
<file path=[Content_Types].xml><?xml version="1.0" encoding="utf-8"?>
<Types xmlns="http://schemas.openxmlformats.org/package/2006/content-types">
  <Default Extension="bin" ContentType="application/vnd.openxmlformats-officedocument.spreadsheetml.printerSettings"/>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tables/table1.xml" ContentType="application/vnd.openxmlformats-officedocument.spreadsheetml.table+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xl/metadata" ContentType="application/binary"/>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30228"/>
  <workbookPr/>
  <mc:AlternateContent xmlns:mc="http://schemas.openxmlformats.org/markup-compatibility/2006">
    <mc:Choice Requires="x15">
      <x15ac:absPath xmlns:x15ac="http://schemas.microsoft.com/office/spreadsheetml/2010/11/ac" url="C:\Users\franc\Downloads\"/>
    </mc:Choice>
  </mc:AlternateContent>
  <xr:revisionPtr revIDLastSave="0" documentId="13_ncr:1_{EDB3A0D7-7C2B-49BF-B87A-52B05A0CD59C}" xr6:coauthVersionLast="47" xr6:coauthVersionMax="47" xr10:uidLastSave="{00000000-0000-0000-0000-000000000000}"/>
  <bookViews>
    <workbookView xWindow="-108" yWindow="-108" windowWidth="23256" windowHeight="12456" firstSheet="9" activeTab="19" xr2:uid="{00000000-000D-0000-FFFF-FFFF00000000}"/>
  </bookViews>
  <sheets>
    <sheet name="Versão PT" sheetId="1" state="hidden" r:id="rId1"/>
    <sheet name="English Version" sheetId="2" state="hidden" r:id="rId2"/>
    <sheet name="INSA_TCA_v6.0_2023" sheetId="3" state="hidden" r:id="rId3"/>
    <sheet name="components correspond" sheetId="4" state="hidden" r:id="rId4"/>
    <sheet name="Informação adicional" sheetId="5" state="hidden" r:id="rId5"/>
    <sheet name="Foods (2)" sheetId="6" state="hidden" r:id="rId6"/>
    <sheet name="All_Foods" sheetId="7" state="hidden" r:id="rId7"/>
    <sheet name="Foods" sheetId="8" state="hidden" r:id="rId8"/>
    <sheet name="Ingredientes" sheetId="9" state="hidden" r:id="rId9"/>
    <sheet name="Perú à Portuguesa" sheetId="32" r:id="rId10"/>
    <sheet name="Moussaka" sheetId="33" r:id="rId11"/>
    <sheet name="Tajine" sheetId="35" r:id="rId12"/>
    <sheet name="Fusili Mediterrânico" sheetId="34" r:id="rId13"/>
    <sheet name="Arroz Marinheiro" sheetId="36" r:id="rId14"/>
    <sheet name="Empadão do Atlântico" sheetId="37" r:id="rId15"/>
    <sheet name="Gratinado de bacalhau" sheetId="38" r:id="rId16"/>
    <sheet name="Escondidinho de atum" sheetId="31" r:id="rId17"/>
    <sheet name="Enchiladas pescada camarão" sheetId="41" r:id="rId18"/>
    <sheet name="Guisado da horta" sheetId="39" r:id="rId19"/>
    <sheet name="Penne com lentilhas e feta" sheetId="40" r:id="rId20"/>
  </sheets>
  <externalReferences>
    <externalReference r:id="rId21"/>
    <externalReference r:id="rId22"/>
    <externalReference r:id="rId23"/>
  </externalReferences>
  <definedNames>
    <definedName name="acucar" localSheetId="7">[1]Foods!#REF!</definedName>
    <definedName name="acucar" localSheetId="8">[1]Foods!#REF!</definedName>
    <definedName name="acucar">#REF!</definedName>
    <definedName name="Açúcar" localSheetId="6">All_Foods!$C$2:$C$100</definedName>
    <definedName name="Açúcar">Foods!$A$2:$A$241</definedName>
    <definedName name="agua" localSheetId="7">[1]Foods!#REF!</definedName>
    <definedName name="agua" localSheetId="8">[1]Foods!#REF!</definedName>
    <definedName name="agua">#REF!</definedName>
    <definedName name="Água" localSheetId="6">All_Foods!$D$2:$D$100</definedName>
    <definedName name="Água">Foods!$B$2:$B$241</definedName>
    <definedName name="Arroz">Foods!$C$2:$C$241</definedName>
    <definedName name="Batata">Foods!$D$2:$D$241</definedName>
    <definedName name="Beb_alcoolicas" localSheetId="6">All_Foods!$E$2:$E$100</definedName>
    <definedName name="Beb_alcoolicas">Foods!$E$2:$E$241</definedName>
    <definedName name="Biscoitos_bolachas">Foods!$G$2:$G$241</definedName>
    <definedName name="Biscoitos_e_bolachas" localSheetId="6">All_Foods!$G$2:$G$100</definedName>
    <definedName name="Borrego" localSheetId="6">All_Foods!$H$2:$H$100</definedName>
    <definedName name="Borrego">Foods!$H$2:$H$241</definedName>
    <definedName name="Cabrito" localSheetId="6">All_Foods!$I$2:$I$100</definedName>
    <definedName name="Cabrito">Foods!$I$2:$I$241</definedName>
    <definedName name="Caça" localSheetId="6">All_Foods!$J$2:$J$100</definedName>
    <definedName name="Caça">Foods!$J$2:$J$241</definedName>
    <definedName name="Café_cacau_chá">Foods!$F$2:$F$241</definedName>
    <definedName name="Café_cacau_tisanas" localSheetId="6">All_Foods!$F$2:$F$100</definedName>
    <definedName name="Café_cacau_tisanas">Foods!$K$2:$K$241</definedName>
    <definedName name="Carnes_cozinhadas">Foods!$L$2:$L$241</definedName>
    <definedName name="Castanha" localSheetId="6">All_Foods!$K$2:$K$100</definedName>
    <definedName name="Castanha">Foods!$M$2:$M$241</definedName>
    <definedName name="Cavalo" localSheetId="6">All_Foods!$L$2:$L$100</definedName>
    <definedName name="Cavalo">Foods!$N$2:$N$241</definedName>
    <definedName name="Cereais_outros" localSheetId="6">All_Foods!$M$2:$M$100</definedName>
    <definedName name="Cereais_outros">Foods!$O$2:$O$241</definedName>
    <definedName name="Cereais_PA" localSheetId="6">All_Foods!$N$2:$N$100</definedName>
    <definedName name="CereaisPeqAlm">Foods!$P$2:$P$241</definedName>
    <definedName name="Charcutaria" localSheetId="6">All_Foods!$O$2:$O$100</definedName>
    <definedName name="Charcutaria">Foods!$Q$2:$Q$241</definedName>
    <definedName name="Condimentos" localSheetId="6">All_Foods!$P$2:$P$100</definedName>
    <definedName name="Condimentos_PlantasArom">Foods!$R$2:$R$241</definedName>
    <definedName name="Conservas" localSheetId="6">All_Foods!$Q$2:$Q$100</definedName>
    <definedName name="Conservas">Foods!$S$2:$S$241</definedName>
    <definedName name="Crustáceos" localSheetId="6">All_Foods!$R$2:$R$100</definedName>
    <definedName name="Crustáceos">Foods!$T$2:$T$241</definedName>
    <definedName name="Farinhas" localSheetId="6">All_Foods!$S$2:$S$100</definedName>
    <definedName name="Farinhas">Foods!$U$2:$U$241</definedName>
    <definedName name="Frango" localSheetId="6">All_Foods!$T$2:$T$100</definedName>
    <definedName name="Frango">Foods!$V$2:$V$241</definedName>
    <definedName name="Fruta" localSheetId="6">All_Foods!$U$2:$U$100</definedName>
    <definedName name="Fruta">Foods!$W$2:$W$241</definedName>
    <definedName name="Frutos_oleaginosos" localSheetId="6">All_Foods!$V$2:$V$100</definedName>
    <definedName name="Frutos_oleaginosos_Sementes">Foods!$X$2:$X$241</definedName>
    <definedName name="Gorduras" localSheetId="6">All_Foods!$W$2:$W$100</definedName>
    <definedName name="Gorduras">Foods!$Y$2:$Y$241</definedName>
    <definedName name="Horticolas" localSheetId="6">All_Foods!$X$2:$X$100</definedName>
    <definedName name="Hortícolas">Foods!$Z$2:$Z$241</definedName>
    <definedName name="Hortícolas_cozinhados">Foods!$AA$2:$AA$241</definedName>
    <definedName name="Ingred_aux">Foods!$AB$2:$AB$6</definedName>
    <definedName name="INSA_Export_06_05_2020" localSheetId="7">INSA_TCA_v6.0_2023!#REF!</definedName>
    <definedName name="Iogurte" localSheetId="6">All_Foods!$Y$2:$Y$100</definedName>
    <definedName name="Iogurte">Foods!$AC$2:$AC$241</definedName>
    <definedName name="Leguminosas" localSheetId="6">All_Foods!$Z$2:$Z$100</definedName>
    <definedName name="Leguminosas">Foods!$AD$2:$AD$241</definedName>
    <definedName name="Leite" localSheetId="6">All_Foods!$AA$2:$AA$100</definedName>
    <definedName name="Leite">Foods!$AE$2:$AE$241</definedName>
    <definedName name="Leite_fermentado">Foods!$AF$2:$AF$241</definedName>
    <definedName name="Massas" localSheetId="6">All_Foods!$AB$2:$AB$100</definedName>
    <definedName name="Massas">Foods!$AG$2:$AG$241</definedName>
    <definedName name="Miudezas" localSheetId="6">All_Foods!$AC$2:$AC$100</definedName>
    <definedName name="Miudezas">Foods!$AH$2:$AH$241</definedName>
    <definedName name="Molhos_carne">Foods!$AI$2:$AI$241</definedName>
    <definedName name="Moluscos" localSheetId="6">All_Foods!$AD$2:$AD$100</definedName>
    <definedName name="Moluscos">Foods!$AJ$2:$AJ$241</definedName>
    <definedName name="Natas" localSheetId="6">All_Foods!$AE$2:$AE$100</definedName>
    <definedName name="Natas">Foods!$AK$2:$AK$241</definedName>
    <definedName name="Ovo" localSheetId="6">All_Foods!$AF$2:$AF$100</definedName>
    <definedName name="Ovo">Foods!$AL$2:$AL$241</definedName>
    <definedName name="Pão" localSheetId="6">All_Foods!$AG$2:$AG$100</definedName>
    <definedName name="Pão">Foods!$AM$2:$AM$241</definedName>
    <definedName name="Pastelaria">Foods!$AN$2:$AN$241</definedName>
    <definedName name="Pato" localSheetId="6">All_Foods!$AH$2:$AH$100</definedName>
    <definedName name="Pato">Foods!$AO$2:$AO$241</definedName>
    <definedName name="Peixe" localSheetId="6">All_Foods!$AI$2:$AI$100</definedName>
    <definedName name="Peixes">Foods!$AP$2:$AP$241</definedName>
    <definedName name="Peru" localSheetId="6">All_Foods!$AJ$2:$AJ$100</definedName>
    <definedName name="Peru">Foods!$AQ$2:$AQ$241</definedName>
    <definedName name="Pescado_cozinhado">Foods!$AR$2:$AR$241</definedName>
    <definedName name="Porco" localSheetId="6">All_Foods!$AK$2:$AK$100</definedName>
    <definedName name="Porco">Foods!$AS$2:$AS$241</definedName>
    <definedName name="Pratos_compostos">Foods!$AT$2:$AT$241</definedName>
    <definedName name="_xlnm.Print_Area" localSheetId="13">'Arroz Marinheiro'!$A$1:$M$48</definedName>
    <definedName name="_xlnm.Print_Area" localSheetId="14">'Empadão do Atlântico'!$A$1:$M$49</definedName>
    <definedName name="_xlnm.Print_Area" localSheetId="17">'Enchiladas pescada camarão'!$A$1:$M$48</definedName>
    <definedName name="_xlnm.Print_Area" localSheetId="16">'Escondidinho de atum'!$A$1:$M$49</definedName>
    <definedName name="_xlnm.Print_Area" localSheetId="12">'Fusili Mediterrânico'!$A$1:$M$48</definedName>
    <definedName name="_xlnm.Print_Area" localSheetId="15">'Gratinado de bacalhau'!$A$1:$M$48</definedName>
    <definedName name="_xlnm.Print_Area" localSheetId="18">'Guisado da horta'!$A$1:$M$49</definedName>
    <definedName name="_xlnm.Print_Area" localSheetId="10">Moussaka!$A$1:$M$49</definedName>
    <definedName name="_xlnm.Print_Area" localSheetId="19">'Penne com lentilhas e feta'!$A$1:$M$48</definedName>
    <definedName name="_xlnm.Print_Area" localSheetId="9">'Perú à Portuguesa'!$A$1:$M$48</definedName>
    <definedName name="_xlnm.Print_Area" localSheetId="11">Tajine!$A$1:$M$48</definedName>
    <definedName name="Queijo" localSheetId="6">All_Foods!$AL$2:$AL$100</definedName>
    <definedName name="Queijo">Foods!$AU$2:$AU$241</definedName>
    <definedName name="Sobremesas">Foods!$AV$2:$AV$241</definedName>
    <definedName name="Sumos" localSheetId="6">All_Foods!$AM$2:$AM$100</definedName>
    <definedName name="Sumos">Foods!$AW$2:$AW$241</definedName>
    <definedName name="Tubérculos" localSheetId="6">All_Foods!$AN$2:$AN$100</definedName>
    <definedName name="Tubérculos_raízes">Foods!$AX$2:$AX$241</definedName>
    <definedName name="Vaca" localSheetId="6">All_Foods!$AO$2:$AO$100</definedName>
    <definedName name="Vaca">Foods!$AY$2:$AY$19</definedName>
    <definedName name="Vegetarianos" localSheetId="6">All_Foods!$AP$2:$AP$100</definedName>
    <definedName name="Vegetarianos">Foods!$AZ$2:$AZ$241</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uri="GoogleSheetsCustomDataVersion2">
      <go:sheetsCustomData xmlns:go="http://customooxmlschemas.google.com/" r:id="rId45" roundtripDataChecksum="phnWhr5EYXxqWNVypvk+fn1L4R3jGOV0kVyBcBxBTDc="/>
    </ext>
  </extLst>
</workbook>
</file>

<file path=xl/calcChain.xml><?xml version="1.0" encoding="utf-8"?>
<calcChain xmlns="http://schemas.openxmlformats.org/spreadsheetml/2006/main">
  <c r="D11" i="41" l="1"/>
  <c r="D10" i="41"/>
  <c r="D7" i="41"/>
  <c r="D8" i="41"/>
  <c r="T27" i="41"/>
  <c r="R39" i="41"/>
  <c r="S39" i="41" s="1"/>
  <c r="T39" i="41" s="1"/>
  <c r="G37" i="41" s="1"/>
  <c r="R38" i="41"/>
  <c r="S38" i="41" s="1"/>
  <c r="R37" i="41"/>
  <c r="S37" i="41" s="1"/>
  <c r="R36" i="41"/>
  <c r="S36" i="41" s="1"/>
  <c r="R35" i="41"/>
  <c r="S35" i="41" s="1"/>
  <c r="R34" i="41"/>
  <c r="S34" i="41" s="1"/>
  <c r="R33" i="41"/>
  <c r="S33" i="41" s="1"/>
  <c r="R32" i="41"/>
  <c r="S32" i="41" s="1"/>
  <c r="T32" i="41" s="1"/>
  <c r="G31" i="41" s="1"/>
  <c r="R31" i="41"/>
  <c r="S31" i="41" s="1"/>
  <c r="R30" i="41"/>
  <c r="S30" i="41" s="1"/>
  <c r="R29" i="41"/>
  <c r="S29" i="41" s="1"/>
  <c r="R28" i="41"/>
  <c r="S28" i="41" s="1"/>
  <c r="R27" i="41"/>
  <c r="S27" i="41" s="1"/>
  <c r="AY20" i="41"/>
  <c r="AX20" i="41"/>
  <c r="AW20" i="41"/>
  <c r="AV20" i="41"/>
  <c r="AU20" i="41"/>
  <c r="AT20" i="41"/>
  <c r="AS20" i="41"/>
  <c r="AR20" i="41"/>
  <c r="AQ20" i="41"/>
  <c r="AP20" i="41"/>
  <c r="AO20" i="41"/>
  <c r="AN20" i="41"/>
  <c r="AM20" i="41"/>
  <c r="AL20" i="41"/>
  <c r="AK20" i="41"/>
  <c r="AJ20" i="41"/>
  <c r="AI20" i="41"/>
  <c r="AH20" i="41"/>
  <c r="AG20" i="41"/>
  <c r="AF20" i="41"/>
  <c r="AD20" i="41"/>
  <c r="AC20" i="41"/>
  <c r="AB20" i="41"/>
  <c r="AA20" i="41"/>
  <c r="Z20" i="41"/>
  <c r="Y20" i="41"/>
  <c r="X20" i="41"/>
  <c r="W20" i="41"/>
  <c r="V20" i="41"/>
  <c r="U20" i="41"/>
  <c r="T20" i="41"/>
  <c r="AY19" i="41"/>
  <c r="AX19" i="41"/>
  <c r="AW19" i="41"/>
  <c r="AV19" i="41"/>
  <c r="AU19" i="41"/>
  <c r="AT19" i="41"/>
  <c r="AS19" i="41"/>
  <c r="AR19" i="41"/>
  <c r="AQ19" i="41"/>
  <c r="AP19" i="41"/>
  <c r="AO19" i="41"/>
  <c r="AN19" i="41"/>
  <c r="AM19" i="41"/>
  <c r="AL19" i="41"/>
  <c r="AK19" i="41"/>
  <c r="AJ19" i="41"/>
  <c r="AI19" i="41"/>
  <c r="AH19" i="41"/>
  <c r="AG19" i="41"/>
  <c r="AF19" i="41"/>
  <c r="AD19" i="41"/>
  <c r="AC19" i="41"/>
  <c r="AB19" i="41"/>
  <c r="AA19" i="41"/>
  <c r="Z19" i="41"/>
  <c r="Y19" i="41"/>
  <c r="X19" i="41"/>
  <c r="W19" i="41"/>
  <c r="V19" i="41"/>
  <c r="U19" i="41"/>
  <c r="T19" i="41"/>
  <c r="AY18" i="41"/>
  <c r="AX18" i="41"/>
  <c r="AW18" i="41"/>
  <c r="AV18" i="41"/>
  <c r="AU18" i="41"/>
  <c r="AT18" i="41"/>
  <c r="AS18" i="41"/>
  <c r="AR18" i="41"/>
  <c r="AQ18" i="41"/>
  <c r="AP18" i="41"/>
  <c r="AO18" i="41"/>
  <c r="AN18" i="41"/>
  <c r="AM18" i="41"/>
  <c r="AL18" i="41"/>
  <c r="AK18" i="41"/>
  <c r="AJ18" i="41"/>
  <c r="AI18" i="41"/>
  <c r="AH18" i="41"/>
  <c r="AG18" i="41"/>
  <c r="AF18" i="41"/>
  <c r="AD18" i="41"/>
  <c r="AC18" i="41"/>
  <c r="AB18" i="41"/>
  <c r="AA18" i="41"/>
  <c r="Z18" i="41"/>
  <c r="Y18" i="41"/>
  <c r="X18" i="41"/>
  <c r="W18" i="41"/>
  <c r="V18" i="41"/>
  <c r="U18" i="41"/>
  <c r="T18" i="41"/>
  <c r="AY17" i="41"/>
  <c r="AX17" i="41"/>
  <c r="AW17" i="41"/>
  <c r="AV17" i="41"/>
  <c r="AU17" i="41"/>
  <c r="AT17" i="41"/>
  <c r="AS17" i="41"/>
  <c r="AR17" i="41"/>
  <c r="AQ17" i="41"/>
  <c r="AP17" i="41"/>
  <c r="AO17" i="41"/>
  <c r="AN17" i="41"/>
  <c r="AM17" i="41"/>
  <c r="AL17" i="41"/>
  <c r="AK17" i="41"/>
  <c r="AJ17" i="41"/>
  <c r="AI17" i="41"/>
  <c r="AH17" i="41"/>
  <c r="AG17" i="41"/>
  <c r="AF17" i="41"/>
  <c r="AD17" i="41"/>
  <c r="AC17" i="41"/>
  <c r="AB17" i="41"/>
  <c r="AA17" i="41"/>
  <c r="Z17" i="41"/>
  <c r="Y17" i="41"/>
  <c r="X17" i="41"/>
  <c r="W17" i="41"/>
  <c r="V17" i="41"/>
  <c r="U17" i="41"/>
  <c r="T17" i="41"/>
  <c r="AY16" i="41"/>
  <c r="AX16" i="41"/>
  <c r="AW16" i="41"/>
  <c r="AV16" i="41"/>
  <c r="AU16" i="41"/>
  <c r="AT16" i="41"/>
  <c r="AS16" i="41"/>
  <c r="AR16" i="41"/>
  <c r="AQ16" i="41"/>
  <c r="AP16" i="41"/>
  <c r="AO16" i="41"/>
  <c r="AN16" i="41"/>
  <c r="AM16" i="41"/>
  <c r="AL16" i="41"/>
  <c r="AK16" i="41"/>
  <c r="AJ16" i="41"/>
  <c r="AI16" i="41"/>
  <c r="AH16" i="41"/>
  <c r="AG16" i="41"/>
  <c r="AF16" i="41"/>
  <c r="AD16" i="41"/>
  <c r="AC16" i="41"/>
  <c r="AB16" i="41"/>
  <c r="AA16" i="41"/>
  <c r="Z16" i="41"/>
  <c r="Y16" i="41"/>
  <c r="X16" i="41"/>
  <c r="W16" i="41"/>
  <c r="V16" i="41"/>
  <c r="U16" i="41"/>
  <c r="T16" i="41"/>
  <c r="AY15" i="41"/>
  <c r="AX15" i="41"/>
  <c r="AW15" i="41"/>
  <c r="AV15" i="41"/>
  <c r="AU15" i="41"/>
  <c r="AT15" i="41"/>
  <c r="AS15" i="41"/>
  <c r="AR15" i="41"/>
  <c r="AQ15" i="41"/>
  <c r="AP15" i="41"/>
  <c r="AO15" i="41"/>
  <c r="AN15" i="41"/>
  <c r="AM15" i="41"/>
  <c r="AL15" i="41"/>
  <c r="AK15" i="41"/>
  <c r="AJ15" i="41"/>
  <c r="AI15" i="41"/>
  <c r="AH15" i="41"/>
  <c r="AG15" i="41"/>
  <c r="AF15" i="41"/>
  <c r="AD15" i="41"/>
  <c r="AC15" i="41"/>
  <c r="AB15" i="41"/>
  <c r="AA15" i="41"/>
  <c r="Z15" i="41"/>
  <c r="Y15" i="41"/>
  <c r="X15" i="41"/>
  <c r="W15" i="41"/>
  <c r="V15" i="41"/>
  <c r="U15" i="41"/>
  <c r="T15" i="41"/>
  <c r="AY14" i="41"/>
  <c r="AX14" i="41"/>
  <c r="AW14" i="41"/>
  <c r="AV14" i="41"/>
  <c r="AU14" i="41"/>
  <c r="AT14" i="41"/>
  <c r="AS14" i="41"/>
  <c r="AR14" i="41"/>
  <c r="AQ14" i="41"/>
  <c r="AP14" i="41"/>
  <c r="AO14" i="41"/>
  <c r="AN14" i="41"/>
  <c r="AM14" i="41"/>
  <c r="AL14" i="41"/>
  <c r="AK14" i="41"/>
  <c r="AJ14" i="41"/>
  <c r="AI14" i="41"/>
  <c r="AH14" i="41"/>
  <c r="AG14" i="41"/>
  <c r="AF14" i="41"/>
  <c r="AD14" i="41"/>
  <c r="AC14" i="41"/>
  <c r="AB14" i="41"/>
  <c r="AA14" i="41"/>
  <c r="Z14" i="41"/>
  <c r="Y14" i="41"/>
  <c r="X14" i="41"/>
  <c r="W14" i="41"/>
  <c r="V14" i="41"/>
  <c r="U14" i="41"/>
  <c r="T14" i="41"/>
  <c r="B14" i="41"/>
  <c r="AY13" i="41"/>
  <c r="AX13" i="41"/>
  <c r="AW13" i="41"/>
  <c r="AV13" i="41"/>
  <c r="AU13" i="41"/>
  <c r="AT13" i="41"/>
  <c r="AS13" i="41"/>
  <c r="AR13" i="41"/>
  <c r="AQ13" i="41"/>
  <c r="AP13" i="41"/>
  <c r="AO13" i="41"/>
  <c r="AN13" i="41"/>
  <c r="AM13" i="41"/>
  <c r="AL13" i="41"/>
  <c r="AK13" i="41"/>
  <c r="AJ13" i="41"/>
  <c r="AI13" i="41"/>
  <c r="AH13" i="41"/>
  <c r="AG13" i="41"/>
  <c r="AF13" i="41"/>
  <c r="AD13" i="41"/>
  <c r="AC13" i="41"/>
  <c r="AB13" i="41"/>
  <c r="AA13" i="41"/>
  <c r="Z13" i="41"/>
  <c r="Y13" i="41"/>
  <c r="X13" i="41"/>
  <c r="W13" i="41"/>
  <c r="V13" i="41"/>
  <c r="U13" i="41"/>
  <c r="T13" i="41"/>
  <c r="AY12" i="41"/>
  <c r="AX12" i="41"/>
  <c r="AW12" i="41"/>
  <c r="AV12" i="41"/>
  <c r="AU12" i="41"/>
  <c r="AT12" i="41"/>
  <c r="AS12" i="41"/>
  <c r="AR12" i="41"/>
  <c r="AQ12" i="41"/>
  <c r="AP12" i="41"/>
  <c r="AO12" i="41"/>
  <c r="AN12" i="41"/>
  <c r="AM12" i="41"/>
  <c r="AL12" i="41"/>
  <c r="AK12" i="41"/>
  <c r="AJ12" i="41"/>
  <c r="AI12" i="41"/>
  <c r="AH12" i="41"/>
  <c r="AG12" i="41"/>
  <c r="AF12" i="41"/>
  <c r="AD12" i="41"/>
  <c r="AC12" i="41"/>
  <c r="AB12" i="41"/>
  <c r="AA12" i="41"/>
  <c r="Z12" i="41"/>
  <c r="Y12" i="41"/>
  <c r="X12" i="41"/>
  <c r="W12" i="41"/>
  <c r="V12" i="41"/>
  <c r="U12" i="41"/>
  <c r="T12" i="41"/>
  <c r="AY11" i="41"/>
  <c r="AX11" i="41"/>
  <c r="AW11" i="41"/>
  <c r="AV11" i="41"/>
  <c r="AU11" i="41"/>
  <c r="AT11" i="41"/>
  <c r="AS11" i="41"/>
  <c r="AR11" i="41"/>
  <c r="AQ11" i="41"/>
  <c r="AP11" i="41"/>
  <c r="AO11" i="41"/>
  <c r="AN11" i="41"/>
  <c r="AM11" i="41"/>
  <c r="AL11" i="41"/>
  <c r="AK11" i="41"/>
  <c r="AJ11" i="41"/>
  <c r="AI11" i="41"/>
  <c r="AH11" i="41"/>
  <c r="AG11" i="41"/>
  <c r="AF11" i="41"/>
  <c r="AD11" i="41"/>
  <c r="AC11" i="41"/>
  <c r="AB11" i="41"/>
  <c r="AA11" i="41"/>
  <c r="Z11" i="41"/>
  <c r="Y11" i="41"/>
  <c r="X11" i="41"/>
  <c r="W11" i="41"/>
  <c r="V11" i="41"/>
  <c r="U11" i="41"/>
  <c r="T11" i="41"/>
  <c r="AY10" i="41"/>
  <c r="AX10" i="41"/>
  <c r="AW10" i="41"/>
  <c r="AV10" i="41"/>
  <c r="AU10" i="41"/>
  <c r="AT10" i="41"/>
  <c r="AS10" i="41"/>
  <c r="AR10" i="41"/>
  <c r="AQ10" i="41"/>
  <c r="AP10" i="41"/>
  <c r="AO10" i="41"/>
  <c r="AN10" i="41"/>
  <c r="AM10" i="41"/>
  <c r="AL10" i="41"/>
  <c r="AK10" i="41"/>
  <c r="AJ10" i="41"/>
  <c r="AI10" i="41"/>
  <c r="AH10" i="41"/>
  <c r="AG10" i="41"/>
  <c r="AF10" i="41"/>
  <c r="AD10" i="41"/>
  <c r="AC10" i="41"/>
  <c r="AB10" i="41"/>
  <c r="AA10" i="41"/>
  <c r="Z10" i="41"/>
  <c r="Y10" i="41"/>
  <c r="X10" i="41"/>
  <c r="W10" i="41"/>
  <c r="V10" i="41"/>
  <c r="U10" i="41"/>
  <c r="T10" i="41"/>
  <c r="AY9" i="41"/>
  <c r="AX9" i="41"/>
  <c r="AW9" i="41"/>
  <c r="AV9" i="41"/>
  <c r="AU9" i="41"/>
  <c r="AT9" i="41"/>
  <c r="AS9" i="41"/>
  <c r="AR9" i="41"/>
  <c r="AQ9" i="41"/>
  <c r="AP9" i="41"/>
  <c r="AO9" i="41"/>
  <c r="AN9" i="41"/>
  <c r="AM9" i="41"/>
  <c r="AL9" i="41"/>
  <c r="AK9" i="41"/>
  <c r="AJ9" i="41"/>
  <c r="AI9" i="41"/>
  <c r="AH9" i="41"/>
  <c r="AG9" i="41"/>
  <c r="AF9" i="41"/>
  <c r="AD9" i="41"/>
  <c r="AC9" i="41"/>
  <c r="AB9" i="41"/>
  <c r="AA9" i="41"/>
  <c r="Z9" i="41"/>
  <c r="Y9" i="41"/>
  <c r="X9" i="41"/>
  <c r="W9" i="41"/>
  <c r="V9" i="41"/>
  <c r="U9" i="41"/>
  <c r="T9" i="41"/>
  <c r="AY8" i="41"/>
  <c r="AX8" i="41"/>
  <c r="AW8" i="41"/>
  <c r="AV8" i="41"/>
  <c r="AU8" i="41"/>
  <c r="AT8" i="41"/>
  <c r="AS8" i="41"/>
  <c r="AR8" i="41"/>
  <c r="AQ8" i="41"/>
  <c r="AP8" i="41"/>
  <c r="AO8" i="41"/>
  <c r="AN8" i="41"/>
  <c r="AM8" i="41"/>
  <c r="AL8" i="41"/>
  <c r="AK8" i="41"/>
  <c r="AJ8" i="41"/>
  <c r="AI8" i="41"/>
  <c r="AH8" i="41"/>
  <c r="AG8" i="41"/>
  <c r="AF8" i="41"/>
  <c r="AD8" i="41"/>
  <c r="AC8" i="41"/>
  <c r="AB8" i="41"/>
  <c r="AA8" i="41"/>
  <c r="Z8" i="41"/>
  <c r="Y8" i="41"/>
  <c r="X8" i="41"/>
  <c r="W8" i="41"/>
  <c r="V8" i="41"/>
  <c r="U8" i="41"/>
  <c r="T8" i="41"/>
  <c r="AY7" i="41"/>
  <c r="AX7" i="41"/>
  <c r="AW7" i="41"/>
  <c r="AV7" i="41"/>
  <c r="AU7" i="41"/>
  <c r="AT7" i="41"/>
  <c r="AS7" i="41"/>
  <c r="AR7" i="41"/>
  <c r="AQ7" i="41"/>
  <c r="AP7" i="41"/>
  <c r="AO7" i="41"/>
  <c r="AN7" i="41"/>
  <c r="AM7" i="41"/>
  <c r="AL7" i="41"/>
  <c r="AK7" i="41"/>
  <c r="AJ7" i="41"/>
  <c r="AI7" i="41"/>
  <c r="AH7" i="41"/>
  <c r="AG7" i="41"/>
  <c r="AF7" i="41"/>
  <c r="AD7" i="41"/>
  <c r="AC7" i="41"/>
  <c r="AB7" i="41"/>
  <c r="AA7" i="41"/>
  <c r="Z7" i="41"/>
  <c r="Y7" i="41"/>
  <c r="X7" i="41"/>
  <c r="W7" i="41"/>
  <c r="V7" i="41"/>
  <c r="U7" i="41"/>
  <c r="T7" i="41"/>
  <c r="AY6" i="41"/>
  <c r="AX6" i="41"/>
  <c r="AW6" i="41"/>
  <c r="AV6" i="41"/>
  <c r="AU6" i="41"/>
  <c r="AT6" i="41"/>
  <c r="AS6" i="41"/>
  <c r="AR6" i="41"/>
  <c r="AQ6" i="41"/>
  <c r="AP6" i="41"/>
  <c r="AO6" i="41"/>
  <c r="AN6" i="41"/>
  <c r="AM6" i="41"/>
  <c r="AL6" i="41"/>
  <c r="AK6" i="41"/>
  <c r="AJ6" i="41"/>
  <c r="AI6" i="41"/>
  <c r="AH6" i="41"/>
  <c r="AG6" i="41"/>
  <c r="AF6" i="41"/>
  <c r="AD6" i="41"/>
  <c r="AC6" i="41"/>
  <c r="AB6" i="41"/>
  <c r="AA6" i="41"/>
  <c r="Z6" i="41"/>
  <c r="Y6" i="41"/>
  <c r="X6" i="41"/>
  <c r="W6" i="41"/>
  <c r="V6" i="41"/>
  <c r="U6" i="41"/>
  <c r="T6" i="41"/>
  <c r="D18" i="33"/>
  <c r="D6" i="37"/>
  <c r="D7" i="33"/>
  <c r="D6" i="33"/>
  <c r="D16" i="40"/>
  <c r="D16" i="37"/>
  <c r="D15" i="40"/>
  <c r="D14" i="40"/>
  <c r="D13" i="40"/>
  <c r="D12" i="40"/>
  <c r="D11" i="40"/>
  <c r="D10" i="40"/>
  <c r="D9" i="40"/>
  <c r="D8" i="40"/>
  <c r="D17" i="39"/>
  <c r="D7" i="40"/>
  <c r="D11" i="39"/>
  <c r="D6" i="40"/>
  <c r="D10" i="39"/>
  <c r="D8" i="39"/>
  <c r="D7" i="39"/>
  <c r="D16" i="38"/>
  <c r="D13" i="31"/>
  <c r="D11" i="31"/>
  <c r="D10" i="31"/>
  <c r="D8" i="31"/>
  <c r="D15" i="38"/>
  <c r="D14" i="38"/>
  <c r="D13" i="38"/>
  <c r="D12" i="38"/>
  <c r="D11" i="38"/>
  <c r="D15" i="37"/>
  <c r="D10" i="38"/>
  <c r="D13" i="37"/>
  <c r="D9" i="38"/>
  <c r="D8" i="38"/>
  <c r="D8" i="37"/>
  <c r="D7" i="38"/>
  <c r="D7" i="37"/>
  <c r="D6" i="38"/>
  <c r="D19" i="33"/>
  <c r="D17" i="33"/>
  <c r="D16" i="33"/>
  <c r="D9" i="36"/>
  <c r="D8" i="36"/>
  <c r="D21" i="33"/>
  <c r="D7" i="36"/>
  <c r="D20" i="33"/>
  <c r="D15" i="33"/>
  <c r="D12" i="35"/>
  <c r="D14" i="33"/>
  <c r="D13" i="33"/>
  <c r="D10" i="35"/>
  <c r="D9" i="35"/>
  <c r="D12" i="33"/>
  <c r="D11" i="33"/>
  <c r="D8" i="35"/>
  <c r="D7" i="35"/>
  <c r="D10" i="33"/>
  <c r="D9" i="33"/>
  <c r="D8" i="33"/>
  <c r="D11" i="34"/>
  <c r="D10" i="34"/>
  <c r="D8" i="34"/>
  <c r="D13" i="32"/>
  <c r="D12" i="32"/>
  <c r="D11" i="32"/>
  <c r="D6" i="32"/>
  <c r="D8" i="32"/>
  <c r="AY7" i="31"/>
  <c r="AY8" i="31"/>
  <c r="AY9" i="31"/>
  <c r="AY10" i="31"/>
  <c r="AY11" i="31"/>
  <c r="AY12" i="31"/>
  <c r="AY13" i="31"/>
  <c r="AY14" i="31"/>
  <c r="AY15" i="31"/>
  <c r="AY16" i="31"/>
  <c r="AY17" i="31"/>
  <c r="AY18" i="31"/>
  <c r="AY19" i="31"/>
  <c r="AY20" i="31"/>
  <c r="AY6" i="31"/>
  <c r="AY6" i="38"/>
  <c r="AX7" i="31"/>
  <c r="AX8" i="31"/>
  <c r="AX9" i="31"/>
  <c r="AX10" i="31"/>
  <c r="AX11" i="31"/>
  <c r="AX12" i="31"/>
  <c r="AX13" i="31"/>
  <c r="AX14" i="31"/>
  <c r="AX15" i="31"/>
  <c r="AX16" i="31"/>
  <c r="AX17" i="31"/>
  <c r="AX18" i="31"/>
  <c r="AX19" i="31"/>
  <c r="AX20" i="31"/>
  <c r="AX6" i="31"/>
  <c r="AX6" i="38"/>
  <c r="AW7" i="31"/>
  <c r="AW8" i="31"/>
  <c r="AW9" i="31"/>
  <c r="AW10" i="31"/>
  <c r="AW11" i="31"/>
  <c r="AW12" i="31"/>
  <c r="AW13" i="31"/>
  <c r="AW14" i="31"/>
  <c r="AW15" i="31"/>
  <c r="AW16" i="31"/>
  <c r="AW17" i="31"/>
  <c r="AW18" i="31"/>
  <c r="AW19" i="31"/>
  <c r="AW20" i="31"/>
  <c r="AW6" i="31"/>
  <c r="AW6" i="38"/>
  <c r="AV7" i="31"/>
  <c r="AV8" i="31"/>
  <c r="AV9" i="31"/>
  <c r="AV10" i="31"/>
  <c r="AV11" i="31"/>
  <c r="AV12" i="31"/>
  <c r="AV13" i="31"/>
  <c r="AV14" i="31"/>
  <c r="AV15" i="31"/>
  <c r="AV16" i="31"/>
  <c r="AV17" i="31"/>
  <c r="AV18" i="31"/>
  <c r="AV19" i="31"/>
  <c r="AV20" i="31"/>
  <c r="AV6" i="31"/>
  <c r="AV6" i="38"/>
  <c r="AU7" i="31"/>
  <c r="AU8" i="31"/>
  <c r="AU9" i="31"/>
  <c r="AU10" i="31"/>
  <c r="AU11" i="31"/>
  <c r="AU12" i="31"/>
  <c r="AU13" i="31"/>
  <c r="AU14" i="31"/>
  <c r="AU15" i="31"/>
  <c r="AU16" i="31"/>
  <c r="AU17" i="31"/>
  <c r="AU18" i="31"/>
  <c r="AU19" i="31"/>
  <c r="AU20" i="31"/>
  <c r="AU6" i="31"/>
  <c r="AU6" i="38"/>
  <c r="AT7" i="31"/>
  <c r="AT8" i="31"/>
  <c r="AT9" i="31"/>
  <c r="AT10" i="31"/>
  <c r="AT11" i="31"/>
  <c r="AT12" i="31"/>
  <c r="AT13" i="31"/>
  <c r="AT14" i="31"/>
  <c r="AT15" i="31"/>
  <c r="AT16" i="31"/>
  <c r="AT17" i="31"/>
  <c r="AT18" i="31"/>
  <c r="AT19" i="31"/>
  <c r="AT20" i="31"/>
  <c r="AT6" i="31"/>
  <c r="AT6" i="38"/>
  <c r="AS7" i="31"/>
  <c r="AS8" i="31"/>
  <c r="AS9" i="31"/>
  <c r="AS10" i="31"/>
  <c r="AS11" i="31"/>
  <c r="AS12" i="31"/>
  <c r="AS13" i="31"/>
  <c r="AS14" i="31"/>
  <c r="AS15" i="31"/>
  <c r="AS16" i="31"/>
  <c r="AS17" i="31"/>
  <c r="AS18" i="31"/>
  <c r="AS19" i="31"/>
  <c r="AS20" i="31"/>
  <c r="AS6" i="31"/>
  <c r="AS6" i="38"/>
  <c r="AR7" i="31"/>
  <c r="AR8" i="31"/>
  <c r="AR9" i="31"/>
  <c r="AR10" i="31"/>
  <c r="AR11" i="31"/>
  <c r="AR12" i="31"/>
  <c r="AR13" i="31"/>
  <c r="AR14" i="31"/>
  <c r="AR15" i="31"/>
  <c r="AR16" i="31"/>
  <c r="AR17" i="31"/>
  <c r="AR18" i="31"/>
  <c r="AR19" i="31"/>
  <c r="AR20" i="31"/>
  <c r="AR6" i="31"/>
  <c r="AR6" i="38"/>
  <c r="AQ7" i="31"/>
  <c r="AQ8" i="31"/>
  <c r="AQ9" i="31"/>
  <c r="AQ10" i="31"/>
  <c r="AQ11" i="31"/>
  <c r="AQ12" i="31"/>
  <c r="AQ13" i="31"/>
  <c r="AQ14" i="31"/>
  <c r="AQ15" i="31"/>
  <c r="AQ16" i="31"/>
  <c r="AQ17" i="31"/>
  <c r="AQ18" i="31"/>
  <c r="AQ19" i="31"/>
  <c r="AQ20" i="31"/>
  <c r="AQ6" i="31"/>
  <c r="AQ6" i="38"/>
  <c r="AP7" i="31"/>
  <c r="AP8" i="31"/>
  <c r="AP9" i="31"/>
  <c r="AP10" i="31"/>
  <c r="AP11" i="31"/>
  <c r="AP12" i="31"/>
  <c r="AP13" i="31"/>
  <c r="AP14" i="31"/>
  <c r="AP15" i="31"/>
  <c r="AP16" i="31"/>
  <c r="AP17" i="31"/>
  <c r="AP18" i="31"/>
  <c r="AP19" i="31"/>
  <c r="AP20" i="31"/>
  <c r="AP6" i="31"/>
  <c r="AP6" i="38"/>
  <c r="AO7" i="31"/>
  <c r="AO8" i="31"/>
  <c r="AO9" i="31"/>
  <c r="AO10" i="31"/>
  <c r="AO11" i="31"/>
  <c r="AO12" i="31"/>
  <c r="AO13" i="31"/>
  <c r="AO14" i="31"/>
  <c r="AO15" i="31"/>
  <c r="AO16" i="31"/>
  <c r="AO17" i="31"/>
  <c r="AO18" i="31"/>
  <c r="AO19" i="31"/>
  <c r="AO20" i="31"/>
  <c r="AO6" i="31"/>
  <c r="AO6" i="38"/>
  <c r="AN7" i="31"/>
  <c r="AN8" i="31"/>
  <c r="AN9" i="31"/>
  <c r="AN10" i="31"/>
  <c r="AN11" i="31"/>
  <c r="AN12" i="31"/>
  <c r="AN13" i="31"/>
  <c r="AN14" i="31"/>
  <c r="AN15" i="31"/>
  <c r="AN16" i="31"/>
  <c r="AN17" i="31"/>
  <c r="AN18" i="31"/>
  <c r="AN19" i="31"/>
  <c r="AN20" i="31"/>
  <c r="AN6" i="31"/>
  <c r="AN6" i="38"/>
  <c r="AM7" i="31"/>
  <c r="AM8" i="31"/>
  <c r="AM9" i="31"/>
  <c r="AM10" i="31"/>
  <c r="AM11" i="31"/>
  <c r="AM12" i="31"/>
  <c r="AM13" i="31"/>
  <c r="AM14" i="31"/>
  <c r="AM15" i="31"/>
  <c r="AM16" i="31"/>
  <c r="AM17" i="31"/>
  <c r="AM18" i="31"/>
  <c r="AM19" i="31"/>
  <c r="AM20" i="31"/>
  <c r="AM6" i="31"/>
  <c r="AM6" i="38"/>
  <c r="AL7" i="31"/>
  <c r="AL8" i="31"/>
  <c r="AL9" i="31"/>
  <c r="AL10" i="31"/>
  <c r="AL11" i="31"/>
  <c r="AL12" i="31"/>
  <c r="AL13" i="31"/>
  <c r="AL14" i="31"/>
  <c r="AL15" i="31"/>
  <c r="AL16" i="31"/>
  <c r="AL17" i="31"/>
  <c r="AL18" i="31"/>
  <c r="AL19" i="31"/>
  <c r="AL20" i="31"/>
  <c r="AL6" i="31"/>
  <c r="AL6" i="38"/>
  <c r="AK7" i="31"/>
  <c r="AK8" i="31"/>
  <c r="AK9" i="31"/>
  <c r="AK10" i="31"/>
  <c r="AK11" i="31"/>
  <c r="AK12" i="31"/>
  <c r="AK13" i="31"/>
  <c r="AK14" i="31"/>
  <c r="AK15" i="31"/>
  <c r="AK16" i="31"/>
  <c r="AK17" i="31"/>
  <c r="AK18" i="31"/>
  <c r="AK19" i="31"/>
  <c r="AK20" i="31"/>
  <c r="AK6" i="31"/>
  <c r="AK6" i="38"/>
  <c r="AJ7" i="31"/>
  <c r="AJ8" i="31"/>
  <c r="AJ9" i="31"/>
  <c r="AJ10" i="31"/>
  <c r="AJ11" i="31"/>
  <c r="AJ12" i="31"/>
  <c r="AJ13" i="31"/>
  <c r="AJ14" i="31"/>
  <c r="AJ15" i="31"/>
  <c r="AJ16" i="31"/>
  <c r="AJ17" i="31"/>
  <c r="AJ18" i="31"/>
  <c r="AJ19" i="31"/>
  <c r="AJ20" i="31"/>
  <c r="AJ6" i="31"/>
  <c r="AJ6" i="38"/>
  <c r="AI7" i="31"/>
  <c r="AI8" i="31"/>
  <c r="AI9" i="31"/>
  <c r="AI10" i="31"/>
  <c r="AI11" i="31"/>
  <c r="AI12" i="31"/>
  <c r="AI13" i="31"/>
  <c r="AI14" i="31"/>
  <c r="AI15" i="31"/>
  <c r="AI16" i="31"/>
  <c r="AI17" i="31"/>
  <c r="AI18" i="31"/>
  <c r="AI19" i="31"/>
  <c r="AI20" i="31"/>
  <c r="AI6" i="31"/>
  <c r="AI6" i="38"/>
  <c r="AH7" i="31"/>
  <c r="AH8" i="31"/>
  <c r="AH9" i="31"/>
  <c r="AH10" i="31"/>
  <c r="AH11" i="31"/>
  <c r="AH12" i="31"/>
  <c r="AH13" i="31"/>
  <c r="AH14" i="31"/>
  <c r="AH15" i="31"/>
  <c r="AH16" i="31"/>
  <c r="AH17" i="31"/>
  <c r="AH18" i="31"/>
  <c r="AH19" i="31"/>
  <c r="AH20" i="31"/>
  <c r="AH6" i="31"/>
  <c r="AH6" i="38"/>
  <c r="AG7" i="31"/>
  <c r="AG8" i="31"/>
  <c r="AG9" i="31"/>
  <c r="AG10" i="31"/>
  <c r="AG11" i="31"/>
  <c r="AG12" i="31"/>
  <c r="AG13" i="31"/>
  <c r="AG14" i="31"/>
  <c r="AG15" i="31"/>
  <c r="AG16" i="31"/>
  <c r="AG17" i="31"/>
  <c r="AG18" i="31"/>
  <c r="AG19" i="31"/>
  <c r="AG20" i="31"/>
  <c r="AG6" i="31"/>
  <c r="AG6" i="38"/>
  <c r="AF7" i="31"/>
  <c r="AF8" i="31"/>
  <c r="AF9" i="31"/>
  <c r="AF10" i="31"/>
  <c r="AF11" i="31"/>
  <c r="AF12" i="31"/>
  <c r="AF13" i="31"/>
  <c r="AF14" i="31"/>
  <c r="AF15" i="31"/>
  <c r="AF16" i="31"/>
  <c r="AF17" i="31"/>
  <c r="AF18" i="31"/>
  <c r="AF19" i="31"/>
  <c r="AF20" i="31"/>
  <c r="AF6" i="31"/>
  <c r="AF6" i="38"/>
  <c r="AD7" i="31"/>
  <c r="AD8" i="31"/>
  <c r="AD9" i="31"/>
  <c r="AD10" i="31"/>
  <c r="AD11" i="31"/>
  <c r="AD12" i="31"/>
  <c r="AD13" i="31"/>
  <c r="AD14" i="31"/>
  <c r="AD15" i="31"/>
  <c r="AD16" i="31"/>
  <c r="AD17" i="31"/>
  <c r="AD18" i="31"/>
  <c r="AD19" i="31"/>
  <c r="AD20" i="31"/>
  <c r="AD6" i="31"/>
  <c r="AD6" i="38"/>
  <c r="AC7" i="31"/>
  <c r="AC8" i="31"/>
  <c r="AC9" i="31"/>
  <c r="AC10" i="31"/>
  <c r="AC11" i="31"/>
  <c r="AC12" i="31"/>
  <c r="AC13" i="31"/>
  <c r="AC14" i="31"/>
  <c r="AC15" i="31"/>
  <c r="AC16" i="31"/>
  <c r="AC17" i="31"/>
  <c r="AC18" i="31"/>
  <c r="AC19" i="31"/>
  <c r="AC20" i="31"/>
  <c r="AC6" i="31"/>
  <c r="AC6" i="38"/>
  <c r="AB7" i="31"/>
  <c r="AB8" i="31"/>
  <c r="AB9" i="31"/>
  <c r="AB10" i="31"/>
  <c r="AB11" i="31"/>
  <c r="AB12" i="31"/>
  <c r="AB13" i="31"/>
  <c r="AB14" i="31"/>
  <c r="AB15" i="31"/>
  <c r="AB16" i="31"/>
  <c r="AB17" i="31"/>
  <c r="AB18" i="31"/>
  <c r="AB19" i="31"/>
  <c r="AB20" i="31"/>
  <c r="AB6" i="31"/>
  <c r="AB6" i="38"/>
  <c r="AA7" i="31"/>
  <c r="AA8" i="31"/>
  <c r="AA9" i="31"/>
  <c r="AA10" i="31"/>
  <c r="AA11" i="31"/>
  <c r="AA12" i="31"/>
  <c r="AA13" i="31"/>
  <c r="AA14" i="31"/>
  <c r="AA15" i="31"/>
  <c r="AA16" i="31"/>
  <c r="AA17" i="31"/>
  <c r="AA18" i="31"/>
  <c r="AA19" i="31"/>
  <c r="AA20" i="31"/>
  <c r="AA6" i="31"/>
  <c r="AA6" i="38"/>
  <c r="Z7" i="31"/>
  <c r="Z8" i="31"/>
  <c r="Z9" i="31"/>
  <c r="Z10" i="31"/>
  <c r="Z11" i="31"/>
  <c r="Z12" i="31"/>
  <c r="Z13" i="31"/>
  <c r="Z14" i="31"/>
  <c r="Z15" i="31"/>
  <c r="Z16" i="31"/>
  <c r="Z17" i="31"/>
  <c r="Z18" i="31"/>
  <c r="Z19" i="31"/>
  <c r="Z20" i="31"/>
  <c r="Z6" i="31"/>
  <c r="Z6" i="38"/>
  <c r="Y7" i="31"/>
  <c r="Y8" i="31"/>
  <c r="Y9" i="31"/>
  <c r="Y10" i="31"/>
  <c r="Y11" i="31"/>
  <c r="Y12" i="31"/>
  <c r="Y13" i="31"/>
  <c r="Y14" i="31"/>
  <c r="Y15" i="31"/>
  <c r="Y16" i="31"/>
  <c r="Y17" i="31"/>
  <c r="Y18" i="31"/>
  <c r="Y19" i="31"/>
  <c r="Y20" i="31"/>
  <c r="Y6" i="31"/>
  <c r="Y6" i="38"/>
  <c r="X7" i="31"/>
  <c r="X8" i="31"/>
  <c r="X9" i="31"/>
  <c r="X10" i="31"/>
  <c r="X11" i="31"/>
  <c r="X12" i="31"/>
  <c r="X13" i="31"/>
  <c r="X14" i="31"/>
  <c r="X15" i="31"/>
  <c r="X16" i="31"/>
  <c r="X17" i="31"/>
  <c r="X18" i="31"/>
  <c r="X19" i="31"/>
  <c r="X20" i="31"/>
  <c r="X6" i="31"/>
  <c r="X6" i="38"/>
  <c r="W7" i="31"/>
  <c r="W8" i="31"/>
  <c r="W9" i="31"/>
  <c r="W10" i="31"/>
  <c r="W11" i="31"/>
  <c r="W12" i="31"/>
  <c r="W13" i="31"/>
  <c r="W14" i="31"/>
  <c r="W15" i="31"/>
  <c r="W16" i="31"/>
  <c r="W17" i="31"/>
  <c r="W18" i="31"/>
  <c r="W6" i="31"/>
  <c r="W6" i="38"/>
  <c r="V19" i="31"/>
  <c r="V20" i="31"/>
  <c r="V7" i="31"/>
  <c r="V8" i="31"/>
  <c r="V9" i="31"/>
  <c r="V10" i="31"/>
  <c r="V11" i="31"/>
  <c r="V12" i="31"/>
  <c r="V13" i="31"/>
  <c r="V14" i="31"/>
  <c r="V15" i="31"/>
  <c r="V16" i="31"/>
  <c r="V17" i="31"/>
  <c r="V18" i="31"/>
  <c r="V6" i="31"/>
  <c r="V6" i="38"/>
  <c r="U7" i="31"/>
  <c r="U8" i="31"/>
  <c r="U9" i="31"/>
  <c r="U10" i="31"/>
  <c r="U11" i="31"/>
  <c r="U12" i="31"/>
  <c r="U13" i="31"/>
  <c r="U14" i="31"/>
  <c r="U15" i="31"/>
  <c r="U16" i="31"/>
  <c r="U17" i="31"/>
  <c r="U18" i="31"/>
  <c r="U19" i="31"/>
  <c r="U20" i="31"/>
  <c r="U6" i="31"/>
  <c r="U6" i="38"/>
  <c r="AE9" i="41" l="1"/>
  <c r="AE16" i="41"/>
  <c r="AE20" i="41"/>
  <c r="AE19" i="41"/>
  <c r="AE18" i="41"/>
  <c r="AE17" i="41"/>
  <c r="AE15" i="41"/>
  <c r="AE14" i="41"/>
  <c r="AC22" i="41"/>
  <c r="J42" i="41" s="1"/>
  <c r="AL22" i="41"/>
  <c r="AT22" i="41"/>
  <c r="AM22" i="41"/>
  <c r="AU22" i="41"/>
  <c r="AE13" i="41"/>
  <c r="T37" i="41"/>
  <c r="K37" i="41" s="1"/>
  <c r="AE12" i="41"/>
  <c r="AB22" i="41"/>
  <c r="L42" i="41" s="1"/>
  <c r="AK22" i="41"/>
  <c r="AS22" i="41"/>
  <c r="AE11" i="41"/>
  <c r="AQ22" i="41"/>
  <c r="AY22" i="41"/>
  <c r="AE10" i="41"/>
  <c r="AR22" i="41"/>
  <c r="AE8" i="41"/>
  <c r="T22" i="41"/>
  <c r="G42" i="41" s="1"/>
  <c r="U22" i="41"/>
  <c r="I42" i="41" s="1"/>
  <c r="V22" i="41"/>
  <c r="B46" i="41" s="1"/>
  <c r="AD22" i="41"/>
  <c r="M46" i="41" s="1"/>
  <c r="AH22" i="41"/>
  <c r="AP22" i="41"/>
  <c r="AX22" i="41"/>
  <c r="AI22" i="41"/>
  <c r="X22" i="41"/>
  <c r="E42" i="41" s="1"/>
  <c r="AG22" i="41"/>
  <c r="AO22" i="41"/>
  <c r="AW22" i="41"/>
  <c r="W22" i="41"/>
  <c r="C42" i="41" s="1"/>
  <c r="AF22" i="41"/>
  <c r="AN22" i="41"/>
  <c r="AV22" i="41"/>
  <c r="Z22" i="41"/>
  <c r="AA22" i="41"/>
  <c r="AJ22" i="41"/>
  <c r="Y22" i="41"/>
  <c r="F46" i="41" s="1"/>
  <c r="AE7" i="41"/>
  <c r="T33" i="41"/>
  <c r="K31" i="41" s="1"/>
  <c r="G28" i="41"/>
  <c r="L46" i="41"/>
  <c r="T30" i="41"/>
  <c r="K34" i="41" s="1"/>
  <c r="T35" i="41"/>
  <c r="G34" i="41" s="1"/>
  <c r="AE6" i="41"/>
  <c r="T19" i="31"/>
  <c r="AE19" i="31" s="1"/>
  <c r="T20" i="31"/>
  <c r="AE20" i="31" s="1"/>
  <c r="T7" i="31"/>
  <c r="AE7" i="31" s="1"/>
  <c r="T8" i="31"/>
  <c r="AE8" i="31" s="1"/>
  <c r="T9" i="31"/>
  <c r="AE9" i="31" s="1"/>
  <c r="T10" i="31"/>
  <c r="AE10" i="31" s="1"/>
  <c r="T11" i="31"/>
  <c r="AE11" i="31" s="1"/>
  <c r="T12" i="31"/>
  <c r="AE12" i="31" s="1"/>
  <c r="T13" i="31"/>
  <c r="AE13" i="31" s="1"/>
  <c r="T14" i="31"/>
  <c r="AE14" i="31" s="1"/>
  <c r="T15" i="31"/>
  <c r="AE15" i="31" s="1"/>
  <c r="T16" i="31"/>
  <c r="AE16" i="31" s="1"/>
  <c r="T17" i="31"/>
  <c r="AE17" i="31" s="1"/>
  <c r="T18" i="31"/>
  <c r="AE18" i="31" s="1"/>
  <c r="T6" i="31"/>
  <c r="AE6" i="31" s="1"/>
  <c r="T6" i="38"/>
  <c r="AE6" i="38" s="1"/>
  <c r="B20" i="32"/>
  <c r="B19" i="32"/>
  <c r="B18" i="32"/>
  <c r="B17" i="32"/>
  <c r="B16" i="32"/>
  <c r="B15" i="32"/>
  <c r="B14" i="32"/>
  <c r="B13" i="32"/>
  <c r="B12" i="32"/>
  <c r="B11" i="32"/>
  <c r="B10" i="32"/>
  <c r="B9" i="32"/>
  <c r="B8" i="32"/>
  <c r="B7" i="32"/>
  <c r="B6" i="32"/>
  <c r="R27" i="40"/>
  <c r="S27" i="40" s="1"/>
  <c r="R28" i="40"/>
  <c r="S28" i="40" s="1"/>
  <c r="R29" i="40"/>
  <c r="S29" i="40" s="1"/>
  <c r="R30" i="40"/>
  <c r="S30" i="40" s="1"/>
  <c r="R31" i="40"/>
  <c r="S31" i="40" s="1"/>
  <c r="R32" i="40"/>
  <c r="S32" i="40" s="1"/>
  <c r="T32" i="40" s="1"/>
  <c r="G31" i="40" s="1"/>
  <c r="R33" i="40"/>
  <c r="S33" i="40" s="1"/>
  <c r="R34" i="40"/>
  <c r="S34" i="40"/>
  <c r="R35" i="40"/>
  <c r="S35" i="40"/>
  <c r="R36" i="40"/>
  <c r="S36" i="40" s="1"/>
  <c r="R37" i="40"/>
  <c r="S37" i="40"/>
  <c r="R38" i="40"/>
  <c r="S38" i="40" s="1"/>
  <c r="R39" i="40"/>
  <c r="S39" i="40" s="1"/>
  <c r="T39" i="40" s="1"/>
  <c r="G37" i="40" s="1"/>
  <c r="T6" i="40"/>
  <c r="U6" i="40"/>
  <c r="V6" i="40"/>
  <c r="W6" i="40"/>
  <c r="X6" i="40"/>
  <c r="Y6" i="40"/>
  <c r="Z6" i="40"/>
  <c r="AA6" i="40"/>
  <c r="AB6" i="40"/>
  <c r="AC6" i="40"/>
  <c r="AD6" i="40"/>
  <c r="AF6" i="40"/>
  <c r="AG6" i="40"/>
  <c r="AH6" i="40"/>
  <c r="AI6" i="40"/>
  <c r="AJ6" i="40"/>
  <c r="AK6" i="40"/>
  <c r="AL6" i="40"/>
  <c r="AM6" i="40"/>
  <c r="AN6" i="40"/>
  <c r="AO6" i="40"/>
  <c r="AP6" i="40"/>
  <c r="AQ6" i="40"/>
  <c r="AR6" i="40"/>
  <c r="AS6" i="40"/>
  <c r="AT6" i="40"/>
  <c r="AU6" i="40"/>
  <c r="AV6" i="40"/>
  <c r="AW6" i="40"/>
  <c r="AX6" i="40"/>
  <c r="AY6" i="40"/>
  <c r="T7" i="40"/>
  <c r="U7" i="40"/>
  <c r="V7" i="40"/>
  <c r="W7" i="40"/>
  <c r="X7" i="40"/>
  <c r="Y7" i="40"/>
  <c r="Z7" i="40"/>
  <c r="AA7" i="40"/>
  <c r="AB7" i="40"/>
  <c r="AC7" i="40"/>
  <c r="AD7" i="40"/>
  <c r="AF7" i="40"/>
  <c r="AG7" i="40"/>
  <c r="AH7" i="40"/>
  <c r="AI7" i="40"/>
  <c r="AJ7" i="40"/>
  <c r="AK7" i="40"/>
  <c r="AL7" i="40"/>
  <c r="AM7" i="40"/>
  <c r="AN7" i="40"/>
  <c r="AO7" i="40"/>
  <c r="AP7" i="40"/>
  <c r="AQ7" i="40"/>
  <c r="AR7" i="40"/>
  <c r="AS7" i="40"/>
  <c r="AT7" i="40"/>
  <c r="AU7" i="40"/>
  <c r="AV7" i="40"/>
  <c r="AW7" i="40"/>
  <c r="AX7" i="40"/>
  <c r="AY7" i="40"/>
  <c r="T8" i="40"/>
  <c r="U8" i="40"/>
  <c r="V8" i="40"/>
  <c r="W8" i="40"/>
  <c r="X8" i="40"/>
  <c r="Y8" i="40"/>
  <c r="Z8" i="40"/>
  <c r="AA8" i="40"/>
  <c r="AB8" i="40"/>
  <c r="AC8" i="40"/>
  <c r="AD8" i="40"/>
  <c r="AF8" i="40"/>
  <c r="AG8" i="40"/>
  <c r="AH8" i="40"/>
  <c r="AI8" i="40"/>
  <c r="AJ8" i="40"/>
  <c r="AK8" i="40"/>
  <c r="AL8" i="40"/>
  <c r="AM8" i="40"/>
  <c r="AN8" i="40"/>
  <c r="AO8" i="40"/>
  <c r="AP8" i="40"/>
  <c r="AQ8" i="40"/>
  <c r="AR8" i="40"/>
  <c r="AS8" i="40"/>
  <c r="AT8" i="40"/>
  <c r="AU8" i="40"/>
  <c r="AV8" i="40"/>
  <c r="AW8" i="40"/>
  <c r="AX8" i="40"/>
  <c r="AY8" i="40"/>
  <c r="T9" i="40"/>
  <c r="U9" i="40"/>
  <c r="V9" i="40"/>
  <c r="W9" i="40"/>
  <c r="X9" i="40"/>
  <c r="Y9" i="40"/>
  <c r="Z9" i="40"/>
  <c r="AA9" i="40"/>
  <c r="AB9" i="40"/>
  <c r="AC9" i="40"/>
  <c r="AD9" i="40"/>
  <c r="AF9" i="40"/>
  <c r="AG9" i="40"/>
  <c r="AH9" i="40"/>
  <c r="AI9" i="40"/>
  <c r="AJ9" i="40"/>
  <c r="AK9" i="40"/>
  <c r="AL9" i="40"/>
  <c r="AM9" i="40"/>
  <c r="AN9" i="40"/>
  <c r="AO9" i="40"/>
  <c r="AP9" i="40"/>
  <c r="AQ9" i="40"/>
  <c r="AR9" i="40"/>
  <c r="AS9" i="40"/>
  <c r="AT9" i="40"/>
  <c r="AU9" i="40"/>
  <c r="AV9" i="40"/>
  <c r="AW9" i="40"/>
  <c r="AX9" i="40"/>
  <c r="AY9" i="40"/>
  <c r="T10" i="40"/>
  <c r="U10" i="40"/>
  <c r="V10" i="40"/>
  <c r="W10" i="40"/>
  <c r="X10" i="40"/>
  <c r="Y10" i="40"/>
  <c r="Z10" i="40"/>
  <c r="AA10" i="40"/>
  <c r="AB10" i="40"/>
  <c r="AC10" i="40"/>
  <c r="AD10" i="40"/>
  <c r="AF10" i="40"/>
  <c r="AG10" i="40"/>
  <c r="AH10" i="40"/>
  <c r="AI10" i="40"/>
  <c r="AJ10" i="40"/>
  <c r="AK10" i="40"/>
  <c r="AL10" i="40"/>
  <c r="AM10" i="40"/>
  <c r="AN10" i="40"/>
  <c r="AO10" i="40"/>
  <c r="AP10" i="40"/>
  <c r="AQ10" i="40"/>
  <c r="AR10" i="40"/>
  <c r="AS10" i="40"/>
  <c r="AT10" i="40"/>
  <c r="AU10" i="40"/>
  <c r="AV10" i="40"/>
  <c r="AW10" i="40"/>
  <c r="AX10" i="40"/>
  <c r="AY10" i="40"/>
  <c r="T11" i="40"/>
  <c r="U11" i="40"/>
  <c r="V11" i="40"/>
  <c r="W11" i="40"/>
  <c r="X11" i="40"/>
  <c r="Y11" i="40"/>
  <c r="Z11" i="40"/>
  <c r="AA11" i="40"/>
  <c r="AB11" i="40"/>
  <c r="AC11" i="40"/>
  <c r="AD11" i="40"/>
  <c r="AF11" i="40"/>
  <c r="AG11" i="40"/>
  <c r="AH11" i="40"/>
  <c r="AI11" i="40"/>
  <c r="AJ11" i="40"/>
  <c r="AK11" i="40"/>
  <c r="AL11" i="40"/>
  <c r="AM11" i="40"/>
  <c r="AN11" i="40"/>
  <c r="AO11" i="40"/>
  <c r="AP11" i="40"/>
  <c r="AQ11" i="40"/>
  <c r="AR11" i="40"/>
  <c r="AS11" i="40"/>
  <c r="AT11" i="40"/>
  <c r="AU11" i="40"/>
  <c r="AV11" i="40"/>
  <c r="AW11" i="40"/>
  <c r="AX11" i="40"/>
  <c r="AY11" i="40"/>
  <c r="T12" i="40"/>
  <c r="U12" i="40"/>
  <c r="V12" i="40"/>
  <c r="W12" i="40"/>
  <c r="X12" i="40"/>
  <c r="Y12" i="40"/>
  <c r="Z12" i="40"/>
  <c r="AA12" i="40"/>
  <c r="AB12" i="40"/>
  <c r="AC12" i="40"/>
  <c r="AD12" i="40"/>
  <c r="AF12" i="40"/>
  <c r="AG12" i="40"/>
  <c r="AH12" i="40"/>
  <c r="AI12" i="40"/>
  <c r="AJ12" i="40"/>
  <c r="AK12" i="40"/>
  <c r="AL12" i="40"/>
  <c r="AM12" i="40"/>
  <c r="AN12" i="40"/>
  <c r="AO12" i="40"/>
  <c r="AP12" i="40"/>
  <c r="AQ12" i="40"/>
  <c r="AR12" i="40"/>
  <c r="AS12" i="40"/>
  <c r="AT12" i="40"/>
  <c r="AU12" i="40"/>
  <c r="AV12" i="40"/>
  <c r="AW12" i="40"/>
  <c r="AX12" i="40"/>
  <c r="AY12" i="40"/>
  <c r="T13" i="40"/>
  <c r="U13" i="40"/>
  <c r="V13" i="40"/>
  <c r="W13" i="40"/>
  <c r="X13" i="40"/>
  <c r="Y13" i="40"/>
  <c r="Z13" i="40"/>
  <c r="AA13" i="40"/>
  <c r="AB13" i="40"/>
  <c r="AC13" i="40"/>
  <c r="AD13" i="40"/>
  <c r="AF13" i="40"/>
  <c r="AG13" i="40"/>
  <c r="AH13" i="40"/>
  <c r="AI13" i="40"/>
  <c r="AJ13" i="40"/>
  <c r="AK13" i="40"/>
  <c r="AL13" i="40"/>
  <c r="AM13" i="40"/>
  <c r="AN13" i="40"/>
  <c r="AO13" i="40"/>
  <c r="AP13" i="40"/>
  <c r="AQ13" i="40"/>
  <c r="AR13" i="40"/>
  <c r="AS13" i="40"/>
  <c r="AT13" i="40"/>
  <c r="AU13" i="40"/>
  <c r="AV13" i="40"/>
  <c r="AW13" i="40"/>
  <c r="AX13" i="40"/>
  <c r="AY13" i="40"/>
  <c r="T14" i="40"/>
  <c r="U14" i="40"/>
  <c r="V14" i="40"/>
  <c r="W14" i="40"/>
  <c r="X14" i="40"/>
  <c r="Y14" i="40"/>
  <c r="Z14" i="40"/>
  <c r="AA14" i="40"/>
  <c r="AB14" i="40"/>
  <c r="AC14" i="40"/>
  <c r="AD14" i="40"/>
  <c r="AF14" i="40"/>
  <c r="AG14" i="40"/>
  <c r="AH14" i="40"/>
  <c r="AI14" i="40"/>
  <c r="AJ14" i="40"/>
  <c r="AK14" i="40"/>
  <c r="AL14" i="40"/>
  <c r="AM14" i="40"/>
  <c r="AN14" i="40"/>
  <c r="AO14" i="40"/>
  <c r="AP14" i="40"/>
  <c r="AQ14" i="40"/>
  <c r="AR14" i="40"/>
  <c r="AS14" i="40"/>
  <c r="AT14" i="40"/>
  <c r="AU14" i="40"/>
  <c r="AV14" i="40"/>
  <c r="AW14" i="40"/>
  <c r="AX14" i="40"/>
  <c r="AY14" i="40"/>
  <c r="T15" i="40"/>
  <c r="U15" i="40"/>
  <c r="V15" i="40"/>
  <c r="W15" i="40"/>
  <c r="X15" i="40"/>
  <c r="Y15" i="40"/>
  <c r="Z15" i="40"/>
  <c r="AA15" i="40"/>
  <c r="AB15" i="40"/>
  <c r="AC15" i="40"/>
  <c r="AD15" i="40"/>
  <c r="AF15" i="40"/>
  <c r="AG15" i="40"/>
  <c r="AH15" i="40"/>
  <c r="AI15" i="40"/>
  <c r="AJ15" i="40"/>
  <c r="AK15" i="40"/>
  <c r="AL15" i="40"/>
  <c r="AM15" i="40"/>
  <c r="AN15" i="40"/>
  <c r="AO15" i="40"/>
  <c r="AP15" i="40"/>
  <c r="AQ15" i="40"/>
  <c r="AR15" i="40"/>
  <c r="AS15" i="40"/>
  <c r="AT15" i="40"/>
  <c r="AU15" i="40"/>
  <c r="AV15" i="40"/>
  <c r="AW15" i="40"/>
  <c r="AX15" i="40"/>
  <c r="AY15" i="40"/>
  <c r="T16" i="40"/>
  <c r="U16" i="40"/>
  <c r="V16" i="40"/>
  <c r="W16" i="40"/>
  <c r="X16" i="40"/>
  <c r="Y16" i="40"/>
  <c r="Z16" i="40"/>
  <c r="AA16" i="40"/>
  <c r="AB16" i="40"/>
  <c r="AC16" i="40"/>
  <c r="AD16" i="40"/>
  <c r="AF16" i="40"/>
  <c r="AG16" i="40"/>
  <c r="AH16" i="40"/>
  <c r="AI16" i="40"/>
  <c r="AJ16" i="40"/>
  <c r="AK16" i="40"/>
  <c r="AL16" i="40"/>
  <c r="AM16" i="40"/>
  <c r="AN16" i="40"/>
  <c r="AO16" i="40"/>
  <c r="AP16" i="40"/>
  <c r="AQ16" i="40"/>
  <c r="AR16" i="40"/>
  <c r="AS16" i="40"/>
  <c r="AT16" i="40"/>
  <c r="AU16" i="40"/>
  <c r="AV16" i="40"/>
  <c r="AW16" i="40"/>
  <c r="AX16" i="40"/>
  <c r="AY16" i="40"/>
  <c r="T17" i="40"/>
  <c r="U17" i="40"/>
  <c r="V17" i="40"/>
  <c r="W17" i="40"/>
  <c r="X17" i="40"/>
  <c r="Y17" i="40"/>
  <c r="Z17" i="40"/>
  <c r="AA17" i="40"/>
  <c r="AB17" i="40"/>
  <c r="AC17" i="40"/>
  <c r="AD17" i="40"/>
  <c r="AF17" i="40"/>
  <c r="AG17" i="40"/>
  <c r="AH17" i="40"/>
  <c r="AI17" i="40"/>
  <c r="AJ17" i="40"/>
  <c r="AK17" i="40"/>
  <c r="AL17" i="40"/>
  <c r="AM17" i="40"/>
  <c r="AN17" i="40"/>
  <c r="AO17" i="40"/>
  <c r="AP17" i="40"/>
  <c r="AQ17" i="40"/>
  <c r="AR17" i="40"/>
  <c r="AS17" i="40"/>
  <c r="AT17" i="40"/>
  <c r="AU17" i="40"/>
  <c r="AV17" i="40"/>
  <c r="AW17" i="40"/>
  <c r="AX17" i="40"/>
  <c r="AY17" i="40"/>
  <c r="T18" i="40"/>
  <c r="U18" i="40"/>
  <c r="V18" i="40"/>
  <c r="W18" i="40"/>
  <c r="X18" i="40"/>
  <c r="Y18" i="40"/>
  <c r="Z18" i="40"/>
  <c r="AA18" i="40"/>
  <c r="AB18" i="40"/>
  <c r="AC18" i="40"/>
  <c r="AD18" i="40"/>
  <c r="AF18" i="40"/>
  <c r="AG18" i="40"/>
  <c r="AH18" i="40"/>
  <c r="AI18" i="40"/>
  <c r="AJ18" i="40"/>
  <c r="AK18" i="40"/>
  <c r="AL18" i="40"/>
  <c r="AM18" i="40"/>
  <c r="AN18" i="40"/>
  <c r="AO18" i="40"/>
  <c r="AP18" i="40"/>
  <c r="AQ18" i="40"/>
  <c r="AR18" i="40"/>
  <c r="AS18" i="40"/>
  <c r="AT18" i="40"/>
  <c r="AU18" i="40"/>
  <c r="AV18" i="40"/>
  <c r="AW18" i="40"/>
  <c r="AX18" i="40"/>
  <c r="AY18" i="40"/>
  <c r="T19" i="40"/>
  <c r="U19" i="40"/>
  <c r="V19" i="40"/>
  <c r="W19" i="40"/>
  <c r="X19" i="40"/>
  <c r="Y19" i="40"/>
  <c r="Z19" i="40"/>
  <c r="AA19" i="40"/>
  <c r="AB19" i="40"/>
  <c r="AC19" i="40"/>
  <c r="AD19" i="40"/>
  <c r="AF19" i="40"/>
  <c r="AG19" i="40"/>
  <c r="AH19" i="40"/>
  <c r="AI19" i="40"/>
  <c r="AJ19" i="40"/>
  <c r="AK19" i="40"/>
  <c r="AL19" i="40"/>
  <c r="AM19" i="40"/>
  <c r="AN19" i="40"/>
  <c r="AO19" i="40"/>
  <c r="AP19" i="40"/>
  <c r="AQ19" i="40"/>
  <c r="AR19" i="40"/>
  <c r="AS19" i="40"/>
  <c r="AT19" i="40"/>
  <c r="AU19" i="40"/>
  <c r="AV19" i="40"/>
  <c r="AW19" i="40"/>
  <c r="AX19" i="40"/>
  <c r="AY19" i="40"/>
  <c r="T20" i="40"/>
  <c r="U20" i="40"/>
  <c r="V20" i="40"/>
  <c r="W20" i="40"/>
  <c r="X20" i="40"/>
  <c r="Y20" i="40"/>
  <c r="Z20" i="40"/>
  <c r="AA20" i="40"/>
  <c r="AB20" i="40"/>
  <c r="AC20" i="40"/>
  <c r="AD20" i="40"/>
  <c r="AF20" i="40"/>
  <c r="AG20" i="40"/>
  <c r="AH20" i="40"/>
  <c r="AI20" i="40"/>
  <c r="AJ20" i="40"/>
  <c r="AK20" i="40"/>
  <c r="AL20" i="40"/>
  <c r="AM20" i="40"/>
  <c r="AN20" i="40"/>
  <c r="AO20" i="40"/>
  <c r="AP20" i="40"/>
  <c r="AQ20" i="40"/>
  <c r="AR20" i="40"/>
  <c r="AS20" i="40"/>
  <c r="AT20" i="40"/>
  <c r="AU20" i="40"/>
  <c r="AV20" i="40"/>
  <c r="AW20" i="40"/>
  <c r="AX20" i="40"/>
  <c r="AY20" i="40"/>
  <c r="R28" i="39"/>
  <c r="S28" i="39" s="1"/>
  <c r="R29" i="39"/>
  <c r="S29" i="39" s="1"/>
  <c r="R30" i="39"/>
  <c r="S30" i="39" s="1"/>
  <c r="R31" i="39"/>
  <c r="S31" i="39" s="1"/>
  <c r="R32" i="39"/>
  <c r="S32" i="39" s="1"/>
  <c r="R33" i="39"/>
  <c r="S33" i="39" s="1"/>
  <c r="T33" i="39" s="1"/>
  <c r="G32" i="39" s="1"/>
  <c r="R34" i="39"/>
  <c r="S34" i="39" s="1"/>
  <c r="R35" i="39"/>
  <c r="S35" i="39" s="1"/>
  <c r="R36" i="39"/>
  <c r="S36" i="39" s="1"/>
  <c r="R37" i="39"/>
  <c r="S37" i="39" s="1"/>
  <c r="R38" i="39"/>
  <c r="S38" i="39" s="1"/>
  <c r="R39" i="39"/>
  <c r="S39" i="39" s="1"/>
  <c r="R40" i="39"/>
  <c r="S40" i="39" s="1"/>
  <c r="T40" i="39" s="1"/>
  <c r="G38" i="39" s="1"/>
  <c r="T21" i="39"/>
  <c r="U21" i="39"/>
  <c r="V21" i="39"/>
  <c r="W21" i="39"/>
  <c r="X21" i="39"/>
  <c r="Y21" i="39"/>
  <c r="Z21" i="39"/>
  <c r="AA21" i="39"/>
  <c r="AB21" i="39"/>
  <c r="AC21" i="39"/>
  <c r="AD21" i="39"/>
  <c r="AF21" i="39"/>
  <c r="AG21" i="39"/>
  <c r="AH21" i="39"/>
  <c r="AI21" i="39"/>
  <c r="AJ21" i="39"/>
  <c r="AK21" i="39"/>
  <c r="AL21" i="39"/>
  <c r="AM21" i="39"/>
  <c r="AN21" i="39"/>
  <c r="AO21" i="39"/>
  <c r="AP21" i="39"/>
  <c r="AQ21" i="39"/>
  <c r="AR21" i="39"/>
  <c r="AS21" i="39"/>
  <c r="AT21" i="39"/>
  <c r="AU21" i="39"/>
  <c r="AV21" i="39"/>
  <c r="AW21" i="39"/>
  <c r="AX21" i="39"/>
  <c r="AY21" i="39"/>
  <c r="T6" i="39"/>
  <c r="U6" i="39"/>
  <c r="V6" i="39"/>
  <c r="W6" i="39"/>
  <c r="X6" i="39"/>
  <c r="Y6" i="39"/>
  <c r="Z6" i="39"/>
  <c r="AA6" i="39"/>
  <c r="AB6" i="39"/>
  <c r="AC6" i="39"/>
  <c r="AD6" i="39"/>
  <c r="AF6" i="39"/>
  <c r="AG6" i="39"/>
  <c r="AH6" i="39"/>
  <c r="AI6" i="39"/>
  <c r="AJ6" i="39"/>
  <c r="AK6" i="39"/>
  <c r="AL6" i="39"/>
  <c r="AM6" i="39"/>
  <c r="AN6" i="39"/>
  <c r="AO6" i="39"/>
  <c r="AP6" i="39"/>
  <c r="AQ6" i="39"/>
  <c r="AR6" i="39"/>
  <c r="AS6" i="39"/>
  <c r="AT6" i="39"/>
  <c r="AU6" i="39"/>
  <c r="AV6" i="39"/>
  <c r="AW6" i="39"/>
  <c r="AX6" i="39"/>
  <c r="AY6" i="39"/>
  <c r="T7" i="39"/>
  <c r="U7" i="39"/>
  <c r="V7" i="39"/>
  <c r="W7" i="39"/>
  <c r="X7" i="39"/>
  <c r="Y7" i="39"/>
  <c r="Z7" i="39"/>
  <c r="AA7" i="39"/>
  <c r="AB7" i="39"/>
  <c r="AC7" i="39"/>
  <c r="AD7" i="39"/>
  <c r="AF7" i="39"/>
  <c r="AG7" i="39"/>
  <c r="AH7" i="39"/>
  <c r="AI7" i="39"/>
  <c r="AJ7" i="39"/>
  <c r="AK7" i="39"/>
  <c r="AL7" i="39"/>
  <c r="AM7" i="39"/>
  <c r="AN7" i="39"/>
  <c r="AO7" i="39"/>
  <c r="AP7" i="39"/>
  <c r="AQ7" i="39"/>
  <c r="AR7" i="39"/>
  <c r="AS7" i="39"/>
  <c r="AT7" i="39"/>
  <c r="AU7" i="39"/>
  <c r="AV7" i="39"/>
  <c r="AW7" i="39"/>
  <c r="AX7" i="39"/>
  <c r="AY7" i="39"/>
  <c r="T8" i="39"/>
  <c r="U8" i="39"/>
  <c r="V8" i="39"/>
  <c r="W8" i="39"/>
  <c r="X8" i="39"/>
  <c r="Y8" i="39"/>
  <c r="Z8" i="39"/>
  <c r="AA8" i="39"/>
  <c r="AB8" i="39"/>
  <c r="AC8" i="39"/>
  <c r="AD8" i="39"/>
  <c r="AF8" i="39"/>
  <c r="AG8" i="39"/>
  <c r="AH8" i="39"/>
  <c r="AI8" i="39"/>
  <c r="AJ8" i="39"/>
  <c r="AK8" i="39"/>
  <c r="AL8" i="39"/>
  <c r="AM8" i="39"/>
  <c r="AN8" i="39"/>
  <c r="AO8" i="39"/>
  <c r="AP8" i="39"/>
  <c r="AQ8" i="39"/>
  <c r="AR8" i="39"/>
  <c r="AS8" i="39"/>
  <c r="AT8" i="39"/>
  <c r="AU8" i="39"/>
  <c r="AV8" i="39"/>
  <c r="AW8" i="39"/>
  <c r="AX8" i="39"/>
  <c r="AY8" i="39"/>
  <c r="T9" i="39"/>
  <c r="U9" i="39"/>
  <c r="V9" i="39"/>
  <c r="W9" i="39"/>
  <c r="X9" i="39"/>
  <c r="Y9" i="39"/>
  <c r="Z9" i="39"/>
  <c r="AA9" i="39"/>
  <c r="AB9" i="39"/>
  <c r="AC9" i="39"/>
  <c r="AD9" i="39"/>
  <c r="AF9" i="39"/>
  <c r="AG9" i="39"/>
  <c r="AH9" i="39"/>
  <c r="AI9" i="39"/>
  <c r="AJ9" i="39"/>
  <c r="AK9" i="39"/>
  <c r="AL9" i="39"/>
  <c r="AM9" i="39"/>
  <c r="AN9" i="39"/>
  <c r="AO9" i="39"/>
  <c r="AP9" i="39"/>
  <c r="AQ9" i="39"/>
  <c r="AR9" i="39"/>
  <c r="AS9" i="39"/>
  <c r="AT9" i="39"/>
  <c r="AU9" i="39"/>
  <c r="AV9" i="39"/>
  <c r="AW9" i="39"/>
  <c r="AX9" i="39"/>
  <c r="AY9" i="39"/>
  <c r="T10" i="39"/>
  <c r="U10" i="39"/>
  <c r="V10" i="39"/>
  <c r="W10" i="39"/>
  <c r="X10" i="39"/>
  <c r="Y10" i="39"/>
  <c r="Z10" i="39"/>
  <c r="AA10" i="39"/>
  <c r="AB10" i="39"/>
  <c r="AC10" i="39"/>
  <c r="AD10" i="39"/>
  <c r="AF10" i="39"/>
  <c r="AG10" i="39"/>
  <c r="AH10" i="39"/>
  <c r="AI10" i="39"/>
  <c r="AJ10" i="39"/>
  <c r="AK10" i="39"/>
  <c r="AL10" i="39"/>
  <c r="AM10" i="39"/>
  <c r="AN10" i="39"/>
  <c r="AO10" i="39"/>
  <c r="AP10" i="39"/>
  <c r="AQ10" i="39"/>
  <c r="AR10" i="39"/>
  <c r="AS10" i="39"/>
  <c r="AT10" i="39"/>
  <c r="AU10" i="39"/>
  <c r="AV10" i="39"/>
  <c r="AW10" i="39"/>
  <c r="AX10" i="39"/>
  <c r="AY10" i="39"/>
  <c r="T11" i="39"/>
  <c r="U11" i="39"/>
  <c r="V11" i="39"/>
  <c r="W11" i="39"/>
  <c r="X11" i="39"/>
  <c r="Y11" i="39"/>
  <c r="Z11" i="39"/>
  <c r="AA11" i="39"/>
  <c r="AB11" i="39"/>
  <c r="AC11" i="39"/>
  <c r="AD11" i="39"/>
  <c r="AF11" i="39"/>
  <c r="AG11" i="39"/>
  <c r="AH11" i="39"/>
  <c r="AI11" i="39"/>
  <c r="AJ11" i="39"/>
  <c r="AK11" i="39"/>
  <c r="AL11" i="39"/>
  <c r="AM11" i="39"/>
  <c r="AN11" i="39"/>
  <c r="AO11" i="39"/>
  <c r="AP11" i="39"/>
  <c r="AQ11" i="39"/>
  <c r="AR11" i="39"/>
  <c r="AS11" i="39"/>
  <c r="AT11" i="39"/>
  <c r="AU11" i="39"/>
  <c r="AV11" i="39"/>
  <c r="AW11" i="39"/>
  <c r="AX11" i="39"/>
  <c r="AY11" i="39"/>
  <c r="T12" i="39"/>
  <c r="U12" i="39"/>
  <c r="V12" i="39"/>
  <c r="W12" i="39"/>
  <c r="X12" i="39"/>
  <c r="Y12" i="39"/>
  <c r="Z12" i="39"/>
  <c r="AA12" i="39"/>
  <c r="AB12" i="39"/>
  <c r="AC12" i="39"/>
  <c r="AD12" i="39"/>
  <c r="AF12" i="39"/>
  <c r="AG12" i="39"/>
  <c r="AH12" i="39"/>
  <c r="AI12" i="39"/>
  <c r="AJ12" i="39"/>
  <c r="AK12" i="39"/>
  <c r="AL12" i="39"/>
  <c r="AM12" i="39"/>
  <c r="AN12" i="39"/>
  <c r="AO12" i="39"/>
  <c r="AP12" i="39"/>
  <c r="AQ12" i="39"/>
  <c r="AR12" i="39"/>
  <c r="AS12" i="39"/>
  <c r="AT12" i="39"/>
  <c r="AU12" i="39"/>
  <c r="AV12" i="39"/>
  <c r="AW12" i="39"/>
  <c r="AX12" i="39"/>
  <c r="AY12" i="39"/>
  <c r="T13" i="39"/>
  <c r="U13" i="39"/>
  <c r="V13" i="39"/>
  <c r="W13" i="39"/>
  <c r="X13" i="39"/>
  <c r="Y13" i="39"/>
  <c r="Z13" i="39"/>
  <c r="AA13" i="39"/>
  <c r="AB13" i="39"/>
  <c r="AC13" i="39"/>
  <c r="AD13" i="39"/>
  <c r="AF13" i="39"/>
  <c r="AG13" i="39"/>
  <c r="AH13" i="39"/>
  <c r="AI13" i="39"/>
  <c r="AJ13" i="39"/>
  <c r="AK13" i="39"/>
  <c r="AL13" i="39"/>
  <c r="AM13" i="39"/>
  <c r="AN13" i="39"/>
  <c r="AO13" i="39"/>
  <c r="AP13" i="39"/>
  <c r="AQ13" i="39"/>
  <c r="AR13" i="39"/>
  <c r="AS13" i="39"/>
  <c r="AT13" i="39"/>
  <c r="AU13" i="39"/>
  <c r="AV13" i="39"/>
  <c r="AW13" i="39"/>
  <c r="AX13" i="39"/>
  <c r="AY13" i="39"/>
  <c r="T14" i="39"/>
  <c r="U14" i="39"/>
  <c r="V14" i="39"/>
  <c r="W14" i="39"/>
  <c r="X14" i="39"/>
  <c r="Y14" i="39"/>
  <c r="Z14" i="39"/>
  <c r="AA14" i="39"/>
  <c r="AB14" i="39"/>
  <c r="AC14" i="39"/>
  <c r="AD14" i="39"/>
  <c r="AF14" i="39"/>
  <c r="AG14" i="39"/>
  <c r="AH14" i="39"/>
  <c r="AI14" i="39"/>
  <c r="AJ14" i="39"/>
  <c r="AK14" i="39"/>
  <c r="AL14" i="39"/>
  <c r="AM14" i="39"/>
  <c r="AN14" i="39"/>
  <c r="AO14" i="39"/>
  <c r="AP14" i="39"/>
  <c r="AQ14" i="39"/>
  <c r="AR14" i="39"/>
  <c r="AS14" i="39"/>
  <c r="AT14" i="39"/>
  <c r="AU14" i="39"/>
  <c r="AV14" i="39"/>
  <c r="AW14" i="39"/>
  <c r="AX14" i="39"/>
  <c r="AY14" i="39"/>
  <c r="T15" i="39"/>
  <c r="U15" i="39"/>
  <c r="V15" i="39"/>
  <c r="W15" i="39"/>
  <c r="X15" i="39"/>
  <c r="Y15" i="39"/>
  <c r="Z15" i="39"/>
  <c r="AA15" i="39"/>
  <c r="AB15" i="39"/>
  <c r="AC15" i="39"/>
  <c r="AD15" i="39"/>
  <c r="AF15" i="39"/>
  <c r="AG15" i="39"/>
  <c r="AH15" i="39"/>
  <c r="AI15" i="39"/>
  <c r="AJ15" i="39"/>
  <c r="AK15" i="39"/>
  <c r="AL15" i="39"/>
  <c r="AM15" i="39"/>
  <c r="AN15" i="39"/>
  <c r="AO15" i="39"/>
  <c r="AP15" i="39"/>
  <c r="AQ15" i="39"/>
  <c r="AR15" i="39"/>
  <c r="AS15" i="39"/>
  <c r="AT15" i="39"/>
  <c r="AU15" i="39"/>
  <c r="AV15" i="39"/>
  <c r="AW15" i="39"/>
  <c r="AX15" i="39"/>
  <c r="AY15" i="39"/>
  <c r="T16" i="39"/>
  <c r="U16" i="39"/>
  <c r="V16" i="39"/>
  <c r="W16" i="39"/>
  <c r="X16" i="39"/>
  <c r="Y16" i="39"/>
  <c r="Z16" i="39"/>
  <c r="AA16" i="39"/>
  <c r="AB16" i="39"/>
  <c r="AC16" i="39"/>
  <c r="AD16" i="39"/>
  <c r="AF16" i="39"/>
  <c r="AG16" i="39"/>
  <c r="AH16" i="39"/>
  <c r="AI16" i="39"/>
  <c r="AJ16" i="39"/>
  <c r="AK16" i="39"/>
  <c r="AL16" i="39"/>
  <c r="AM16" i="39"/>
  <c r="AN16" i="39"/>
  <c r="AO16" i="39"/>
  <c r="AP16" i="39"/>
  <c r="AQ16" i="39"/>
  <c r="AR16" i="39"/>
  <c r="AS16" i="39"/>
  <c r="AT16" i="39"/>
  <c r="AU16" i="39"/>
  <c r="AV16" i="39"/>
  <c r="AW16" i="39"/>
  <c r="AX16" i="39"/>
  <c r="AY16" i="39"/>
  <c r="T17" i="39"/>
  <c r="U17" i="39"/>
  <c r="V17" i="39"/>
  <c r="W17" i="39"/>
  <c r="X17" i="39"/>
  <c r="Y17" i="39"/>
  <c r="Z17" i="39"/>
  <c r="AA17" i="39"/>
  <c r="AB17" i="39"/>
  <c r="AC17" i="39"/>
  <c r="AD17" i="39"/>
  <c r="AF17" i="39"/>
  <c r="AG17" i="39"/>
  <c r="AH17" i="39"/>
  <c r="AI17" i="39"/>
  <c r="AJ17" i="39"/>
  <c r="AK17" i="39"/>
  <c r="AL17" i="39"/>
  <c r="AM17" i="39"/>
  <c r="AN17" i="39"/>
  <c r="AO17" i="39"/>
  <c r="AP17" i="39"/>
  <c r="AQ17" i="39"/>
  <c r="AR17" i="39"/>
  <c r="AS17" i="39"/>
  <c r="AT17" i="39"/>
  <c r="AU17" i="39"/>
  <c r="AV17" i="39"/>
  <c r="AW17" i="39"/>
  <c r="AX17" i="39"/>
  <c r="AY17" i="39"/>
  <c r="T18" i="39"/>
  <c r="U18" i="39"/>
  <c r="V18" i="39"/>
  <c r="W18" i="39"/>
  <c r="X18" i="39"/>
  <c r="Y18" i="39"/>
  <c r="Z18" i="39"/>
  <c r="AA18" i="39"/>
  <c r="AB18" i="39"/>
  <c r="AC18" i="39"/>
  <c r="AD18" i="39"/>
  <c r="AF18" i="39"/>
  <c r="AG18" i="39"/>
  <c r="AH18" i="39"/>
  <c r="AI18" i="39"/>
  <c r="AJ18" i="39"/>
  <c r="AK18" i="39"/>
  <c r="AL18" i="39"/>
  <c r="AM18" i="39"/>
  <c r="AN18" i="39"/>
  <c r="AO18" i="39"/>
  <c r="AP18" i="39"/>
  <c r="AQ18" i="39"/>
  <c r="AR18" i="39"/>
  <c r="AS18" i="39"/>
  <c r="AT18" i="39"/>
  <c r="AU18" i="39"/>
  <c r="AV18" i="39"/>
  <c r="AW18" i="39"/>
  <c r="AX18" i="39"/>
  <c r="AY18" i="39"/>
  <c r="T19" i="39"/>
  <c r="U19" i="39"/>
  <c r="V19" i="39"/>
  <c r="W19" i="39"/>
  <c r="X19" i="39"/>
  <c r="Y19" i="39"/>
  <c r="Z19" i="39"/>
  <c r="AA19" i="39"/>
  <c r="AB19" i="39"/>
  <c r="AC19" i="39"/>
  <c r="AD19" i="39"/>
  <c r="AF19" i="39"/>
  <c r="AG19" i="39"/>
  <c r="AH19" i="39"/>
  <c r="AI19" i="39"/>
  <c r="AJ19" i="39"/>
  <c r="AK19" i="39"/>
  <c r="AL19" i="39"/>
  <c r="AM19" i="39"/>
  <c r="AN19" i="39"/>
  <c r="AO19" i="39"/>
  <c r="AP19" i="39"/>
  <c r="AQ19" i="39"/>
  <c r="AR19" i="39"/>
  <c r="AS19" i="39"/>
  <c r="AT19" i="39"/>
  <c r="AU19" i="39"/>
  <c r="AV19" i="39"/>
  <c r="AW19" i="39"/>
  <c r="AX19" i="39"/>
  <c r="AY19" i="39"/>
  <c r="R27" i="38"/>
  <c r="S27" i="38" s="1"/>
  <c r="R28" i="38"/>
  <c r="S28" i="38" s="1"/>
  <c r="T27" i="38" s="1"/>
  <c r="G28" i="38" s="1"/>
  <c r="R29" i="38"/>
  <c r="S29" i="38" s="1"/>
  <c r="R30" i="38"/>
  <c r="S30" i="38" s="1"/>
  <c r="R31" i="38"/>
  <c r="S31" i="38" s="1"/>
  <c r="R32" i="38"/>
  <c r="S32" i="38" s="1"/>
  <c r="T32" i="38" s="1"/>
  <c r="G31" i="38" s="1"/>
  <c r="R33" i="38"/>
  <c r="S33" i="38" s="1"/>
  <c r="R34" i="38"/>
  <c r="S34" i="38" s="1"/>
  <c r="R35" i="38"/>
  <c r="S35" i="38"/>
  <c r="R36" i="38"/>
  <c r="S36" i="38" s="1"/>
  <c r="R37" i="38"/>
  <c r="S37" i="38" s="1"/>
  <c r="R38" i="38"/>
  <c r="S38" i="38" s="1"/>
  <c r="T37" i="38" s="1"/>
  <c r="K37" i="38" s="1"/>
  <c r="R39" i="38"/>
  <c r="S39" i="38" s="1"/>
  <c r="T39" i="38" s="1"/>
  <c r="G37" i="38" s="1"/>
  <c r="T7" i="38"/>
  <c r="U7" i="38"/>
  <c r="V7" i="38"/>
  <c r="W7" i="38"/>
  <c r="X7" i="38"/>
  <c r="Y7" i="38"/>
  <c r="Z7" i="38"/>
  <c r="AA7" i="38"/>
  <c r="AB7" i="38"/>
  <c r="AC7" i="38"/>
  <c r="AD7" i="38"/>
  <c r="AF7" i="38"/>
  <c r="AG7" i="38"/>
  <c r="AH7" i="38"/>
  <c r="AI7" i="38"/>
  <c r="AJ7" i="38"/>
  <c r="AK7" i="38"/>
  <c r="AL7" i="38"/>
  <c r="AM7" i="38"/>
  <c r="AN7" i="38"/>
  <c r="AO7" i="38"/>
  <c r="AP7" i="38"/>
  <c r="AQ7" i="38"/>
  <c r="AR7" i="38"/>
  <c r="AS7" i="38"/>
  <c r="AT7" i="38"/>
  <c r="AU7" i="38"/>
  <c r="AV7" i="38"/>
  <c r="AW7" i="38"/>
  <c r="AX7" i="38"/>
  <c r="AY7" i="38"/>
  <c r="T8" i="38"/>
  <c r="U8" i="38"/>
  <c r="V8" i="38"/>
  <c r="W8" i="38"/>
  <c r="X8" i="38"/>
  <c r="Y8" i="38"/>
  <c r="Z8" i="38"/>
  <c r="AA8" i="38"/>
  <c r="AB8" i="38"/>
  <c r="AC8" i="38"/>
  <c r="AD8" i="38"/>
  <c r="AF8" i="38"/>
  <c r="AG8" i="38"/>
  <c r="AH8" i="38"/>
  <c r="AI8" i="38"/>
  <c r="AJ8" i="38"/>
  <c r="AK8" i="38"/>
  <c r="AL8" i="38"/>
  <c r="AM8" i="38"/>
  <c r="AN8" i="38"/>
  <c r="AO8" i="38"/>
  <c r="AP8" i="38"/>
  <c r="AQ8" i="38"/>
  <c r="AR8" i="38"/>
  <c r="AS8" i="38"/>
  <c r="AT8" i="38"/>
  <c r="AU8" i="38"/>
  <c r="AV8" i="38"/>
  <c r="AW8" i="38"/>
  <c r="AX8" i="38"/>
  <c r="AY8" i="38"/>
  <c r="T9" i="38"/>
  <c r="U9" i="38"/>
  <c r="V9" i="38"/>
  <c r="W9" i="38"/>
  <c r="X9" i="38"/>
  <c r="Y9" i="38"/>
  <c r="Z9" i="38"/>
  <c r="AA9" i="38"/>
  <c r="AB9" i="38"/>
  <c r="AC9" i="38"/>
  <c r="AD9" i="38"/>
  <c r="AF9" i="38"/>
  <c r="AG9" i="38"/>
  <c r="AH9" i="38"/>
  <c r="AI9" i="38"/>
  <c r="AJ9" i="38"/>
  <c r="AK9" i="38"/>
  <c r="AL9" i="38"/>
  <c r="AM9" i="38"/>
  <c r="AN9" i="38"/>
  <c r="AO9" i="38"/>
  <c r="AP9" i="38"/>
  <c r="AQ9" i="38"/>
  <c r="AR9" i="38"/>
  <c r="AS9" i="38"/>
  <c r="AT9" i="38"/>
  <c r="AU9" i="38"/>
  <c r="AV9" i="38"/>
  <c r="AW9" i="38"/>
  <c r="AX9" i="38"/>
  <c r="AY9" i="38"/>
  <c r="T10" i="38"/>
  <c r="U10" i="38"/>
  <c r="V10" i="38"/>
  <c r="W10" i="38"/>
  <c r="X10" i="38"/>
  <c r="Y10" i="38"/>
  <c r="Z10" i="38"/>
  <c r="AA10" i="38"/>
  <c r="AB10" i="38"/>
  <c r="AC10" i="38"/>
  <c r="AD10" i="38"/>
  <c r="AF10" i="38"/>
  <c r="AG10" i="38"/>
  <c r="AH10" i="38"/>
  <c r="AI10" i="38"/>
  <c r="AJ10" i="38"/>
  <c r="AK10" i="38"/>
  <c r="AL10" i="38"/>
  <c r="AM10" i="38"/>
  <c r="AN10" i="38"/>
  <c r="AO10" i="38"/>
  <c r="AP10" i="38"/>
  <c r="AQ10" i="38"/>
  <c r="AR10" i="38"/>
  <c r="AS10" i="38"/>
  <c r="AT10" i="38"/>
  <c r="AU10" i="38"/>
  <c r="AV10" i="38"/>
  <c r="AW10" i="38"/>
  <c r="AX10" i="38"/>
  <c r="AY10" i="38"/>
  <c r="T11" i="38"/>
  <c r="U11" i="38"/>
  <c r="V11" i="38"/>
  <c r="W11" i="38"/>
  <c r="X11" i="38"/>
  <c r="Y11" i="38"/>
  <c r="Z11" i="38"/>
  <c r="AA11" i="38"/>
  <c r="AB11" i="38"/>
  <c r="AC11" i="38"/>
  <c r="AD11" i="38"/>
  <c r="AF11" i="38"/>
  <c r="AG11" i="38"/>
  <c r="AH11" i="38"/>
  <c r="AI11" i="38"/>
  <c r="AJ11" i="38"/>
  <c r="AK11" i="38"/>
  <c r="AL11" i="38"/>
  <c r="AM11" i="38"/>
  <c r="AN11" i="38"/>
  <c r="AO11" i="38"/>
  <c r="AP11" i="38"/>
  <c r="AQ11" i="38"/>
  <c r="AR11" i="38"/>
  <c r="AS11" i="38"/>
  <c r="AT11" i="38"/>
  <c r="AU11" i="38"/>
  <c r="AV11" i="38"/>
  <c r="AW11" i="38"/>
  <c r="AX11" i="38"/>
  <c r="AY11" i="38"/>
  <c r="T12" i="38"/>
  <c r="U12" i="38"/>
  <c r="V12" i="38"/>
  <c r="W12" i="38"/>
  <c r="X12" i="38"/>
  <c r="Y12" i="38"/>
  <c r="Z12" i="38"/>
  <c r="AA12" i="38"/>
  <c r="AB12" i="38"/>
  <c r="AC12" i="38"/>
  <c r="AD12" i="38"/>
  <c r="AF12" i="38"/>
  <c r="AG12" i="38"/>
  <c r="AH12" i="38"/>
  <c r="AI12" i="38"/>
  <c r="AJ12" i="38"/>
  <c r="AK12" i="38"/>
  <c r="AL12" i="38"/>
  <c r="AM12" i="38"/>
  <c r="AN12" i="38"/>
  <c r="AO12" i="38"/>
  <c r="AP12" i="38"/>
  <c r="AQ12" i="38"/>
  <c r="AR12" i="38"/>
  <c r="AS12" i="38"/>
  <c r="AT12" i="38"/>
  <c r="AU12" i="38"/>
  <c r="AV12" i="38"/>
  <c r="AW12" i="38"/>
  <c r="AX12" i="38"/>
  <c r="AY12" i="38"/>
  <c r="T13" i="38"/>
  <c r="U13" i="38"/>
  <c r="V13" i="38"/>
  <c r="W13" i="38"/>
  <c r="X13" i="38"/>
  <c r="Y13" i="38"/>
  <c r="Z13" i="38"/>
  <c r="AA13" i="38"/>
  <c r="AB13" i="38"/>
  <c r="AC13" i="38"/>
  <c r="AD13" i="38"/>
  <c r="AF13" i="38"/>
  <c r="AG13" i="38"/>
  <c r="AH13" i="38"/>
  <c r="AI13" i="38"/>
  <c r="AJ13" i="38"/>
  <c r="AK13" i="38"/>
  <c r="AL13" i="38"/>
  <c r="AM13" i="38"/>
  <c r="AN13" i="38"/>
  <c r="AO13" i="38"/>
  <c r="AP13" i="38"/>
  <c r="AQ13" i="38"/>
  <c r="AR13" i="38"/>
  <c r="AS13" i="38"/>
  <c r="AT13" i="38"/>
  <c r="AU13" i="38"/>
  <c r="AV13" i="38"/>
  <c r="AW13" i="38"/>
  <c r="AX13" i="38"/>
  <c r="AY13" i="38"/>
  <c r="T14" i="38"/>
  <c r="U14" i="38"/>
  <c r="V14" i="38"/>
  <c r="W14" i="38"/>
  <c r="X14" i="38"/>
  <c r="Y14" i="38"/>
  <c r="Z14" i="38"/>
  <c r="AA14" i="38"/>
  <c r="AB14" i="38"/>
  <c r="AC14" i="38"/>
  <c r="AD14" i="38"/>
  <c r="AF14" i="38"/>
  <c r="AG14" i="38"/>
  <c r="AH14" i="38"/>
  <c r="AI14" i="38"/>
  <c r="AJ14" i="38"/>
  <c r="AK14" i="38"/>
  <c r="AL14" i="38"/>
  <c r="AM14" i="38"/>
  <c r="AN14" i="38"/>
  <c r="AO14" i="38"/>
  <c r="AP14" i="38"/>
  <c r="AQ14" i="38"/>
  <c r="AR14" i="38"/>
  <c r="AS14" i="38"/>
  <c r="AT14" i="38"/>
  <c r="AU14" i="38"/>
  <c r="AV14" i="38"/>
  <c r="AW14" i="38"/>
  <c r="AX14" i="38"/>
  <c r="AY14" i="38"/>
  <c r="T15" i="38"/>
  <c r="U15" i="38"/>
  <c r="V15" i="38"/>
  <c r="W15" i="38"/>
  <c r="X15" i="38"/>
  <c r="Y15" i="38"/>
  <c r="Z15" i="38"/>
  <c r="AA15" i="38"/>
  <c r="AB15" i="38"/>
  <c r="AC15" i="38"/>
  <c r="AD15" i="38"/>
  <c r="AF15" i="38"/>
  <c r="AG15" i="38"/>
  <c r="AH15" i="38"/>
  <c r="AI15" i="38"/>
  <c r="AJ15" i="38"/>
  <c r="AK15" i="38"/>
  <c r="AL15" i="38"/>
  <c r="AM15" i="38"/>
  <c r="AN15" i="38"/>
  <c r="AO15" i="38"/>
  <c r="AP15" i="38"/>
  <c r="AQ15" i="38"/>
  <c r="AR15" i="38"/>
  <c r="AS15" i="38"/>
  <c r="AT15" i="38"/>
  <c r="AU15" i="38"/>
  <c r="AV15" i="38"/>
  <c r="AW15" i="38"/>
  <c r="AX15" i="38"/>
  <c r="AY15" i="38"/>
  <c r="T16" i="38"/>
  <c r="U16" i="38"/>
  <c r="V16" i="38"/>
  <c r="W16" i="38"/>
  <c r="X16" i="38"/>
  <c r="Y16" i="38"/>
  <c r="Z16" i="38"/>
  <c r="AA16" i="38"/>
  <c r="AB16" i="38"/>
  <c r="AC16" i="38"/>
  <c r="AD16" i="38"/>
  <c r="AF16" i="38"/>
  <c r="AG16" i="38"/>
  <c r="AH16" i="38"/>
  <c r="AI16" i="38"/>
  <c r="AJ16" i="38"/>
  <c r="AK16" i="38"/>
  <c r="AL16" i="38"/>
  <c r="AM16" i="38"/>
  <c r="AN16" i="38"/>
  <c r="AO16" i="38"/>
  <c r="AP16" i="38"/>
  <c r="AQ16" i="38"/>
  <c r="AR16" i="38"/>
  <c r="AS16" i="38"/>
  <c r="AT16" i="38"/>
  <c r="AU16" i="38"/>
  <c r="AV16" i="38"/>
  <c r="AW16" i="38"/>
  <c r="AX16" i="38"/>
  <c r="AY16" i="38"/>
  <c r="T17" i="38"/>
  <c r="U17" i="38"/>
  <c r="V17" i="38"/>
  <c r="W17" i="38"/>
  <c r="X17" i="38"/>
  <c r="Y17" i="38"/>
  <c r="Z17" i="38"/>
  <c r="AA17" i="38"/>
  <c r="AB17" i="38"/>
  <c r="AC17" i="38"/>
  <c r="AD17" i="38"/>
  <c r="AF17" i="38"/>
  <c r="AG17" i="38"/>
  <c r="AH17" i="38"/>
  <c r="AI17" i="38"/>
  <c r="AJ17" i="38"/>
  <c r="AK17" i="38"/>
  <c r="AL17" i="38"/>
  <c r="AM17" i="38"/>
  <c r="AN17" i="38"/>
  <c r="AO17" i="38"/>
  <c r="AP17" i="38"/>
  <c r="AQ17" i="38"/>
  <c r="AR17" i="38"/>
  <c r="AS17" i="38"/>
  <c r="AT17" i="38"/>
  <c r="AU17" i="38"/>
  <c r="AV17" i="38"/>
  <c r="AW17" i="38"/>
  <c r="AX17" i="38"/>
  <c r="AY17" i="38"/>
  <c r="T18" i="38"/>
  <c r="U18" i="38"/>
  <c r="V18" i="38"/>
  <c r="W18" i="38"/>
  <c r="X18" i="38"/>
  <c r="Y18" i="38"/>
  <c r="Z18" i="38"/>
  <c r="AA18" i="38"/>
  <c r="AB18" i="38"/>
  <c r="AC18" i="38"/>
  <c r="AD18" i="38"/>
  <c r="AF18" i="38"/>
  <c r="AG18" i="38"/>
  <c r="AH18" i="38"/>
  <c r="AI18" i="38"/>
  <c r="AJ18" i="38"/>
  <c r="AK18" i="38"/>
  <c r="AL18" i="38"/>
  <c r="AM18" i="38"/>
  <c r="AN18" i="38"/>
  <c r="AO18" i="38"/>
  <c r="AP18" i="38"/>
  <c r="AQ18" i="38"/>
  <c r="AR18" i="38"/>
  <c r="AS18" i="38"/>
  <c r="AT18" i="38"/>
  <c r="AU18" i="38"/>
  <c r="AV18" i="38"/>
  <c r="AW18" i="38"/>
  <c r="AX18" i="38"/>
  <c r="AY18" i="38"/>
  <c r="T19" i="38"/>
  <c r="U19" i="38"/>
  <c r="V19" i="38"/>
  <c r="W19" i="38"/>
  <c r="X19" i="38"/>
  <c r="Y19" i="38"/>
  <c r="Z19" i="38"/>
  <c r="AA19" i="38"/>
  <c r="AB19" i="38"/>
  <c r="AC19" i="38"/>
  <c r="AD19" i="38"/>
  <c r="AF19" i="38"/>
  <c r="AG19" i="38"/>
  <c r="AH19" i="38"/>
  <c r="AI19" i="38"/>
  <c r="AJ19" i="38"/>
  <c r="AK19" i="38"/>
  <c r="AL19" i="38"/>
  <c r="AM19" i="38"/>
  <c r="AN19" i="38"/>
  <c r="AO19" i="38"/>
  <c r="AP19" i="38"/>
  <c r="AQ19" i="38"/>
  <c r="AR19" i="38"/>
  <c r="AS19" i="38"/>
  <c r="AT19" i="38"/>
  <c r="AU19" i="38"/>
  <c r="AV19" i="38"/>
  <c r="AW19" i="38"/>
  <c r="AX19" i="38"/>
  <c r="AY19" i="38"/>
  <c r="T20" i="38"/>
  <c r="U20" i="38"/>
  <c r="V20" i="38"/>
  <c r="W20" i="38"/>
  <c r="X20" i="38"/>
  <c r="Y20" i="38"/>
  <c r="Z20" i="38"/>
  <c r="AA20" i="38"/>
  <c r="AB20" i="38"/>
  <c r="AC20" i="38"/>
  <c r="AD20" i="38"/>
  <c r="AF20" i="38"/>
  <c r="AG20" i="38"/>
  <c r="AH20" i="38"/>
  <c r="AI20" i="38"/>
  <c r="AJ20" i="38"/>
  <c r="AK20" i="38"/>
  <c r="AL20" i="38"/>
  <c r="AM20" i="38"/>
  <c r="AN20" i="38"/>
  <c r="AO20" i="38"/>
  <c r="AP20" i="38"/>
  <c r="AQ20" i="38"/>
  <c r="AR20" i="38"/>
  <c r="AS20" i="38"/>
  <c r="AT20" i="38"/>
  <c r="AU20" i="38"/>
  <c r="AV20" i="38"/>
  <c r="AW20" i="38"/>
  <c r="AX20" i="38"/>
  <c r="AY20" i="38"/>
  <c r="R28" i="37"/>
  <c r="S28" i="37" s="1"/>
  <c r="R29" i="37"/>
  <c r="S29" i="37"/>
  <c r="R30" i="37"/>
  <c r="S30" i="37" s="1"/>
  <c r="R31" i="37"/>
  <c r="S31" i="37" s="1"/>
  <c r="T31" i="37" s="1"/>
  <c r="K35" i="37" s="1"/>
  <c r="R32" i="37"/>
  <c r="S32" i="37" s="1"/>
  <c r="R33" i="37"/>
  <c r="S33" i="37" s="1"/>
  <c r="T33" i="37" s="1"/>
  <c r="G32" i="37" s="1"/>
  <c r="R34" i="37"/>
  <c r="S34" i="37" s="1"/>
  <c r="R35" i="37"/>
  <c r="S35" i="37"/>
  <c r="R36" i="37"/>
  <c r="S36" i="37" s="1"/>
  <c r="R37" i="37"/>
  <c r="S37" i="37" s="1"/>
  <c r="R38" i="37"/>
  <c r="S38" i="37"/>
  <c r="R39" i="37"/>
  <c r="S39" i="37" s="1"/>
  <c r="R40" i="37"/>
  <c r="S40" i="37" s="1"/>
  <c r="T40" i="37" s="1"/>
  <c r="G38" i="37" s="1"/>
  <c r="T6" i="37"/>
  <c r="U6" i="37"/>
  <c r="V6" i="37"/>
  <c r="W6" i="37"/>
  <c r="X6" i="37"/>
  <c r="Y6" i="37"/>
  <c r="Z6" i="37"/>
  <c r="AA6" i="37"/>
  <c r="AB6" i="37"/>
  <c r="AC6" i="37"/>
  <c r="AD6" i="37"/>
  <c r="AF6" i="37"/>
  <c r="AG6" i="37"/>
  <c r="AH6" i="37"/>
  <c r="AI6" i="37"/>
  <c r="AJ6" i="37"/>
  <c r="AK6" i="37"/>
  <c r="AL6" i="37"/>
  <c r="AM6" i="37"/>
  <c r="AN6" i="37"/>
  <c r="AO6" i="37"/>
  <c r="AP6" i="37"/>
  <c r="AQ6" i="37"/>
  <c r="AR6" i="37"/>
  <c r="AS6" i="37"/>
  <c r="AT6" i="37"/>
  <c r="AU6" i="37"/>
  <c r="AV6" i="37"/>
  <c r="AW6" i="37"/>
  <c r="AX6" i="37"/>
  <c r="AY6" i="37"/>
  <c r="T7" i="37"/>
  <c r="U7" i="37"/>
  <c r="V7" i="37"/>
  <c r="W7" i="37"/>
  <c r="X7" i="37"/>
  <c r="Y7" i="37"/>
  <c r="Z7" i="37"/>
  <c r="AA7" i="37"/>
  <c r="AB7" i="37"/>
  <c r="AC7" i="37"/>
  <c r="AD7" i="37"/>
  <c r="AF7" i="37"/>
  <c r="AG7" i="37"/>
  <c r="AH7" i="37"/>
  <c r="AI7" i="37"/>
  <c r="AJ7" i="37"/>
  <c r="AK7" i="37"/>
  <c r="AL7" i="37"/>
  <c r="AM7" i="37"/>
  <c r="AN7" i="37"/>
  <c r="AO7" i="37"/>
  <c r="AP7" i="37"/>
  <c r="AQ7" i="37"/>
  <c r="AR7" i="37"/>
  <c r="AS7" i="37"/>
  <c r="AT7" i="37"/>
  <c r="AU7" i="37"/>
  <c r="AV7" i="37"/>
  <c r="AW7" i="37"/>
  <c r="AX7" i="37"/>
  <c r="AY7" i="37"/>
  <c r="T8" i="37"/>
  <c r="U8" i="37"/>
  <c r="V8" i="37"/>
  <c r="W8" i="37"/>
  <c r="X8" i="37"/>
  <c r="Y8" i="37"/>
  <c r="Z8" i="37"/>
  <c r="AA8" i="37"/>
  <c r="AB8" i="37"/>
  <c r="AC8" i="37"/>
  <c r="AD8" i="37"/>
  <c r="AF8" i="37"/>
  <c r="AG8" i="37"/>
  <c r="AH8" i="37"/>
  <c r="AI8" i="37"/>
  <c r="AJ8" i="37"/>
  <c r="AK8" i="37"/>
  <c r="AL8" i="37"/>
  <c r="AM8" i="37"/>
  <c r="AN8" i="37"/>
  <c r="AO8" i="37"/>
  <c r="AP8" i="37"/>
  <c r="AQ8" i="37"/>
  <c r="AR8" i="37"/>
  <c r="AS8" i="37"/>
  <c r="AT8" i="37"/>
  <c r="AU8" i="37"/>
  <c r="AV8" i="37"/>
  <c r="AW8" i="37"/>
  <c r="AX8" i="37"/>
  <c r="AY8" i="37"/>
  <c r="T9" i="37"/>
  <c r="U9" i="37"/>
  <c r="V9" i="37"/>
  <c r="W9" i="37"/>
  <c r="X9" i="37"/>
  <c r="Y9" i="37"/>
  <c r="Z9" i="37"/>
  <c r="AA9" i="37"/>
  <c r="AB9" i="37"/>
  <c r="AC9" i="37"/>
  <c r="AD9" i="37"/>
  <c r="AF9" i="37"/>
  <c r="AG9" i="37"/>
  <c r="AH9" i="37"/>
  <c r="AI9" i="37"/>
  <c r="AJ9" i="37"/>
  <c r="AK9" i="37"/>
  <c r="AL9" i="37"/>
  <c r="AM9" i="37"/>
  <c r="AN9" i="37"/>
  <c r="AO9" i="37"/>
  <c r="AP9" i="37"/>
  <c r="AQ9" i="37"/>
  <c r="AR9" i="37"/>
  <c r="AS9" i="37"/>
  <c r="AT9" i="37"/>
  <c r="AU9" i="37"/>
  <c r="AV9" i="37"/>
  <c r="AW9" i="37"/>
  <c r="AX9" i="37"/>
  <c r="AY9" i="37"/>
  <c r="T10" i="37"/>
  <c r="U10" i="37"/>
  <c r="V10" i="37"/>
  <c r="W10" i="37"/>
  <c r="X10" i="37"/>
  <c r="Y10" i="37"/>
  <c r="Z10" i="37"/>
  <c r="AA10" i="37"/>
  <c r="AB10" i="37"/>
  <c r="AC10" i="37"/>
  <c r="AD10" i="37"/>
  <c r="AF10" i="37"/>
  <c r="AG10" i="37"/>
  <c r="AH10" i="37"/>
  <c r="AI10" i="37"/>
  <c r="AJ10" i="37"/>
  <c r="AK10" i="37"/>
  <c r="AL10" i="37"/>
  <c r="AM10" i="37"/>
  <c r="AN10" i="37"/>
  <c r="AO10" i="37"/>
  <c r="AP10" i="37"/>
  <c r="AQ10" i="37"/>
  <c r="AR10" i="37"/>
  <c r="AS10" i="37"/>
  <c r="AT10" i="37"/>
  <c r="AU10" i="37"/>
  <c r="AV10" i="37"/>
  <c r="AW10" i="37"/>
  <c r="AX10" i="37"/>
  <c r="AY10" i="37"/>
  <c r="T11" i="37"/>
  <c r="U11" i="37"/>
  <c r="V11" i="37"/>
  <c r="W11" i="37"/>
  <c r="X11" i="37"/>
  <c r="Y11" i="37"/>
  <c r="Z11" i="37"/>
  <c r="AA11" i="37"/>
  <c r="AB11" i="37"/>
  <c r="AC11" i="37"/>
  <c r="AD11" i="37"/>
  <c r="AF11" i="37"/>
  <c r="AG11" i="37"/>
  <c r="AH11" i="37"/>
  <c r="AI11" i="37"/>
  <c r="AJ11" i="37"/>
  <c r="AK11" i="37"/>
  <c r="AL11" i="37"/>
  <c r="AM11" i="37"/>
  <c r="AN11" i="37"/>
  <c r="AO11" i="37"/>
  <c r="AP11" i="37"/>
  <c r="AQ11" i="37"/>
  <c r="AR11" i="37"/>
  <c r="AS11" i="37"/>
  <c r="AT11" i="37"/>
  <c r="AU11" i="37"/>
  <c r="AV11" i="37"/>
  <c r="AW11" i="37"/>
  <c r="AX11" i="37"/>
  <c r="AY11" i="37"/>
  <c r="T12" i="37"/>
  <c r="U12" i="37"/>
  <c r="V12" i="37"/>
  <c r="W12" i="37"/>
  <c r="X12" i="37"/>
  <c r="Y12" i="37"/>
  <c r="Z12" i="37"/>
  <c r="AA12" i="37"/>
  <c r="AB12" i="37"/>
  <c r="AC12" i="37"/>
  <c r="AD12" i="37"/>
  <c r="AF12" i="37"/>
  <c r="AG12" i="37"/>
  <c r="AH12" i="37"/>
  <c r="AI12" i="37"/>
  <c r="AJ12" i="37"/>
  <c r="AK12" i="37"/>
  <c r="AL12" i="37"/>
  <c r="AM12" i="37"/>
  <c r="AN12" i="37"/>
  <c r="AO12" i="37"/>
  <c r="AP12" i="37"/>
  <c r="AQ12" i="37"/>
  <c r="AR12" i="37"/>
  <c r="AS12" i="37"/>
  <c r="AT12" i="37"/>
  <c r="AU12" i="37"/>
  <c r="AV12" i="37"/>
  <c r="AW12" i="37"/>
  <c r="AX12" i="37"/>
  <c r="AY12" i="37"/>
  <c r="T13" i="37"/>
  <c r="U13" i="37"/>
  <c r="V13" i="37"/>
  <c r="W13" i="37"/>
  <c r="X13" i="37"/>
  <c r="Y13" i="37"/>
  <c r="Z13" i="37"/>
  <c r="AA13" i="37"/>
  <c r="AB13" i="37"/>
  <c r="AC13" i="37"/>
  <c r="AD13" i="37"/>
  <c r="AF13" i="37"/>
  <c r="AG13" i="37"/>
  <c r="AH13" i="37"/>
  <c r="AI13" i="37"/>
  <c r="AJ13" i="37"/>
  <c r="AK13" i="37"/>
  <c r="AL13" i="37"/>
  <c r="AM13" i="37"/>
  <c r="AN13" i="37"/>
  <c r="AO13" i="37"/>
  <c r="AP13" i="37"/>
  <c r="AQ13" i="37"/>
  <c r="AR13" i="37"/>
  <c r="AS13" i="37"/>
  <c r="AT13" i="37"/>
  <c r="AU13" i="37"/>
  <c r="AV13" i="37"/>
  <c r="AW13" i="37"/>
  <c r="AX13" i="37"/>
  <c r="AY13" i="37"/>
  <c r="T14" i="37"/>
  <c r="U14" i="37"/>
  <c r="V14" i="37"/>
  <c r="W14" i="37"/>
  <c r="X14" i="37"/>
  <c r="Y14" i="37"/>
  <c r="Z14" i="37"/>
  <c r="AA14" i="37"/>
  <c r="AB14" i="37"/>
  <c r="AC14" i="37"/>
  <c r="AD14" i="37"/>
  <c r="AF14" i="37"/>
  <c r="AG14" i="37"/>
  <c r="AH14" i="37"/>
  <c r="AI14" i="37"/>
  <c r="AJ14" i="37"/>
  <c r="AK14" i="37"/>
  <c r="AL14" i="37"/>
  <c r="AM14" i="37"/>
  <c r="AN14" i="37"/>
  <c r="AO14" i="37"/>
  <c r="AP14" i="37"/>
  <c r="AQ14" i="37"/>
  <c r="AR14" i="37"/>
  <c r="AS14" i="37"/>
  <c r="AT14" i="37"/>
  <c r="AU14" i="37"/>
  <c r="AV14" i="37"/>
  <c r="AW14" i="37"/>
  <c r="AX14" i="37"/>
  <c r="AY14" i="37"/>
  <c r="T15" i="37"/>
  <c r="U15" i="37"/>
  <c r="V15" i="37"/>
  <c r="W15" i="37"/>
  <c r="X15" i="37"/>
  <c r="Y15" i="37"/>
  <c r="Z15" i="37"/>
  <c r="AA15" i="37"/>
  <c r="AB15" i="37"/>
  <c r="AC15" i="37"/>
  <c r="AD15" i="37"/>
  <c r="AF15" i="37"/>
  <c r="AG15" i="37"/>
  <c r="AH15" i="37"/>
  <c r="AI15" i="37"/>
  <c r="AJ15" i="37"/>
  <c r="AK15" i="37"/>
  <c r="AL15" i="37"/>
  <c r="AM15" i="37"/>
  <c r="AN15" i="37"/>
  <c r="AO15" i="37"/>
  <c r="AP15" i="37"/>
  <c r="AQ15" i="37"/>
  <c r="AR15" i="37"/>
  <c r="AS15" i="37"/>
  <c r="AT15" i="37"/>
  <c r="AU15" i="37"/>
  <c r="AV15" i="37"/>
  <c r="AW15" i="37"/>
  <c r="AX15" i="37"/>
  <c r="AY15" i="37"/>
  <c r="T16" i="37"/>
  <c r="U16" i="37"/>
  <c r="V16" i="37"/>
  <c r="W16" i="37"/>
  <c r="X16" i="37"/>
  <c r="Y16" i="37"/>
  <c r="Z16" i="37"/>
  <c r="AA16" i="37"/>
  <c r="AB16" i="37"/>
  <c r="AC16" i="37"/>
  <c r="AD16" i="37"/>
  <c r="AF16" i="37"/>
  <c r="AG16" i="37"/>
  <c r="AH16" i="37"/>
  <c r="AI16" i="37"/>
  <c r="AJ16" i="37"/>
  <c r="AK16" i="37"/>
  <c r="AL16" i="37"/>
  <c r="AM16" i="37"/>
  <c r="AN16" i="37"/>
  <c r="AO16" i="37"/>
  <c r="AP16" i="37"/>
  <c r="AQ16" i="37"/>
  <c r="AR16" i="37"/>
  <c r="AS16" i="37"/>
  <c r="AT16" i="37"/>
  <c r="AU16" i="37"/>
  <c r="AV16" i="37"/>
  <c r="AW16" i="37"/>
  <c r="AX16" i="37"/>
  <c r="AY16" i="37"/>
  <c r="T17" i="37"/>
  <c r="U17" i="37"/>
  <c r="V17" i="37"/>
  <c r="W17" i="37"/>
  <c r="X17" i="37"/>
  <c r="Y17" i="37"/>
  <c r="Z17" i="37"/>
  <c r="AA17" i="37"/>
  <c r="AB17" i="37"/>
  <c r="AC17" i="37"/>
  <c r="AD17" i="37"/>
  <c r="AF17" i="37"/>
  <c r="AG17" i="37"/>
  <c r="AH17" i="37"/>
  <c r="AI17" i="37"/>
  <c r="AJ17" i="37"/>
  <c r="AK17" i="37"/>
  <c r="AL17" i="37"/>
  <c r="AM17" i="37"/>
  <c r="AN17" i="37"/>
  <c r="AO17" i="37"/>
  <c r="AP17" i="37"/>
  <c r="AQ17" i="37"/>
  <c r="AR17" i="37"/>
  <c r="AS17" i="37"/>
  <c r="AT17" i="37"/>
  <c r="AU17" i="37"/>
  <c r="AV17" i="37"/>
  <c r="AW17" i="37"/>
  <c r="AX17" i="37"/>
  <c r="AY17" i="37"/>
  <c r="T18" i="37"/>
  <c r="U18" i="37"/>
  <c r="V18" i="37"/>
  <c r="W18" i="37"/>
  <c r="X18" i="37"/>
  <c r="Y18" i="37"/>
  <c r="Z18" i="37"/>
  <c r="AA18" i="37"/>
  <c r="AB18" i="37"/>
  <c r="AC18" i="37"/>
  <c r="AD18" i="37"/>
  <c r="AF18" i="37"/>
  <c r="AG18" i="37"/>
  <c r="AH18" i="37"/>
  <c r="AI18" i="37"/>
  <c r="AJ18" i="37"/>
  <c r="AK18" i="37"/>
  <c r="AL18" i="37"/>
  <c r="AM18" i="37"/>
  <c r="AN18" i="37"/>
  <c r="AO18" i="37"/>
  <c r="AP18" i="37"/>
  <c r="AQ18" i="37"/>
  <c r="AR18" i="37"/>
  <c r="AS18" i="37"/>
  <c r="AT18" i="37"/>
  <c r="AU18" i="37"/>
  <c r="AV18" i="37"/>
  <c r="AW18" i="37"/>
  <c r="AX18" i="37"/>
  <c r="AY18" i="37"/>
  <c r="T19" i="37"/>
  <c r="U19" i="37"/>
  <c r="V19" i="37"/>
  <c r="W19" i="37"/>
  <c r="X19" i="37"/>
  <c r="Y19" i="37"/>
  <c r="Z19" i="37"/>
  <c r="AA19" i="37"/>
  <c r="AB19" i="37"/>
  <c r="AC19" i="37"/>
  <c r="AD19" i="37"/>
  <c r="AF19" i="37"/>
  <c r="AG19" i="37"/>
  <c r="AH19" i="37"/>
  <c r="AI19" i="37"/>
  <c r="AJ19" i="37"/>
  <c r="AK19" i="37"/>
  <c r="AL19" i="37"/>
  <c r="AM19" i="37"/>
  <c r="AN19" i="37"/>
  <c r="AO19" i="37"/>
  <c r="AP19" i="37"/>
  <c r="AQ19" i="37"/>
  <c r="AR19" i="37"/>
  <c r="AS19" i="37"/>
  <c r="AT19" i="37"/>
  <c r="AU19" i="37"/>
  <c r="AV19" i="37"/>
  <c r="AW19" i="37"/>
  <c r="AX19" i="37"/>
  <c r="AY19" i="37"/>
  <c r="T21" i="37"/>
  <c r="U21" i="37"/>
  <c r="V21" i="37"/>
  <c r="W21" i="37"/>
  <c r="X21" i="37"/>
  <c r="Y21" i="37"/>
  <c r="Z21" i="37"/>
  <c r="AA21" i="37"/>
  <c r="AB21" i="37"/>
  <c r="AC21" i="37"/>
  <c r="AD21" i="37"/>
  <c r="AF21" i="37"/>
  <c r="AG21" i="37"/>
  <c r="AH21" i="37"/>
  <c r="AI21" i="37"/>
  <c r="AJ21" i="37"/>
  <c r="AK21" i="37"/>
  <c r="AL21" i="37"/>
  <c r="AM21" i="37"/>
  <c r="AN21" i="37"/>
  <c r="AO21" i="37"/>
  <c r="AP21" i="37"/>
  <c r="AQ21" i="37"/>
  <c r="AR21" i="37"/>
  <c r="AS21" i="37"/>
  <c r="AT21" i="37"/>
  <c r="AU21" i="37"/>
  <c r="AV21" i="37"/>
  <c r="AW21" i="37"/>
  <c r="AX21" i="37"/>
  <c r="AY21" i="37"/>
  <c r="R27" i="36"/>
  <c r="S27" i="36" s="1"/>
  <c r="R28" i="36"/>
  <c r="S28" i="36" s="1"/>
  <c r="R29" i="36"/>
  <c r="S29" i="36" s="1"/>
  <c r="R30" i="36"/>
  <c r="S30" i="36" s="1"/>
  <c r="R31" i="36"/>
  <c r="S31" i="36" s="1"/>
  <c r="R32" i="36"/>
  <c r="S32" i="36" s="1"/>
  <c r="T32" i="36" s="1"/>
  <c r="G31" i="36" s="1"/>
  <c r="R33" i="36"/>
  <c r="S33" i="36" s="1"/>
  <c r="R34" i="36"/>
  <c r="S34" i="36" s="1"/>
  <c r="R35" i="36"/>
  <c r="S35" i="36" s="1"/>
  <c r="R36" i="36"/>
  <c r="S36" i="36"/>
  <c r="R37" i="36"/>
  <c r="S37" i="36" s="1"/>
  <c r="R38" i="36"/>
  <c r="S38" i="36" s="1"/>
  <c r="R39" i="36"/>
  <c r="S39" i="36" s="1"/>
  <c r="T39" i="36" s="1"/>
  <c r="G37" i="36" s="1"/>
  <c r="T6" i="36"/>
  <c r="U6" i="36"/>
  <c r="V6" i="36"/>
  <c r="W6" i="36"/>
  <c r="X6" i="36"/>
  <c r="Y6" i="36"/>
  <c r="Z6" i="36"/>
  <c r="AA6" i="36"/>
  <c r="AB6" i="36"/>
  <c r="AC6" i="36"/>
  <c r="AD6" i="36"/>
  <c r="AF6" i="36"/>
  <c r="AG6" i="36"/>
  <c r="AH6" i="36"/>
  <c r="AI6" i="36"/>
  <c r="AJ6" i="36"/>
  <c r="AK6" i="36"/>
  <c r="AL6" i="36"/>
  <c r="AM6" i="36"/>
  <c r="AN6" i="36"/>
  <c r="AO6" i="36"/>
  <c r="AP6" i="36"/>
  <c r="AQ6" i="36"/>
  <c r="AR6" i="36"/>
  <c r="AS6" i="36"/>
  <c r="AT6" i="36"/>
  <c r="AU6" i="36"/>
  <c r="AV6" i="36"/>
  <c r="AW6" i="36"/>
  <c r="AX6" i="36"/>
  <c r="AY6" i="36"/>
  <c r="T7" i="36"/>
  <c r="U7" i="36"/>
  <c r="V7" i="36"/>
  <c r="W7" i="36"/>
  <c r="X7" i="36"/>
  <c r="Y7" i="36"/>
  <c r="Z7" i="36"/>
  <c r="AA7" i="36"/>
  <c r="AB7" i="36"/>
  <c r="AC7" i="36"/>
  <c r="AD7" i="36"/>
  <c r="AF7" i="36"/>
  <c r="AG7" i="36"/>
  <c r="AH7" i="36"/>
  <c r="AI7" i="36"/>
  <c r="AJ7" i="36"/>
  <c r="AK7" i="36"/>
  <c r="AL7" i="36"/>
  <c r="AM7" i="36"/>
  <c r="AN7" i="36"/>
  <c r="AO7" i="36"/>
  <c r="AP7" i="36"/>
  <c r="AQ7" i="36"/>
  <c r="AR7" i="36"/>
  <c r="AS7" i="36"/>
  <c r="AT7" i="36"/>
  <c r="AU7" i="36"/>
  <c r="AV7" i="36"/>
  <c r="AW7" i="36"/>
  <c r="AX7" i="36"/>
  <c r="AY7" i="36"/>
  <c r="T8" i="36"/>
  <c r="U8" i="36"/>
  <c r="V8" i="36"/>
  <c r="W8" i="36"/>
  <c r="X8" i="36"/>
  <c r="Y8" i="36"/>
  <c r="Z8" i="36"/>
  <c r="AA8" i="36"/>
  <c r="AB8" i="36"/>
  <c r="AC8" i="36"/>
  <c r="AD8" i="36"/>
  <c r="AF8" i="36"/>
  <c r="AG8" i="36"/>
  <c r="AH8" i="36"/>
  <c r="AI8" i="36"/>
  <c r="AJ8" i="36"/>
  <c r="AK8" i="36"/>
  <c r="AL8" i="36"/>
  <c r="AM8" i="36"/>
  <c r="AN8" i="36"/>
  <c r="AO8" i="36"/>
  <c r="AP8" i="36"/>
  <c r="AQ8" i="36"/>
  <c r="AR8" i="36"/>
  <c r="AS8" i="36"/>
  <c r="AT8" i="36"/>
  <c r="AU8" i="36"/>
  <c r="AV8" i="36"/>
  <c r="AW8" i="36"/>
  <c r="AX8" i="36"/>
  <c r="AY8" i="36"/>
  <c r="T9" i="36"/>
  <c r="U9" i="36"/>
  <c r="V9" i="36"/>
  <c r="W9" i="36"/>
  <c r="X9" i="36"/>
  <c r="Y9" i="36"/>
  <c r="Z9" i="36"/>
  <c r="AA9" i="36"/>
  <c r="AB9" i="36"/>
  <c r="AC9" i="36"/>
  <c r="AD9" i="36"/>
  <c r="AF9" i="36"/>
  <c r="AG9" i="36"/>
  <c r="AH9" i="36"/>
  <c r="AI9" i="36"/>
  <c r="AJ9" i="36"/>
  <c r="AK9" i="36"/>
  <c r="AL9" i="36"/>
  <c r="AM9" i="36"/>
  <c r="AN9" i="36"/>
  <c r="AO9" i="36"/>
  <c r="AP9" i="36"/>
  <c r="AQ9" i="36"/>
  <c r="AR9" i="36"/>
  <c r="AS9" i="36"/>
  <c r="AT9" i="36"/>
  <c r="AU9" i="36"/>
  <c r="AV9" i="36"/>
  <c r="AW9" i="36"/>
  <c r="AX9" i="36"/>
  <c r="AY9" i="36"/>
  <c r="T10" i="36"/>
  <c r="U10" i="36"/>
  <c r="V10" i="36"/>
  <c r="W10" i="36"/>
  <c r="X10" i="36"/>
  <c r="Y10" i="36"/>
  <c r="Z10" i="36"/>
  <c r="AA10" i="36"/>
  <c r="AB10" i="36"/>
  <c r="AC10" i="36"/>
  <c r="AD10" i="36"/>
  <c r="AF10" i="36"/>
  <c r="AG10" i="36"/>
  <c r="AH10" i="36"/>
  <c r="AI10" i="36"/>
  <c r="AJ10" i="36"/>
  <c r="AK10" i="36"/>
  <c r="AL10" i="36"/>
  <c r="AM10" i="36"/>
  <c r="AN10" i="36"/>
  <c r="AO10" i="36"/>
  <c r="AP10" i="36"/>
  <c r="AQ10" i="36"/>
  <c r="AR10" i="36"/>
  <c r="AS10" i="36"/>
  <c r="AT10" i="36"/>
  <c r="AU10" i="36"/>
  <c r="AV10" i="36"/>
  <c r="AW10" i="36"/>
  <c r="AX10" i="36"/>
  <c r="AY10" i="36"/>
  <c r="T11" i="36"/>
  <c r="U11" i="36"/>
  <c r="V11" i="36"/>
  <c r="W11" i="36"/>
  <c r="X11" i="36"/>
  <c r="Y11" i="36"/>
  <c r="Z11" i="36"/>
  <c r="AA11" i="36"/>
  <c r="AB11" i="36"/>
  <c r="AC11" i="36"/>
  <c r="AD11" i="36"/>
  <c r="AF11" i="36"/>
  <c r="AG11" i="36"/>
  <c r="AH11" i="36"/>
  <c r="AI11" i="36"/>
  <c r="AJ11" i="36"/>
  <c r="AK11" i="36"/>
  <c r="AL11" i="36"/>
  <c r="AM11" i="36"/>
  <c r="AN11" i="36"/>
  <c r="AO11" i="36"/>
  <c r="AP11" i="36"/>
  <c r="AQ11" i="36"/>
  <c r="AR11" i="36"/>
  <c r="AS11" i="36"/>
  <c r="AT11" i="36"/>
  <c r="AU11" i="36"/>
  <c r="AV11" i="36"/>
  <c r="AW11" i="36"/>
  <c r="AX11" i="36"/>
  <c r="AY11" i="36"/>
  <c r="T12" i="36"/>
  <c r="U12" i="36"/>
  <c r="V12" i="36"/>
  <c r="W12" i="36"/>
  <c r="X12" i="36"/>
  <c r="Y12" i="36"/>
  <c r="Z12" i="36"/>
  <c r="AA12" i="36"/>
  <c r="AB12" i="36"/>
  <c r="AC12" i="36"/>
  <c r="AD12" i="36"/>
  <c r="AF12" i="36"/>
  <c r="AG12" i="36"/>
  <c r="AH12" i="36"/>
  <c r="AI12" i="36"/>
  <c r="AJ12" i="36"/>
  <c r="AK12" i="36"/>
  <c r="AL12" i="36"/>
  <c r="AM12" i="36"/>
  <c r="AN12" i="36"/>
  <c r="AO12" i="36"/>
  <c r="AP12" i="36"/>
  <c r="AQ12" i="36"/>
  <c r="AR12" i="36"/>
  <c r="AS12" i="36"/>
  <c r="AT12" i="36"/>
  <c r="AU12" i="36"/>
  <c r="AV12" i="36"/>
  <c r="AW12" i="36"/>
  <c r="AX12" i="36"/>
  <c r="AY12" i="36"/>
  <c r="T13" i="36"/>
  <c r="U13" i="36"/>
  <c r="V13" i="36"/>
  <c r="W13" i="36"/>
  <c r="X13" i="36"/>
  <c r="Y13" i="36"/>
  <c r="Z13" i="36"/>
  <c r="AA13" i="36"/>
  <c r="AB13" i="36"/>
  <c r="AC13" i="36"/>
  <c r="AD13" i="36"/>
  <c r="AF13" i="36"/>
  <c r="AG13" i="36"/>
  <c r="AH13" i="36"/>
  <c r="AI13" i="36"/>
  <c r="AJ13" i="36"/>
  <c r="AK13" i="36"/>
  <c r="AL13" i="36"/>
  <c r="AM13" i="36"/>
  <c r="AN13" i="36"/>
  <c r="AO13" i="36"/>
  <c r="AP13" i="36"/>
  <c r="AQ13" i="36"/>
  <c r="AR13" i="36"/>
  <c r="AS13" i="36"/>
  <c r="AT13" i="36"/>
  <c r="AU13" i="36"/>
  <c r="AV13" i="36"/>
  <c r="AW13" i="36"/>
  <c r="AX13" i="36"/>
  <c r="AY13" i="36"/>
  <c r="T14" i="36"/>
  <c r="U14" i="36"/>
  <c r="V14" i="36"/>
  <c r="W14" i="36"/>
  <c r="X14" i="36"/>
  <c r="Y14" i="36"/>
  <c r="Z14" i="36"/>
  <c r="AA14" i="36"/>
  <c r="AB14" i="36"/>
  <c r="AC14" i="36"/>
  <c r="AD14" i="36"/>
  <c r="AF14" i="36"/>
  <c r="AG14" i="36"/>
  <c r="AH14" i="36"/>
  <c r="AI14" i="36"/>
  <c r="AJ14" i="36"/>
  <c r="AK14" i="36"/>
  <c r="AL14" i="36"/>
  <c r="AM14" i="36"/>
  <c r="AN14" i="36"/>
  <c r="AO14" i="36"/>
  <c r="AP14" i="36"/>
  <c r="AQ14" i="36"/>
  <c r="AR14" i="36"/>
  <c r="AS14" i="36"/>
  <c r="AT14" i="36"/>
  <c r="AU14" i="36"/>
  <c r="AV14" i="36"/>
  <c r="AW14" i="36"/>
  <c r="AX14" i="36"/>
  <c r="AY14" i="36"/>
  <c r="T15" i="36"/>
  <c r="U15" i="36"/>
  <c r="V15" i="36"/>
  <c r="W15" i="36"/>
  <c r="X15" i="36"/>
  <c r="Y15" i="36"/>
  <c r="Z15" i="36"/>
  <c r="AA15" i="36"/>
  <c r="AB15" i="36"/>
  <c r="AC15" i="36"/>
  <c r="AD15" i="36"/>
  <c r="AF15" i="36"/>
  <c r="AG15" i="36"/>
  <c r="AH15" i="36"/>
  <c r="AI15" i="36"/>
  <c r="AJ15" i="36"/>
  <c r="AK15" i="36"/>
  <c r="AL15" i="36"/>
  <c r="AM15" i="36"/>
  <c r="AN15" i="36"/>
  <c r="AO15" i="36"/>
  <c r="AP15" i="36"/>
  <c r="AQ15" i="36"/>
  <c r="AR15" i="36"/>
  <c r="AS15" i="36"/>
  <c r="AT15" i="36"/>
  <c r="AU15" i="36"/>
  <c r="AV15" i="36"/>
  <c r="AW15" i="36"/>
  <c r="AX15" i="36"/>
  <c r="AY15" i="36"/>
  <c r="T16" i="36"/>
  <c r="U16" i="36"/>
  <c r="V16" i="36"/>
  <c r="W16" i="36"/>
  <c r="X16" i="36"/>
  <c r="Y16" i="36"/>
  <c r="Z16" i="36"/>
  <c r="AA16" i="36"/>
  <c r="AB16" i="36"/>
  <c r="AC16" i="36"/>
  <c r="AD16" i="36"/>
  <c r="AF16" i="36"/>
  <c r="AG16" i="36"/>
  <c r="AH16" i="36"/>
  <c r="AI16" i="36"/>
  <c r="AJ16" i="36"/>
  <c r="AK16" i="36"/>
  <c r="AL16" i="36"/>
  <c r="AM16" i="36"/>
  <c r="AN16" i="36"/>
  <c r="AO16" i="36"/>
  <c r="AP16" i="36"/>
  <c r="AQ16" i="36"/>
  <c r="AR16" i="36"/>
  <c r="AS16" i="36"/>
  <c r="AT16" i="36"/>
  <c r="AU16" i="36"/>
  <c r="AV16" i="36"/>
  <c r="AW16" i="36"/>
  <c r="AX16" i="36"/>
  <c r="AY16" i="36"/>
  <c r="T17" i="36"/>
  <c r="U17" i="36"/>
  <c r="V17" i="36"/>
  <c r="W17" i="36"/>
  <c r="X17" i="36"/>
  <c r="Y17" i="36"/>
  <c r="Z17" i="36"/>
  <c r="AA17" i="36"/>
  <c r="AB17" i="36"/>
  <c r="AC17" i="36"/>
  <c r="AD17" i="36"/>
  <c r="AF17" i="36"/>
  <c r="AG17" i="36"/>
  <c r="AH17" i="36"/>
  <c r="AI17" i="36"/>
  <c r="AJ17" i="36"/>
  <c r="AK17" i="36"/>
  <c r="AL17" i="36"/>
  <c r="AM17" i="36"/>
  <c r="AN17" i="36"/>
  <c r="AO17" i="36"/>
  <c r="AP17" i="36"/>
  <c r="AQ17" i="36"/>
  <c r="AR17" i="36"/>
  <c r="AS17" i="36"/>
  <c r="AT17" i="36"/>
  <c r="AU17" i="36"/>
  <c r="AV17" i="36"/>
  <c r="AW17" i="36"/>
  <c r="AX17" i="36"/>
  <c r="AY17" i="36"/>
  <c r="T18" i="36"/>
  <c r="U18" i="36"/>
  <c r="V18" i="36"/>
  <c r="W18" i="36"/>
  <c r="X18" i="36"/>
  <c r="Y18" i="36"/>
  <c r="Z18" i="36"/>
  <c r="AA18" i="36"/>
  <c r="AB18" i="36"/>
  <c r="AC18" i="36"/>
  <c r="AD18" i="36"/>
  <c r="AF18" i="36"/>
  <c r="AG18" i="36"/>
  <c r="AH18" i="36"/>
  <c r="AI18" i="36"/>
  <c r="AJ18" i="36"/>
  <c r="AK18" i="36"/>
  <c r="AL18" i="36"/>
  <c r="AM18" i="36"/>
  <c r="AN18" i="36"/>
  <c r="AO18" i="36"/>
  <c r="AP18" i="36"/>
  <c r="AQ18" i="36"/>
  <c r="AR18" i="36"/>
  <c r="AS18" i="36"/>
  <c r="AT18" i="36"/>
  <c r="AU18" i="36"/>
  <c r="AV18" i="36"/>
  <c r="AW18" i="36"/>
  <c r="AX18" i="36"/>
  <c r="AY18" i="36"/>
  <c r="T19" i="36"/>
  <c r="U19" i="36"/>
  <c r="V19" i="36"/>
  <c r="W19" i="36"/>
  <c r="X19" i="36"/>
  <c r="Y19" i="36"/>
  <c r="Z19" i="36"/>
  <c r="AA19" i="36"/>
  <c r="AB19" i="36"/>
  <c r="AC19" i="36"/>
  <c r="AD19" i="36"/>
  <c r="AF19" i="36"/>
  <c r="AG19" i="36"/>
  <c r="AH19" i="36"/>
  <c r="AI19" i="36"/>
  <c r="AJ19" i="36"/>
  <c r="AK19" i="36"/>
  <c r="AL19" i="36"/>
  <c r="AM19" i="36"/>
  <c r="AN19" i="36"/>
  <c r="AO19" i="36"/>
  <c r="AP19" i="36"/>
  <c r="AQ19" i="36"/>
  <c r="AR19" i="36"/>
  <c r="AS19" i="36"/>
  <c r="AT19" i="36"/>
  <c r="AU19" i="36"/>
  <c r="AV19" i="36"/>
  <c r="AW19" i="36"/>
  <c r="AX19" i="36"/>
  <c r="AY19" i="36"/>
  <c r="T20" i="36"/>
  <c r="U20" i="36"/>
  <c r="V20" i="36"/>
  <c r="W20" i="36"/>
  <c r="X20" i="36"/>
  <c r="Y20" i="36"/>
  <c r="Z20" i="36"/>
  <c r="AA20" i="36"/>
  <c r="AB20" i="36"/>
  <c r="AC20" i="36"/>
  <c r="AD20" i="36"/>
  <c r="AF20" i="36"/>
  <c r="AG20" i="36"/>
  <c r="AH20" i="36"/>
  <c r="AI20" i="36"/>
  <c r="AJ20" i="36"/>
  <c r="AK20" i="36"/>
  <c r="AL20" i="36"/>
  <c r="AM20" i="36"/>
  <c r="AN20" i="36"/>
  <c r="AO20" i="36"/>
  <c r="AP20" i="36"/>
  <c r="AQ20" i="36"/>
  <c r="AR20" i="36"/>
  <c r="AS20" i="36"/>
  <c r="AT20" i="36"/>
  <c r="AU20" i="36"/>
  <c r="AV20" i="36"/>
  <c r="AW20" i="36"/>
  <c r="AX20" i="36"/>
  <c r="AY20" i="36"/>
  <c r="R27" i="35"/>
  <c r="S27" i="35" s="1"/>
  <c r="R28" i="35"/>
  <c r="S28" i="35"/>
  <c r="R29" i="35"/>
  <c r="S29" i="35" s="1"/>
  <c r="R30" i="35"/>
  <c r="S30" i="35" s="1"/>
  <c r="R31" i="35"/>
  <c r="S31" i="35" s="1"/>
  <c r="R32" i="35"/>
  <c r="S32" i="35" s="1"/>
  <c r="T32" i="35" s="1"/>
  <c r="G31" i="35" s="1"/>
  <c r="R33" i="35"/>
  <c r="S33" i="35" s="1"/>
  <c r="R34" i="35"/>
  <c r="S34" i="35"/>
  <c r="R35" i="35"/>
  <c r="S35" i="35" s="1"/>
  <c r="R36" i="35"/>
  <c r="S36" i="35" s="1"/>
  <c r="R37" i="35"/>
  <c r="S37" i="35" s="1"/>
  <c r="R38" i="35"/>
  <c r="S38" i="35" s="1"/>
  <c r="R39" i="35"/>
  <c r="S39" i="35" s="1"/>
  <c r="T39" i="35" s="1"/>
  <c r="G37" i="35" s="1"/>
  <c r="T6" i="35"/>
  <c r="U6" i="35"/>
  <c r="V6" i="35"/>
  <c r="W6" i="35"/>
  <c r="X6" i="35"/>
  <c r="Y6" i="35"/>
  <c r="Z6" i="35"/>
  <c r="AA6" i="35"/>
  <c r="AB6" i="35"/>
  <c r="AC6" i="35"/>
  <c r="AD6" i="35"/>
  <c r="AF6" i="35"/>
  <c r="AG6" i="35"/>
  <c r="AH6" i="35"/>
  <c r="AI6" i="35"/>
  <c r="AJ6" i="35"/>
  <c r="AK6" i="35"/>
  <c r="AL6" i="35"/>
  <c r="AM6" i="35"/>
  <c r="AN6" i="35"/>
  <c r="AO6" i="35"/>
  <c r="AP6" i="35"/>
  <c r="AQ6" i="35"/>
  <c r="AR6" i="35"/>
  <c r="AS6" i="35"/>
  <c r="AT6" i="35"/>
  <c r="AU6" i="35"/>
  <c r="AV6" i="35"/>
  <c r="AW6" i="35"/>
  <c r="AX6" i="35"/>
  <c r="AY6" i="35"/>
  <c r="T7" i="35"/>
  <c r="U7" i="35"/>
  <c r="V7" i="35"/>
  <c r="W7" i="35"/>
  <c r="X7" i="35"/>
  <c r="Y7" i="35"/>
  <c r="Z7" i="35"/>
  <c r="AA7" i="35"/>
  <c r="AB7" i="35"/>
  <c r="AC7" i="35"/>
  <c r="AD7" i="35"/>
  <c r="AF7" i="35"/>
  <c r="AG7" i="35"/>
  <c r="AH7" i="35"/>
  <c r="AI7" i="35"/>
  <c r="AJ7" i="35"/>
  <c r="AK7" i="35"/>
  <c r="AL7" i="35"/>
  <c r="AM7" i="35"/>
  <c r="AN7" i="35"/>
  <c r="AO7" i="35"/>
  <c r="AP7" i="35"/>
  <c r="AQ7" i="35"/>
  <c r="AR7" i="35"/>
  <c r="AS7" i="35"/>
  <c r="AT7" i="35"/>
  <c r="AU7" i="35"/>
  <c r="AV7" i="35"/>
  <c r="AW7" i="35"/>
  <c r="AX7" i="35"/>
  <c r="AY7" i="35"/>
  <c r="T8" i="35"/>
  <c r="U8" i="35"/>
  <c r="V8" i="35"/>
  <c r="W8" i="35"/>
  <c r="X8" i="35"/>
  <c r="Y8" i="35"/>
  <c r="Z8" i="35"/>
  <c r="AA8" i="35"/>
  <c r="AB8" i="35"/>
  <c r="AC8" i="35"/>
  <c r="AD8" i="35"/>
  <c r="AF8" i="35"/>
  <c r="AG8" i="35"/>
  <c r="AH8" i="35"/>
  <c r="AI8" i="35"/>
  <c r="AJ8" i="35"/>
  <c r="AK8" i="35"/>
  <c r="AL8" i="35"/>
  <c r="AM8" i="35"/>
  <c r="AN8" i="35"/>
  <c r="AO8" i="35"/>
  <c r="AP8" i="35"/>
  <c r="AQ8" i="35"/>
  <c r="AR8" i="35"/>
  <c r="AS8" i="35"/>
  <c r="AT8" i="35"/>
  <c r="AU8" i="35"/>
  <c r="AV8" i="35"/>
  <c r="AW8" i="35"/>
  <c r="AX8" i="35"/>
  <c r="AY8" i="35"/>
  <c r="T9" i="35"/>
  <c r="U9" i="35"/>
  <c r="V9" i="35"/>
  <c r="W9" i="35"/>
  <c r="X9" i="35"/>
  <c r="Y9" i="35"/>
  <c r="Z9" i="35"/>
  <c r="AA9" i="35"/>
  <c r="AB9" i="35"/>
  <c r="AC9" i="35"/>
  <c r="AD9" i="35"/>
  <c r="AF9" i="35"/>
  <c r="AG9" i="35"/>
  <c r="AH9" i="35"/>
  <c r="AI9" i="35"/>
  <c r="AJ9" i="35"/>
  <c r="AK9" i="35"/>
  <c r="AL9" i="35"/>
  <c r="AM9" i="35"/>
  <c r="AN9" i="35"/>
  <c r="AO9" i="35"/>
  <c r="AP9" i="35"/>
  <c r="AQ9" i="35"/>
  <c r="AR9" i="35"/>
  <c r="AS9" i="35"/>
  <c r="AT9" i="35"/>
  <c r="AU9" i="35"/>
  <c r="AV9" i="35"/>
  <c r="AW9" i="35"/>
  <c r="AX9" i="35"/>
  <c r="AY9" i="35"/>
  <c r="T10" i="35"/>
  <c r="U10" i="35"/>
  <c r="V10" i="35"/>
  <c r="W10" i="35"/>
  <c r="X10" i="35"/>
  <c r="Y10" i="35"/>
  <c r="Z10" i="35"/>
  <c r="AA10" i="35"/>
  <c r="AB10" i="35"/>
  <c r="AC10" i="35"/>
  <c r="AD10" i="35"/>
  <c r="AF10" i="35"/>
  <c r="AG10" i="35"/>
  <c r="AH10" i="35"/>
  <c r="AI10" i="35"/>
  <c r="AJ10" i="35"/>
  <c r="AK10" i="35"/>
  <c r="AL10" i="35"/>
  <c r="AM10" i="35"/>
  <c r="AN10" i="35"/>
  <c r="AO10" i="35"/>
  <c r="AP10" i="35"/>
  <c r="AQ10" i="35"/>
  <c r="AR10" i="35"/>
  <c r="AS10" i="35"/>
  <c r="AT10" i="35"/>
  <c r="AU10" i="35"/>
  <c r="AV10" i="35"/>
  <c r="AW10" i="35"/>
  <c r="AX10" i="35"/>
  <c r="AY10" i="35"/>
  <c r="T11" i="35"/>
  <c r="U11" i="35"/>
  <c r="V11" i="35"/>
  <c r="W11" i="35"/>
  <c r="X11" i="35"/>
  <c r="Y11" i="35"/>
  <c r="Z11" i="35"/>
  <c r="AA11" i="35"/>
  <c r="AB11" i="35"/>
  <c r="AC11" i="35"/>
  <c r="AD11" i="35"/>
  <c r="AF11" i="35"/>
  <c r="AG11" i="35"/>
  <c r="AH11" i="35"/>
  <c r="AI11" i="35"/>
  <c r="AJ11" i="35"/>
  <c r="AK11" i="35"/>
  <c r="AL11" i="35"/>
  <c r="AM11" i="35"/>
  <c r="AN11" i="35"/>
  <c r="AO11" i="35"/>
  <c r="AP11" i="35"/>
  <c r="AQ11" i="35"/>
  <c r="AR11" i="35"/>
  <c r="AS11" i="35"/>
  <c r="AT11" i="35"/>
  <c r="AU11" i="35"/>
  <c r="AV11" i="35"/>
  <c r="AW11" i="35"/>
  <c r="AX11" i="35"/>
  <c r="AY11" i="35"/>
  <c r="T12" i="35"/>
  <c r="U12" i="35"/>
  <c r="V12" i="35"/>
  <c r="W12" i="35"/>
  <c r="X12" i="35"/>
  <c r="Y12" i="35"/>
  <c r="Z12" i="35"/>
  <c r="AA12" i="35"/>
  <c r="AB12" i="35"/>
  <c r="AC12" i="35"/>
  <c r="AD12" i="35"/>
  <c r="AF12" i="35"/>
  <c r="AG12" i="35"/>
  <c r="AH12" i="35"/>
  <c r="AI12" i="35"/>
  <c r="AJ12" i="35"/>
  <c r="AK12" i="35"/>
  <c r="AL12" i="35"/>
  <c r="AM12" i="35"/>
  <c r="AN12" i="35"/>
  <c r="AO12" i="35"/>
  <c r="AP12" i="35"/>
  <c r="AQ12" i="35"/>
  <c r="AR12" i="35"/>
  <c r="AS12" i="35"/>
  <c r="AT12" i="35"/>
  <c r="AU12" i="35"/>
  <c r="AV12" i="35"/>
  <c r="AW12" i="35"/>
  <c r="AX12" i="35"/>
  <c r="AY12" i="35"/>
  <c r="T13" i="35"/>
  <c r="U13" i="35"/>
  <c r="V13" i="35"/>
  <c r="W13" i="35"/>
  <c r="X13" i="35"/>
  <c r="Y13" i="35"/>
  <c r="Z13" i="35"/>
  <c r="AA13" i="35"/>
  <c r="AB13" i="35"/>
  <c r="AC13" i="35"/>
  <c r="AD13" i="35"/>
  <c r="AF13" i="35"/>
  <c r="AG13" i="35"/>
  <c r="AH13" i="35"/>
  <c r="AI13" i="35"/>
  <c r="AJ13" i="35"/>
  <c r="AK13" i="35"/>
  <c r="AL13" i="35"/>
  <c r="AM13" i="35"/>
  <c r="AN13" i="35"/>
  <c r="AO13" i="35"/>
  <c r="AP13" i="35"/>
  <c r="AQ13" i="35"/>
  <c r="AR13" i="35"/>
  <c r="AS13" i="35"/>
  <c r="AT13" i="35"/>
  <c r="AU13" i="35"/>
  <c r="AV13" i="35"/>
  <c r="AW13" i="35"/>
  <c r="AX13" i="35"/>
  <c r="AY13" i="35"/>
  <c r="T14" i="35"/>
  <c r="U14" i="35"/>
  <c r="V14" i="35"/>
  <c r="W14" i="35"/>
  <c r="X14" i="35"/>
  <c r="Y14" i="35"/>
  <c r="Z14" i="35"/>
  <c r="AA14" i="35"/>
  <c r="AB14" i="35"/>
  <c r="AC14" i="35"/>
  <c r="AD14" i="35"/>
  <c r="AF14" i="35"/>
  <c r="AG14" i="35"/>
  <c r="AH14" i="35"/>
  <c r="AI14" i="35"/>
  <c r="AJ14" i="35"/>
  <c r="AK14" i="35"/>
  <c r="AL14" i="35"/>
  <c r="AM14" i="35"/>
  <c r="AN14" i="35"/>
  <c r="AO14" i="35"/>
  <c r="AP14" i="35"/>
  <c r="AQ14" i="35"/>
  <c r="AR14" i="35"/>
  <c r="AS14" i="35"/>
  <c r="AT14" i="35"/>
  <c r="AU14" i="35"/>
  <c r="AV14" i="35"/>
  <c r="AW14" i="35"/>
  <c r="AX14" i="35"/>
  <c r="AY14" i="35"/>
  <c r="T15" i="35"/>
  <c r="U15" i="35"/>
  <c r="V15" i="35"/>
  <c r="W15" i="35"/>
  <c r="X15" i="35"/>
  <c r="Y15" i="35"/>
  <c r="Z15" i="35"/>
  <c r="AA15" i="35"/>
  <c r="AB15" i="35"/>
  <c r="AC15" i="35"/>
  <c r="AD15" i="35"/>
  <c r="AF15" i="35"/>
  <c r="AG15" i="35"/>
  <c r="AH15" i="35"/>
  <c r="AI15" i="35"/>
  <c r="AJ15" i="35"/>
  <c r="AK15" i="35"/>
  <c r="AL15" i="35"/>
  <c r="AM15" i="35"/>
  <c r="AN15" i="35"/>
  <c r="AO15" i="35"/>
  <c r="AP15" i="35"/>
  <c r="AQ15" i="35"/>
  <c r="AR15" i="35"/>
  <c r="AS15" i="35"/>
  <c r="AT15" i="35"/>
  <c r="AU15" i="35"/>
  <c r="AV15" i="35"/>
  <c r="AW15" i="35"/>
  <c r="AX15" i="35"/>
  <c r="AY15" i="35"/>
  <c r="T16" i="35"/>
  <c r="U16" i="35"/>
  <c r="V16" i="35"/>
  <c r="W16" i="35"/>
  <c r="X16" i="35"/>
  <c r="Y16" i="35"/>
  <c r="Z16" i="35"/>
  <c r="AA16" i="35"/>
  <c r="AB16" i="35"/>
  <c r="AC16" i="35"/>
  <c r="AD16" i="35"/>
  <c r="AF16" i="35"/>
  <c r="AG16" i="35"/>
  <c r="AH16" i="35"/>
  <c r="AI16" i="35"/>
  <c r="AJ16" i="35"/>
  <c r="AK16" i="35"/>
  <c r="AL16" i="35"/>
  <c r="AM16" i="35"/>
  <c r="AN16" i="35"/>
  <c r="AO16" i="35"/>
  <c r="AP16" i="35"/>
  <c r="AQ16" i="35"/>
  <c r="AR16" i="35"/>
  <c r="AS16" i="35"/>
  <c r="AT16" i="35"/>
  <c r="AU16" i="35"/>
  <c r="AV16" i="35"/>
  <c r="AW16" i="35"/>
  <c r="AX16" i="35"/>
  <c r="AY16" i="35"/>
  <c r="T17" i="35"/>
  <c r="U17" i="35"/>
  <c r="V17" i="35"/>
  <c r="W17" i="35"/>
  <c r="X17" i="35"/>
  <c r="Y17" i="35"/>
  <c r="Z17" i="35"/>
  <c r="AA17" i="35"/>
  <c r="AB17" i="35"/>
  <c r="AC17" i="35"/>
  <c r="AD17" i="35"/>
  <c r="AF17" i="35"/>
  <c r="AG17" i="35"/>
  <c r="AH17" i="35"/>
  <c r="AI17" i="35"/>
  <c r="AJ17" i="35"/>
  <c r="AK17" i="35"/>
  <c r="AL17" i="35"/>
  <c r="AM17" i="35"/>
  <c r="AN17" i="35"/>
  <c r="AO17" i="35"/>
  <c r="AP17" i="35"/>
  <c r="AQ17" i="35"/>
  <c r="AR17" i="35"/>
  <c r="AS17" i="35"/>
  <c r="AT17" i="35"/>
  <c r="AU17" i="35"/>
  <c r="AV17" i="35"/>
  <c r="AW17" i="35"/>
  <c r="AX17" i="35"/>
  <c r="AY17" i="35"/>
  <c r="T18" i="35"/>
  <c r="U18" i="35"/>
  <c r="V18" i="35"/>
  <c r="W18" i="35"/>
  <c r="X18" i="35"/>
  <c r="Y18" i="35"/>
  <c r="Z18" i="35"/>
  <c r="AA18" i="35"/>
  <c r="AB18" i="35"/>
  <c r="AC18" i="35"/>
  <c r="AD18" i="35"/>
  <c r="AF18" i="35"/>
  <c r="AG18" i="35"/>
  <c r="AH18" i="35"/>
  <c r="AI18" i="35"/>
  <c r="AJ18" i="35"/>
  <c r="AK18" i="35"/>
  <c r="AL18" i="35"/>
  <c r="AM18" i="35"/>
  <c r="AN18" i="35"/>
  <c r="AO18" i="35"/>
  <c r="AP18" i="35"/>
  <c r="AQ18" i="35"/>
  <c r="AR18" i="35"/>
  <c r="AS18" i="35"/>
  <c r="AT18" i="35"/>
  <c r="AU18" i="35"/>
  <c r="AV18" i="35"/>
  <c r="AW18" i="35"/>
  <c r="AX18" i="35"/>
  <c r="AY18" i="35"/>
  <c r="T19" i="35"/>
  <c r="U19" i="35"/>
  <c r="V19" i="35"/>
  <c r="W19" i="35"/>
  <c r="X19" i="35"/>
  <c r="Y19" i="35"/>
  <c r="Z19" i="35"/>
  <c r="AA19" i="35"/>
  <c r="AB19" i="35"/>
  <c r="AC19" i="35"/>
  <c r="AD19" i="35"/>
  <c r="AF19" i="35"/>
  <c r="AG19" i="35"/>
  <c r="AH19" i="35"/>
  <c r="AI19" i="35"/>
  <c r="AJ19" i="35"/>
  <c r="AK19" i="35"/>
  <c r="AL19" i="35"/>
  <c r="AM19" i="35"/>
  <c r="AN19" i="35"/>
  <c r="AO19" i="35"/>
  <c r="AP19" i="35"/>
  <c r="AQ19" i="35"/>
  <c r="AR19" i="35"/>
  <c r="AS19" i="35"/>
  <c r="AT19" i="35"/>
  <c r="AU19" i="35"/>
  <c r="AV19" i="35"/>
  <c r="AW19" i="35"/>
  <c r="AX19" i="35"/>
  <c r="AY19" i="35"/>
  <c r="T20" i="35"/>
  <c r="U20" i="35"/>
  <c r="V20" i="35"/>
  <c r="W20" i="35"/>
  <c r="X20" i="35"/>
  <c r="Y20" i="35"/>
  <c r="Z20" i="35"/>
  <c r="AA20" i="35"/>
  <c r="AB20" i="35"/>
  <c r="AC20" i="35"/>
  <c r="AD20" i="35"/>
  <c r="AF20" i="35"/>
  <c r="AG20" i="35"/>
  <c r="AH20" i="35"/>
  <c r="AI20" i="35"/>
  <c r="AJ20" i="35"/>
  <c r="AK20" i="35"/>
  <c r="AL20" i="35"/>
  <c r="AM20" i="35"/>
  <c r="AN20" i="35"/>
  <c r="AO20" i="35"/>
  <c r="AP20" i="35"/>
  <c r="AQ20" i="35"/>
  <c r="AR20" i="35"/>
  <c r="AS20" i="35"/>
  <c r="AT20" i="35"/>
  <c r="AU20" i="35"/>
  <c r="AV20" i="35"/>
  <c r="AW20" i="35"/>
  <c r="AX20" i="35"/>
  <c r="AY20" i="35"/>
  <c r="R27" i="34"/>
  <c r="S27" i="34" s="1"/>
  <c r="R28" i="34"/>
  <c r="S28" i="34"/>
  <c r="R29" i="34"/>
  <c r="S29" i="34" s="1"/>
  <c r="R30" i="34"/>
  <c r="S30" i="34" s="1"/>
  <c r="R31" i="34"/>
  <c r="S31" i="34" s="1"/>
  <c r="R32" i="34"/>
  <c r="S32" i="34" s="1"/>
  <c r="T32" i="34" s="1"/>
  <c r="G31" i="34" s="1"/>
  <c r="R33" i="34"/>
  <c r="S33" i="34"/>
  <c r="R34" i="34"/>
  <c r="S34" i="34" s="1"/>
  <c r="T33" i="34" s="1"/>
  <c r="K31" i="34" s="1"/>
  <c r="R35" i="34"/>
  <c r="S35" i="34" s="1"/>
  <c r="R36" i="34"/>
  <c r="S36" i="34" s="1"/>
  <c r="R37" i="34"/>
  <c r="S37" i="34" s="1"/>
  <c r="R38" i="34"/>
  <c r="S38" i="34" s="1"/>
  <c r="R39" i="34"/>
  <c r="S39" i="34" s="1"/>
  <c r="T39" i="34" s="1"/>
  <c r="G37" i="34" s="1"/>
  <c r="T6" i="34"/>
  <c r="U6" i="34"/>
  <c r="V6" i="34"/>
  <c r="W6" i="34"/>
  <c r="X6" i="34"/>
  <c r="Y6" i="34"/>
  <c r="Z6" i="34"/>
  <c r="AA6" i="34"/>
  <c r="AB6" i="34"/>
  <c r="AC6" i="34"/>
  <c r="AD6" i="34"/>
  <c r="AF6" i="34"/>
  <c r="AG6" i="34"/>
  <c r="AH6" i="34"/>
  <c r="AI6" i="34"/>
  <c r="AJ6" i="34"/>
  <c r="AK6" i="34"/>
  <c r="AL6" i="34"/>
  <c r="AM6" i="34"/>
  <c r="AN6" i="34"/>
  <c r="AO6" i="34"/>
  <c r="AP6" i="34"/>
  <c r="AQ6" i="34"/>
  <c r="AR6" i="34"/>
  <c r="AS6" i="34"/>
  <c r="AT6" i="34"/>
  <c r="AU6" i="34"/>
  <c r="AV6" i="34"/>
  <c r="AW6" i="34"/>
  <c r="AX6" i="34"/>
  <c r="AY6" i="34"/>
  <c r="T7" i="34"/>
  <c r="U7" i="34"/>
  <c r="V7" i="34"/>
  <c r="W7" i="34"/>
  <c r="X7" i="34"/>
  <c r="Y7" i="34"/>
  <c r="Z7" i="34"/>
  <c r="AA7" i="34"/>
  <c r="AB7" i="34"/>
  <c r="AC7" i="34"/>
  <c r="AD7" i="34"/>
  <c r="AF7" i="34"/>
  <c r="AG7" i="34"/>
  <c r="AH7" i="34"/>
  <c r="AI7" i="34"/>
  <c r="AJ7" i="34"/>
  <c r="AK7" i="34"/>
  <c r="AL7" i="34"/>
  <c r="AM7" i="34"/>
  <c r="AN7" i="34"/>
  <c r="AO7" i="34"/>
  <c r="AP7" i="34"/>
  <c r="AQ7" i="34"/>
  <c r="AR7" i="34"/>
  <c r="AS7" i="34"/>
  <c r="AT7" i="34"/>
  <c r="AU7" i="34"/>
  <c r="AV7" i="34"/>
  <c r="AW7" i="34"/>
  <c r="AX7" i="34"/>
  <c r="AY7" i="34"/>
  <c r="T8" i="34"/>
  <c r="U8" i="34"/>
  <c r="V8" i="34"/>
  <c r="W8" i="34"/>
  <c r="X8" i="34"/>
  <c r="Y8" i="34"/>
  <c r="Z8" i="34"/>
  <c r="AA8" i="34"/>
  <c r="AB8" i="34"/>
  <c r="AC8" i="34"/>
  <c r="AD8" i="34"/>
  <c r="AF8" i="34"/>
  <c r="AG8" i="34"/>
  <c r="AH8" i="34"/>
  <c r="AI8" i="34"/>
  <c r="AJ8" i="34"/>
  <c r="AK8" i="34"/>
  <c r="AL8" i="34"/>
  <c r="AM8" i="34"/>
  <c r="AN8" i="34"/>
  <c r="AO8" i="34"/>
  <c r="AP8" i="34"/>
  <c r="AQ8" i="34"/>
  <c r="AR8" i="34"/>
  <c r="AS8" i="34"/>
  <c r="AT8" i="34"/>
  <c r="AU8" i="34"/>
  <c r="AV8" i="34"/>
  <c r="AW8" i="34"/>
  <c r="AX8" i="34"/>
  <c r="AY8" i="34"/>
  <c r="T9" i="34"/>
  <c r="U9" i="34"/>
  <c r="V9" i="34"/>
  <c r="W9" i="34"/>
  <c r="X9" i="34"/>
  <c r="Y9" i="34"/>
  <c r="Z9" i="34"/>
  <c r="AA9" i="34"/>
  <c r="AB9" i="34"/>
  <c r="AC9" i="34"/>
  <c r="AD9" i="34"/>
  <c r="AF9" i="34"/>
  <c r="AG9" i="34"/>
  <c r="AH9" i="34"/>
  <c r="AI9" i="34"/>
  <c r="AJ9" i="34"/>
  <c r="AK9" i="34"/>
  <c r="AL9" i="34"/>
  <c r="AM9" i="34"/>
  <c r="AN9" i="34"/>
  <c r="AO9" i="34"/>
  <c r="AP9" i="34"/>
  <c r="AQ9" i="34"/>
  <c r="AR9" i="34"/>
  <c r="AS9" i="34"/>
  <c r="AT9" i="34"/>
  <c r="AU9" i="34"/>
  <c r="AV9" i="34"/>
  <c r="AW9" i="34"/>
  <c r="AX9" i="34"/>
  <c r="AY9" i="34"/>
  <c r="T10" i="34"/>
  <c r="U10" i="34"/>
  <c r="V10" i="34"/>
  <c r="W10" i="34"/>
  <c r="X10" i="34"/>
  <c r="Y10" i="34"/>
  <c r="Z10" i="34"/>
  <c r="AA10" i="34"/>
  <c r="AB10" i="34"/>
  <c r="AC10" i="34"/>
  <c r="AD10" i="34"/>
  <c r="AF10" i="34"/>
  <c r="AG10" i="34"/>
  <c r="AH10" i="34"/>
  <c r="AI10" i="34"/>
  <c r="AJ10" i="34"/>
  <c r="AK10" i="34"/>
  <c r="AL10" i="34"/>
  <c r="AM10" i="34"/>
  <c r="AN10" i="34"/>
  <c r="AO10" i="34"/>
  <c r="AP10" i="34"/>
  <c r="AQ10" i="34"/>
  <c r="AR10" i="34"/>
  <c r="AS10" i="34"/>
  <c r="AT10" i="34"/>
  <c r="AU10" i="34"/>
  <c r="AV10" i="34"/>
  <c r="AW10" i="34"/>
  <c r="AX10" i="34"/>
  <c r="AY10" i="34"/>
  <c r="T11" i="34"/>
  <c r="U11" i="34"/>
  <c r="V11" i="34"/>
  <c r="W11" i="34"/>
  <c r="X11" i="34"/>
  <c r="Y11" i="34"/>
  <c r="Z11" i="34"/>
  <c r="AA11" i="34"/>
  <c r="AB11" i="34"/>
  <c r="AC11" i="34"/>
  <c r="AD11" i="34"/>
  <c r="AF11" i="34"/>
  <c r="AG11" i="34"/>
  <c r="AH11" i="34"/>
  <c r="AI11" i="34"/>
  <c r="AJ11" i="34"/>
  <c r="AK11" i="34"/>
  <c r="AL11" i="34"/>
  <c r="AM11" i="34"/>
  <c r="AN11" i="34"/>
  <c r="AO11" i="34"/>
  <c r="AP11" i="34"/>
  <c r="AQ11" i="34"/>
  <c r="AR11" i="34"/>
  <c r="AS11" i="34"/>
  <c r="AT11" i="34"/>
  <c r="AU11" i="34"/>
  <c r="AV11" i="34"/>
  <c r="AW11" i="34"/>
  <c r="AX11" i="34"/>
  <c r="AY11" i="34"/>
  <c r="T12" i="34"/>
  <c r="U12" i="34"/>
  <c r="V12" i="34"/>
  <c r="W12" i="34"/>
  <c r="X12" i="34"/>
  <c r="Y12" i="34"/>
  <c r="Z12" i="34"/>
  <c r="AA12" i="34"/>
  <c r="AB12" i="34"/>
  <c r="AC12" i="34"/>
  <c r="AD12" i="34"/>
  <c r="AF12" i="34"/>
  <c r="AG12" i="34"/>
  <c r="AH12" i="34"/>
  <c r="AI12" i="34"/>
  <c r="AJ12" i="34"/>
  <c r="AK12" i="34"/>
  <c r="AL12" i="34"/>
  <c r="AM12" i="34"/>
  <c r="AN12" i="34"/>
  <c r="AO12" i="34"/>
  <c r="AP12" i="34"/>
  <c r="AQ12" i="34"/>
  <c r="AR12" i="34"/>
  <c r="AS12" i="34"/>
  <c r="AT12" i="34"/>
  <c r="AU12" i="34"/>
  <c r="AV12" i="34"/>
  <c r="AW12" i="34"/>
  <c r="AX12" i="34"/>
  <c r="AY12" i="34"/>
  <c r="T13" i="34"/>
  <c r="U13" i="34"/>
  <c r="V13" i="34"/>
  <c r="W13" i="34"/>
  <c r="X13" i="34"/>
  <c r="Y13" i="34"/>
  <c r="Z13" i="34"/>
  <c r="AA13" i="34"/>
  <c r="AB13" i="34"/>
  <c r="AC13" i="34"/>
  <c r="AD13" i="34"/>
  <c r="AF13" i="34"/>
  <c r="AG13" i="34"/>
  <c r="AH13" i="34"/>
  <c r="AI13" i="34"/>
  <c r="AJ13" i="34"/>
  <c r="AK13" i="34"/>
  <c r="AL13" i="34"/>
  <c r="AM13" i="34"/>
  <c r="AN13" i="34"/>
  <c r="AO13" i="34"/>
  <c r="AP13" i="34"/>
  <c r="AQ13" i="34"/>
  <c r="AR13" i="34"/>
  <c r="AS13" i="34"/>
  <c r="AT13" i="34"/>
  <c r="AU13" i="34"/>
  <c r="AV13" i="34"/>
  <c r="AW13" i="34"/>
  <c r="AX13" i="34"/>
  <c r="AY13" i="34"/>
  <c r="T14" i="34"/>
  <c r="U14" i="34"/>
  <c r="V14" i="34"/>
  <c r="W14" i="34"/>
  <c r="X14" i="34"/>
  <c r="Y14" i="34"/>
  <c r="Z14" i="34"/>
  <c r="AA14" i="34"/>
  <c r="AB14" i="34"/>
  <c r="AC14" i="34"/>
  <c r="AD14" i="34"/>
  <c r="AF14" i="34"/>
  <c r="AG14" i="34"/>
  <c r="AH14" i="34"/>
  <c r="AI14" i="34"/>
  <c r="AJ14" i="34"/>
  <c r="AK14" i="34"/>
  <c r="AL14" i="34"/>
  <c r="AM14" i="34"/>
  <c r="AN14" i="34"/>
  <c r="AO14" i="34"/>
  <c r="AP14" i="34"/>
  <c r="AQ14" i="34"/>
  <c r="AR14" i="34"/>
  <c r="AS14" i="34"/>
  <c r="AT14" i="34"/>
  <c r="AU14" i="34"/>
  <c r="AV14" i="34"/>
  <c r="AW14" i="34"/>
  <c r="AX14" i="34"/>
  <c r="AY14" i="34"/>
  <c r="T15" i="34"/>
  <c r="U15" i="34"/>
  <c r="V15" i="34"/>
  <c r="W15" i="34"/>
  <c r="X15" i="34"/>
  <c r="Y15" i="34"/>
  <c r="Z15" i="34"/>
  <c r="AA15" i="34"/>
  <c r="AB15" i="34"/>
  <c r="AC15" i="34"/>
  <c r="AD15" i="34"/>
  <c r="AF15" i="34"/>
  <c r="AG15" i="34"/>
  <c r="AH15" i="34"/>
  <c r="AI15" i="34"/>
  <c r="AJ15" i="34"/>
  <c r="AK15" i="34"/>
  <c r="AL15" i="34"/>
  <c r="AM15" i="34"/>
  <c r="AN15" i="34"/>
  <c r="AO15" i="34"/>
  <c r="AP15" i="34"/>
  <c r="AQ15" i="34"/>
  <c r="AR15" i="34"/>
  <c r="AS15" i="34"/>
  <c r="AT15" i="34"/>
  <c r="AU15" i="34"/>
  <c r="AV15" i="34"/>
  <c r="AW15" i="34"/>
  <c r="AX15" i="34"/>
  <c r="AY15" i="34"/>
  <c r="T16" i="34"/>
  <c r="U16" i="34"/>
  <c r="V16" i="34"/>
  <c r="W16" i="34"/>
  <c r="X16" i="34"/>
  <c r="Y16" i="34"/>
  <c r="Z16" i="34"/>
  <c r="AA16" i="34"/>
  <c r="AB16" i="34"/>
  <c r="AC16" i="34"/>
  <c r="AD16" i="34"/>
  <c r="AF16" i="34"/>
  <c r="AG16" i="34"/>
  <c r="AH16" i="34"/>
  <c r="AI16" i="34"/>
  <c r="AJ16" i="34"/>
  <c r="AK16" i="34"/>
  <c r="AL16" i="34"/>
  <c r="AM16" i="34"/>
  <c r="AN16" i="34"/>
  <c r="AO16" i="34"/>
  <c r="AP16" i="34"/>
  <c r="AQ16" i="34"/>
  <c r="AR16" i="34"/>
  <c r="AS16" i="34"/>
  <c r="AT16" i="34"/>
  <c r="AU16" i="34"/>
  <c r="AV16" i="34"/>
  <c r="AW16" i="34"/>
  <c r="AX16" i="34"/>
  <c r="AY16" i="34"/>
  <c r="T17" i="34"/>
  <c r="U17" i="34"/>
  <c r="V17" i="34"/>
  <c r="W17" i="34"/>
  <c r="X17" i="34"/>
  <c r="Y17" i="34"/>
  <c r="Z17" i="34"/>
  <c r="AA17" i="34"/>
  <c r="AB17" i="34"/>
  <c r="AC17" i="34"/>
  <c r="AD17" i="34"/>
  <c r="AF17" i="34"/>
  <c r="AG17" i="34"/>
  <c r="AH17" i="34"/>
  <c r="AI17" i="34"/>
  <c r="AJ17" i="34"/>
  <c r="AK17" i="34"/>
  <c r="AL17" i="34"/>
  <c r="AM17" i="34"/>
  <c r="AN17" i="34"/>
  <c r="AO17" i="34"/>
  <c r="AP17" i="34"/>
  <c r="AQ17" i="34"/>
  <c r="AR17" i="34"/>
  <c r="AS17" i="34"/>
  <c r="AT17" i="34"/>
  <c r="AU17" i="34"/>
  <c r="AV17" i="34"/>
  <c r="AW17" i="34"/>
  <c r="AX17" i="34"/>
  <c r="AY17" i="34"/>
  <c r="T18" i="34"/>
  <c r="U18" i="34"/>
  <c r="V18" i="34"/>
  <c r="W18" i="34"/>
  <c r="X18" i="34"/>
  <c r="Y18" i="34"/>
  <c r="Z18" i="34"/>
  <c r="AA18" i="34"/>
  <c r="AB18" i="34"/>
  <c r="AC18" i="34"/>
  <c r="AD18" i="34"/>
  <c r="AF18" i="34"/>
  <c r="AG18" i="34"/>
  <c r="AH18" i="34"/>
  <c r="AI18" i="34"/>
  <c r="AJ18" i="34"/>
  <c r="AK18" i="34"/>
  <c r="AL18" i="34"/>
  <c r="AM18" i="34"/>
  <c r="AN18" i="34"/>
  <c r="AO18" i="34"/>
  <c r="AP18" i="34"/>
  <c r="AQ18" i="34"/>
  <c r="AR18" i="34"/>
  <c r="AS18" i="34"/>
  <c r="AT18" i="34"/>
  <c r="AU18" i="34"/>
  <c r="AV18" i="34"/>
  <c r="AW18" i="34"/>
  <c r="AX18" i="34"/>
  <c r="AY18" i="34"/>
  <c r="T19" i="34"/>
  <c r="U19" i="34"/>
  <c r="V19" i="34"/>
  <c r="W19" i="34"/>
  <c r="X19" i="34"/>
  <c r="Y19" i="34"/>
  <c r="Z19" i="34"/>
  <c r="AA19" i="34"/>
  <c r="AB19" i="34"/>
  <c r="AC19" i="34"/>
  <c r="AD19" i="34"/>
  <c r="AF19" i="34"/>
  <c r="AG19" i="34"/>
  <c r="AH19" i="34"/>
  <c r="AI19" i="34"/>
  <c r="AJ19" i="34"/>
  <c r="AK19" i="34"/>
  <c r="AL19" i="34"/>
  <c r="AM19" i="34"/>
  <c r="AN19" i="34"/>
  <c r="AO19" i="34"/>
  <c r="AP19" i="34"/>
  <c r="AQ19" i="34"/>
  <c r="AR19" i="34"/>
  <c r="AS19" i="34"/>
  <c r="AT19" i="34"/>
  <c r="AU19" i="34"/>
  <c r="AV19" i="34"/>
  <c r="AW19" i="34"/>
  <c r="AX19" i="34"/>
  <c r="AY19" i="34"/>
  <c r="T20" i="34"/>
  <c r="U20" i="34"/>
  <c r="V20" i="34"/>
  <c r="W20" i="34"/>
  <c r="X20" i="34"/>
  <c r="Y20" i="34"/>
  <c r="Z20" i="34"/>
  <c r="AA20" i="34"/>
  <c r="AB20" i="34"/>
  <c r="AC20" i="34"/>
  <c r="AD20" i="34"/>
  <c r="AF20" i="34"/>
  <c r="AG20" i="34"/>
  <c r="AH20" i="34"/>
  <c r="AI20" i="34"/>
  <c r="AJ20" i="34"/>
  <c r="AK20" i="34"/>
  <c r="AL20" i="34"/>
  <c r="AM20" i="34"/>
  <c r="AN20" i="34"/>
  <c r="AO20" i="34"/>
  <c r="AP20" i="34"/>
  <c r="AQ20" i="34"/>
  <c r="AR20" i="34"/>
  <c r="AS20" i="34"/>
  <c r="AT20" i="34"/>
  <c r="AU20" i="34"/>
  <c r="AV20" i="34"/>
  <c r="AW20" i="34"/>
  <c r="AX20" i="34"/>
  <c r="AY20" i="34"/>
  <c r="R28" i="33"/>
  <c r="S28" i="33" s="1"/>
  <c r="R29" i="33"/>
  <c r="S29" i="33" s="1"/>
  <c r="R30" i="33"/>
  <c r="S30" i="33" s="1"/>
  <c r="R31" i="33"/>
  <c r="S31" i="33" s="1"/>
  <c r="R32" i="33"/>
  <c r="S32" i="33" s="1"/>
  <c r="R33" i="33"/>
  <c r="S33" i="33" s="1"/>
  <c r="T33" i="33" s="1"/>
  <c r="G32" i="33" s="1"/>
  <c r="R34" i="33"/>
  <c r="S34" i="33" s="1"/>
  <c r="R35" i="33"/>
  <c r="S35" i="33" s="1"/>
  <c r="R36" i="33"/>
  <c r="S36" i="33" s="1"/>
  <c r="R37" i="33"/>
  <c r="S37" i="33" s="1"/>
  <c r="R38" i="33"/>
  <c r="S38" i="33" s="1"/>
  <c r="R39" i="33"/>
  <c r="S39" i="33" s="1"/>
  <c r="R40" i="33"/>
  <c r="S40" i="33" s="1"/>
  <c r="T40" i="33" s="1"/>
  <c r="G38" i="33" s="1"/>
  <c r="T6" i="33"/>
  <c r="U6" i="33"/>
  <c r="V6" i="33"/>
  <c r="W6" i="33"/>
  <c r="X6" i="33"/>
  <c r="Y6" i="33"/>
  <c r="Z6" i="33"/>
  <c r="AA6" i="33"/>
  <c r="AB6" i="33"/>
  <c r="AC6" i="33"/>
  <c r="AD6" i="33"/>
  <c r="AF6" i="33"/>
  <c r="AG6" i="33"/>
  <c r="AH6" i="33"/>
  <c r="AI6" i="33"/>
  <c r="AJ6" i="33"/>
  <c r="AK6" i="33"/>
  <c r="AL6" i="33"/>
  <c r="AM6" i="33"/>
  <c r="AN6" i="33"/>
  <c r="AO6" i="33"/>
  <c r="AP6" i="33"/>
  <c r="AQ6" i="33"/>
  <c r="AR6" i="33"/>
  <c r="AS6" i="33"/>
  <c r="AT6" i="33"/>
  <c r="AU6" i="33"/>
  <c r="AV6" i="33"/>
  <c r="AW6" i="33"/>
  <c r="AX6" i="33"/>
  <c r="AY6" i="33"/>
  <c r="T7" i="33"/>
  <c r="U7" i="33"/>
  <c r="V7" i="33"/>
  <c r="W7" i="33"/>
  <c r="X7" i="33"/>
  <c r="Y7" i="33"/>
  <c r="Z7" i="33"/>
  <c r="AA7" i="33"/>
  <c r="AB7" i="33"/>
  <c r="AC7" i="33"/>
  <c r="AD7" i="33"/>
  <c r="AF7" i="33"/>
  <c r="AG7" i="33"/>
  <c r="AH7" i="33"/>
  <c r="AI7" i="33"/>
  <c r="AJ7" i="33"/>
  <c r="AK7" i="33"/>
  <c r="AL7" i="33"/>
  <c r="AM7" i="33"/>
  <c r="AN7" i="33"/>
  <c r="AO7" i="33"/>
  <c r="AP7" i="33"/>
  <c r="AQ7" i="33"/>
  <c r="AR7" i="33"/>
  <c r="AS7" i="33"/>
  <c r="AT7" i="33"/>
  <c r="AU7" i="33"/>
  <c r="AV7" i="33"/>
  <c r="AW7" i="33"/>
  <c r="AX7" i="33"/>
  <c r="AY7" i="33"/>
  <c r="T8" i="33"/>
  <c r="U8" i="33"/>
  <c r="V8" i="33"/>
  <c r="W8" i="33"/>
  <c r="X8" i="33"/>
  <c r="Y8" i="33"/>
  <c r="Z8" i="33"/>
  <c r="AA8" i="33"/>
  <c r="AB8" i="33"/>
  <c r="AC8" i="33"/>
  <c r="AD8" i="33"/>
  <c r="AF8" i="33"/>
  <c r="AG8" i="33"/>
  <c r="AH8" i="33"/>
  <c r="AI8" i="33"/>
  <c r="AJ8" i="33"/>
  <c r="AK8" i="33"/>
  <c r="AL8" i="33"/>
  <c r="AM8" i="33"/>
  <c r="AN8" i="33"/>
  <c r="AO8" i="33"/>
  <c r="AP8" i="33"/>
  <c r="AQ8" i="33"/>
  <c r="AR8" i="33"/>
  <c r="AS8" i="33"/>
  <c r="AT8" i="33"/>
  <c r="AU8" i="33"/>
  <c r="AV8" i="33"/>
  <c r="AW8" i="33"/>
  <c r="AX8" i="33"/>
  <c r="AY8" i="33"/>
  <c r="T9" i="33"/>
  <c r="U9" i="33"/>
  <c r="V9" i="33"/>
  <c r="W9" i="33"/>
  <c r="X9" i="33"/>
  <c r="Y9" i="33"/>
  <c r="Z9" i="33"/>
  <c r="AA9" i="33"/>
  <c r="AB9" i="33"/>
  <c r="AC9" i="33"/>
  <c r="AD9" i="33"/>
  <c r="AF9" i="33"/>
  <c r="AG9" i="33"/>
  <c r="AH9" i="33"/>
  <c r="AI9" i="33"/>
  <c r="AJ9" i="33"/>
  <c r="AK9" i="33"/>
  <c r="AL9" i="33"/>
  <c r="AM9" i="33"/>
  <c r="AN9" i="33"/>
  <c r="AO9" i="33"/>
  <c r="AP9" i="33"/>
  <c r="AQ9" i="33"/>
  <c r="AR9" i="33"/>
  <c r="AS9" i="33"/>
  <c r="AT9" i="33"/>
  <c r="AU9" i="33"/>
  <c r="AV9" i="33"/>
  <c r="AW9" i="33"/>
  <c r="AX9" i="33"/>
  <c r="AY9" i="33"/>
  <c r="T10" i="33"/>
  <c r="U10" i="33"/>
  <c r="V10" i="33"/>
  <c r="W10" i="33"/>
  <c r="X10" i="33"/>
  <c r="Y10" i="33"/>
  <c r="Z10" i="33"/>
  <c r="AA10" i="33"/>
  <c r="AB10" i="33"/>
  <c r="AC10" i="33"/>
  <c r="AD10" i="33"/>
  <c r="AF10" i="33"/>
  <c r="AG10" i="33"/>
  <c r="AH10" i="33"/>
  <c r="AI10" i="33"/>
  <c r="AJ10" i="33"/>
  <c r="AK10" i="33"/>
  <c r="AL10" i="33"/>
  <c r="AM10" i="33"/>
  <c r="AN10" i="33"/>
  <c r="AO10" i="33"/>
  <c r="AP10" i="33"/>
  <c r="AQ10" i="33"/>
  <c r="AR10" i="33"/>
  <c r="AS10" i="33"/>
  <c r="AT10" i="33"/>
  <c r="AU10" i="33"/>
  <c r="AV10" i="33"/>
  <c r="AW10" i="33"/>
  <c r="AX10" i="33"/>
  <c r="AY10" i="33"/>
  <c r="T11" i="33"/>
  <c r="U11" i="33"/>
  <c r="V11" i="33"/>
  <c r="W11" i="33"/>
  <c r="X11" i="33"/>
  <c r="Y11" i="33"/>
  <c r="Z11" i="33"/>
  <c r="AA11" i="33"/>
  <c r="AB11" i="33"/>
  <c r="AC11" i="33"/>
  <c r="AD11" i="33"/>
  <c r="AF11" i="33"/>
  <c r="AG11" i="33"/>
  <c r="AH11" i="33"/>
  <c r="AI11" i="33"/>
  <c r="AJ11" i="33"/>
  <c r="AK11" i="33"/>
  <c r="AL11" i="33"/>
  <c r="AM11" i="33"/>
  <c r="AN11" i="33"/>
  <c r="AO11" i="33"/>
  <c r="AP11" i="33"/>
  <c r="AQ11" i="33"/>
  <c r="AR11" i="33"/>
  <c r="AS11" i="33"/>
  <c r="AT11" i="33"/>
  <c r="AU11" i="33"/>
  <c r="AV11" i="33"/>
  <c r="AW11" i="33"/>
  <c r="AX11" i="33"/>
  <c r="AY11" i="33"/>
  <c r="T12" i="33"/>
  <c r="U12" i="33"/>
  <c r="V12" i="33"/>
  <c r="W12" i="33"/>
  <c r="X12" i="33"/>
  <c r="Y12" i="33"/>
  <c r="Z12" i="33"/>
  <c r="AA12" i="33"/>
  <c r="AB12" i="33"/>
  <c r="AC12" i="33"/>
  <c r="AD12" i="33"/>
  <c r="AF12" i="33"/>
  <c r="AG12" i="33"/>
  <c r="AH12" i="33"/>
  <c r="AI12" i="33"/>
  <c r="AJ12" i="33"/>
  <c r="AK12" i="33"/>
  <c r="AL12" i="33"/>
  <c r="AM12" i="33"/>
  <c r="AN12" i="33"/>
  <c r="AO12" i="33"/>
  <c r="AP12" i="33"/>
  <c r="AQ12" i="33"/>
  <c r="AR12" i="33"/>
  <c r="AS12" i="33"/>
  <c r="AT12" i="33"/>
  <c r="AU12" i="33"/>
  <c r="AV12" i="33"/>
  <c r="AW12" i="33"/>
  <c r="AX12" i="33"/>
  <c r="AY12" i="33"/>
  <c r="T13" i="33"/>
  <c r="U13" i="33"/>
  <c r="V13" i="33"/>
  <c r="W13" i="33"/>
  <c r="X13" i="33"/>
  <c r="Y13" i="33"/>
  <c r="Z13" i="33"/>
  <c r="AA13" i="33"/>
  <c r="AB13" i="33"/>
  <c r="AC13" i="33"/>
  <c r="AD13" i="33"/>
  <c r="AF13" i="33"/>
  <c r="AG13" i="33"/>
  <c r="AH13" i="33"/>
  <c r="AI13" i="33"/>
  <c r="AJ13" i="33"/>
  <c r="AK13" i="33"/>
  <c r="AL13" i="33"/>
  <c r="AM13" i="33"/>
  <c r="AN13" i="33"/>
  <c r="AO13" i="33"/>
  <c r="AP13" i="33"/>
  <c r="AQ13" i="33"/>
  <c r="AR13" i="33"/>
  <c r="AS13" i="33"/>
  <c r="AT13" i="33"/>
  <c r="AU13" i="33"/>
  <c r="AV13" i="33"/>
  <c r="AW13" i="33"/>
  <c r="AX13" i="33"/>
  <c r="AY13" i="33"/>
  <c r="T14" i="33"/>
  <c r="U14" i="33"/>
  <c r="V14" i="33"/>
  <c r="W14" i="33"/>
  <c r="X14" i="33"/>
  <c r="Y14" i="33"/>
  <c r="Z14" i="33"/>
  <c r="AA14" i="33"/>
  <c r="AB14" i="33"/>
  <c r="AC14" i="33"/>
  <c r="AD14" i="33"/>
  <c r="AF14" i="33"/>
  <c r="AG14" i="33"/>
  <c r="AH14" i="33"/>
  <c r="AI14" i="33"/>
  <c r="AJ14" i="33"/>
  <c r="AK14" i="33"/>
  <c r="AL14" i="33"/>
  <c r="AM14" i="33"/>
  <c r="AN14" i="33"/>
  <c r="AO14" i="33"/>
  <c r="AP14" i="33"/>
  <c r="AQ14" i="33"/>
  <c r="AR14" i="33"/>
  <c r="AS14" i="33"/>
  <c r="AT14" i="33"/>
  <c r="AU14" i="33"/>
  <c r="AV14" i="33"/>
  <c r="AW14" i="33"/>
  <c r="AX14" i="33"/>
  <c r="AY14" i="33"/>
  <c r="T15" i="33"/>
  <c r="U15" i="33"/>
  <c r="V15" i="33"/>
  <c r="W15" i="33"/>
  <c r="X15" i="33"/>
  <c r="Y15" i="33"/>
  <c r="Z15" i="33"/>
  <c r="AA15" i="33"/>
  <c r="AB15" i="33"/>
  <c r="AC15" i="33"/>
  <c r="AD15" i="33"/>
  <c r="AF15" i="33"/>
  <c r="AG15" i="33"/>
  <c r="AH15" i="33"/>
  <c r="AI15" i="33"/>
  <c r="AJ15" i="33"/>
  <c r="AK15" i="33"/>
  <c r="AL15" i="33"/>
  <c r="AM15" i="33"/>
  <c r="AN15" i="33"/>
  <c r="AO15" i="33"/>
  <c r="AP15" i="33"/>
  <c r="AQ15" i="33"/>
  <c r="AR15" i="33"/>
  <c r="AS15" i="33"/>
  <c r="AT15" i="33"/>
  <c r="AU15" i="33"/>
  <c r="AV15" i="33"/>
  <c r="AW15" i="33"/>
  <c r="AX15" i="33"/>
  <c r="AY15" i="33"/>
  <c r="T16" i="33"/>
  <c r="U16" i="33"/>
  <c r="V16" i="33"/>
  <c r="W16" i="33"/>
  <c r="X16" i="33"/>
  <c r="Y16" i="33"/>
  <c r="Z16" i="33"/>
  <c r="AA16" i="33"/>
  <c r="AB16" i="33"/>
  <c r="AC16" i="33"/>
  <c r="AD16" i="33"/>
  <c r="AF16" i="33"/>
  <c r="AG16" i="33"/>
  <c r="AH16" i="33"/>
  <c r="AI16" i="33"/>
  <c r="AJ16" i="33"/>
  <c r="AK16" i="33"/>
  <c r="AL16" i="33"/>
  <c r="AM16" i="33"/>
  <c r="AN16" i="33"/>
  <c r="AO16" i="33"/>
  <c r="AP16" i="33"/>
  <c r="AQ16" i="33"/>
  <c r="AR16" i="33"/>
  <c r="AS16" i="33"/>
  <c r="AT16" i="33"/>
  <c r="AU16" i="33"/>
  <c r="AV16" i="33"/>
  <c r="AW16" i="33"/>
  <c r="AX16" i="33"/>
  <c r="AY16" i="33"/>
  <c r="T17" i="33"/>
  <c r="U17" i="33"/>
  <c r="V17" i="33"/>
  <c r="W17" i="33"/>
  <c r="X17" i="33"/>
  <c r="Y17" i="33"/>
  <c r="Z17" i="33"/>
  <c r="AA17" i="33"/>
  <c r="AB17" i="33"/>
  <c r="AC17" i="33"/>
  <c r="AD17" i="33"/>
  <c r="AF17" i="33"/>
  <c r="AG17" i="33"/>
  <c r="AH17" i="33"/>
  <c r="AI17" i="33"/>
  <c r="AJ17" i="33"/>
  <c r="AK17" i="33"/>
  <c r="AL17" i="33"/>
  <c r="AM17" i="33"/>
  <c r="AN17" i="33"/>
  <c r="AO17" i="33"/>
  <c r="AP17" i="33"/>
  <c r="AQ17" i="33"/>
  <c r="AR17" i="33"/>
  <c r="AS17" i="33"/>
  <c r="AT17" i="33"/>
  <c r="AU17" i="33"/>
  <c r="AV17" i="33"/>
  <c r="AW17" i="33"/>
  <c r="AX17" i="33"/>
  <c r="AY17" i="33"/>
  <c r="T18" i="33"/>
  <c r="U18" i="33"/>
  <c r="V18" i="33"/>
  <c r="W18" i="33"/>
  <c r="X18" i="33"/>
  <c r="Y18" i="33"/>
  <c r="Z18" i="33"/>
  <c r="AA18" i="33"/>
  <c r="AB18" i="33"/>
  <c r="AC18" i="33"/>
  <c r="AD18" i="33"/>
  <c r="AF18" i="33"/>
  <c r="AG18" i="33"/>
  <c r="AH18" i="33"/>
  <c r="AI18" i="33"/>
  <c r="AJ18" i="33"/>
  <c r="AK18" i="33"/>
  <c r="AL18" i="33"/>
  <c r="AM18" i="33"/>
  <c r="AN18" i="33"/>
  <c r="AO18" i="33"/>
  <c r="AP18" i="33"/>
  <c r="AQ18" i="33"/>
  <c r="AR18" i="33"/>
  <c r="AS18" i="33"/>
  <c r="AT18" i="33"/>
  <c r="AU18" i="33"/>
  <c r="AV18" i="33"/>
  <c r="AW18" i="33"/>
  <c r="AX18" i="33"/>
  <c r="AY18" i="33"/>
  <c r="T19" i="33"/>
  <c r="U19" i="33"/>
  <c r="V19" i="33"/>
  <c r="W19" i="33"/>
  <c r="X19" i="33"/>
  <c r="Y19" i="33"/>
  <c r="Z19" i="33"/>
  <c r="AA19" i="33"/>
  <c r="AB19" i="33"/>
  <c r="AC19" i="33"/>
  <c r="AD19" i="33"/>
  <c r="AF19" i="33"/>
  <c r="AG19" i="33"/>
  <c r="AH19" i="33"/>
  <c r="AI19" i="33"/>
  <c r="AJ19" i="33"/>
  <c r="AK19" i="33"/>
  <c r="AL19" i="33"/>
  <c r="AM19" i="33"/>
  <c r="AN19" i="33"/>
  <c r="AO19" i="33"/>
  <c r="AP19" i="33"/>
  <c r="AQ19" i="33"/>
  <c r="AR19" i="33"/>
  <c r="AS19" i="33"/>
  <c r="AT19" i="33"/>
  <c r="AU19" i="33"/>
  <c r="AV19" i="33"/>
  <c r="AW19" i="33"/>
  <c r="AX19" i="33"/>
  <c r="AY19" i="33"/>
  <c r="T21" i="33"/>
  <c r="U21" i="33"/>
  <c r="V21" i="33"/>
  <c r="W21" i="33"/>
  <c r="X21" i="33"/>
  <c r="Y21" i="33"/>
  <c r="Z21" i="33"/>
  <c r="AA21" i="33"/>
  <c r="AB21" i="33"/>
  <c r="AC21" i="33"/>
  <c r="AD21" i="33"/>
  <c r="AF21" i="33"/>
  <c r="AG21" i="33"/>
  <c r="AH21" i="33"/>
  <c r="AI21" i="33"/>
  <c r="AJ21" i="33"/>
  <c r="AK21" i="33"/>
  <c r="AL21" i="33"/>
  <c r="AM21" i="33"/>
  <c r="AN21" i="33"/>
  <c r="AO21" i="33"/>
  <c r="AP21" i="33"/>
  <c r="AQ21" i="33"/>
  <c r="AR21" i="33"/>
  <c r="AS21" i="33"/>
  <c r="AT21" i="33"/>
  <c r="AU21" i="33"/>
  <c r="AV21" i="33"/>
  <c r="AW21" i="33"/>
  <c r="AX21" i="33"/>
  <c r="AY21" i="33"/>
  <c r="R27" i="32"/>
  <c r="S27" i="32" s="1"/>
  <c r="R28" i="32"/>
  <c r="S28" i="32" s="1"/>
  <c r="R29" i="32"/>
  <c r="S29" i="32" s="1"/>
  <c r="R30" i="32"/>
  <c r="S30" i="32" s="1"/>
  <c r="R31" i="32"/>
  <c r="S31" i="32" s="1"/>
  <c r="R32" i="32"/>
  <c r="S32" i="32" s="1"/>
  <c r="T32" i="32" s="1"/>
  <c r="G31" i="32" s="1"/>
  <c r="R33" i="32"/>
  <c r="S33" i="32" s="1"/>
  <c r="R34" i="32"/>
  <c r="S34" i="32" s="1"/>
  <c r="R35" i="32"/>
  <c r="S35" i="32" s="1"/>
  <c r="R36" i="32"/>
  <c r="S36" i="32" s="1"/>
  <c r="R37" i="32"/>
  <c r="S37" i="32" s="1"/>
  <c r="R38" i="32"/>
  <c r="S38" i="32" s="1"/>
  <c r="R39" i="32"/>
  <c r="S39" i="32" s="1"/>
  <c r="T39" i="32" s="1"/>
  <c r="G37" i="32" s="1"/>
  <c r="T6" i="32"/>
  <c r="U6" i="32"/>
  <c r="V6" i="32"/>
  <c r="W6" i="32"/>
  <c r="X6" i="32"/>
  <c r="Y6" i="32"/>
  <c r="Z6" i="32"/>
  <c r="AA6" i="32"/>
  <c r="AB6" i="32"/>
  <c r="AC6" i="32"/>
  <c r="AD6" i="32"/>
  <c r="AF6" i="32"/>
  <c r="AG6" i="32"/>
  <c r="AH6" i="32"/>
  <c r="AI6" i="32"/>
  <c r="AJ6" i="32"/>
  <c r="AK6" i="32"/>
  <c r="AL6" i="32"/>
  <c r="AM6" i="32"/>
  <c r="AN6" i="32"/>
  <c r="AO6" i="32"/>
  <c r="AP6" i="32"/>
  <c r="AQ6" i="32"/>
  <c r="AR6" i="32"/>
  <c r="AS6" i="32"/>
  <c r="AT6" i="32"/>
  <c r="AU6" i="32"/>
  <c r="AV6" i="32"/>
  <c r="AW6" i="32"/>
  <c r="AX6" i="32"/>
  <c r="AY6" i="32"/>
  <c r="T7" i="32"/>
  <c r="U7" i="32"/>
  <c r="V7" i="32"/>
  <c r="W7" i="32"/>
  <c r="X7" i="32"/>
  <c r="Y7" i="32"/>
  <c r="Z7" i="32"/>
  <c r="AA7" i="32"/>
  <c r="AB7" i="32"/>
  <c r="AC7" i="32"/>
  <c r="AD7" i="32"/>
  <c r="AF7" i="32"/>
  <c r="AG7" i="32"/>
  <c r="AH7" i="32"/>
  <c r="AI7" i="32"/>
  <c r="AJ7" i="32"/>
  <c r="AK7" i="32"/>
  <c r="AL7" i="32"/>
  <c r="AM7" i="32"/>
  <c r="AN7" i="32"/>
  <c r="AO7" i="32"/>
  <c r="AP7" i="32"/>
  <c r="AQ7" i="32"/>
  <c r="AR7" i="32"/>
  <c r="AS7" i="32"/>
  <c r="AT7" i="32"/>
  <c r="AU7" i="32"/>
  <c r="AV7" i="32"/>
  <c r="AW7" i="32"/>
  <c r="AX7" i="32"/>
  <c r="AY7" i="32"/>
  <c r="T8" i="32"/>
  <c r="U8" i="32"/>
  <c r="V8" i="32"/>
  <c r="W8" i="32"/>
  <c r="X8" i="32"/>
  <c r="Y8" i="32"/>
  <c r="Z8" i="32"/>
  <c r="AA8" i="32"/>
  <c r="AB8" i="32"/>
  <c r="AC8" i="32"/>
  <c r="AD8" i="32"/>
  <c r="AF8" i="32"/>
  <c r="AG8" i="32"/>
  <c r="AH8" i="32"/>
  <c r="AI8" i="32"/>
  <c r="AJ8" i="32"/>
  <c r="AK8" i="32"/>
  <c r="AL8" i="32"/>
  <c r="AM8" i="32"/>
  <c r="AN8" i="32"/>
  <c r="AO8" i="32"/>
  <c r="AP8" i="32"/>
  <c r="AQ8" i="32"/>
  <c r="AR8" i="32"/>
  <c r="AS8" i="32"/>
  <c r="AT8" i="32"/>
  <c r="AU8" i="32"/>
  <c r="AV8" i="32"/>
  <c r="AW8" i="32"/>
  <c r="AX8" i="32"/>
  <c r="AY8" i="32"/>
  <c r="T9" i="32"/>
  <c r="U9" i="32"/>
  <c r="V9" i="32"/>
  <c r="W9" i="32"/>
  <c r="X9" i="32"/>
  <c r="Y9" i="32"/>
  <c r="Z9" i="32"/>
  <c r="AA9" i="32"/>
  <c r="AB9" i="32"/>
  <c r="AC9" i="32"/>
  <c r="AD9" i="32"/>
  <c r="AF9" i="32"/>
  <c r="AG9" i="32"/>
  <c r="AH9" i="32"/>
  <c r="AI9" i="32"/>
  <c r="AJ9" i="32"/>
  <c r="AK9" i="32"/>
  <c r="AL9" i="32"/>
  <c r="AM9" i="32"/>
  <c r="AN9" i="32"/>
  <c r="AO9" i="32"/>
  <c r="AP9" i="32"/>
  <c r="AQ9" i="32"/>
  <c r="AR9" i="32"/>
  <c r="AS9" i="32"/>
  <c r="AT9" i="32"/>
  <c r="AU9" i="32"/>
  <c r="AV9" i="32"/>
  <c r="AW9" i="32"/>
  <c r="AX9" i="32"/>
  <c r="AY9" i="32"/>
  <c r="T10" i="32"/>
  <c r="U10" i="32"/>
  <c r="V10" i="32"/>
  <c r="W10" i="32"/>
  <c r="X10" i="32"/>
  <c r="Y10" i="32"/>
  <c r="Z10" i="32"/>
  <c r="AA10" i="32"/>
  <c r="AB10" i="32"/>
  <c r="AC10" i="32"/>
  <c r="AD10" i="32"/>
  <c r="AF10" i="32"/>
  <c r="AG10" i="32"/>
  <c r="AH10" i="32"/>
  <c r="AI10" i="32"/>
  <c r="AJ10" i="32"/>
  <c r="AK10" i="32"/>
  <c r="AL10" i="32"/>
  <c r="AM10" i="32"/>
  <c r="AN10" i="32"/>
  <c r="AO10" i="32"/>
  <c r="AP10" i="32"/>
  <c r="AQ10" i="32"/>
  <c r="AR10" i="32"/>
  <c r="AS10" i="32"/>
  <c r="AT10" i="32"/>
  <c r="AU10" i="32"/>
  <c r="AV10" i="32"/>
  <c r="AW10" i="32"/>
  <c r="AX10" i="32"/>
  <c r="AY10" i="32"/>
  <c r="T11" i="32"/>
  <c r="U11" i="32"/>
  <c r="V11" i="32"/>
  <c r="W11" i="32"/>
  <c r="X11" i="32"/>
  <c r="Y11" i="32"/>
  <c r="Z11" i="32"/>
  <c r="AA11" i="32"/>
  <c r="AB11" i="32"/>
  <c r="AC11" i="32"/>
  <c r="AD11" i="32"/>
  <c r="AF11" i="32"/>
  <c r="AG11" i="32"/>
  <c r="AH11" i="32"/>
  <c r="AI11" i="32"/>
  <c r="AJ11" i="32"/>
  <c r="AK11" i="32"/>
  <c r="AL11" i="32"/>
  <c r="AM11" i="32"/>
  <c r="AN11" i="32"/>
  <c r="AO11" i="32"/>
  <c r="AP11" i="32"/>
  <c r="AQ11" i="32"/>
  <c r="AR11" i="32"/>
  <c r="AS11" i="32"/>
  <c r="AT11" i="32"/>
  <c r="AU11" i="32"/>
  <c r="AV11" i="32"/>
  <c r="AW11" i="32"/>
  <c r="AX11" i="32"/>
  <c r="AY11" i="32"/>
  <c r="T12" i="32"/>
  <c r="U12" i="32"/>
  <c r="V12" i="32"/>
  <c r="W12" i="32"/>
  <c r="X12" i="32"/>
  <c r="Y12" i="32"/>
  <c r="Z12" i="32"/>
  <c r="AA12" i="32"/>
  <c r="AB12" i="32"/>
  <c r="AC12" i="32"/>
  <c r="AD12" i="32"/>
  <c r="AF12" i="32"/>
  <c r="AG12" i="32"/>
  <c r="AH12" i="32"/>
  <c r="AI12" i="32"/>
  <c r="AJ12" i="32"/>
  <c r="AK12" i="32"/>
  <c r="AL12" i="32"/>
  <c r="AM12" i="32"/>
  <c r="AN12" i="32"/>
  <c r="AO12" i="32"/>
  <c r="AP12" i="32"/>
  <c r="AQ12" i="32"/>
  <c r="AR12" i="32"/>
  <c r="AS12" i="32"/>
  <c r="AT12" i="32"/>
  <c r="AU12" i="32"/>
  <c r="AV12" i="32"/>
  <c r="AW12" i="32"/>
  <c r="AX12" i="32"/>
  <c r="AY12" i="32"/>
  <c r="T13" i="32"/>
  <c r="U13" i="32"/>
  <c r="V13" i="32"/>
  <c r="W13" i="32"/>
  <c r="X13" i="32"/>
  <c r="Y13" i="32"/>
  <c r="Z13" i="32"/>
  <c r="AA13" i="32"/>
  <c r="AB13" i="32"/>
  <c r="AC13" i="32"/>
  <c r="AD13" i="32"/>
  <c r="AF13" i="32"/>
  <c r="AG13" i="32"/>
  <c r="AH13" i="32"/>
  <c r="AI13" i="32"/>
  <c r="AJ13" i="32"/>
  <c r="AK13" i="32"/>
  <c r="AL13" i="32"/>
  <c r="AM13" i="32"/>
  <c r="AN13" i="32"/>
  <c r="AO13" i="32"/>
  <c r="AP13" i="32"/>
  <c r="AQ13" i="32"/>
  <c r="AR13" i="32"/>
  <c r="AS13" i="32"/>
  <c r="AT13" i="32"/>
  <c r="AU13" i="32"/>
  <c r="AV13" i="32"/>
  <c r="AW13" i="32"/>
  <c r="AX13" i="32"/>
  <c r="AY13" i="32"/>
  <c r="T14" i="32"/>
  <c r="U14" i="32"/>
  <c r="V14" i="32"/>
  <c r="W14" i="32"/>
  <c r="X14" i="32"/>
  <c r="Y14" i="32"/>
  <c r="Z14" i="32"/>
  <c r="AA14" i="32"/>
  <c r="AB14" i="32"/>
  <c r="AC14" i="32"/>
  <c r="AD14" i="32"/>
  <c r="AF14" i="32"/>
  <c r="AG14" i="32"/>
  <c r="AH14" i="32"/>
  <c r="AI14" i="32"/>
  <c r="AJ14" i="32"/>
  <c r="AK14" i="32"/>
  <c r="AL14" i="32"/>
  <c r="AM14" i="32"/>
  <c r="AN14" i="32"/>
  <c r="AO14" i="32"/>
  <c r="AP14" i="32"/>
  <c r="AQ14" i="32"/>
  <c r="AR14" i="32"/>
  <c r="AS14" i="32"/>
  <c r="AT14" i="32"/>
  <c r="AU14" i="32"/>
  <c r="AV14" i="32"/>
  <c r="AW14" i="32"/>
  <c r="AX14" i="32"/>
  <c r="AY14" i="32"/>
  <c r="T15" i="32"/>
  <c r="U15" i="32"/>
  <c r="V15" i="32"/>
  <c r="W15" i="32"/>
  <c r="X15" i="32"/>
  <c r="Y15" i="32"/>
  <c r="Z15" i="32"/>
  <c r="AA15" i="32"/>
  <c r="AB15" i="32"/>
  <c r="AC15" i="32"/>
  <c r="AD15" i="32"/>
  <c r="AF15" i="32"/>
  <c r="AG15" i="32"/>
  <c r="AH15" i="32"/>
  <c r="AI15" i="32"/>
  <c r="AJ15" i="32"/>
  <c r="AK15" i="32"/>
  <c r="AL15" i="32"/>
  <c r="AM15" i="32"/>
  <c r="AN15" i="32"/>
  <c r="AO15" i="32"/>
  <c r="AP15" i="32"/>
  <c r="AQ15" i="32"/>
  <c r="AR15" i="32"/>
  <c r="AS15" i="32"/>
  <c r="AT15" i="32"/>
  <c r="AU15" i="32"/>
  <c r="AV15" i="32"/>
  <c r="AW15" i="32"/>
  <c r="AX15" i="32"/>
  <c r="AY15" i="32"/>
  <c r="T16" i="32"/>
  <c r="U16" i="32"/>
  <c r="V16" i="32"/>
  <c r="W16" i="32"/>
  <c r="X16" i="32"/>
  <c r="Y16" i="32"/>
  <c r="Z16" i="32"/>
  <c r="AA16" i="32"/>
  <c r="AB16" i="32"/>
  <c r="AC16" i="32"/>
  <c r="AD16" i="32"/>
  <c r="AF16" i="32"/>
  <c r="AG16" i="32"/>
  <c r="AH16" i="32"/>
  <c r="AI16" i="32"/>
  <c r="AJ16" i="32"/>
  <c r="AK16" i="32"/>
  <c r="AL16" i="32"/>
  <c r="AM16" i="32"/>
  <c r="AN16" i="32"/>
  <c r="AO16" i="32"/>
  <c r="AP16" i="32"/>
  <c r="AQ16" i="32"/>
  <c r="AR16" i="32"/>
  <c r="AS16" i="32"/>
  <c r="AT16" i="32"/>
  <c r="AU16" i="32"/>
  <c r="AV16" i="32"/>
  <c r="AW16" i="32"/>
  <c r="AX16" i="32"/>
  <c r="AY16" i="32"/>
  <c r="T17" i="32"/>
  <c r="U17" i="32"/>
  <c r="V17" i="32"/>
  <c r="W17" i="32"/>
  <c r="X17" i="32"/>
  <c r="Y17" i="32"/>
  <c r="Z17" i="32"/>
  <c r="AA17" i="32"/>
  <c r="AB17" i="32"/>
  <c r="AC17" i="32"/>
  <c r="AD17" i="32"/>
  <c r="AF17" i="32"/>
  <c r="AG17" i="32"/>
  <c r="AH17" i="32"/>
  <c r="AI17" i="32"/>
  <c r="AJ17" i="32"/>
  <c r="AK17" i="32"/>
  <c r="AL17" i="32"/>
  <c r="AM17" i="32"/>
  <c r="AN17" i="32"/>
  <c r="AO17" i="32"/>
  <c r="AP17" i="32"/>
  <c r="AQ17" i="32"/>
  <c r="AR17" i="32"/>
  <c r="AS17" i="32"/>
  <c r="AT17" i="32"/>
  <c r="AU17" i="32"/>
  <c r="AV17" i="32"/>
  <c r="AW17" i="32"/>
  <c r="AX17" i="32"/>
  <c r="AY17" i="32"/>
  <c r="T18" i="32"/>
  <c r="U18" i="32"/>
  <c r="V18" i="32"/>
  <c r="W18" i="32"/>
  <c r="X18" i="32"/>
  <c r="Y18" i="32"/>
  <c r="Z18" i="32"/>
  <c r="AA18" i="32"/>
  <c r="AB18" i="32"/>
  <c r="AC18" i="32"/>
  <c r="AD18" i="32"/>
  <c r="AF18" i="32"/>
  <c r="AG18" i="32"/>
  <c r="AH18" i="32"/>
  <c r="AI18" i="32"/>
  <c r="AJ18" i="32"/>
  <c r="AK18" i="32"/>
  <c r="AL18" i="32"/>
  <c r="AM18" i="32"/>
  <c r="AN18" i="32"/>
  <c r="AO18" i="32"/>
  <c r="AP18" i="32"/>
  <c r="AQ18" i="32"/>
  <c r="AR18" i="32"/>
  <c r="AS18" i="32"/>
  <c r="AT18" i="32"/>
  <c r="AU18" i="32"/>
  <c r="AV18" i="32"/>
  <c r="AW18" i="32"/>
  <c r="AX18" i="32"/>
  <c r="AY18" i="32"/>
  <c r="T19" i="32"/>
  <c r="U19" i="32"/>
  <c r="V19" i="32"/>
  <c r="W19" i="32"/>
  <c r="X19" i="32"/>
  <c r="Y19" i="32"/>
  <c r="Z19" i="32"/>
  <c r="AA19" i="32"/>
  <c r="AB19" i="32"/>
  <c r="AC19" i="32"/>
  <c r="AD19" i="32"/>
  <c r="AF19" i="32"/>
  <c r="AG19" i="32"/>
  <c r="AH19" i="32"/>
  <c r="AI19" i="32"/>
  <c r="AJ19" i="32"/>
  <c r="AK19" i="32"/>
  <c r="AL19" i="32"/>
  <c r="AM19" i="32"/>
  <c r="AN19" i="32"/>
  <c r="AO19" i="32"/>
  <c r="AP19" i="32"/>
  <c r="AQ19" i="32"/>
  <c r="AR19" i="32"/>
  <c r="AS19" i="32"/>
  <c r="AT19" i="32"/>
  <c r="AU19" i="32"/>
  <c r="AV19" i="32"/>
  <c r="AW19" i="32"/>
  <c r="AX19" i="32"/>
  <c r="AY19" i="32"/>
  <c r="T20" i="32"/>
  <c r="U20" i="32"/>
  <c r="V20" i="32"/>
  <c r="W20" i="32"/>
  <c r="X20" i="32"/>
  <c r="Y20" i="32"/>
  <c r="Z20" i="32"/>
  <c r="AA20" i="32"/>
  <c r="AB20" i="32"/>
  <c r="AC20" i="32"/>
  <c r="AD20" i="32"/>
  <c r="AF20" i="32"/>
  <c r="AG20" i="32"/>
  <c r="AH20" i="32"/>
  <c r="AI20" i="32"/>
  <c r="AJ20" i="32"/>
  <c r="AK20" i="32"/>
  <c r="AL20" i="32"/>
  <c r="AM20" i="32"/>
  <c r="AN20" i="32"/>
  <c r="AO20" i="32"/>
  <c r="AP20" i="32"/>
  <c r="AQ20" i="32"/>
  <c r="AR20" i="32"/>
  <c r="AS20" i="32"/>
  <c r="AT20" i="32"/>
  <c r="AU20" i="32"/>
  <c r="AV20" i="32"/>
  <c r="AW20" i="32"/>
  <c r="AX20" i="32"/>
  <c r="AY20" i="32"/>
  <c r="R27" i="31"/>
  <c r="S27" i="31" s="1"/>
  <c r="R28" i="31"/>
  <c r="S28" i="31" s="1"/>
  <c r="R29" i="31"/>
  <c r="S29" i="31" s="1"/>
  <c r="R30" i="31"/>
  <c r="S30" i="31" s="1"/>
  <c r="R31" i="31"/>
  <c r="S31" i="31" s="1"/>
  <c r="R32" i="31"/>
  <c r="S32" i="31" s="1"/>
  <c r="T32" i="31" s="1"/>
  <c r="G31" i="31" s="1"/>
  <c r="R33" i="31"/>
  <c r="S33" i="31" s="1"/>
  <c r="R34" i="31"/>
  <c r="S34" i="31" s="1"/>
  <c r="R35" i="31"/>
  <c r="S35" i="31" s="1"/>
  <c r="R36" i="31"/>
  <c r="S36" i="31" s="1"/>
  <c r="R37" i="31"/>
  <c r="S37" i="31" s="1"/>
  <c r="R38" i="31"/>
  <c r="S38" i="31" s="1"/>
  <c r="R39" i="31"/>
  <c r="S39" i="31" s="1"/>
  <c r="R40" i="31"/>
  <c r="S40" i="31" s="1"/>
  <c r="T40" i="31" s="1"/>
  <c r="G38" i="31" s="1"/>
  <c r="W19" i="31"/>
  <c r="W20" i="31"/>
  <c r="J46" i="41" l="1"/>
  <c r="M42" i="41"/>
  <c r="I46" i="41"/>
  <c r="E46" i="41"/>
  <c r="C46" i="41"/>
  <c r="G46" i="41"/>
  <c r="F42" i="41"/>
  <c r="AE22" i="41"/>
  <c r="A46" i="41" s="1"/>
  <c r="B42" i="41"/>
  <c r="T27" i="40"/>
  <c r="G28" i="40" s="1"/>
  <c r="T35" i="40"/>
  <c r="G34" i="40" s="1"/>
  <c r="T31" i="39"/>
  <c r="K35" i="39" s="1"/>
  <c r="T34" i="37"/>
  <c r="K32" i="37" s="1"/>
  <c r="T36" i="37"/>
  <c r="G35" i="37" s="1"/>
  <c r="T35" i="38"/>
  <c r="G34" i="38" s="1"/>
  <c r="T27" i="36"/>
  <c r="G28" i="36" s="1"/>
  <c r="T35" i="36"/>
  <c r="G34" i="36" s="1"/>
  <c r="T30" i="34"/>
  <c r="K34" i="34" s="1"/>
  <c r="AV23" i="37"/>
  <c r="AE12" i="39"/>
  <c r="T35" i="32"/>
  <c r="G34" i="32" s="1"/>
  <c r="T37" i="32"/>
  <c r="K37" i="32" s="1"/>
  <c r="AM22" i="35"/>
  <c r="AE19" i="39"/>
  <c r="AE14" i="38"/>
  <c r="AE18" i="34"/>
  <c r="AE8" i="39"/>
  <c r="AE16" i="38"/>
  <c r="U23" i="37"/>
  <c r="I43" i="37" s="1"/>
  <c r="AE20" i="38"/>
  <c r="AE11" i="39"/>
  <c r="AE15" i="33"/>
  <c r="AE7" i="37"/>
  <c r="AD23" i="37"/>
  <c r="M47" i="37" s="1"/>
  <c r="AE13" i="39"/>
  <c r="AE16" i="40"/>
  <c r="AF22" i="35"/>
  <c r="AS23" i="33"/>
  <c r="AE15" i="39"/>
  <c r="AG22" i="35"/>
  <c r="Y22" i="35"/>
  <c r="F46" i="35" s="1"/>
  <c r="AE16" i="39"/>
  <c r="AH22" i="35"/>
  <c r="AE14" i="39"/>
  <c r="AB23" i="33"/>
  <c r="L47" i="33" s="1"/>
  <c r="AE14" i="34"/>
  <c r="X22" i="35"/>
  <c r="E46" i="35" s="1"/>
  <c r="AE10" i="38"/>
  <c r="AE17" i="39"/>
  <c r="AE15" i="34"/>
  <c r="AN22" i="35"/>
  <c r="Z23" i="37"/>
  <c r="AM23" i="37"/>
  <c r="AE21" i="39"/>
  <c r="AE7" i="35"/>
  <c r="AJ22" i="35"/>
  <c r="AE9" i="36"/>
  <c r="AE15" i="38"/>
  <c r="AE6" i="39"/>
  <c r="AE8" i="35"/>
  <c r="AE17" i="36"/>
  <c r="AE7" i="38"/>
  <c r="AE7" i="39"/>
  <c r="AE17" i="38"/>
  <c r="AE18" i="38"/>
  <c r="AE9" i="39"/>
  <c r="AW22" i="35"/>
  <c r="AG23" i="33"/>
  <c r="AV22" i="35"/>
  <c r="AE9" i="37"/>
  <c r="AE19" i="38"/>
  <c r="AE18" i="39"/>
  <c r="AE10" i="39"/>
  <c r="AX23" i="33"/>
  <c r="AE17" i="35"/>
  <c r="AS22" i="35"/>
  <c r="AL23" i="37"/>
  <c r="AJ23" i="37"/>
  <c r="AE12" i="34"/>
  <c r="T22" i="35"/>
  <c r="G46" i="35" s="1"/>
  <c r="AP22" i="35"/>
  <c r="AE7" i="36"/>
  <c r="AE18" i="33"/>
  <c r="AW23" i="33"/>
  <c r="AU23" i="33"/>
  <c r="AD23" i="33"/>
  <c r="M47" i="33" s="1"/>
  <c r="AE13" i="34"/>
  <c r="AE8" i="36"/>
  <c r="AE9" i="38"/>
  <c r="AE19" i="40"/>
  <c r="AE8" i="32"/>
  <c r="AE7" i="34"/>
  <c r="AT22" i="35"/>
  <c r="AO22" i="35"/>
  <c r="AE11" i="35"/>
  <c r="AY22" i="35"/>
  <c r="AE20" i="36"/>
  <c r="AE20" i="40"/>
  <c r="AE19" i="34"/>
  <c r="AE8" i="34"/>
  <c r="AE12" i="35"/>
  <c r="AX22" i="35"/>
  <c r="AE20" i="34"/>
  <c r="AR22" i="35"/>
  <c r="AE13" i="35"/>
  <c r="AE13" i="36"/>
  <c r="AE12" i="38"/>
  <c r="AP23" i="37"/>
  <c r="X23" i="37"/>
  <c r="E43" i="37" s="1"/>
  <c r="AE17" i="40"/>
  <c r="Y23" i="33"/>
  <c r="F47" i="33" s="1"/>
  <c r="AN23" i="33"/>
  <c r="AE16" i="34"/>
  <c r="U22" i="35"/>
  <c r="I42" i="35" s="1"/>
  <c r="AE9" i="35"/>
  <c r="AE21" i="37"/>
  <c r="AU23" i="37"/>
  <c r="AT23" i="37"/>
  <c r="AC23" i="37"/>
  <c r="J43" i="37" s="1"/>
  <c r="AS23" i="37"/>
  <c r="AB23" i="37"/>
  <c r="L47" i="37" s="1"/>
  <c r="AA23" i="37"/>
  <c r="AQ23" i="37"/>
  <c r="AO23" i="37"/>
  <c r="AN23" i="37"/>
  <c r="AE8" i="38"/>
  <c r="AE18" i="40"/>
  <c r="AE17" i="34"/>
  <c r="AE10" i="35"/>
  <c r="AE19" i="36"/>
  <c r="AE11" i="38"/>
  <c r="AR23" i="33"/>
  <c r="Z23" i="33"/>
  <c r="AP23" i="33"/>
  <c r="AO23" i="33"/>
  <c r="AM23" i="33"/>
  <c r="V23" i="33"/>
  <c r="B47" i="33" s="1"/>
  <c r="AL22" i="35"/>
  <c r="AE14" i="35"/>
  <c r="AE6" i="35"/>
  <c r="AE13" i="38"/>
  <c r="AE7" i="40"/>
  <c r="AE8" i="40"/>
  <c r="AE10" i="40"/>
  <c r="AH23" i="37"/>
  <c r="W23" i="37"/>
  <c r="C47" i="37" s="1"/>
  <c r="AK23" i="37"/>
  <c r="AI23" i="37"/>
  <c r="AG23" i="37"/>
  <c r="AE15" i="32"/>
  <c r="AE16" i="35"/>
  <c r="AW23" i="37"/>
  <c r="AH23" i="33"/>
  <c r="AY23" i="37"/>
  <c r="AE18" i="35"/>
  <c r="AE12" i="40"/>
  <c r="AU22" i="35"/>
  <c r="AX23" i="37"/>
  <c r="AJ23" i="33"/>
  <c r="AV23" i="33"/>
  <c r="V23" i="37"/>
  <c r="B47" i="37" s="1"/>
  <c r="AE12" i="37"/>
  <c r="AF23" i="37"/>
  <c r="AA22" i="34"/>
  <c r="AE19" i="35"/>
  <c r="AQ22" i="35"/>
  <c r="AE8" i="37"/>
  <c r="AE20" i="35"/>
  <c r="Z22" i="35"/>
  <c r="AE6" i="40"/>
  <c r="AF23" i="33"/>
  <c r="AT23" i="33"/>
  <c r="AE11" i="33"/>
  <c r="AE21" i="33"/>
  <c r="AE12" i="33"/>
  <c r="AE13" i="33"/>
  <c r="AE14" i="33"/>
  <c r="AL23" i="33"/>
  <c r="U23" i="33"/>
  <c r="I43" i="33" s="1"/>
  <c r="X23" i="33"/>
  <c r="E47" i="33" s="1"/>
  <c r="AE10" i="33"/>
  <c r="AE16" i="33"/>
  <c r="AE6" i="33"/>
  <c r="AE19" i="33"/>
  <c r="AE17" i="33"/>
  <c r="AE7" i="33"/>
  <c r="AA23" i="33"/>
  <c r="AE8" i="33"/>
  <c r="AY23" i="33"/>
  <c r="AQ23" i="33"/>
  <c r="AI23" i="33"/>
  <c r="AE9" i="33"/>
  <c r="T34" i="33"/>
  <c r="K32" i="33" s="1"/>
  <c r="T38" i="33"/>
  <c r="K38" i="33" s="1"/>
  <c r="W23" i="33"/>
  <c r="C43" i="33" s="1"/>
  <c r="AK23" i="33"/>
  <c r="AC23" i="33"/>
  <c r="J43" i="33" s="1"/>
  <c r="T23" i="33"/>
  <c r="G47" i="33" s="1"/>
  <c r="AX22" i="34"/>
  <c r="AP22" i="34"/>
  <c r="AH22" i="34"/>
  <c r="Z22" i="34"/>
  <c r="AR22" i="34"/>
  <c r="AB22" i="34"/>
  <c r="L42" i="34" s="1"/>
  <c r="AY22" i="34"/>
  <c r="AW22" i="34"/>
  <c r="AO22" i="34"/>
  <c r="AG22" i="34"/>
  <c r="Y22" i="34"/>
  <c r="F46" i="34" s="1"/>
  <c r="AJ22" i="34"/>
  <c r="T22" i="34"/>
  <c r="G46" i="34" s="1"/>
  <c r="AI22" i="34"/>
  <c r="AV22" i="34"/>
  <c r="AN22" i="34"/>
  <c r="AF22" i="34"/>
  <c r="X22" i="34"/>
  <c r="E46" i="34" s="1"/>
  <c r="T37" i="34"/>
  <c r="K37" i="34" s="1"/>
  <c r="AQ22" i="34"/>
  <c r="AE9" i="34"/>
  <c r="AU22" i="34"/>
  <c r="AM22" i="34"/>
  <c r="AE6" i="34"/>
  <c r="W22" i="34"/>
  <c r="C46" i="34" s="1"/>
  <c r="AT22" i="34"/>
  <c r="AL22" i="34"/>
  <c r="AD22" i="34"/>
  <c r="M46" i="34" s="1"/>
  <c r="V22" i="34"/>
  <c r="B46" i="34" s="1"/>
  <c r="AE10" i="34"/>
  <c r="AE11" i="34"/>
  <c r="AS22" i="34"/>
  <c r="AK22" i="34"/>
  <c r="AC22" i="34"/>
  <c r="J42" i="34" s="1"/>
  <c r="U22" i="34"/>
  <c r="I42" i="34" s="1"/>
  <c r="AC22" i="35"/>
  <c r="J42" i="35" s="1"/>
  <c r="AK22" i="35"/>
  <c r="AB22" i="35"/>
  <c r="L46" i="35" s="1"/>
  <c r="AI22" i="35"/>
  <c r="T33" i="35"/>
  <c r="K31" i="35" s="1"/>
  <c r="AA22" i="35"/>
  <c r="W22" i="35"/>
  <c r="C46" i="35" s="1"/>
  <c r="T37" i="35"/>
  <c r="K37" i="35" s="1"/>
  <c r="AD22" i="35"/>
  <c r="M46" i="35" s="1"/>
  <c r="V22" i="35"/>
  <c r="B46" i="35" s="1"/>
  <c r="AS22" i="36"/>
  <c r="AK22" i="36"/>
  <c r="AC22" i="36"/>
  <c r="J42" i="36" s="1"/>
  <c r="U22" i="36"/>
  <c r="I42" i="36" s="1"/>
  <c r="AE15" i="36"/>
  <c r="AE16" i="36"/>
  <c r="AE18" i="36"/>
  <c r="AE10" i="36"/>
  <c r="AR22" i="36"/>
  <c r="AJ22" i="36"/>
  <c r="AB22" i="36"/>
  <c r="L46" i="36" s="1"/>
  <c r="T22" i="36"/>
  <c r="G42" i="36" s="1"/>
  <c r="AE14" i="36"/>
  <c r="AE11" i="36"/>
  <c r="AY22" i="36"/>
  <c r="AQ22" i="36"/>
  <c r="AI22" i="36"/>
  <c r="AA22" i="36"/>
  <c r="AE12" i="36"/>
  <c r="AX22" i="36"/>
  <c r="AP22" i="36"/>
  <c r="AH22" i="36"/>
  <c r="Z22" i="36"/>
  <c r="T33" i="36"/>
  <c r="K31" i="36" s="1"/>
  <c r="AW22" i="36"/>
  <c r="AO22" i="36"/>
  <c r="AG22" i="36"/>
  <c r="Y22" i="36"/>
  <c r="F46" i="36" s="1"/>
  <c r="T37" i="36"/>
  <c r="K37" i="36" s="1"/>
  <c r="AV22" i="36"/>
  <c r="AN22" i="36"/>
  <c r="AF22" i="36"/>
  <c r="X22" i="36"/>
  <c r="E46" i="36" s="1"/>
  <c r="AU22" i="36"/>
  <c r="AM22" i="36"/>
  <c r="AE6" i="36"/>
  <c r="W22" i="36"/>
  <c r="C46" i="36" s="1"/>
  <c r="AT22" i="36"/>
  <c r="AL22" i="36"/>
  <c r="AD22" i="36"/>
  <c r="M46" i="36" s="1"/>
  <c r="V22" i="36"/>
  <c r="B46" i="36" s="1"/>
  <c r="AE6" i="37"/>
  <c r="T38" i="37"/>
  <c r="K38" i="37" s="1"/>
  <c r="AE14" i="37"/>
  <c r="AE16" i="37"/>
  <c r="T23" i="37"/>
  <c r="G47" i="37" s="1"/>
  <c r="AE13" i="37"/>
  <c r="AE15" i="37"/>
  <c r="AE17" i="37"/>
  <c r="Y23" i="37"/>
  <c r="F47" i="37" s="1"/>
  <c r="AE18" i="37"/>
  <c r="AE10" i="37"/>
  <c r="AR23" i="37"/>
  <c r="AE19" i="37"/>
  <c r="AE11" i="37"/>
  <c r="AV22" i="32"/>
  <c r="AN22" i="32"/>
  <c r="AF22" i="32"/>
  <c r="W22" i="32"/>
  <c r="C46" i="32" s="1"/>
  <c r="AE16" i="32"/>
  <c r="AY22" i="32"/>
  <c r="AI22" i="32"/>
  <c r="T27" i="32"/>
  <c r="G28" i="32" s="1"/>
  <c r="AE17" i="32"/>
  <c r="T33" i="32"/>
  <c r="K31" i="32" s="1"/>
  <c r="AE10" i="32"/>
  <c r="AW22" i="32"/>
  <c r="AG22" i="32"/>
  <c r="AE20" i="32"/>
  <c r="AE12" i="32"/>
  <c r="AU22" i="32"/>
  <c r="AM22" i="32"/>
  <c r="AD22" i="32"/>
  <c r="M46" i="32" s="1"/>
  <c r="V22" i="32"/>
  <c r="B46" i="32" s="1"/>
  <c r="AQ22" i="32"/>
  <c r="Z22" i="32"/>
  <c r="AE9" i="32"/>
  <c r="AX22" i="32"/>
  <c r="AP22" i="32"/>
  <c r="AH22" i="32"/>
  <c r="Y22" i="32"/>
  <c r="F46" i="32" s="1"/>
  <c r="AE18" i="32"/>
  <c r="AO22" i="32"/>
  <c r="X22" i="32"/>
  <c r="E46" i="32" s="1"/>
  <c r="AE19" i="32"/>
  <c r="AE11" i="32"/>
  <c r="AE13" i="32"/>
  <c r="AT22" i="32"/>
  <c r="AL22" i="32"/>
  <c r="AC22" i="32"/>
  <c r="J42" i="32" s="1"/>
  <c r="U22" i="32"/>
  <c r="I42" i="32" s="1"/>
  <c r="T30" i="32"/>
  <c r="K34" i="32" s="1"/>
  <c r="AE14" i="32"/>
  <c r="AS22" i="32"/>
  <c r="AK22" i="32"/>
  <c r="AB22" i="32"/>
  <c r="L46" i="32" s="1"/>
  <c r="T22" i="32"/>
  <c r="G42" i="32" s="1"/>
  <c r="AE7" i="32"/>
  <c r="AR22" i="32"/>
  <c r="AJ22" i="32"/>
  <c r="AA22" i="32"/>
  <c r="AU22" i="38"/>
  <c r="AM22" i="38"/>
  <c r="W22" i="38"/>
  <c r="C46" i="38" s="1"/>
  <c r="AT22" i="38"/>
  <c r="AL22" i="38"/>
  <c r="AD22" i="38"/>
  <c r="M42" i="38" s="1"/>
  <c r="V22" i="38"/>
  <c r="AS22" i="38"/>
  <c r="AK22" i="38"/>
  <c r="AC22" i="38"/>
  <c r="J42" i="38" s="1"/>
  <c r="U22" i="38"/>
  <c r="I42" i="38" s="1"/>
  <c r="AR22" i="38"/>
  <c r="AJ22" i="38"/>
  <c r="AB22" i="38"/>
  <c r="L42" i="38" s="1"/>
  <c r="T22" i="38"/>
  <c r="G42" i="38" s="1"/>
  <c r="T30" i="38"/>
  <c r="K34" i="38" s="1"/>
  <c r="AY22" i="38"/>
  <c r="AQ22" i="38"/>
  <c r="AI22" i="38"/>
  <c r="AA22" i="38"/>
  <c r="AX22" i="38"/>
  <c r="AP22" i="38"/>
  <c r="AH22" i="38"/>
  <c r="Z22" i="38"/>
  <c r="AW22" i="38"/>
  <c r="AO22" i="38"/>
  <c r="AG22" i="38"/>
  <c r="Y22" i="38"/>
  <c r="F42" i="38" s="1"/>
  <c r="AV22" i="38"/>
  <c r="AN22" i="38"/>
  <c r="AF22" i="38"/>
  <c r="X22" i="38"/>
  <c r="E46" i="38" s="1"/>
  <c r="T33" i="38"/>
  <c r="K31" i="38" s="1"/>
  <c r="AU23" i="39"/>
  <c r="AM23" i="39"/>
  <c r="W23" i="39"/>
  <c r="C43" i="39" s="1"/>
  <c r="AT23" i="39"/>
  <c r="AL23" i="39"/>
  <c r="AD23" i="39"/>
  <c r="M47" i="39" s="1"/>
  <c r="V23" i="39"/>
  <c r="B47" i="39" s="1"/>
  <c r="AS23" i="39"/>
  <c r="AK23" i="39"/>
  <c r="AC23" i="39"/>
  <c r="J43" i="39" s="1"/>
  <c r="U23" i="39"/>
  <c r="I43" i="39" s="1"/>
  <c r="AR23" i="39"/>
  <c r="AJ23" i="39"/>
  <c r="AB23" i="39"/>
  <c r="L47" i="39" s="1"/>
  <c r="T23" i="39"/>
  <c r="AY23" i="39"/>
  <c r="AQ23" i="39"/>
  <c r="AI23" i="39"/>
  <c r="AA23" i="39"/>
  <c r="AX23" i="39"/>
  <c r="AP23" i="39"/>
  <c r="AH23" i="39"/>
  <c r="Z23" i="39"/>
  <c r="AW23" i="39"/>
  <c r="AO23" i="39"/>
  <c r="AG23" i="39"/>
  <c r="Y23" i="39"/>
  <c r="F47" i="39" s="1"/>
  <c r="T34" i="39"/>
  <c r="K32" i="39" s="1"/>
  <c r="AV23" i="39"/>
  <c r="AN23" i="39"/>
  <c r="AF23" i="39"/>
  <c r="X23" i="39"/>
  <c r="E47" i="39" s="1"/>
  <c r="T38" i="39"/>
  <c r="K38" i="39" s="1"/>
  <c r="T37" i="40"/>
  <c r="K37" i="40" s="1"/>
  <c r="AX22" i="40"/>
  <c r="AP22" i="40"/>
  <c r="AH22" i="40"/>
  <c r="Z22" i="40"/>
  <c r="AO22" i="40"/>
  <c r="AG22" i="40"/>
  <c r="Y22" i="40"/>
  <c r="F42" i="40" s="1"/>
  <c r="AY22" i="40"/>
  <c r="AQ22" i="40"/>
  <c r="AI22" i="40"/>
  <c r="AV22" i="40"/>
  <c r="AN22" i="40"/>
  <c r="AF22" i="40"/>
  <c r="X22" i="40"/>
  <c r="E46" i="40" s="1"/>
  <c r="AA22" i="40"/>
  <c r="AU22" i="40"/>
  <c r="AM22" i="40"/>
  <c r="W22" i="40"/>
  <c r="C46" i="40" s="1"/>
  <c r="T33" i="40"/>
  <c r="K31" i="40" s="1"/>
  <c r="AE11" i="40"/>
  <c r="AW22" i="40"/>
  <c r="AE13" i="40"/>
  <c r="AE14" i="40"/>
  <c r="AE15" i="40"/>
  <c r="AT22" i="40"/>
  <c r="AL22" i="40"/>
  <c r="AD22" i="40"/>
  <c r="M46" i="40" s="1"/>
  <c r="V22" i="40"/>
  <c r="B42" i="40" s="1"/>
  <c r="T30" i="40"/>
  <c r="K34" i="40" s="1"/>
  <c r="AS22" i="40"/>
  <c r="AK22" i="40"/>
  <c r="AC22" i="40"/>
  <c r="J46" i="40" s="1"/>
  <c r="U22" i="40"/>
  <c r="I42" i="40" s="1"/>
  <c r="AE9" i="40"/>
  <c r="AR22" i="40"/>
  <c r="AJ22" i="40"/>
  <c r="AB22" i="40"/>
  <c r="L46" i="40" s="1"/>
  <c r="T22" i="40"/>
  <c r="G42" i="40" s="1"/>
  <c r="T36" i="39"/>
  <c r="G35" i="39" s="1"/>
  <c r="T28" i="39"/>
  <c r="G29" i="39" s="1"/>
  <c r="T28" i="37"/>
  <c r="G29" i="37" s="1"/>
  <c r="T30" i="36"/>
  <c r="K34" i="36" s="1"/>
  <c r="T30" i="35"/>
  <c r="K34" i="35" s="1"/>
  <c r="B42" i="35"/>
  <c r="T35" i="35"/>
  <c r="G34" i="35" s="1"/>
  <c r="T27" i="35"/>
  <c r="G28" i="35" s="1"/>
  <c r="F42" i="35"/>
  <c r="AE15" i="35"/>
  <c r="T35" i="34"/>
  <c r="G34" i="34" s="1"/>
  <c r="T27" i="34"/>
  <c r="G28" i="34" s="1"/>
  <c r="T36" i="33"/>
  <c r="G35" i="33" s="1"/>
  <c r="T31" i="33"/>
  <c r="K35" i="33" s="1"/>
  <c r="T28" i="33"/>
  <c r="G29" i="33" s="1"/>
  <c r="AE6" i="32"/>
  <c r="AP22" i="31"/>
  <c r="AH22" i="31"/>
  <c r="Y22" i="31"/>
  <c r="F47" i="31" s="1"/>
  <c r="AW22" i="31"/>
  <c r="AO22" i="31"/>
  <c r="AG22" i="31"/>
  <c r="X22" i="31"/>
  <c r="E43" i="31" s="1"/>
  <c r="T38" i="31"/>
  <c r="K38" i="31" s="1"/>
  <c r="AV22" i="31"/>
  <c r="AN22" i="31"/>
  <c r="AF22" i="31"/>
  <c r="W22" i="31"/>
  <c r="C47" i="31" s="1"/>
  <c r="AU22" i="31"/>
  <c r="AM22" i="31"/>
  <c r="AD22" i="31"/>
  <c r="M47" i="31" s="1"/>
  <c r="V22" i="31"/>
  <c r="B47" i="31" s="1"/>
  <c r="AT22" i="31"/>
  <c r="AL22" i="31"/>
  <c r="AC22" i="31"/>
  <c r="J47" i="31" s="1"/>
  <c r="U22" i="31"/>
  <c r="I43" i="31" s="1"/>
  <c r="AS22" i="31"/>
  <c r="AK22" i="31"/>
  <c r="T22" i="31"/>
  <c r="G43" i="31" s="1"/>
  <c r="AR22" i="31"/>
  <c r="AJ22" i="31"/>
  <c r="AA22" i="31"/>
  <c r="AX22" i="31"/>
  <c r="AY22" i="31"/>
  <c r="AQ22" i="31"/>
  <c r="AI22" i="31"/>
  <c r="Z22" i="31"/>
  <c r="T36" i="31"/>
  <c r="G35" i="31" s="1"/>
  <c r="T30" i="31"/>
  <c r="K35" i="31" s="1"/>
  <c r="T33" i="31"/>
  <c r="K31" i="31" s="1"/>
  <c r="T27" i="31"/>
  <c r="G28" i="31" s="1"/>
  <c r="AB22" i="31"/>
  <c r="E37" i="9"/>
  <c r="E36" i="9"/>
  <c r="E33" i="9"/>
  <c r="E21" i="9"/>
  <c r="E8" i="9"/>
  <c r="E7" i="9"/>
  <c r="B51" i="9"/>
  <c r="B54" i="9"/>
  <c r="B40" i="9"/>
  <c r="B20" i="9"/>
  <c r="E20" i="9" s="1"/>
  <c r="B11" i="9"/>
  <c r="B25" i="9"/>
  <c r="B9" i="9"/>
  <c r="E9" i="9" s="1"/>
  <c r="B14" i="9"/>
  <c r="B12" i="9"/>
  <c r="B65" i="9"/>
  <c r="B64" i="9"/>
  <c r="B63" i="9"/>
  <c r="B62" i="9"/>
  <c r="B61" i="9"/>
  <c r="B60" i="9"/>
  <c r="B59" i="9"/>
  <c r="B58" i="9"/>
  <c r="B57" i="9"/>
  <c r="B56" i="9"/>
  <c r="B55" i="9"/>
  <c r="E55" i="9" s="1"/>
  <c r="B53" i="9"/>
  <c r="B52" i="9"/>
  <c r="E52" i="9" s="1"/>
  <c r="B50" i="9"/>
  <c r="E50" i="9" s="1"/>
  <c r="B49" i="9"/>
  <c r="E49" i="9" s="1"/>
  <c r="B48" i="9"/>
  <c r="B47" i="9"/>
  <c r="B46" i="9"/>
  <c r="B44" i="9"/>
  <c r="B41" i="9"/>
  <c r="B39" i="9"/>
  <c r="B28" i="9"/>
  <c r="B26" i="9"/>
  <c r="B22" i="9"/>
  <c r="B17" i="9"/>
  <c r="E17" i="9" s="1"/>
  <c r="B5" i="9"/>
  <c r="C38" i="2"/>
  <c r="C37" i="2"/>
  <c r="D23" i="2"/>
  <c r="C23" i="2"/>
  <c r="B23" i="2"/>
  <c r="D22" i="2"/>
  <c r="C22" i="2"/>
  <c r="B22" i="2"/>
  <c r="D21" i="2"/>
  <c r="C21" i="2"/>
  <c r="B21" i="2"/>
  <c r="D20" i="2"/>
  <c r="C20" i="2"/>
  <c r="B20" i="2"/>
  <c r="D19" i="2"/>
  <c r="C19" i="2"/>
  <c r="B19" i="2"/>
  <c r="D18" i="2"/>
  <c r="C18" i="2"/>
  <c r="B18" i="2"/>
  <c r="D17" i="2"/>
  <c r="C17" i="2"/>
  <c r="B17" i="2"/>
  <c r="D16" i="2"/>
  <c r="C16" i="2"/>
  <c r="B16" i="2"/>
  <c r="D15" i="2"/>
  <c r="C15" i="2"/>
  <c r="B15" i="2"/>
  <c r="D14" i="2"/>
  <c r="C14" i="2"/>
  <c r="B14" i="2"/>
  <c r="D13" i="2"/>
  <c r="C13" i="2"/>
  <c r="B13" i="2"/>
  <c r="D12" i="2"/>
  <c r="C12" i="2"/>
  <c r="B12" i="2"/>
  <c r="D11" i="2"/>
  <c r="C11" i="2"/>
  <c r="B11" i="2"/>
  <c r="D10" i="2"/>
  <c r="C10" i="2"/>
  <c r="B10" i="2"/>
  <c r="D9" i="2"/>
  <c r="C9" i="2"/>
  <c r="B9" i="2"/>
  <c r="D8" i="2"/>
  <c r="C8" i="2"/>
  <c r="B8" i="2"/>
  <c r="D7" i="2"/>
  <c r="C7" i="2"/>
  <c r="B7" i="2"/>
  <c r="D6" i="2"/>
  <c r="C6" i="2"/>
  <c r="B6" i="2"/>
  <c r="B2" i="2"/>
  <c r="L42" i="1"/>
  <c r="L42" i="2" s="1"/>
  <c r="S39" i="1"/>
  <c r="F37" i="1" s="1"/>
  <c r="F37" i="2" s="1"/>
  <c r="R39" i="1"/>
  <c r="Q39" i="1"/>
  <c r="Q38" i="1"/>
  <c r="R38" i="1" s="1"/>
  <c r="R37" i="1"/>
  <c r="S37" i="1" s="1"/>
  <c r="J37" i="1" s="1"/>
  <c r="J37" i="2" s="1"/>
  <c r="Q37" i="1"/>
  <c r="Q36" i="1"/>
  <c r="R36" i="1" s="1"/>
  <c r="S35" i="1" s="1"/>
  <c r="F34" i="1" s="1"/>
  <c r="F34" i="2" s="1"/>
  <c r="Q35" i="1"/>
  <c r="R35" i="1" s="1"/>
  <c r="R34" i="1"/>
  <c r="Q34" i="1"/>
  <c r="R33" i="1"/>
  <c r="S33" i="1" s="1"/>
  <c r="J31" i="1" s="1"/>
  <c r="J31" i="2" s="1"/>
  <c r="Q33" i="1"/>
  <c r="S32" i="1"/>
  <c r="F31" i="1" s="1"/>
  <c r="F31" i="2" s="1"/>
  <c r="Q32" i="1"/>
  <c r="R32" i="1" s="1"/>
  <c r="R31" i="1"/>
  <c r="Q31" i="1"/>
  <c r="R30" i="1"/>
  <c r="Q30" i="1"/>
  <c r="R29" i="1"/>
  <c r="S27" i="1" s="1"/>
  <c r="F28" i="1" s="1"/>
  <c r="F28" i="2" s="1"/>
  <c r="Q29" i="1"/>
  <c r="R28" i="1"/>
  <c r="Q28" i="1"/>
  <c r="R27" i="1"/>
  <c r="Q27" i="1"/>
  <c r="AX20" i="1"/>
  <c r="AW20" i="1"/>
  <c r="AV20" i="1"/>
  <c r="AU20" i="1"/>
  <c r="AT20" i="1"/>
  <c r="AS20" i="1"/>
  <c r="AR20" i="1"/>
  <c r="AQ20" i="1"/>
  <c r="AP20" i="1"/>
  <c r="AO20" i="1"/>
  <c r="AN20" i="1"/>
  <c r="AM20" i="1"/>
  <c r="AL20" i="1"/>
  <c r="AK20" i="1"/>
  <c r="AJ20" i="1"/>
  <c r="AI20" i="1"/>
  <c r="AH20" i="1"/>
  <c r="AG20" i="1"/>
  <c r="AF20" i="1"/>
  <c r="AE20" i="1"/>
  <c r="AC20" i="1"/>
  <c r="AB20" i="1"/>
  <c r="AA20" i="1"/>
  <c r="Z20" i="1"/>
  <c r="Y20" i="1"/>
  <c r="X20" i="1"/>
  <c r="W20" i="1"/>
  <c r="V20" i="1"/>
  <c r="U20" i="1"/>
  <c r="T20" i="1"/>
  <c r="S20" i="1"/>
  <c r="AX19" i="1"/>
  <c r="AW19" i="1"/>
  <c r="AV19" i="1"/>
  <c r="AU19" i="1"/>
  <c r="AT19" i="1"/>
  <c r="AS19" i="1"/>
  <c r="AR19" i="1"/>
  <c r="AQ19" i="1"/>
  <c r="AP19" i="1"/>
  <c r="AO19" i="1"/>
  <c r="AN19" i="1"/>
  <c r="AM19" i="1"/>
  <c r="AL19" i="1"/>
  <c r="AK19" i="1"/>
  <c r="AJ19" i="1"/>
  <c r="AI19" i="1"/>
  <c r="AH19" i="1"/>
  <c r="AG19" i="1"/>
  <c r="AF19" i="1"/>
  <c r="AE19" i="1"/>
  <c r="AC19" i="1"/>
  <c r="AB19" i="1"/>
  <c r="AA19" i="1"/>
  <c r="Z19" i="1"/>
  <c r="Y19" i="1"/>
  <c r="X19" i="1"/>
  <c r="W19" i="1"/>
  <c r="V19" i="1"/>
  <c r="U19" i="1"/>
  <c r="T19" i="1"/>
  <c r="S19" i="1"/>
  <c r="AD19" i="1" s="1"/>
  <c r="AX18" i="1"/>
  <c r="AW18" i="1"/>
  <c r="AV18" i="1"/>
  <c r="AU18" i="1"/>
  <c r="AT18" i="1"/>
  <c r="AS18" i="1"/>
  <c r="AR18" i="1"/>
  <c r="AQ18" i="1"/>
  <c r="AP18" i="1"/>
  <c r="AO18" i="1"/>
  <c r="AN18" i="1"/>
  <c r="AM18" i="1"/>
  <c r="AL18" i="1"/>
  <c r="AK18" i="1"/>
  <c r="AJ18" i="1"/>
  <c r="AI18" i="1"/>
  <c r="AH18" i="1"/>
  <c r="AG18" i="1"/>
  <c r="AF18" i="1"/>
  <c r="AE18" i="1"/>
  <c r="AC18" i="1"/>
  <c r="AB18" i="1"/>
  <c r="AA18" i="1"/>
  <c r="Z18" i="1"/>
  <c r="Y18" i="1"/>
  <c r="X18" i="1"/>
  <c r="W18" i="1"/>
  <c r="V18" i="1"/>
  <c r="U18" i="1"/>
  <c r="T18" i="1"/>
  <c r="S18" i="1"/>
  <c r="AD18" i="1" s="1"/>
  <c r="AX17" i="1"/>
  <c r="AW17" i="1"/>
  <c r="AV17" i="1"/>
  <c r="AU17" i="1"/>
  <c r="AT17" i="1"/>
  <c r="AS17" i="1"/>
  <c r="AR17" i="1"/>
  <c r="AQ17" i="1"/>
  <c r="AP17" i="1"/>
  <c r="AO17" i="1"/>
  <c r="AN17" i="1"/>
  <c r="AM17" i="1"/>
  <c r="AL17" i="1"/>
  <c r="AK17" i="1"/>
  <c r="AJ17" i="1"/>
  <c r="AI17" i="1"/>
  <c r="AH17" i="1"/>
  <c r="AG17" i="1"/>
  <c r="AF17" i="1"/>
  <c r="AE17" i="1"/>
  <c r="AC17" i="1"/>
  <c r="AB17" i="1"/>
  <c r="AA17" i="1"/>
  <c r="Z17" i="1"/>
  <c r="Y17" i="1"/>
  <c r="X17" i="1"/>
  <c r="W17" i="1"/>
  <c r="V17" i="1"/>
  <c r="U17" i="1"/>
  <c r="T17" i="1"/>
  <c r="S17" i="1"/>
  <c r="AX16" i="1"/>
  <c r="AW16" i="1"/>
  <c r="AV16" i="1"/>
  <c r="AU16" i="1"/>
  <c r="AT16" i="1"/>
  <c r="AS16" i="1"/>
  <c r="AR16" i="1"/>
  <c r="AQ16" i="1"/>
  <c r="AP16" i="1"/>
  <c r="AO16" i="1"/>
  <c r="AN16" i="1"/>
  <c r="AM16" i="1"/>
  <c r="AL16" i="1"/>
  <c r="AK16" i="1"/>
  <c r="AJ16" i="1"/>
  <c r="AI16" i="1"/>
  <c r="AH16" i="1"/>
  <c r="AG16" i="1"/>
  <c r="AF16" i="1"/>
  <c r="AE16" i="1"/>
  <c r="AC16" i="1"/>
  <c r="AB16" i="1"/>
  <c r="AA16" i="1"/>
  <c r="Z16" i="1"/>
  <c r="Y16" i="1"/>
  <c r="X16" i="1"/>
  <c r="W16" i="1"/>
  <c r="V16" i="1"/>
  <c r="U16" i="1"/>
  <c r="T16" i="1"/>
  <c r="S16" i="1"/>
  <c r="AX15" i="1"/>
  <c r="AW15" i="1"/>
  <c r="AV15" i="1"/>
  <c r="AU15" i="1"/>
  <c r="AT15" i="1"/>
  <c r="AS15" i="1"/>
  <c r="AR15" i="1"/>
  <c r="AQ15" i="1"/>
  <c r="AP15" i="1"/>
  <c r="AO15" i="1"/>
  <c r="AN15" i="1"/>
  <c r="AM15" i="1"/>
  <c r="AL15" i="1"/>
  <c r="AK15" i="1"/>
  <c r="AJ15" i="1"/>
  <c r="AI15" i="1"/>
  <c r="AH15" i="1"/>
  <c r="AG15" i="1"/>
  <c r="AF15" i="1"/>
  <c r="AE15" i="1"/>
  <c r="AC15" i="1"/>
  <c r="AB15" i="1"/>
  <c r="AA15" i="1"/>
  <c r="Z15" i="1"/>
  <c r="Y15" i="1"/>
  <c r="X15" i="1"/>
  <c r="W15" i="1"/>
  <c r="V15" i="1"/>
  <c r="U15" i="1"/>
  <c r="T15" i="1"/>
  <c r="S15" i="1"/>
  <c r="AX14" i="1"/>
  <c r="AW14" i="1"/>
  <c r="AV14" i="1"/>
  <c r="AU14" i="1"/>
  <c r="AT14" i="1"/>
  <c r="AS14" i="1"/>
  <c r="AR14" i="1"/>
  <c r="AQ14" i="1"/>
  <c r="AP14" i="1"/>
  <c r="AO14" i="1"/>
  <c r="AN14" i="1"/>
  <c r="AM14" i="1"/>
  <c r="AL14" i="1"/>
  <c r="AK14" i="1"/>
  <c r="AJ14" i="1"/>
  <c r="AI14" i="1"/>
  <c r="AH14" i="1"/>
  <c r="AG14" i="1"/>
  <c r="AF14" i="1"/>
  <c r="AE14" i="1"/>
  <c r="AC14" i="1"/>
  <c r="AB14" i="1"/>
  <c r="AA14" i="1"/>
  <c r="Z14" i="1"/>
  <c r="Y14" i="1"/>
  <c r="X14" i="1"/>
  <c r="W14" i="1"/>
  <c r="V14" i="1"/>
  <c r="U14" i="1"/>
  <c r="T14" i="1"/>
  <c r="S14" i="1"/>
  <c r="AX13" i="1"/>
  <c r="AW13" i="1"/>
  <c r="AV13" i="1"/>
  <c r="AU13" i="1"/>
  <c r="AT13" i="1"/>
  <c r="AS13" i="1"/>
  <c r="AR13" i="1"/>
  <c r="AR22" i="1" s="1"/>
  <c r="AQ13" i="1"/>
  <c r="AP13" i="1"/>
  <c r="AO13" i="1"/>
  <c r="AN13" i="1"/>
  <c r="AM13" i="1"/>
  <c r="AL13" i="1"/>
  <c r="AK13" i="1"/>
  <c r="AJ13" i="1"/>
  <c r="AI13" i="1"/>
  <c r="AH13" i="1"/>
  <c r="AG13" i="1"/>
  <c r="AF13" i="1"/>
  <c r="AE13" i="1"/>
  <c r="AC13" i="1"/>
  <c r="AB13" i="1"/>
  <c r="AA13" i="1"/>
  <c r="Z13" i="1"/>
  <c r="Y13" i="1"/>
  <c r="X13" i="1"/>
  <c r="W13" i="1"/>
  <c r="V13" i="1"/>
  <c r="U13" i="1"/>
  <c r="T13" i="1"/>
  <c r="S13" i="1"/>
  <c r="AX12" i="1"/>
  <c r="AW12" i="1"/>
  <c r="AV12" i="1"/>
  <c r="AU12" i="1"/>
  <c r="AT12" i="1"/>
  <c r="AS12" i="1"/>
  <c r="AR12" i="1"/>
  <c r="AQ12" i="1"/>
  <c r="AQ22" i="1" s="1"/>
  <c r="AP12" i="1"/>
  <c r="AO12" i="1"/>
  <c r="AN12" i="1"/>
  <c r="AM12" i="1"/>
  <c r="AL12" i="1"/>
  <c r="AK12" i="1"/>
  <c r="AJ12" i="1"/>
  <c r="AI12" i="1"/>
  <c r="AH12" i="1"/>
  <c r="AG12" i="1"/>
  <c r="AF12" i="1"/>
  <c r="AE12" i="1"/>
  <c r="AC12" i="1"/>
  <c r="AB12" i="1"/>
  <c r="AA12" i="1"/>
  <c r="Z12" i="1"/>
  <c r="Y12" i="1"/>
  <c r="X12" i="1"/>
  <c r="W12" i="1"/>
  <c r="V12" i="1"/>
  <c r="U12" i="1"/>
  <c r="T12" i="1"/>
  <c r="S12" i="1"/>
  <c r="AX11" i="1"/>
  <c r="AW11" i="1"/>
  <c r="AV11" i="1"/>
  <c r="AU11" i="1"/>
  <c r="AT11" i="1"/>
  <c r="AS11" i="1"/>
  <c r="AR11" i="1"/>
  <c r="AQ11" i="1"/>
  <c r="AP11" i="1"/>
  <c r="AO11" i="1"/>
  <c r="AN11" i="1"/>
  <c r="AM11" i="1"/>
  <c r="AL11" i="1"/>
  <c r="AK11" i="1"/>
  <c r="AJ11" i="1"/>
  <c r="AI11" i="1"/>
  <c r="AH11" i="1"/>
  <c r="AG11" i="1"/>
  <c r="AF11" i="1"/>
  <c r="AE11" i="1"/>
  <c r="AC11" i="1"/>
  <c r="AB11" i="1"/>
  <c r="AA11" i="1"/>
  <c r="Z11" i="1"/>
  <c r="Y11" i="1"/>
  <c r="X11" i="1"/>
  <c r="W11" i="1"/>
  <c r="V11" i="1"/>
  <c r="U11" i="1"/>
  <c r="T11" i="1"/>
  <c r="S11" i="1"/>
  <c r="AX10" i="1"/>
  <c r="AW10" i="1"/>
  <c r="AV10" i="1"/>
  <c r="AU10" i="1"/>
  <c r="AT10" i="1"/>
  <c r="AS10" i="1"/>
  <c r="AR10" i="1"/>
  <c r="AQ10" i="1"/>
  <c r="AP10" i="1"/>
  <c r="AO10" i="1"/>
  <c r="AN10" i="1"/>
  <c r="AM10" i="1"/>
  <c r="AL10" i="1"/>
  <c r="AK10" i="1"/>
  <c r="AJ10" i="1"/>
  <c r="AI10" i="1"/>
  <c r="AH10" i="1"/>
  <c r="AG10" i="1"/>
  <c r="AF10" i="1"/>
  <c r="AE10" i="1"/>
  <c r="AC10" i="1"/>
  <c r="AB10" i="1"/>
  <c r="AA10" i="1"/>
  <c r="Z10" i="1"/>
  <c r="Y10" i="1"/>
  <c r="X10" i="1"/>
  <c r="W10" i="1"/>
  <c r="V10" i="1"/>
  <c r="U10" i="1"/>
  <c r="T10" i="1"/>
  <c r="S10" i="1"/>
  <c r="AX9" i="1"/>
  <c r="AW9" i="1"/>
  <c r="AV9" i="1"/>
  <c r="AV22" i="1" s="1"/>
  <c r="AU9" i="1"/>
  <c r="AT9" i="1"/>
  <c r="AS9" i="1"/>
  <c r="AR9" i="1"/>
  <c r="AQ9" i="1"/>
  <c r="AP9" i="1"/>
  <c r="AO9" i="1"/>
  <c r="AN9" i="1"/>
  <c r="AM9" i="1"/>
  <c r="AL9" i="1"/>
  <c r="AK9" i="1"/>
  <c r="AJ9" i="1"/>
  <c r="AI9" i="1"/>
  <c r="AH9" i="1"/>
  <c r="AG9" i="1"/>
  <c r="AF9" i="1"/>
  <c r="AF22" i="1" s="1"/>
  <c r="AE9" i="1"/>
  <c r="AC9" i="1"/>
  <c r="AB9" i="1"/>
  <c r="AA9" i="1"/>
  <c r="Z9" i="1"/>
  <c r="Y9" i="1"/>
  <c r="X9" i="1"/>
  <c r="W9" i="1"/>
  <c r="V9" i="1"/>
  <c r="U9" i="1"/>
  <c r="T9" i="1"/>
  <c r="S9" i="1"/>
  <c r="AX8" i="1"/>
  <c r="AW8" i="1"/>
  <c r="AV8" i="1"/>
  <c r="AU8" i="1"/>
  <c r="AT8" i="1"/>
  <c r="AS8" i="1"/>
  <c r="AR8" i="1"/>
  <c r="AQ8" i="1"/>
  <c r="AP8" i="1"/>
  <c r="AO8" i="1"/>
  <c r="AN8" i="1"/>
  <c r="AM8" i="1"/>
  <c r="AL8" i="1"/>
  <c r="AK8" i="1"/>
  <c r="AJ8" i="1"/>
  <c r="AI8" i="1"/>
  <c r="AH8" i="1"/>
  <c r="AG8" i="1"/>
  <c r="AF8" i="1"/>
  <c r="AE8" i="1"/>
  <c r="AC8" i="1"/>
  <c r="AB8" i="1"/>
  <c r="AA8" i="1"/>
  <c r="Z8" i="1"/>
  <c r="Z22" i="1" s="1"/>
  <c r="Y8" i="1"/>
  <c r="X8" i="1"/>
  <c r="W8" i="1"/>
  <c r="V8" i="1"/>
  <c r="U8" i="1"/>
  <c r="T8" i="1"/>
  <c r="S8" i="1"/>
  <c r="AX7" i="1"/>
  <c r="AW7" i="1"/>
  <c r="AW22" i="1" s="1"/>
  <c r="AV7" i="1"/>
  <c r="AU7" i="1"/>
  <c r="AT7" i="1"/>
  <c r="AS7" i="1"/>
  <c r="AR7" i="1"/>
  <c r="AQ7" i="1"/>
  <c r="AP7" i="1"/>
  <c r="AO7" i="1"/>
  <c r="AN7" i="1"/>
  <c r="AM7" i="1"/>
  <c r="AL7" i="1"/>
  <c r="AK7" i="1"/>
  <c r="AJ7" i="1"/>
  <c r="AI7" i="1"/>
  <c r="AH7" i="1"/>
  <c r="AG7" i="1"/>
  <c r="AF7" i="1"/>
  <c r="AE7" i="1"/>
  <c r="AC7" i="1"/>
  <c r="AB7" i="1"/>
  <c r="AA7" i="1"/>
  <c r="Z7" i="1"/>
  <c r="Y7" i="1"/>
  <c r="Y22" i="1" s="1"/>
  <c r="X7" i="1"/>
  <c r="W7" i="1"/>
  <c r="V7" i="1"/>
  <c r="U7" i="1"/>
  <c r="T7" i="1"/>
  <c r="S7" i="1"/>
  <c r="AX6" i="1"/>
  <c r="AX22" i="1" s="1"/>
  <c r="AW6" i="1"/>
  <c r="AV6" i="1"/>
  <c r="AU6" i="1"/>
  <c r="AU22" i="1" s="1"/>
  <c r="AT6" i="1"/>
  <c r="AT22" i="1" s="1"/>
  <c r="AS6" i="1"/>
  <c r="AS22" i="1" s="1"/>
  <c r="AR6" i="1"/>
  <c r="AQ6" i="1"/>
  <c r="AP6" i="1"/>
  <c r="AP22" i="1" s="1"/>
  <c r="AO6" i="1"/>
  <c r="AO22" i="1" s="1"/>
  <c r="AN6" i="1"/>
  <c r="AN22" i="1" s="1"/>
  <c r="AM6" i="1"/>
  <c r="AM22" i="1" s="1"/>
  <c r="AL6" i="1"/>
  <c r="AL22" i="1" s="1"/>
  <c r="AK6" i="1"/>
  <c r="AK22" i="1" s="1"/>
  <c r="AJ6" i="1"/>
  <c r="AJ22" i="1" s="1"/>
  <c r="AI6" i="1"/>
  <c r="AI22" i="1" s="1"/>
  <c r="AH6" i="1"/>
  <c r="AH22" i="1" s="1"/>
  <c r="AG6" i="1"/>
  <c r="AG22" i="1" s="1"/>
  <c r="AF6" i="1"/>
  <c r="AE6" i="1"/>
  <c r="AE22" i="1" s="1"/>
  <c r="AC6" i="1"/>
  <c r="AC22" i="1" s="1"/>
  <c r="L46" i="1" s="1"/>
  <c r="L46" i="2" s="1"/>
  <c r="AB6" i="1"/>
  <c r="AB22" i="1" s="1"/>
  <c r="AA6" i="1"/>
  <c r="AA22" i="1" s="1"/>
  <c r="Z6" i="1"/>
  <c r="Y6" i="1"/>
  <c r="X6" i="1"/>
  <c r="X22" i="1" s="1"/>
  <c r="E46" i="1" s="1"/>
  <c r="E46" i="2" s="1"/>
  <c r="W6" i="1"/>
  <c r="W22" i="1" s="1"/>
  <c r="V6" i="1"/>
  <c r="V22" i="1" s="1"/>
  <c r="U6" i="1"/>
  <c r="U22" i="1" s="1"/>
  <c r="T6" i="1"/>
  <c r="T22" i="1" s="1"/>
  <c r="S6" i="1"/>
  <c r="S22" i="1" s="1"/>
  <c r="F42" i="1" s="1"/>
  <c r="F42" i="2" s="1"/>
  <c r="A42" i="41" l="1"/>
  <c r="L46" i="34"/>
  <c r="E42" i="38"/>
  <c r="M42" i="32"/>
  <c r="C42" i="32"/>
  <c r="L43" i="33"/>
  <c r="E42" i="35"/>
  <c r="C47" i="39"/>
  <c r="L43" i="37"/>
  <c r="I47" i="37"/>
  <c r="J47" i="37"/>
  <c r="M43" i="37"/>
  <c r="E47" i="37"/>
  <c r="G46" i="38"/>
  <c r="G42" i="35"/>
  <c r="AE23" i="37"/>
  <c r="A47" i="37" s="1"/>
  <c r="I47" i="33"/>
  <c r="M42" i="34"/>
  <c r="F46" i="40"/>
  <c r="B43" i="33"/>
  <c r="L46" i="38"/>
  <c r="M42" i="36"/>
  <c r="F42" i="36"/>
  <c r="AE22" i="34"/>
  <c r="A46" i="34" s="1"/>
  <c r="G42" i="34"/>
  <c r="B43" i="37"/>
  <c r="G46" i="36"/>
  <c r="B42" i="36"/>
  <c r="M42" i="40"/>
  <c r="M43" i="33"/>
  <c r="I46" i="35"/>
  <c r="L42" i="36"/>
  <c r="F43" i="33"/>
  <c r="C43" i="37"/>
  <c r="AE22" i="38"/>
  <c r="A46" i="38" s="1"/>
  <c r="G43" i="37"/>
  <c r="L42" i="35"/>
  <c r="F43" i="31"/>
  <c r="F43" i="39"/>
  <c r="I46" i="36"/>
  <c r="I47" i="39"/>
  <c r="I46" i="38"/>
  <c r="J47" i="39"/>
  <c r="I46" i="34"/>
  <c r="J46" i="36"/>
  <c r="AE22" i="36"/>
  <c r="A46" i="36" s="1"/>
  <c r="J46" i="34"/>
  <c r="AE22" i="35"/>
  <c r="A46" i="35" s="1"/>
  <c r="B42" i="38"/>
  <c r="E43" i="33"/>
  <c r="B46" i="38"/>
  <c r="J46" i="35"/>
  <c r="B42" i="32"/>
  <c r="C42" i="34"/>
  <c r="E42" i="36"/>
  <c r="F46" i="38"/>
  <c r="J42" i="40"/>
  <c r="F42" i="32"/>
  <c r="G46" i="32"/>
  <c r="E42" i="34"/>
  <c r="I46" i="32"/>
  <c r="G46" i="40"/>
  <c r="B42" i="34"/>
  <c r="L42" i="40"/>
  <c r="J46" i="32"/>
  <c r="AE23" i="39"/>
  <c r="A43" i="39" s="1"/>
  <c r="C47" i="33"/>
  <c r="B46" i="40"/>
  <c r="J47" i="33"/>
  <c r="AE23" i="33"/>
  <c r="A47" i="33" s="1"/>
  <c r="G43" i="33"/>
  <c r="F42" i="34"/>
  <c r="C42" i="35"/>
  <c r="M42" i="35"/>
  <c r="C42" i="36"/>
  <c r="F43" i="37"/>
  <c r="L42" i="32"/>
  <c r="E42" i="32"/>
  <c r="AE22" i="32"/>
  <c r="A46" i="32" s="1"/>
  <c r="M46" i="38"/>
  <c r="J46" i="38"/>
  <c r="C42" i="38"/>
  <c r="L43" i="39"/>
  <c r="M43" i="39"/>
  <c r="G43" i="39"/>
  <c r="E43" i="39"/>
  <c r="G47" i="39"/>
  <c r="B43" i="39"/>
  <c r="I46" i="40"/>
  <c r="C42" i="40"/>
  <c r="E42" i="40"/>
  <c r="AE22" i="40"/>
  <c r="A46" i="40" s="1"/>
  <c r="A42" i="36"/>
  <c r="B43" i="31"/>
  <c r="E47" i="31"/>
  <c r="G47" i="31"/>
  <c r="M43" i="31"/>
  <c r="C43" i="31"/>
  <c r="I47" i="31"/>
  <c r="J43" i="31"/>
  <c r="AE22" i="31"/>
  <c r="A47" i="31" s="1"/>
  <c r="L47" i="31"/>
  <c r="L43" i="31"/>
  <c r="B10" i="9"/>
  <c r="B42" i="9"/>
  <c r="B4" i="9"/>
  <c r="E4" i="9" s="1"/>
  <c r="B45" i="9"/>
  <c r="H46" i="1"/>
  <c r="H46" i="2" s="1"/>
  <c r="H42" i="1"/>
  <c r="H42" i="2" s="1"/>
  <c r="C46" i="1"/>
  <c r="C46" i="2" s="1"/>
  <c r="C42" i="1"/>
  <c r="C42" i="2" s="1"/>
  <c r="B46" i="1"/>
  <c r="B46" i="2" s="1"/>
  <c r="B42" i="1"/>
  <c r="B42" i="2" s="1"/>
  <c r="K42" i="1"/>
  <c r="K42" i="2" s="1"/>
  <c r="K46" i="1"/>
  <c r="K46" i="2" s="1"/>
  <c r="I42" i="1"/>
  <c r="I42" i="2" s="1"/>
  <c r="I46" i="1"/>
  <c r="I46" i="2" s="1"/>
  <c r="AD20" i="1"/>
  <c r="D46" i="1"/>
  <c r="D46" i="2" s="1"/>
  <c r="D42" i="1"/>
  <c r="D42" i="2" s="1"/>
  <c r="AD17" i="1"/>
  <c r="AD16" i="1"/>
  <c r="E42" i="1"/>
  <c r="E42" i="2" s="1"/>
  <c r="AD15" i="1"/>
  <c r="AD22" i="1"/>
  <c r="AD14" i="1"/>
  <c r="AD12" i="1"/>
  <c r="B23" i="9"/>
  <c r="AD11" i="1"/>
  <c r="AD10" i="1"/>
  <c r="AD9" i="1"/>
  <c r="F46" i="1"/>
  <c r="F46" i="2" s="1"/>
  <c r="AD13" i="1"/>
  <c r="AD8" i="1"/>
  <c r="S30" i="1"/>
  <c r="J34" i="1" s="1"/>
  <c r="J34" i="2" s="1"/>
  <c r="AD7" i="1"/>
  <c r="AD6" i="1"/>
  <c r="A43" i="37" l="1"/>
  <c r="A42" i="38"/>
  <c r="A42" i="40"/>
  <c r="A42" i="34"/>
  <c r="A43" i="33"/>
  <c r="A47" i="39"/>
  <c r="A42" i="35"/>
  <c r="A42" i="32"/>
  <c r="A43" i="31"/>
  <c r="A46" i="1"/>
  <c r="A46" i="2" s="1"/>
  <c r="A42" i="1"/>
  <c r="A42" i="2" s="1"/>
</calcChain>
</file>

<file path=xl/sharedStrings.xml><?xml version="1.0" encoding="utf-8"?>
<sst xmlns="http://schemas.openxmlformats.org/spreadsheetml/2006/main" count="16288" uniqueCount="3477">
  <si>
    <t xml:space="preserve">Prato: </t>
  </si>
  <si>
    <t>Doses:</t>
  </si>
  <si>
    <t>Ingredientes</t>
  </si>
  <si>
    <t>Preparação</t>
  </si>
  <si>
    <t>Valor Nutricional</t>
  </si>
  <si>
    <t>Nome</t>
  </si>
  <si>
    <t>Qt (g)</t>
  </si>
  <si>
    <t>Un</t>
  </si>
  <si>
    <t>Medida 
Prática</t>
  </si>
  <si>
    <t>1. Cortar a carne em cubos/pedaços. Temperar com massa de pimentão. 
Descascar as batatas, cortar em cubos e lavar. Descascar também as cenouras e cortar em rodelas. Picar a cebola, o tomate e o alho.
Refogue no azeite a cebola e o alho , até a cebola ficar translúcida. Nesse momento acrescente o tomate  e a folha de louro, e refogue mais um pouco.
Adicione o vinho e deixe reduzir um pouco. Junte a carne, o colorau, sal e pimenta, e deixe cozinhar tapado em lume médio. 
Quando a carne estiver quase cozinhada, adicione a cenoura, depois a batata e as ervilhas. Acrescente água até cobrir. Verifique o sabor e cozinhe por mais 20-30 minutos.</t>
  </si>
  <si>
    <t>Categoria</t>
  </si>
  <si>
    <t>Cod</t>
  </si>
  <si>
    <t>Categoria TCA</t>
  </si>
  <si>
    <t>Alimento</t>
  </si>
  <si>
    <t>Qt</t>
  </si>
  <si>
    <t>Glicidos</t>
  </si>
  <si>
    <t>Açúcares</t>
  </si>
  <si>
    <t>Lipidos</t>
  </si>
  <si>
    <t>AGS</t>
  </si>
  <si>
    <t>AGMI</t>
  </si>
  <si>
    <t>AGPI</t>
  </si>
  <si>
    <t>Colest</t>
  </si>
  <si>
    <t>AGTrans</t>
  </si>
  <si>
    <t>Prot</t>
  </si>
  <si>
    <t>Fib</t>
  </si>
  <si>
    <t>Sal</t>
  </si>
  <si>
    <t>Energia</t>
  </si>
  <si>
    <t>Álcool</t>
  </si>
  <si>
    <t>Vit A</t>
  </si>
  <si>
    <t>Vit D</t>
  </si>
  <si>
    <t>alfa-tocof</t>
  </si>
  <si>
    <t>Tiamina</t>
  </si>
  <si>
    <t>Ribofl</t>
  </si>
  <si>
    <t>Equiv Niac</t>
  </si>
  <si>
    <t>B6</t>
  </si>
  <si>
    <t>B12</t>
  </si>
  <si>
    <t>C</t>
  </si>
  <si>
    <t>Folatos</t>
  </si>
  <si>
    <t>Na</t>
  </si>
  <si>
    <t>K</t>
  </si>
  <si>
    <t>Ca</t>
  </si>
  <si>
    <t>P</t>
  </si>
  <si>
    <t>Mg</t>
  </si>
  <si>
    <t>Fe</t>
  </si>
  <si>
    <t>Zn</t>
  </si>
  <si>
    <t>Se</t>
  </si>
  <si>
    <t>I</t>
  </si>
  <si>
    <t>frango</t>
  </si>
  <si>
    <t>g</t>
  </si>
  <si>
    <t>AM</t>
  </si>
  <si>
    <t>Batata</t>
  </si>
  <si>
    <t>Batata, fécula (453)</t>
  </si>
  <si>
    <t>batata</t>
  </si>
  <si>
    <t>H</t>
  </si>
  <si>
    <t>ervilhas</t>
  </si>
  <si>
    <t>AO</t>
  </si>
  <si>
    <t>cebola</t>
  </si>
  <si>
    <t>F</t>
  </si>
  <si>
    <t>cenoura</t>
  </si>
  <si>
    <t>L</t>
  </si>
  <si>
    <t>tomate</t>
  </si>
  <si>
    <t>LGcr</t>
  </si>
  <si>
    <t>alho</t>
  </si>
  <si>
    <t>un</t>
  </si>
  <si>
    <t>CP</t>
  </si>
  <si>
    <t>Azeite</t>
  </si>
  <si>
    <t>massa pimentão</t>
  </si>
  <si>
    <t>tbsp</t>
  </si>
  <si>
    <t>1</t>
  </si>
  <si>
    <t>colorau</t>
  </si>
  <si>
    <t>pimenta</t>
  </si>
  <si>
    <t>polpa tomate</t>
  </si>
  <si>
    <t>folha de louro</t>
  </si>
  <si>
    <t>Total</t>
  </si>
  <si>
    <t>Kcal</t>
  </si>
  <si>
    <t>µg</t>
  </si>
  <si>
    <t>mg</t>
  </si>
  <si>
    <t>Método de confeção</t>
  </si>
  <si>
    <t>Porções por dose</t>
  </si>
  <si>
    <t>Porções</t>
  </si>
  <si>
    <t>Icones Alergénios</t>
  </si>
  <si>
    <t>Porções - Legenda</t>
  </si>
  <si>
    <t>Tipo de Tabuleiro</t>
  </si>
  <si>
    <t>Grupo</t>
  </si>
  <si>
    <t>Quantidade</t>
  </si>
  <si>
    <t>Total porções</t>
  </si>
  <si>
    <t>Cereais e Derivados, Tubérculos</t>
  </si>
  <si>
    <t>CDT</t>
  </si>
  <si>
    <t>Arroz ou massa</t>
  </si>
  <si>
    <t>Rendimento</t>
  </si>
  <si>
    <t>B</t>
  </si>
  <si>
    <t>Pão</t>
  </si>
  <si>
    <t>Alergénios</t>
  </si>
  <si>
    <t>Hortícolas</t>
  </si>
  <si>
    <t>Gorduras e Óleos</t>
  </si>
  <si>
    <t>CPO</t>
  </si>
  <si>
    <t>Carne ou Pescado</t>
  </si>
  <si>
    <t>O</t>
  </si>
  <si>
    <t>Ovos</t>
  </si>
  <si>
    <t>Leguminosas</t>
  </si>
  <si>
    <t>Carne, Pescado e Ovo</t>
  </si>
  <si>
    <t>Gorduras</t>
  </si>
  <si>
    <t>M</t>
  </si>
  <si>
    <t>Manteiga</t>
  </si>
  <si>
    <t>Azeite ou Óleos</t>
  </si>
  <si>
    <t>Fruta</t>
  </si>
  <si>
    <t>Laticínios</t>
  </si>
  <si>
    <t>LGcz</t>
  </si>
  <si>
    <t>Leguminosas Cru</t>
  </si>
  <si>
    <t>Custo Total</t>
  </si>
  <si>
    <t>Leguminosas Cozido</t>
  </si>
  <si>
    <t>Custo por Dose</t>
  </si>
  <si>
    <t>Q</t>
  </si>
  <si>
    <t>Leite ou Iogurte</t>
  </si>
  <si>
    <t>Queijo</t>
  </si>
  <si>
    <t>Valor Nutricional Total</t>
  </si>
  <si>
    <t xml:space="preserve">Energia (Kcal) </t>
  </si>
  <si>
    <t>Lípidos (g)</t>
  </si>
  <si>
    <t>AGS (g)</t>
  </si>
  <si>
    <t>AGMI (g)</t>
  </si>
  <si>
    <t>AGPI (g)</t>
  </si>
  <si>
    <t>Glíc (g)</t>
  </si>
  <si>
    <t>Açúc (g)</t>
  </si>
  <si>
    <t>Fibra (g)</t>
  </si>
  <si>
    <t>Prot (g)</t>
  </si>
  <si>
    <t>Sal (g)</t>
  </si>
  <si>
    <t>Valor Nutricional por dose</t>
  </si>
  <si>
    <t>c</t>
  </si>
  <si>
    <t>Dish:</t>
  </si>
  <si>
    <t>Servings:</t>
  </si>
  <si>
    <t>Ingredients</t>
  </si>
  <si>
    <t>Preparation</t>
  </si>
  <si>
    <t>Name</t>
  </si>
  <si>
    <t>Practical
Measure</t>
  </si>
  <si>
    <t xml:space="preserve">Icons </t>
  </si>
  <si>
    <t>Cooking Method</t>
  </si>
  <si>
    <t>Portions per serving</t>
  </si>
  <si>
    <t xml:space="preserve">Meal Tray Type </t>
  </si>
  <si>
    <t>Cereals and tubers</t>
  </si>
  <si>
    <t xml:space="preserve">Yield </t>
  </si>
  <si>
    <t>Allergens</t>
  </si>
  <si>
    <t>Vegetables</t>
  </si>
  <si>
    <t>Fats</t>
  </si>
  <si>
    <t>Legumes</t>
  </si>
  <si>
    <t>Meat, Fish and Eggs</t>
  </si>
  <si>
    <t>Fruit</t>
  </si>
  <si>
    <t>Dairy</t>
  </si>
  <si>
    <t>Total Cost</t>
  </si>
  <si>
    <t>Cost per Serving</t>
  </si>
  <si>
    <t>Total Nutritional Value</t>
  </si>
  <si>
    <t xml:space="preserve">Energy (Kcal) </t>
  </si>
  <si>
    <t>Lipids (g)</t>
  </si>
  <si>
    <t>SFA (g)</t>
  </si>
  <si>
    <t>MUFA (g)</t>
  </si>
  <si>
    <t>PUFA (g)</t>
  </si>
  <si>
    <t>CHO (g)</t>
  </si>
  <si>
    <t>Sug (g)</t>
  </si>
  <si>
    <t>Fiber (g)</t>
  </si>
  <si>
    <t>Salt (g)</t>
  </si>
  <si>
    <t>Nutritional Value per Serving</t>
  </si>
  <si>
    <t>Nome do alimento</t>
  </si>
  <si>
    <t xml:space="preserve">Nível 1 </t>
  </si>
  <si>
    <t>Nível 2</t>
  </si>
  <si>
    <t xml:space="preserve">Nível 3 </t>
  </si>
  <si>
    <t xml:space="preserve">Energia
[kcal] </t>
  </si>
  <si>
    <t xml:space="preserve">Energia
[kJ] </t>
  </si>
  <si>
    <t>8 - Lípidos
[g]</t>
  </si>
  <si>
    <t xml:space="preserve">9 - Ácidos gordos saturados
[g] </t>
  </si>
  <si>
    <t>10 - Ácidos gordos monoinsaturados 
[g]</t>
  </si>
  <si>
    <t>11 - Ácidos gordos polinsaturados 
[g]</t>
  </si>
  <si>
    <t xml:space="preserve">12 - Ácido linoleico 
[g] </t>
  </si>
  <si>
    <t>13 - Ácidos gordos trans 
[g]</t>
  </si>
  <si>
    <t>14 - Hidratos de carbono 
[g]</t>
  </si>
  <si>
    <t xml:space="preserve">15 - Açúcares 
[g] </t>
  </si>
  <si>
    <t xml:space="preserve">16 - Oligossacáridos 
[g] </t>
  </si>
  <si>
    <t>17 - Amido 
[g]</t>
  </si>
  <si>
    <t>18 - Fibra  
[g]</t>
  </si>
  <si>
    <t xml:space="preserve">19 - Proteínas 
[g] </t>
  </si>
  <si>
    <t>20 - Sal  
[g]</t>
  </si>
  <si>
    <t xml:space="preserve">21 - Álcool 
[g] </t>
  </si>
  <si>
    <t xml:space="preserve">22 - Água 
[g] </t>
  </si>
  <si>
    <t xml:space="preserve">23 - Ácidos orgânicos 
[g] </t>
  </si>
  <si>
    <t>24 - Colesterol 
[mg]</t>
  </si>
  <si>
    <r>
      <rPr>
        <sz val="12"/>
        <color theme="1"/>
        <rFont val="Calibri"/>
        <family val="2"/>
      </rPr>
      <t>25 - itamina A  
[</t>
    </r>
    <r>
      <rPr>
        <sz val="12"/>
        <color theme="1"/>
        <rFont val="Calibri"/>
        <family val="2"/>
      </rPr>
      <t>µ</t>
    </r>
    <r>
      <rPr>
        <sz val="12"/>
        <color theme="1"/>
        <rFont val="Calibri"/>
        <family val="2"/>
      </rPr>
      <t>g]</t>
    </r>
  </si>
  <si>
    <t>26 - Caroteno 
[µg]</t>
  </si>
  <si>
    <t>27 - Vitamina D 
[µg]</t>
  </si>
  <si>
    <t>28 - alfa-tocoferol 
[mg]</t>
  </si>
  <si>
    <t xml:space="preserve">29 - Tiamina 
[mg] </t>
  </si>
  <si>
    <t xml:space="preserve">30 - Riboflavina 
[mg] </t>
  </si>
  <si>
    <t>31 - Niacina 
[mg]</t>
  </si>
  <si>
    <t>32 - Equivalentes de niacina 
[mg]</t>
  </si>
  <si>
    <t>33 - Triptofano/60 
[mg]</t>
  </si>
  <si>
    <t>34 - Vitamina B6 
[mg]</t>
  </si>
  <si>
    <t>35 - Vitamina B12 
[µg]</t>
  </si>
  <si>
    <t>36 - Vitamina C 
[mg]</t>
  </si>
  <si>
    <t>37 - Folatos 
[µg]</t>
  </si>
  <si>
    <t>38 - Cinza 
[g]</t>
  </si>
  <si>
    <t>39 - Sódio 
[mg]</t>
  </si>
  <si>
    <t xml:space="preserve">40 - Potássio 
[mg] </t>
  </si>
  <si>
    <t>41 - Cálcio 
[mg]</t>
  </si>
  <si>
    <t>42 - Fósforo 
[mg]</t>
  </si>
  <si>
    <t>43 - Magnésio 
[mg]</t>
  </si>
  <si>
    <t>44 - Ferro 
[mg]</t>
  </si>
  <si>
    <t>45 - Zinco 
[mg]</t>
  </si>
  <si>
    <t>46 - Selénio 
[µg]</t>
  </si>
  <si>
    <t>47 - Iodo 
[µg]</t>
  </si>
  <si>
    <t>Abacate, Hass</t>
  </si>
  <si>
    <t>Frutos e produtos derivados de frutos</t>
  </si>
  <si>
    <t>Fruta utilizada como fruta</t>
  </si>
  <si>
    <t>Frutos diversos com casca não comestível, grandes</t>
  </si>
  <si>
    <t>Abóbora cristalizada</t>
  </si>
  <si>
    <t>Produtos hortícolas e derivados</t>
  </si>
  <si>
    <t>Produtos hortícolas transformados ou em conserva e produtos similares</t>
  </si>
  <si>
    <t>Produtos hortícolas cristalizados ou conservados com açúcar</t>
  </si>
  <si>
    <t>Abóbora crua</t>
  </si>
  <si>
    <t>Frutos de hortícolas</t>
  </si>
  <si>
    <t>Frutos vegetais de cucurbitáceas</t>
  </si>
  <si>
    <t>Abrótea cozida</t>
  </si>
  <si>
    <t>Peixes, mariscos, anfíbios, répteis e invertebrados</t>
  </si>
  <si>
    <t>Peixe (músculo)</t>
  </si>
  <si>
    <t>Peixe de mar</t>
  </si>
  <si>
    <t>Abrótea crua</t>
  </si>
  <si>
    <t>Açafrão</t>
  </si>
  <si>
    <t>Leguminosas, frutos de casca rija, sementes oleaginosas e especiarias</t>
  </si>
  <si>
    <t xml:space="preserve">Especiarias </t>
  </si>
  <si>
    <t>Flores ou partes de flores, utilizadas como especiarias ou similares</t>
  </si>
  <si>
    <t>Açafrão-da-índia seco</t>
  </si>
  <si>
    <t>Especiaria de de raízes e tubérculos</t>
  </si>
  <si>
    <t>Acelga crua</t>
  </si>
  <si>
    <t>Hortícolas folhosos</t>
  </si>
  <si>
    <t>Folhas do tipo espinafre</t>
  </si>
  <si>
    <t>Açorda</t>
  </si>
  <si>
    <t>Pratos compostos</t>
  </si>
  <si>
    <t>Pratos, incl. refeições prontas a comer (excluindo sopas e saladas)</t>
  </si>
  <si>
    <t>Pratos, excluindo pratos  de massa ou arroz, sanduíches e pizza</t>
  </si>
  <si>
    <t>Açorda à alentejana</t>
  </si>
  <si>
    <t>Açorda de bacalhau</t>
  </si>
  <si>
    <t>Açorda de marisco</t>
  </si>
  <si>
    <t>Açorda de ovo</t>
  </si>
  <si>
    <t>Açúcar amarelo</t>
  </si>
  <si>
    <t>Açúcar e similares, confeitaria e sobremesas doces à base de água</t>
  </si>
  <si>
    <t>Açúcar e outros adoçantes (excluindo os adoçantes intensivos)</t>
  </si>
  <si>
    <t>Açúcares (mono e dissacarídeos)</t>
  </si>
  <si>
    <t>Açúcar branco</t>
  </si>
  <si>
    <t>Agrião cru</t>
  </si>
  <si>
    <t>Agriões e similares-</t>
  </si>
  <si>
    <t>Água mineral natural gaseificada, "Água Castello"</t>
  </si>
  <si>
    <t>Água e bebidas à base de água</t>
  </si>
  <si>
    <t>Água potável</t>
  </si>
  <si>
    <t>Água engarrafada</t>
  </si>
  <si>
    <t>Água mineral natural gaseificada, "Vimeiro"</t>
  </si>
  <si>
    <t>Água mineral natural gasocarbónica, "Pedras Salgadas"</t>
  </si>
  <si>
    <t>Água mineral natural, "Luso"</t>
  </si>
  <si>
    <t>Água, rede pública de abastecimento (Lisboa)</t>
  </si>
  <si>
    <t>Água não engarrafada</t>
  </si>
  <si>
    <t>Aguardente</t>
  </si>
  <si>
    <t>Bebidas alcoólicas</t>
  </si>
  <si>
    <t xml:space="preserve">Bebidas espirituosas não açucaradas e licores </t>
  </si>
  <si>
    <t>Bebidas espirituosas não açucaradas</t>
  </si>
  <si>
    <t>Aipo cru</t>
  </si>
  <si>
    <t>Ervas e flores comestíveis</t>
  </si>
  <si>
    <t>Ervas aromáticas</t>
  </si>
  <si>
    <t>Alcachofra cozida</t>
  </si>
  <si>
    <t>Caules e hastes de vegetais</t>
  </si>
  <si>
    <t>Alcachofras e similatres</t>
  </si>
  <si>
    <t>Alcachofra crua</t>
  </si>
  <si>
    <t>Alcaparras (picles)</t>
  </si>
  <si>
    <t>Hortícolas fermentados ou em conserva</t>
  </si>
  <si>
    <t>Alecrim fresco</t>
  </si>
  <si>
    <t>Alecrim, seco</t>
  </si>
  <si>
    <t>Ervas secas</t>
  </si>
  <si>
    <t>Alface</t>
  </si>
  <si>
    <t>Alfaces e outros vegetais para salada</t>
  </si>
  <si>
    <t>Alface roxa</t>
  </si>
  <si>
    <t>Alheira cozida sem adição de sal</t>
  </si>
  <si>
    <t>Carne e produtos cárneos</t>
  </si>
  <si>
    <t>Enchidos</t>
  </si>
  <si>
    <t>Enchidos preservados ou parcialmente preservados</t>
  </si>
  <si>
    <t>Alheira crua</t>
  </si>
  <si>
    <t>Alheira grelhada sem adição de sal</t>
  </si>
  <si>
    <t>Alho cru</t>
  </si>
  <si>
    <t>Bolbos</t>
  </si>
  <si>
    <t>Alho e similares</t>
  </si>
  <si>
    <t>Alho em pó</t>
  </si>
  <si>
    <t>Horticolas secos</t>
  </si>
  <si>
    <t>Alho-francês cru</t>
  </si>
  <si>
    <t>Alhos francês e similares</t>
  </si>
  <si>
    <t>Almôndegas de porco</t>
  </si>
  <si>
    <t>Almôndegas de vaca</t>
  </si>
  <si>
    <t xml:space="preserve">Almôndegas de vaca e porco </t>
  </si>
  <si>
    <t>Amêijoa aberta ao natural sem sal</t>
  </si>
  <si>
    <t>Moluscos</t>
  </si>
  <si>
    <t>Amêijoas e berbigões</t>
  </si>
  <si>
    <t>Amêijoa crua</t>
  </si>
  <si>
    <t>Amêijoas à Bulhão Pato</t>
  </si>
  <si>
    <t>Ameixa branca</t>
  </si>
  <si>
    <t>Frutos de caroço</t>
  </si>
  <si>
    <t>Ameixa encarnada</t>
  </si>
  <si>
    <t>Ameixa rainha Cláudia</t>
  </si>
  <si>
    <t>Ameixa seca</t>
  </si>
  <si>
    <t>Produtos de frutos processados</t>
  </si>
  <si>
    <t>Frutos secados</t>
  </si>
  <si>
    <t>Ameixa, conserva em calda de açúcar</t>
  </si>
  <si>
    <t>Outros frutos processados (excluindo bebidas)</t>
  </si>
  <si>
    <t>Amêndoa, miolo, com pele</t>
  </si>
  <si>
    <t>Frutos de casca rija, sementes oleaginosas e frutos oleaginosos</t>
  </si>
  <si>
    <t>Frutos de casca rija</t>
  </si>
  <si>
    <t>Amêndoa, miolo, torrada, sem pele</t>
  </si>
  <si>
    <t>Amendoim, miolo</t>
  </si>
  <si>
    <t>Sementes oleaginosas</t>
  </si>
  <si>
    <t>Amendoim, miolo, torrado com sal</t>
  </si>
  <si>
    <t>Amendoim, miolo, torrado sem sal</t>
  </si>
  <si>
    <t>Amora</t>
  </si>
  <si>
    <t>Bagas e frutos pequenos</t>
  </si>
  <si>
    <t xml:space="preserve">Ananás </t>
  </si>
  <si>
    <t>Ananás desidratado</t>
  </si>
  <si>
    <t>Ananás, conserva em calda de açúcar</t>
  </si>
  <si>
    <t>Anchova, conserva em óleo, escorrido</t>
  </si>
  <si>
    <t>Peixe e produtos da pesca processados</t>
  </si>
  <si>
    <t>Peixe processado ou conservado (incluindo vísceras processadas)</t>
  </si>
  <si>
    <t>Anona</t>
  </si>
  <si>
    <t>Anona desidratada</t>
  </si>
  <si>
    <t>Arroz à valenciana</t>
  </si>
  <si>
    <t>Pratos à base de massas alimentícias e arroz (ou outro cereal)</t>
  </si>
  <si>
    <t>Arroz agulha cru</t>
  </si>
  <si>
    <t>Cereais e produtos à base de cereais</t>
  </si>
  <si>
    <t>Cereais e seus derivados primários</t>
  </si>
  <si>
    <t>Grãos de cereais (e grãos semelhantes a cereais)</t>
  </si>
  <si>
    <t>Arroz carolino branqueado cru</t>
  </si>
  <si>
    <t>Arroz cozido simples</t>
  </si>
  <si>
    <t>Arroz de bacalhau</t>
  </si>
  <si>
    <t>Arroz de bacalhau com margarina</t>
  </si>
  <si>
    <t>Arroz de cabidela</t>
  </si>
  <si>
    <t>Arroz de cenoura com azeite</t>
  </si>
  <si>
    <t>Arroz de ervilhas</t>
  </si>
  <si>
    <t>Arroz de feijão</t>
  </si>
  <si>
    <t>Arroz de frango</t>
  </si>
  <si>
    <t>Arroz de frango com feijão e chouriço</t>
  </si>
  <si>
    <t>Arroz de frango malandrinho à moda de Monção</t>
  </si>
  <si>
    <t>Arroz de gambas</t>
  </si>
  <si>
    <t>Arroz de lulas</t>
  </si>
  <si>
    <t>Arroz de manteiga</t>
  </si>
  <si>
    <t>Arroz de marisco</t>
  </si>
  <si>
    <t>Arroz de pato</t>
  </si>
  <si>
    <t>Arroz de peixe</t>
  </si>
  <si>
    <t>Arroz de peixe com ervilhas</t>
  </si>
  <si>
    <t>Arroz de polvo com azeite</t>
  </si>
  <si>
    <t xml:space="preserve">Arroz de polvo com tomate </t>
  </si>
  <si>
    <t>Arroz de polvo com tomate e vinho</t>
  </si>
  <si>
    <t>Arroz de tamboril</t>
  </si>
  <si>
    <t>Arroz de tamboril malandrinho</t>
  </si>
  <si>
    <t>Arroz de tomate com azeite</t>
  </si>
  <si>
    <t>Arroz de tomate com margarina</t>
  </si>
  <si>
    <t>Arroz de tomate malandrinho</t>
  </si>
  <si>
    <t>Arroz doce</t>
  </si>
  <si>
    <t>Leite e produtos lácteos</t>
  </si>
  <si>
    <t>Sobremesa à base de leite e similares</t>
  </si>
  <si>
    <t>Sobremesas de colher à base de leite</t>
  </si>
  <si>
    <t>Arroz integral cru</t>
  </si>
  <si>
    <t>Atum conserva em óleo</t>
  </si>
  <si>
    <t>Atum de cebolada</t>
  </si>
  <si>
    <t>Atum fresco cru</t>
  </si>
  <si>
    <t>Atum fresco grelhado</t>
  </si>
  <si>
    <t>Aveia</t>
  </si>
  <si>
    <t>Cereais_outros</t>
  </si>
  <si>
    <t>Avelã, miolo</t>
  </si>
  <si>
    <t>Azeite (4 marcas)</t>
  </si>
  <si>
    <t>Óleos e gorduras de origem animal e vegetal e seus derivados</t>
  </si>
  <si>
    <t>Óleos e gorduras de origem animal e vegetal</t>
  </si>
  <si>
    <t>Óleos e gorduras de origem vegetal, edíveis</t>
  </si>
  <si>
    <t>Azeitona</t>
  </si>
  <si>
    <t>Bacalhau à Brás</t>
  </si>
  <si>
    <t>Bacalhau à Brás com azeite</t>
  </si>
  <si>
    <t>Bacalhau à Brás com azeite e azeitonas</t>
  </si>
  <si>
    <t>Bacalhau à Gomes de Sá</t>
  </si>
  <si>
    <t>Bacalhau à Gomes de Sá, com azeite</t>
  </si>
  <si>
    <t>Bacalhau assado no forno com azeite</t>
  </si>
  <si>
    <t>Bacalhau com natas</t>
  </si>
  <si>
    <t>Bacalhau com natas, com queijo ralado</t>
  </si>
  <si>
    <t>Bacalhau cozido</t>
  </si>
  <si>
    <t>Bacalhau fresco cozido</t>
  </si>
  <si>
    <t>Bacalhau fresco cru</t>
  </si>
  <si>
    <t>Bacalhau grelhado</t>
  </si>
  <si>
    <t>Bacalhau seco e salgado, demolhado cru</t>
  </si>
  <si>
    <t>Baço de porco</t>
  </si>
  <si>
    <t>Vísceras comestíveis, não musculares, com excepção de fígado e rim</t>
  </si>
  <si>
    <t>Vísceras comestíveis de mamíferos, não musculares, com excepção de fígado e rim</t>
  </si>
  <si>
    <t>Bacon</t>
  </si>
  <si>
    <t>Produtos processados à base de carne</t>
  </si>
  <si>
    <t>Carne crua curada (ou temperada)</t>
  </si>
  <si>
    <t>Bacon, grelhado sem adição de sal</t>
  </si>
  <si>
    <t>Bagas goji secas</t>
  </si>
  <si>
    <t>Solanaceas</t>
  </si>
  <si>
    <t>Banana</t>
  </si>
  <si>
    <t>Banha de porco</t>
  </si>
  <si>
    <t>Óleos e gorduras de origem animal (gorduras processadas a partir de tecidos animais)</t>
  </si>
  <si>
    <t>Base em pó para bebida de ananás</t>
  </si>
  <si>
    <t>Bebidas concentradas</t>
  </si>
  <si>
    <t>Misturas de bebidas</t>
  </si>
  <si>
    <t>Base em pó para bebida de laranja</t>
  </si>
  <si>
    <t>Batata assada com pele, sem sal (só a polpa)</t>
  </si>
  <si>
    <t>Raízes amiláceas ou tubérculos e seus produtos, plantas sacarinas</t>
  </si>
  <si>
    <t>Raízes e tubérculos amiláceos</t>
  </si>
  <si>
    <t>Batatas e similares</t>
  </si>
  <si>
    <t>Batata assada no forno</t>
  </si>
  <si>
    <t>Batata cozida</t>
  </si>
  <si>
    <t>Batata crua</t>
  </si>
  <si>
    <t>Batata doce assada</t>
  </si>
  <si>
    <t>Raízes e tubérculos de vegetais tropicais</t>
  </si>
  <si>
    <t>Batata doce crua</t>
  </si>
  <si>
    <t>Batata estufada com cebola, azeite e óleo alimentar</t>
  </si>
  <si>
    <t>Batata frita caseira (em palitos)</t>
  </si>
  <si>
    <t>Batata frita, de pacote (em rodelas)</t>
  </si>
  <si>
    <t>Produtos de cereais, sementes ou à base de raízes, fritos ou extrudidos</t>
  </si>
  <si>
    <t>Batatas fritas, aperitivos e similares produzidos a partir de massa</t>
  </si>
  <si>
    <t>Batata, fécula</t>
  </si>
  <si>
    <t>Ingredientes principais isolados, aditivos, aromas, fermentos e auxiliares tecnológicos</t>
  </si>
  <si>
    <t>Amidos</t>
  </si>
  <si>
    <t>Amido de batata</t>
  </si>
  <si>
    <t>Bebida à base de soja com açúcar, com cálcio, sal e aromas</t>
  </si>
  <si>
    <t>Produtos para dietas não padronizadas, substitutos de alimentos e suplementos alimentares</t>
  </si>
  <si>
    <t>Substitutos de carne e produtos lácteos</t>
  </si>
  <si>
    <t>Substitutos de produtos lácteos</t>
  </si>
  <si>
    <t>Bebida à base de soja com açúcar, sal e aromas</t>
  </si>
  <si>
    <t>Bebida à base de soja natural, sem açúcar e sem sal</t>
  </si>
  <si>
    <t>Bebida refrigerante, cola</t>
  </si>
  <si>
    <t>Bebidas à base de água</t>
  </si>
  <si>
    <t>Refrigerantes</t>
  </si>
  <si>
    <t>Bebida refrigerante, cola sem açúcar</t>
  </si>
  <si>
    <t>Bebida refrigerante, gasosa</t>
  </si>
  <si>
    <t>Bebida refrigerante, laranja</t>
  </si>
  <si>
    <t>Beldroega crua</t>
  </si>
  <si>
    <t>Berbigão aberto ao natural sem sal</t>
  </si>
  <si>
    <t>Berbigão cru</t>
  </si>
  <si>
    <t>Beringela crua</t>
  </si>
  <si>
    <t>Beringela grelhada com azeite</t>
  </si>
  <si>
    <t>Besugo cru</t>
  </si>
  <si>
    <t>Beterraba (raiz) cozida sem sal</t>
  </si>
  <si>
    <t>Raízes e tubérculos (excluindo amiláceos e sacarinos)</t>
  </si>
  <si>
    <t>Beterrabas e similares</t>
  </si>
  <si>
    <t>Beterraba (raiz) crua</t>
  </si>
  <si>
    <t>Bife de atum fresco, estufado com azeite e vinho</t>
  </si>
  <si>
    <t>Bife de cavalo, alcatra crua</t>
  </si>
  <si>
    <t>Carne de mamiferos e de aves</t>
  </si>
  <si>
    <t>Carne de mamíferos</t>
  </si>
  <si>
    <t>Bife de cavalo, alcatra frita com manteiga</t>
  </si>
  <si>
    <t>Bife de cavalo, alcatra frita com margarina</t>
  </si>
  <si>
    <t>Bife de cavalo, alcatra frita, sem molho</t>
  </si>
  <si>
    <t>Bife de espadarte, estufado com azeite e vinho</t>
  </si>
  <si>
    <t>Bife de porco grelhado</t>
  </si>
  <si>
    <t>Bife de vaca (valor médio de acém, alcatra e lombo) cru</t>
  </si>
  <si>
    <t>Bife de vaca (valor médio de acém, alcatra e lombo) frito com manteiga</t>
  </si>
  <si>
    <t>Bife de vaca (valor médio de acém, alcatra e lombo) frito, sem molho</t>
  </si>
  <si>
    <t>Bife de vaca (valor médio de acém, alcatra e lombo) grelhado</t>
  </si>
  <si>
    <t>Bife de vaca à café</t>
  </si>
  <si>
    <t>Bife de vaca à Marrare com manteiga</t>
  </si>
  <si>
    <t>Bife de vaca à Marrare com margarina</t>
  </si>
  <si>
    <t>Bife de vaca com ovo a cavalo com banha</t>
  </si>
  <si>
    <t>Bife de vaca com ovo a cavalo com manteiga</t>
  </si>
  <si>
    <t>Bife de vitela cru</t>
  </si>
  <si>
    <t>Bife de vitela frito</t>
  </si>
  <si>
    <t>Biscoitos caseiros</t>
  </si>
  <si>
    <t>Produtos de pastelaria fina</t>
  </si>
  <si>
    <t>Biscoitos/bolachas</t>
  </si>
  <si>
    <t>Biscoitos limão</t>
  </si>
  <si>
    <t>Biscoitos, argolas</t>
  </si>
  <si>
    <t>Biscoitos, línguas de gato</t>
  </si>
  <si>
    <t>Biscoitos, línguas de veado</t>
  </si>
  <si>
    <t>Biscoitos, palitos la Reine</t>
  </si>
  <si>
    <t>Bola de Berlim sem creme</t>
  </si>
  <si>
    <t>Pastelaria de massa levedada</t>
  </si>
  <si>
    <t>Bolacha "Belga"</t>
  </si>
  <si>
    <t>Bolacha "Cream cracker"</t>
  </si>
  <si>
    <t>Pão e produtos similares</t>
  </si>
  <si>
    <t>"Bolachas e ""Grissinos"""</t>
  </si>
  <si>
    <t>Bolacha "waffer" baunilha</t>
  </si>
  <si>
    <t>Bolacha água e sal</t>
  </si>
  <si>
    <t>Bolacha aveia</t>
  </si>
  <si>
    <t>Bolacha chocolate</t>
  </si>
  <si>
    <t>Bolacha integral (trigo)</t>
  </si>
  <si>
    <t>Bolacha manteiga</t>
  </si>
  <si>
    <t>Bolacha Maria</t>
  </si>
  <si>
    <t>Bolacha torrada</t>
  </si>
  <si>
    <t>Bolo de arroz</t>
  </si>
  <si>
    <t>Bolos</t>
  </si>
  <si>
    <t>Bolo de bolacha Maria</t>
  </si>
  <si>
    <t>Bolo de chocolate</t>
  </si>
  <si>
    <t>Bolo de coco</t>
  </si>
  <si>
    <t>Bolo ferradura</t>
  </si>
  <si>
    <t>Pastelaria diversa</t>
  </si>
  <si>
    <t>Bolo inglês</t>
  </si>
  <si>
    <t>Bolo-Rei</t>
  </si>
  <si>
    <t>Brandy</t>
  </si>
  <si>
    <t>Brócolos cozidos</t>
  </si>
  <si>
    <t>Couves de inflorescência</t>
  </si>
  <si>
    <t>Brócolos e similares</t>
  </si>
  <si>
    <t>Brócolos crus</t>
  </si>
  <si>
    <t>Bulgur</t>
  </si>
  <si>
    <t>Sêmola</t>
  </si>
  <si>
    <t>Búzio cru</t>
  </si>
  <si>
    <t>Abalones, búzios, conchas</t>
  </si>
  <si>
    <t>Cabeça de porco</t>
  </si>
  <si>
    <t>Outros produtos do abate de animais</t>
  </si>
  <si>
    <t>Outros produtos do abate de mamiferos</t>
  </si>
  <si>
    <t>Cação cru</t>
  </si>
  <si>
    <t>Cação frito</t>
  </si>
  <si>
    <t>Cacau em pó</t>
  </si>
  <si>
    <t>Café, cacau, chá e tisanas</t>
  </si>
  <si>
    <t>Ingredientes para café, cacau, chá e tisanas de ervas</t>
  </si>
  <si>
    <t>Ingredientes de cacau</t>
  </si>
  <si>
    <t>Cachaço de vaca cru</t>
  </si>
  <si>
    <t>Cachucho cru</t>
  </si>
  <si>
    <t>Café solúvel em pó com cafeína</t>
  </si>
  <si>
    <t>Ingredientes de café</t>
  </si>
  <si>
    <t>Café solúvel em pó descafeinado</t>
  </si>
  <si>
    <t>Café, infusão - bica (3 marcas)</t>
  </si>
  <si>
    <t>Bebidas quentes e similares (café, cacau, chá e tisanas de ervas)</t>
  </si>
  <si>
    <t>Bebidas de café</t>
  </si>
  <si>
    <t>Café, infusão - café de cafeteira (3 marcas)</t>
  </si>
  <si>
    <t>Café, infusão - carioca (2 marcas)</t>
  </si>
  <si>
    <t>Café, infusão - valor médio (bica 60% e café de cafeteira 40%)</t>
  </si>
  <si>
    <t>Caldeirada de bacalhau</t>
  </si>
  <si>
    <t>Caldeirada de bacalhau com enchidos e massa</t>
  </si>
  <si>
    <t>Caldeirada de cabrito com azeite e banha</t>
  </si>
  <si>
    <t>Caldeirada de cabrito com azeite e margarina</t>
  </si>
  <si>
    <t>Caldeirada de enguias</t>
  </si>
  <si>
    <t>Caldeirada de enguias à moda de Aveiro</t>
  </si>
  <si>
    <t>Caldeirada de pargo e peixe-espada-preto</t>
  </si>
  <si>
    <t>Caldeirada de peixe</t>
  </si>
  <si>
    <t>Caldeirada de safio com amêijoas</t>
  </si>
  <si>
    <t>Caldeirada de safio com batatas</t>
  </si>
  <si>
    <t>Caldeirada de safio, raia e tamboril</t>
  </si>
  <si>
    <t>Caldo preparado com cubo de carne de galinha (diluição 2%)</t>
  </si>
  <si>
    <t>Temperos, molhos e condimentos</t>
  </si>
  <si>
    <t>Extratos salgados e ingredientes para molhos</t>
  </si>
  <si>
    <t>Cubos de caldo ou granulado (base de caldo)</t>
  </si>
  <si>
    <t>Caldo preparado com cubo de carne de vaca (diluição 2%)</t>
  </si>
  <si>
    <t>Camarão cozido</t>
  </si>
  <si>
    <t>Crustáceos</t>
  </si>
  <si>
    <t>Camarões e gambas</t>
  </si>
  <si>
    <t>Camarão cozido sem sal</t>
  </si>
  <si>
    <t>Camarão cru</t>
  </si>
  <si>
    <t>Canela moída</t>
  </si>
  <si>
    <t>Especiarias de cascas</t>
  </si>
  <si>
    <t>Canja de frango com aipo</t>
  </si>
  <si>
    <t>Sopas e saladas</t>
  </si>
  <si>
    <t>Sopas (prontas a comer)</t>
  </si>
  <si>
    <t>Canja de frango com massa</t>
  </si>
  <si>
    <t>Canónigos crus</t>
  </si>
  <si>
    <t>Cantarilho (Redfish) assado com cebola, tomate, azeite e bacon</t>
  </si>
  <si>
    <t>Cantarilho (Redfish) com batata, no forno</t>
  </si>
  <si>
    <t>Cantarilho (Redfish) cozido</t>
  </si>
  <si>
    <t>Cantarilho (Redfish) cru</t>
  </si>
  <si>
    <t>Cantarilho (Redfish) no forno</t>
  </si>
  <si>
    <t>Caracol cru</t>
  </si>
  <si>
    <t>Anfíbios, répteis, caracóis e insetos</t>
  </si>
  <si>
    <t>Invertebrados terrestres</t>
  </si>
  <si>
    <t>Carambola</t>
  </si>
  <si>
    <t>Frutos diversos com casca comestível</t>
  </si>
  <si>
    <t>Carapau cru</t>
  </si>
  <si>
    <t>Carapau frito</t>
  </si>
  <si>
    <t>Carapau grelhado</t>
  </si>
  <si>
    <t>Cardamomo verde</t>
  </si>
  <si>
    <t>Especiarias de frutos</t>
  </si>
  <si>
    <t>Caril em pó</t>
  </si>
  <si>
    <t>Temperos</t>
  </si>
  <si>
    <t>Misturas de temperos</t>
  </si>
  <si>
    <t>Carne à bolonhesa</t>
  </si>
  <si>
    <t>Carne à jardineira</t>
  </si>
  <si>
    <t>Carne de porco à alentejana</t>
  </si>
  <si>
    <t>Carne de porco à alentejana sem massa de pimentão</t>
  </si>
  <si>
    <t>Caseína</t>
  </si>
  <si>
    <t>Proteínas isoladas e outros produtos de proteínas</t>
  </si>
  <si>
    <t>Proteína de leite</t>
  </si>
  <si>
    <t>Castanha assada com sal</t>
  </si>
  <si>
    <t>Castanha cozida sem sal</t>
  </si>
  <si>
    <t>Castanha de caju torrada  e salgada</t>
  </si>
  <si>
    <t>Castanha de caju torrada, sem sal</t>
  </si>
  <si>
    <t>Castanha do Brasil</t>
  </si>
  <si>
    <t/>
  </si>
  <si>
    <t>Castanha pilada</t>
  </si>
  <si>
    <t>Leguminosas, frutos de casca rija, sementes oleaginosas e especiarias - Processadas</t>
  </si>
  <si>
    <t>Derivados primários de frutos de casca rija e sementes semelhantes</t>
  </si>
  <si>
    <t>Castanha, miolo</t>
  </si>
  <si>
    <t>Cavala cozida</t>
  </si>
  <si>
    <t>Cavala crua</t>
  </si>
  <si>
    <t>Cavala em filetes, conserva em azeite</t>
  </si>
  <si>
    <t>Cavala grelhada</t>
  </si>
  <si>
    <t>Cavala no forno</t>
  </si>
  <si>
    <t>Cebola cozida</t>
  </si>
  <si>
    <t>Cebolas e similares</t>
  </si>
  <si>
    <t>Cebola crua</t>
  </si>
  <si>
    <t>Cebola doce, crua</t>
  </si>
  <si>
    <t>Cebola frita com óleo alimentar</t>
  </si>
  <si>
    <t>Cebola roxa, crua</t>
  </si>
  <si>
    <t>Cebolinho fresco</t>
  </si>
  <si>
    <t>Cenoura baby crua</t>
  </si>
  <si>
    <t>Cenouras e similares</t>
  </si>
  <si>
    <t>Cenoura cozida</t>
  </si>
  <si>
    <t>Cenoura crua</t>
  </si>
  <si>
    <t>Cereal de pequeno almoço à base de farelo de trigo (tipo "All-Bran")</t>
  </si>
  <si>
    <t>Cereais de pequeno-almoço</t>
  </si>
  <si>
    <t>Cereais de pequeno almoço processados e misturados</t>
  </si>
  <si>
    <t>Cereal de pequeno almoço de trigo integral tipo "Weetabix"</t>
  </si>
  <si>
    <t>Cerefólio fresco</t>
  </si>
  <si>
    <t>Cereja (4 variedades)</t>
  </si>
  <si>
    <t>Cereja desidratada</t>
  </si>
  <si>
    <t>Cereja, conserva em calda de açúcar</t>
  </si>
  <si>
    <t>Cereja, cristalizada</t>
  </si>
  <si>
    <t>Cerveja branca</t>
  </si>
  <si>
    <t xml:space="preserve">Cerveja e bebidas similares </t>
  </si>
  <si>
    <t>Cerveja</t>
  </si>
  <si>
    <t>Cerveja preta</t>
  </si>
  <si>
    <t>Cerveja sem álcool</t>
  </si>
  <si>
    <t>Chá, infusão, preto</t>
  </si>
  <si>
    <t>Bebidas de chá</t>
  </si>
  <si>
    <t>Chá, infusão, verde</t>
  </si>
  <si>
    <t>Chambão de vitela cru</t>
  </si>
  <si>
    <t>Chamuça</t>
  </si>
  <si>
    <t>Sanduíches, pizzas e outros produtos similares recheados</t>
  </si>
  <si>
    <t>Cherne cozido</t>
  </si>
  <si>
    <t>Cherne cru</t>
  </si>
  <si>
    <t>Cherne grelhado</t>
  </si>
  <si>
    <t>Chicharro cozido</t>
  </si>
  <si>
    <t>Chicharro cru</t>
  </si>
  <si>
    <t>Chicharro grelhado</t>
  </si>
  <si>
    <t>Chicória crua</t>
  </si>
  <si>
    <t>Chispe de porco</t>
  </si>
  <si>
    <t>Choco cru</t>
  </si>
  <si>
    <t>Lulas, chocos, polvos</t>
  </si>
  <si>
    <t>Choco grelhado</t>
  </si>
  <si>
    <t>Chocolate de leite</t>
  </si>
  <si>
    <t>Confeitaria incluindo chocolate</t>
  </si>
  <si>
    <t>Chocolate e produtos de chocolate</t>
  </si>
  <si>
    <t>Chocolate em barra, culinária</t>
  </si>
  <si>
    <t>Chocolate em pó</t>
  </si>
  <si>
    <t>Chocolate negro (aproximadamente 50% cacau)</t>
  </si>
  <si>
    <t>Chouriço de carne de porco, cru</t>
  </si>
  <si>
    <t>Chouriço de carne de porco, gordo, cru</t>
  </si>
  <si>
    <t>Chouriço de carne de porco, magro, cozido sem adição de sal</t>
  </si>
  <si>
    <t>Chouriço de carne de porco, magro, cru</t>
  </si>
  <si>
    <t>Chouriço de carne de porco, magro, grelhado sem adição de sal</t>
  </si>
  <si>
    <t>Chouriço de sangue cozido sem adição de sal</t>
  </si>
  <si>
    <t>Chouriço de sangue, cru</t>
  </si>
  <si>
    <t>Chuchu</t>
  </si>
  <si>
    <t>Chucrute</t>
  </si>
  <si>
    <t>Clara de ovo de galinha, crua</t>
  </si>
  <si>
    <t>Ovos e ovoprodutos</t>
  </si>
  <si>
    <t>Ovos não processados</t>
  </si>
  <si>
    <t>Ovoprodutos líquidos</t>
  </si>
  <si>
    <t>Clara de ovo de galinha, pasteurizada</t>
  </si>
  <si>
    <t>Clementina</t>
  </si>
  <si>
    <t>Frutos cítricos</t>
  </si>
  <si>
    <t>Coco seco, ralado</t>
  </si>
  <si>
    <t xml:space="preserve">Codorniz carne sem pele, crua </t>
  </si>
  <si>
    <t>Carne de aves</t>
  </si>
  <si>
    <t>Codorniz com pele, crua</t>
  </si>
  <si>
    <t>Codorniz com pele, estufada com azeite</t>
  </si>
  <si>
    <t>Codorniz com pele, grelhada</t>
  </si>
  <si>
    <t>Coelho à caçador</t>
  </si>
  <si>
    <t>Coelho cru</t>
  </si>
  <si>
    <t>Coelho em vinha de alhos</t>
  </si>
  <si>
    <t>Coelho estufado</t>
  </si>
  <si>
    <t>Coelho estufado com azeite</t>
  </si>
  <si>
    <t>Coelho estufado com margarina</t>
  </si>
  <si>
    <t>Coentros crus</t>
  </si>
  <si>
    <t>Cogumelos crus</t>
  </si>
  <si>
    <t>Fungos, musgos e líquenes</t>
  </si>
  <si>
    <t>Fungos</t>
  </si>
  <si>
    <t>Cogumelos enlatados, escorridos</t>
  </si>
  <si>
    <t>Vegetais em lata ou frasco</t>
  </si>
  <si>
    <t>Cogumelos fritos com óleo alimentar</t>
  </si>
  <si>
    <t>Colorau</t>
  </si>
  <si>
    <t>Cominhos</t>
  </si>
  <si>
    <t>Especiarias de sementes</t>
  </si>
  <si>
    <t>Compota de ameixa</t>
  </si>
  <si>
    <t>Frutos / Vegetais, cremes e similares</t>
  </si>
  <si>
    <t>Compota de ananás</t>
  </si>
  <si>
    <t>Compota de cereja</t>
  </si>
  <si>
    <t>Compota de damasco</t>
  </si>
  <si>
    <t>Compota de laranja</t>
  </si>
  <si>
    <t>Condimento de mostarda</t>
  </si>
  <si>
    <t>Condimentos (incluindo formatos de mesa)</t>
  </si>
  <si>
    <t>Molhos salgados</t>
  </si>
  <si>
    <t>Coração de galinha cru</t>
  </si>
  <si>
    <t>Outros produtos do abate de aves</t>
  </si>
  <si>
    <t>Coração de porco, cru</t>
  </si>
  <si>
    <t>Coração de porco, estufado com banha e margarina</t>
  </si>
  <si>
    <t>Coração de vaca, cozido</t>
  </si>
  <si>
    <t>Coração de vaca, cru</t>
  </si>
  <si>
    <t>Coração de vaca, estufado com banha e margarina</t>
  </si>
  <si>
    <t>Coração de vitela, cru</t>
  </si>
  <si>
    <t>Corvina cozida</t>
  </si>
  <si>
    <t>Corvina crua</t>
  </si>
  <si>
    <t>Costeleta de cabrito crua</t>
  </si>
  <si>
    <t>Costeleta de cabrito grelhada</t>
  </si>
  <si>
    <t>Costeleta de carneiro, crua</t>
  </si>
  <si>
    <t>Costeleta de porco gorda crua</t>
  </si>
  <si>
    <t>Costeleta de porco gorda grelhada</t>
  </si>
  <si>
    <t>Costeleta de porco grelhada</t>
  </si>
  <si>
    <t>Costeleta de porco meio gorda crua</t>
  </si>
  <si>
    <t>Costeleta de porco meio gorda estufada</t>
  </si>
  <si>
    <t>Costeleta de porco meio gorda estufada com azeite e banha</t>
  </si>
  <si>
    <t>Costeleta de porco meio gorda estufada com azeite e margarina</t>
  </si>
  <si>
    <t>Costeleta de porco meio gorda estufada com margarina</t>
  </si>
  <si>
    <t>Costeleta de porco meio gorda estufada com óleo alimentar e banha</t>
  </si>
  <si>
    <t>Costeleta de porco meio gorda estufada, sem molho</t>
  </si>
  <si>
    <t>Costeleta de porco meio gorda frita panada</t>
  </si>
  <si>
    <t>Costeleta de porco meio gorda grelhada</t>
  </si>
  <si>
    <t>Costeleta de vitela crua</t>
  </si>
  <si>
    <t>Costeleta de vitela frita com margarina</t>
  </si>
  <si>
    <t>Costeleta de vitela frita panada</t>
  </si>
  <si>
    <t>Costeleta de vitela frita, sem molho</t>
  </si>
  <si>
    <t>Costeleta de vitela grelhada</t>
  </si>
  <si>
    <t>Costeleta ou perna de borrego assada com azeite e margarina</t>
  </si>
  <si>
    <t>Costeleta ou perna de borrego assada com margarina</t>
  </si>
  <si>
    <t>Costeleta ou perna de borrego frita com margarina, sem molho</t>
  </si>
  <si>
    <t>Costeleta ou perna de borrego, assada, sem molho</t>
  </si>
  <si>
    <t xml:space="preserve">Costeleta ou perna de borrego, cozida </t>
  </si>
  <si>
    <t xml:space="preserve">Costeleta ou perna de borrego, crua </t>
  </si>
  <si>
    <t>Costeleta ou perna de borrego, estufada com azeite e margarina</t>
  </si>
  <si>
    <t>Costeleta ou perna de borrego, estufada com margarina</t>
  </si>
  <si>
    <t>Costeleta ou perna de borrego, estufada sem molho</t>
  </si>
  <si>
    <t>Costeleta ou perna de borrego, grelhada</t>
  </si>
  <si>
    <t>Costeleta ou perna de carneiro magra frita com margarina, sem molho</t>
  </si>
  <si>
    <t>Couve-branca cozida</t>
  </si>
  <si>
    <t>Couve de repolho</t>
  </si>
  <si>
    <t>Couve-branca crua</t>
  </si>
  <si>
    <t>Couve-de-Bruxelas cozida</t>
  </si>
  <si>
    <t>Couve-de-Bruxelas crua</t>
  </si>
  <si>
    <t>Couve-flor cozida</t>
  </si>
  <si>
    <t>Couve flor e similares</t>
  </si>
  <si>
    <t>Couve-flor crua</t>
  </si>
  <si>
    <t>Couve-galega cozida</t>
  </si>
  <si>
    <t>Couve de folhas</t>
  </si>
  <si>
    <t>Couve-galega crua</t>
  </si>
  <si>
    <t>Couve-lombarda cozida</t>
  </si>
  <si>
    <t>Couve-lombarda crua</t>
  </si>
  <si>
    <t>Couve-portuguesa cozida</t>
  </si>
  <si>
    <t>Couve-portuguesa crua</t>
  </si>
  <si>
    <t>Couve-roxa crua</t>
  </si>
  <si>
    <t>Cozido à portuguesa</t>
  </si>
  <si>
    <t>Cozido à portuguesa com grão</t>
  </si>
  <si>
    <t>Cravinho</t>
  </si>
  <si>
    <t>Especiarias de rebentos</t>
  </si>
  <si>
    <t>Creme culinário</t>
  </si>
  <si>
    <t>Emulsões de gordura e gorduras misturadas</t>
  </si>
  <si>
    <t>Margarinas e similares</t>
  </si>
  <si>
    <t>Creme culinário líquido, 65% gordura, com sal</t>
  </si>
  <si>
    <t>Creme de camarão</t>
  </si>
  <si>
    <t>Creme de camarão com natas</t>
  </si>
  <si>
    <t>Creme de ervilhas</t>
  </si>
  <si>
    <t>Creme para barrar de cacau e avelãs (8 marcas)</t>
  </si>
  <si>
    <t>Creme vegetal culinário, 75% gordura, sem sal</t>
  </si>
  <si>
    <t>Creme vegetal para barrar  72% gordura, 33% ácidos gordos polinsaturados</t>
  </si>
  <si>
    <t>Creme vegetal para barrar 35% gordura, com fitosteróis</t>
  </si>
  <si>
    <t>Creme vegetal para barrar 37% gordura</t>
  </si>
  <si>
    <t>Creme vegetal para barrar 58% gordura, com cálcio</t>
  </si>
  <si>
    <t>Creme vegetal para barrar 70% gordura, 53% ácidos gordos monoinsaturados</t>
  </si>
  <si>
    <t>Creme vegetal para barrar 70% gordura, com sal</t>
  </si>
  <si>
    <t>Croissant</t>
  </si>
  <si>
    <t>Croquete</t>
  </si>
  <si>
    <t>Croquete de carne de vaca meio-gorda</t>
  </si>
  <si>
    <t>Cubo de carne de galinha para caldo</t>
  </si>
  <si>
    <t>Cubo de carne de vaca para caldo</t>
  </si>
  <si>
    <t>Curgete crua</t>
  </si>
  <si>
    <t>Curgete frita com óleo alimentar</t>
  </si>
  <si>
    <t>Damasco</t>
  </si>
  <si>
    <t>Damasco seco</t>
  </si>
  <si>
    <t>Damasco, conserva em calda de açúcar</t>
  </si>
  <si>
    <t>Dióspiro</t>
  </si>
  <si>
    <t>Dióspiro desidratado</t>
  </si>
  <si>
    <t>Doce de cereja</t>
  </si>
  <si>
    <t>Doce de damasco</t>
  </si>
  <si>
    <t>Doce de framboesa</t>
  </si>
  <si>
    <t>Doce de ginja</t>
  </si>
  <si>
    <t>Doce de maçã</t>
  </si>
  <si>
    <t>Doce de morango</t>
  </si>
  <si>
    <t>Doce de pêssego</t>
  </si>
  <si>
    <t>Donut</t>
  </si>
  <si>
    <t>Donut recheado com doce de fruta</t>
  </si>
  <si>
    <t>Dourada cozida</t>
  </si>
  <si>
    <t>Dourada crua</t>
  </si>
  <si>
    <t>Dourada grelhada</t>
  </si>
  <si>
    <t>Éclair de chocolate</t>
  </si>
  <si>
    <t>Pastelaria com massa choux</t>
  </si>
  <si>
    <t>Empada</t>
  </si>
  <si>
    <t>Empadão de atum</t>
  </si>
  <si>
    <t>Empadão de bacalhau</t>
  </si>
  <si>
    <t>Empadão de carne com manteiga</t>
  </si>
  <si>
    <t>Empadão de carne com margarina</t>
  </si>
  <si>
    <t>Empadão de carne guisada</t>
  </si>
  <si>
    <t>Empadão de pescada e camarão</t>
  </si>
  <si>
    <t>Endívia crua</t>
  </si>
  <si>
    <t>Enguia crua</t>
  </si>
  <si>
    <t>Peixe diádromos</t>
  </si>
  <si>
    <t>Enguia frita</t>
  </si>
  <si>
    <t>Entrecosto de porco cozido</t>
  </si>
  <si>
    <t>Entrecosto de porco cru</t>
  </si>
  <si>
    <t>Entrecosto de porco estufado com azeite e banha</t>
  </si>
  <si>
    <t>Entrecosto de porco estufado com azeite e margarina</t>
  </si>
  <si>
    <t>Entrecosto de porco estufado com margarina</t>
  </si>
  <si>
    <t>Entrecosto de porco estufado com óleo alimentar e banha</t>
  </si>
  <si>
    <t>Entrecosto de porco estufado, sem molho</t>
  </si>
  <si>
    <t>Entrecosto de porco grelhado</t>
  </si>
  <si>
    <t>Ervilhas estufadas</t>
  </si>
  <si>
    <t>Ervilhas secas cozidas</t>
  </si>
  <si>
    <t>Leguminosas (sementes de leguminosas secas)</t>
  </si>
  <si>
    <t>Ervilhas secas cruas</t>
  </si>
  <si>
    <t>Ervilhas, grão, congeladas cozidas</t>
  </si>
  <si>
    <t>Sementes de leguminosas frescas (feijão, ervilhas etc.)</t>
  </si>
  <si>
    <t>Ervilhas, grão, congeladas cruas</t>
  </si>
  <si>
    <t>Ervilhas, grão, frescas cozidas</t>
  </si>
  <si>
    <t>Ervilhas, grão, frescas cruas</t>
  </si>
  <si>
    <t>Ervilhas, vagens cozidas</t>
  </si>
  <si>
    <t>Vagens de leguminosas</t>
  </si>
  <si>
    <t>Ervilhas (com vagem) e similares-</t>
  </si>
  <si>
    <t>Ervilhas, vagens cruas</t>
  </si>
  <si>
    <t>Espadarte cru</t>
  </si>
  <si>
    <t>Espadarte grelhado</t>
  </si>
  <si>
    <t>Espargos cozidos</t>
  </si>
  <si>
    <t>Espargos e similares</t>
  </si>
  <si>
    <t>Espargos crus</t>
  </si>
  <si>
    <t>Esparguete cozido</t>
  </si>
  <si>
    <t>Massa alimentícia, massas e produtos similares</t>
  </si>
  <si>
    <t>Massas alimentícias e produtos similares</t>
  </si>
  <si>
    <t>Esparguete cru</t>
  </si>
  <si>
    <t>Esparguete estufado com cenoura e azeite</t>
  </si>
  <si>
    <t>Esparguete estufado com cenoura e margarina</t>
  </si>
  <si>
    <t>Espetada de porco grelhada</t>
  </si>
  <si>
    <t>Espetada de vaca grelhada</t>
  </si>
  <si>
    <t>Espinafres crus</t>
  </si>
  <si>
    <t>Estragão fresco</t>
  </si>
  <si>
    <t>Estragão seco</t>
  </si>
  <si>
    <t>Faneca crua</t>
  </si>
  <si>
    <t>Farelo de trigo</t>
  </si>
  <si>
    <t>Farelo de cereais</t>
  </si>
  <si>
    <t>Farinha de alfarroba</t>
  </si>
  <si>
    <t>Farinha de aveia</t>
  </si>
  <si>
    <t>Cereais e cereais em farinha</t>
  </si>
  <si>
    <t>Farinha de centeio</t>
  </si>
  <si>
    <t>Farinha de centeio tipo 70</t>
  </si>
  <si>
    <t>Farinha de centeio tipo 85</t>
  </si>
  <si>
    <t>Farinha de cevada</t>
  </si>
  <si>
    <t>Farinha de espelta</t>
  </si>
  <si>
    <t>Farinha de milho tipo 70</t>
  </si>
  <si>
    <t>Farinha de pau (mandioca)</t>
  </si>
  <si>
    <t xml:space="preserve">Produtos de raízes e tubérculos amiláceos </t>
  </si>
  <si>
    <t>Produtos secos de raízes e tubérculos amiláceos</t>
  </si>
  <si>
    <t>Farinha de trigo (valor médio tipo 150 e tipo 55)</t>
  </si>
  <si>
    <t>Farinha de trigo integral</t>
  </si>
  <si>
    <t>Farinha de trigo tipo 150</t>
  </si>
  <si>
    <t>Farinha de trigo tipo 55</t>
  </si>
  <si>
    <t>Farinha láctea 5 frutos tipo "Cerelac" (com farinha de trigo)</t>
  </si>
  <si>
    <t>Produtos alimentares para a população jovem</t>
  </si>
  <si>
    <t>Alimentos à base de cereais destinados a lactentes e crianças jovens</t>
  </si>
  <si>
    <t>Cereais, com adição de um alimento de alto teor de proteico, que têm de ser reconstituído com água ou outro líquido livre de proteínas</t>
  </si>
  <si>
    <t>Farinha láctea maçãs tipo "Cerelac" (com farinha de trigo)</t>
  </si>
  <si>
    <t>Farinha láctea tipo "Cerelac" (com farinha de trigo)</t>
  </si>
  <si>
    <t>Farinheira cozida sem adição de sal</t>
  </si>
  <si>
    <t>Farinheira crua</t>
  </si>
  <si>
    <t>Favada à portuguesa</t>
  </si>
  <si>
    <t>Favas frescas cozidas</t>
  </si>
  <si>
    <t>Favas frescas cruas</t>
  </si>
  <si>
    <t>Favas secas cozidas (demolhadas)</t>
  </si>
  <si>
    <t>Favas secas cruas</t>
  </si>
  <si>
    <t>Feijão branco cozido (demolhado)</t>
  </si>
  <si>
    <t>Feijão branco, cru, seco</t>
  </si>
  <si>
    <t>Feijão catarino, cru, seco</t>
  </si>
  <si>
    <t>Feijão encarnado, cru, seco</t>
  </si>
  <si>
    <t>Feijão frade, cru, seco</t>
  </si>
  <si>
    <t>Feijão frade, demolhado, cozido</t>
  </si>
  <si>
    <t>Feijão manteiga cozido (demolhado)</t>
  </si>
  <si>
    <t>Feijão manteiga, cru, seco</t>
  </si>
  <si>
    <t>Feijão preto, cru, seco</t>
  </si>
  <si>
    <t>Feijão-verde fresco cozido</t>
  </si>
  <si>
    <t>Feijões (com vagem) e similares-</t>
  </si>
  <si>
    <t>Feijão-verde fresco cru</t>
  </si>
  <si>
    <t>Feijoa (polpa)</t>
  </si>
  <si>
    <t>Feijoada com carne de porco</t>
  </si>
  <si>
    <t>Feijoada com carne de porco e de vaca</t>
  </si>
  <si>
    <t>Feijoada com enchidos e ovos</t>
  </si>
  <si>
    <t>Fermento em pó</t>
  </si>
  <si>
    <t>Outros aditivos alimentares não aromatizantes, corantes e edulcorantes</t>
  </si>
  <si>
    <t>Agentes levedantes</t>
  </si>
  <si>
    <t>Fermento fresco de padeiro</t>
  </si>
  <si>
    <t>Diversos agentes auxiliares para o processamento de alimentos</t>
  </si>
  <si>
    <t>Microrganismos vivos para produção de alimentos</t>
  </si>
  <si>
    <t>Fermento seco de padeiro</t>
  </si>
  <si>
    <t>MD6</t>
  </si>
  <si>
    <t>Farinha maizena</t>
  </si>
  <si>
    <t>Fiambre de aves</t>
  </si>
  <si>
    <t>Carne cozinhada curada (ou temperada)</t>
  </si>
  <si>
    <t>Fiambre de porco</t>
  </si>
  <si>
    <t>Fiambre, pá</t>
  </si>
  <si>
    <t>Fiambre, peito de frango</t>
  </si>
  <si>
    <t>Fiambre, peito de peru</t>
  </si>
  <si>
    <t>Fiambre, perna</t>
  </si>
  <si>
    <t>Fígado de galinha</t>
  </si>
  <si>
    <t>Figado de animal</t>
  </si>
  <si>
    <t>Fígado de aves</t>
  </si>
  <si>
    <t>Fígado de porco, cru</t>
  </si>
  <si>
    <t>Fígado de mamiferos</t>
  </si>
  <si>
    <t>Fígado de porco, frito com margarina e banha</t>
  </si>
  <si>
    <t>Fígado de porco, frito, sem molho</t>
  </si>
  <si>
    <t>Fígado de porco, grelhado</t>
  </si>
  <si>
    <t>Fígado de vaca, cru</t>
  </si>
  <si>
    <t>Fígado de vaca, frito, sem molho</t>
  </si>
  <si>
    <t>Fígado de vitela, cru</t>
  </si>
  <si>
    <t>Fígado de vitela, frito com banha e manteiga</t>
  </si>
  <si>
    <t>Fígado de vitela, frito, sem molho</t>
  </si>
  <si>
    <t>Fígado de vitela, grelhado</t>
  </si>
  <si>
    <t>Figo (5 variedades)</t>
  </si>
  <si>
    <t>Figo cristalizado</t>
  </si>
  <si>
    <t>Figo seco</t>
  </si>
  <si>
    <t>Filetes de bacalhau fritos</t>
  </si>
  <si>
    <t>Fisális</t>
  </si>
  <si>
    <t>Flocos de arroz</t>
  </si>
  <si>
    <t>Flocos de aveia</t>
  </si>
  <si>
    <t>Flocos de centeio</t>
  </si>
  <si>
    <t>Cereais de pequeno almoço, simples</t>
  </si>
  <si>
    <t>Flocos de cereais e frutos secos tipo "Muesli"</t>
  </si>
  <si>
    <t>Muesli e misturas de cereais de pequeno almoço similares</t>
  </si>
  <si>
    <t>Flocos de cevada</t>
  </si>
  <si>
    <t>Flocos de milho tipo "Corn Flakes"</t>
  </si>
  <si>
    <t>Flocos de trigo</t>
  </si>
  <si>
    <t>Flocos de trigo com figos tipo "Nestum"</t>
  </si>
  <si>
    <t>Cereais simples que devem ser reconstituídos com leite ou outros líquidos nutritivos apropriados</t>
  </si>
  <si>
    <t>Flocos de trigo com mel tipo "Nestum"</t>
  </si>
  <si>
    <t>Flocos de trigo e arroz enriquecidos com vitaminas, cálcio e ferro</t>
  </si>
  <si>
    <t>Flocos de trigo integral tipo "All-Bran Flakes"</t>
  </si>
  <si>
    <t>Flor de sal</t>
  </si>
  <si>
    <t>Folhas de rabanete cruas</t>
  </si>
  <si>
    <t>Framboesa</t>
  </si>
  <si>
    <t>Framboesa desidratada</t>
  </si>
  <si>
    <t>Francesinha, com molho</t>
  </si>
  <si>
    <t>Frango (1/4) peito e asa com pele, cozidos</t>
  </si>
  <si>
    <t>Frango (1/4) peito e asa com pele, estufados com azeite e margarina</t>
  </si>
  <si>
    <t>Frango (1/4) peito e asa com pele, estufados com margarina</t>
  </si>
  <si>
    <t>Frango (1/4) peito e asa com pele, estufados sem molho</t>
  </si>
  <si>
    <t>Frango (1/4) peito e asa com pele, grelhados</t>
  </si>
  <si>
    <t>Frango (1/4) perna com costa e pele, assada sem molho</t>
  </si>
  <si>
    <t>Frango (1/4) perna com costa e pele, cozida</t>
  </si>
  <si>
    <t>Frango (1/4) perna com costa e pele, estufada com azeite e margarina</t>
  </si>
  <si>
    <t>Frango (1/4) perna com costa e pele, estufada com margarina</t>
  </si>
  <si>
    <t>Frango (1/4) perna com costa e pele, estufada sem molho</t>
  </si>
  <si>
    <t>Frango (1/4), peito e asa com pele, crus</t>
  </si>
  <si>
    <t>Frango (1/4), perna com costa e pele, crua</t>
  </si>
  <si>
    <t>Frango (1/4), perna com costa e pele, grelhada</t>
  </si>
  <si>
    <t>Frango inteiro com pele, assado sem molho</t>
  </si>
  <si>
    <t>Frango inteiro com pele, cozido</t>
  </si>
  <si>
    <t>Frango inteiro com pele, cru</t>
  </si>
  <si>
    <t>Frango inteiro com pele, estufado com azeite e margarina</t>
  </si>
  <si>
    <t>Frango inteiro com pele, estufado com margarina</t>
  </si>
  <si>
    <t>Frango inteiro com pele, estufado sem molho</t>
  </si>
  <si>
    <t>Frango inteiro com pele, grelhado</t>
  </si>
  <si>
    <t>Frango inteiro sem pele, cozido</t>
  </si>
  <si>
    <t>Frango inteiro sem pele, cru</t>
  </si>
  <si>
    <t>Frango inteiro sem pele, estufado com azeite e margarina</t>
  </si>
  <si>
    <t>Frango inteiro sem pele, estufado com margarina</t>
  </si>
  <si>
    <t>Frango inteiro sem pele, estufado sem molho</t>
  </si>
  <si>
    <t>Frango inteiro sem pele, grelhado</t>
  </si>
  <si>
    <t>Frango, pele crua</t>
  </si>
  <si>
    <t>Funcho fresco</t>
  </si>
  <si>
    <t>Galinha de angola com pele, crua</t>
  </si>
  <si>
    <t>Gamba crua</t>
  </si>
  <si>
    <t>Garoupa cozida</t>
  </si>
  <si>
    <t>Garoupa crua</t>
  </si>
  <si>
    <t>Garoupa grelhada</t>
  </si>
  <si>
    <t>Gelado caseiro com bolachas e natas</t>
  </si>
  <si>
    <t>Gelados de leite e similares</t>
  </si>
  <si>
    <t>Gelado caseiro com palitos la Reine</t>
  </si>
  <si>
    <t>Gelado de água (sorvete)</t>
  </si>
  <si>
    <t>Sobremesas doces à base de água</t>
  </si>
  <si>
    <t>Sorvetes à base de água</t>
  </si>
  <si>
    <t>Gelado de leite</t>
  </si>
  <si>
    <t>Gelatina desidratada (pó ou folha)</t>
  </si>
  <si>
    <t>Gelatina</t>
  </si>
  <si>
    <t>Gelatina preparada com ananás em conserva</t>
  </si>
  <si>
    <t>Sobremesas de colher à base de água</t>
  </si>
  <si>
    <t>Gelatina preparada com laranja e sumo de laranja</t>
  </si>
  <si>
    <t>Geleia de casca de laranja</t>
  </si>
  <si>
    <t>Gema de ovo de galinha, crua</t>
  </si>
  <si>
    <t>Gema de ovo de galinha, pasteurizada</t>
  </si>
  <si>
    <t>Gengibre fresco</t>
  </si>
  <si>
    <t>Gérmen de trigo</t>
  </si>
  <si>
    <t>Germe de cereais</t>
  </si>
  <si>
    <t>Gin - Rum- Whisky</t>
  </si>
  <si>
    <t>Ginja</t>
  </si>
  <si>
    <t>Goiaba crua, polpa</t>
  </si>
  <si>
    <t>Goraz assado com cebola, tomate, azeite e óleo alimentar</t>
  </si>
  <si>
    <t>Goraz cozido</t>
  </si>
  <si>
    <t>Goraz cru</t>
  </si>
  <si>
    <t>Goraz grelhado</t>
  </si>
  <si>
    <t>Goraz no forno</t>
  </si>
  <si>
    <t>Grão-de-bico cozido (demolhado)</t>
  </si>
  <si>
    <t>Grão-de-bico cru</t>
  </si>
  <si>
    <t>Grelos de couve cozidos</t>
  </si>
  <si>
    <t>Grelos de couve crus</t>
  </si>
  <si>
    <t>Grelos de nabo cozidos</t>
  </si>
  <si>
    <t>Grelos de nabo crus</t>
  </si>
  <si>
    <t>Gressino</t>
  </si>
  <si>
    <t>Groselha</t>
  </si>
  <si>
    <t>Hambúrguer de feijão manteiga frito com azeite</t>
  </si>
  <si>
    <t>Hambúrguer de feijão manteiga frito com óleo de milho</t>
  </si>
  <si>
    <t>Hambúrguer de peru, frito</t>
  </si>
  <si>
    <t>Hambúrguer de porco, frito, sem molho</t>
  </si>
  <si>
    <t>Hambúrguer de porco, grelhado</t>
  </si>
  <si>
    <t>Hambúrguer de vaca, cru</t>
  </si>
  <si>
    <t xml:space="preserve">Hambúrguer de vaca, frito </t>
  </si>
  <si>
    <t>Hambúrguer de vaca, grelhado</t>
  </si>
  <si>
    <t>Hortelã fresca</t>
  </si>
  <si>
    <t>Imperador assado com cebola, tomate, azeite e óleo alimentar</t>
  </si>
  <si>
    <t>Imperador cozido</t>
  </si>
  <si>
    <t>Imperador cru</t>
  </si>
  <si>
    <t>Imperador grelhado</t>
  </si>
  <si>
    <t xml:space="preserve">Inhame cru </t>
  </si>
  <si>
    <t xml:space="preserve">Iogurte gordo, aromatizado, açucarado </t>
  </si>
  <si>
    <t xml:space="preserve">Leite ou nata fermentados </t>
  </si>
  <si>
    <t>Produtos de leite fermentados</t>
  </si>
  <si>
    <t>Iogurte gordo, com polpa e/ou pedaços de fruta e cereais açucarado</t>
  </si>
  <si>
    <t xml:space="preserve">Iogurte gordo, com polpa e/ou pedaços de fruta, açucarado </t>
  </si>
  <si>
    <t>Iogurte grego com fruta açucarado</t>
  </si>
  <si>
    <t xml:space="preserve">Iogurte grego magro natural </t>
  </si>
  <si>
    <t>Iogurte grego natural</t>
  </si>
  <si>
    <t xml:space="preserve">Iogurte líquido magro, aromatizado, açucarado </t>
  </si>
  <si>
    <t xml:space="preserve">Iogurte líquido meio gordo, aromatizado, açucarado </t>
  </si>
  <si>
    <t>Iogurte líquido meio gordo, natural, açucarado</t>
  </si>
  <si>
    <t xml:space="preserve">Iogurte magro, aromatizado, açucarado </t>
  </si>
  <si>
    <t>Iogurte magro, com cereais e edulcorantes</t>
  </si>
  <si>
    <t xml:space="preserve">Iogurte magro, natural </t>
  </si>
  <si>
    <t xml:space="preserve">Iogurte magro, natural, com edulcorantes </t>
  </si>
  <si>
    <t>Iogurte meio gordo, aromatizado, açucarado</t>
  </si>
  <si>
    <t>Iogurte meio gordo, com polpa e/ou pedaços de fruta, açucarado</t>
  </si>
  <si>
    <t>Iogurte meio gordo, natural</t>
  </si>
  <si>
    <t xml:space="preserve">Iogurte meio gordo, natural, açucarado </t>
  </si>
  <si>
    <t>Iogurte sem lactose enriquecido em proteína, magro, aromatizado, com pedaços e/ou polpa de fruta, açucarado</t>
  </si>
  <si>
    <t>Iogurte sem lactose líquido, magro, aromatizado, com polpa de fruta, açucarado</t>
  </si>
  <si>
    <t>Iogurte sem lactose líquido, magro, aromatizado, com polpa de fruta, com edulcorantes</t>
  </si>
  <si>
    <t>Iogurte sem lactose líquido, meio gordo, aromatizado, açucarado</t>
  </si>
  <si>
    <t>Iogurte sem lactose líquido, meio gordo, aromatizado, com polpa de fruta, açucarado</t>
  </si>
  <si>
    <t>Iogurte sem lactose líquido, meio gordo, natural, açucarado</t>
  </si>
  <si>
    <t>Iogurte sem lactose magro, aromatizado, com pedaços e/ou polpa de fruta, com edulcorantes</t>
  </si>
  <si>
    <t>Iogurte sem lactose magro, natural</t>
  </si>
  <si>
    <t>Iogurte sem lactose meio gordo, aromatizado, açucarado</t>
  </si>
  <si>
    <t>Iogurte sem lactose meio gordo, aromatizado, com frutos secos e cereais, açucarado</t>
  </si>
  <si>
    <t>Iogurte sem lactose meio gordo, aromatizado, com pedaços e/ou polpa de fruta, açucarado</t>
  </si>
  <si>
    <t>Iogurte sem lactose meio gordo, natural</t>
  </si>
  <si>
    <t>Iogurte sem lactose meio gordo, natural, açucarado</t>
  </si>
  <si>
    <t>Jarrete de porco</t>
  </si>
  <si>
    <t>Javali cru</t>
  </si>
  <si>
    <t>Jesuíta</t>
  </si>
  <si>
    <t>Pastelaria à base de massa laminada</t>
  </si>
  <si>
    <t>Lagosta cozida</t>
  </si>
  <si>
    <t>Lagostas, lagostas espinhosas da rocha</t>
  </si>
  <si>
    <t>Lagosta crua</t>
  </si>
  <si>
    <t>Lagostim cozido</t>
  </si>
  <si>
    <t>Lagostim cru</t>
  </si>
  <si>
    <t>Lampreia crua</t>
  </si>
  <si>
    <t>Lapas cruas</t>
  </si>
  <si>
    <t>Laranja (3 variedades)</t>
  </si>
  <si>
    <t>Lasanha à bolonhesa</t>
  </si>
  <si>
    <t>Lebre crua</t>
  </si>
  <si>
    <t>Leite condensado</t>
  </si>
  <si>
    <t>Leite e produtos lácteos em pó e concentrados</t>
  </si>
  <si>
    <t>Leite e produtos lácteos concentrados</t>
  </si>
  <si>
    <t>Leite creme</t>
  </si>
  <si>
    <t>Leite de cabra cru</t>
  </si>
  <si>
    <t>Leite, soro de leite  e nata</t>
  </si>
  <si>
    <t>Leite</t>
  </si>
  <si>
    <t>Leite de coco, enlatado</t>
  </si>
  <si>
    <t>Sumos e néctares de frutos e produtos hortícolas (incluindo concentrados)</t>
  </si>
  <si>
    <t>Extratos de origem vegetal</t>
  </si>
  <si>
    <t>Extrato líquido de origem vegetal</t>
  </si>
  <si>
    <t>Leite de ovelha cru</t>
  </si>
  <si>
    <t>Leite evaporado</t>
  </si>
  <si>
    <t>Leite fermentado (Bifidus) gordo, natural</t>
  </si>
  <si>
    <t xml:space="preserve">Leite fermentado (Bifidus) sem lactose enriquecido com fibra, magro, aromatizado, com pedaços e/ou polpa de fruta, com sementes e/ou cereais, com frutos secos e/ou de casca rija, com edulcorantes </t>
  </si>
  <si>
    <t>Leite fermentado (Bifidus) sem lactose líquido, meio gordo, aromatizado, com pedaços e/ou polpa de fruta, açucarado</t>
  </si>
  <si>
    <t>Leite fermentado (Bifidus) sem lactose magro, natural, com edulcorantes</t>
  </si>
  <si>
    <t>Leite fermentado (Bifidus) sem lactose, gordo, natural</t>
  </si>
  <si>
    <t>Leite fermentado (Bifidus) sem lactose, magro, aromatizado, com pedaços e/ou polpa de fruta e/ou hortícolas, açucarado, com edulcorantes</t>
  </si>
  <si>
    <t xml:space="preserve">Leite gordo especial, pasteurizado </t>
  </si>
  <si>
    <t>Leite gordo sem lactose, enriquecido com vitaminas A, D, E e B9 (ácido fólico), UHT</t>
  </si>
  <si>
    <t>Leite gordo, pasteurizado</t>
  </si>
  <si>
    <t>Leite gordo, pó</t>
  </si>
  <si>
    <t>Leite e produtos lácteos em pó</t>
  </si>
  <si>
    <t>Leite gordo, UHT</t>
  </si>
  <si>
    <t>Leite humano</t>
  </si>
  <si>
    <t>Leite humano, colostro</t>
  </si>
  <si>
    <t>Leite humano, transição</t>
  </si>
  <si>
    <t xml:space="preserve">Leite magro de pastagem, UHT </t>
  </si>
  <si>
    <t>Leite magro sem lactose, UHT</t>
  </si>
  <si>
    <t>Leite magro, pó</t>
  </si>
  <si>
    <t>Leite magro, UHT</t>
  </si>
  <si>
    <t xml:space="preserve">Leite meio gordo aromatizado, UHT </t>
  </si>
  <si>
    <t>Leite meio gordo de pastagem, UHT</t>
  </si>
  <si>
    <t>Leite meio gordo sem lactose, UHT</t>
  </si>
  <si>
    <t>Leite meio gordo, pó</t>
  </si>
  <si>
    <t>Leite meio gordo, UHT</t>
  </si>
  <si>
    <t>Lentilhas secas cozidas (demolhadas)</t>
  </si>
  <si>
    <t>Lentilhas vermelhas, secas, cruas</t>
  </si>
  <si>
    <t>Lentilhas, secas, cruas</t>
  </si>
  <si>
    <t>Lichia fresca</t>
  </si>
  <si>
    <t>Frutos diversos com casca não comestível, pequenos</t>
  </si>
  <si>
    <t>Licor beneditino</t>
  </si>
  <si>
    <t>Licores</t>
  </si>
  <si>
    <t>Licor de anis</t>
  </si>
  <si>
    <t>Licor de ginja</t>
  </si>
  <si>
    <t>Licor simples</t>
  </si>
  <si>
    <t>Lima</t>
  </si>
  <si>
    <t>Limão</t>
  </si>
  <si>
    <t>Língua de porco crua</t>
  </si>
  <si>
    <t>Língua de vaca, crua</t>
  </si>
  <si>
    <t>Língua de vaca, estufada, sem molho</t>
  </si>
  <si>
    <t>Linguado cru</t>
  </si>
  <si>
    <t>Linguado frito</t>
  </si>
  <si>
    <t>Linguado grelhado</t>
  </si>
  <si>
    <t>Linguiça</t>
  </si>
  <si>
    <t>Lombo de porco assado</t>
  </si>
  <si>
    <t>Lombo de porco assado com azeite e margarina</t>
  </si>
  <si>
    <t>Lombo de porco assado com margarina</t>
  </si>
  <si>
    <t>Lombo de porco assado com óleo alimentar e margarina</t>
  </si>
  <si>
    <t>Lombo de porco assado, sem molho</t>
  </si>
  <si>
    <t>Lombo de porco cru</t>
  </si>
  <si>
    <t>Lombo de porco frito</t>
  </si>
  <si>
    <t>Lombo de porco frito com manteiga</t>
  </si>
  <si>
    <t>Lombo de porco frito com margarina</t>
  </si>
  <si>
    <t>Lombo de porco frito panado</t>
  </si>
  <si>
    <t>Lombo de porco grelhado</t>
  </si>
  <si>
    <t>Lombo de vaca magro assado com azeite e margarina</t>
  </si>
  <si>
    <t>Lombo de vaca magro assado com azeite, manteiga e óleo alimentar</t>
  </si>
  <si>
    <t>Lombo de vaca magro assado com margarina</t>
  </si>
  <si>
    <t>Lombo de vaca magro assado com óleo alimentar e margarina</t>
  </si>
  <si>
    <t>Lombo de vaca magro assado, sem molho</t>
  </si>
  <si>
    <t>Lombo de vaca magro cru</t>
  </si>
  <si>
    <t>Lombo de vaca magro no forno, com tomate, cebola, cenoura e alho</t>
  </si>
  <si>
    <t>Lombo de vitela assado com azeite e margarina</t>
  </si>
  <si>
    <t>Lombo de vitela assado com azeite, margarina e óleo alimentar</t>
  </si>
  <si>
    <t>Lombo de vitela assado com margarina e óleo alimentar</t>
  </si>
  <si>
    <t>Lombo de vitela assado, sem molho</t>
  </si>
  <si>
    <t>Lombo de vitela cru</t>
  </si>
  <si>
    <t>Lombo de vitela frito com margarina</t>
  </si>
  <si>
    <t>Lombo de vitela frito, sem molho</t>
  </si>
  <si>
    <t>Lombo de vitela grelhado</t>
  </si>
  <si>
    <t>Lombo ou pá de cavalo assado com azeite e manteiga</t>
  </si>
  <si>
    <t>Lombo ou pá de cavalo assado com margarina</t>
  </si>
  <si>
    <t>Lombo ou pá de cavalo assado, sem molho</t>
  </si>
  <si>
    <t>Lombo ou pá de cavalo cru</t>
  </si>
  <si>
    <t>Lombo ou pá de cavalo frito com manteiga</t>
  </si>
  <si>
    <t>Lombo ou pá de cavalo frito com margarina</t>
  </si>
  <si>
    <t>MD2</t>
  </si>
  <si>
    <t>Louro</t>
  </si>
  <si>
    <t>Lula crua</t>
  </si>
  <si>
    <t>Lula estufada com cebola, tomate e azeite</t>
  </si>
  <si>
    <t>Lula grelhada</t>
  </si>
  <si>
    <t>Maçã (média com e sem casca)</t>
  </si>
  <si>
    <t>Frutos pomáceos</t>
  </si>
  <si>
    <t>Maçã assada com açúcar</t>
  </si>
  <si>
    <t>Maçã assada sem açúcar</t>
  </si>
  <si>
    <t>Maçã com casca</t>
  </si>
  <si>
    <t>Maçã cozida com açúcar</t>
  </si>
  <si>
    <t>Maçã cozida sem açúcar</t>
  </si>
  <si>
    <t>Maçã desidratada</t>
  </si>
  <si>
    <t>Maçã seca</t>
  </si>
  <si>
    <t>Maçã sem casca</t>
  </si>
  <si>
    <t>MD5</t>
  </si>
  <si>
    <t>Macedónia de legumes</t>
  </si>
  <si>
    <t>Madalena</t>
  </si>
  <si>
    <t>Maionese caseira, com ovo e azeite</t>
  </si>
  <si>
    <t>Maionese caseira, com ovo e óleo de soja</t>
  </si>
  <si>
    <t>MD11</t>
  </si>
  <si>
    <t>Molho Pesto</t>
  </si>
  <si>
    <t>Malagueta vermelha fresca</t>
  </si>
  <si>
    <t>Mandioca crua</t>
  </si>
  <si>
    <t>Manga</t>
  </si>
  <si>
    <t>Manga desidratada</t>
  </si>
  <si>
    <t>Manjericão fresco</t>
  </si>
  <si>
    <t>Manjericão seco</t>
  </si>
  <si>
    <t>Manjerona seca</t>
  </si>
  <si>
    <t>Manteiga com sal</t>
  </si>
  <si>
    <t>Manteiga sem sal</t>
  </si>
  <si>
    <t>Maracujá</t>
  </si>
  <si>
    <t>Margarina</t>
  </si>
  <si>
    <t>Margarina 3/4, de girassol</t>
  </si>
  <si>
    <t>Margarina culinária para folhados, com sal</t>
  </si>
  <si>
    <t>Mistura de óleos e gorduras</t>
  </si>
  <si>
    <t>Margarina industrial para pastelaria, com sal</t>
  </si>
  <si>
    <t>Margarina vegetal culinária, 80% gordura, com sal</t>
  </si>
  <si>
    <t>Margarina vegetal culinária, com alho e sal</t>
  </si>
  <si>
    <t>Marmelada</t>
  </si>
  <si>
    <t>Barras doces e outras massas doces</t>
  </si>
  <si>
    <t>Marmelo</t>
  </si>
  <si>
    <t>Maruca cozida</t>
  </si>
  <si>
    <t>Maruca crua</t>
  </si>
  <si>
    <t>Massa com ovo cozida</t>
  </si>
  <si>
    <t>Massa com ovo crua</t>
  </si>
  <si>
    <t>Massa de pimentão</t>
  </si>
  <si>
    <t>Massa folhada, congelada</t>
  </si>
  <si>
    <t>Massas cruas e pré-preparadas</t>
  </si>
  <si>
    <t>Massa miúda crua</t>
  </si>
  <si>
    <t>Massa para lasanha cozida</t>
  </si>
  <si>
    <t>Massa para lasanha crua</t>
  </si>
  <si>
    <t>Massa para pizza</t>
  </si>
  <si>
    <t>Massa quebrada para quiche</t>
  </si>
  <si>
    <t>MD3</t>
  </si>
  <si>
    <t>Massa integral</t>
  </si>
  <si>
    <t>MD4</t>
  </si>
  <si>
    <t>Cuscus</t>
  </si>
  <si>
    <t>Meia-desfeita de bacalhau</t>
  </si>
  <si>
    <t>Mel</t>
  </si>
  <si>
    <t>Mel de cana</t>
  </si>
  <si>
    <t>Xaropes (melaços e outros xaropes)</t>
  </si>
  <si>
    <t>Melaço</t>
  </si>
  <si>
    <t>Melancia</t>
  </si>
  <si>
    <t>Melão (3 variedades)</t>
  </si>
  <si>
    <t>Meloa</t>
  </si>
  <si>
    <t>Merengue</t>
  </si>
  <si>
    <t>Mexilhão cozido sem sal</t>
  </si>
  <si>
    <t>Mexilhões</t>
  </si>
  <si>
    <t>Mexilhão cru</t>
  </si>
  <si>
    <t>Milho doce em conserva</t>
  </si>
  <si>
    <t>Milho, amido (pó)</t>
  </si>
  <si>
    <t>Amido de milho</t>
  </si>
  <si>
    <t>Milho, grão seco cru</t>
  </si>
  <si>
    <t>Millet, cru, seco</t>
  </si>
  <si>
    <t>Minarina (meia margarina)</t>
  </si>
  <si>
    <t>Mirtilo</t>
  </si>
  <si>
    <t>Mirtilo desidratado</t>
  </si>
  <si>
    <t>Miso, pasta de soja fermentada com arroz integral e cevada</t>
  </si>
  <si>
    <t>Molho "Béchamel" com manteiga</t>
  </si>
  <si>
    <t>Molho "Béchamel" com margarina</t>
  </si>
  <si>
    <t>Molho branco com caldo de carne de vaca</t>
  </si>
  <si>
    <t>Molho branco com margarina</t>
  </si>
  <si>
    <t>Molho de bife frito com manteiga</t>
  </si>
  <si>
    <t>Molho de carne de vaca assada com azeite e margarina</t>
  </si>
  <si>
    <t>Molho de carne de vaca assada com margarina</t>
  </si>
  <si>
    <t>Molho de carne de vaca estufada com azeite e margarina</t>
  </si>
  <si>
    <t>Molho de carne de vaca estufada com vegetais, azeite e margarina</t>
  </si>
  <si>
    <t>Molho de lombo de porco frito com banha</t>
  </si>
  <si>
    <t>Molho de lombo de porco frito com banha e margarina</t>
  </si>
  <si>
    <t>Molho de lombo de porco frito com margarina</t>
  </si>
  <si>
    <t>Molho de lombo de vaca frito com creme vegetal sem sal</t>
  </si>
  <si>
    <t>Molho de lombo de vaca frito com margarina</t>
  </si>
  <si>
    <t xml:space="preserve">Molho de mostarda </t>
  </si>
  <si>
    <t>Molho de soja</t>
  </si>
  <si>
    <t>Molho de tomate</t>
  </si>
  <si>
    <t>MD7</t>
  </si>
  <si>
    <t>Molho de tomate MUTTI</t>
  </si>
  <si>
    <t>Molho de tomate, "ketchup"</t>
  </si>
  <si>
    <t>Molho de vinagrete</t>
  </si>
  <si>
    <t>Molho de salada</t>
  </si>
  <si>
    <t>Molho para francesinha</t>
  </si>
  <si>
    <t>Molho verde</t>
  </si>
  <si>
    <t>Morango</t>
  </si>
  <si>
    <t xml:space="preserve">Morango desidratado </t>
  </si>
  <si>
    <t>Morcela crua</t>
  </si>
  <si>
    <t>Morcela grelhada sem adição de sal</t>
  </si>
  <si>
    <t>Mortadela</t>
  </si>
  <si>
    <t>Mousse de chocolate</t>
  </si>
  <si>
    <t>Sobremesas de colher e gelados (genérico)</t>
  </si>
  <si>
    <t>Outras sobremesas de colher</t>
  </si>
  <si>
    <t>Múcua (fruto do embondeiro, baobab)</t>
  </si>
  <si>
    <t>Nabiça crua</t>
  </si>
  <si>
    <t>Nabo (raiz) cozido</t>
  </si>
  <si>
    <t>Nabos e similares</t>
  </si>
  <si>
    <t>Nabo (raiz) cru</t>
  </si>
  <si>
    <t>Nata maturada pasteurizada 30% gordura</t>
  </si>
  <si>
    <t>Nata e produtos de nata</t>
  </si>
  <si>
    <t>Nata para bater pasteurizada 34% gordura</t>
  </si>
  <si>
    <t>Nata pasteurizada 33% gordura</t>
  </si>
  <si>
    <t>Nata pasteurizada 36% gordura</t>
  </si>
  <si>
    <t>Nata pasteurizada para café, 15% gordura</t>
  </si>
  <si>
    <t>Nata UHT 35% gordura</t>
  </si>
  <si>
    <t>Néctar de "tutti - frutti"</t>
  </si>
  <si>
    <t>Sumos e néctares de frutos e hortícolas</t>
  </si>
  <si>
    <t>Néctares de frutos (min. 25-50% de fruta, conforme definido na legislação da UE)</t>
  </si>
  <si>
    <t>Néctar de alperce</t>
  </si>
  <si>
    <t>Néctar de ananás</t>
  </si>
  <si>
    <t>Néctar de laranja</t>
  </si>
  <si>
    <t>Néctar de maçã</t>
  </si>
  <si>
    <t>Néctar de maçã, "light"</t>
  </si>
  <si>
    <t>Néctar de pera</t>
  </si>
  <si>
    <t>Néctar de pêssego</t>
  </si>
  <si>
    <t>Néctar de pêssego, "light"</t>
  </si>
  <si>
    <t>Nectarina</t>
  </si>
  <si>
    <t>Nêspera</t>
  </si>
  <si>
    <t>Noz macadâmia</t>
  </si>
  <si>
    <t>Noz pecan</t>
  </si>
  <si>
    <t>Noz, miolo</t>
  </si>
  <si>
    <t>Noz-moscada</t>
  </si>
  <si>
    <t>Óleo "Becel"</t>
  </si>
  <si>
    <t>Óleo alimentar</t>
  </si>
  <si>
    <t>Óleo de amendoim</t>
  </si>
  <si>
    <t>Óleo de coco</t>
  </si>
  <si>
    <t>Óleo de girassol</t>
  </si>
  <si>
    <t>Óleo de linhaça</t>
  </si>
  <si>
    <t>Óleo de palma</t>
  </si>
  <si>
    <t>Óleo de soja</t>
  </si>
  <si>
    <t>Óleos de milho</t>
  </si>
  <si>
    <t>Omelete</t>
  </si>
  <si>
    <t>Omelete com manteiga</t>
  </si>
  <si>
    <t>Omelete com margarina</t>
  </si>
  <si>
    <t>Orégão seco</t>
  </si>
  <si>
    <t>Orelha de porco, crua</t>
  </si>
  <si>
    <t>Ostra, crua</t>
  </si>
  <si>
    <t>Ostras</t>
  </si>
  <si>
    <t>Ovas de bacalhau cruas</t>
  </si>
  <si>
    <t>Vísceras de peixe</t>
  </si>
  <si>
    <t>Ovas de peixe</t>
  </si>
  <si>
    <t>Ovas de pescada cruas</t>
  </si>
  <si>
    <t>Ovo de codorniz, cru</t>
  </si>
  <si>
    <t>Ovos inteiros</t>
  </si>
  <si>
    <t>Ovo de galinha inteiro, cru</t>
  </si>
  <si>
    <t>Ovo de galinha líquido, pasteurizado</t>
  </si>
  <si>
    <t>Ovo de galinha, cozido</t>
  </si>
  <si>
    <t>Ovos processados</t>
  </si>
  <si>
    <t>Produtos de ovo cozinhados</t>
  </si>
  <si>
    <t>Ovo de galinha, escalfado</t>
  </si>
  <si>
    <t>Ovo de galinha, estrelado</t>
  </si>
  <si>
    <t>Ovo de galinha, estrelado com azeite</t>
  </si>
  <si>
    <t>Ovo de galinha, estrelado com manteiga</t>
  </si>
  <si>
    <t>Ovo de galinha, estrelado com margarina</t>
  </si>
  <si>
    <t>Ovo de galinha, mexido com manteiga</t>
  </si>
  <si>
    <t>Ovo de galinha, mexido com margarina</t>
  </si>
  <si>
    <t>Ovo mexido com leite e margarina</t>
  </si>
  <si>
    <t>Pá de carneiro assada, sem molho</t>
  </si>
  <si>
    <t>Pá de carneiro, assada com azeite e margarina</t>
  </si>
  <si>
    <t>Pá de carneiro, assada com margarina</t>
  </si>
  <si>
    <t>Pá de carneiro, cozida</t>
  </si>
  <si>
    <t>Pá de carneiro, crua</t>
  </si>
  <si>
    <t>Pá de carneiro, estufada sem molho</t>
  </si>
  <si>
    <t>Pá de vitela crua</t>
  </si>
  <si>
    <t>Paio de lombo</t>
  </si>
  <si>
    <t>Paio de lombo entremeado</t>
  </si>
  <si>
    <t>Pão de centeio</t>
  </si>
  <si>
    <t>Pão levedado e similares</t>
  </si>
  <si>
    <t>Pão de centeio integral</t>
  </si>
  <si>
    <t>Pão de forma, de trigo com passas</t>
  </si>
  <si>
    <t>Pão de forma, de trigo enriquecido</t>
  </si>
  <si>
    <t>Pão de leite (trigo)</t>
  </si>
  <si>
    <t>Pão de ló</t>
  </si>
  <si>
    <t>Pão de milho</t>
  </si>
  <si>
    <t>Pão de mistura de trigo e centeio</t>
  </si>
  <si>
    <t>Pão de trigo</t>
  </si>
  <si>
    <t>Pão de trigo integral</t>
  </si>
  <si>
    <t>Pão de trigo integral com passas</t>
  </si>
  <si>
    <t>Pão de trigo integral com sementes de sésamo</t>
  </si>
  <si>
    <t>Pão de trigo integral com soja</t>
  </si>
  <si>
    <t>Pão do coração (trigo)</t>
  </si>
  <si>
    <t>Pão pita</t>
  </si>
  <si>
    <t>Pão não levedado ou achatado e produtos similares</t>
  </si>
  <si>
    <t>MD10</t>
  </si>
  <si>
    <t>Broa de milho (MD10)</t>
  </si>
  <si>
    <t>MD9</t>
  </si>
  <si>
    <t>Wraps de trigo (MD9)</t>
  </si>
  <si>
    <t>Pão ralado</t>
  </si>
  <si>
    <t>Produtos de pão adicionais</t>
  </si>
  <si>
    <t>Papaia</t>
  </si>
  <si>
    <t>Papaia desidratada</t>
  </si>
  <si>
    <t>Pargo legítimo assado com cebola, tomate e azeite</t>
  </si>
  <si>
    <t>Pargo legítimo cozido</t>
  </si>
  <si>
    <t>Pargo legítimo cru</t>
  </si>
  <si>
    <t>Pargo mulato assado com cebola, tomate e azeite</t>
  </si>
  <si>
    <t>Pargo mulato cozido</t>
  </si>
  <si>
    <t>Pargo mulato cru</t>
  </si>
  <si>
    <t xml:space="preserve">Pasta de fígado de aves (paté), caseira </t>
  </si>
  <si>
    <t>Especialidades de carne</t>
  </si>
  <si>
    <t>Especialidades para barrar à base de fígado</t>
  </si>
  <si>
    <t>Pasta de fígado de porco (paté)</t>
  </si>
  <si>
    <t>Pastel de bacalhau</t>
  </si>
  <si>
    <t>Pastel de feijão</t>
  </si>
  <si>
    <t>Pastel de nata</t>
  </si>
  <si>
    <t>Pastel folhado</t>
  </si>
  <si>
    <t>Pastilha elástica</t>
  </si>
  <si>
    <t>Guloseimas (duras e moles)</t>
  </si>
  <si>
    <t>Pato com pele, assado sem molho</t>
  </si>
  <si>
    <t>Pato com pele, cru</t>
  </si>
  <si>
    <t>Pato sem pele, assado com margarina</t>
  </si>
  <si>
    <t>Pato sem pele, cru</t>
  </si>
  <si>
    <t>Pato sem pele, estufado com margarina</t>
  </si>
  <si>
    <t>Pé de porco, cru</t>
  </si>
  <si>
    <t>Peito de cabrito cru</t>
  </si>
  <si>
    <t>Peito de cabrito estufado com azeite e margarina</t>
  </si>
  <si>
    <t>Peito de cabrito estufado com azeite e óleo alimentar</t>
  </si>
  <si>
    <t>Peito de cabrito estufado com manteiga e óleo alimentar</t>
  </si>
  <si>
    <t>Peito de cabrito estufado com margarina e óleo alimentar</t>
  </si>
  <si>
    <t>Peito de cabrito estufado, sem molho</t>
  </si>
  <si>
    <t>Peito de cabrito grelhado</t>
  </si>
  <si>
    <t>Peito de carneiro gordo, cozido</t>
  </si>
  <si>
    <t>Peito de carneiro gordo, cru</t>
  </si>
  <si>
    <t>Peito de frango com pele, cozido</t>
  </si>
  <si>
    <t>Peito de frango com pele, cru</t>
  </si>
  <si>
    <t>Peito de frango com pele, estufado com azeite e margarina</t>
  </si>
  <si>
    <t>Peito de frango com pele, estufado com margarina</t>
  </si>
  <si>
    <t>Peito de frango com pele, estufado sem molho</t>
  </si>
  <si>
    <t>Peito de frango sem pele, cozido</t>
  </si>
  <si>
    <t>Peito de frango sem pele, cru</t>
  </si>
  <si>
    <t xml:space="preserve">Peito de frango sem pele, estufado com azeite e margarina </t>
  </si>
  <si>
    <t>Peito de frango sem pele, estufado com margarina</t>
  </si>
  <si>
    <t>Peito de frango sem pele, estufado sem molho</t>
  </si>
  <si>
    <t>Peito de peru com pele, cru</t>
  </si>
  <si>
    <t>Peito de peru com pele, estufado com margarina</t>
  </si>
  <si>
    <t>Peito de peru sem pele, assado com margarina</t>
  </si>
  <si>
    <t>Peito de peru sem pele, cru</t>
  </si>
  <si>
    <t>Peito de peru sem pele, panado</t>
  </si>
  <si>
    <t>Peito de vitela magro cozido</t>
  </si>
  <si>
    <t>Peito de vitela magro cru</t>
  </si>
  <si>
    <t>Peito de vitela magro estufado</t>
  </si>
  <si>
    <t>Peito de vitela magro estufado com azeite e margarina</t>
  </si>
  <si>
    <t>Peito de vitela magro estufado com azeite, margarina e óleo alimentar</t>
  </si>
  <si>
    <t>Peito de vitela magro estufado com margarina e óleo alimentar</t>
  </si>
  <si>
    <t>Peito de vitela magro estufado, sem molho</t>
  </si>
  <si>
    <t>Peixe-espada-branco cru</t>
  </si>
  <si>
    <t>Peixe-espada-branco frito</t>
  </si>
  <si>
    <t>Peixe-espada-branco grelhado</t>
  </si>
  <si>
    <t>Peixe-espada-preto cru</t>
  </si>
  <si>
    <t>Peixe-espada-preto frito</t>
  </si>
  <si>
    <t>Peixe-espada-preto grelhado</t>
  </si>
  <si>
    <t>Peixinhos da horta</t>
  </si>
  <si>
    <t>Pepino cru</t>
  </si>
  <si>
    <t>Pera (5 variedades)</t>
  </si>
  <si>
    <t>Pera conserva em calda de açúcar</t>
  </si>
  <si>
    <t>Pera cozida com açúcar</t>
  </si>
  <si>
    <t>Pera cozida sem açúcar</t>
  </si>
  <si>
    <t>Pera cristalizada</t>
  </si>
  <si>
    <t>Pera desidratada</t>
  </si>
  <si>
    <t>Percebes crus</t>
  </si>
  <si>
    <t>Crustáceos marinhos diversos</t>
  </si>
  <si>
    <t>Perdiz crua</t>
  </si>
  <si>
    <t>Perdiz estufada com margarina</t>
  </si>
  <si>
    <t>Perna de borrego no forno</t>
  </si>
  <si>
    <t>Perna de cabrito assada com azeite e margarina</t>
  </si>
  <si>
    <t>Perna de cabrito assada com óleo alimentar e margarina</t>
  </si>
  <si>
    <t>Perna de cabrito assada, sem molho</t>
  </si>
  <si>
    <t>Perna de cabrito crua</t>
  </si>
  <si>
    <t>Perna de carneiro gorda, assada, sem molho</t>
  </si>
  <si>
    <t>Perna de carneiro gorda, crua</t>
  </si>
  <si>
    <t>Perna de carneiro gorda, estufada sem molho</t>
  </si>
  <si>
    <t>Perna de carneiro magra assada com azeite e margarina</t>
  </si>
  <si>
    <t>Perna de carneiro magra assada com margarina</t>
  </si>
  <si>
    <t>Perna de carneiro magra, assada, sem molho</t>
  </si>
  <si>
    <t>Perna de carneiro magra, crua</t>
  </si>
  <si>
    <t>Perna de carneiro magra, estufada com azeite e margarina</t>
  </si>
  <si>
    <t>Perna de carneiro magra, estufada com margarina</t>
  </si>
  <si>
    <t>Perna de carneiro magra, estufada sem molho</t>
  </si>
  <si>
    <t>Perna de frango sem pele, cozida</t>
  </si>
  <si>
    <t>Perna de frango sem pele, crua</t>
  </si>
  <si>
    <t>Perna de frango sem pele, estufada com azeite e margarina</t>
  </si>
  <si>
    <t xml:space="preserve">Perna de frango sem pele, estufada com margarina </t>
  </si>
  <si>
    <t>Perna de frango sem pele, estufada sem molho</t>
  </si>
  <si>
    <t>Perna de peru com pele, assada com margarina</t>
  </si>
  <si>
    <t>Perna de peru com pele, crua</t>
  </si>
  <si>
    <t>Perna de peru com pele, estufada com margarina</t>
  </si>
  <si>
    <t>Perna de porco gorda assada com azeite e margarina</t>
  </si>
  <si>
    <t>Perna de porco gorda assada com margarina</t>
  </si>
  <si>
    <t>Perna de porco gorda assada com óleo alimentar e margarina</t>
  </si>
  <si>
    <t>Perna de porco gorda assada, sem molho</t>
  </si>
  <si>
    <t>Perna de porco gorda crua</t>
  </si>
  <si>
    <t>Perna de porco gorda grelhada</t>
  </si>
  <si>
    <t>Perna de porco magra assada com azeite e margarina</t>
  </si>
  <si>
    <t>Perna de porco magra assada com margarina</t>
  </si>
  <si>
    <t>Perna de porco magra assada com óleo alimentar e margarina</t>
  </si>
  <si>
    <t>Perna de porco magra assada, sem molho</t>
  </si>
  <si>
    <t>Perna de porco magra crua</t>
  </si>
  <si>
    <t>Perna de porco magra estufada com azeite e banha</t>
  </si>
  <si>
    <t>Perna de porco magra estufada com azeite e margarina</t>
  </si>
  <si>
    <t>Perna de porco magra estufada com margarina</t>
  </si>
  <si>
    <t>Perna de porco magra estufada com óleo alimentar e banha</t>
  </si>
  <si>
    <t>Perna de porco magra estufada, sem molho</t>
  </si>
  <si>
    <t>Perna de porco magra grelhada</t>
  </si>
  <si>
    <t>Peru inteiro com pele, cru</t>
  </si>
  <si>
    <t>Pescada cozida (valor médio)</t>
  </si>
  <si>
    <t>Pescada crua (valor médio)</t>
  </si>
  <si>
    <t>Pescada da África do Sul cozida</t>
  </si>
  <si>
    <t>Pescada da África do Sul crua</t>
  </si>
  <si>
    <t>Pescada da África do Sul frita</t>
  </si>
  <si>
    <t>Pescada do Chile cozida</t>
  </si>
  <si>
    <t>Pescada do Chile crua</t>
  </si>
  <si>
    <t>Pescada do Chile frita</t>
  </si>
  <si>
    <t>Pescada europeia cozida</t>
  </si>
  <si>
    <t>Pescada europeia crua</t>
  </si>
  <si>
    <t>Pescada europeia frita</t>
  </si>
  <si>
    <t>Pescada frita (valor médio)</t>
  </si>
  <si>
    <t>Pêssego (2 variedades)</t>
  </si>
  <si>
    <t>Pêssego, conserva em calda de açúcar</t>
  </si>
  <si>
    <t>Picanha grelhada</t>
  </si>
  <si>
    <t>Picles de pepino</t>
  </si>
  <si>
    <t>Pimenta branca</t>
  </si>
  <si>
    <t>Pimenta moída</t>
  </si>
  <si>
    <t>Pimenta preta</t>
  </si>
  <si>
    <t>Pimento cru</t>
  </si>
  <si>
    <t>Pimento grelhado</t>
  </si>
  <si>
    <t>Pinhão, miolo</t>
  </si>
  <si>
    <t>Pistácio torrado e salgado</t>
  </si>
  <si>
    <t>Pistácio torrado, sem sal</t>
  </si>
  <si>
    <t>Pizza de queijo e tomate</t>
  </si>
  <si>
    <t>Pizza de queijo, tomate e fiambre</t>
  </si>
  <si>
    <t>Pó achocolatado com alto teor de gordura</t>
  </si>
  <si>
    <t>Pó achocolatado com baixo teor de gordura</t>
  </si>
  <si>
    <t>Polvo cozido sem sal</t>
  </si>
  <si>
    <t>Polvo cru</t>
  </si>
  <si>
    <t>Pombo cru</t>
  </si>
  <si>
    <t>Pota crua</t>
  </si>
  <si>
    <t>Preparado fermentado à base de soja (Vegurte)</t>
  </si>
  <si>
    <t>Presunto</t>
  </si>
  <si>
    <t>Proteína texturizada de soja</t>
  </si>
  <si>
    <t>Proteína de soja</t>
  </si>
  <si>
    <t>Pudim de leite e ovos</t>
  </si>
  <si>
    <t>Pudim flan caseiro</t>
  </si>
  <si>
    <t>Pudim instantâneo em pó</t>
  </si>
  <si>
    <t>Pudim instantâneo preparado com leite magro</t>
  </si>
  <si>
    <t>Pudim instantâneo preparado com leite meio gordo</t>
  </si>
  <si>
    <t>Pulmões de porco, crus</t>
  </si>
  <si>
    <t>Puré de batata</t>
  </si>
  <si>
    <t>Queijada de queijo fresco</t>
  </si>
  <si>
    <t>Queijada de queijo magro</t>
  </si>
  <si>
    <t>Queijada de requeijão</t>
  </si>
  <si>
    <t>Queijo Amarelo da Beira Baixa</t>
  </si>
  <si>
    <t>Queijo curado</t>
  </si>
  <si>
    <t>Queijo Brie</t>
  </si>
  <si>
    <t>Queijo Camembert</t>
  </si>
  <si>
    <t>Queijo Cheddar</t>
  </si>
  <si>
    <t>Queijo creme para barrar</t>
  </si>
  <si>
    <t>Queijo processado e creme</t>
  </si>
  <si>
    <t>Queijo creme para barrar, alto teor polinsaturados</t>
  </si>
  <si>
    <t>Queijo de Azeitão</t>
  </si>
  <si>
    <t>Queijo de cabra "Pure chèvre"</t>
  </si>
  <si>
    <t>Queijo de cabra atabafado, curado</t>
  </si>
  <si>
    <t>Queijo de cabra atabafado, fresco</t>
  </si>
  <si>
    <t>Queijo fresco (não curado)</t>
  </si>
  <si>
    <t>Queijo de cabra curado</t>
  </si>
  <si>
    <t>Queijo de Castelo Branco</t>
  </si>
  <si>
    <t>Queijo de Évora</t>
  </si>
  <si>
    <t>Queijo de mistura (vaca, cabra e ovelha)</t>
  </si>
  <si>
    <t>Queijo de Nisa</t>
  </si>
  <si>
    <t>Queijo de ovelha curado</t>
  </si>
  <si>
    <t>Queijo de ovelha, amanteigado</t>
  </si>
  <si>
    <t>Queijo de vaca curado</t>
  </si>
  <si>
    <t>Queijo de vaca curado, magro</t>
  </si>
  <si>
    <t>Queijo de vaca curado, meio gordo</t>
  </si>
  <si>
    <t>Queijo de vaca, amanteigado</t>
  </si>
  <si>
    <t>Queijo Emmental</t>
  </si>
  <si>
    <t>Queijo flamengo</t>
  </si>
  <si>
    <t>Queijo flamengo light (-50% gordura)</t>
  </si>
  <si>
    <t>Queijo fresco açucarado com sabor a fruta</t>
  </si>
  <si>
    <t>Queijo fresco de cabra</t>
  </si>
  <si>
    <t>Queijo fresco de ovelha</t>
  </si>
  <si>
    <t>Queijo fresco magro</t>
  </si>
  <si>
    <t>Queijo fresco meio gordo</t>
  </si>
  <si>
    <t>Queijo fundido 40% gordura</t>
  </si>
  <si>
    <t>Queijo Gouda</t>
  </si>
  <si>
    <t>Queijo Gruyère</t>
  </si>
  <si>
    <t>Queijo Mascarpone</t>
  </si>
  <si>
    <t>Queijo Mestiço de Tolosa</t>
  </si>
  <si>
    <t>Queijo Mozzarella fresco</t>
  </si>
  <si>
    <t>Queijo Parmesão</t>
  </si>
  <si>
    <t>Queijo Quark açucarado magro com sabor a fruta</t>
  </si>
  <si>
    <t>Queijo Quark natural magro</t>
  </si>
  <si>
    <t>Queijo Quark natural meio gordo</t>
  </si>
  <si>
    <t>Queijo Raclette</t>
  </si>
  <si>
    <t>MD8</t>
  </si>
  <si>
    <t>Queijo Feta</t>
  </si>
  <si>
    <t>Queijo Roquefort</t>
  </si>
  <si>
    <t>Queijo São Jorge</t>
  </si>
  <si>
    <t>Queijo Serpa</t>
  </si>
  <si>
    <t>Queijo Serra da Estrela</t>
  </si>
  <si>
    <t>Queijo Serra da Estrela, velho</t>
  </si>
  <si>
    <t>Queque</t>
  </si>
  <si>
    <t>Quiabo cru</t>
  </si>
  <si>
    <t>Quiche de espinafres</t>
  </si>
  <si>
    <t>Quiche de vegetais</t>
  </si>
  <si>
    <t>Quiche lorraine</t>
  </si>
  <si>
    <t>Quivi, "Kiwi"</t>
  </si>
  <si>
    <t>Quivi, "Kiwi" desidratado</t>
  </si>
  <si>
    <t>Rabanada</t>
  </si>
  <si>
    <t>Rabanete cru</t>
  </si>
  <si>
    <t>Rabanetes e similares</t>
  </si>
  <si>
    <t>Rábano cru</t>
  </si>
  <si>
    <t>Rábanos e similares</t>
  </si>
  <si>
    <t>Raia crua</t>
  </si>
  <si>
    <t>Rancho com carne de galinha, porco e vaca</t>
  </si>
  <si>
    <t>Rancho com carne de porco</t>
  </si>
  <si>
    <t>Rebentos de alfalfa crus</t>
  </si>
  <si>
    <t>Germinados, rebentos e similares</t>
  </si>
  <si>
    <t>Rebentos de alfafa</t>
  </si>
  <si>
    <t>Rebentos de bambu crus</t>
  </si>
  <si>
    <t>Rebentos de bambú e similares</t>
  </si>
  <si>
    <t>Rebentos de soja crus</t>
  </si>
  <si>
    <t>Rebentos de soja</t>
  </si>
  <si>
    <t>Rebuçados</t>
  </si>
  <si>
    <t>Requeijão de cabra</t>
  </si>
  <si>
    <t>Requeijão de mistura (ovelha e cabra)</t>
  </si>
  <si>
    <t>Requeijão de mistura (vaca, ovelha e cabra)</t>
  </si>
  <si>
    <t>Requeijão de ovelha</t>
  </si>
  <si>
    <t>Requeijão de vaca</t>
  </si>
  <si>
    <t>Rim de carneiro, cru</t>
  </si>
  <si>
    <t>Rim de animal</t>
  </si>
  <si>
    <t>Rim de mamiferos</t>
  </si>
  <si>
    <t>Rim de carneiro, frito com margarina</t>
  </si>
  <si>
    <t>Rim de porco, cru</t>
  </si>
  <si>
    <t>Rim de porco, frito com margarina</t>
  </si>
  <si>
    <t>Rim de vaca, cru</t>
  </si>
  <si>
    <t>Rissol</t>
  </si>
  <si>
    <t>Rissol de camarão</t>
  </si>
  <si>
    <t>Rissol de carne com manteiga</t>
  </si>
  <si>
    <t>Rissol de carne com margarina</t>
  </si>
  <si>
    <t>Robalo assado com cebola, azeite, banha e manteiga</t>
  </si>
  <si>
    <t>Robalo cozido</t>
  </si>
  <si>
    <t>Robalo cru</t>
  </si>
  <si>
    <t>Robalo grelhado</t>
  </si>
  <si>
    <t>Rojões de carne gorda</t>
  </si>
  <si>
    <t>Rojões de carne magra</t>
  </si>
  <si>
    <t>Romã</t>
  </si>
  <si>
    <t>Rúcula crua</t>
  </si>
  <si>
    <t>Safio cru</t>
  </si>
  <si>
    <t>Salada de alface e tomate temperada com azeite e vinagre</t>
  </si>
  <si>
    <t>Saladas</t>
  </si>
  <si>
    <t>Salada de atum</t>
  </si>
  <si>
    <t>Salada de bacalhau com grão</t>
  </si>
  <si>
    <t>Salada russa</t>
  </si>
  <si>
    <t>Salame</t>
  </si>
  <si>
    <t>Salicórnia fresca</t>
  </si>
  <si>
    <t>Salmão cozido</t>
  </si>
  <si>
    <t>Salmão cru</t>
  </si>
  <si>
    <t>Salmão grelhado</t>
  </si>
  <si>
    <t>Salmonete cru</t>
  </si>
  <si>
    <t>Salpicão</t>
  </si>
  <si>
    <t>Salsa fresca</t>
  </si>
  <si>
    <t>Salsa seca</t>
  </si>
  <si>
    <t>Salsicha de soja</t>
  </si>
  <si>
    <t>Substitutos da carne</t>
  </si>
  <si>
    <t>Salsicha fresca crua</t>
  </si>
  <si>
    <t>Enchidos frescos crus</t>
  </si>
  <si>
    <t>Salsicha fresca estufada com couve e azeite</t>
  </si>
  <si>
    <t>Salsicha fresca estufada com legumes e azeite</t>
  </si>
  <si>
    <t>Salsicha tipo Frankfurt</t>
  </si>
  <si>
    <t>Salsicha tipo Frankfurt frita (escorrido o óleo) sem adição de sal</t>
  </si>
  <si>
    <t>Salsicha tipo Frankfurt grelhada sem adição de sal</t>
  </si>
  <si>
    <t>Sangue de porco, cru</t>
  </si>
  <si>
    <t>Sangue de animal</t>
  </si>
  <si>
    <t>Sapateira crua</t>
  </si>
  <si>
    <t>Caranguejos, aranhas-marinhas</t>
  </si>
  <si>
    <t>Sarda cozida</t>
  </si>
  <si>
    <t>Sarda crua</t>
  </si>
  <si>
    <t>Sarda grelhada</t>
  </si>
  <si>
    <t>Sardinha frita</t>
  </si>
  <si>
    <t>Sardinha gorda crua</t>
  </si>
  <si>
    <t>Sardinha gorda frita</t>
  </si>
  <si>
    <t>Sardinha gorda grelhada</t>
  </si>
  <si>
    <t>Sardinha meio gorda conserva em água, sem espinha e sem pele</t>
  </si>
  <si>
    <t>Sardinha meio gorda conserva em azeite</t>
  </si>
  <si>
    <t>Sardinha meio gorda conserva em azeite (escorrido)</t>
  </si>
  <si>
    <t>Sardinha meio gorda crua</t>
  </si>
  <si>
    <t>Sardinha meio gorda frita</t>
  </si>
  <si>
    <t>Sardinha meio gorda grelhada</t>
  </si>
  <si>
    <t>Seitan</t>
  </si>
  <si>
    <t>Sementes de abóbora, cruas, secas, miolo</t>
  </si>
  <si>
    <t>Sementes de cânhamo secas</t>
  </si>
  <si>
    <t>Sementes de chia</t>
  </si>
  <si>
    <t>Sementes de coentro</t>
  </si>
  <si>
    <t>Sementes de girassol, cruas, secas, miolo</t>
  </si>
  <si>
    <t>Sementes de linhaça cruas</t>
  </si>
  <si>
    <t>Sementes de melão</t>
  </si>
  <si>
    <t>Sementes de mostarda</t>
  </si>
  <si>
    <t>Sementes de papoila</t>
  </si>
  <si>
    <t>Sementes de sésamo</t>
  </si>
  <si>
    <t>Sêmola de milho</t>
  </si>
  <si>
    <t>Semolina</t>
  </si>
  <si>
    <t>Shortening para pastelaria</t>
  </si>
  <si>
    <t>Shortening para restaurante</t>
  </si>
  <si>
    <t>Sidra (vinho de maçã)</t>
  </si>
  <si>
    <t>Vinho e bebidas similares</t>
  </si>
  <si>
    <t>Bebidas similares do vinho</t>
  </si>
  <si>
    <t>Sobremesa à base de soja</t>
  </si>
  <si>
    <t>Soja cozida sem sal</t>
  </si>
  <si>
    <t>Soja, farinha com baixo teor de gordura</t>
  </si>
  <si>
    <t>Soja, grão seco, cru</t>
  </si>
  <si>
    <t>Solha crua</t>
  </si>
  <si>
    <t>Solha frita</t>
  </si>
  <si>
    <t>Solha grelhada</t>
  </si>
  <si>
    <t>Sonhos</t>
  </si>
  <si>
    <t>Sopa à lavrador</t>
  </si>
  <si>
    <t>Sopa de abóbora</t>
  </si>
  <si>
    <t>Sopa de agrião</t>
  </si>
  <si>
    <t>Sopa de agrião com leite</t>
  </si>
  <si>
    <t>Sopa de agrião com requeijão</t>
  </si>
  <si>
    <t>Sopa de carne de porco</t>
  </si>
  <si>
    <t>Sopa de cebola</t>
  </si>
  <si>
    <t>Sopa de cenoura</t>
  </si>
  <si>
    <t>Sopa de couve-branca</t>
  </si>
  <si>
    <t>Sopa de couve-lombarda</t>
  </si>
  <si>
    <t>Sopa de cozido</t>
  </si>
  <si>
    <t>Sopa de ervilhas</t>
  </si>
  <si>
    <t>Sopa de espinafres</t>
  </si>
  <si>
    <t>Sopa de espinafres com ovos</t>
  </si>
  <si>
    <t>Sopa de favas</t>
  </si>
  <si>
    <t>Sopa de feijão</t>
  </si>
  <si>
    <t>Sopa de feijão-branco com couve-portuguesa</t>
  </si>
  <si>
    <t>Sopa de feijão-manteiga</t>
  </si>
  <si>
    <t>Sopa de feijão-manteiga com couve-lombarda</t>
  </si>
  <si>
    <t>Sopa de feijão-verde</t>
  </si>
  <si>
    <t>Sopa de feijão-verde e cenoura</t>
  </si>
  <si>
    <t>Sopa de feijão-verde e nabo</t>
  </si>
  <si>
    <t>Sopa de grão à moda da avó</t>
  </si>
  <si>
    <t>Sopa de grão com arroz, espinafres e coentros</t>
  </si>
  <si>
    <t xml:space="preserve">Sopa de grão com espinafres </t>
  </si>
  <si>
    <t>Sopa de grão com espinafres sem arroz</t>
  </si>
  <si>
    <t>Sopa de nabiças (ou de grelos de nabo)</t>
  </si>
  <si>
    <t xml:space="preserve">Sopa de peixe </t>
  </si>
  <si>
    <t>Sopa de peixe com massa</t>
  </si>
  <si>
    <t>Sopa de tomate</t>
  </si>
  <si>
    <t>Sopa de vegetais</t>
  </si>
  <si>
    <t>Sopa juliana</t>
  </si>
  <si>
    <t>Sopa, caldo verde</t>
  </si>
  <si>
    <t>Sopa, canja de galinha</t>
  </si>
  <si>
    <t>Sopa, creme de cenoura</t>
  </si>
  <si>
    <t>Sopa, puré de feijão</t>
  </si>
  <si>
    <t>Sopa, puré de vegetais</t>
  </si>
  <si>
    <t>Sucedâneo de café (pó) (2 marcas)</t>
  </si>
  <si>
    <t>Ingredientes para substitutos de café</t>
  </si>
  <si>
    <t>Sucedâneo de café (pó) com 20% de café</t>
  </si>
  <si>
    <t>Sultanas</t>
  </si>
  <si>
    <t>Sumo de ananás, 100%</t>
  </si>
  <si>
    <t>Sumos de frutos (100% da fonte indicada)</t>
  </si>
  <si>
    <t>Sumo de ananás, concentrado</t>
  </si>
  <si>
    <t>Sumos de frutos / hortícolas concentrados ou desidratados</t>
  </si>
  <si>
    <t>Sumo de frutos / hortícolas concentrado</t>
  </si>
  <si>
    <t xml:space="preserve">Sumo de laranja, 100% </t>
  </si>
  <si>
    <t>Sumo de laranja, concentrado</t>
  </si>
  <si>
    <t>Sumo de limão, fresco (espremido)</t>
  </si>
  <si>
    <t>Sumo de maçã, 100%</t>
  </si>
  <si>
    <t>Sumo de pêssego, 100%</t>
  </si>
  <si>
    <t>Sumo de tomate, 100%</t>
  </si>
  <si>
    <t>Sumos de hortícolas</t>
  </si>
  <si>
    <t xml:space="preserve">Tahini </t>
  </si>
  <si>
    <t xml:space="preserve">Tâmara fresca </t>
  </si>
  <si>
    <t>Tâmara seca</t>
  </si>
  <si>
    <t>Tamarilho sem pele</t>
  </si>
  <si>
    <t>Tamarindo cru</t>
  </si>
  <si>
    <t>Tamboril cru</t>
  </si>
  <si>
    <t>Tamboril grelhado</t>
  </si>
  <si>
    <t>Tângera</t>
  </si>
  <si>
    <t>Tangerina</t>
  </si>
  <si>
    <t>Tapioca</t>
  </si>
  <si>
    <t>Amido de tapioca</t>
  </si>
  <si>
    <t>Tarte de maçã</t>
  </si>
  <si>
    <t>Massa quebrada (tartes)</t>
  </si>
  <si>
    <t>Tarte de maçã e pêssego</t>
  </si>
  <si>
    <t>Tisana, infusão de ervas</t>
  </si>
  <si>
    <t>Tisanas</t>
  </si>
  <si>
    <t>Tofu frito com azeite</t>
  </si>
  <si>
    <t>Tofu frito com óleo de milho</t>
  </si>
  <si>
    <t>Tofu simples</t>
  </si>
  <si>
    <t>Tomate cherry cru</t>
  </si>
  <si>
    <t>Tomate concentrado</t>
  </si>
  <si>
    <t>Produtos de tomate processados</t>
  </si>
  <si>
    <t>Tomate cru</t>
  </si>
  <si>
    <t>Tomate em conserva ao natural</t>
  </si>
  <si>
    <t>Tomilho fresco</t>
  </si>
  <si>
    <t>Tomilho seco</t>
  </si>
  <si>
    <t>Toranja</t>
  </si>
  <si>
    <t>Torta de chocolate e chantilly</t>
  </si>
  <si>
    <t>Tosta de trigo</t>
  </si>
  <si>
    <t>Tostas</t>
  </si>
  <si>
    <t>Tosta de trigo integral</t>
  </si>
  <si>
    <t>Tosta de trigo sem sal</t>
  </si>
  <si>
    <t>Tosta de trigo simples</t>
  </si>
  <si>
    <t>Toucinho  de porco entremeado ligeiramente salgado, cozido sem adição de sal</t>
  </si>
  <si>
    <t>Tecidos adiposos frescos de animais</t>
  </si>
  <si>
    <t>Tecido adiposo de mamíferos</t>
  </si>
  <si>
    <t>Toucinho de porco entremeado fresco, cru</t>
  </si>
  <si>
    <t>Toucinho de porco entremeado fresco, grelhado sem adição de sal</t>
  </si>
  <si>
    <t>Toucinho de porco entremeado ligeiramente salgado, cru</t>
  </si>
  <si>
    <t>Toucinho de porco entremeado magro</t>
  </si>
  <si>
    <t>Tremoço cozido, sem sal</t>
  </si>
  <si>
    <t>Tremoço, cozido e salgado</t>
  </si>
  <si>
    <t>Trigo Sarraceno (grão) cru</t>
  </si>
  <si>
    <t>Tripa de porco fresca</t>
  </si>
  <si>
    <t>Tripa de vaca crua</t>
  </si>
  <si>
    <t>Truta arco-íris crua</t>
  </si>
  <si>
    <t>Truta arco-íris grelhada</t>
  </si>
  <si>
    <t>Túbera (trufa) crua</t>
  </si>
  <si>
    <t>Uva (média, branca e tinta)</t>
  </si>
  <si>
    <t>Uva branca (5 variedades)</t>
  </si>
  <si>
    <t>Uva seca (passas)</t>
  </si>
  <si>
    <t>Uva tinta (5 variedades)</t>
  </si>
  <si>
    <t>Vaca assada</t>
  </si>
  <si>
    <t>Vaca assada com azeite e margarina</t>
  </si>
  <si>
    <t>Vaca assada com margarina</t>
  </si>
  <si>
    <t>Vaca assada com óleo alimentar e margarina</t>
  </si>
  <si>
    <t>Vaca assada, sem molho</t>
  </si>
  <si>
    <t>Vaca magra cozida</t>
  </si>
  <si>
    <t>Vaca magra estufada</t>
  </si>
  <si>
    <t>Vaca magra estufada à jardineira</t>
  </si>
  <si>
    <t>Vaca magra estufada com azeite e margarina</t>
  </si>
  <si>
    <t>Vaca magra estufada com margarina</t>
  </si>
  <si>
    <t>Vaca magra estufada com óleo alimentar e margarina</t>
  </si>
  <si>
    <t>Vaca magra estufada, sem molho</t>
  </si>
  <si>
    <t>Vaca meio gorda estufada</t>
  </si>
  <si>
    <t>Vaca meio gorda estufada com azeite e margarina</t>
  </si>
  <si>
    <t>Vaca meio gorda estufada com margarina</t>
  </si>
  <si>
    <t>Vaca meio gorda estufada com óleo alimentar e margarina</t>
  </si>
  <si>
    <t>Vaca meio gorda estufada, sem molho</t>
  </si>
  <si>
    <t>Vaca para assar crua</t>
  </si>
  <si>
    <t>Vaca para cozer ou estufar magra crua</t>
  </si>
  <si>
    <t>Vaca para cozer ou estufar meio gorda crua</t>
  </si>
  <si>
    <t>Veado cru</t>
  </si>
  <si>
    <t>Vieira, crua</t>
  </si>
  <si>
    <t>Vieiras, pectens</t>
  </si>
  <si>
    <t>Vinagre</t>
  </si>
  <si>
    <t>MD1</t>
  </si>
  <si>
    <t>Vinagre balsâmico</t>
  </si>
  <si>
    <t>Vinho espumante doce</t>
  </si>
  <si>
    <t>Vinho</t>
  </si>
  <si>
    <t>Vinho espumante extra bruto</t>
  </si>
  <si>
    <t>Vinho espumante meio Seco</t>
  </si>
  <si>
    <t>Vinho espumante seco</t>
  </si>
  <si>
    <t>Vinho generoso da Madeira</t>
  </si>
  <si>
    <t>Vinhos digestivos</t>
  </si>
  <si>
    <t>Vinho generoso do Porto, doce</t>
  </si>
  <si>
    <t>Vinho generoso do Porto, meio seco</t>
  </si>
  <si>
    <t>Vinho generoso do Porto, seco</t>
  </si>
  <si>
    <t>Vinho maduro branco</t>
  </si>
  <si>
    <t>Vinho maduro palhete</t>
  </si>
  <si>
    <t>Vinho maduro tinto</t>
  </si>
  <si>
    <t>Vinho rosé</t>
  </si>
  <si>
    <t>Vinho verde branco</t>
  </si>
  <si>
    <t>Vinho verde tinto</t>
  </si>
  <si>
    <t>Wasabi, raiz crua</t>
  </si>
  <si>
    <t xml:space="preserve">Energia [kcal] </t>
  </si>
  <si>
    <t>ENERCC</t>
  </si>
  <si>
    <t>ENERCJ</t>
  </si>
  <si>
    <t>Lípidos
[g]</t>
  </si>
  <si>
    <t>FAT</t>
  </si>
  <si>
    <t xml:space="preserve">Ácidos gordos saturados
[g] </t>
  </si>
  <si>
    <t>FASAT</t>
  </si>
  <si>
    <t>Ácidos gordos monoinsaturados 
[g]</t>
  </si>
  <si>
    <t>FAMS</t>
  </si>
  <si>
    <t>Ácidos gordos polinsaturados 
[g]</t>
  </si>
  <si>
    <t>FAPU</t>
  </si>
  <si>
    <t xml:space="preserve">Ácido linoleico 
[g] </t>
  </si>
  <si>
    <t>F18:2CN6</t>
  </si>
  <si>
    <t>Ácidos gordos trans 
[g]</t>
  </si>
  <si>
    <t>FATRS</t>
  </si>
  <si>
    <t>Hidratos de carbono 
[g]</t>
  </si>
  <si>
    <t>CHO</t>
  </si>
  <si>
    <t xml:space="preserve">Açúcares 
[g] </t>
  </si>
  <si>
    <t>SUGAR</t>
  </si>
  <si>
    <t xml:space="preserve">Oligossacáridos 
[g] </t>
  </si>
  <si>
    <t>OLSAC</t>
  </si>
  <si>
    <t>Amido 
[g]</t>
  </si>
  <si>
    <t>STARCH</t>
  </si>
  <si>
    <t>Sal  
[g]</t>
  </si>
  <si>
    <t>NACL</t>
  </si>
  <si>
    <t>Fibra  
[g]</t>
  </si>
  <si>
    <t>FIBT</t>
  </si>
  <si>
    <t xml:space="preserve">Proteína 
[g] </t>
  </si>
  <si>
    <t>PROT</t>
  </si>
  <si>
    <t xml:space="preserve">Álcool 
[g] </t>
  </si>
  <si>
    <t>ALC</t>
  </si>
  <si>
    <t xml:space="preserve">Água 
[g] </t>
  </si>
  <si>
    <t>WATER</t>
  </si>
  <si>
    <t xml:space="preserve">Ácidos orgânicos 
[g] </t>
  </si>
  <si>
    <t>OA</t>
  </si>
  <si>
    <t>Colesterol 
[mg]</t>
  </si>
  <si>
    <t>CHORL</t>
  </si>
  <si>
    <r>
      <rPr>
        <sz val="12"/>
        <color theme="1"/>
        <rFont val="Calibri"/>
        <family val="2"/>
      </rPr>
      <t>Vitamina A  
[</t>
    </r>
    <r>
      <rPr>
        <sz val="12"/>
        <color theme="1"/>
        <rFont val="Calibri"/>
        <family val="2"/>
      </rPr>
      <t>µ</t>
    </r>
    <r>
      <rPr>
        <sz val="12"/>
        <color theme="1"/>
        <rFont val="Calibri"/>
        <family val="2"/>
      </rPr>
      <t>g]</t>
    </r>
  </si>
  <si>
    <t>VITA</t>
  </si>
  <si>
    <t>Caroteno 
[µg]</t>
  </si>
  <si>
    <t>CAROT</t>
  </si>
  <si>
    <t>Vitamina D 
[µg]</t>
  </si>
  <si>
    <t>VITD</t>
  </si>
  <si>
    <t>alfa-tocoferol 
[mg]</t>
  </si>
  <si>
    <t>TOCPHA</t>
  </si>
  <si>
    <t xml:space="preserve">Tiamina 
[mg] </t>
  </si>
  <si>
    <t>THIA</t>
  </si>
  <si>
    <t xml:space="preserve">Riboflavina 
[mg] </t>
  </si>
  <si>
    <t>RIBF</t>
  </si>
  <si>
    <t>Niacina 
[mg]</t>
  </si>
  <si>
    <t>NIA</t>
  </si>
  <si>
    <t>Equivalentes de niacina 
[mg]</t>
  </si>
  <si>
    <t>NIAEQ</t>
  </si>
  <si>
    <t>Triptofano/60 
[mg]</t>
  </si>
  <si>
    <t>NIATRP</t>
  </si>
  <si>
    <t>Vitamina B6 
[mg]</t>
  </si>
  <si>
    <t>VITB6</t>
  </si>
  <si>
    <t>Vitamina B12 
[µg]</t>
  </si>
  <si>
    <t>VITB12</t>
  </si>
  <si>
    <t>Vitamina C 
[mg]</t>
  </si>
  <si>
    <t>VITC</t>
  </si>
  <si>
    <t>Folatos 
[µg]</t>
  </si>
  <si>
    <t>FOL</t>
  </si>
  <si>
    <t>Cinza 
[g]</t>
  </si>
  <si>
    <t>ASH</t>
  </si>
  <si>
    <t>Sódio 
[mg]</t>
  </si>
  <si>
    <t>NA</t>
  </si>
  <si>
    <t xml:space="preserve">Potássio 
[mg] </t>
  </si>
  <si>
    <t>Cálcio 
[mg]</t>
  </si>
  <si>
    <t>CA</t>
  </si>
  <si>
    <t>Fósforo 
[mg]</t>
  </si>
  <si>
    <t>Magnésio 
[mg]</t>
  </si>
  <si>
    <t>MG</t>
  </si>
  <si>
    <t>Ferro 
[mg]</t>
  </si>
  <si>
    <t>FE</t>
  </si>
  <si>
    <t>Zinco 
[mg]</t>
  </si>
  <si>
    <t>ZN</t>
  </si>
  <si>
    <t>Selénio 
[µg]</t>
  </si>
  <si>
    <t>SE</t>
  </si>
  <si>
    <t>Iodo 
[µg]</t>
  </si>
  <si>
    <t>ID</t>
  </si>
  <si>
    <t>Para mais informações sobre a Tabela da Composição de Alimentos consultar</t>
  </si>
  <si>
    <t>https://portfir-insa.min-saude.pt/</t>
  </si>
  <si>
    <t>Atualizado em 05-05-2023</t>
  </si>
  <si>
    <t>categoria</t>
  </si>
  <si>
    <t>food</t>
  </si>
  <si>
    <t>Açúcar</t>
  </si>
  <si>
    <t>Água</t>
  </si>
  <si>
    <t>Beb_alcoolicas</t>
  </si>
  <si>
    <t>Café_cacau_chá</t>
  </si>
  <si>
    <t>Açúcar amarelo (502)</t>
  </si>
  <si>
    <t>Água mineral natural gaseificada, "Água Castello" (2)</t>
  </si>
  <si>
    <t>Aguardente (729)</t>
  </si>
  <si>
    <t>Cacau em pó (505)</t>
  </si>
  <si>
    <t>Açúcar branco (503)</t>
  </si>
  <si>
    <t>Água mineral natural gaseificada, "Vimeiro" (5)</t>
  </si>
  <si>
    <t>Brandy (730)</t>
  </si>
  <si>
    <t>Café solúvel em pó com cafeína (771)</t>
  </si>
  <si>
    <t>Chocolate de leite (508)</t>
  </si>
  <si>
    <t>Água mineral natural gasocarbónica, "Pedras Salgadas" (3)</t>
  </si>
  <si>
    <t>Cerveja branca (726)</t>
  </si>
  <si>
    <t>Café solúvel em pó descafeinado (773)</t>
  </si>
  <si>
    <t>Chocolate em barra, culinária (506)</t>
  </si>
  <si>
    <t>Água mineral natural, "Luso" (4)</t>
  </si>
  <si>
    <t>Cerveja preta (727)</t>
  </si>
  <si>
    <t>Café, infusão - bica (3 marcas) (767)</t>
  </si>
  <si>
    <t>Chocolate em pó (507)</t>
  </si>
  <si>
    <t>Água, rede pública de abastecimento (Lisboa) (1)</t>
  </si>
  <si>
    <t>Cerveja sem álcool (728)</t>
  </si>
  <si>
    <t>Café, infusão - café de cafeteira (3 marcas) (769)</t>
  </si>
  <si>
    <t>Chocolate negro (aproximadamente 50% cacau) (1900000094)</t>
  </si>
  <si>
    <t>Base em pó para bebida de ananás (738)</t>
  </si>
  <si>
    <t>Gin - Rum- Whisky (731)</t>
  </si>
  <si>
    <t>Café, infusão - carioca (2 marcas) (768)</t>
  </si>
  <si>
    <t>Creme para barrar de cacau e avelãs (8 marcas) (372)</t>
  </si>
  <si>
    <t>Base em pó para bebida de laranja (743)</t>
  </si>
  <si>
    <t>Licor beneditino (734)</t>
  </si>
  <si>
    <t>Café, infusão - valor médio (bica 60% e café de cafeteira 40%) (770)</t>
  </si>
  <si>
    <t>Gelado de água (sorvete) (513)</t>
  </si>
  <si>
    <t>Bebida refrigerante, cola (763)</t>
  </si>
  <si>
    <t>Licor de anis (733)</t>
  </si>
  <si>
    <t>Chá, infusão, preto (962)</t>
  </si>
  <si>
    <t>Gelatina preparada com ananás em conserva (516)</t>
  </si>
  <si>
    <t>Bebida refrigerante, cola sem açúcar (764)</t>
  </si>
  <si>
    <t>Licor de ginja (732)</t>
  </si>
  <si>
    <t>Chá, infusão, verde (963)</t>
  </si>
  <si>
    <t>Gelatina preparada com laranja e sumo de laranja (517)</t>
  </si>
  <si>
    <t>Bebida refrigerante, gasosa (765)</t>
  </si>
  <si>
    <t>Licor simples (735)</t>
  </si>
  <si>
    <t>Sucedâneo de café (pó) (2 marcas) (775)</t>
  </si>
  <si>
    <t>Marmelada (672)</t>
  </si>
  <si>
    <t>Bebida refrigerante, laranja (766)</t>
  </si>
  <si>
    <t>Sidra (vinho de maçã) (711)</t>
  </si>
  <si>
    <t>Sucedâneo de café (pó) com 20% de café (776)</t>
  </si>
  <si>
    <t>Mel (504)</t>
  </si>
  <si>
    <t>Vinho espumante doce (719)</t>
  </si>
  <si>
    <t>Tisana, infusão de ervas (964)</t>
  </si>
  <si>
    <t>Mel de cana (1900000069)</t>
  </si>
  <si>
    <t>Vinho espumante extra bruto (718)</t>
  </si>
  <si>
    <t>Melaço (1900000068)</t>
  </si>
  <si>
    <t>Vinho espumante meio Seco (720)</t>
  </si>
  <si>
    <t>Pastilha elástica (521)</t>
  </si>
  <si>
    <t>Vinho espumante seco (721)</t>
  </si>
  <si>
    <t>Pó achocolatado com alto teor de gordura (510)</t>
  </si>
  <si>
    <t>Vinho generoso da Madeira (722)</t>
  </si>
  <si>
    <t>Pó achocolatado com baixo teor de gordura (509)</t>
  </si>
  <si>
    <t>Vinho generoso do Porto, doce (723)</t>
  </si>
  <si>
    <t>Rebuçados (520)</t>
  </si>
  <si>
    <t>Vinho generoso do Porto, meio seco (724)</t>
  </si>
  <si>
    <t>Vinho generoso do Porto, seco (725)</t>
  </si>
  <si>
    <t>Vinho maduro branco (712)</t>
  </si>
  <si>
    <t>Vinho maduro palhete (713)</t>
  </si>
  <si>
    <t>Vinho maduro tinto (714)</t>
  </si>
  <si>
    <t>Vinho rosé (715)</t>
  </si>
  <si>
    <t>Vinho verde branco (716)</t>
  </si>
  <si>
    <t>Vinho verde tinto (717)</t>
  </si>
  <si>
    <t>Arroz</t>
  </si>
  <si>
    <t>Arroz agulha cru (402)</t>
  </si>
  <si>
    <t>Arroz carolino branqueado cru (400)</t>
  </si>
  <si>
    <t>Arroz integral cru (401)</t>
  </si>
  <si>
    <t>Batata crua (585)</t>
  </si>
  <si>
    <t>Batata doce crua (593)</t>
  </si>
  <si>
    <t>Biscoitos_bolachas</t>
  </si>
  <si>
    <t>Biscoitos caseiros (460)</t>
  </si>
  <si>
    <t>Biscoitos limão (456)</t>
  </si>
  <si>
    <t>Biscoitos, argolas (455)</t>
  </si>
  <si>
    <t>Biscoitos, línguas de gato (457)</t>
  </si>
  <si>
    <t>Biscoitos, línguas de veado (458)</t>
  </si>
  <si>
    <t>Biscoitos, palitos la Reine (459)</t>
  </si>
  <si>
    <t>Bola de Berlim sem creme (472)</t>
  </si>
  <si>
    <t>Bolacha "Belga" (464)</t>
  </si>
  <si>
    <t>Bolacha "Cream cracker" (466)</t>
  </si>
  <si>
    <t>Bolacha "waffer" baunilha (463)</t>
  </si>
  <si>
    <t>Bolacha água e sal (461)</t>
  </si>
  <si>
    <t>Bolacha aveia (462)</t>
  </si>
  <si>
    <t>Bolacha chocolate (465)</t>
  </si>
  <si>
    <t>Bolacha integral (trigo) (467)</t>
  </si>
  <si>
    <t>Bolacha manteiga (468)</t>
  </si>
  <si>
    <t>Bolacha Maria (469)</t>
  </si>
  <si>
    <t>Bolacha torrada (470)</t>
  </si>
  <si>
    <t>Gressino (439)</t>
  </si>
  <si>
    <t>Borrego</t>
  </si>
  <si>
    <t>Costeleta ou perna de borrego assada com azeite e margarina (122)</t>
  </si>
  <si>
    <t>Costeleta ou perna de borrego assada com margarina (123)</t>
  </si>
  <si>
    <t>Costeleta ou perna de borrego frita com margarina, sem molho (124)</t>
  </si>
  <si>
    <t>Costeleta ou perna de borrego, assada, sem molho (116)</t>
  </si>
  <si>
    <t>Costeleta ou perna de borrego, cozida  (102)</t>
  </si>
  <si>
    <t>Costeleta ou perna de borrego, crua  (96)</t>
  </si>
  <si>
    <t>Costeleta ou perna de borrego, estufada sem molho (105)</t>
  </si>
  <si>
    <t>Costeleta ou perna de borrego, grelhada (113)</t>
  </si>
  <si>
    <t>Costeleta ou perna de carneiro magra frita com margarina, sem molho (125)</t>
  </si>
  <si>
    <t>Pá de carneiro, crua (98)</t>
  </si>
  <si>
    <t>Peito de carneiro gordo, cru (99)</t>
  </si>
  <si>
    <t>Perna de carneiro magra, crua (101)</t>
  </si>
  <si>
    <t>Cabrito</t>
  </si>
  <si>
    <t>Costeleta de cabrito crua (126)</t>
  </si>
  <si>
    <t>Costeleta de cabrito grelhada (136)</t>
  </si>
  <si>
    <t>Costeleta de carneiro, crua (97)</t>
  </si>
  <si>
    <t>Peito de cabrito cru (127)</t>
  </si>
  <si>
    <t>Perna de cabrito crua (128)</t>
  </si>
  <si>
    <t>Caça</t>
  </si>
  <si>
    <t>Perdiz crua (305)</t>
  </si>
  <si>
    <t>Pombo cru (1900000005)</t>
  </si>
  <si>
    <t>Veado cru (1900000003)</t>
  </si>
  <si>
    <t>Codorniz carne sem pele, crua  (302)</t>
  </si>
  <si>
    <t>Codorniz com pele, crua (301)</t>
  </si>
  <si>
    <t>Codorniz com pele, estufada com azeite (303)</t>
  </si>
  <si>
    <t>Codorniz com pele, grelhada (304)</t>
  </si>
  <si>
    <t>Coelho cru (274)</t>
  </si>
  <si>
    <t>Javali cru (1900000006)</t>
  </si>
  <si>
    <t>Lebre crua (1900000004)</t>
  </si>
  <si>
    <t>Café_cacau_tisanas</t>
  </si>
  <si>
    <t>Carnes_cozinhadas</t>
  </si>
  <si>
    <t>Lombo de porco assado (70204048)</t>
  </si>
  <si>
    <t>Lombo de porco assado com azeite e margarina (187)</t>
  </si>
  <si>
    <t>Lombo de porco assado com margarina (185)</t>
  </si>
  <si>
    <t>Lombo de porco assado com óleo alimentar e margarina (186)</t>
  </si>
  <si>
    <t>Lombo de porco assado, sem molho (180)</t>
  </si>
  <si>
    <t>Lombo de porco frito (70204054)</t>
  </si>
  <si>
    <t>Lombo de porco frito com manteiga (193)</t>
  </si>
  <si>
    <t>Lombo de porco frito com margarina (194)</t>
  </si>
  <si>
    <t>Lombo de porco grelhado (176)</t>
  </si>
  <si>
    <t>Lombo de vaca magro assado com azeite e margarina (211)</t>
  </si>
  <si>
    <t>Lombo de vaca magro assado com azeite, manteiga e óleo alimentar (213)</t>
  </si>
  <si>
    <t>Lombo de vaca magro assado com margarina (210)</t>
  </si>
  <si>
    <t>Lombo de vaca magro assado com óleo alimentar e margarina (212)</t>
  </si>
  <si>
    <t>Lombo de vaca magro assado, sem molho (208)</t>
  </si>
  <si>
    <t>Lombo de vaca magro no forno, com tomate, cebola, cenoura e alho (1140)</t>
  </si>
  <si>
    <t>Lombo de vitela assado com azeite e margarina (230)</t>
  </si>
  <si>
    <t>Lombo de vitela assado com azeite, margarina e óleo alimentar (232)</t>
  </si>
  <si>
    <t>Lombo de vitela assado com margarina e óleo alimentar (231)</t>
  </si>
  <si>
    <t>Lombo de vitela assado, sem molho (233)</t>
  </si>
  <si>
    <t>Lombo de vitela frito com margarina (236)</t>
  </si>
  <si>
    <t>Lombo de vitela frito, sem molho (237)</t>
  </si>
  <si>
    <t>Lombo de vitela grelhado (234)</t>
  </si>
  <si>
    <t>Lombo ou pá de cavalo assado com azeite e manteiga (150)</t>
  </si>
  <si>
    <t>Lombo ou pá de cavalo assado com margarina (149)</t>
  </si>
  <si>
    <t>Lombo ou pá de cavalo assado, sem molho (148)</t>
  </si>
  <si>
    <t>Lombo ou pá de cavalo frito com manteiga (146)</t>
  </si>
  <si>
    <t>Lombo ou pá de cavalo frito com margarina (147)</t>
  </si>
  <si>
    <t>Pá de carneiro assada, sem molho (117)</t>
  </si>
  <si>
    <t>Pá de carneiro, assada com azeite e margarina (119)</t>
  </si>
  <si>
    <t>Pá de carneiro, assada com margarina (118)</t>
  </si>
  <si>
    <t>Pá de carneiro, cozida (104)</t>
  </si>
  <si>
    <t>Pá de carneiro, estufada sem molho (107)</t>
  </si>
  <si>
    <t>Pato com pele, assado sem molho (280)</t>
  </si>
  <si>
    <t>Pato sem pele, assado com margarina (281)</t>
  </si>
  <si>
    <t>Peito de cabrito estufado, sem molho (129)</t>
  </si>
  <si>
    <t>Peito de cabrito grelhado (137)</t>
  </si>
  <si>
    <t>Peito de carneiro gordo, cozido (103)</t>
  </si>
  <si>
    <t>Peito de frango com pele, cozido (266)</t>
  </si>
  <si>
    <t>Peito de frango com pele, estufado sem molho (269)</t>
  </si>
  <si>
    <t>Peito de frango sem pele, cozido (270)</t>
  </si>
  <si>
    <t>Peito de frango sem pele, estufado sem molho (273)</t>
  </si>
  <si>
    <t>Peito de peru sem pele, assado com margarina (288)</t>
  </si>
  <si>
    <t>Peito de vitela magro cozido (225)</t>
  </si>
  <si>
    <t>Peito de vitela magro estufado, sem molho (226)</t>
  </si>
  <si>
    <t>Perna de borrego no forno (1147)</t>
  </si>
  <si>
    <t>Perna de cabrito assada com azeite e margarina (140)</t>
  </si>
  <si>
    <t>Perna de cabrito assada com óleo alimentar e margarina (138)</t>
  </si>
  <si>
    <t>Perna de cabrito assada, sem molho (139)</t>
  </si>
  <si>
    <t>Perna de carneiro gorda, assada, sem molho (115)</t>
  </si>
  <si>
    <t>Perna de carneiro gorda, crua (100)</t>
  </si>
  <si>
    <t>Perna de carneiro gorda, estufada sem molho (106)</t>
  </si>
  <si>
    <t>Perna de carneiro magra assada com azeite e margarina (121)</t>
  </si>
  <si>
    <t>Perna de carneiro magra assada com margarina (120)</t>
  </si>
  <si>
    <t>Perna de carneiro magra, assada, sem molho (114)</t>
  </si>
  <si>
    <t>Perna de carneiro magra, estufada com azeite e margarina (110)</t>
  </si>
  <si>
    <t>Perna de carneiro magra, estufada sem molho (108)</t>
  </si>
  <si>
    <t>Perna de frango sem pele, cozida (262)</t>
  </si>
  <si>
    <t>Perna de frango sem pele, estufada sem molho (265)</t>
  </si>
  <si>
    <t>Perna de peru com pele, assada com margarina (289)</t>
  </si>
  <si>
    <t>Perna de porco gorda assada com azeite e margarina (182)</t>
  </si>
  <si>
    <t>Perna de porco gorda assada com margarina (184)</t>
  </si>
  <si>
    <t>Perna de porco gorda assada com óleo alimentar e margarina (183)</t>
  </si>
  <si>
    <t>Perna de porco gorda assada, sem molho (181)</t>
  </si>
  <si>
    <t>Perna de porco gorda grelhada (175)</t>
  </si>
  <si>
    <t>Perna de porco magra assada com azeite e margarina (188)</t>
  </si>
  <si>
    <t>Perna de porco magra assada com margarina (190)</t>
  </si>
  <si>
    <t>Perna de porco magra assada com óleo alimentar e margarina (189)</t>
  </si>
  <si>
    <t>Perna de porco magra assada, sem molho (179)</t>
  </si>
  <si>
    <t>Perna de porco magra estufada, sem molho (160)</t>
  </si>
  <si>
    <t>Perna de porco magra grelhada (174)</t>
  </si>
  <si>
    <t>Picanha grelhada (1141)</t>
  </si>
  <si>
    <t>Rim de carneiro, frito com margarina (333)</t>
  </si>
  <si>
    <t>Rim de porco, frito com margarina (335)</t>
  </si>
  <si>
    <t>Toucinho  de porco entremeado ligeiramente salgado, cozido sem adição de sal (309)</t>
  </si>
  <si>
    <t>Toucinho de porco entremeado fresco, grelhado sem adição de sal (310)</t>
  </si>
  <si>
    <t>Vaca assada (70202039)</t>
  </si>
  <si>
    <t>Vaca assada com azeite e margarina (215)</t>
  </si>
  <si>
    <t>Vaca assada com margarina (214)</t>
  </si>
  <si>
    <t>Vaca assada com óleo alimentar e margarina (216)</t>
  </si>
  <si>
    <t>Vaca assada, sem molho (209)</t>
  </si>
  <si>
    <t>Vaca magra cozida (199)</t>
  </si>
  <si>
    <t>Vaca magra estufada, sem molho (200)</t>
  </si>
  <si>
    <t>Vaca meio gorda estufada, sem molho (201)</t>
  </si>
  <si>
    <t>Bife de cavalo, alcatra frita com manteiga (144)</t>
  </si>
  <si>
    <t>Bife de cavalo, alcatra frita com margarina (145)</t>
  </si>
  <si>
    <t>Bife de cavalo, alcatra frita, sem molho (143)</t>
  </si>
  <si>
    <t>Frango (1/4) peito e asa com pele, cozidos (251)</t>
  </si>
  <si>
    <t>Frango (1/4) peito e asa com pele, estufados sem molho (254)</t>
  </si>
  <si>
    <t>Frango (1/4) peito e asa com pele, grelhados (255)</t>
  </si>
  <si>
    <t>Frango (1/4) perna com costa e pele, assada sem molho (261)</t>
  </si>
  <si>
    <t>Frango (1/4) perna com costa e pele, cozida (256)</t>
  </si>
  <si>
    <t>Frango (1/4), perna com costa e pele, grelhada (260)</t>
  </si>
  <si>
    <t>Frango inteiro com pele, assado sem molho (245)</t>
  </si>
  <si>
    <t>Frango inteiro com pele, cozido (240)</t>
  </si>
  <si>
    <t>Frango inteiro com pele, estufado sem molho (243)</t>
  </si>
  <si>
    <t>Frango inteiro com pele, grelhado (244)</t>
  </si>
  <si>
    <t>Frango inteiro sem pele, cozido (246)</t>
  </si>
  <si>
    <t>Frango inteiro sem pele, estufado sem molho (249)</t>
  </si>
  <si>
    <t>Frango inteiro sem pele, grelhado (250)</t>
  </si>
  <si>
    <t>Castanha</t>
  </si>
  <si>
    <t>Castanha pilada (707)</t>
  </si>
  <si>
    <t>Castanha, miolo (705)</t>
  </si>
  <si>
    <t>Cavalo</t>
  </si>
  <si>
    <t>Bife de cavalo, alcatra crua (141)</t>
  </si>
  <si>
    <t>Lombo ou pá de cavalo cru (142)</t>
  </si>
  <si>
    <t>CDT_cozinhados</t>
  </si>
  <si>
    <t>Arroz cozido simples (403)</t>
  </si>
  <si>
    <t>Esparguete cozido (419)</t>
  </si>
  <si>
    <t>Massa com ovo cozida (423)</t>
  </si>
  <si>
    <t>Massa para lasanha cozida (425)</t>
  </si>
  <si>
    <t>CDT_Cozinhados</t>
  </si>
  <si>
    <t>Batata assada com pele, sem sal (só a polpa) (588)</t>
  </si>
  <si>
    <t>Batata assada no forno (587)</t>
  </si>
  <si>
    <t>Batata cozida (586)</t>
  </si>
  <si>
    <t>Batata doce assada (594)</t>
  </si>
  <si>
    <t>Milho, grão seco cru (412)</t>
  </si>
  <si>
    <t>Millet, cru, seco (220026)</t>
  </si>
  <si>
    <t>Sêmola de milho (1900000074)</t>
  </si>
  <si>
    <t>Trigo Sarraceno (grão) cru (2122000002)</t>
  </si>
  <si>
    <t>Milho, amido (pó) (452)</t>
  </si>
  <si>
    <t>Tapioca (454)</t>
  </si>
  <si>
    <t>Aveia (3001)</t>
  </si>
  <si>
    <t>CereaisPeqAlm</t>
  </si>
  <si>
    <t>Farinha láctea 5 frutos tipo "Cerelac" (com farinha de trigo) (945)</t>
  </si>
  <si>
    <t>Farinha láctea maçãs tipo "Cerelac" (com farinha de trigo) (946)</t>
  </si>
  <si>
    <t>Farinha láctea tipo "Cerelac" (com farinha de trigo) (944)</t>
  </si>
  <si>
    <t>Flocos de trigo com figos tipo "Nestum" (947)</t>
  </si>
  <si>
    <t>Flocos de trigo com mel tipo "Nestum" (948)</t>
  </si>
  <si>
    <t>Cereal de pequeno almoço à base de farelo de trigo (tipo "All-Bran") (451)</t>
  </si>
  <si>
    <t>Cereal de pequeno almoço de trigo integral tipo "Weetabix" (450)</t>
  </si>
  <si>
    <t>Flocos de arroz (445)</t>
  </si>
  <si>
    <t>Flocos de aveia (444)</t>
  </si>
  <si>
    <t>Flocos de centeio (1900000072)</t>
  </si>
  <si>
    <t>Flocos de cereais e frutos secos tipo "Muesli" (447)</t>
  </si>
  <si>
    <t>Flocos de cevada (1900000073)</t>
  </si>
  <si>
    <t>Flocos de milho tipo "Corn Flakes" (443)</t>
  </si>
  <si>
    <t>Flocos de trigo (446)</t>
  </si>
  <si>
    <t>Flocos de trigo e arroz enriquecidos com vitaminas, cálcio e ferro (448)</t>
  </si>
  <si>
    <t>Flocos de trigo integral tipo "All-Bran Flakes" (449)</t>
  </si>
  <si>
    <t>Charcutaria</t>
  </si>
  <si>
    <t>Alheira cozida sem adição de sal (339)</t>
  </si>
  <si>
    <t>Alheira crua (338)</t>
  </si>
  <si>
    <t>Alheira grelhada sem adição de sal (340)</t>
  </si>
  <si>
    <t>Bacon (311)</t>
  </si>
  <si>
    <t>Bacon, grelhado sem adição de sal (312)</t>
  </si>
  <si>
    <t>Chouriço de carne de porco, cru (70500004)</t>
  </si>
  <si>
    <t>Chouriço de carne de porco, gordo, cru (342)</t>
  </si>
  <si>
    <t>Chouriço de carne de porco, magro, cozido sem adição de sal (343)</t>
  </si>
  <si>
    <t>Chouriço de carne de porco, magro, cru (341)</t>
  </si>
  <si>
    <t>Chouriço de carne de porco, magro, grelhado sem adição de sal (344)</t>
  </si>
  <si>
    <t>Chouriço de sangue cozido sem adição de sal (346)</t>
  </si>
  <si>
    <t>Chouriço de sangue, cru (345)</t>
  </si>
  <si>
    <t>Farinheira cozida sem adição de sal (348)</t>
  </si>
  <si>
    <t>Farinheira crua (347)</t>
  </si>
  <si>
    <t>Fiambre de aves (1232)</t>
  </si>
  <si>
    <t>Fiambre de porco (1231)</t>
  </si>
  <si>
    <t>Fiambre, pá (1168)</t>
  </si>
  <si>
    <t>Fiambre, peito de frango (1167)</t>
  </si>
  <si>
    <t>Fiambre, peito de peru (1166)</t>
  </si>
  <si>
    <t>Fiambre, perna (1169)</t>
  </si>
  <si>
    <t>Linguiça (349)</t>
  </si>
  <si>
    <t>Morcela crua (350)</t>
  </si>
  <si>
    <t>Mortadela (352)</t>
  </si>
  <si>
    <t>Paio de lombo (353)</t>
  </si>
  <si>
    <t>Paio de lombo entremeado (354)</t>
  </si>
  <si>
    <t>Pasta de fígado de aves (paté), caseira  (356)</t>
  </si>
  <si>
    <t>Pasta de fígado de porco (paté) (355)</t>
  </si>
  <si>
    <t>Presunto (357)</t>
  </si>
  <si>
    <t>Salame (359)</t>
  </si>
  <si>
    <t>Salpicão (360)</t>
  </si>
  <si>
    <t>Salsicha fresca crua (361)</t>
  </si>
  <si>
    <t>Salsicha tipo Frankfurt (364)</t>
  </si>
  <si>
    <t>Tripa de porco fresca (1218)</t>
  </si>
  <si>
    <t>Tripa de vaca crua (2120000002)</t>
  </si>
  <si>
    <t>Condimentos_PlantasArom</t>
  </si>
  <si>
    <t>Açafrão (1188)</t>
  </si>
  <si>
    <t>Açafrão-da-índia seco (1187)</t>
  </si>
  <si>
    <t>Alecrim, seco (1190)</t>
  </si>
  <si>
    <t>Canela moída (549)</t>
  </si>
  <si>
    <t>Cardamomo verde (1900000044)</t>
  </si>
  <si>
    <t>Colorau (1197)</t>
  </si>
  <si>
    <t>Cominhos (1900000045)</t>
  </si>
  <si>
    <t>Cravinho (1198)</t>
  </si>
  <si>
    <t>Estragão seco (1201)</t>
  </si>
  <si>
    <t>Gengibre fresco (1204)</t>
  </si>
  <si>
    <t>Manjericão seco (1206)</t>
  </si>
  <si>
    <t>Manjerona seca (1208)</t>
  </si>
  <si>
    <t>Noz-moscada (1212)</t>
  </si>
  <si>
    <t>Orégão seco (1213)</t>
  </si>
  <si>
    <t>Pimenta branca (1900000046)</t>
  </si>
  <si>
    <t>Pimenta moída (961)</t>
  </si>
  <si>
    <t>Pimenta preta (1900000047)</t>
  </si>
  <si>
    <t>Salsa seca (1226)</t>
  </si>
  <si>
    <t>Tamarindo cru (1900000053)</t>
  </si>
  <si>
    <t>Tomilho seco (1228)</t>
  </si>
  <si>
    <t>Wasabi, raiz crua (1900000066)</t>
  </si>
  <si>
    <t>Alecrim fresco (1189)</t>
  </si>
  <si>
    <t>Alho em pó (9)</t>
  </si>
  <si>
    <t>Manjericão fresco (1900000030)</t>
  </si>
  <si>
    <t>Salicórnia fresca (220023)</t>
  </si>
  <si>
    <t>Tomilho fresco (1227)</t>
  </si>
  <si>
    <t>Caldo preparado com cubo de carne de galinha (diluição 2%) (300)</t>
  </si>
  <si>
    <t>Caldo preparado com cubo de carne de vaca (diluição 2%) (299)</t>
  </si>
  <si>
    <t>Caril em pó (1193)</t>
  </si>
  <si>
    <t>Condimento de mostarda (1210)</t>
  </si>
  <si>
    <t>Cubo de carne de galinha para caldo (298)</t>
  </si>
  <si>
    <t>Cubo de carne de vaca para caldo (297)</t>
  </si>
  <si>
    <t>Flor de sal (1900000114)</t>
  </si>
  <si>
    <t>Maionese caseira, com ovo e azeite (926)</t>
  </si>
  <si>
    <t>Maionese caseira, com ovo e óleo de soja (927)</t>
  </si>
  <si>
    <t>Molho Pesto (MD11)</t>
  </si>
  <si>
    <t>Massa de pimentão (1165)</t>
  </si>
  <si>
    <t>Miso, pasta de soja fermentada com arroz integral e cevada (220027)</t>
  </si>
  <si>
    <t>Molho "Béchamel" com manteiga (928)</t>
  </si>
  <si>
    <t>Molho "Béchamel" com margarina (929)</t>
  </si>
  <si>
    <t>Molho branco com caldo de carne de vaca (930)</t>
  </si>
  <si>
    <t>Molho branco com margarina (931)</t>
  </si>
  <si>
    <t>Molho de mostarda  (1211)</t>
  </si>
  <si>
    <t>Molho de soja (2120000007)</t>
  </si>
  <si>
    <t>Molho de tomate (932)</t>
  </si>
  <si>
    <t>Molho de tomate MUTTI (MD7)</t>
  </si>
  <si>
    <t>Molho de tomate, "ketchup" (960)</t>
  </si>
  <si>
    <t>Molho de vinagrete (1229)</t>
  </si>
  <si>
    <t>Molho para francesinha (1164)</t>
  </si>
  <si>
    <t>Molho verde (933)</t>
  </si>
  <si>
    <t>Sal (972)</t>
  </si>
  <si>
    <t>Vinagre (314)</t>
  </si>
  <si>
    <t>Tomate concentrado (1900000080)</t>
  </si>
  <si>
    <t>Vinagre balsâmico (314)</t>
  </si>
  <si>
    <t>Tomate em conserva ao natural (616)</t>
  </si>
  <si>
    <t>Conservas</t>
  </si>
  <si>
    <t>Anchova, conserva em óleo, escorrido (1191)</t>
  </si>
  <si>
    <t>Atum conserva em óleo (814)</t>
  </si>
  <si>
    <t>Cavala em filetes, conserva em azeite (822)</t>
  </si>
  <si>
    <t>Sardinha meio gorda conserva em água, sem espinha e sem pele (890)</t>
  </si>
  <si>
    <t>Sardinha meio gorda conserva em azeite (888)</t>
  </si>
  <si>
    <t>Sardinha meio gorda conserva em azeite (escorrido) (889)</t>
  </si>
  <si>
    <t>Milho doce em conserva (1900000083)</t>
  </si>
  <si>
    <t>Picles de pepino (1900000081)</t>
  </si>
  <si>
    <t>Camarão cru (969)</t>
  </si>
  <si>
    <t>Gamba crua (1920000020)</t>
  </si>
  <si>
    <t>Lagosta crua (2120000016)</t>
  </si>
  <si>
    <t>Lagostim cru (922)</t>
  </si>
  <si>
    <t>Sapateira crua (1900000065)</t>
  </si>
  <si>
    <t>Farinhas</t>
  </si>
  <si>
    <t>Farelo de trigo (1900000075)</t>
  </si>
  <si>
    <t>Farinha de aveia (1900000071)</t>
  </si>
  <si>
    <t>Farinha de centeio (60100015)</t>
  </si>
  <si>
    <t>Farinha de centeio tipo 70 (410)</t>
  </si>
  <si>
    <t>Farinha de centeio tipo 85 (411)</t>
  </si>
  <si>
    <t>Farinha de cevada (1900000070)</t>
  </si>
  <si>
    <t>Farinha de espelta (1900000077)</t>
  </si>
  <si>
    <t>Farinha de milho tipo 70 (413)</t>
  </si>
  <si>
    <t>Farinha de trigo (valor médio tipo 150 e tipo 55) (60100002)</t>
  </si>
  <si>
    <t>Farinha de trigo integral (416)</t>
  </si>
  <si>
    <t>Farinha de trigo tipo 150 (414)</t>
  </si>
  <si>
    <t>Farinha de trigo tipo 55 (415)</t>
  </si>
  <si>
    <t>Gérmen de trigo (1900000076)</t>
  </si>
  <si>
    <t>Farinha de pau (mandioca) (471)</t>
  </si>
  <si>
    <t>Frango</t>
  </si>
  <si>
    <t>Frango (1/4), peito e asa com pele, crus (14)</t>
  </si>
  <si>
    <t>Frango (1/4), perna com costa e pele, crua (15)</t>
  </si>
  <si>
    <t>Frango inteiro com pele, cru (16)</t>
  </si>
  <si>
    <t>Frango inteiro sem pele, cru (17)</t>
  </si>
  <si>
    <t>Frango, pele crua (13)</t>
  </si>
  <si>
    <t>Galinha de angola com pele, crua (1900000002)</t>
  </si>
  <si>
    <t>Peito de frango com pele, cru (10)</t>
  </si>
  <si>
    <t>Peito de frango sem pele, cru (11)</t>
  </si>
  <si>
    <t>Perna de frango sem pele, crua (12)</t>
  </si>
  <si>
    <t>Abacate, Hass (624)</t>
  </si>
  <si>
    <t>Ameixa branca (626)</t>
  </si>
  <si>
    <t>Ameixa encarnada (627)</t>
  </si>
  <si>
    <t>Ameixa rainha Cláudia (630)</t>
  </si>
  <si>
    <t>Ameixa seca (631)</t>
  </si>
  <si>
    <t>Ameixa, conserva em calda de açúcar (628)</t>
  </si>
  <si>
    <t>Amora (1900000089)</t>
  </si>
  <si>
    <t>Ananás  (632)</t>
  </si>
  <si>
    <t>Ananás desidratado (1900000104)</t>
  </si>
  <si>
    <t>Ananás, conserva em calda de açúcar (633)</t>
  </si>
  <si>
    <t>Anona (635)</t>
  </si>
  <si>
    <t>Anona desidratada (1900000105)</t>
  </si>
  <si>
    <t>Azeitona (703)</t>
  </si>
  <si>
    <t>Banana (636)</t>
  </si>
  <si>
    <t>Carambola (623)</t>
  </si>
  <si>
    <t>Cereja (4 variedades) (637)</t>
  </si>
  <si>
    <t>Cereja desidratada (1900000111)</t>
  </si>
  <si>
    <t>Cereja, conserva em calda de açúcar (638)</t>
  </si>
  <si>
    <t>Cereja, cristalizada (641)</t>
  </si>
  <si>
    <t>Clementina (642)</t>
  </si>
  <si>
    <t>Compota de ameixa (629)</t>
  </si>
  <si>
    <t>Compota de ananás (634)</t>
  </si>
  <si>
    <t>Compota de cereja (639)</t>
  </si>
  <si>
    <t>Compota de damasco (646)</t>
  </si>
  <si>
    <t>Compota de laranja (659)</t>
  </si>
  <si>
    <t>Damasco (644)</t>
  </si>
  <si>
    <t>Damasco seco (648)</t>
  </si>
  <si>
    <t>Damasco, conserva em calda de açúcar (645)</t>
  </si>
  <si>
    <t>Dióspiro (649)</t>
  </si>
  <si>
    <t>Dióspiro desidratado (1900000110)</t>
  </si>
  <si>
    <t>Doce de cereja (640)</t>
  </si>
  <si>
    <t>Doce de damasco (647)</t>
  </si>
  <si>
    <t>Doce de framboesa (654)</t>
  </si>
  <si>
    <t>Doce de ginja (656)</t>
  </si>
  <si>
    <t>Doce de maçã (664)</t>
  </si>
  <si>
    <t>Doce de morango (677)</t>
  </si>
  <si>
    <t>Doce de pêssego (687)</t>
  </si>
  <si>
    <t>Farinha de alfarroba (409)</t>
  </si>
  <si>
    <t>Feijoa (polpa) (1900000011)</t>
  </si>
  <si>
    <t>Figo (5 variedades) (650)</t>
  </si>
  <si>
    <t>Figo cristalizado (651)</t>
  </si>
  <si>
    <t>Figo seco (652)</t>
  </si>
  <si>
    <t>Framboesa (653)</t>
  </si>
  <si>
    <t>Framboesa desidratada (1900000106)</t>
  </si>
  <si>
    <t>Geleia de casca de laranja (660)</t>
  </si>
  <si>
    <t>Ginja (655)</t>
  </si>
  <si>
    <t>Goiaba crua, polpa (1900000095)</t>
  </si>
  <si>
    <t>Groselha (1900000099)</t>
  </si>
  <si>
    <t>Laranja (3 variedades) (658)</t>
  </si>
  <si>
    <t>Lichia fresca (1900000091)</t>
  </si>
  <si>
    <t>Lima (1900000096)</t>
  </si>
  <si>
    <t>Limão (661)</t>
  </si>
  <si>
    <t>Maçã (média com e sem casca) (40200010)</t>
  </si>
  <si>
    <t>Maçã assada com açúcar (668)</t>
  </si>
  <si>
    <t>Maçã assada sem açúcar (669)</t>
  </si>
  <si>
    <t>Maçã com casca (662)</t>
  </si>
  <si>
    <t>Maçã cozida com açúcar (666)</t>
  </si>
  <si>
    <t>Maçã cozida sem açúcar (667)</t>
  </si>
  <si>
    <t>Maçã desidratada (1900000112)</t>
  </si>
  <si>
    <t>Maçã seca (665)</t>
  </si>
  <si>
    <t>Maçã sem casca (663)</t>
  </si>
  <si>
    <t>Manga (670)</t>
  </si>
  <si>
    <t>Manga desidratada (1900000107)</t>
  </si>
  <si>
    <t>Maracujá (1900000009)</t>
  </si>
  <si>
    <t>Marmelo (671)</t>
  </si>
  <si>
    <t>Mirtilo (1900000090)</t>
  </si>
  <si>
    <t>Mirtilo desidratado (1900000113)</t>
  </si>
  <si>
    <t>Morango (676)</t>
  </si>
  <si>
    <t>Morango desidratado  (1900000079)</t>
  </si>
  <si>
    <t>Múcua (fruto do embondeiro, baobab) (2120000001)</t>
  </si>
  <si>
    <t>Nectarina (688)</t>
  </si>
  <si>
    <t>Nêspera (678)</t>
  </si>
  <si>
    <t>Papaia (679)</t>
  </si>
  <si>
    <t>Papaia desidratada (1900000103)</t>
  </si>
  <si>
    <t>Pera (5 variedades) (680)</t>
  </si>
  <si>
    <t>Pera conserva em calda de açúcar (683)</t>
  </si>
  <si>
    <t>Pera cozida com açúcar (681)</t>
  </si>
  <si>
    <t>Pera cozida sem açúcar (682)</t>
  </si>
  <si>
    <t>Pera cristalizada (684)</t>
  </si>
  <si>
    <t>Pera desidratada (1900000109)</t>
  </si>
  <si>
    <t>Pêssego (2 variedades) (685)</t>
  </si>
  <si>
    <t>Pêssego, conserva em calda de açúcar (686)</t>
  </si>
  <si>
    <t>Quivi, "Kiwi" (657)</t>
  </si>
  <si>
    <t>Quivi, "Kiwi" desidratado (1900000108)</t>
  </si>
  <si>
    <t>Romã (696)</t>
  </si>
  <si>
    <t>Sultanas (1900000078)</t>
  </si>
  <si>
    <t>Tâmara fresca  (1900000097)</t>
  </si>
  <si>
    <t>Tâmara seca (689)</t>
  </si>
  <si>
    <t>Tamarilho sem pele (1900000012)</t>
  </si>
  <si>
    <t>Tângera (690)</t>
  </si>
  <si>
    <t>Tangerina (691)</t>
  </si>
  <si>
    <t>Toranja (692)</t>
  </si>
  <si>
    <t>Uva (média, branca e tinta) (40200041)</t>
  </si>
  <si>
    <t>Uva branca (5 variedades) (693)</t>
  </si>
  <si>
    <t>Uva seca (passas) (695)</t>
  </si>
  <si>
    <t>Uva tinta (5 variedades) (694)</t>
  </si>
  <si>
    <t>Fisális (1900000029)</t>
  </si>
  <si>
    <t>Frutos_oleaginosos_Sementes</t>
  </si>
  <si>
    <t>Amêndoa, miolo, com pele (697)</t>
  </si>
  <si>
    <t>Amêndoa, miolo, torrada, sem pele (698)</t>
  </si>
  <si>
    <t>Amendoim, miolo (699)</t>
  </si>
  <si>
    <t>Amendoim, miolo, torrado com sal (701)</t>
  </si>
  <si>
    <t>Amendoim, miolo, torrado sem sal (700)</t>
  </si>
  <si>
    <t>Avelã, miolo (702)</t>
  </si>
  <si>
    <t>Castanha assada com sal (706)</t>
  </si>
  <si>
    <t>Castanha cozida sem sal (1900000054)</t>
  </si>
  <si>
    <t>Castanha de caju torrada  e salgada (704)</t>
  </si>
  <si>
    <t>Castanha de caju torrada, sem sal (1900000052)</t>
  </si>
  <si>
    <t>Castanha do Brasil (1900000093)</t>
  </si>
  <si>
    <t>Coco seco, ralado (643)</t>
  </si>
  <si>
    <t>Noz macadâmia (1900000050)</t>
  </si>
  <si>
    <t>Noz pecan (1900000049)</t>
  </si>
  <si>
    <t>Noz, miolo (708)</t>
  </si>
  <si>
    <t>Pinhão, miolo (709)</t>
  </si>
  <si>
    <t>Pistácio torrado e salgado (710)</t>
  </si>
  <si>
    <t>Pistácio torrado, sem sal (1900000051)</t>
  </si>
  <si>
    <t>Sementes de abóbora, cruas, secas, miolo (1900000036)</t>
  </si>
  <si>
    <t>Sementes de cânhamo secas (1900000041)</t>
  </si>
  <si>
    <t>Sementes de chia (1900000040)</t>
  </si>
  <si>
    <t>Sementes de coentro (1900000043)</t>
  </si>
  <si>
    <t>Sementes de girassol, cruas, secas, miolo (1900000038)</t>
  </si>
  <si>
    <t>Sementes de linhaça cruas (1900000034)</t>
  </si>
  <si>
    <t>Sementes de melão (1900000035)</t>
  </si>
  <si>
    <t>Sementes de mostarda (1900000042)</t>
  </si>
  <si>
    <t>Sementes de papoila (1900000039)</t>
  </si>
  <si>
    <t>Sementes de sésamo (1900000037)</t>
  </si>
  <si>
    <t>Tahini  (2120000008)</t>
  </si>
  <si>
    <t>Bagas goji secas (2122000013)</t>
  </si>
  <si>
    <t>Leite de coco, enlatado (1205)</t>
  </si>
  <si>
    <t>Azeite (4 marcas) (395)</t>
  </si>
  <si>
    <t>Banha de porco (313)</t>
  </si>
  <si>
    <t>Creme culinário (2122000014)</t>
  </si>
  <si>
    <t>Creme culinário líquido, 65% gordura, com sal (383)</t>
  </si>
  <si>
    <t>Creme vegetal culinário, 75% gordura, sem sal (375)</t>
  </si>
  <si>
    <t>Creme vegetal para barrar  72% gordura, 33% ácidos gordos polinsaturados (374)</t>
  </si>
  <si>
    <t>Creme vegetal para barrar 35% gordura, com fitosteróis (376)</t>
  </si>
  <si>
    <t>Creme vegetal para barrar 37% gordura (378)</t>
  </si>
  <si>
    <t>Creme vegetal para barrar 58% gordura, com cálcio (399)</t>
  </si>
  <si>
    <t>Creme vegetal para barrar 70% gordura, 53% ácidos gordos monoinsaturados (398)</t>
  </si>
  <si>
    <t>Creme vegetal para barrar 70% gordura, com sal (377)</t>
  </si>
  <si>
    <t>Manteiga com sal (385)</t>
  </si>
  <si>
    <t>Manteiga sem sal (386)</t>
  </si>
  <si>
    <t>Margarina (100300002)</t>
  </si>
  <si>
    <t>Margarina 3/4, de girassol (384)</t>
  </si>
  <si>
    <t>Margarina culinária para folhados, com sal (380)</t>
  </si>
  <si>
    <t>Margarina industrial para pastelaria, com sal (379)</t>
  </si>
  <si>
    <t>Margarina vegetal culinária, 80% gordura, com sal (381)</t>
  </si>
  <si>
    <t>Margarina vegetal culinária, com alho e sal (382)</t>
  </si>
  <si>
    <t>Minarina (meia margarina) (387)</t>
  </si>
  <si>
    <t>Óleo "Becel" (389)</t>
  </si>
  <si>
    <t>Óleo alimentar (392)</t>
  </si>
  <si>
    <t>Óleo de amendoim (388)</t>
  </si>
  <si>
    <t>Óleo de coco (1900000092)</t>
  </si>
  <si>
    <t>Óleo de girassol (390)</t>
  </si>
  <si>
    <t>Óleo de linhaça (2120000009)</t>
  </si>
  <si>
    <t>Óleo de palma (394)</t>
  </si>
  <si>
    <t>Óleo de soja (393)</t>
  </si>
  <si>
    <t>Óleos de milho (391)</t>
  </si>
  <si>
    <t>Shortening para pastelaria (396)</t>
  </si>
  <si>
    <t>Shortening para restaurante (397)</t>
  </si>
  <si>
    <t>Abóbora cristalizada (625)</t>
  </si>
  <si>
    <t>Abóbora crua (579)</t>
  </si>
  <si>
    <t>Acelga crua (1900000023)</t>
  </si>
  <si>
    <t>Agrião cru (580)</t>
  </si>
  <si>
    <t>Aipo cru (959)</t>
  </si>
  <si>
    <t>Alcachofra cozida (583)</t>
  </si>
  <si>
    <t>Alcachofra crua (582)</t>
  </si>
  <si>
    <t>Alcaparras (picles) (1900000033)</t>
  </si>
  <si>
    <t>Alface (584)</t>
  </si>
  <si>
    <t>Alface roxa (1900000024)</t>
  </si>
  <si>
    <t>Alho cru (8)</t>
  </si>
  <si>
    <t>Alho-francês cru (581)</t>
  </si>
  <si>
    <t>Beldroega crua (1900000028)</t>
  </si>
  <si>
    <t>Beringela crua (619)</t>
  </si>
  <si>
    <t>Beterraba (raiz) crua (595)</t>
  </si>
  <si>
    <t>Brócolos crus (550)</t>
  </si>
  <si>
    <t>Canónigos crus (1900000026)</t>
  </si>
  <si>
    <t>Cebola crua (597)</t>
  </si>
  <si>
    <t>Cebola doce, crua (220002)</t>
  </si>
  <si>
    <t>Cebola roxa, crua (220001)</t>
  </si>
  <si>
    <t>Cebolinho fresco (1194)</t>
  </si>
  <si>
    <t>Cenoura baby crua (1900000018)</t>
  </si>
  <si>
    <t>Cenoura crua (600)</t>
  </si>
  <si>
    <t>Cerefólio fresco (1195)</t>
  </si>
  <si>
    <t>Chicória crua (602)</t>
  </si>
  <si>
    <t>Chuchu (1196)</t>
  </si>
  <si>
    <t>Chucrute (1900000082)</t>
  </si>
  <si>
    <t>Coentros crus (7)</t>
  </si>
  <si>
    <t>Cogumelos crus (603)</t>
  </si>
  <si>
    <t>Cogumelos enlatados, escorridos (604)</t>
  </si>
  <si>
    <t>Couve-branca crua (552)</t>
  </si>
  <si>
    <t>Couve-de-Bruxelas crua (554)</t>
  </si>
  <si>
    <t>Couve-flor crua (556)</t>
  </si>
  <si>
    <t>Couve-galega crua (558)</t>
  </si>
  <si>
    <t>Couve-lombarda crua (560)</t>
  </si>
  <si>
    <t>Couve-portuguesa crua (562)</t>
  </si>
  <si>
    <t>Couve-roxa crua (564)</t>
  </si>
  <si>
    <t>Curgete crua (621)</t>
  </si>
  <si>
    <t>Endívia crua (1900000025)</t>
  </si>
  <si>
    <t>Ervilhas, vagens cruas (571)</t>
  </si>
  <si>
    <t>Espargos crus (606)</t>
  </si>
  <si>
    <t>Espinafres crus (608)</t>
  </si>
  <si>
    <t>Estragão fresco (1200)</t>
  </si>
  <si>
    <t>Feijão-verde fresco cru (577)</t>
  </si>
  <si>
    <t>Folhas de rabanete cruas (1900000027)</t>
  </si>
  <si>
    <t>Funcho fresco (1203)</t>
  </si>
  <si>
    <t>Grelos de couve crus (565)</t>
  </si>
  <si>
    <t>Grelos de nabo crus (567)</t>
  </si>
  <si>
    <t>Hortelã fresca (1900000031)</t>
  </si>
  <si>
    <t>Malagueta vermelha fresca (1900000013)</t>
  </si>
  <si>
    <t>Melancia (673)</t>
  </si>
  <si>
    <t>Melão (3 variedades) (674)</t>
  </si>
  <si>
    <t>Meloa (675)</t>
  </si>
  <si>
    <t>Nabiça crua (1900000032)</t>
  </si>
  <si>
    <t>Nabo (raiz) cozido (610)</t>
  </si>
  <si>
    <t>Nabo (raiz) cru (609)</t>
  </si>
  <si>
    <t>Pepino cru (611)</t>
  </si>
  <si>
    <t>Pimento cru (612)</t>
  </si>
  <si>
    <t>Quiabo cru (1900000014)</t>
  </si>
  <si>
    <t>Rabanete cru (614)</t>
  </si>
  <si>
    <t>Rábano cru (1900000015)</t>
  </si>
  <si>
    <t>Rebentos de alfalfa crus (1900000020)</t>
  </si>
  <si>
    <t>Rebentos de bambu crus (1900000019)</t>
  </si>
  <si>
    <t>Rebentos de soja crus (1900000022)</t>
  </si>
  <si>
    <t>Rúcula crua (1225)</t>
  </si>
  <si>
    <t>Salsa fresca (6)</t>
  </si>
  <si>
    <t>Tomate cherry cru (1900000017)</t>
  </si>
  <si>
    <t>Tomate cru (615)</t>
  </si>
  <si>
    <t>Túbera (trufa) crua (618)</t>
  </si>
  <si>
    <t>Macedónia de legumes (MD5)</t>
  </si>
  <si>
    <t>Louro (MD2)</t>
  </si>
  <si>
    <t>Hortícolas_cozinhados</t>
  </si>
  <si>
    <t>Beringela grelhada com azeite (620)</t>
  </si>
  <si>
    <t>Beterraba (raiz) cozida sem sal (596)</t>
  </si>
  <si>
    <t>Brócolos cozidos (551)</t>
  </si>
  <si>
    <t>Cebola cozida (598)</t>
  </si>
  <si>
    <t>Cebola frita com óleo alimentar (599)</t>
  </si>
  <si>
    <t>Cenoura cozida (601)</t>
  </si>
  <si>
    <t>Cogumelos fritos com óleo alimentar (605)</t>
  </si>
  <si>
    <t>Couve-branca cozida (553)</t>
  </si>
  <si>
    <t>Couve-de-Bruxelas cozida (555)</t>
  </si>
  <si>
    <t>Couve-flor cozida (557)</t>
  </si>
  <si>
    <t>Couve-galega cozida (559)</t>
  </si>
  <si>
    <t>Couve-lombarda cozida (561)</t>
  </si>
  <si>
    <t>Couve-portuguesa cozida (563)</t>
  </si>
  <si>
    <t>Curgete frita com óleo alimentar (622)</t>
  </si>
  <si>
    <t>Ervilhas, vagens cozidas (572)</t>
  </si>
  <si>
    <t>Espargos cozidos (607)</t>
  </si>
  <si>
    <t>Feijão-verde fresco cozido (578)</t>
  </si>
  <si>
    <t>Grelos de couve cozidos (566)</t>
  </si>
  <si>
    <t>Grelos de nabo cozidos (568)</t>
  </si>
  <si>
    <t>Pimento grelhado (613)</t>
  </si>
  <si>
    <t>Ingredientes_auxiliares</t>
  </si>
  <si>
    <t>Caseína (1900000084)</t>
  </si>
  <si>
    <t>Fermento em pó (779)</t>
  </si>
  <si>
    <t>Fermento fresco de padeiro (777)</t>
  </si>
  <si>
    <t>Fermento seco de padeiro (778)</t>
  </si>
  <si>
    <t>Gelatina desidratada (pó ou folha) (515)</t>
  </si>
  <si>
    <t>Farinha maizena (MD6)</t>
  </si>
  <si>
    <t>Iorgurte</t>
  </si>
  <si>
    <t>Iogurte gordo, aromatizado, açucarado  (82)</t>
  </si>
  <si>
    <t>Iogurte gordo, com polpa e/ou pedaços de fruta e cereais açucarado (81)</t>
  </si>
  <si>
    <t>Iogurte gordo, com polpa e/ou pedaços de fruta, açucarado  (80)</t>
  </si>
  <si>
    <t>Iogurte grego com fruta açucarado (2122000009)</t>
  </si>
  <si>
    <t>Iogurte grego magro natural  (2122000015)</t>
  </si>
  <si>
    <t>Iogurte grego natural (2122000008)</t>
  </si>
  <si>
    <t>Iogurte líquido magro, aromatizado, açucarado  (77)</t>
  </si>
  <si>
    <t>Iogurte líquido meio gordo, aromatizado, açucarado  (73)</t>
  </si>
  <si>
    <t>Iogurte líquido meio gordo, natural, açucarado (71)</t>
  </si>
  <si>
    <t>Iogurte magro, aromatizado, açucarado  (78)</t>
  </si>
  <si>
    <t>Iogurte magro, com cereais e edulcorantes (69)</t>
  </si>
  <si>
    <t>Iogurte magro, natural  (79)</t>
  </si>
  <si>
    <t>Iogurte magro, natural, com edulcorantes  (68)</t>
  </si>
  <si>
    <t>Iogurte meio gordo, aromatizado, açucarado (1900000102)</t>
  </si>
  <si>
    <t>Iogurte meio gordo, com polpa e/ou pedaços de fruta, açucarado (75)</t>
  </si>
  <si>
    <t>Iogurte meio gordo, natural (76)</t>
  </si>
  <si>
    <t>Iogurte meio gordo, natural, açucarado  (70)</t>
  </si>
  <si>
    <t>Iogurte sem lactose enriquecido em proteína, magro, aromatizado, com pedaços e/ou polpa de fruta, açucarado (1920000013)</t>
  </si>
  <si>
    <t>Iogurte sem lactose líquido, magro, aromatizado, com polpa de fruta, açucarado (1920000004)</t>
  </si>
  <si>
    <t>Iogurte sem lactose líquido, magro, aromatizado, com polpa de fruta, com edulcorantes (1920000005)</t>
  </si>
  <si>
    <t>Iogurte sem lactose líquido, meio gordo, aromatizado, açucarado (1920000003)</t>
  </si>
  <si>
    <t>Iogurte sem lactose líquido, meio gordo, aromatizado, com polpa de fruta, açucarado (1920000001)</t>
  </si>
  <si>
    <t>Iogurte sem lactose líquido, meio gordo, natural, açucarado (1920000002)</t>
  </si>
  <si>
    <t>Iogurte sem lactose magro, aromatizado, com pedaços e/ou polpa de fruta, com edulcorantes (1920000012)</t>
  </si>
  <si>
    <t>Iogurte sem lactose magro, natural (1920000011)</t>
  </si>
  <si>
    <t>Iogurte sem lactose meio gordo, aromatizado, açucarado (1920000007)</t>
  </si>
  <si>
    <t>Iogurte sem lactose meio gordo, aromatizado, com frutos secos e cereais, açucarado (1920000009)</t>
  </si>
  <si>
    <t>Iogurte sem lactose meio gordo, aromatizado, com pedaços e/ou polpa de fruta, açucarado (1920000008)</t>
  </si>
  <si>
    <t>Iogurte sem lactose meio gordo, natural (1920000010)</t>
  </si>
  <si>
    <t>Iogurte sem lactose meio gordo, natural, açucarado (1920000006)</t>
  </si>
  <si>
    <t>Ervilhas secas cozidas (526)</t>
  </si>
  <si>
    <t>Ervilhas secas cruas (525)</t>
  </si>
  <si>
    <t>Ervilhas, grão, congeladas cozidas (574)</t>
  </si>
  <si>
    <t>Ervilhas, grão, congeladas cruas (573)</t>
  </si>
  <si>
    <t>Ervilhas, grão, frescas cozidas (570)</t>
  </si>
  <si>
    <t>Ervilhas, grão, frescas cruas (569)</t>
  </si>
  <si>
    <t>Favas frescas cozidas (576)</t>
  </si>
  <si>
    <t>Favas frescas cruas (575)</t>
  </si>
  <si>
    <t>Favas secas cozidas (demolhadas) (528)</t>
  </si>
  <si>
    <t>Favas secas cruas (527)</t>
  </si>
  <si>
    <t>Feijão branco cozido (demolhado) (532)</t>
  </si>
  <si>
    <t>Feijão branco, cru, seco (531)</t>
  </si>
  <si>
    <t>Feijão catarino, cru, seco (220024)</t>
  </si>
  <si>
    <t>Feijão encarnado, cru, seco (1202)</t>
  </si>
  <si>
    <t>Feijão frade, cru, seco (529)</t>
  </si>
  <si>
    <t>Feijão frade, demolhado, cozido (530)</t>
  </si>
  <si>
    <t>Feijão manteiga cozido (demolhado) (534)</t>
  </si>
  <si>
    <t>Feijão manteiga, cru, seco (533)</t>
  </si>
  <si>
    <t>Feijão preto, cru, seco (220025)</t>
  </si>
  <si>
    <t>Grão-de-bico cozido (demolhado) (536)</t>
  </si>
  <si>
    <t>Grão-de-bico cru (535)</t>
  </si>
  <si>
    <t>Lentilhas secas cozidas (demolhadas) (538)</t>
  </si>
  <si>
    <t>Lentilhas vermelhas, secas, cruas (220028)</t>
  </si>
  <si>
    <t>Lentilhas, secas, cruas (537)</t>
  </si>
  <si>
    <t>Soja cozida sem sal (540)</t>
  </si>
  <si>
    <t>Soja, farinha com baixo teor de gordura (541)</t>
  </si>
  <si>
    <t>Soja, grão seco, cru (539)</t>
  </si>
  <si>
    <t>Tremoço cozido, sem sal (1900000048)</t>
  </si>
  <si>
    <t>Tremoço, cozido e salgado (548)</t>
  </si>
  <si>
    <t>Leite condensado (34)</t>
  </si>
  <si>
    <t>Leite de cabra cru (19)</t>
  </si>
  <si>
    <t>Leite de ovelha cru (20)</t>
  </si>
  <si>
    <t>Leite evaporado (35)</t>
  </si>
  <si>
    <t>Leite gordo especial, pasteurizado  (30)</t>
  </si>
  <si>
    <t>Leite gordo sem lactose, enriquecido com vitaminas A, D, E e B9 (ácido fólico), UHT (1900000064)</t>
  </si>
  <si>
    <t>Leite gordo, pasteurizado (22)</t>
  </si>
  <si>
    <t>Leite gordo, pó (31)</t>
  </si>
  <si>
    <t>Leite gordo, UHT (23)</t>
  </si>
  <si>
    <t>Leite humano (38)</t>
  </si>
  <si>
    <t>Leite humano, colostro (36)</t>
  </si>
  <si>
    <t>Leite humano, transição (37)</t>
  </si>
  <si>
    <t>Leite magro de pastagem, UHT  (1233)</t>
  </si>
  <si>
    <t>Leite magro sem lactose, UHT (1900000062)</t>
  </si>
  <si>
    <t>Leite magro, pó (33)</t>
  </si>
  <si>
    <t>Leite magro, UHT (27)</t>
  </si>
  <si>
    <t>Leite meio gordo aromatizado, UHT  (29)</t>
  </si>
  <si>
    <t>Leite meio gordo de pastagem, UHT (1234)</t>
  </si>
  <si>
    <t>Leite meio gordo sem lactose, UHT (1900000063)</t>
  </si>
  <si>
    <t>Leite meio gordo, pó (32)</t>
  </si>
  <si>
    <t>Leite meio gordo, UHT (25)</t>
  </si>
  <si>
    <t>Leite_fermentado</t>
  </si>
  <si>
    <t>Leite fermentado (Bifidus) gordo, natural (1900000067)</t>
  </si>
  <si>
    <t>Leite fermentado (Bifidus) sem lactose enriquecido com fibra, magro, aromatizado, com pedaços e/ou polpa de fruta, com sementes e/ou cereais, com frutos secos e/ou de casca rija, com edulcorantes  (1920000016)</t>
  </si>
  <si>
    <t>Leite fermentado (Bifidus) sem lactose líquido, meio gordo, aromatizado, com pedaços e/ou polpa de fruta, açucarado (1920000017)</t>
  </si>
  <si>
    <t>Leite fermentado (Bifidus) sem lactose magro, natural, com edulcorantes (1920000018)</t>
  </si>
  <si>
    <t>Leite fermentado (Bifidus) sem lactose, gordo, natural (1920000014)</t>
  </si>
  <si>
    <t>Leite fermentado (Bifidus) sem lactose, magro, aromatizado, com pedaços e/ou polpa de fruta e/ou hortícolas, açucarado, com edulcorantes (1920000015)</t>
  </si>
  <si>
    <t>Massas</t>
  </si>
  <si>
    <t>Bulgur (2122000006)</t>
  </si>
  <si>
    <t>Esparguete cru (417)</t>
  </si>
  <si>
    <t>Massa com ovo crua (422)</t>
  </si>
  <si>
    <t>Massa folhada, congelada (1209)</t>
  </si>
  <si>
    <t>Massa miúda crua (418)</t>
  </si>
  <si>
    <t>Massa para lasanha crua (424)</t>
  </si>
  <si>
    <t>Massa para pizza (1215)</t>
  </si>
  <si>
    <t>Massa quebrada para quiche (956)</t>
  </si>
  <si>
    <t>Massa integral (MD3)</t>
  </si>
  <si>
    <t>Cuscus (MD4)</t>
  </si>
  <si>
    <t>Miudezas</t>
  </si>
  <si>
    <t>Baço de porco (1216)</t>
  </si>
  <si>
    <t>Coração de galinha cru (1900000007)</t>
  </si>
  <si>
    <t>Coração de porco, cru (315)</t>
  </si>
  <si>
    <t>Coração de vaca, cozido (318)</t>
  </si>
  <si>
    <t>Coração de vaca, cru (317)</t>
  </si>
  <si>
    <t>Coração de vitela, cru (320)</t>
  </si>
  <si>
    <t>Fígado de galinha (1900000001)</t>
  </si>
  <si>
    <t>Fígado de porco, cru (321)</t>
  </si>
  <si>
    <t>Fígado de porco, frito com margarina e banha (323)</t>
  </si>
  <si>
    <t>Fígado de porco, frito, sem molho (337)</t>
  </si>
  <si>
    <t>Fígado de porco, grelhado (322)</t>
  </si>
  <si>
    <t>Fígado de vaca, cru (324)</t>
  </si>
  <si>
    <t>Fígado de vaca, frito, sem molho (325)</t>
  </si>
  <si>
    <t>Fígado de vitela, cru (326)</t>
  </si>
  <si>
    <t>Fígado de vitela, frito com banha e manteiga (328)</t>
  </si>
  <si>
    <t>Fígado de vitela, frito, sem molho (329)</t>
  </si>
  <si>
    <t>Fígado de vitela, grelhado (327)</t>
  </si>
  <si>
    <t>Língua de porco crua (1900000008)</t>
  </si>
  <si>
    <t>Língua de vaca, crua (330)</t>
  </si>
  <si>
    <t>Pulmões de porco, crus (1222)</t>
  </si>
  <si>
    <t>Rim de carneiro, cru (332)</t>
  </si>
  <si>
    <t>Rim de porco, cru (334)</t>
  </si>
  <si>
    <t>Rim de vaca, cru (336)</t>
  </si>
  <si>
    <t>Sangue de porco, cru (1223)</t>
  </si>
  <si>
    <t>Molhos_carne</t>
  </si>
  <si>
    <t>Molho de bife frito com manteiga (934)</t>
  </si>
  <si>
    <t>Molho de carne de vaca assada com azeite e margarina (940)</t>
  </si>
  <si>
    <t>Molho de carne de vaca assada com margarina (941)</t>
  </si>
  <si>
    <t>Molho de carne de vaca estufada com azeite e margarina (942)</t>
  </si>
  <si>
    <t>Molho de carne de vaca estufada com vegetais, azeite e margarina (943)</t>
  </si>
  <si>
    <t>Molho de lombo de porco frito com banha (937)</t>
  </si>
  <si>
    <t>Molho de lombo de porco frito com banha e margarina (938)</t>
  </si>
  <si>
    <t>Molho de lombo de porco frito com margarina (939)</t>
  </si>
  <si>
    <t>Molho de lombo de vaca frito com creme vegetal sem sal (936)</t>
  </si>
  <si>
    <t>Molho de lombo de vaca frito com margarina (935)</t>
  </si>
  <si>
    <t>Amêijoa aberta ao natural sem sal (908)</t>
  </si>
  <si>
    <t>Amêijoa crua (907)</t>
  </si>
  <si>
    <t>Berbigão cru (919)</t>
  </si>
  <si>
    <t>Búzio cru (1900000100)</t>
  </si>
  <si>
    <t>Caracol cru (1900000115)</t>
  </si>
  <si>
    <t>Choco cru (912)</t>
  </si>
  <si>
    <t>Lula crua (914)</t>
  </si>
  <si>
    <t>Mexilhão cru (909)</t>
  </si>
  <si>
    <t>Ostra, crua (911)</t>
  </si>
  <si>
    <t>Percebes crus (2120000018)</t>
  </si>
  <si>
    <t>Lapas cruas (2120000019)</t>
  </si>
  <si>
    <t>Natas</t>
  </si>
  <si>
    <t>Nata maturada pasteurizada 30% gordura (62)</t>
  </si>
  <si>
    <t>Nata para bater pasteurizada 34% gordura (66)</t>
  </si>
  <si>
    <t>Nata pasteurizada 33% gordura (65)</t>
  </si>
  <si>
    <t>Nata pasteurizada 36% gordura (63)</t>
  </si>
  <si>
    <t>Nata pasteurizada para café, 15% gordura (64)</t>
  </si>
  <si>
    <t>Nata UHT 35% gordura (67)</t>
  </si>
  <si>
    <t>Ovo</t>
  </si>
  <si>
    <t>Clara de ovo de galinha, crua (85)</t>
  </si>
  <si>
    <t>Clara de ovo de galinha, pasteurizada (1900000055)</t>
  </si>
  <si>
    <t>Gema de ovo de galinha, crua (84)</t>
  </si>
  <si>
    <t>Gema de ovo de galinha, pasteurizada (1900000056)</t>
  </si>
  <si>
    <t>Ovo de codorniz, cru (1900000057)</t>
  </si>
  <si>
    <t>Ovo de galinha inteiro, cru (83)</t>
  </si>
  <si>
    <t>Ovo de galinha líquido, pasteurizado (95)</t>
  </si>
  <si>
    <t>Ovo de galinha, cozido (86)</t>
  </si>
  <si>
    <t>Ovo de galinha, escalfado (87)</t>
  </si>
  <si>
    <t>Ovo de galinha, estrelado (90000015)</t>
  </si>
  <si>
    <t>Ovo de galinha, estrelado com azeite (90)</t>
  </si>
  <si>
    <t>Ovo de galinha, estrelado com manteiga (88)</t>
  </si>
  <si>
    <t>Ovo de galinha, estrelado com margarina (89)</t>
  </si>
  <si>
    <t>Pão de centeio (426)</t>
  </si>
  <si>
    <t>Pão de centeio integral (427)</t>
  </si>
  <si>
    <t>Pão de forma, de trigo com passas (432)</t>
  </si>
  <si>
    <t>Pão de forma, de trigo enriquecido (431)</t>
  </si>
  <si>
    <t>Pão de milho (428)</t>
  </si>
  <si>
    <t>Pão de mistura de trigo e centeio (430)</t>
  </si>
  <si>
    <t>Pão de trigo (429)</t>
  </si>
  <si>
    <t>Pão de trigo integral (433)</t>
  </si>
  <si>
    <t>Pão de trigo integral com passas (436)</t>
  </si>
  <si>
    <t>Pão de trigo integral com sementes de sésamo (434)</t>
  </si>
  <si>
    <t>Pão de trigo integral com soja (435)</t>
  </si>
  <si>
    <t>Pão do coração (trigo) (437)</t>
  </si>
  <si>
    <t>Pão pita (1214)</t>
  </si>
  <si>
    <t>Pão ralado (18)</t>
  </si>
  <si>
    <t>Tosta de trigo (60302002)</t>
  </si>
  <si>
    <t>Tosta de trigo integral (442)</t>
  </si>
  <si>
    <t>Tosta de trigo sem sal (441)</t>
  </si>
  <si>
    <t>Tosta de trigo simples (440)</t>
  </si>
  <si>
    <t>Pastelaria</t>
  </si>
  <si>
    <t>Bolo de arroz (473)</t>
  </si>
  <si>
    <t>Bolo de bolacha Maria (474)</t>
  </si>
  <si>
    <t>Bolo de chocolate (475)</t>
  </si>
  <si>
    <t>Bolo de coco (476)</t>
  </si>
  <si>
    <t>Bolo ferradura (477)</t>
  </si>
  <si>
    <t>Bolo inglês (478)</t>
  </si>
  <si>
    <t>Bolo-Rei (479)</t>
  </si>
  <si>
    <t>Croissant (480)</t>
  </si>
  <si>
    <t>Donut (481)</t>
  </si>
  <si>
    <t>Donut recheado com doce de fruta (482)</t>
  </si>
  <si>
    <t>Éclair de chocolate (483)</t>
  </si>
  <si>
    <t>Jesuíta (484)</t>
  </si>
  <si>
    <t>Madalena (487)</t>
  </si>
  <si>
    <t>Merengue (485)</t>
  </si>
  <si>
    <t>Pão de leite (trigo) (438)</t>
  </si>
  <si>
    <t>Pão de ló (486)</t>
  </si>
  <si>
    <t>Pastel de feijão (488)</t>
  </si>
  <si>
    <t>Pastel de nata (489)</t>
  </si>
  <si>
    <t>Queijada de queijo fresco (523)</t>
  </si>
  <si>
    <t>Queijada de queijo magro (522)</t>
  </si>
  <si>
    <t>Queijada de requeijão (524)</t>
  </si>
  <si>
    <t>Queque (495)</t>
  </si>
  <si>
    <t>Rabanada (511)</t>
  </si>
  <si>
    <t>Sonhos (512)</t>
  </si>
  <si>
    <t>Tarte de maçã (496)</t>
  </si>
  <si>
    <t>Tarte de maçã e pêssego (497)</t>
  </si>
  <si>
    <t>Torta de chocolate e chantilly (498)</t>
  </si>
  <si>
    <t>Pato</t>
  </si>
  <si>
    <t>Pato com pele, cru (277)</t>
  </si>
  <si>
    <t>Pato sem pele, cru (278)</t>
  </si>
  <si>
    <t>Peixes</t>
  </si>
  <si>
    <t>Abrótea cozida (801)</t>
  </si>
  <si>
    <t>Abrótea crua (800)</t>
  </si>
  <si>
    <t>Atum fresco cru (811)</t>
  </si>
  <si>
    <t>Bacalhau fresco cru (802)</t>
  </si>
  <si>
    <t>Bacalhau seco e salgado, demolhado cru (804)</t>
  </si>
  <si>
    <t>Besugo cru (1920000019)</t>
  </si>
  <si>
    <t>Cação cru (815)</t>
  </si>
  <si>
    <t>Cachucho cru (2120000014)</t>
  </si>
  <si>
    <t>Cantarilho (Redfish) cru (902)</t>
  </si>
  <si>
    <t>Carapau cru (817)</t>
  </si>
  <si>
    <t>Cavala crua (820)</t>
  </si>
  <si>
    <t>Cherne cru (896)</t>
  </si>
  <si>
    <t>Chicharro cru (823)</t>
  </si>
  <si>
    <t>Corvina crua (826)</t>
  </si>
  <si>
    <t>Dourada crua (828)</t>
  </si>
  <si>
    <t>Enguia crua (831)</t>
  </si>
  <si>
    <t>Espadarte cru (834)</t>
  </si>
  <si>
    <t>Faneca crua (2120000015)</t>
  </si>
  <si>
    <t>Garoupa crua (899)</t>
  </si>
  <si>
    <t>Goraz cru (837)</t>
  </si>
  <si>
    <t>Imperador cru (841)</t>
  </si>
  <si>
    <t>Lampreia crua (1900000101)</t>
  </si>
  <si>
    <t>Linguado cru (845)</t>
  </si>
  <si>
    <t>Maruca crua (848)</t>
  </si>
  <si>
    <t>Ovas de bacalhau cruas (1900000061)</t>
  </si>
  <si>
    <t>Ovas de pescada cruas (2120000017)</t>
  </si>
  <si>
    <t>Pargo legítimo cru (850)</t>
  </si>
  <si>
    <t>Pargo mulato cru (853)</t>
  </si>
  <si>
    <t>Peixe-espada-branco cru (856)</t>
  </si>
  <si>
    <t>Peixe-espada-preto cru (859)</t>
  </si>
  <si>
    <t>Pescada crua (valor médio) (966)</t>
  </si>
  <si>
    <t>Pescada da África do Sul crua (862)</t>
  </si>
  <si>
    <t>Pescada do Chile crua (865)</t>
  </si>
  <si>
    <t>Pescada europeia crua (868)</t>
  </si>
  <si>
    <t>Polvo cru (917)</t>
  </si>
  <si>
    <t>Pota crua (1900000060)</t>
  </si>
  <si>
    <t>Raia crua (870)</t>
  </si>
  <si>
    <t>Robalo cru (871)</t>
  </si>
  <si>
    <t>Safio cru (875)</t>
  </si>
  <si>
    <t>Salmão cru (876)</t>
  </si>
  <si>
    <t>Salmonete cru (2120000013)</t>
  </si>
  <si>
    <t>Sarda crua (879)</t>
  </si>
  <si>
    <t>Sardinha gorda crua (882)</t>
  </si>
  <si>
    <t>Sardinha meio gorda crua (885)</t>
  </si>
  <si>
    <t>Solha crua (891)</t>
  </si>
  <si>
    <t>Tamboril cru (893)</t>
  </si>
  <si>
    <t>Truta arco-íris crua (905)</t>
  </si>
  <si>
    <t>Vieira, crua (1900000098)</t>
  </si>
  <si>
    <t>Peru</t>
  </si>
  <si>
    <t>Peito de peru com pele, cru (282)</t>
  </si>
  <si>
    <t>Peito de peru sem pele, cru (284)</t>
  </si>
  <si>
    <t>Perna de peru com pele, crua (283)</t>
  </si>
  <si>
    <t>Peru inteiro com pele, cru (285)</t>
  </si>
  <si>
    <t>Pescado_cozinhado</t>
  </si>
  <si>
    <t>Atum fresco grelhado (812)</t>
  </si>
  <si>
    <t>Bacalhau assado no forno com azeite (807)</t>
  </si>
  <si>
    <t>Bacalhau cozido (805)</t>
  </si>
  <si>
    <t>Bacalhau fresco cozido (803)</t>
  </si>
  <si>
    <t>Bacalhau grelhado (806)</t>
  </si>
  <si>
    <t>Berbigão aberto ao natural sem sal (920)</t>
  </si>
  <si>
    <t>Bife de atum fresco, estufado com azeite e vinho (813)</t>
  </si>
  <si>
    <t>Bife de espadarte, estufado com azeite e vinho (836)</t>
  </si>
  <si>
    <t>Cação frito (816)</t>
  </si>
  <si>
    <t>Camarão cozido (971)</t>
  </si>
  <si>
    <t>Camarão cozido sem sal (970)</t>
  </si>
  <si>
    <t>Cantarilho (Redfish) com batata, no forno (1160)</t>
  </si>
  <si>
    <t>Cantarilho (Redfish) cozido (903)</t>
  </si>
  <si>
    <t>Cantarilho (Redfish) no forno (1161)</t>
  </si>
  <si>
    <t>Carapau frito (819)</t>
  </si>
  <si>
    <t>Carapau grelhado (818)</t>
  </si>
  <si>
    <t>Cavala cozida (821)</t>
  </si>
  <si>
    <t>Cavala grelhada (1128)</t>
  </si>
  <si>
    <t>Cavala no forno (1129)</t>
  </si>
  <si>
    <t>Cherne cozido (897)</t>
  </si>
  <si>
    <t>Cherne grelhado (898)</t>
  </si>
  <si>
    <t>Chicharro cozido (824)</t>
  </si>
  <si>
    <t>Chicharro grelhado (825)</t>
  </si>
  <si>
    <t>Choco grelhado (913)</t>
  </si>
  <si>
    <t>Corvina cozida (827)</t>
  </si>
  <si>
    <t>Dourada cozida (829)</t>
  </si>
  <si>
    <t>Dourada grelhada (830)</t>
  </si>
  <si>
    <t>Enguia frita (832)</t>
  </si>
  <si>
    <t>Espadarte grelhado (835)</t>
  </si>
  <si>
    <t>Filetes de bacalhau fritos (808)</t>
  </si>
  <si>
    <t>Garoupa cozida (900)</t>
  </si>
  <si>
    <t>Garoupa grelhada (901)</t>
  </si>
  <si>
    <t>Goraz cozido (838)</t>
  </si>
  <si>
    <t>Goraz grelhado (839)</t>
  </si>
  <si>
    <t>Goraz no forno (1126)</t>
  </si>
  <si>
    <t>Imperador cozido (842)</t>
  </si>
  <si>
    <t>Imperador grelhado (843)</t>
  </si>
  <si>
    <t>Lagosta cozida (921)</t>
  </si>
  <si>
    <t>Lagostim cozido (923)</t>
  </si>
  <si>
    <t>Linguado frito (847)</t>
  </si>
  <si>
    <t>Linguado grelhado (846)</t>
  </si>
  <si>
    <t>Lula grelhada (915)</t>
  </si>
  <si>
    <t>Maruca cozida (849)</t>
  </si>
  <si>
    <t>Mexilhão cozido sem sal (910)</t>
  </si>
  <si>
    <t>Pargo legítimo cozido (851)</t>
  </si>
  <si>
    <t>Pargo mulato cozido (854)</t>
  </si>
  <si>
    <t>Peixe-espada-branco frito (858)</t>
  </si>
  <si>
    <t>Peixe-espada-branco grelhado (857)</t>
  </si>
  <si>
    <t>Peixe-espada-preto frito (861)</t>
  </si>
  <si>
    <t>Peixe-espada-preto grelhado (860)</t>
  </si>
  <si>
    <t>Pescada cozida (valor médio) (967)</t>
  </si>
  <si>
    <t>Pescada da África do Sul cozida (863)</t>
  </si>
  <si>
    <t>Pescada da África do Sul frita (864)</t>
  </si>
  <si>
    <t>Pescada do Chile cozida (866)</t>
  </si>
  <si>
    <t>Pescada do Chile frita (867)</t>
  </si>
  <si>
    <t>Pescada europeia cozida (869)</t>
  </si>
  <si>
    <t>Pescada europeia frita (965)</t>
  </si>
  <si>
    <t>Pescada frita (valor médio) (968)</t>
  </si>
  <si>
    <t>Polvo cozido sem sal (918)</t>
  </si>
  <si>
    <t>Robalo cozido (872)</t>
  </si>
  <si>
    <t>Robalo grelhado (873)</t>
  </si>
  <si>
    <t>Salmão cozido (877)</t>
  </si>
  <si>
    <t>Salmão grelhado (878)</t>
  </si>
  <si>
    <t>Sarda cozida (880)</t>
  </si>
  <si>
    <t>Sarda grelhada (881)</t>
  </si>
  <si>
    <t>Sardinha frita (1130)</t>
  </si>
  <si>
    <t>Sardinha gorda frita (884)</t>
  </si>
  <si>
    <t>Sardinha gorda grelhada (883)</t>
  </si>
  <si>
    <t>Sardinha meio gorda frita (887)</t>
  </si>
  <si>
    <t>Sardinha meio gorda grelhada (886)</t>
  </si>
  <si>
    <t>Solha frita (1155)</t>
  </si>
  <si>
    <t>Solha grelhada (892)</t>
  </si>
  <si>
    <t>Tamboril grelhado (894)</t>
  </si>
  <si>
    <t>Truta arco-íris grelhada (906)</t>
  </si>
  <si>
    <t>Porco</t>
  </si>
  <si>
    <t>Bife de porco grelhado (1145)</t>
  </si>
  <si>
    <t>Cabeça de porco (1217)</t>
  </si>
  <si>
    <t>Chispe de porco (2120000010)</t>
  </si>
  <si>
    <t>Costeleta de porco gorda crua (151)</t>
  </si>
  <si>
    <t>Costeleta de porco gorda grelhada (177)</t>
  </si>
  <si>
    <t>Costeleta de porco grelhada (1146)</t>
  </si>
  <si>
    <t>Costeleta de porco meio gorda crua (152)</t>
  </si>
  <si>
    <t>Costeleta de porco meio gorda estufada, sem molho (158)</t>
  </si>
  <si>
    <t>Costeleta de porco meio gorda grelhada (178)</t>
  </si>
  <si>
    <t>Entrecosto de porco cozido (157)</t>
  </si>
  <si>
    <t>Entrecosto de porco cru (156)</t>
  </si>
  <si>
    <t>Entrecosto de porco estufado, sem molho (159)</t>
  </si>
  <si>
    <t>Entrecosto de porco grelhado (173)</t>
  </si>
  <si>
    <t>Espetada de porco grelhada (1144)</t>
  </si>
  <si>
    <t>Jarrete de porco (2120000011)</t>
  </si>
  <si>
    <t>Lombo de porco cru (153)</t>
  </si>
  <si>
    <t>Orelha de porco, crua (1219)</t>
  </si>
  <si>
    <t>Pé de porco, cru (1221)</t>
  </si>
  <si>
    <t>Perna de porco gorda crua (154)</t>
  </si>
  <si>
    <t>Perna de porco magra crua (155)</t>
  </si>
  <si>
    <t>Toucinho de porco entremeado fresco, cru (307)</t>
  </si>
  <si>
    <t>Toucinho de porco entremeado ligeiramente salgado, cru (308)</t>
  </si>
  <si>
    <t>Toucinho de porco entremeado magro (2120000012)</t>
  </si>
  <si>
    <t>Pratos_compostos</t>
  </si>
  <si>
    <t>Açorda (1008)</t>
  </si>
  <si>
    <t>Açorda à alentejana (1010)</t>
  </si>
  <si>
    <t>Açorda de bacalhau (1011)</t>
  </si>
  <si>
    <t>Açorda de marisco (1014)</t>
  </si>
  <si>
    <t>Açorda de ovo (949)</t>
  </si>
  <si>
    <t>Almôndegas de porco (1035)</t>
  </si>
  <si>
    <t>Almôndegas de vaca (1036)</t>
  </si>
  <si>
    <t>Almôndegas de vaca e porco  (373)</t>
  </si>
  <si>
    <t>Amêijoas à Bulhão Pato (1162)</t>
  </si>
  <si>
    <t>Arroz à valenciana (1087)</t>
  </si>
  <si>
    <t>Arroz de bacalhau (1058)</t>
  </si>
  <si>
    <t>Arroz de bacalhau com margarina (1059)</t>
  </si>
  <si>
    <t>Arroz de cabidela (1096)</t>
  </si>
  <si>
    <t>Arroz de cenoura com azeite (405)</t>
  </si>
  <si>
    <t>Arroz de ervilhas (1091)</t>
  </si>
  <si>
    <t>Arroz de feijão (1093)</t>
  </si>
  <si>
    <t>Arroz de frango (958)</t>
  </si>
  <si>
    <t>Arroz de frango com feijão e chouriço (1098)</t>
  </si>
  <si>
    <t>Arroz de frango malandrinho à moda de Monção (1097)</t>
  </si>
  <si>
    <t>Arroz de gambas (1041)</t>
  </si>
  <si>
    <t>Arroz de lulas (1060)</t>
  </si>
  <si>
    <t>Arroz de manteiga (404)</t>
  </si>
  <si>
    <t>Arroz de marisco (1040)</t>
  </si>
  <si>
    <t>Arroz de pato (1099)</t>
  </si>
  <si>
    <t>Arroz de peixe (408)</t>
  </si>
  <si>
    <t>Arroz de peixe com ervilhas (1061)</t>
  </si>
  <si>
    <t>Arroz de polvo com azeite (924)</t>
  </si>
  <si>
    <t>Arroz de polvo com tomate  (1062)</t>
  </si>
  <si>
    <t>Arroz de polvo com tomate e vinho (1063)</t>
  </si>
  <si>
    <t>Arroz de tamboril (1065)</t>
  </si>
  <si>
    <t>Arroz de tamboril malandrinho (1064)</t>
  </si>
  <si>
    <t>Arroz de tomate com azeite (407)</t>
  </si>
  <si>
    <t>Arroz de tomate com margarina (406)</t>
  </si>
  <si>
    <t>Arroz de tomate malandrinho (1090)</t>
  </si>
  <si>
    <t>Atum de cebolada (1159)</t>
  </si>
  <si>
    <t>Bacalhau à Brás (809)</t>
  </si>
  <si>
    <t>Bacalhau à Brás com azeite (1044)</t>
  </si>
  <si>
    <t>Bacalhau à Brás com azeite e azeitonas (1045)</t>
  </si>
  <si>
    <t>Bacalhau à Gomes de Sá (810)</t>
  </si>
  <si>
    <t>Bacalhau à Gomes de Sá, com azeite (1047)</t>
  </si>
  <si>
    <t>Bacalhau com natas (1038)</t>
  </si>
  <si>
    <t>Bacalhau com natas, com queijo ralado (1039)</t>
  </si>
  <si>
    <t>Batata estufada com cebola, azeite e óleo alimentar (590)</t>
  </si>
  <si>
    <t>Batata frita caseira (em palitos) (591)</t>
  </si>
  <si>
    <t>Batata frita, de pacote (em rodelas) (592)</t>
  </si>
  <si>
    <t>Bife de vaca à café (1139)</t>
  </si>
  <si>
    <t>Bife de vaca à Marrare com manteiga (1138)</t>
  </si>
  <si>
    <t>Bife de vaca à Marrare com margarina (1137)</t>
  </si>
  <si>
    <t>Bife de vaca com ovo a cavalo com banha (1135)</t>
  </si>
  <si>
    <t>Bife de vaca com ovo a cavalo com manteiga (1136)</t>
  </si>
  <si>
    <t>Caldeirada de bacalhau (1050)</t>
  </si>
  <si>
    <t>Caldeirada de bacalhau com enchidos e massa (1049)</t>
  </si>
  <si>
    <t>Caldeirada de cabrito com azeite e banha (134)</t>
  </si>
  <si>
    <t>Caldeirada de cabrito com azeite e margarina (135)</t>
  </si>
  <si>
    <t>Caldeirada de enguias (833)</t>
  </si>
  <si>
    <t>Caldeirada de enguias à moda de Aveiro (1048)</t>
  </si>
  <si>
    <t>Caldeirada de pargo e peixe-espada-preto (1052)</t>
  </si>
  <si>
    <t>Caldeirada de peixe (1053)</t>
  </si>
  <si>
    <t>Caldeirada de safio com amêijoas (1051)</t>
  </si>
  <si>
    <t>Caldeirada de safio com batatas (1127)</t>
  </si>
  <si>
    <t>Caldeirada de safio, raia e tamboril (895)</t>
  </si>
  <si>
    <t>Canja de frango com aipo (1116)</t>
  </si>
  <si>
    <t>Canja de frango com massa (1117)</t>
  </si>
  <si>
    <t>Cantarilho (Redfish) assado com cebola, tomate, azeite e bacon (904)</t>
  </si>
  <si>
    <t>Carne à bolonhesa (1027)</t>
  </si>
  <si>
    <t>Carne à jardineira (1028)</t>
  </si>
  <si>
    <t>Carne de porco à alentejana (1030)</t>
  </si>
  <si>
    <t>Carne de porco à alentejana sem massa de pimentão (1029)</t>
  </si>
  <si>
    <t>Chamuça (369)</t>
  </si>
  <si>
    <t>Coelho à caçador (1149)</t>
  </si>
  <si>
    <t>Coelho em vinha de alhos (1150)</t>
  </si>
  <si>
    <t>Coelho estufado (70208006)</t>
  </si>
  <si>
    <t>Coelho estufado com azeite (276)</t>
  </si>
  <si>
    <t>Coelho estufado com margarina (275)</t>
  </si>
  <si>
    <t>Coração de porco, estufado com banha e margarina (316)</t>
  </si>
  <si>
    <t>Coração de vaca, estufado com banha e margarina (319)</t>
  </si>
  <si>
    <t>Costeleta de porco meio gorda estufada (70204038)</t>
  </si>
  <si>
    <t>Costeleta de porco meio gorda estufada com azeite e banha (166)</t>
  </si>
  <si>
    <t>Costeleta de porco meio gorda estufada com azeite e margarina (168)</t>
  </si>
  <si>
    <t>Costeleta de porco meio gorda estufada com margarina (167)</t>
  </si>
  <si>
    <t>Costeleta de porco meio gorda estufada com óleo alimentar e banha (165)</t>
  </si>
  <si>
    <t>Costeleta de porco meio gorda frita panada (191)</t>
  </si>
  <si>
    <t>Costeleta de vitela frita panada (1143)</t>
  </si>
  <si>
    <t>Costeleta ou perna de borrego, estufada com azeite e margarina (111)</t>
  </si>
  <si>
    <t>Costeleta ou perna de borrego, estufada com margarina (112)</t>
  </si>
  <si>
    <t>Cozido à portuguesa (1020)</t>
  </si>
  <si>
    <t>Cozido à portuguesa com grão (1021)</t>
  </si>
  <si>
    <t>Creme de camarão (1119)</t>
  </si>
  <si>
    <t>Creme de camarão com natas (1118)</t>
  </si>
  <si>
    <t>Creme de ervilhas (1104)</t>
  </si>
  <si>
    <t>Croquete (367)</t>
  </si>
  <si>
    <t>Croquete de carne de vaca meio-gorda (1079)</t>
  </si>
  <si>
    <t>Empada (371)</t>
  </si>
  <si>
    <t>Empadão de atum (1056)</t>
  </si>
  <si>
    <t>Empadão de bacalhau (1055)</t>
  </si>
  <si>
    <t>Empadão de carne com manteiga (1019)</t>
  </si>
  <si>
    <t>Empadão de carne com margarina (1018)</t>
  </si>
  <si>
    <t>Empadão de carne guisada (1017)</t>
  </si>
  <si>
    <t>Empadão de pescada e camarão (1054)</t>
  </si>
  <si>
    <t>Entrecosto de porco estufado com azeite e banha (162)</t>
  </si>
  <si>
    <t>Entrecosto de porco estufado com azeite e margarina (164)</t>
  </si>
  <si>
    <t>Entrecosto de porco estufado com margarina (163)</t>
  </si>
  <si>
    <t>Entrecosto de porco estufado com óleo alimentar e banha (161)</t>
  </si>
  <si>
    <t>Ervilhas estufadas (1133)</t>
  </si>
  <si>
    <t>Esparguete estufado com cenoura e azeite (420)</t>
  </si>
  <si>
    <t>Esparguete estufado com cenoura e margarina (421)</t>
  </si>
  <si>
    <t>Favada à portuguesa (1132)</t>
  </si>
  <si>
    <t>Feijoada com carne de porco (950)</t>
  </si>
  <si>
    <t>Feijoada com carne de porco e de vaca (951)</t>
  </si>
  <si>
    <t>Feijoada com enchidos e ovos (1023)</t>
  </si>
  <si>
    <t>Francesinha, com molho (1073)</t>
  </si>
  <si>
    <t>Frango (1/4) peito e asa com pele, estufados com azeite e margarina (253)</t>
  </si>
  <si>
    <t>Frango (1/4) peito e asa com pele, estufados com margarina (252)</t>
  </si>
  <si>
    <t>Frango (1/4) perna com costa e pele, estufada com azeite e margarina (257)</t>
  </si>
  <si>
    <t>Frango (1/4) perna com costa e pele, estufada com margarina (258)</t>
  </si>
  <si>
    <t>Frango (1/4) perna com costa e pele, estufada sem molho (259)</t>
  </si>
  <si>
    <t>Frango inteiro com pele, estufado com azeite e margarina (242)</t>
  </si>
  <si>
    <t>Frango inteiro com pele, estufado com margarina (241)</t>
  </si>
  <si>
    <t>Frango inteiro sem pele, estufado com azeite e margarina (248)</t>
  </si>
  <si>
    <t>Frango inteiro sem pele, estufado com margarina (247)</t>
  </si>
  <si>
    <t>Goraz assado com cebola, tomate, azeite e óleo alimentar (840)</t>
  </si>
  <si>
    <t>Hambúrguer de feijão manteiga frito com azeite (291)</t>
  </si>
  <si>
    <t>Hambúrguer de feijão manteiga frito com óleo de milho (292)</t>
  </si>
  <si>
    <t>Hambúrguer de peru, frito (1034)</t>
  </si>
  <si>
    <t>Hambúrguer de porco, frito, sem molho (295)</t>
  </si>
  <si>
    <t>Hambúrguer de porco, grelhado (296)</t>
  </si>
  <si>
    <t>Hambúrguer de vaca, frito  (1033)</t>
  </si>
  <si>
    <t>Hambúrguer de vaca, grelhado (294)</t>
  </si>
  <si>
    <t>Imperador assado com cebola, tomate, azeite e óleo alimentar (844)</t>
  </si>
  <si>
    <t>Lasanha à bolonhesa (1153)</t>
  </si>
  <si>
    <t>Língua de vaca, estufada, sem molho (331)</t>
  </si>
  <si>
    <t>Lombo de porco frito panado (192)</t>
  </si>
  <si>
    <t>Lula estufada com cebola, tomate e azeite (916)</t>
  </si>
  <si>
    <t>Meia-desfeita de bacalhau (1037)</t>
  </si>
  <si>
    <t>Morcela grelhada sem adição de sal (351)</t>
  </si>
  <si>
    <t>Mousse de chocolate (501)</t>
  </si>
  <si>
    <t>Omelete (1072)</t>
  </si>
  <si>
    <t>Omelete com manteiga (93)</t>
  </si>
  <si>
    <t>Omelete com margarina (94)</t>
  </si>
  <si>
    <t>Ovo de galinha, mexido com manteiga (91)</t>
  </si>
  <si>
    <t>Ovo de galinha, mexido com margarina (92)</t>
  </si>
  <si>
    <t>Ovo mexido com leite e margarina (1123)</t>
  </si>
  <si>
    <t>Pargo legítimo assado com cebola, tomate e azeite (852)</t>
  </si>
  <si>
    <t>Pargo mulato assado com cebola, tomate e azeite (855)</t>
  </si>
  <si>
    <t>Pastel de bacalhau (953)</t>
  </si>
  <si>
    <t>Pastel folhado (370)</t>
  </si>
  <si>
    <t>Pato sem pele, estufado com margarina (279)</t>
  </si>
  <si>
    <t>Peito de cabrito estufado com azeite e margarina (132)</t>
  </si>
  <si>
    <t>Peito de cabrito estufado com azeite e óleo alimentar (133)</t>
  </si>
  <si>
    <t>Peito de cabrito estufado com manteiga e óleo alimentar (130)</t>
  </si>
  <si>
    <t>Peito de cabrito estufado com margarina e óleo alimentar (131)</t>
  </si>
  <si>
    <t>Peito de frango com pele, estufado com azeite e margarina (268)</t>
  </si>
  <si>
    <t>Peito de frango com pele, estufado com margarina (267)</t>
  </si>
  <si>
    <t>Peito de frango sem pele, estufado com azeite e margarina  (272)</t>
  </si>
  <si>
    <t>Peito de frango sem pele, estufado com margarina (271)</t>
  </si>
  <si>
    <t>Peito de peru com pele, estufado com margarina (287)</t>
  </si>
  <si>
    <t>Peito de peru sem pele, panado (290)</t>
  </si>
  <si>
    <t>Peito de vitela magro estufado (70203037)</t>
  </si>
  <si>
    <t>Peito de vitela magro estufado com azeite e margarina (228)</t>
  </si>
  <si>
    <t>Peito de vitela magro estufado com azeite, margarina e óleo alimentar (229)</t>
  </si>
  <si>
    <t>Peito de vitela magro estufado com margarina e óleo alimentar (227)</t>
  </si>
  <si>
    <t>Peixinhos da horta (1082)</t>
  </si>
  <si>
    <t>Perdiz estufada com margarina (306)</t>
  </si>
  <si>
    <t>Perna de carneiro magra, estufada com margarina (109)</t>
  </si>
  <si>
    <t>Perna de frango sem pele, estufada com azeite e margarina (264)</t>
  </si>
  <si>
    <t>Perna de frango sem pele, estufada com margarina  (263)</t>
  </si>
  <si>
    <t>Perna de peru com pele, estufada com margarina (286)</t>
  </si>
  <si>
    <t>Perna de porco magra estufada com azeite e banha (170)</t>
  </si>
  <si>
    <t>Perna de porco magra estufada com azeite e margarina (169)</t>
  </si>
  <si>
    <t>Perna de porco magra estufada com margarina (171)</t>
  </si>
  <si>
    <t>Perna de porco magra estufada com óleo alimentar e banha (172)</t>
  </si>
  <si>
    <t>Pizza de queijo e tomate (954)</t>
  </si>
  <si>
    <t>Pizza de queijo, tomate e fiambre (955)</t>
  </si>
  <si>
    <t>Puré de batata (589)</t>
  </si>
  <si>
    <t>Quiche de espinafres (1071)</t>
  </si>
  <si>
    <t>Quiche de vegetais (1066)</t>
  </si>
  <si>
    <t>Quiche lorraine (957)</t>
  </si>
  <si>
    <t>Rancho com carne de galinha, porco e vaca (1025)</t>
  </si>
  <si>
    <t>Rancho com carne de porco (1026)</t>
  </si>
  <si>
    <t>Rissol (368)</t>
  </si>
  <si>
    <t>Rissol de camarão (952)</t>
  </si>
  <si>
    <t>Rissol de carne com manteiga (1152)</t>
  </si>
  <si>
    <t>Rissol de carne com margarina (1151)</t>
  </si>
  <si>
    <t>Robalo assado com cebola, azeite, banha e manteiga (874)</t>
  </si>
  <si>
    <t>Rojões de carne gorda (1032)</t>
  </si>
  <si>
    <t>Rojões de carne magra (1031)</t>
  </si>
  <si>
    <t>Salada de alface e tomate temperada com azeite e vinagre (1122)</t>
  </si>
  <si>
    <t>Salada de atum (1043)</t>
  </si>
  <si>
    <t>Salada de bacalhau com grão (1042)</t>
  </si>
  <si>
    <t>Salada russa (1154)</t>
  </si>
  <si>
    <t>Salsicha fresca estufada com couve e azeite (362)</t>
  </si>
  <si>
    <t>Salsicha fresca estufada com legumes e azeite (363)</t>
  </si>
  <si>
    <t>Salsicha tipo Frankfurt frita (escorrido o óleo) sem adição de sal (366)</t>
  </si>
  <si>
    <t>Salsicha tipo Frankfurt grelhada sem adição de sal (365)</t>
  </si>
  <si>
    <t>Sopa à lavrador (795)</t>
  </si>
  <si>
    <t>Sopa de abóbora (780)</t>
  </si>
  <si>
    <t>Sopa de agrião (781)</t>
  </si>
  <si>
    <t>Sopa de agrião com leite (1110)</t>
  </si>
  <si>
    <t>Sopa de agrião com requeijão (1111)</t>
  </si>
  <si>
    <t>Sopa de carne de porco (1024)</t>
  </si>
  <si>
    <t>Sopa de cebola (784)</t>
  </si>
  <si>
    <t>Sopa de cenoura (1112)</t>
  </si>
  <si>
    <t>Sopa de couve-branca (785)</t>
  </si>
  <si>
    <t>Sopa de couve-lombarda (786)</t>
  </si>
  <si>
    <t>Sopa de cozido (787)</t>
  </si>
  <si>
    <t>Sopa de ervilhas (789)</t>
  </si>
  <si>
    <t>Sopa de espinafres (790)</t>
  </si>
  <si>
    <t>Sopa de espinafres com ovos (1113)</t>
  </si>
  <si>
    <t>Sopa de favas (791)</t>
  </si>
  <si>
    <t>Sopa de feijão (1105)</t>
  </si>
  <si>
    <t>Sopa de feijão-branco com couve-portuguesa (1103)</t>
  </si>
  <si>
    <t>Sopa de feijão-manteiga (1121)</t>
  </si>
  <si>
    <t>Sopa de feijão-manteiga com couve-lombarda (1102)</t>
  </si>
  <si>
    <t>Sopa de feijão-verde (1114)</t>
  </si>
  <si>
    <t>Sopa de feijão-verde e cenoura (792)</t>
  </si>
  <si>
    <t>Sopa de feijão-verde e nabo (1115)</t>
  </si>
  <si>
    <t>Sopa de grão à moda da avó (1106)</t>
  </si>
  <si>
    <t>Sopa de grão com arroz, espinafres e coentros (1108)</t>
  </si>
  <si>
    <t>Sopa de grão com espinafres  (793)</t>
  </si>
  <si>
    <t>Sopa de grão com espinafres sem arroz (1107)</t>
  </si>
  <si>
    <t>Sopa de nabiças (ou de grelos de nabo) (796)</t>
  </si>
  <si>
    <t>Sopa de peixe  (1120)</t>
  </si>
  <si>
    <t>Sopa de peixe com massa (799)</t>
  </si>
  <si>
    <t>Sopa de tomate (1101)</t>
  </si>
  <si>
    <t>Sopa de vegetais (1109)</t>
  </si>
  <si>
    <t>Sopa juliana (794)</t>
  </si>
  <si>
    <t>Sopa, caldo verde (782)</t>
  </si>
  <si>
    <t>Sopa, canja de galinha (783)</t>
  </si>
  <si>
    <t>Sopa, creme de cenoura (788)</t>
  </si>
  <si>
    <t>Sopa, puré de feijão (797)</t>
  </si>
  <si>
    <t>Sopa, puré de vegetais (798)</t>
  </si>
  <si>
    <t>Vaca magra estufada (70202033)</t>
  </si>
  <si>
    <t>Vaca magra estufada à jardineira (221)</t>
  </si>
  <si>
    <t>Vaca magra estufada com azeite e margarina (206)</t>
  </si>
  <si>
    <t>Vaca magra estufada com margarina (207)</t>
  </si>
  <si>
    <t>Vaca magra estufada com óleo alimentar e margarina (205)</t>
  </si>
  <si>
    <t>Vaca meio gorda estufada (70202028)</t>
  </si>
  <si>
    <t>Vaca meio gorda estufada com azeite e margarina (202)</t>
  </si>
  <si>
    <t>Vaca meio gorda estufada com margarina (204)</t>
  </si>
  <si>
    <t>Vaca meio gorda estufada com óleo alimentar e margarina (203)</t>
  </si>
  <si>
    <t>Queijo Amarelo da Beira Baixa (220006)</t>
  </si>
  <si>
    <t>Queijo Brie (1900000087)</t>
  </si>
  <si>
    <t>Queijo Camembert (48)</t>
  </si>
  <si>
    <t>Queijo Cheddar (50800016)</t>
  </si>
  <si>
    <t>Queijo creme para barrar (1230)</t>
  </si>
  <si>
    <t>Queijo creme para barrar, alto teor polinsaturados (56)</t>
  </si>
  <si>
    <t>Queijo de Azeitão (47)</t>
  </si>
  <si>
    <t>Queijo de cabra "Pure chèvre" (220022)</t>
  </si>
  <si>
    <t>Queijo de cabra atabafado, curado (220015)</t>
  </si>
  <si>
    <t>Queijo de cabra atabafado, fresco (220004)</t>
  </si>
  <si>
    <t>Queijo de cabra curado (220014)</t>
  </si>
  <si>
    <t>Queijo de Castelo Branco (220007)</t>
  </si>
  <si>
    <t>Queijo de Évora (49)</t>
  </si>
  <si>
    <t>Queijo de mistura (vaca, cabra e ovelha) (220021)</t>
  </si>
  <si>
    <t>Queijo de Nisa (220009)</t>
  </si>
  <si>
    <t>Queijo de ovelha curado (220008)</t>
  </si>
  <si>
    <t>Queijo de ovelha, amanteigado (220019)</t>
  </si>
  <si>
    <t>Queijo de vaca curado (220016)</t>
  </si>
  <si>
    <t>Queijo de vaca curado, magro (220018)</t>
  </si>
  <si>
    <t>Queijo de vaca curado, meio gordo (220017)</t>
  </si>
  <si>
    <t>Queijo de vaca, amanteigado (220020)</t>
  </si>
  <si>
    <t>Queijo Emmental (39)</t>
  </si>
  <si>
    <t>Queijo flamengo (50800032)</t>
  </si>
  <si>
    <t>Queijo flamengo light (-50% gordura) (220005)</t>
  </si>
  <si>
    <t>Queijo fresco açucarado com sabor a fruta (58)</t>
  </si>
  <si>
    <t>Queijo fresco de cabra (2122000010)</t>
  </si>
  <si>
    <t>Queijo fresco de ovelha (1900000086)</t>
  </si>
  <si>
    <t>Queijo fresco magro (2122000011)</t>
  </si>
  <si>
    <t>Queijo fresco meio gordo (2122000012)</t>
  </si>
  <si>
    <t>Queijo fundido 40% gordura (41)</t>
  </si>
  <si>
    <t>Queijo Gouda (50800020)</t>
  </si>
  <si>
    <t>Queijo Gruyère (50800022)</t>
  </si>
  <si>
    <t>Queijo Mascarpone (50800024)</t>
  </si>
  <si>
    <t>Queijo Mestiço de Tolosa (220010)</t>
  </si>
  <si>
    <t>Queijo Mozzarella fresco (1224)</t>
  </si>
  <si>
    <t>Queijo Parmesão (51)</t>
  </si>
  <si>
    <t>Queijo Quark açucarado magro com sabor a fruta (61)</t>
  </si>
  <si>
    <t>Queijo Quark natural magro (60)</t>
  </si>
  <si>
    <t>Queijo Quark natural meio gordo (59)</t>
  </si>
  <si>
    <t>Queijo Raclette (1900000088)</t>
  </si>
  <si>
    <t>Queijo Feta (MD8)</t>
  </si>
  <si>
    <t>Queijo Roquefort (52)</t>
  </si>
  <si>
    <t>Queijo São Jorge (40)</t>
  </si>
  <si>
    <t>Queijo Serpa (55)</t>
  </si>
  <si>
    <t>Queijo Serra da Estrela (53)</t>
  </si>
  <si>
    <t>Queijo Serra da Estrela, velho (54)</t>
  </si>
  <si>
    <t>Requeijão de cabra (220003)</t>
  </si>
  <si>
    <t>Requeijão de mistura (ovelha e cabra) (220012)</t>
  </si>
  <si>
    <t>Requeijão de mistura (vaca, ovelha e cabra) (220011)</t>
  </si>
  <si>
    <t>Requeijão de ovelha (220013)</t>
  </si>
  <si>
    <t>Requeijão de vaca (42)</t>
  </si>
  <si>
    <t>Sobremesas</t>
  </si>
  <si>
    <t>Sobremesa à base de soja (2122000003)</t>
  </si>
  <si>
    <t>Arroz doce (499)</t>
  </si>
  <si>
    <t>Gelado caseiro com bolachas e natas (518)</t>
  </si>
  <si>
    <t>Gelado caseiro com palitos la Reine (519)</t>
  </si>
  <si>
    <t>Gelado de leite (514)</t>
  </si>
  <si>
    <t>Leite creme (500)</t>
  </si>
  <si>
    <t>Pudim de leite e ovos (490)</t>
  </si>
  <si>
    <t>Pudim flan caseiro (491)</t>
  </si>
  <si>
    <t>Pudim instantâneo em pó (492)</t>
  </si>
  <si>
    <t>Pudim instantâneo preparado com leite magro (494)</t>
  </si>
  <si>
    <t>Pudim instantâneo preparado com leite meio gordo (493)</t>
  </si>
  <si>
    <t>Sumos</t>
  </si>
  <si>
    <t>Néctar de "tutti - frutti" (754)</t>
  </si>
  <si>
    <t>Néctar de alperce (748)</t>
  </si>
  <si>
    <t>Néctar de ananás (749)</t>
  </si>
  <si>
    <t>Néctar de laranja (750)</t>
  </si>
  <si>
    <t>Néctar de maçã (751)</t>
  </si>
  <si>
    <t>Néctar de maçã, "light" (757)</t>
  </si>
  <si>
    <t>Néctar de pera (752)</t>
  </si>
  <si>
    <t>Néctar de pêssego (753)</t>
  </si>
  <si>
    <t>Néctar de pêssego, "light" (762)</t>
  </si>
  <si>
    <t>Sumo de ananás, 100% (736)</t>
  </si>
  <si>
    <t>Sumo de ananás, concentrado (739)</t>
  </si>
  <si>
    <t>Sumo de laranja, 100%  (740)</t>
  </si>
  <si>
    <t>Sumo de laranja, concentrado (742)</t>
  </si>
  <si>
    <t>Sumo de limão, fresco (espremido) (744)</t>
  </si>
  <si>
    <t>Sumo de maçã, 100% (745)</t>
  </si>
  <si>
    <t>Sumo de pêssego, 100% (747)</t>
  </si>
  <si>
    <t>Sumo de tomate, 100% (617)</t>
  </si>
  <si>
    <t>Tubérculos_raízes</t>
  </si>
  <si>
    <t>Inhame cru  (1900000059)</t>
  </si>
  <si>
    <t>Mandioca crua (1900000058)</t>
  </si>
  <si>
    <t>Vaca</t>
  </si>
  <si>
    <t>Bife de vaca (valor médio de acém, alcatra e lombo) cru (217)</t>
  </si>
  <si>
    <t>Bife de vaca (valor médio de acém, alcatra e lombo) frito com manteiga (219)</t>
  </si>
  <si>
    <t>Bife de vaca (valor médio de acém, alcatra e lombo) frito, sem molho (220)</t>
  </si>
  <si>
    <t>Bife de vaca (valor médio de acém, alcatra e lombo) grelhado (218)</t>
  </si>
  <si>
    <t>Bife de vitela cru (2120000005)</t>
  </si>
  <si>
    <t>Bife de vitela frito (1142)</t>
  </si>
  <si>
    <t>Cachaço de vaca cru (2120000003)</t>
  </si>
  <si>
    <t>Chambão de vitela cru (2120000004)</t>
  </si>
  <si>
    <t>Costeleta de vitela crua (223)</t>
  </si>
  <si>
    <t>Costeleta de vitela frita com margarina (238)</t>
  </si>
  <si>
    <t>Costeleta de vitela frita, sem molho (239)</t>
  </si>
  <si>
    <t>Costeleta de vitela grelhada (235)</t>
  </si>
  <si>
    <t>Espetada de vaca grelhada (1134)</t>
  </si>
  <si>
    <t>Hambúrguer de vaca, cru (293)</t>
  </si>
  <si>
    <t>Lombo de vaca magro cru (195)</t>
  </si>
  <si>
    <t>Lombo de vitela cru (222)</t>
  </si>
  <si>
    <t>Pá de vitela crua (2120000006)</t>
  </si>
  <si>
    <t>Peito de vitela magro cru (224)</t>
  </si>
  <si>
    <t>Vaca para assar crua (196)</t>
  </si>
  <si>
    <t>Vaca para cozer ou estufar magra crua (197)</t>
  </si>
  <si>
    <t>Vaca para cozer ou estufar meio gorda crua (198)</t>
  </si>
  <si>
    <t>Vegetarianos</t>
  </si>
  <si>
    <t>Tofu frito com azeite (546)</t>
  </si>
  <si>
    <t>Tofu frito com óleo de milho (547)</t>
  </si>
  <si>
    <t>Proteína texturizada de soja (2122000005)</t>
  </si>
  <si>
    <t>Bebida à base de soja com açúcar, com cálcio, sal e aromas (543)</t>
  </si>
  <si>
    <t>Bebida à base de soja com açúcar, sal e aromas (544)</t>
  </si>
  <si>
    <t>Bebida à base de soja natural, sem açúcar e sem sal (542)</t>
  </si>
  <si>
    <t>Preparado fermentado à base de soja (Vegurte) (2122000001)</t>
  </si>
  <si>
    <t>Salsicha de soja (2122000007)</t>
  </si>
  <si>
    <t>Seitan (2122000004)</t>
  </si>
  <si>
    <t>Tofu simples (545)</t>
  </si>
  <si>
    <t>Biscoitos e bolachas</t>
  </si>
  <si>
    <t>Cereais_PA</t>
  </si>
  <si>
    <t>Condimentos</t>
  </si>
  <si>
    <t>Frutos oleaginosos</t>
  </si>
  <si>
    <t>Horticolas</t>
  </si>
  <si>
    <t>Iogurte</t>
  </si>
  <si>
    <t>Peixe</t>
  </si>
  <si>
    <t>Tubérculos</t>
  </si>
  <si>
    <t>Vinagre balsâmico (MD1)</t>
  </si>
  <si>
    <t>Ingred_aux</t>
  </si>
  <si>
    <t>Medida 
 Prática</t>
  </si>
  <si>
    <t>peru</t>
  </si>
  <si>
    <t>pasta de pimento vermelho</t>
  </si>
  <si>
    <t>uni</t>
  </si>
  <si>
    <t>vinho branco</t>
  </si>
  <si>
    <t>ML</t>
  </si>
  <si>
    <t>Batata-doce</t>
  </si>
  <si>
    <t>abóbora</t>
  </si>
  <si>
    <t>azeite</t>
  </si>
  <si>
    <t>???</t>
  </si>
  <si>
    <t>sal</t>
  </si>
  <si>
    <t>vinagre</t>
  </si>
  <si>
    <t>maisena</t>
  </si>
  <si>
    <t>coentros frescos</t>
  </si>
  <si>
    <t>pickle</t>
  </si>
  <si>
    <t>azeitona preta</t>
  </si>
  <si>
    <t>3 uni</t>
  </si>
  <si>
    <t>carne vaca picada</t>
  </si>
  <si>
    <t>lentilhas</t>
  </si>
  <si>
    <t>beringela</t>
  </si>
  <si>
    <t>ovo</t>
  </si>
  <si>
    <t>aprox 25 ovos</t>
  </si>
  <si>
    <t>pedimos 2 duzias e 1/2 duzia</t>
  </si>
  <si>
    <t>molho tomate</t>
  </si>
  <si>
    <t>canela</t>
  </si>
  <si>
    <t>noz moscada</t>
  </si>
  <si>
    <t>oregaos</t>
  </si>
  <si>
    <t>iogurte</t>
  </si>
  <si>
    <t>queijo</t>
  </si>
  <si>
    <t>Fusili</t>
  </si>
  <si>
    <t>pesto</t>
  </si>
  <si>
    <t>milho</t>
  </si>
  <si>
    <t>cebola roxa</t>
  </si>
  <si>
    <t>sumo limao</t>
  </si>
  <si>
    <t>almondegas</t>
  </si>
  <si>
    <t>pimento vermelho</t>
  </si>
  <si>
    <t>tomate pelado</t>
  </si>
  <si>
    <t>curgete</t>
  </si>
  <si>
    <t>cominhos</t>
  </si>
  <si>
    <t>curcuma</t>
  </si>
  <si>
    <t>paprica</t>
  </si>
  <si>
    <t>salsa</t>
  </si>
  <si>
    <t>grão</t>
  </si>
  <si>
    <t>arroz vaporizado</t>
  </si>
  <si>
    <t>açafrão</t>
  </si>
  <si>
    <t>miolo de camarão</t>
  </si>
  <si>
    <t>pescada</t>
  </si>
  <si>
    <t>pota</t>
  </si>
  <si>
    <t>couve lombarda</t>
  </si>
  <si>
    <t>alho frances</t>
  </si>
  <si>
    <t>couve flor</t>
  </si>
  <si>
    <t>manteiga</t>
  </si>
  <si>
    <t>mostarda</t>
  </si>
  <si>
    <t>feijao verde</t>
  </si>
  <si>
    <t>bacalhau</t>
  </si>
  <si>
    <t>feijão frade</t>
  </si>
  <si>
    <t>broa de milho</t>
  </si>
  <si>
    <t>feijao manteiga</t>
  </si>
  <si>
    <t>tomilho</t>
  </si>
  <si>
    <t>penne</t>
  </si>
  <si>
    <t>brócolos congelados</t>
  </si>
  <si>
    <t>cogumelos</t>
  </si>
  <si>
    <t>queijo feta</t>
  </si>
  <si>
    <t>balsâmico</t>
  </si>
  <si>
    <t>peru a portuguesa</t>
  </si>
  <si>
    <t>peito de peru</t>
  </si>
  <si>
    <t xml:space="preserve">alho </t>
  </si>
  <si>
    <t xml:space="preserve">Batata-doce </t>
  </si>
  <si>
    <t xml:space="preserve">abóbora </t>
  </si>
  <si>
    <t xml:space="preserve">cebola </t>
  </si>
  <si>
    <t>vinagre vinho branco</t>
  </si>
  <si>
    <t xml:space="preserve">pickles </t>
  </si>
  <si>
    <t xml:space="preserve">azeitona preta </t>
  </si>
  <si>
    <t>Empratamento (dose): cerca de 450g</t>
  </si>
  <si>
    <t>1. Colocar 150g de abóbora e batata doce assada
2. Adicionar 100g de peru salteado
3. Colocar 2g de coentros picados
4. Colocar 5g de pickles
5. Colocar 3 uni de azeitona preta</t>
  </si>
  <si>
    <t>1 uni</t>
  </si>
  <si>
    <t>Moussaka</t>
  </si>
  <si>
    <r>
      <t xml:space="preserve">ovo </t>
    </r>
    <r>
      <rPr>
        <sz val="11"/>
        <rFont val="Calibri"/>
        <family val="2"/>
      </rPr>
      <t>pasteurizado</t>
    </r>
  </si>
  <si>
    <t>molho tomate (tomate lata)</t>
  </si>
  <si>
    <t>canela pó</t>
  </si>
  <si>
    <t>0,5</t>
  </si>
  <si>
    <t>noz moscada pó</t>
  </si>
  <si>
    <t>iogurte natural</t>
  </si>
  <si>
    <t>queijo mozarella ralado</t>
  </si>
  <si>
    <t>Empratamento (dose):</t>
  </si>
  <si>
    <t>cerca de 450g</t>
  </si>
  <si>
    <t>Fussili com frango assado, cebola e molho pesto</t>
  </si>
  <si>
    <t>sumo limao e raspa</t>
  </si>
  <si>
    <t>Oregãos</t>
  </si>
  <si>
    <t>1. Colocar  150g de massa fusilli no prato
2. Adicionar 100g de Cebola roxa assada
3. Adicionar 100g de frango Assado desfiado
4. Adicionar 75g de milho cozido</t>
  </si>
  <si>
    <t>tajine</t>
  </si>
  <si>
    <r>
      <t>1. Aquecer o azeite
2. Refogar a cebola (picada), e a cenoura (diagonal).
3. Adicionar o alho picado, os cominhos, a paprica, a cúrcuma e a canela em pó, refogar.
4. Adicionar o pimento vermelh</t>
    </r>
    <r>
      <rPr>
        <sz val="11"/>
        <rFont val="Calibri"/>
        <family val="2"/>
      </rPr>
      <t xml:space="preserve">o (juliana), os coentros e </t>
    </r>
    <r>
      <rPr>
        <sz val="11"/>
        <color theme="1"/>
        <rFont val="Calibri"/>
        <family val="2"/>
      </rPr>
      <t xml:space="preserve">o tomate pelado, refogar.
5. Adicionar as almondegas e deixar estufar.  
6. Adicionar a courgete em cubos 2x2 e o grão escorrido.
7. Adicionar a água necessária e deixar apurar. 
8. Finalizar com salsa fresca picada. </t>
    </r>
  </si>
  <si>
    <t>salsa fresca</t>
  </si>
  <si>
    <t>0,7</t>
  </si>
  <si>
    <t>coentros secos</t>
  </si>
  <si>
    <t>água</t>
  </si>
  <si>
    <t>arroz marinheiro</t>
  </si>
  <si>
    <t>50</t>
  </si>
  <si>
    <t>tomate pedaços</t>
  </si>
  <si>
    <t>curcuma pó</t>
  </si>
  <si>
    <t>125</t>
  </si>
  <si>
    <t>ml</t>
  </si>
  <si>
    <t>cerca de 450g
Nota: em alternativa pode usar mistura de marisco.</t>
  </si>
  <si>
    <t>2</t>
  </si>
  <si>
    <t>queijo ralado</t>
  </si>
  <si>
    <t>Empadão de pescada</t>
  </si>
  <si>
    <t>1 unidade</t>
  </si>
  <si>
    <t>1 ovo</t>
  </si>
  <si>
    <t>75</t>
  </si>
  <si>
    <t>5</t>
  </si>
  <si>
    <t>pimenta preta</t>
  </si>
  <si>
    <t>gema de ovo</t>
  </si>
  <si>
    <t>1 gema</t>
  </si>
  <si>
    <t>Gratinado de bacalhau</t>
  </si>
  <si>
    <t>feijão verde</t>
  </si>
  <si>
    <t>alho francês</t>
  </si>
  <si>
    <t>20</t>
  </si>
  <si>
    <t xml:space="preserve">cerca de 450g </t>
  </si>
  <si>
    <t>Escondidinho de arroz e atum</t>
  </si>
  <si>
    <t>louro</t>
  </si>
  <si>
    <t>folha</t>
  </si>
  <si>
    <t>polpa de tomate</t>
  </si>
  <si>
    <t>atum em lata</t>
  </si>
  <si>
    <t>espinafres congelados</t>
  </si>
  <si>
    <t>orégãos</t>
  </si>
  <si>
    <t>13</t>
  </si>
  <si>
    <t xml:space="preserve">N </t>
  </si>
  <si>
    <t>Guisado da horta</t>
  </si>
  <si>
    <t>abobora</t>
  </si>
  <si>
    <t>molho de tomate</t>
  </si>
  <si>
    <t>120</t>
  </si>
  <si>
    <t>cerca de 400g+1 ovo escalfado</t>
  </si>
  <si>
    <t>oregãos</t>
  </si>
  <si>
    <t>1. Colocar  150g de massa penne integral no prato
2. Adicionar 75g de Bróculos assados
3. Adicionar 75 g de cogumelos salteados
4. Adicionar 25g de lentilhas
5. Adicionar 3g de queijo feta aos cubos, e óregãos</t>
  </si>
  <si>
    <t>brócolos</t>
  </si>
  <si>
    <t>Peso bruto (g)</t>
  </si>
  <si>
    <t>7,5</t>
  </si>
  <si>
    <t>3</t>
  </si>
  <si>
    <t>4,5</t>
  </si>
  <si>
    <t>0,07</t>
  </si>
  <si>
    <t>38</t>
  </si>
  <si>
    <t>35</t>
  </si>
  <si>
    <t>0,8</t>
  </si>
  <si>
    <t>Peso 
Bruto</t>
  </si>
  <si>
    <t>Peso Bruto (g)</t>
  </si>
  <si>
    <r>
      <t xml:space="preserve">Abóbora e Batata doce Assada: </t>
    </r>
    <r>
      <rPr>
        <sz val="10"/>
        <rFont val="Calibri"/>
        <family val="2"/>
        <scheme val="minor"/>
      </rPr>
      <t>Cortar a batata doce e a abóbora em cubos 2x2. Colocar num tabuleiro. Temperar com azeite e sal , e levar a assar a 160ºC cerca de 20 a 30 minutos (até a batata e a abobora estarem macias e caramelizadas, sem se desfazer). Reservar</t>
    </r>
    <r>
      <rPr>
        <b/>
        <sz val="10"/>
        <rFont val="Calibri"/>
        <family val="2"/>
        <scheme val="minor"/>
      </rPr>
      <t xml:space="preserve">
Peru Marinado: </t>
    </r>
    <r>
      <rPr>
        <sz val="10"/>
        <rFont val="Calibri"/>
        <family val="2"/>
        <scheme val="minor"/>
      </rPr>
      <t xml:space="preserve">Cortar o peru aos cubos 2x2. Temperar com massa de pimentão,alho picado, louro e vinho branco. Dissolver a maizena em água fria e envolver na marinada. Deixar marinar 12horas. Num tacho, aquecer o azeite e saltear a carne. Adicionar os cubos de batata doce e de abóbora previamente assadas, e envolver. Finalizar com os coentros e os pickles picados e a azeitona preta descaroçada (fora do lume). </t>
    </r>
    <r>
      <rPr>
        <b/>
        <sz val="10"/>
        <rFont val="Calibri"/>
        <family val="2"/>
        <scheme val="minor"/>
      </rPr>
      <t xml:space="preserve">
</t>
    </r>
  </si>
  <si>
    <r>
      <t xml:space="preserve">Batata cozida*: </t>
    </r>
    <r>
      <rPr>
        <sz val="9"/>
        <rFont val="Calibri"/>
        <family val="2"/>
        <scheme val="minor"/>
      </rPr>
      <t>Num tacho colocar água e sal a ferver. Descascar e cortar as batatas ás rodelas ou com a máquina com cerca de 0,5 cm de espessura. Colocar as batatas a cozer cerca de 10 a 15 minutos, ou até estarem cozidas. Escorrer e reservar.</t>
    </r>
    <r>
      <rPr>
        <b/>
        <sz val="9"/>
        <rFont val="Calibri"/>
        <family val="2"/>
        <scheme val="minor"/>
      </rPr>
      <t xml:space="preserve">
Recheio de Carne picada : N</t>
    </r>
    <r>
      <rPr>
        <sz val="9"/>
        <rFont val="Calibri"/>
        <family val="2"/>
        <scheme val="minor"/>
      </rPr>
      <t xml:space="preserve">um tacho, aquecer o azeite. Refogar o alho, a cebola picada e a cenoura ralada. Adicionar a carne picada e deixar fritar bem de forma a separar os grumos da carne, mexendo de vez enquando. Adicionar a beringela aos cubos 1x1 e refogar. Temperar com sal, óregãos, canela e noz moscada. Adicionar as lentilhas, envolver. Adicionar a polpa de tomate e deixar estufar tapado, até as lentilhas e os legumes estarem cozidos. </t>
    </r>
    <r>
      <rPr>
        <b/>
        <sz val="9"/>
        <rFont val="Calibri"/>
        <family val="2"/>
        <scheme val="minor"/>
      </rPr>
      <t xml:space="preserve">
Cobertura : </t>
    </r>
    <r>
      <rPr>
        <sz val="9"/>
        <rFont val="Calibri"/>
        <family val="2"/>
        <scheme val="minor"/>
      </rPr>
      <t>Bater o ovo com o iogurte. Temperar com a noz moscada. Reservar.</t>
    </r>
    <r>
      <rPr>
        <b/>
        <sz val="9"/>
        <rFont val="Calibri"/>
        <family val="2"/>
        <scheme val="minor"/>
      </rPr>
      <t xml:space="preserve">
Montagem: </t>
    </r>
    <r>
      <rPr>
        <sz val="9"/>
        <rFont val="Calibri"/>
        <family val="2"/>
        <scheme val="minor"/>
      </rPr>
      <t xml:space="preserve">Num tabuleiro, untado com azeite, dispor uma camada de batata ás rodelas previamente cozida. Adicionar uma camada de recheio de carne picada. Dispor novamente uma camada de batata cozida ás rodelas. Adicionar uma camada da cobertura de iogurte e ovo batido com noz moscada. Finalizar com queijo ralado. Levar ao forno a gratinar a 180ºC cerca de 15 a 20 minutos, ou até estar dourado e o queijo derretido. Dosear e Servir. </t>
    </r>
  </si>
  <si>
    <t>milho (doce, lata)</t>
  </si>
  <si>
    <t>ervilhas congeladas</t>
  </si>
  <si>
    <t>salsa seca</t>
  </si>
  <si>
    <r>
      <rPr>
        <b/>
        <sz val="10"/>
        <rFont val="Calibri"/>
        <family val="2"/>
        <scheme val="minor"/>
      </rPr>
      <t>Feijão verde Cozido:</t>
    </r>
    <r>
      <rPr>
        <sz val="10"/>
        <rFont val="Calibri"/>
        <family val="2"/>
        <scheme val="minor"/>
      </rPr>
      <t xml:space="preserve"> Num tacho colocar água e sal a ferver.  Adicionar o feijão verde cortado , cozer entre 10 a 15 minutos. Escorrer, arrefecer em água fria corrente. Reservar.
</t>
    </r>
    <r>
      <rPr>
        <b/>
        <sz val="10"/>
        <rFont val="Calibri"/>
        <family val="2"/>
        <scheme val="minor"/>
      </rPr>
      <t>Bacalhau migas</t>
    </r>
    <r>
      <rPr>
        <sz val="10"/>
        <rFont val="Calibri"/>
        <family val="2"/>
        <scheme val="minor"/>
      </rPr>
      <t xml:space="preserve">:  Num tacho, aquecer o azeite. Adicionar o alho picado e o louro, refogar. Adicionar a cebola e o alho francês em meias luas, refogar. Acrescentar as migas de bacalhau, deixar cozer 5minutos. Reservar.
</t>
    </r>
    <r>
      <rPr>
        <b/>
        <sz val="10"/>
        <rFont val="Calibri"/>
        <family val="2"/>
        <scheme val="minor"/>
      </rPr>
      <t>Broa de Milho Triturada</t>
    </r>
    <r>
      <rPr>
        <sz val="10"/>
        <rFont val="Calibri"/>
        <family val="2"/>
        <scheme val="minor"/>
      </rPr>
      <t xml:space="preserve">: Cortar a broa de milho em pedaços. Triturar a broa de milho com o azeite, o alho, os coentro e a água. Reservar.
</t>
    </r>
    <r>
      <rPr>
        <b/>
        <sz val="10"/>
        <rFont val="Calibri"/>
        <family val="2"/>
        <scheme val="minor"/>
      </rPr>
      <t>Montagem:</t>
    </r>
    <r>
      <rPr>
        <sz val="10"/>
        <rFont val="Calibri"/>
        <family val="2"/>
        <scheme val="minor"/>
      </rPr>
      <t xml:space="preserve">  1. Num tabuleiro untado de azeite dispor uma camada de feijão verde cozido.
2. Adicionar uma camada do preparado de Bacalhau Migas.
3. Finalizar com uma camada de Broa de Milho triturada. 
4. Levar a gratinar a 180ºC , cerca de 10 a 15 minutos ou até estar dourado.</t>
    </r>
  </si>
  <si>
    <t>louro folha</t>
  </si>
  <si>
    <t>ovo cozido</t>
  </si>
  <si>
    <t>tomilho seco</t>
  </si>
  <si>
    <t>batata cozer</t>
  </si>
  <si>
    <r>
      <rPr>
        <b/>
        <sz val="11"/>
        <rFont val="Calibri"/>
        <family val="2"/>
      </rPr>
      <t>Guisado da Horta:</t>
    </r>
    <r>
      <rPr>
        <sz val="11"/>
        <rFont val="Calibri"/>
        <family val="2"/>
      </rPr>
      <t xml:space="preserve">
1. Num tacho, aquecer o azeite com o louro.
2. Adicionar o alho e a cebola picada, refogar.
3. Adicionar o molho de tomate, estufar.
4. Acrescentar a batata a abóbora e a courgete aos cubos 1x1, 
5. Temperar com sal e tomilho, estufar. 
6. Adicionar o feijão, envolver.
7. Finalizar com ovos cozidos em quartos e salsa picada. Reservar.
</t>
    </r>
  </si>
  <si>
    <r>
      <rPr>
        <b/>
        <sz val="9"/>
        <rFont val="Calibri"/>
        <family val="2"/>
        <scheme val="minor"/>
      </rPr>
      <t xml:space="preserve">Penne integral cozida: </t>
    </r>
    <r>
      <rPr>
        <sz val="9"/>
        <rFont val="Calibri"/>
        <family val="2"/>
        <scheme val="minor"/>
      </rPr>
      <t xml:space="preserve">Num tacho colocar água e sal a ferver. Adicionar a massa penne. Cozer cerca de 10 minutos, ou até a massa estar cozida sem desfazer. Escorrer e arrefecer em água fria. Adicionar um fio de azeite para a massa não colar. Reservar.
</t>
    </r>
    <r>
      <rPr>
        <b/>
        <sz val="9"/>
        <rFont val="Calibri"/>
        <family val="2"/>
        <scheme val="minor"/>
      </rPr>
      <t xml:space="preserve">Brócolos Assados: </t>
    </r>
    <r>
      <rPr>
        <sz val="9"/>
        <rFont val="Calibri"/>
        <family val="2"/>
        <scheme val="minor"/>
      </rPr>
      <t xml:space="preserve">Envolver os bróculos com o sal e o azeite. Dispor os bróculos num tabuleiro. Levar a assar a 160ºC,  cerca de 10 a 15 minutos até estarem cozinhados. Reservar.
</t>
    </r>
    <r>
      <rPr>
        <b/>
        <sz val="9"/>
        <rFont val="Calibri"/>
        <family val="2"/>
        <scheme val="minor"/>
      </rPr>
      <t>Cogumelos Salteados com Balsâmico:</t>
    </r>
    <r>
      <rPr>
        <sz val="9"/>
        <rFont val="Calibri"/>
        <family val="2"/>
        <scheme val="minor"/>
      </rPr>
      <t xml:space="preserve"> Numa frigideira aquecer o azeite. Adicionar o alho e a cebola picada, refogar. Colocar os cogumelos laminados, saltear. Quando os cogumelos estiverem tenros, colocar o vinagre balsâmico, envolver. Adicionar um pouco água da cozedura da massa para emulsionar e reduzir.Acrescentar as lentilhas devidamente escorridas, misturar e reservar.
</t>
    </r>
    <r>
      <rPr>
        <b/>
        <sz val="9"/>
        <rFont val="Calibri"/>
        <family val="2"/>
        <scheme val="minor"/>
      </rPr>
      <t xml:space="preserve">Montagem: </t>
    </r>
    <r>
      <rPr>
        <sz val="9"/>
        <rFont val="Calibri"/>
        <family val="2"/>
        <scheme val="minor"/>
      </rPr>
      <t xml:space="preserve">Envolver o penne com os cogumelos, os bróculos e os cogumelos com o seu "molho" e as lentilhas. Dispor no tabuleiro e "polvilhar" com o feta. 
</t>
    </r>
    <r>
      <rPr>
        <b/>
        <sz val="9"/>
        <rFont val="Calibri"/>
        <family val="2"/>
        <scheme val="minor"/>
      </rPr>
      <t>OBS:</t>
    </r>
    <r>
      <rPr>
        <sz val="9"/>
        <rFont val="Calibri"/>
        <family val="2"/>
        <scheme val="minor"/>
      </rPr>
      <t>.Pode ser servido quente ou frio</t>
    </r>
  </si>
  <si>
    <r>
      <rPr>
        <b/>
        <sz val="10.5"/>
        <color theme="1"/>
        <rFont val="Calibri"/>
        <family val="2"/>
        <scheme val="minor"/>
      </rPr>
      <t>Massa Fusilli Cozida:</t>
    </r>
    <r>
      <rPr>
        <sz val="10.5"/>
        <color theme="1"/>
        <rFont val="Calibri"/>
        <family val="2"/>
        <scheme val="minor"/>
      </rPr>
      <t xml:space="preserve"> Num tacho colocar água e sal a ferver. Adicionar a massa. Cozer cerca de 10 minutos, ou até a massa estar cozida. Escorrer e arrefecer em água fria. Adicionar um fio de azeite para a massa não colar. Reservar. </t>
    </r>
    <r>
      <rPr>
        <b/>
        <sz val="10.5"/>
        <color theme="1"/>
        <rFont val="Calibri"/>
        <family val="2"/>
        <scheme val="minor"/>
      </rPr>
      <t xml:space="preserve">
Peito Frango Assado Desfiado:</t>
    </r>
    <r>
      <rPr>
        <sz val="10.5"/>
        <color theme="1"/>
        <rFont val="Calibri"/>
        <family val="2"/>
        <scheme val="minor"/>
      </rPr>
      <t xml:space="preserve"> Dispor os peitos de frango  num tabuleiro e temperar com , limao, alho, sal e óregãos. Assar a 180ºC 15 a 25 minutos, dependendo do tamanho, de forma a não ficar seco. Arrefecer e desfiar o frango. Reservar.
</t>
    </r>
    <r>
      <rPr>
        <b/>
        <sz val="10.5"/>
        <color theme="1"/>
        <rFont val="Calibri"/>
        <family val="2"/>
        <scheme val="minor"/>
      </rPr>
      <t xml:space="preserve">Pétalas de Cebola Roxa Assada: </t>
    </r>
    <r>
      <rPr>
        <sz val="10.5"/>
        <color theme="1"/>
        <rFont val="Calibri"/>
        <family val="2"/>
        <scheme val="minor"/>
      </rPr>
      <t xml:space="preserve">Descascar e Cortar a cebola roxa em gomos. Dispor os gomos de cebola num tabuleiro. Temperar com azeite, sal e sumo de limão. Assar a 160ºC, cerca de 15 a 20 minutos, até estar tenra e caramelizada.                                                             Arrefecer e separar as pétalas. Reservar.
</t>
    </r>
    <r>
      <rPr>
        <b/>
        <sz val="10.5"/>
        <color theme="1"/>
        <rFont val="Calibri"/>
        <family val="2"/>
        <scheme val="minor"/>
      </rPr>
      <t xml:space="preserve">                                                                                                                                                                                                                                                                                                                                                                                                                                                                                                                                               Montagem</t>
    </r>
    <r>
      <rPr>
        <sz val="10.5"/>
        <color theme="1"/>
        <rFont val="Calibri"/>
        <family val="2"/>
        <scheme val="minor"/>
      </rPr>
      <t xml:space="preserve">: Envolver a massa, frango, cebola, milho e pesto no tabuleiro.
</t>
    </r>
    <r>
      <rPr>
        <b/>
        <sz val="10.5"/>
        <color theme="1"/>
        <rFont val="Calibri"/>
        <family val="2"/>
        <scheme val="minor"/>
      </rPr>
      <t>OBS:.</t>
    </r>
    <r>
      <rPr>
        <sz val="10.5"/>
        <color theme="1"/>
        <rFont val="Calibri"/>
        <family val="2"/>
        <scheme val="minor"/>
      </rPr>
      <t xml:space="preserve">Pode ser servido quente ou frio </t>
    </r>
  </si>
  <si>
    <r>
      <rPr>
        <b/>
        <sz val="11"/>
        <rFont val="Calibri"/>
        <family val="2"/>
      </rPr>
      <t>Cenoura cozida:</t>
    </r>
    <r>
      <rPr>
        <sz val="11"/>
        <rFont val="Calibri"/>
        <family val="2"/>
      </rPr>
      <t xml:space="preserve">
1. Num tacho colocar água e sal a ferver
2. Adicionar as cenouras aos cubos 1x1, cozer cerca de 10 a 15 minutos.
3. Remover a cenoura e reservar.
</t>
    </r>
    <r>
      <rPr>
        <b/>
        <sz val="11"/>
        <rFont val="Calibri"/>
        <family val="2"/>
      </rPr>
      <t xml:space="preserve">Arroz Marinheiro:
</t>
    </r>
    <r>
      <rPr>
        <sz val="11"/>
        <rFont val="Calibri"/>
        <family val="2"/>
      </rPr>
      <t xml:space="preserve">1. Num tabuleiro colocar o azeite, a cebola e o alho picados e o açafrão. Em seguida, adicionar os mariscos/peixes.
2. Adicionar o arroz, sal, a cenoura e o tomate pedaços.
3. Acrescentar a água, as ervilhas e envolver tudo. 
4. Levar ao forno a assar tapado a 160ºC , cerca de 30 a 35 min, ou até estar cozido.
5. Finalizar com coentros picados. 
</t>
    </r>
  </si>
  <si>
    <r>
      <rPr>
        <b/>
        <sz val="9"/>
        <rFont val="Calibri"/>
        <family val="2"/>
      </rPr>
      <t>Puré de Couve Flor:</t>
    </r>
    <r>
      <rPr>
        <sz val="9"/>
        <rFont val="Calibri"/>
        <family val="2"/>
      </rPr>
      <t xml:space="preserve"> Num tacho colocar água e sal. Adicionar a batata e a couve flor cortadas e o dente de alho, cozer cerca de 15 a 25 minutos, até
os legumes estarem macios. Escorrer, reservando um pouco da água da cozedura (caso seja necessário diluir a consistência do puré). Triturar a batata, a couve flor e o alho cozido, com a manteiga e a noz moscada. Reservar.
</t>
    </r>
    <r>
      <rPr>
        <b/>
        <sz val="9"/>
        <rFont val="Calibri"/>
        <family val="2"/>
      </rPr>
      <t>Pescada Cozida:</t>
    </r>
    <r>
      <rPr>
        <sz val="9"/>
        <rFont val="Calibri"/>
        <family val="2"/>
      </rPr>
      <t xml:space="preserve"> Num tacho colocar água e sal a ferver. Adicionar a pescada, cozer entre 8 a 10 minutos a ferver. Escorrer, remover pele e espinhas (se necessário). Lascar e reservar.
</t>
    </r>
    <r>
      <rPr>
        <b/>
        <sz val="9"/>
        <rFont val="Calibri"/>
        <family val="2"/>
      </rPr>
      <t>Recheio de Pescada:</t>
    </r>
    <r>
      <rPr>
        <sz val="9"/>
        <rFont val="Calibri"/>
        <family val="2"/>
      </rPr>
      <t xml:space="preserve"> Num tacho ,aquecer o azeite. Refogar o alho e a cebola picada. Adicionar a couve lombarda  juliana, e o feijão verde congelado laminado (inglesa), refogar. Adicionar a pescada previamente cozida. Temperar com sal , pimenta preta em pó e mostarda. Finalizar com salsa picada. Reservar.
</t>
    </r>
    <r>
      <rPr>
        <b/>
        <sz val="9"/>
        <rFont val="Calibri"/>
        <family val="2"/>
      </rPr>
      <t xml:space="preserve">Montagem: </t>
    </r>
    <r>
      <rPr>
        <sz val="9"/>
        <rFont val="Calibri"/>
        <family val="2"/>
      </rPr>
      <t>Num tabuleiro, previamente untado com azeite, colocar o recheio da pescada. Dispor o puré de couve-flor. Pincelar com gema de ovo. Levar a gratinar a 180ºC , cerca de 10 a 15 minutos ou até estar dourado. Porcionar e Servir.</t>
    </r>
  </si>
  <si>
    <r>
      <rPr>
        <b/>
        <sz val="11"/>
        <rFont val="Calibri"/>
        <family val="2"/>
      </rPr>
      <t xml:space="preserve">Arroz Vaporizado Cozido: </t>
    </r>
    <r>
      <rPr>
        <sz val="11"/>
        <rFont val="Calibri"/>
        <family val="2"/>
      </rPr>
      <t xml:space="preserve">Num tacho aquecer o azeite. Adicionar o alho picado,o louro e refogar. Acrescentar o arroz, deixar fritar. Adicionar a água, tapar e  cozer em lume brando cerca de 10 a 15 minutos, até o arroz estar cozido. Reservar.
</t>
    </r>
    <r>
      <rPr>
        <b/>
        <sz val="11"/>
        <rFont val="Calibri"/>
        <family val="2"/>
      </rPr>
      <t xml:space="preserve">Atum Salteado: </t>
    </r>
    <r>
      <rPr>
        <sz val="11"/>
        <rFont val="Calibri"/>
        <family val="2"/>
      </rPr>
      <t xml:space="preserve">1. Num tacho aquecer o azeite. Adicionar a cebola picada, refogar. 2.Acrescentar o atum escorrido e a cenoura ralada, refogar. 3.Adicionar a polpa de tomate, o tomate aos cubos e os oregãos, estufar. 4.Finalizar com os espinafres já descongelados e o milho. Reservar.
</t>
    </r>
    <r>
      <rPr>
        <b/>
        <sz val="11"/>
        <rFont val="Calibri"/>
        <family val="2"/>
      </rPr>
      <t>Montagem:</t>
    </r>
    <r>
      <rPr>
        <sz val="11"/>
        <rFont val="Calibri"/>
        <family val="2"/>
      </rPr>
      <t xml:space="preserve"> Num tabuleiro, colocar o Atum Salteado. Dispor uma camada de arroz cozido. Finalizar com queijo ralado. Levar ao forno a gratinar a 180ºC cerca de 15 a 20 minutos, ou até estar dourado e o queijo derretido.Dosear e Servir.</t>
    </r>
  </si>
  <si>
    <t>Penne com lentilhas, balsâmico e feta</t>
  </si>
  <si>
    <t>enchiladas de pescada e camarão</t>
  </si>
  <si>
    <t>tortilhas de trigo/wraps</t>
  </si>
  <si>
    <t>couve lombardo</t>
  </si>
  <si>
    <t xml:space="preserve">camarão </t>
  </si>
  <si>
    <t>molho bechamel</t>
  </si>
  <si>
    <t>100</t>
  </si>
  <si>
    <r>
      <t>Recheio de camarão, pescada e couve</t>
    </r>
    <r>
      <rPr>
        <sz val="10"/>
        <rFont val="Calibri"/>
        <family val="2"/>
        <scheme val="minor"/>
      </rPr>
      <t xml:space="preserve">: Num tacho aquecer o azeite. Adicionar o alho picado, refogar. Adicionar o alho francês em meias luas, refogar. Adicionar a juliana de couve lombarda, saltear. Adicionar o miolo de camarão cozido e lascas de pescada cozida sem pele e sem espinhas. Deixar apurar. Reservar.                                                                                                                                                                                                                                                                                                                                                                                                                                                          </t>
    </r>
    <r>
      <rPr>
        <b/>
        <sz val="10"/>
        <rFont val="Calibri"/>
        <family val="2"/>
        <scheme val="minor"/>
      </rPr>
      <t>Montagem</t>
    </r>
    <r>
      <rPr>
        <sz val="10"/>
        <rFont val="Calibri"/>
        <family val="2"/>
        <scheme val="minor"/>
      </rPr>
      <t xml:space="preserve">: Num tabuleiro dispor 200g de polpa de tomate. Colocar 8 tortilha integrais enroladas recheadas. Colocar 200g de polpa de tomate por cima das tortilhas enroladas. Colocar 40g de queijo mozzarela ralado. Levar a gratinar a 180ºC cerca de 10 minutos ou até o queijo estar derretido e com cor. </t>
    </r>
    <r>
      <rPr>
        <b/>
        <sz val="10"/>
        <rFont val="Calibri"/>
        <family val="2"/>
        <scheme val="minor"/>
      </rPr>
      <t>OBS</t>
    </r>
    <r>
      <rPr>
        <sz val="10"/>
        <rFont val="Calibri"/>
        <family val="2"/>
        <scheme val="minor"/>
      </rPr>
      <t>: cada tortilha é recheada com cerca de 40g de recheio de camarão, pescada e couve com cerca de 30g de molho bechamel (envolver e rechear).</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</si>
</sst>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xmlns:xr9="http://schemas.microsoft.com/office/spreadsheetml/2016/revision9" mc:Ignorable="x14ac x16r2 xr xr9">
  <numFmts count="2">
    <numFmt numFmtId="164" formatCode="0.0"/>
    <numFmt numFmtId="165" formatCode="0.0%"/>
  </numFmts>
  <fonts count="60">
    <font>
      <sz val="12"/>
      <color theme="1"/>
      <name val="Calibri"/>
      <scheme val="minor"/>
    </font>
    <font>
      <sz val="11"/>
      <color theme="1"/>
      <name val="Calibri"/>
      <family val="2"/>
      <scheme val="minor"/>
    </font>
    <font>
      <sz val="11"/>
      <color theme="1"/>
      <name val="Calibri"/>
      <family val="2"/>
      <scheme val="minor"/>
    </font>
    <font>
      <sz val="12"/>
      <color theme="1"/>
      <name val="Calibri"/>
      <family val="2"/>
      <scheme val="minor"/>
    </font>
    <font>
      <b/>
      <sz val="11"/>
      <color rgb="FF1F3864"/>
      <name val="Calibri"/>
      <family val="2"/>
    </font>
    <font>
      <sz val="11"/>
      <color theme="1"/>
      <name val="Calibri"/>
      <family val="2"/>
    </font>
    <font>
      <sz val="12"/>
      <name val="Calibri"/>
      <family val="2"/>
    </font>
    <font>
      <sz val="12"/>
      <color theme="1"/>
      <name val="Calibri"/>
      <family val="2"/>
    </font>
    <font>
      <sz val="12"/>
      <color theme="1"/>
      <name val="Avenir"/>
      <family val="2"/>
    </font>
    <font>
      <b/>
      <sz val="14"/>
      <color theme="1"/>
      <name val="Calibri"/>
      <family val="2"/>
    </font>
    <font>
      <b/>
      <sz val="12"/>
      <color theme="1"/>
      <name val="Calibri"/>
      <family val="2"/>
    </font>
    <font>
      <b/>
      <sz val="26"/>
      <color theme="0"/>
      <name val="Calibri"/>
      <family val="2"/>
    </font>
    <font>
      <b/>
      <sz val="11"/>
      <color theme="0"/>
      <name val="Calibri"/>
      <family val="2"/>
    </font>
    <font>
      <b/>
      <sz val="14"/>
      <color theme="0"/>
      <name val="Calibri"/>
      <family val="2"/>
    </font>
    <font>
      <b/>
      <sz val="11"/>
      <color theme="1"/>
      <name val="Calibri"/>
      <family val="2"/>
    </font>
    <font>
      <b/>
      <sz val="12"/>
      <color rgb="FF000000"/>
      <name val="Calibri"/>
      <family val="2"/>
    </font>
    <font>
      <b/>
      <sz val="10"/>
      <color theme="1"/>
      <name val="Calibri"/>
      <family val="2"/>
    </font>
    <font>
      <b/>
      <sz val="12"/>
      <color theme="0"/>
      <name val="Calibri"/>
      <family val="2"/>
    </font>
    <font>
      <sz val="9"/>
      <color theme="1"/>
      <name val="Calibri"/>
      <family val="2"/>
    </font>
    <font>
      <sz val="12"/>
      <color theme="0"/>
      <name val="Calibri"/>
      <family val="2"/>
    </font>
    <font>
      <b/>
      <sz val="9"/>
      <color theme="1"/>
      <name val="Calibri"/>
      <family val="2"/>
    </font>
    <font>
      <sz val="10"/>
      <color theme="1"/>
      <name val="Calibri"/>
      <family val="2"/>
    </font>
    <font>
      <sz val="8"/>
      <color theme="1"/>
      <name val="Calibri"/>
      <family val="2"/>
    </font>
    <font>
      <sz val="9"/>
      <color rgb="FF32312D"/>
      <name val="Arial"/>
      <family val="2"/>
    </font>
    <font>
      <u/>
      <sz val="11"/>
      <color theme="10"/>
      <name val="Calibri"/>
      <family val="2"/>
    </font>
    <font>
      <sz val="12"/>
      <color rgb="FF000000"/>
      <name val="Calibri"/>
      <family val="2"/>
    </font>
    <font>
      <sz val="10"/>
      <color theme="1"/>
      <name val="Arial"/>
      <family val="2"/>
    </font>
    <font>
      <b/>
      <sz val="11"/>
      <color rgb="FF203764"/>
      <name val="Calibri"/>
      <family val="2"/>
    </font>
    <font>
      <sz val="11"/>
      <color rgb="FF000000"/>
      <name val="Calibri"/>
      <family val="2"/>
    </font>
    <font>
      <sz val="10.5"/>
      <color theme="1"/>
      <name val="Calibri"/>
      <family val="2"/>
      <scheme val="minor"/>
    </font>
    <font>
      <b/>
      <sz val="10.5"/>
      <color theme="1"/>
      <name val="Calibri"/>
      <family val="2"/>
      <scheme val="minor"/>
    </font>
    <font>
      <sz val="10.5"/>
      <name val="Calibri"/>
      <family val="2"/>
      <scheme val="minor"/>
    </font>
    <font>
      <sz val="11"/>
      <name val="Calibri"/>
      <family val="2"/>
    </font>
    <font>
      <sz val="10"/>
      <color theme="1"/>
      <name val="Calibri"/>
      <family val="2"/>
      <scheme val="minor"/>
    </font>
    <font>
      <b/>
      <sz val="10"/>
      <color theme="1"/>
      <name val="Calibri"/>
      <family val="2"/>
      <scheme val="minor"/>
    </font>
    <font>
      <sz val="10"/>
      <name val="Calibri"/>
      <family val="2"/>
      <scheme val="minor"/>
    </font>
    <font>
      <sz val="9"/>
      <color theme="1"/>
      <name val="Calibri"/>
      <family val="2"/>
      <scheme val="minor"/>
    </font>
    <font>
      <b/>
      <sz val="9"/>
      <color theme="1"/>
      <name val="Calibri"/>
      <family val="2"/>
      <scheme val="minor"/>
    </font>
    <font>
      <sz val="9"/>
      <name val="Calibri"/>
      <family val="2"/>
      <scheme val="minor"/>
    </font>
    <font>
      <b/>
      <sz val="11"/>
      <color theme="0"/>
      <name val="Calibri"/>
      <family val="2"/>
      <scheme val="minor"/>
    </font>
    <font>
      <b/>
      <sz val="11"/>
      <color theme="1"/>
      <name val="Calibri"/>
      <family val="2"/>
      <scheme val="minor"/>
    </font>
    <font>
      <sz val="12"/>
      <color theme="1"/>
      <name val="Avenir Next Condensed Regular"/>
    </font>
    <font>
      <b/>
      <sz val="11"/>
      <color theme="4" tint="-0.499984740745262"/>
      <name val="Calibri"/>
      <family val="2"/>
      <scheme val="minor"/>
    </font>
    <font>
      <b/>
      <sz val="14"/>
      <color theme="1"/>
      <name val="Calibri"/>
      <family val="2"/>
      <scheme val="minor"/>
    </font>
    <font>
      <b/>
      <sz val="12"/>
      <color theme="1"/>
      <name val="Calibri"/>
      <family val="2"/>
      <scheme val="minor"/>
    </font>
    <font>
      <b/>
      <sz val="26"/>
      <color theme="0"/>
      <name val="Calibri"/>
      <family val="2"/>
      <scheme val="minor"/>
    </font>
    <font>
      <b/>
      <sz val="14"/>
      <color theme="0"/>
      <name val="Calibri"/>
      <family val="2"/>
      <scheme val="minor"/>
    </font>
    <font>
      <b/>
      <sz val="12"/>
      <color indexed="8"/>
      <name val="Calibri"/>
      <family val="2"/>
      <scheme val="minor"/>
    </font>
    <font>
      <b/>
      <sz val="12"/>
      <color theme="0"/>
      <name val="Calibri"/>
      <family val="2"/>
      <scheme val="minor"/>
    </font>
    <font>
      <sz val="12"/>
      <color theme="0"/>
      <name val="Calibri"/>
      <family val="2"/>
      <scheme val="minor"/>
    </font>
    <font>
      <sz val="12"/>
      <name val="Calibri"/>
      <family val="2"/>
      <scheme val="minor"/>
    </font>
    <font>
      <sz val="11"/>
      <name val="Calibri"/>
      <family val="2"/>
      <scheme val="minor"/>
    </font>
    <font>
      <b/>
      <sz val="10"/>
      <name val="Calibri"/>
      <family val="2"/>
      <scheme val="minor"/>
    </font>
    <font>
      <b/>
      <sz val="9"/>
      <name val="Calibri"/>
      <family val="2"/>
      <scheme val="minor"/>
    </font>
    <font>
      <b/>
      <sz val="11"/>
      <name val="Calibri"/>
      <family val="2"/>
      <scheme val="minor"/>
    </font>
    <font>
      <b/>
      <sz val="11"/>
      <name val="Calibri"/>
      <family val="2"/>
    </font>
    <font>
      <sz val="10"/>
      <name val="Calibri"/>
      <family val="2"/>
    </font>
    <font>
      <sz val="9"/>
      <name val="Calibri"/>
      <family val="2"/>
    </font>
    <font>
      <b/>
      <sz val="9"/>
      <name val="Calibri"/>
      <family val="2"/>
    </font>
    <font>
      <sz val="12"/>
      <color theme="1"/>
      <name val="Calibri"/>
      <scheme val="minor"/>
    </font>
  </fonts>
  <fills count="42">
    <fill>
      <patternFill patternType="none"/>
    </fill>
    <fill>
      <patternFill patternType="gray125"/>
    </fill>
    <fill>
      <patternFill patternType="solid">
        <fgColor rgb="FFDEEAF6"/>
        <bgColor rgb="FFDEEAF6"/>
      </patternFill>
    </fill>
    <fill>
      <patternFill patternType="solid">
        <fgColor rgb="FFD8D8D8"/>
        <bgColor rgb="FFD8D8D8"/>
      </patternFill>
    </fill>
    <fill>
      <patternFill patternType="solid">
        <fgColor rgb="FF1F3864"/>
        <bgColor rgb="FF1F3864"/>
      </patternFill>
    </fill>
    <fill>
      <patternFill patternType="solid">
        <fgColor rgb="FF548135"/>
        <bgColor rgb="FF548135"/>
      </patternFill>
    </fill>
    <fill>
      <patternFill patternType="solid">
        <fgColor rgb="FFF1F7ED"/>
        <bgColor rgb="FFF1F7ED"/>
      </patternFill>
    </fill>
    <fill>
      <patternFill patternType="solid">
        <fgColor theme="0"/>
        <bgColor theme="0"/>
      </patternFill>
    </fill>
    <fill>
      <patternFill patternType="solid">
        <fgColor rgb="FF833C0B"/>
        <bgColor rgb="FF833C0B"/>
      </patternFill>
    </fill>
    <fill>
      <patternFill patternType="solid">
        <fgColor rgb="FFFFD965"/>
        <bgColor rgb="FFFFD965"/>
      </patternFill>
    </fill>
    <fill>
      <patternFill patternType="solid">
        <fgColor rgb="FFFFFFF7"/>
        <bgColor rgb="FFFFFFF7"/>
      </patternFill>
    </fill>
    <fill>
      <patternFill patternType="solid">
        <fgColor rgb="FFFEF2CB"/>
        <bgColor rgb="FFFEF2CB"/>
      </patternFill>
    </fill>
    <fill>
      <patternFill patternType="solid">
        <fgColor rgb="FFC55A11"/>
        <bgColor rgb="FFC55A11"/>
      </patternFill>
    </fill>
    <fill>
      <patternFill patternType="solid">
        <fgColor rgb="FFC00000"/>
        <bgColor rgb="FFC00000"/>
      </patternFill>
    </fill>
    <fill>
      <patternFill patternType="solid">
        <fgColor rgb="FFCC0066"/>
        <bgColor rgb="FFCC0066"/>
      </patternFill>
    </fill>
    <fill>
      <patternFill patternType="solid">
        <fgColor rgb="FFFAE2F3"/>
        <bgColor rgb="FFFAE2F3"/>
      </patternFill>
    </fill>
    <fill>
      <patternFill patternType="solid">
        <fgColor theme="7"/>
        <bgColor theme="7"/>
      </patternFill>
    </fill>
    <fill>
      <patternFill patternType="solid">
        <fgColor rgb="FFFDF1FA"/>
        <bgColor rgb="FFFDF1FA"/>
      </patternFill>
    </fill>
    <fill>
      <patternFill patternType="solid">
        <fgColor rgb="FFC5E0B3"/>
        <bgColor rgb="FFC5E0B3"/>
      </patternFill>
    </fill>
    <fill>
      <patternFill patternType="solid">
        <fgColor rgb="FFBDD6EE"/>
        <bgColor rgb="FFBDD6EE"/>
      </patternFill>
    </fill>
    <fill>
      <patternFill patternType="solid">
        <fgColor rgb="FFE2EFD9"/>
        <bgColor rgb="FFE2EFD9"/>
      </patternFill>
    </fill>
    <fill>
      <patternFill patternType="solid">
        <fgColor rgb="FFB4C6E7"/>
        <bgColor rgb="FFB4C6E7"/>
      </patternFill>
    </fill>
    <fill>
      <patternFill patternType="solid">
        <fgColor rgb="FFD9E2F3"/>
        <bgColor rgb="FFD9E2F3"/>
      </patternFill>
    </fill>
    <fill>
      <patternFill patternType="solid">
        <fgColor rgb="FFD9E1F2"/>
        <bgColor rgb="FFD9E1F2"/>
      </patternFill>
    </fill>
    <fill>
      <patternFill patternType="solid">
        <fgColor rgb="FFDDEBF7"/>
        <bgColor rgb="FFDDEBF7"/>
      </patternFill>
    </fill>
    <fill>
      <patternFill patternType="solid">
        <fgColor rgb="FFFFFFFF"/>
        <bgColor rgb="FFFFFFFF"/>
      </patternFill>
    </fill>
    <fill>
      <patternFill patternType="solid">
        <fgColor rgb="FFFFFF00"/>
        <bgColor rgb="FFFFFF00"/>
      </patternFill>
    </fill>
    <fill>
      <patternFill patternType="solid">
        <fgColor theme="0" tint="-0.14999847407452621"/>
        <bgColor indexed="64"/>
      </patternFill>
    </fill>
    <fill>
      <patternFill patternType="solid">
        <fgColor theme="8" tint="0.79998168889431442"/>
        <bgColor indexed="64"/>
      </patternFill>
    </fill>
    <fill>
      <patternFill patternType="solid">
        <fgColor theme="0"/>
        <bgColor indexed="64"/>
      </patternFill>
    </fill>
    <fill>
      <patternFill patternType="solid">
        <fgColor theme="4" tint="-0.499984740745262"/>
        <bgColor indexed="64"/>
      </patternFill>
    </fill>
    <fill>
      <patternFill patternType="solid">
        <fgColor theme="9" tint="-0.249977111117893"/>
        <bgColor indexed="64"/>
      </patternFill>
    </fill>
    <fill>
      <patternFill patternType="solid">
        <fgColor rgb="FFF1F7ED"/>
        <bgColor indexed="64"/>
      </patternFill>
    </fill>
    <fill>
      <patternFill patternType="solid">
        <fgColor theme="5" tint="-0.499984740745262"/>
        <bgColor indexed="64"/>
      </patternFill>
    </fill>
    <fill>
      <patternFill patternType="solid">
        <fgColor theme="7" tint="0.39997558519241921"/>
        <bgColor indexed="64"/>
      </patternFill>
    </fill>
    <fill>
      <patternFill patternType="solid">
        <fgColor rgb="FFFFFFF7"/>
        <bgColor indexed="64"/>
      </patternFill>
    </fill>
    <fill>
      <patternFill patternType="solid">
        <fgColor theme="7" tint="0.79998168889431442"/>
        <bgColor indexed="64"/>
      </patternFill>
    </fill>
    <fill>
      <patternFill patternType="solid">
        <fgColor theme="5" tint="-0.249977111117893"/>
        <bgColor indexed="64"/>
      </patternFill>
    </fill>
    <fill>
      <patternFill patternType="solid">
        <fgColor rgb="FFC00000"/>
        <bgColor indexed="64"/>
      </patternFill>
    </fill>
    <fill>
      <patternFill patternType="solid">
        <fgColor rgb="FFCC0066"/>
        <bgColor indexed="64"/>
      </patternFill>
    </fill>
    <fill>
      <patternFill patternType="solid">
        <fgColor rgb="FFFAE2F3"/>
        <bgColor indexed="64"/>
      </patternFill>
    </fill>
    <fill>
      <patternFill patternType="solid">
        <fgColor theme="7"/>
        <bgColor indexed="64"/>
      </patternFill>
    </fill>
  </fills>
  <borders count="110">
    <border>
      <left/>
      <right/>
      <top/>
      <bottom/>
      <diagonal/>
    </border>
    <border>
      <left style="thin">
        <color rgb="FF757070"/>
      </left>
      <right style="thin">
        <color rgb="FF757070"/>
      </right>
      <top style="thin">
        <color rgb="FF757070"/>
      </top>
      <bottom style="thin">
        <color rgb="FF757070"/>
      </bottom>
      <diagonal/>
    </border>
    <border>
      <left style="thin">
        <color rgb="FF757070"/>
      </left>
      <right/>
      <top style="thin">
        <color rgb="FF757070"/>
      </top>
      <bottom style="thin">
        <color rgb="FF757070"/>
      </bottom>
      <diagonal/>
    </border>
    <border>
      <left/>
      <right/>
      <top style="thin">
        <color rgb="FF757070"/>
      </top>
      <bottom style="thin">
        <color rgb="FF757070"/>
      </bottom>
      <diagonal/>
    </border>
    <border>
      <left/>
      <right style="thin">
        <color rgb="FF757070"/>
      </right>
      <top style="thin">
        <color rgb="FF757070"/>
      </top>
      <bottom style="thin">
        <color rgb="FF757070"/>
      </bottom>
      <diagonal/>
    </border>
    <border>
      <left style="thin">
        <color rgb="FF757070"/>
      </left>
      <right style="thin">
        <color rgb="FF757070"/>
      </right>
      <top/>
      <bottom style="thin">
        <color rgb="FF757070"/>
      </bottom>
      <diagonal/>
    </border>
    <border>
      <left style="thin">
        <color rgb="FF757070"/>
      </left>
      <right style="thin">
        <color rgb="FF757070"/>
      </right>
      <top style="thin">
        <color rgb="FF757070"/>
      </top>
      <bottom/>
      <diagonal/>
    </border>
    <border>
      <left style="thin">
        <color rgb="FF757070"/>
      </left>
      <right style="thin">
        <color rgb="FF757070"/>
      </right>
      <top/>
      <bottom/>
      <diagonal/>
    </border>
    <border>
      <left/>
      <right/>
      <top/>
      <bottom/>
      <diagonal/>
    </border>
    <border>
      <left/>
      <right style="thin">
        <color rgb="FF757070"/>
      </right>
      <top/>
      <bottom/>
      <diagonal/>
    </border>
    <border>
      <left/>
      <right style="thin">
        <color rgb="FF757070"/>
      </right>
      <top/>
      <bottom style="thin">
        <color rgb="FF757070"/>
      </bottom>
      <diagonal/>
    </border>
    <border>
      <left/>
      <right style="thin">
        <color rgb="FF757070"/>
      </right>
      <top style="thin">
        <color rgb="FF000000"/>
      </top>
      <bottom style="thin">
        <color rgb="FF000000"/>
      </bottom>
      <diagonal/>
    </border>
    <border>
      <left/>
      <right style="thin">
        <color rgb="FF1F3864"/>
      </right>
      <top/>
      <bottom/>
      <diagonal/>
    </border>
    <border>
      <left style="thin">
        <color rgb="FF1F3864"/>
      </left>
      <right/>
      <top style="thin">
        <color rgb="FF1F3864"/>
      </top>
      <bottom style="thin">
        <color rgb="FF1F3864"/>
      </bottom>
      <diagonal/>
    </border>
    <border>
      <left/>
      <right/>
      <top style="thin">
        <color rgb="FF1F3864"/>
      </top>
      <bottom style="thin">
        <color rgb="FF1F3864"/>
      </bottom>
      <diagonal/>
    </border>
    <border>
      <left/>
      <right style="thin">
        <color rgb="FF1F3864"/>
      </right>
      <top style="thin">
        <color rgb="FF1F3864"/>
      </top>
      <bottom style="thin">
        <color rgb="FF1F3864"/>
      </bottom>
      <diagonal/>
    </border>
    <border>
      <left style="medium">
        <color rgb="FF000000"/>
      </left>
      <right style="thin">
        <color rgb="FF000000"/>
      </right>
      <top style="medium">
        <color rgb="FF000000"/>
      </top>
      <bottom style="medium">
        <color rgb="FF000000"/>
      </bottom>
      <diagonal/>
    </border>
    <border>
      <left style="thin">
        <color rgb="FF000000"/>
      </left>
      <right style="thin">
        <color rgb="FF000000"/>
      </right>
      <top style="medium">
        <color rgb="FF000000"/>
      </top>
      <bottom style="medium">
        <color rgb="FF000000"/>
      </bottom>
      <diagonal/>
    </border>
    <border>
      <left style="thin">
        <color rgb="FF000000"/>
      </left>
      <right style="medium">
        <color rgb="FF000000"/>
      </right>
      <top style="medium">
        <color rgb="FF000000"/>
      </top>
      <bottom style="medium">
        <color rgb="FF000000"/>
      </bottom>
      <diagonal/>
    </border>
    <border>
      <left style="thin">
        <color rgb="FF757070"/>
      </left>
      <right/>
      <top/>
      <bottom style="thin">
        <color rgb="FF757070"/>
      </bottom>
      <diagonal/>
    </border>
    <border>
      <left style="medium">
        <color rgb="FF000000"/>
      </left>
      <right style="thin">
        <color rgb="FF000000"/>
      </right>
      <top style="medium">
        <color rgb="FF000000"/>
      </top>
      <bottom style="thin">
        <color rgb="FF000000"/>
      </bottom>
      <diagonal/>
    </border>
    <border>
      <left style="thin">
        <color rgb="FF000000"/>
      </left>
      <right style="thin">
        <color rgb="FF000000"/>
      </right>
      <top style="medium">
        <color rgb="FF000000"/>
      </top>
      <bottom/>
      <diagonal/>
    </border>
    <border>
      <left style="thin">
        <color rgb="FF000000"/>
      </left>
      <right style="thin">
        <color rgb="FF000000"/>
      </right>
      <top style="medium">
        <color rgb="FF000000"/>
      </top>
      <bottom style="thin">
        <color rgb="FF000000"/>
      </bottom>
      <diagonal/>
    </border>
    <border>
      <left style="thin">
        <color rgb="FF000000"/>
      </left>
      <right style="medium">
        <color rgb="FF000000"/>
      </right>
      <top style="medium">
        <color rgb="FF000000"/>
      </top>
      <bottom/>
      <diagonal/>
    </border>
    <border>
      <left style="medium">
        <color rgb="FF000000"/>
      </left>
      <right style="thin">
        <color rgb="FF000000"/>
      </right>
      <top style="thin">
        <color rgb="FF000000"/>
      </top>
      <bottom style="thin">
        <color rgb="FF000000"/>
      </bottom>
      <diagonal/>
    </border>
    <border>
      <left style="thin">
        <color rgb="FF000000"/>
      </left>
      <right style="thin">
        <color rgb="FF000000"/>
      </right>
      <top style="thin">
        <color rgb="FF000000"/>
      </top>
      <bottom style="thin">
        <color rgb="FF000000"/>
      </bottom>
      <diagonal/>
    </border>
    <border>
      <left style="thin">
        <color rgb="FF000000"/>
      </left>
      <right style="medium">
        <color rgb="FF000000"/>
      </right>
      <top/>
      <bottom/>
      <diagonal/>
    </border>
    <border>
      <left style="medium">
        <color rgb="FF000000"/>
      </left>
      <right style="thin">
        <color rgb="FF000000"/>
      </right>
      <top style="thin">
        <color rgb="FF000000"/>
      </top>
      <bottom style="medium">
        <color rgb="FF000000"/>
      </bottom>
      <diagonal/>
    </border>
    <border>
      <left style="thin">
        <color rgb="FF000000"/>
      </left>
      <right style="thin">
        <color rgb="FF000000"/>
      </right>
      <top/>
      <bottom style="medium">
        <color rgb="FF000000"/>
      </bottom>
      <diagonal/>
    </border>
    <border>
      <left style="thin">
        <color rgb="FF000000"/>
      </left>
      <right style="thin">
        <color rgb="FF000000"/>
      </right>
      <top style="thin">
        <color rgb="FF000000"/>
      </top>
      <bottom style="medium">
        <color rgb="FF000000"/>
      </bottom>
      <diagonal/>
    </border>
    <border>
      <left style="thin">
        <color rgb="FF000000"/>
      </left>
      <right style="medium">
        <color rgb="FF000000"/>
      </right>
      <top/>
      <bottom style="medium">
        <color rgb="FF000000"/>
      </bottom>
      <diagonal/>
    </border>
    <border>
      <left style="medium">
        <color rgb="FF000000"/>
      </left>
      <right/>
      <top/>
      <bottom/>
      <diagonal/>
    </border>
    <border>
      <left style="thin">
        <color rgb="FF000000"/>
      </left>
      <right style="thin">
        <color rgb="FF757070"/>
      </right>
      <top style="thin">
        <color rgb="FF000000"/>
      </top>
      <bottom/>
      <diagonal/>
    </border>
    <border>
      <left/>
      <right style="thin">
        <color rgb="FF757070"/>
      </right>
      <top style="thin">
        <color rgb="FF000000"/>
      </top>
      <bottom/>
      <diagonal/>
    </border>
    <border>
      <left style="thin">
        <color rgb="FF000000"/>
      </left>
      <right style="thin">
        <color rgb="FF757070"/>
      </right>
      <top/>
      <bottom/>
      <diagonal/>
    </border>
    <border>
      <left style="thin">
        <color rgb="FF000000"/>
      </left>
      <right style="thin">
        <color rgb="FF757070"/>
      </right>
      <top/>
      <bottom style="thin">
        <color rgb="FF000000"/>
      </bottom>
      <diagonal/>
    </border>
    <border>
      <left/>
      <right style="thin">
        <color rgb="FF757070"/>
      </right>
      <top/>
      <bottom style="thin">
        <color rgb="FF000000"/>
      </bottom>
      <diagonal/>
    </border>
    <border>
      <left/>
      <right style="thin">
        <color rgb="FF8EAADB"/>
      </right>
      <top style="thin">
        <color rgb="FF8EAADB"/>
      </top>
      <bottom style="thin">
        <color rgb="FF8EAADB"/>
      </bottom>
      <diagonal/>
    </border>
    <border>
      <left/>
      <right style="thin">
        <color rgb="FF8EA9DB"/>
      </right>
      <top style="thin">
        <color rgb="FF8EA9DB"/>
      </top>
      <bottom style="thin">
        <color rgb="FF8EA9DB"/>
      </bottom>
      <diagonal/>
    </border>
    <border>
      <left style="thin">
        <color rgb="FF757171"/>
      </left>
      <right style="thin">
        <color rgb="FF757171"/>
      </right>
      <top/>
      <bottom/>
      <diagonal/>
    </border>
    <border>
      <left/>
      <right style="thin">
        <color rgb="FF757171"/>
      </right>
      <top/>
      <bottom style="thin">
        <color rgb="FF757171"/>
      </bottom>
      <diagonal/>
    </border>
    <border>
      <left/>
      <right style="thin">
        <color rgb="FF757171"/>
      </right>
      <top/>
      <bottom/>
      <diagonal/>
    </border>
    <border>
      <left style="thin">
        <color rgb="FF757171"/>
      </left>
      <right style="thin">
        <color rgb="FF757171"/>
      </right>
      <top style="thin">
        <color rgb="FF757171"/>
      </top>
      <bottom/>
      <diagonal/>
    </border>
    <border>
      <left style="thin">
        <color rgb="FF000000"/>
      </left>
      <right style="thin">
        <color rgb="FF000000"/>
      </right>
      <top style="thin">
        <color rgb="FF000000"/>
      </top>
      <bottom/>
      <diagonal/>
    </border>
    <border>
      <left style="thin">
        <color rgb="FF000000"/>
      </left>
      <right style="thin">
        <color rgb="FF000000"/>
      </right>
      <top/>
      <bottom/>
      <diagonal/>
    </border>
    <border>
      <left style="thin">
        <color rgb="FF757070"/>
      </left>
      <right style="thin">
        <color rgb="FF757070"/>
      </right>
      <top/>
      <bottom style="thin">
        <color rgb="FF000000"/>
      </bottom>
      <diagonal/>
    </border>
    <border>
      <left style="thin">
        <color rgb="FF757070"/>
      </left>
      <right style="thin">
        <color rgb="FF757070"/>
      </right>
      <top style="thin">
        <color rgb="FF000000"/>
      </top>
      <bottom style="thin">
        <color rgb="FF000000"/>
      </bottom>
      <diagonal/>
    </border>
    <border>
      <left style="thin">
        <color rgb="FF000000"/>
      </left>
      <right style="thin">
        <color rgb="FF000000"/>
      </right>
      <top/>
      <bottom style="thin">
        <color rgb="FF000000"/>
      </bottom>
      <diagonal/>
    </border>
    <border>
      <left style="thin">
        <color rgb="FF000000"/>
      </left>
      <right/>
      <top style="thin">
        <color rgb="FF000000"/>
      </top>
      <bottom/>
      <diagonal/>
    </border>
    <border>
      <left/>
      <right/>
      <top style="thin">
        <color rgb="FF000000"/>
      </top>
      <bottom/>
      <diagonal/>
    </border>
    <border>
      <left/>
      <right style="thin">
        <color rgb="FF000000"/>
      </right>
      <top style="thin">
        <color rgb="FF000000"/>
      </top>
      <bottom/>
      <diagonal/>
    </border>
    <border>
      <left style="thin">
        <color rgb="FF000000"/>
      </left>
      <right/>
      <top/>
      <bottom style="thin">
        <color rgb="FF000000"/>
      </bottom>
      <diagonal/>
    </border>
    <border>
      <left/>
      <right/>
      <top/>
      <bottom style="thin">
        <color rgb="FF000000"/>
      </bottom>
      <diagonal/>
    </border>
    <border>
      <left/>
      <right style="thin">
        <color rgb="FF000000"/>
      </right>
      <top/>
      <bottom style="thin">
        <color rgb="FF000000"/>
      </bottom>
      <diagonal/>
    </border>
    <border>
      <left style="thin">
        <color rgb="FF000000"/>
      </left>
      <right/>
      <top/>
      <bottom/>
      <diagonal/>
    </border>
    <border>
      <left/>
      <right style="thin">
        <color rgb="FF000000"/>
      </right>
      <top/>
      <bottom/>
      <diagonal/>
    </border>
    <border>
      <left style="thin">
        <color rgb="FF757070"/>
      </left>
      <right/>
      <top/>
      <bottom/>
      <diagonal/>
    </border>
    <border>
      <left/>
      <right/>
      <top/>
      <bottom style="thin">
        <color rgb="FF757070"/>
      </bottom>
      <diagonal/>
    </border>
    <border>
      <left style="thin">
        <color rgb="FF000000"/>
      </left>
      <right/>
      <top style="thin">
        <color rgb="FF000000"/>
      </top>
      <bottom style="thin">
        <color rgb="FF000000"/>
      </bottom>
      <diagonal/>
    </border>
    <border>
      <left/>
      <right/>
      <top style="thin">
        <color rgb="FF000000"/>
      </top>
      <bottom style="thin">
        <color rgb="FF000000"/>
      </bottom>
      <diagonal/>
    </border>
    <border>
      <left/>
      <right style="thin">
        <color rgb="FF000000"/>
      </right>
      <top style="thin">
        <color rgb="FF000000"/>
      </top>
      <bottom style="thin">
        <color rgb="FF000000"/>
      </bottom>
      <diagonal/>
    </border>
    <border>
      <left style="thin">
        <color theme="2" tint="-0.499984740745262"/>
      </left>
      <right style="thin">
        <color theme="2" tint="-0.499984740745262"/>
      </right>
      <top style="thin">
        <color theme="2" tint="-0.499984740745262"/>
      </top>
      <bottom style="thin">
        <color theme="2" tint="-0.499984740745262"/>
      </bottom>
      <diagonal/>
    </border>
    <border>
      <left style="thin">
        <color theme="2" tint="-0.499984740745262"/>
      </left>
      <right style="thin">
        <color theme="2" tint="-0.499984740745262"/>
      </right>
      <top/>
      <bottom style="thin">
        <color theme="2" tint="-0.499984740745262"/>
      </bottom>
      <diagonal/>
    </border>
    <border>
      <left style="thin">
        <color theme="2" tint="-0.499984740745262"/>
      </left>
      <right/>
      <top/>
      <bottom/>
      <diagonal/>
    </border>
    <border>
      <left style="thin">
        <color indexed="64"/>
      </left>
      <right style="thin">
        <color indexed="64"/>
      </right>
      <top style="thin">
        <color indexed="64"/>
      </top>
      <bottom style="thin">
        <color indexed="64"/>
      </bottom>
      <diagonal/>
    </border>
    <border>
      <left/>
      <right/>
      <top/>
      <bottom style="thin">
        <color theme="2" tint="-0.499984740745262"/>
      </bottom>
      <diagonal/>
    </border>
    <border>
      <left/>
      <right style="thin">
        <color theme="2" tint="-0.499984740745262"/>
      </right>
      <top/>
      <bottom style="thin">
        <color theme="2" tint="-0.499984740745262"/>
      </bottom>
      <diagonal/>
    </border>
    <border>
      <left style="thin">
        <color theme="2" tint="-0.499984740745262"/>
      </left>
      <right style="thin">
        <color theme="2" tint="-0.499984740745262"/>
      </right>
      <top/>
      <bottom/>
      <diagonal/>
    </border>
    <border>
      <left style="thin">
        <color theme="2" tint="-0.499984740745262"/>
      </left>
      <right style="thin">
        <color theme="2" tint="-0.499984740745262"/>
      </right>
      <top style="thin">
        <color theme="2" tint="-0.499984740745262"/>
      </top>
      <bottom/>
      <diagonal/>
    </border>
    <border>
      <left/>
      <right style="thin">
        <color theme="2" tint="-0.499984740745262"/>
      </right>
      <top/>
      <bottom/>
      <diagonal/>
    </border>
    <border>
      <left style="thin">
        <color theme="2" tint="-0.499984740745262"/>
      </left>
      <right style="thin">
        <color theme="2" tint="-0.499984740745262"/>
      </right>
      <top/>
      <bottom style="thin">
        <color indexed="64"/>
      </bottom>
      <diagonal/>
    </border>
    <border>
      <left style="thin">
        <color theme="2" tint="-0.499984740745262"/>
      </left>
      <right style="thin">
        <color theme="2" tint="-0.499984740745262"/>
      </right>
      <top style="thin">
        <color indexed="64"/>
      </top>
      <bottom style="thin">
        <color indexed="64"/>
      </bottom>
      <diagonal/>
    </border>
    <border>
      <left style="thin">
        <color indexed="64"/>
      </left>
      <right style="thin">
        <color theme="2" tint="-0.499984740745262"/>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thin">
        <color indexed="64"/>
      </right>
      <top style="thin">
        <color indexed="64"/>
      </top>
      <bottom/>
      <diagonal/>
    </border>
    <border>
      <left/>
      <right style="thin">
        <color theme="4" tint="-0.499984740745262"/>
      </right>
      <top/>
      <bottom/>
      <diagonal/>
    </border>
    <border>
      <left style="thin">
        <color theme="4" tint="-0.499984740745262"/>
      </left>
      <right/>
      <top style="thin">
        <color theme="4" tint="-0.499984740745262"/>
      </top>
      <bottom style="thin">
        <color theme="4" tint="-0.499984740745262"/>
      </bottom>
      <diagonal/>
    </border>
    <border>
      <left/>
      <right/>
      <top style="thin">
        <color theme="4" tint="-0.499984740745262"/>
      </top>
      <bottom style="thin">
        <color theme="4" tint="-0.499984740745262"/>
      </bottom>
      <diagonal/>
    </border>
    <border>
      <left/>
      <right style="thin">
        <color theme="4" tint="-0.499984740745262"/>
      </right>
      <top style="thin">
        <color theme="4" tint="-0.499984740745262"/>
      </top>
      <bottom style="thin">
        <color theme="4" tint="-0.499984740745262"/>
      </bottom>
      <diagonal/>
    </border>
    <border>
      <left style="thin">
        <color indexed="64"/>
      </left>
      <right/>
      <top style="thin">
        <color indexed="64"/>
      </top>
      <bottom style="thin">
        <color indexed="64"/>
      </bottom>
      <diagonal/>
    </border>
    <border>
      <left/>
      <right style="thin">
        <color theme="2" tint="-0.499984740745262"/>
      </right>
      <top style="thin">
        <color indexed="64"/>
      </top>
      <bottom style="thin">
        <color indexed="64"/>
      </bottom>
      <diagonal/>
    </border>
    <border>
      <left style="thin">
        <color indexed="64"/>
      </left>
      <right/>
      <top/>
      <bottom/>
      <diagonal/>
    </border>
    <border>
      <left/>
      <right/>
      <top style="thin">
        <color indexed="64"/>
      </top>
      <bottom/>
      <diagonal/>
    </border>
    <border>
      <left/>
      <right style="thin">
        <color indexed="64"/>
      </right>
      <top style="thin">
        <color indexed="64"/>
      </top>
      <bottom/>
      <diagonal/>
    </border>
    <border>
      <left style="medium">
        <color indexed="64"/>
      </left>
      <right style="thin">
        <color indexed="64"/>
      </right>
      <top style="medium">
        <color indexed="64"/>
      </top>
      <bottom style="medium">
        <color indexed="64"/>
      </bottom>
      <diagonal/>
    </border>
    <border>
      <left style="thin">
        <color indexed="64"/>
      </left>
      <right style="thin">
        <color indexed="64"/>
      </right>
      <top style="medium">
        <color indexed="64"/>
      </top>
      <bottom style="medium">
        <color indexed="64"/>
      </bottom>
      <diagonal/>
    </border>
    <border>
      <left style="thin">
        <color indexed="64"/>
      </left>
      <right style="medium">
        <color indexed="64"/>
      </right>
      <top style="medium">
        <color indexed="64"/>
      </top>
      <bottom style="medium">
        <color indexed="64"/>
      </bottom>
      <diagonal/>
    </border>
    <border>
      <left style="medium">
        <color indexed="64"/>
      </left>
      <right style="thin">
        <color indexed="64"/>
      </right>
      <top style="medium">
        <color indexed="64"/>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right/>
      <top style="thin">
        <color theme="2" tint="-0.499984740745262"/>
      </top>
      <bottom style="thin">
        <color theme="2" tint="-0.499984740745262"/>
      </bottom>
      <diagonal/>
    </border>
    <border>
      <left/>
      <right style="thin">
        <color theme="2" tint="-0.499984740745262"/>
      </right>
      <top style="thin">
        <color theme="2" tint="-0.499984740745262"/>
      </top>
      <bottom style="thin">
        <color theme="2" tint="-0.499984740745262"/>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right style="thin">
        <color indexed="64"/>
      </right>
      <top/>
      <bottom/>
      <diagonal/>
    </border>
    <border>
      <left style="medium">
        <color indexed="64"/>
      </left>
      <right style="thin">
        <color indexed="64"/>
      </right>
      <top style="thin">
        <color indexed="64"/>
      </top>
      <bottom style="medium">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medium">
        <color indexed="64"/>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thin">
        <color indexed="64"/>
      </left>
      <right style="medium">
        <color indexed="64"/>
      </right>
      <top/>
      <bottom/>
      <diagonal/>
    </border>
    <border>
      <left style="thin">
        <color rgb="FF757070"/>
      </left>
      <right style="thin">
        <color rgb="FF757070"/>
      </right>
      <top/>
      <bottom style="thin">
        <color indexed="64"/>
      </bottom>
      <diagonal/>
    </border>
    <border>
      <left/>
      <right style="thin">
        <color rgb="FF757070"/>
      </right>
      <top/>
      <bottom style="thin">
        <color indexed="64"/>
      </bottom>
      <diagonal/>
    </border>
    <border>
      <left style="thin">
        <color rgb="FF000000"/>
      </left>
      <right style="thin">
        <color rgb="FF000000"/>
      </right>
      <top/>
      <bottom style="thin">
        <color indexed="64"/>
      </bottom>
      <diagonal/>
    </border>
    <border>
      <left/>
      <right style="thin">
        <color rgb="FF757171"/>
      </right>
      <top/>
      <bottom style="thin">
        <color indexed="64"/>
      </bottom>
      <diagonal/>
    </border>
  </borders>
  <cellStyleXfs count="5">
    <xf numFmtId="0" fontId="0" fillId="0" borderId="0"/>
    <xf numFmtId="0" fontId="3" fillId="0" borderId="8"/>
    <xf numFmtId="0" fontId="3" fillId="0" borderId="8"/>
    <xf numFmtId="9" fontId="3" fillId="0" borderId="8" applyFont="0" applyFill="0" applyBorder="0" applyAlignment="0" applyProtection="0"/>
    <xf numFmtId="0" fontId="59" fillId="0" borderId="8"/>
  </cellStyleXfs>
  <cellXfs count="561">
    <xf numFmtId="0" fontId="0" fillId="0" borderId="0" xfId="0"/>
    <xf numFmtId="0" fontId="4" fillId="2" borderId="1" xfId="0" applyFont="1" applyFill="1" applyBorder="1" applyAlignment="1">
      <alignment horizontal="center" vertical="center"/>
    </xf>
    <xf numFmtId="164" fontId="7" fillId="0" borderId="0" xfId="0" applyNumberFormat="1" applyFont="1"/>
    <xf numFmtId="1" fontId="7" fillId="0" borderId="0" xfId="0" applyNumberFormat="1" applyFont="1"/>
    <xf numFmtId="0" fontId="8" fillId="0" borderId="0" xfId="0" applyFont="1"/>
    <xf numFmtId="0" fontId="9" fillId="0" borderId="0" xfId="0" applyFont="1" applyAlignment="1">
      <alignment vertical="center"/>
    </xf>
    <xf numFmtId="0" fontId="9" fillId="0" borderId="0" xfId="0" applyFont="1" applyAlignment="1">
      <alignment horizontal="left" vertical="center"/>
    </xf>
    <xf numFmtId="0" fontId="10" fillId="0" borderId="0" xfId="0" applyFont="1"/>
    <xf numFmtId="0" fontId="7" fillId="0" borderId="0" xfId="0" applyFont="1" applyAlignment="1">
      <alignment horizontal="center"/>
    </xf>
    <xf numFmtId="0" fontId="11" fillId="0" borderId="0" xfId="0" applyFont="1" applyAlignment="1">
      <alignment vertical="center"/>
    </xf>
    <xf numFmtId="0" fontId="4" fillId="2" borderId="5" xfId="0" applyFont="1" applyFill="1" applyBorder="1" applyAlignment="1">
      <alignment horizontal="center" vertical="center"/>
    </xf>
    <xf numFmtId="0" fontId="4" fillId="2" borderId="5" xfId="0" applyFont="1" applyFill="1" applyBorder="1" applyAlignment="1">
      <alignment horizontal="center" vertical="center" wrapText="1"/>
    </xf>
    <xf numFmtId="0" fontId="14" fillId="0" borderId="0" xfId="0" applyFont="1" applyAlignment="1">
      <alignment horizontal="center"/>
    </xf>
    <xf numFmtId="0" fontId="15" fillId="2" borderId="1" xfId="0" applyFont="1" applyFill="1" applyBorder="1" applyAlignment="1">
      <alignment horizontal="center" vertical="center"/>
    </xf>
    <xf numFmtId="164" fontId="16" fillId="2" borderId="1" xfId="0" applyNumberFormat="1" applyFont="1" applyFill="1" applyBorder="1" applyAlignment="1">
      <alignment horizontal="center" vertical="center"/>
    </xf>
    <xf numFmtId="1" fontId="16" fillId="2" borderId="1" xfId="0" applyNumberFormat="1" applyFont="1" applyFill="1" applyBorder="1" applyAlignment="1">
      <alignment horizontal="center" vertical="center"/>
    </xf>
    <xf numFmtId="0" fontId="7" fillId="0" borderId="6" xfId="0" applyFont="1" applyBorder="1" applyAlignment="1">
      <alignment horizontal="center" vertical="center"/>
    </xf>
    <xf numFmtId="0" fontId="7" fillId="0" borderId="7" xfId="0" applyFont="1" applyBorder="1" applyAlignment="1">
      <alignment horizontal="center" vertical="center"/>
    </xf>
    <xf numFmtId="164" fontId="7" fillId="0" borderId="7" xfId="0" applyNumberFormat="1" applyFont="1" applyBorder="1" applyAlignment="1">
      <alignment horizontal="center" vertical="center"/>
    </xf>
    <xf numFmtId="1" fontId="7" fillId="0" borderId="7" xfId="0" applyNumberFormat="1" applyFont="1" applyBorder="1" applyAlignment="1">
      <alignment horizontal="center" vertical="center"/>
    </xf>
    <xf numFmtId="164" fontId="7" fillId="2" borderId="1" xfId="0" applyNumberFormat="1" applyFont="1" applyFill="1" applyBorder="1" applyAlignment="1">
      <alignment horizontal="center" vertical="center"/>
    </xf>
    <xf numFmtId="1" fontId="7" fillId="2" borderId="1" xfId="0" applyNumberFormat="1" applyFont="1" applyFill="1" applyBorder="1" applyAlignment="1">
      <alignment horizontal="center" vertical="center"/>
    </xf>
    <xf numFmtId="0" fontId="5" fillId="7" borderId="5" xfId="0" applyFont="1" applyFill="1" applyBorder="1"/>
    <xf numFmtId="0" fontId="5" fillId="7" borderId="5" xfId="0" applyFont="1" applyFill="1" applyBorder="1" applyAlignment="1">
      <alignment horizontal="center"/>
    </xf>
    <xf numFmtId="0" fontId="7" fillId="0" borderId="0" xfId="0" applyFont="1" applyAlignment="1">
      <alignment horizontal="left" vertical="top"/>
    </xf>
    <xf numFmtId="164" fontId="18" fillId="0" borderId="1" xfId="0" applyNumberFormat="1" applyFont="1" applyBorder="1" applyAlignment="1">
      <alignment horizontal="center" vertical="center"/>
    </xf>
    <xf numFmtId="1" fontId="18" fillId="0" borderId="1" xfId="0" applyNumberFormat="1" applyFont="1" applyBorder="1" applyAlignment="1">
      <alignment horizontal="center" vertical="center"/>
    </xf>
    <xf numFmtId="0" fontId="5" fillId="0" borderId="0" xfId="0" applyFont="1" applyAlignment="1">
      <alignment vertical="top" wrapText="1"/>
    </xf>
    <xf numFmtId="0" fontId="13" fillId="0" borderId="0" xfId="0" applyFont="1" applyAlignment="1">
      <alignment vertical="center"/>
    </xf>
    <xf numFmtId="164" fontId="8" fillId="0" borderId="0" xfId="0" applyNumberFormat="1" applyFont="1"/>
    <xf numFmtId="0" fontId="19" fillId="0" borderId="0" xfId="0" applyFont="1"/>
    <xf numFmtId="0" fontId="10" fillId="2" borderId="16" xfId="0" applyFont="1" applyFill="1" applyBorder="1" applyAlignment="1">
      <alignment horizontal="center"/>
    </xf>
    <xf numFmtId="0" fontId="10" fillId="2" borderId="17" xfId="0" applyFont="1" applyFill="1" applyBorder="1" applyAlignment="1">
      <alignment horizontal="center"/>
    </xf>
    <xf numFmtId="0" fontId="10" fillId="2" borderId="18" xfId="0" applyFont="1" applyFill="1" applyBorder="1" applyAlignment="1">
      <alignment horizontal="center"/>
    </xf>
    <xf numFmtId="0" fontId="7" fillId="0" borderId="0" xfId="0" applyFont="1"/>
    <xf numFmtId="0" fontId="7" fillId="0" borderId="20" xfId="0" applyFont="1" applyBorder="1" applyAlignment="1">
      <alignment horizontal="center"/>
    </xf>
    <xf numFmtId="0" fontId="7" fillId="0" borderId="22" xfId="0" applyFont="1" applyBorder="1" applyAlignment="1">
      <alignment horizontal="center"/>
    </xf>
    <xf numFmtId="164" fontId="7" fillId="0" borderId="22" xfId="0" applyNumberFormat="1" applyFont="1" applyBorder="1" applyAlignment="1">
      <alignment horizontal="center"/>
    </xf>
    <xf numFmtId="0" fontId="5" fillId="0" borderId="1" xfId="0" applyFont="1" applyBorder="1" applyAlignment="1">
      <alignment horizontal="center" vertical="center"/>
    </xf>
    <xf numFmtId="0" fontId="7" fillId="0" borderId="24" xfId="0" applyFont="1" applyBorder="1" applyAlignment="1">
      <alignment horizontal="center"/>
    </xf>
    <xf numFmtId="0" fontId="7" fillId="0" borderId="25" xfId="0" applyFont="1" applyBorder="1" applyAlignment="1">
      <alignment horizontal="center"/>
    </xf>
    <xf numFmtId="164" fontId="7" fillId="0" borderId="25" xfId="0" applyNumberFormat="1" applyFont="1" applyBorder="1" applyAlignment="1">
      <alignment horizontal="center"/>
    </xf>
    <xf numFmtId="0" fontId="7" fillId="0" borderId="27" xfId="0" applyFont="1" applyBorder="1" applyAlignment="1">
      <alignment horizontal="center"/>
    </xf>
    <xf numFmtId="0" fontId="7" fillId="0" borderId="29" xfId="0" applyFont="1" applyBorder="1" applyAlignment="1">
      <alignment horizontal="center" vertical="center"/>
    </xf>
    <xf numFmtId="164" fontId="7" fillId="0" borderId="29" xfId="0" applyNumberFormat="1" applyFont="1" applyBorder="1" applyAlignment="1">
      <alignment horizontal="center"/>
    </xf>
    <xf numFmtId="0" fontId="7" fillId="0" borderId="22" xfId="0" applyFont="1" applyBorder="1" applyAlignment="1">
      <alignment horizontal="center" vertical="center"/>
    </xf>
    <xf numFmtId="0" fontId="7" fillId="0" borderId="16" xfId="0" applyFont="1" applyBorder="1" applyAlignment="1">
      <alignment horizontal="center"/>
    </xf>
    <xf numFmtId="0" fontId="10" fillId="0" borderId="17" xfId="0" applyFont="1" applyBorder="1" applyAlignment="1">
      <alignment horizontal="center" vertical="center"/>
    </xf>
    <xf numFmtId="0" fontId="7" fillId="0" borderId="17" xfId="0" applyFont="1" applyBorder="1" applyAlignment="1">
      <alignment horizontal="center" vertical="center"/>
    </xf>
    <xf numFmtId="164" fontId="7" fillId="0" borderId="17" xfId="0" applyNumberFormat="1" applyFont="1" applyBorder="1" applyAlignment="1">
      <alignment horizontal="center"/>
    </xf>
    <xf numFmtId="164" fontId="7" fillId="11" borderId="18" xfId="0" applyNumberFormat="1" applyFont="1" applyFill="1" applyBorder="1" applyAlignment="1">
      <alignment horizontal="center" vertical="center"/>
    </xf>
    <xf numFmtId="164" fontId="7" fillId="0" borderId="0" xfId="0" applyNumberFormat="1" applyFont="1" applyAlignment="1">
      <alignment horizontal="center"/>
    </xf>
    <xf numFmtId="0" fontId="14" fillId="15" borderId="25" xfId="0" applyFont="1" applyFill="1" applyBorder="1" applyAlignment="1">
      <alignment horizontal="center" vertical="center"/>
    </xf>
    <xf numFmtId="0" fontId="14" fillId="15" borderId="25" xfId="0" applyFont="1" applyFill="1" applyBorder="1" applyAlignment="1">
      <alignment vertical="center"/>
    </xf>
    <xf numFmtId="1" fontId="5" fillId="7" borderId="25" xfId="0" applyNumberFormat="1" applyFont="1" applyFill="1" applyBorder="1" applyAlignment="1">
      <alignment horizontal="center" vertical="center"/>
    </xf>
    <xf numFmtId="164" fontId="5" fillId="7" borderId="25" xfId="0" applyNumberFormat="1" applyFont="1" applyFill="1" applyBorder="1" applyAlignment="1">
      <alignment horizontal="center" vertical="center"/>
    </xf>
    <xf numFmtId="1" fontId="21" fillId="0" borderId="0" xfId="0" applyNumberFormat="1" applyFont="1" applyAlignment="1">
      <alignment horizontal="right" vertical="top"/>
    </xf>
    <xf numFmtId="164" fontId="21" fillId="0" borderId="0" xfId="0" applyNumberFormat="1" applyFont="1" applyAlignment="1">
      <alignment horizontal="right" vertical="top"/>
    </xf>
    <xf numFmtId="164" fontId="17" fillId="0" borderId="0" xfId="0" applyNumberFormat="1" applyFont="1"/>
    <xf numFmtId="1" fontId="5" fillId="0" borderId="25" xfId="0" applyNumberFormat="1" applyFont="1" applyBorder="1" applyAlignment="1">
      <alignment horizontal="center" vertical="center"/>
    </xf>
    <xf numFmtId="164" fontId="5" fillId="0" borderId="25" xfId="0" applyNumberFormat="1" applyFont="1" applyBorder="1" applyAlignment="1">
      <alignment horizontal="center" vertical="center"/>
    </xf>
    <xf numFmtId="0" fontId="10" fillId="0" borderId="0" xfId="0" applyFont="1" applyAlignment="1">
      <alignment vertical="top" wrapText="1"/>
    </xf>
    <xf numFmtId="0" fontId="4" fillId="2" borderId="25" xfId="0" applyFont="1" applyFill="1" applyBorder="1" applyAlignment="1">
      <alignment horizontal="center" vertical="center"/>
    </xf>
    <xf numFmtId="0" fontId="5" fillId="0" borderId="10" xfId="0" applyFont="1" applyBorder="1" applyAlignment="1">
      <alignment horizontal="center" vertical="center"/>
    </xf>
    <xf numFmtId="0" fontId="5" fillId="7" borderId="32" xfId="0" applyFont="1" applyFill="1" applyBorder="1"/>
    <xf numFmtId="0" fontId="5" fillId="7" borderId="33" xfId="0" applyFont="1" applyFill="1" applyBorder="1" applyAlignment="1">
      <alignment horizontal="center"/>
    </xf>
    <xf numFmtId="0" fontId="5" fillId="7" borderId="34" xfId="0" applyFont="1" applyFill="1" applyBorder="1"/>
    <xf numFmtId="0" fontId="5" fillId="7" borderId="35" xfId="0" applyFont="1" applyFill="1" applyBorder="1"/>
    <xf numFmtId="0" fontId="5" fillId="7" borderId="36" xfId="0" applyFont="1" applyFill="1" applyBorder="1" applyAlignment="1">
      <alignment horizontal="center"/>
    </xf>
    <xf numFmtId="0" fontId="14" fillId="17" borderId="25" xfId="0" applyFont="1" applyFill="1" applyBorder="1" applyAlignment="1">
      <alignment horizontal="center" vertical="center"/>
    </xf>
    <xf numFmtId="0" fontId="14" fillId="17" borderId="25" xfId="0" applyFont="1" applyFill="1" applyBorder="1" applyAlignment="1">
      <alignment vertical="center"/>
    </xf>
    <xf numFmtId="0" fontId="22" fillId="0" borderId="0" xfId="0" applyFont="1"/>
    <xf numFmtId="0" fontId="5" fillId="0" borderId="0" xfId="0" applyFont="1"/>
    <xf numFmtId="0" fontId="7" fillId="0" borderId="0" xfId="0" applyFont="1" applyAlignment="1">
      <alignment horizontal="center" wrapText="1"/>
    </xf>
    <xf numFmtId="0" fontId="5" fillId="0" borderId="0" xfId="0" applyFont="1" applyAlignment="1">
      <alignment horizontal="center"/>
    </xf>
    <xf numFmtId="0" fontId="7" fillId="0" borderId="0" xfId="0" applyFont="1" applyAlignment="1">
      <alignment horizontal="left" wrapText="1"/>
    </xf>
    <xf numFmtId="0" fontId="5" fillId="0" borderId="0" xfId="0" applyFont="1" applyAlignment="1">
      <alignment vertical="center" wrapText="1"/>
    </xf>
    <xf numFmtId="164" fontId="7" fillId="0" borderId="0" xfId="0" applyNumberFormat="1" applyFont="1" applyAlignment="1">
      <alignment horizontal="left" wrapText="1"/>
    </xf>
    <xf numFmtId="164" fontId="7" fillId="0" borderId="0" xfId="0" applyNumberFormat="1" applyFont="1" applyAlignment="1">
      <alignment wrapText="1"/>
    </xf>
    <xf numFmtId="1" fontId="7" fillId="0" borderId="0" xfId="0" applyNumberFormat="1" applyFont="1" applyAlignment="1">
      <alignment horizontal="left" wrapText="1"/>
    </xf>
    <xf numFmtId="2" fontId="7" fillId="0" borderId="0" xfId="0" applyNumberFormat="1" applyFont="1" applyAlignment="1">
      <alignment horizontal="left" wrapText="1"/>
    </xf>
    <xf numFmtId="0" fontId="24" fillId="0" borderId="0" xfId="0" applyFont="1"/>
    <xf numFmtId="0" fontId="7" fillId="0" borderId="37" xfId="0" applyFont="1" applyBorder="1"/>
    <xf numFmtId="0" fontId="25" fillId="0" borderId="38" xfId="0" applyFont="1" applyBorder="1"/>
    <xf numFmtId="0" fontId="26" fillId="0" borderId="0" xfId="0" applyFont="1"/>
    <xf numFmtId="0" fontId="21" fillId="0" borderId="0" xfId="0" applyFont="1"/>
    <xf numFmtId="0" fontId="7" fillId="0" borderId="0" xfId="0" applyFont="1" applyAlignment="1">
      <alignment wrapText="1"/>
    </xf>
    <xf numFmtId="0" fontId="27" fillId="24" borderId="39" xfId="0" applyFont="1" applyFill="1" applyBorder="1" applyAlignment="1">
      <alignment horizontal="center"/>
    </xf>
    <xf numFmtId="0" fontId="27" fillId="24" borderId="40" xfId="0" applyFont="1" applyFill="1" applyBorder="1" applyAlignment="1">
      <alignment horizontal="center"/>
    </xf>
    <xf numFmtId="0" fontId="28" fillId="0" borderId="41" xfId="0" applyFont="1" applyBorder="1" applyAlignment="1">
      <alignment horizontal="left"/>
    </xf>
    <xf numFmtId="0" fontId="28" fillId="25" borderId="41" xfId="0" applyFont="1" applyFill="1" applyBorder="1" applyAlignment="1">
      <alignment horizontal="left"/>
    </xf>
    <xf numFmtId="49" fontId="28" fillId="0" borderId="41" xfId="0" applyNumberFormat="1" applyFont="1" applyBorder="1" applyAlignment="1">
      <alignment horizontal="left"/>
    </xf>
    <xf numFmtId="0" fontId="28" fillId="0" borderId="42" xfId="0" applyFont="1" applyBorder="1" applyAlignment="1">
      <alignment horizontal="left"/>
    </xf>
    <xf numFmtId="0" fontId="28" fillId="0" borderId="39" xfId="0" applyFont="1" applyBorder="1" applyAlignment="1">
      <alignment horizontal="left"/>
    </xf>
    <xf numFmtId="0" fontId="25" fillId="0" borderId="0" xfId="0" applyFont="1" applyAlignment="1">
      <alignment horizontal="left"/>
    </xf>
    <xf numFmtId="0" fontId="25" fillId="26" borderId="0" xfId="0" applyFont="1" applyFill="1" applyAlignment="1">
      <alignment horizontal="left"/>
    </xf>
    <xf numFmtId="0" fontId="7" fillId="0" borderId="45" xfId="0" applyFont="1" applyBorder="1" applyAlignment="1">
      <alignment horizontal="center" vertical="center"/>
    </xf>
    <xf numFmtId="0" fontId="7" fillId="7" borderId="46" xfId="0" applyFont="1" applyFill="1" applyBorder="1" applyAlignment="1">
      <alignment horizontal="center" vertical="center"/>
    </xf>
    <xf numFmtId="0" fontId="7" fillId="0" borderId="46" xfId="0" applyFont="1" applyBorder="1" applyAlignment="1">
      <alignment horizontal="center" vertical="center"/>
    </xf>
    <xf numFmtId="49" fontId="0" fillId="0" borderId="0" xfId="0" applyNumberFormat="1"/>
    <xf numFmtId="0" fontId="3" fillId="0" borderId="0" xfId="0" applyFont="1"/>
    <xf numFmtId="0" fontId="10" fillId="0" borderId="0" xfId="0" applyFont="1" applyAlignment="1">
      <alignment horizontal="center" vertical="center"/>
    </xf>
    <xf numFmtId="0" fontId="7" fillId="0" borderId="0" xfId="0" applyFont="1" applyAlignment="1">
      <alignment horizontal="center" vertical="center"/>
    </xf>
    <xf numFmtId="0" fontId="41" fillId="0" borderId="0" xfId="1" applyFont="1" applyBorder="1"/>
    <xf numFmtId="0" fontId="41" fillId="27" borderId="0" xfId="1" applyFont="1" applyFill="1" applyBorder="1"/>
    <xf numFmtId="0" fontId="0" fillId="0" borderId="0" xfId="1" applyFont="1" applyBorder="1"/>
    <xf numFmtId="164" fontId="41" fillId="0" borderId="0" xfId="1" applyNumberFormat="1" applyFont="1" applyBorder="1"/>
    <xf numFmtId="1" fontId="41" fillId="0" borderId="0" xfId="1" applyNumberFormat="1" applyFont="1" applyBorder="1"/>
    <xf numFmtId="164" fontId="0" fillId="0" borderId="0" xfId="1" applyNumberFormat="1" applyFont="1" applyBorder="1"/>
    <xf numFmtId="0" fontId="42" fillId="28" borderId="61" xfId="1" applyFont="1" applyFill="1" applyBorder="1" applyAlignment="1">
      <alignment horizontal="center" vertical="center"/>
    </xf>
    <xf numFmtId="0" fontId="2" fillId="29" borderId="62" xfId="1" applyFont="1" applyFill="1" applyBorder="1" applyAlignment="1">
      <alignment horizontal="center" vertical="center"/>
    </xf>
    <xf numFmtId="0" fontId="43" fillId="0" borderId="63" xfId="1" applyFont="1" applyBorder="1" applyAlignment="1">
      <alignment vertical="center"/>
    </xf>
    <xf numFmtId="0" fontId="42" fillId="28" borderId="67" xfId="1" applyFont="1" applyFill="1" applyBorder="1" applyAlignment="1">
      <alignment horizontal="center" vertical="center"/>
    </xf>
    <xf numFmtId="0" fontId="42" fillId="28" borderId="62" xfId="1" applyFont="1" applyFill="1" applyBorder="1" applyAlignment="1">
      <alignment horizontal="center" vertical="center"/>
    </xf>
    <xf numFmtId="0" fontId="42" fillId="28" borderId="62" xfId="1" applyFont="1" applyFill="1" applyBorder="1" applyAlignment="1">
      <alignment horizontal="center" vertical="center" wrapText="1"/>
    </xf>
    <xf numFmtId="0" fontId="47" fillId="28" borderId="61" xfId="1" applyFont="1" applyFill="1" applyBorder="1" applyAlignment="1">
      <alignment horizontal="center" vertical="center"/>
    </xf>
    <xf numFmtId="164" fontId="34" fillId="28" borderId="61" xfId="1" applyNumberFormat="1" applyFont="1" applyFill="1" applyBorder="1" applyAlignment="1">
      <alignment horizontal="center" vertical="center"/>
    </xf>
    <xf numFmtId="1" fontId="34" fillId="28" borderId="61" xfId="1" applyNumberFormat="1" applyFont="1" applyFill="1" applyBorder="1" applyAlignment="1">
      <alignment horizontal="center" vertical="center"/>
    </xf>
    <xf numFmtId="49" fontId="2" fillId="29" borderId="67" xfId="2" applyNumberFormat="1" applyFont="1" applyFill="1" applyBorder="1" applyAlignment="1">
      <alignment horizontal="center" vertical="center"/>
    </xf>
    <xf numFmtId="164" fontId="0" fillId="0" borderId="67" xfId="1" applyNumberFormat="1" applyFont="1" applyBorder="1" applyAlignment="1">
      <alignment horizontal="center" vertical="center"/>
    </xf>
    <xf numFmtId="1" fontId="0" fillId="0" borderId="67" xfId="1" applyNumberFormat="1" applyFont="1" applyBorder="1" applyAlignment="1">
      <alignment horizontal="center" vertical="center"/>
    </xf>
    <xf numFmtId="0" fontId="0" fillId="0" borderId="68" xfId="1" applyFont="1" applyBorder="1" applyAlignment="1">
      <alignment horizontal="center" vertical="center"/>
    </xf>
    <xf numFmtId="0" fontId="0" fillId="0" borderId="67" xfId="1" applyFont="1" applyBorder="1" applyAlignment="1">
      <alignment horizontal="center" vertical="center"/>
    </xf>
    <xf numFmtId="0" fontId="0" fillId="0" borderId="70" xfId="1" applyFont="1" applyBorder="1" applyAlignment="1">
      <alignment horizontal="center" vertical="center"/>
    </xf>
    <xf numFmtId="0" fontId="0" fillId="29" borderId="68" xfId="1" applyFont="1" applyFill="1" applyBorder="1" applyAlignment="1">
      <alignment horizontal="center" vertical="center"/>
    </xf>
    <xf numFmtId="0" fontId="0" fillId="29" borderId="71" xfId="1" applyFont="1" applyFill="1" applyBorder="1" applyAlignment="1">
      <alignment horizontal="center" vertical="center"/>
    </xf>
    <xf numFmtId="0" fontId="0" fillId="29" borderId="67" xfId="1" applyFont="1" applyFill="1" applyBorder="1" applyAlignment="1">
      <alignment horizontal="center" vertical="center"/>
    </xf>
    <xf numFmtId="0" fontId="2" fillId="29" borderId="67" xfId="1" applyFont="1" applyFill="1" applyBorder="1" applyAlignment="1">
      <alignment horizontal="left" vertical="center"/>
    </xf>
    <xf numFmtId="49" fontId="2" fillId="29" borderId="69" xfId="1" applyNumberFormat="1" applyFont="1" applyFill="1" applyBorder="1" applyAlignment="1">
      <alignment horizontal="center" vertical="center"/>
    </xf>
    <xf numFmtId="49" fontId="2" fillId="29" borderId="67" xfId="1" applyNumberFormat="1" applyFont="1" applyFill="1" applyBorder="1" applyAlignment="1">
      <alignment horizontal="center" vertical="center"/>
    </xf>
    <xf numFmtId="0" fontId="2" fillId="29" borderId="67" xfId="1" applyFont="1" applyFill="1" applyBorder="1" applyAlignment="1">
      <alignment horizontal="center" vertical="center"/>
    </xf>
    <xf numFmtId="0" fontId="2" fillId="29" borderId="69" xfId="1" applyFont="1" applyFill="1" applyBorder="1" applyAlignment="1">
      <alignment horizontal="center" vertical="center"/>
    </xf>
    <xf numFmtId="0" fontId="0" fillId="0" borderId="62" xfId="1" applyFont="1" applyBorder="1" applyAlignment="1">
      <alignment horizontal="center" vertical="center"/>
    </xf>
    <xf numFmtId="164" fontId="0" fillId="28" borderId="61" xfId="1" applyNumberFormat="1" applyFont="1" applyFill="1" applyBorder="1" applyAlignment="1">
      <alignment horizontal="center" vertical="center"/>
    </xf>
    <xf numFmtId="1" fontId="0" fillId="28" borderId="61" xfId="1" applyNumberFormat="1" applyFont="1" applyFill="1" applyBorder="1" applyAlignment="1">
      <alignment horizontal="center" vertical="center"/>
    </xf>
    <xf numFmtId="0" fontId="2" fillId="29" borderId="66" xfId="1" applyFont="1" applyFill="1" applyBorder="1" applyAlignment="1">
      <alignment horizontal="center" vertical="center"/>
    </xf>
    <xf numFmtId="164" fontId="36" fillId="0" borderId="61" xfId="1" applyNumberFormat="1" applyFont="1" applyBorder="1" applyAlignment="1">
      <alignment horizontal="center" vertical="center"/>
    </xf>
    <xf numFmtId="1" fontId="36" fillId="0" borderId="61" xfId="1" applyNumberFormat="1" applyFont="1" applyBorder="1" applyAlignment="1">
      <alignment horizontal="center" vertical="center"/>
    </xf>
    <xf numFmtId="0" fontId="41" fillId="29" borderId="82" xfId="1" applyFont="1" applyFill="1" applyBorder="1"/>
    <xf numFmtId="0" fontId="37" fillId="29" borderId="83" xfId="1" applyFont="1" applyFill="1" applyBorder="1" applyAlignment="1">
      <alignment vertical="center" wrapText="1"/>
    </xf>
    <xf numFmtId="0" fontId="37" fillId="29" borderId="84" xfId="1" applyFont="1" applyFill="1" applyBorder="1" applyAlignment="1">
      <alignment vertical="center" wrapText="1"/>
    </xf>
    <xf numFmtId="0" fontId="44" fillId="28" borderId="85" xfId="1" applyFont="1" applyFill="1" applyBorder="1" applyAlignment="1">
      <alignment horizontal="center"/>
    </xf>
    <xf numFmtId="0" fontId="44" fillId="28" borderId="86" xfId="1" applyFont="1" applyFill="1" applyBorder="1" applyAlignment="1">
      <alignment horizontal="center"/>
    </xf>
    <xf numFmtId="0" fontId="44" fillId="28" borderId="87" xfId="1" applyFont="1" applyFill="1" applyBorder="1" applyAlignment="1">
      <alignment horizontal="center"/>
    </xf>
    <xf numFmtId="0" fontId="0" fillId="0" borderId="88" xfId="1" applyFont="1" applyBorder="1" applyAlignment="1">
      <alignment horizontal="center"/>
    </xf>
    <xf numFmtId="0" fontId="0" fillId="0" borderId="89" xfId="1" applyFont="1" applyBorder="1" applyAlignment="1">
      <alignment horizontal="center"/>
    </xf>
    <xf numFmtId="164" fontId="0" fillId="0" borderId="89" xfId="1" applyNumberFormat="1" applyFont="1" applyBorder="1" applyAlignment="1">
      <alignment horizontal="center"/>
    </xf>
    <xf numFmtId="0" fontId="2" fillId="0" borderId="61" xfId="1" applyFont="1" applyBorder="1" applyAlignment="1">
      <alignment horizontal="center" vertical="center"/>
    </xf>
    <xf numFmtId="0" fontId="0" fillId="0" borderId="93" xfId="1" applyFont="1" applyBorder="1" applyAlignment="1">
      <alignment horizontal="center"/>
    </xf>
    <xf numFmtId="0" fontId="0" fillId="0" borderId="64" xfId="1" applyFont="1" applyBorder="1" applyAlignment="1">
      <alignment horizontal="center"/>
    </xf>
    <xf numFmtId="164" fontId="0" fillId="0" borderId="64" xfId="1" applyNumberFormat="1" applyFont="1" applyBorder="1" applyAlignment="1">
      <alignment horizontal="center"/>
    </xf>
    <xf numFmtId="0" fontId="0" fillId="29" borderId="82" xfId="1" applyFont="1" applyFill="1" applyBorder="1"/>
    <xf numFmtId="0" fontId="0" fillId="29" borderId="95" xfId="1" applyFont="1" applyFill="1" applyBorder="1"/>
    <xf numFmtId="0" fontId="0" fillId="0" borderId="96" xfId="1" applyFont="1" applyBorder="1" applyAlignment="1">
      <alignment horizontal="center"/>
    </xf>
    <xf numFmtId="0" fontId="0" fillId="0" borderId="97" xfId="1" applyFont="1" applyBorder="1" applyAlignment="1">
      <alignment horizontal="center" vertical="center"/>
    </xf>
    <xf numFmtId="164" fontId="0" fillId="0" borderId="97" xfId="1" applyNumberFormat="1" applyFont="1" applyBorder="1" applyAlignment="1">
      <alignment horizontal="center"/>
    </xf>
    <xf numFmtId="0" fontId="0" fillId="0" borderId="89" xfId="1" applyFont="1" applyBorder="1" applyAlignment="1">
      <alignment horizontal="center" vertical="center"/>
    </xf>
    <xf numFmtId="0" fontId="0" fillId="0" borderId="85" xfId="1" applyFont="1" applyBorder="1" applyAlignment="1">
      <alignment horizontal="center"/>
    </xf>
    <xf numFmtId="0" fontId="44" fillId="0" borderId="86" xfId="1" applyFont="1" applyBorder="1" applyAlignment="1">
      <alignment horizontal="center" vertical="center"/>
    </xf>
    <xf numFmtId="0" fontId="0" fillId="0" borderId="86" xfId="1" applyFont="1" applyBorder="1" applyAlignment="1">
      <alignment horizontal="center" vertical="center"/>
    </xf>
    <xf numFmtId="164" fontId="0" fillId="0" borderId="86" xfId="1" applyNumberFormat="1" applyFont="1" applyBorder="1" applyAlignment="1">
      <alignment horizontal="center"/>
    </xf>
    <xf numFmtId="164" fontId="0" fillId="36" borderId="87" xfId="1" applyNumberFormat="1" applyFont="1" applyFill="1" applyBorder="1" applyAlignment="1">
      <alignment horizontal="center" vertical="center"/>
    </xf>
    <xf numFmtId="0" fontId="0" fillId="0" borderId="103" xfId="1" applyFont="1" applyBorder="1" applyAlignment="1">
      <alignment horizontal="center"/>
    </xf>
    <xf numFmtId="0" fontId="0" fillId="0" borderId="104" xfId="1" applyFont="1" applyBorder="1" applyAlignment="1">
      <alignment horizontal="center" vertical="center"/>
    </xf>
    <xf numFmtId="0" fontId="2" fillId="29" borderId="99" xfId="1" applyFont="1" applyFill="1" applyBorder="1" applyAlignment="1">
      <alignment vertical="top" wrapText="1"/>
    </xf>
    <xf numFmtId="0" fontId="2" fillId="29" borderId="100" xfId="1" applyFont="1" applyFill="1" applyBorder="1" applyAlignment="1">
      <alignment vertical="top" wrapText="1"/>
    </xf>
    <xf numFmtId="0" fontId="2" fillId="29" borderId="101" xfId="1" applyFont="1" applyFill="1" applyBorder="1" applyAlignment="1">
      <alignment vertical="top" wrapText="1"/>
    </xf>
    <xf numFmtId="0" fontId="2" fillId="0" borderId="68" xfId="1" applyFont="1" applyBorder="1" applyAlignment="1">
      <alignment horizontal="center" vertical="center"/>
    </xf>
    <xf numFmtId="0" fontId="40" fillId="40" borderId="64" xfId="1" applyFont="1" applyFill="1" applyBorder="1" applyAlignment="1">
      <alignment horizontal="center" vertical="center"/>
    </xf>
    <xf numFmtId="0" fontId="40" fillId="40" borderId="64" xfId="1" applyFont="1" applyFill="1" applyBorder="1" applyAlignment="1">
      <alignment vertical="center"/>
    </xf>
    <xf numFmtId="1" fontId="2" fillId="29" borderId="64" xfId="1" applyNumberFormat="1" applyFont="1" applyFill="1" applyBorder="1" applyAlignment="1">
      <alignment horizontal="center" vertical="center"/>
    </xf>
    <xf numFmtId="164" fontId="2" fillId="29" borderId="64" xfId="1" applyNumberFormat="1" applyFont="1" applyFill="1" applyBorder="1" applyAlignment="1">
      <alignment horizontal="center" vertical="center"/>
    </xf>
    <xf numFmtId="1" fontId="2" fillId="0" borderId="64" xfId="1" applyNumberFormat="1" applyFont="1" applyBorder="1" applyAlignment="1">
      <alignment horizontal="center" vertical="center"/>
    </xf>
    <xf numFmtId="164" fontId="2" fillId="0" borderId="64" xfId="1" applyNumberFormat="1" applyFont="1" applyBorder="1" applyAlignment="1">
      <alignment horizontal="center" vertical="center"/>
    </xf>
    <xf numFmtId="0" fontId="5" fillId="7" borderId="9" xfId="0" applyFont="1" applyFill="1" applyBorder="1" applyAlignment="1">
      <alignment horizontal="center" vertical="center"/>
    </xf>
    <xf numFmtId="49" fontId="5" fillId="7" borderId="9" xfId="0" applyNumberFormat="1" applyFont="1" applyFill="1" applyBorder="1" applyAlignment="1">
      <alignment horizontal="center" vertical="center"/>
    </xf>
    <xf numFmtId="0" fontId="5" fillId="7" borderId="6" xfId="0" applyFont="1" applyFill="1" applyBorder="1" applyAlignment="1">
      <alignment horizontal="left" vertical="center"/>
    </xf>
    <xf numFmtId="0" fontId="5" fillId="7" borderId="7" xfId="0" applyFont="1" applyFill="1" applyBorder="1" applyAlignment="1">
      <alignment horizontal="left" vertical="center"/>
    </xf>
    <xf numFmtId="0" fontId="2" fillId="0" borderId="62" xfId="1" applyFont="1" applyBorder="1" applyAlignment="1">
      <alignment horizontal="center" vertical="center"/>
    </xf>
    <xf numFmtId="49" fontId="2" fillId="29" borderId="67" xfId="2" applyNumberFormat="1" applyFont="1" applyFill="1" applyBorder="1" applyAlignment="1">
      <alignment horizontal="center"/>
    </xf>
    <xf numFmtId="0" fontId="2" fillId="29" borderId="44" xfId="1" applyFont="1" applyFill="1" applyBorder="1"/>
    <xf numFmtId="0" fontId="2" fillId="29" borderId="67" xfId="1" applyFont="1" applyFill="1" applyBorder="1" applyAlignment="1">
      <alignment horizontal="center"/>
    </xf>
    <xf numFmtId="0" fontId="41" fillId="0" borderId="44" xfId="1" applyFont="1" applyBorder="1"/>
    <xf numFmtId="0" fontId="2" fillId="29" borderId="69" xfId="1" applyFont="1" applyFill="1" applyBorder="1"/>
    <xf numFmtId="0" fontId="2" fillId="29" borderId="67" xfId="1" applyFont="1" applyFill="1" applyBorder="1"/>
    <xf numFmtId="0" fontId="2" fillId="29" borderId="47" xfId="1" applyFont="1" applyFill="1" applyBorder="1"/>
    <xf numFmtId="0" fontId="2" fillId="29" borderId="66" xfId="1" applyFont="1" applyFill="1" applyBorder="1"/>
    <xf numFmtId="0" fontId="2" fillId="29" borderId="62" xfId="1" applyFont="1" applyFill="1" applyBorder="1"/>
    <xf numFmtId="0" fontId="2" fillId="29" borderId="62" xfId="1" applyFont="1" applyFill="1" applyBorder="1" applyAlignment="1">
      <alignment horizontal="center"/>
    </xf>
    <xf numFmtId="0" fontId="0" fillId="0" borderId="71" xfId="1" applyFont="1" applyBorder="1" applyAlignment="1">
      <alignment horizontal="center" vertical="center"/>
    </xf>
    <xf numFmtId="0" fontId="41" fillId="0" borderId="0" xfId="1" applyFont="1" applyBorder="1" applyAlignment="1">
      <alignment horizontal="center" vertical="center"/>
    </xf>
    <xf numFmtId="0" fontId="41" fillId="0" borderId="0" xfId="1" applyFont="1" applyBorder="1" applyAlignment="1">
      <alignment horizontal="center"/>
    </xf>
    <xf numFmtId="0" fontId="46" fillId="30" borderId="65" xfId="1" applyFont="1" applyFill="1" applyBorder="1" applyAlignment="1">
      <alignment horizontal="center" vertical="center"/>
    </xf>
    <xf numFmtId="0" fontId="46" fillId="30" borderId="66" xfId="1" applyFont="1" applyFill="1" applyBorder="1" applyAlignment="1">
      <alignment horizontal="center" vertical="center"/>
    </xf>
    <xf numFmtId="0" fontId="48" fillId="30" borderId="69" xfId="1" applyFont="1" applyFill="1" applyBorder="1" applyAlignment="1">
      <alignment horizontal="center" vertical="center"/>
    </xf>
    <xf numFmtId="0" fontId="5" fillId="7" borderId="7" xfId="0" applyFont="1" applyFill="1" applyBorder="1" applyAlignment="1">
      <alignment horizontal="center" vertical="center"/>
    </xf>
    <xf numFmtId="49" fontId="5" fillId="7" borderId="7" xfId="0" applyNumberFormat="1" applyFont="1" applyFill="1" applyBorder="1" applyAlignment="1">
      <alignment horizontal="center" vertical="center"/>
    </xf>
    <xf numFmtId="0" fontId="7" fillId="7" borderId="7" xfId="0" applyFont="1" applyFill="1" applyBorder="1" applyAlignment="1">
      <alignment horizontal="center" vertical="center"/>
    </xf>
    <xf numFmtId="0" fontId="5" fillId="7" borderId="6" xfId="0" applyFont="1" applyFill="1" applyBorder="1"/>
    <xf numFmtId="0" fontId="5" fillId="7" borderId="9" xfId="0" applyFont="1" applyFill="1" applyBorder="1" applyAlignment="1">
      <alignment horizontal="center"/>
    </xf>
    <xf numFmtId="0" fontId="5" fillId="7" borderId="7" xfId="0" applyFont="1" applyFill="1" applyBorder="1" applyAlignment="1">
      <alignment horizontal="center"/>
    </xf>
    <xf numFmtId="0" fontId="5" fillId="7" borderId="7" xfId="0" applyFont="1" applyFill="1" applyBorder="1"/>
    <xf numFmtId="49" fontId="5" fillId="7" borderId="9" xfId="0" applyNumberFormat="1" applyFont="1" applyFill="1" applyBorder="1" applyAlignment="1">
      <alignment horizontal="center"/>
    </xf>
    <xf numFmtId="49" fontId="5" fillId="7" borderId="7" xfId="0" applyNumberFormat="1" applyFont="1" applyFill="1" applyBorder="1" applyAlignment="1">
      <alignment horizontal="center"/>
    </xf>
    <xf numFmtId="0" fontId="5" fillId="0" borderId="7" xfId="0" applyFont="1" applyBorder="1" applyAlignment="1">
      <alignment horizontal="left" vertical="center"/>
    </xf>
    <xf numFmtId="0" fontId="5" fillId="0" borderId="9" xfId="0" applyFont="1" applyBorder="1" applyAlignment="1">
      <alignment horizontal="center" vertical="center"/>
    </xf>
    <xf numFmtId="0" fontId="7" fillId="0" borderId="5" xfId="0" applyFont="1" applyBorder="1" applyAlignment="1">
      <alignment horizontal="center" vertical="center"/>
    </xf>
    <xf numFmtId="0" fontId="5" fillId="0" borderId="5" xfId="0" applyFont="1" applyBorder="1" applyAlignment="1">
      <alignment horizontal="center" vertical="center"/>
    </xf>
    <xf numFmtId="0" fontId="32" fillId="7" borderId="9" xfId="0" applyFont="1" applyFill="1" applyBorder="1" applyAlignment="1">
      <alignment horizontal="center" vertical="center"/>
    </xf>
    <xf numFmtId="0" fontId="32" fillId="7" borderId="7" xfId="0" applyFont="1" applyFill="1" applyBorder="1" applyAlignment="1">
      <alignment horizontal="left" vertical="center"/>
    </xf>
    <xf numFmtId="0" fontId="7" fillId="3" borderId="8" xfId="0" applyFont="1" applyFill="1" applyBorder="1"/>
    <xf numFmtId="0" fontId="9" fillId="0" borderId="56" xfId="0" applyFont="1" applyBorder="1" applyAlignment="1">
      <alignment vertical="center"/>
    </xf>
    <xf numFmtId="0" fontId="4" fillId="2" borderId="7" xfId="0" applyFont="1" applyFill="1" applyBorder="1" applyAlignment="1">
      <alignment horizontal="center" vertical="center"/>
    </xf>
    <xf numFmtId="0" fontId="7" fillId="3" borderId="8" xfId="0" applyFont="1" applyFill="1" applyBorder="1" applyAlignment="1">
      <alignment horizontal="left" vertical="top"/>
    </xf>
    <xf numFmtId="49" fontId="5" fillId="7" borderId="9" xfId="0" applyNumberFormat="1" applyFont="1" applyFill="1" applyBorder="1"/>
    <xf numFmtId="49" fontId="5" fillId="7" borderId="7" xfId="0" applyNumberFormat="1" applyFont="1" applyFill="1" applyBorder="1"/>
    <xf numFmtId="0" fontId="5" fillId="7" borderId="9" xfId="0" applyFont="1" applyFill="1" applyBorder="1"/>
    <xf numFmtId="0" fontId="7" fillId="3" borderId="8" xfId="0" applyFont="1" applyFill="1" applyBorder="1" applyAlignment="1">
      <alignment horizontal="center" vertical="center"/>
    </xf>
    <xf numFmtId="164" fontId="7" fillId="3" borderId="8" xfId="0" applyNumberFormat="1" applyFont="1" applyFill="1" applyBorder="1" applyAlignment="1">
      <alignment horizontal="center" vertical="center"/>
    </xf>
    <xf numFmtId="1" fontId="7" fillId="3" borderId="8" xfId="0" applyNumberFormat="1" applyFont="1" applyFill="1" applyBorder="1" applyAlignment="1">
      <alignment horizontal="center" vertical="center"/>
    </xf>
    <xf numFmtId="0" fontId="5" fillId="7" borderId="10" xfId="0" applyFont="1" applyFill="1" applyBorder="1"/>
    <xf numFmtId="0" fontId="8" fillId="7" borderId="54" xfId="0" applyFont="1" applyFill="1" applyBorder="1"/>
    <xf numFmtId="0" fontId="20" fillId="7" borderId="49" xfId="0" applyFont="1" applyFill="1" applyBorder="1" applyAlignment="1">
      <alignment vertical="center" wrapText="1"/>
    </xf>
    <xf numFmtId="0" fontId="20" fillId="7" borderId="50" xfId="0" applyFont="1" applyFill="1" applyBorder="1" applyAlignment="1">
      <alignment vertical="center" wrapText="1"/>
    </xf>
    <xf numFmtId="0" fontId="7" fillId="7" borderId="54" xfId="0" applyFont="1" applyFill="1" applyBorder="1"/>
    <xf numFmtId="0" fontId="21" fillId="7" borderId="8" xfId="0" applyFont="1" applyFill="1" applyBorder="1" applyAlignment="1">
      <alignment horizontal="center" vertical="center"/>
    </xf>
    <xf numFmtId="0" fontId="7" fillId="7" borderId="55" xfId="0" applyFont="1" applyFill="1" applyBorder="1"/>
    <xf numFmtId="0" fontId="7" fillId="3" borderId="8" xfId="0" applyFont="1" applyFill="1" applyBorder="1" applyAlignment="1">
      <alignment horizontal="left"/>
    </xf>
    <xf numFmtId="0" fontId="16" fillId="7" borderId="8" xfId="0" applyFont="1" applyFill="1" applyBorder="1" applyAlignment="1">
      <alignment horizontal="center" vertical="center" wrapText="1"/>
    </xf>
    <xf numFmtId="0" fontId="21" fillId="7" borderId="8" xfId="0" applyFont="1" applyFill="1" applyBorder="1" applyAlignment="1">
      <alignment horizontal="center" vertical="center" wrapText="1"/>
    </xf>
    <xf numFmtId="0" fontId="7" fillId="7" borderId="8" xfId="0" applyFont="1" applyFill="1" applyBorder="1"/>
    <xf numFmtId="0" fontId="5" fillId="7" borderId="51" xfId="0" applyFont="1" applyFill="1" applyBorder="1" applyAlignment="1">
      <alignment vertical="top" wrapText="1"/>
    </xf>
    <xf numFmtId="0" fontId="5" fillId="7" borderId="52" xfId="0" applyFont="1" applyFill="1" applyBorder="1" applyAlignment="1">
      <alignment vertical="top" wrapText="1"/>
    </xf>
    <xf numFmtId="0" fontId="5" fillId="7" borderId="53" xfId="0" applyFont="1" applyFill="1" applyBorder="1" applyAlignment="1">
      <alignment vertical="top" wrapText="1"/>
    </xf>
    <xf numFmtId="0" fontId="4" fillId="2" borderId="7" xfId="0" applyFont="1" applyFill="1" applyBorder="1" applyAlignment="1">
      <alignment horizontal="center" vertical="center" wrapText="1"/>
    </xf>
    <xf numFmtId="49" fontId="5" fillId="7" borderId="50" xfId="0" applyNumberFormat="1" applyFont="1" applyFill="1" applyBorder="1" applyAlignment="1">
      <alignment horizontal="center"/>
    </xf>
    <xf numFmtId="49" fontId="5" fillId="7" borderId="55" xfId="0" applyNumberFormat="1" applyFont="1" applyFill="1" applyBorder="1" applyAlignment="1">
      <alignment horizontal="center"/>
    </xf>
    <xf numFmtId="0" fontId="5" fillId="7" borderId="55" xfId="0" applyFont="1" applyFill="1" applyBorder="1" applyAlignment="1">
      <alignment horizontal="center"/>
    </xf>
    <xf numFmtId="0" fontId="5" fillId="7" borderId="53" xfId="0" applyFont="1" applyFill="1" applyBorder="1" applyAlignment="1">
      <alignment horizontal="center"/>
    </xf>
    <xf numFmtId="0" fontId="8" fillId="7" borderId="48" xfId="0" applyFont="1" applyFill="1" applyBorder="1"/>
    <xf numFmtId="0" fontId="22" fillId="18" borderId="8" xfId="0" applyFont="1" applyFill="1" applyBorder="1"/>
    <xf numFmtId="0" fontId="5" fillId="18" borderId="8" xfId="0" applyFont="1" applyFill="1" applyBorder="1"/>
    <xf numFmtId="0" fontId="5" fillId="18" borderId="8" xfId="0" applyFont="1" applyFill="1" applyBorder="1" applyAlignment="1">
      <alignment horizontal="center"/>
    </xf>
    <xf numFmtId="0" fontId="22" fillId="19" borderId="8" xfId="0" applyFont="1" applyFill="1" applyBorder="1"/>
    <xf numFmtId="0" fontId="5" fillId="19" borderId="8" xfId="0" applyFont="1" applyFill="1" applyBorder="1"/>
    <xf numFmtId="0" fontId="5" fillId="19" borderId="8" xfId="0" applyFont="1" applyFill="1" applyBorder="1" applyAlignment="1">
      <alignment horizontal="center"/>
    </xf>
    <xf numFmtId="0" fontId="22" fillId="15" borderId="8" xfId="0" applyFont="1" applyFill="1" applyBorder="1"/>
    <xf numFmtId="0" fontId="5" fillId="15" borderId="8" xfId="0" applyFont="1" applyFill="1" applyBorder="1"/>
    <xf numFmtId="2" fontId="23" fillId="15" borderId="8" xfId="0" applyNumberFormat="1" applyFont="1" applyFill="1" applyBorder="1"/>
    <xf numFmtId="2" fontId="5" fillId="15" borderId="8" xfId="0" applyNumberFormat="1" applyFont="1" applyFill="1" applyBorder="1" applyAlignment="1">
      <alignment horizontal="center"/>
    </xf>
    <xf numFmtId="0" fontId="22" fillId="20" borderId="8" xfId="0" applyFont="1" applyFill="1" applyBorder="1"/>
    <xf numFmtId="0" fontId="5" fillId="20" borderId="8" xfId="0" applyFont="1" applyFill="1" applyBorder="1"/>
    <xf numFmtId="0" fontId="5" fillId="20" borderId="8" xfId="0" applyFont="1" applyFill="1" applyBorder="1" applyAlignment="1">
      <alignment horizontal="center"/>
    </xf>
    <xf numFmtId="0" fontId="22" fillId="21" borderId="8" xfId="0" applyFont="1" applyFill="1" applyBorder="1"/>
    <xf numFmtId="0" fontId="5" fillId="21" borderId="8" xfId="0" applyFont="1" applyFill="1" applyBorder="1"/>
    <xf numFmtId="0" fontId="5" fillId="21" borderId="8" xfId="0" applyFont="1" applyFill="1" applyBorder="1" applyAlignment="1">
      <alignment horizontal="center"/>
    </xf>
    <xf numFmtId="0" fontId="22" fillId="20" borderId="8" xfId="0" applyFont="1" applyFill="1" applyBorder="1" applyAlignment="1">
      <alignment horizontal="right"/>
    </xf>
    <xf numFmtId="2" fontId="22" fillId="18" borderId="8" xfId="0" applyNumberFormat="1" applyFont="1" applyFill="1" applyBorder="1"/>
    <xf numFmtId="0" fontId="7" fillId="22" borderId="37" xfId="0" applyFont="1" applyFill="1" applyBorder="1"/>
    <xf numFmtId="0" fontId="25" fillId="23" borderId="38" xfId="0" applyFont="1" applyFill="1" applyBorder="1"/>
    <xf numFmtId="0" fontId="28" fillId="0" borderId="43" xfId="0" applyFont="1" applyBorder="1" applyAlignment="1">
      <alignment horizontal="left"/>
    </xf>
    <xf numFmtId="0" fontId="28" fillId="0" borderId="44" xfId="0" applyFont="1" applyBorder="1" applyAlignment="1">
      <alignment horizontal="left"/>
    </xf>
    <xf numFmtId="0" fontId="0" fillId="27" borderId="8" xfId="1" applyFont="1" applyFill="1"/>
    <xf numFmtId="0" fontId="0" fillId="0" borderId="8" xfId="1" applyFont="1"/>
    <xf numFmtId="164" fontId="0" fillId="0" borderId="8" xfId="1" applyNumberFormat="1" applyFont="1"/>
    <xf numFmtId="1" fontId="0" fillId="0" borderId="8" xfId="1" applyNumberFormat="1" applyFont="1"/>
    <xf numFmtId="0" fontId="43" fillId="0" borderId="8" xfId="1" applyFont="1" applyAlignment="1">
      <alignment vertical="center"/>
    </xf>
    <xf numFmtId="0" fontId="43" fillId="0" borderId="8" xfId="1" applyFont="1" applyAlignment="1">
      <alignment horizontal="left" vertical="center"/>
    </xf>
    <xf numFmtId="0" fontId="44" fillId="0" borderId="8" xfId="1" applyFont="1"/>
    <xf numFmtId="0" fontId="0" fillId="0" borderId="8" xfId="1" applyFont="1" applyAlignment="1">
      <alignment horizontal="center"/>
    </xf>
    <xf numFmtId="0" fontId="45" fillId="0" borderId="8" xfId="1" applyFont="1" applyAlignment="1">
      <alignment vertical="center"/>
    </xf>
    <xf numFmtId="0" fontId="40" fillId="0" borderId="8" xfId="1" applyFont="1" applyAlignment="1">
      <alignment horizontal="center"/>
    </xf>
    <xf numFmtId="0" fontId="0" fillId="27" borderId="8" xfId="1" applyFont="1" applyFill="1" applyAlignment="1">
      <alignment horizontal="left" vertical="top" indent="1"/>
    </xf>
    <xf numFmtId="0" fontId="7" fillId="7" borderId="6" xfId="0" applyFont="1" applyFill="1" applyBorder="1" applyAlignment="1">
      <alignment horizontal="center" vertical="center"/>
    </xf>
    <xf numFmtId="0" fontId="0" fillId="27" borderId="8" xfId="1" applyFont="1" applyFill="1" applyAlignment="1">
      <alignment horizontal="center" vertical="center"/>
    </xf>
    <xf numFmtId="164" fontId="0" fillId="27" borderId="8" xfId="1" applyNumberFormat="1" applyFont="1" applyFill="1" applyAlignment="1">
      <alignment horizontal="center" vertical="center"/>
    </xf>
    <xf numFmtId="1" fontId="0" fillId="27" borderId="8" xfId="1" applyNumberFormat="1" applyFont="1" applyFill="1" applyAlignment="1">
      <alignment horizontal="center" vertical="center"/>
    </xf>
    <xf numFmtId="0" fontId="48" fillId="30" borderId="8" xfId="1" applyFont="1" applyFill="1" applyAlignment="1">
      <alignment horizontal="center" vertical="center"/>
    </xf>
    <xf numFmtId="0" fontId="0" fillId="0" borderId="8" xfId="1" applyFont="1" applyAlignment="1">
      <alignment horizontal="left" vertical="top" indent="1"/>
    </xf>
    <xf numFmtId="0" fontId="0" fillId="0" borderId="8" xfId="1" applyFont="1" applyAlignment="1">
      <alignment horizontal="center" vertical="center"/>
    </xf>
    <xf numFmtId="0" fontId="2" fillId="0" borderId="8" xfId="1" applyFont="1" applyAlignment="1">
      <alignment vertical="top" wrapText="1"/>
    </xf>
    <xf numFmtId="0" fontId="46" fillId="0" borderId="8" xfId="1" applyFont="1" applyAlignment="1">
      <alignment vertical="center"/>
    </xf>
    <xf numFmtId="164" fontId="41" fillId="0" borderId="8" xfId="1" applyNumberFormat="1" applyFont="1"/>
    <xf numFmtId="0" fontId="49" fillId="0" borderId="8" xfId="1" applyFont="1"/>
    <xf numFmtId="0" fontId="50" fillId="0" borderId="8" xfId="1" applyFont="1"/>
    <xf numFmtId="0" fontId="33" fillId="29" borderId="8" xfId="1" applyFont="1" applyFill="1" applyAlignment="1">
      <alignment horizontal="center" vertical="center"/>
    </xf>
    <xf numFmtId="0" fontId="0" fillId="27" borderId="8" xfId="1" applyFont="1" applyFill="1" applyAlignment="1">
      <alignment horizontal="left"/>
    </xf>
    <xf numFmtId="0" fontId="34" fillId="29" borderId="8" xfId="1" applyFont="1" applyFill="1" applyAlignment="1">
      <alignment horizontal="center" vertical="center" wrapText="1"/>
    </xf>
    <xf numFmtId="0" fontId="33" fillId="29" borderId="8" xfId="1" applyFont="1" applyFill="1" applyAlignment="1">
      <alignment horizontal="center" vertical="center" wrapText="1"/>
    </xf>
    <xf numFmtId="0" fontId="0" fillId="29" borderId="8" xfId="1" applyFont="1" applyFill="1"/>
    <xf numFmtId="164" fontId="0" fillId="0" borderId="8" xfId="1" applyNumberFormat="1" applyFont="1" applyAlignment="1">
      <alignment horizontal="center"/>
    </xf>
    <xf numFmtId="1" fontId="33" fillId="0" borderId="8" xfId="1" applyNumberFormat="1" applyFont="1" applyAlignment="1">
      <alignment horizontal="right" vertical="top"/>
    </xf>
    <xf numFmtId="164" fontId="33" fillId="0" borderId="8" xfId="1" applyNumberFormat="1" applyFont="1" applyAlignment="1">
      <alignment horizontal="right" vertical="top"/>
    </xf>
    <xf numFmtId="164" fontId="48" fillId="0" borderId="8" xfId="1" applyNumberFormat="1" applyFont="1"/>
    <xf numFmtId="0" fontId="44" fillId="0" borderId="8" xfId="1" applyFont="1" applyAlignment="1">
      <alignment vertical="top" wrapText="1"/>
    </xf>
    <xf numFmtId="0" fontId="41" fillId="0" borderId="8" xfId="1" applyFont="1"/>
    <xf numFmtId="0" fontId="21" fillId="7" borderId="7" xfId="0" applyFont="1" applyFill="1" applyBorder="1" applyAlignment="1">
      <alignment horizontal="left" vertical="center"/>
    </xf>
    <xf numFmtId="0" fontId="41" fillId="27" borderId="8" xfId="1" applyFont="1" applyFill="1"/>
    <xf numFmtId="0" fontId="50" fillId="0" borderId="8" xfId="1" applyFont="1" applyAlignment="1">
      <alignment horizontal="center" vertical="center"/>
    </xf>
    <xf numFmtId="164" fontId="33" fillId="0" borderId="8" xfId="1" applyNumberFormat="1" applyFont="1" applyAlignment="1">
      <alignment horizontal="center" vertical="center"/>
    </xf>
    <xf numFmtId="0" fontId="50" fillId="0" borderId="8" xfId="1" applyFont="1" applyAlignment="1">
      <alignment horizontal="center"/>
    </xf>
    <xf numFmtId="164" fontId="33" fillId="0" borderId="8" xfId="1" applyNumberFormat="1" applyFont="1" applyAlignment="1">
      <alignment horizontal="center" vertical="top"/>
    </xf>
    <xf numFmtId="0" fontId="5" fillId="7" borderId="8" xfId="0" applyFont="1" applyFill="1" applyBorder="1" applyAlignment="1">
      <alignment horizontal="center" vertical="center"/>
    </xf>
    <xf numFmtId="164" fontId="5" fillId="7" borderId="8" xfId="0" applyNumberFormat="1" applyFont="1" applyFill="1" applyBorder="1" applyAlignment="1">
      <alignment horizontal="center" vertical="center"/>
    </xf>
    <xf numFmtId="1" fontId="5" fillId="7" borderId="8" xfId="0" applyNumberFormat="1" applyFont="1" applyFill="1" applyBorder="1" applyAlignment="1">
      <alignment horizontal="center" vertical="center"/>
    </xf>
    <xf numFmtId="0" fontId="32" fillId="7" borderId="43" xfId="0" applyFont="1" applyFill="1" applyBorder="1"/>
    <xf numFmtId="0" fontId="32" fillId="25" borderId="41" xfId="0" applyFont="1" applyFill="1" applyBorder="1" applyAlignment="1">
      <alignment horizontal="center"/>
    </xf>
    <xf numFmtId="0" fontId="32" fillId="7" borderId="7" xfId="0" applyFont="1" applyFill="1" applyBorder="1" applyAlignment="1">
      <alignment horizontal="center"/>
    </xf>
    <xf numFmtId="0" fontId="32" fillId="7" borderId="8" xfId="0" applyFont="1" applyFill="1" applyBorder="1" applyAlignment="1">
      <alignment horizontal="center"/>
    </xf>
    <xf numFmtId="49" fontId="51" fillId="29" borderId="67" xfId="2" applyNumberFormat="1" applyFont="1" applyFill="1" applyBorder="1" applyAlignment="1">
      <alignment horizontal="center"/>
    </xf>
    <xf numFmtId="0" fontId="32" fillId="7" borderId="44" xfId="0" applyFont="1" applyFill="1" applyBorder="1"/>
    <xf numFmtId="0" fontId="32" fillId="0" borderId="44" xfId="0" applyFont="1" applyBorder="1"/>
    <xf numFmtId="1" fontId="32" fillId="7" borderId="8" xfId="0" applyNumberFormat="1" applyFont="1" applyFill="1" applyBorder="1" applyAlignment="1">
      <alignment horizontal="center"/>
    </xf>
    <xf numFmtId="49" fontId="32" fillId="7" borderId="7" xfId="0" applyNumberFormat="1" applyFont="1" applyFill="1" applyBorder="1" applyAlignment="1">
      <alignment horizontal="center"/>
    </xf>
    <xf numFmtId="49" fontId="32" fillId="7" borderId="8" xfId="0" applyNumberFormat="1" applyFont="1" applyFill="1" applyBorder="1" applyAlignment="1">
      <alignment horizontal="center"/>
    </xf>
    <xf numFmtId="0" fontId="51" fillId="29" borderId="67" xfId="1" applyFont="1" applyFill="1" applyBorder="1" applyAlignment="1">
      <alignment horizontal="center"/>
    </xf>
    <xf numFmtId="1" fontId="32" fillId="25" borderId="41" xfId="0" applyNumberFormat="1" applyFont="1" applyFill="1" applyBorder="1" applyAlignment="1">
      <alignment horizontal="center"/>
    </xf>
    <xf numFmtId="0" fontId="32" fillId="7" borderId="6" xfId="0" applyFont="1" applyFill="1" applyBorder="1"/>
    <xf numFmtId="0" fontId="32" fillId="7" borderId="9" xfId="0" applyFont="1" applyFill="1" applyBorder="1" applyAlignment="1">
      <alignment horizontal="center"/>
    </xf>
    <xf numFmtId="0" fontId="32" fillId="7" borderId="7" xfId="0" applyFont="1" applyFill="1" applyBorder="1"/>
    <xf numFmtId="0" fontId="51" fillId="29" borderId="67" xfId="1" applyFont="1" applyFill="1" applyBorder="1"/>
    <xf numFmtId="49" fontId="5" fillId="0" borderId="9" xfId="0" applyNumberFormat="1" applyFont="1" applyBorder="1" applyAlignment="1">
      <alignment horizontal="center" vertical="center"/>
    </xf>
    <xf numFmtId="49" fontId="5" fillId="0" borderId="7" xfId="0" applyNumberFormat="1" applyFont="1" applyBorder="1" applyAlignment="1">
      <alignment horizontal="center" vertical="center"/>
    </xf>
    <xf numFmtId="49" fontId="5" fillId="0" borderId="8" xfId="0" applyNumberFormat="1" applyFont="1" applyBorder="1" applyAlignment="1">
      <alignment horizontal="center" vertical="center"/>
    </xf>
    <xf numFmtId="0" fontId="2" fillId="0" borderId="67" xfId="1" applyFont="1" applyBorder="1" applyAlignment="1">
      <alignment horizontal="center"/>
    </xf>
    <xf numFmtId="0" fontId="32" fillId="0" borderId="7" xfId="0" applyFont="1" applyBorder="1" applyAlignment="1">
      <alignment horizontal="left" vertical="center"/>
    </xf>
    <xf numFmtId="0" fontId="5" fillId="0" borderId="7" xfId="0" applyFont="1" applyBorder="1" applyAlignment="1">
      <alignment horizontal="center" vertical="center"/>
    </xf>
    <xf numFmtId="0" fontId="5" fillId="0" borderId="8" xfId="0" applyFont="1" applyBorder="1" applyAlignment="1">
      <alignment horizontal="center" vertical="center"/>
    </xf>
    <xf numFmtId="0" fontId="2" fillId="0" borderId="67" xfId="1" applyFont="1" applyBorder="1"/>
    <xf numFmtId="0" fontId="2" fillId="0" borderId="69" xfId="1" applyFont="1" applyBorder="1" applyAlignment="1">
      <alignment horizontal="center" vertical="center"/>
    </xf>
    <xf numFmtId="0" fontId="54" fillId="28" borderId="67" xfId="1" applyFont="1" applyFill="1" applyBorder="1" applyAlignment="1">
      <alignment horizontal="center" vertical="center"/>
    </xf>
    <xf numFmtId="0" fontId="54" fillId="28" borderId="62" xfId="1" applyFont="1" applyFill="1" applyBorder="1" applyAlignment="1">
      <alignment horizontal="center" vertical="center"/>
    </xf>
    <xf numFmtId="0" fontId="54" fillId="28" borderId="62" xfId="1" applyFont="1" applyFill="1" applyBorder="1" applyAlignment="1">
      <alignment horizontal="center" vertical="center" wrapText="1"/>
    </xf>
    <xf numFmtId="0" fontId="54" fillId="0" borderId="8" xfId="1" applyFont="1" applyAlignment="1">
      <alignment horizontal="center"/>
    </xf>
    <xf numFmtId="49" fontId="32" fillId="7" borderId="7" xfId="0" applyNumberFormat="1" applyFont="1" applyFill="1" applyBorder="1" applyAlignment="1">
      <alignment horizontal="center" vertical="center"/>
    </xf>
    <xf numFmtId="49" fontId="32" fillId="7" borderId="8" xfId="0" applyNumberFormat="1" applyFont="1" applyFill="1" applyBorder="1" applyAlignment="1">
      <alignment horizontal="center" vertical="center"/>
    </xf>
    <xf numFmtId="49" fontId="32" fillId="7" borderId="9" xfId="0" applyNumberFormat="1" applyFont="1" applyFill="1" applyBorder="1" applyAlignment="1">
      <alignment horizontal="center"/>
    </xf>
    <xf numFmtId="0" fontId="56" fillId="7" borderId="7" xfId="0" applyFont="1" applyFill="1" applyBorder="1"/>
    <xf numFmtId="0" fontId="51" fillId="29" borderId="69" xfId="1" applyFont="1" applyFill="1" applyBorder="1" applyAlignment="1">
      <alignment horizontal="center"/>
    </xf>
    <xf numFmtId="0" fontId="51" fillId="29" borderId="62" xfId="1" applyFont="1" applyFill="1" applyBorder="1"/>
    <xf numFmtId="0" fontId="51" fillId="29" borderId="66" xfId="1" applyFont="1" applyFill="1" applyBorder="1" applyAlignment="1">
      <alignment horizontal="center"/>
    </xf>
    <xf numFmtId="0" fontId="51" fillId="29" borderId="62" xfId="1" applyFont="1" applyFill="1" applyBorder="1" applyAlignment="1">
      <alignment horizontal="center"/>
    </xf>
    <xf numFmtId="0" fontId="32" fillId="7" borderId="6" xfId="0" applyFont="1" applyFill="1" applyBorder="1" applyAlignment="1">
      <alignment horizontal="left" vertical="center"/>
    </xf>
    <xf numFmtId="0" fontId="32" fillId="7" borderId="7" xfId="0" applyFont="1" applyFill="1" applyBorder="1" applyAlignment="1">
      <alignment horizontal="center" vertical="center"/>
    </xf>
    <xf numFmtId="1" fontId="32" fillId="7" borderId="8" xfId="0" applyNumberFormat="1" applyFont="1" applyFill="1" applyBorder="1" applyAlignment="1">
      <alignment horizontal="center" vertical="center"/>
    </xf>
    <xf numFmtId="49" fontId="51" fillId="29" borderId="67" xfId="2" applyNumberFormat="1" applyFont="1" applyFill="1" applyBorder="1" applyAlignment="1">
      <alignment horizontal="center" vertical="center"/>
    </xf>
    <xf numFmtId="0" fontId="32" fillId="7" borderId="8" xfId="0" applyFont="1" applyFill="1" applyBorder="1" applyAlignment="1">
      <alignment horizontal="center" vertical="center"/>
    </xf>
    <xf numFmtId="49" fontId="32" fillId="7" borderId="9" xfId="0" applyNumberFormat="1" applyFont="1" applyFill="1" applyBorder="1" applyAlignment="1">
      <alignment horizontal="center" vertical="center"/>
    </xf>
    <xf numFmtId="0" fontId="51" fillId="29" borderId="67" xfId="1" applyFont="1" applyFill="1" applyBorder="1" applyAlignment="1">
      <alignment horizontal="center" vertical="center"/>
    </xf>
    <xf numFmtId="0" fontId="32" fillId="0" borderId="9" xfId="0" applyFont="1" applyBorder="1" applyAlignment="1">
      <alignment horizontal="center" vertical="center"/>
    </xf>
    <xf numFmtId="0" fontId="51" fillId="29" borderId="69" xfId="1" applyFont="1" applyFill="1" applyBorder="1" applyAlignment="1">
      <alignment horizontal="center" vertical="center"/>
    </xf>
    <xf numFmtId="0" fontId="51" fillId="29" borderId="62" xfId="1" applyFont="1" applyFill="1" applyBorder="1" applyAlignment="1">
      <alignment horizontal="center" vertical="center"/>
    </xf>
    <xf numFmtId="0" fontId="51" fillId="29" borderId="66" xfId="1" applyFont="1" applyFill="1" applyBorder="1" applyAlignment="1">
      <alignment horizontal="center" vertical="center"/>
    </xf>
    <xf numFmtId="0" fontId="32" fillId="0" borderId="7" xfId="0" applyFont="1" applyBorder="1" applyAlignment="1">
      <alignment horizontal="center" vertical="center"/>
    </xf>
    <xf numFmtId="1" fontId="32" fillId="0" borderId="8" xfId="0" applyNumberFormat="1" applyFont="1" applyBorder="1" applyAlignment="1">
      <alignment horizontal="center" vertical="center"/>
    </xf>
    <xf numFmtId="0" fontId="32" fillId="0" borderId="8" xfId="0" applyFont="1" applyBorder="1" applyAlignment="1">
      <alignment horizontal="center" vertical="center"/>
    </xf>
    <xf numFmtId="164" fontId="32" fillId="0" borderId="8" xfId="0" applyNumberFormat="1" applyFont="1" applyBorder="1" applyAlignment="1">
      <alignment horizontal="center" vertical="center"/>
    </xf>
    <xf numFmtId="49" fontId="32" fillId="0" borderId="9" xfId="0" applyNumberFormat="1" applyFont="1" applyBorder="1" applyAlignment="1">
      <alignment horizontal="center" vertical="center"/>
    </xf>
    <xf numFmtId="49" fontId="32" fillId="0" borderId="7" xfId="0" applyNumberFormat="1" applyFont="1" applyBorder="1" applyAlignment="1">
      <alignment horizontal="center" vertical="center"/>
    </xf>
    <xf numFmtId="49" fontId="51" fillId="29" borderId="67" xfId="1" applyNumberFormat="1" applyFont="1" applyFill="1" applyBorder="1" applyAlignment="1">
      <alignment horizontal="center" vertical="center"/>
    </xf>
    <xf numFmtId="0" fontId="54" fillId="0" borderId="67" xfId="1" applyFont="1" applyBorder="1" applyAlignment="1">
      <alignment horizontal="center" vertical="center"/>
    </xf>
    <xf numFmtId="0" fontId="54" fillId="0" borderId="62" xfId="1" applyFont="1" applyBorder="1" applyAlignment="1">
      <alignment horizontal="center" vertical="center"/>
    </xf>
    <xf numFmtId="0" fontId="54" fillId="0" borderId="62" xfId="1" applyFont="1" applyBorder="1" applyAlignment="1">
      <alignment horizontal="center" vertical="center" wrapText="1"/>
    </xf>
    <xf numFmtId="0" fontId="32" fillId="0" borderId="6" xfId="0" applyFont="1" applyBorder="1" applyAlignment="1">
      <alignment horizontal="left" vertical="center"/>
    </xf>
    <xf numFmtId="0" fontId="51" fillId="0" borderId="67" xfId="2" applyFont="1" applyBorder="1" applyAlignment="1">
      <alignment horizontal="center" vertical="center"/>
    </xf>
    <xf numFmtId="49" fontId="51" fillId="0" borderId="67" xfId="2" applyNumberFormat="1" applyFont="1" applyBorder="1" applyAlignment="1">
      <alignment horizontal="center" vertical="center"/>
    </xf>
    <xf numFmtId="1" fontId="51" fillId="0" borderId="67" xfId="2" applyNumberFormat="1" applyFont="1" applyBorder="1" applyAlignment="1">
      <alignment horizontal="center" vertical="center"/>
    </xf>
    <xf numFmtId="0" fontId="32" fillId="0" borderId="7" xfId="0" applyFont="1" applyBorder="1" applyAlignment="1">
      <alignment horizontal="left" vertical="center" wrapText="1"/>
    </xf>
    <xf numFmtId="49" fontId="51" fillId="0" borderId="67" xfId="1" applyNumberFormat="1" applyFont="1" applyBorder="1" applyAlignment="1">
      <alignment horizontal="center" vertical="center"/>
    </xf>
    <xf numFmtId="0" fontId="51" fillId="0" borderId="67" xfId="1" applyFont="1" applyBorder="1" applyAlignment="1">
      <alignment horizontal="center" vertical="center"/>
    </xf>
    <xf numFmtId="0" fontId="32" fillId="7" borderId="106" xfId="0" applyFont="1" applyFill="1" applyBorder="1"/>
    <xf numFmtId="0" fontId="32" fillId="7" borderId="107" xfId="0" applyFont="1" applyFill="1" applyBorder="1" applyAlignment="1">
      <alignment horizontal="center"/>
    </xf>
    <xf numFmtId="0" fontId="32" fillId="7" borderId="106" xfId="0" applyFont="1" applyFill="1" applyBorder="1" applyAlignment="1">
      <alignment horizontal="center"/>
    </xf>
    <xf numFmtId="0" fontId="32" fillId="7" borderId="100" xfId="0" applyFont="1" applyFill="1" applyBorder="1" applyAlignment="1">
      <alignment horizontal="center"/>
    </xf>
    <xf numFmtId="49" fontId="51" fillId="29" borderId="70" xfId="2" applyNumberFormat="1" applyFont="1" applyFill="1" applyBorder="1" applyAlignment="1">
      <alignment horizontal="center"/>
    </xf>
    <xf numFmtId="49" fontId="32" fillId="7" borderId="107" xfId="0" applyNumberFormat="1" applyFont="1" applyFill="1" applyBorder="1" applyAlignment="1">
      <alignment horizontal="center"/>
    </xf>
    <xf numFmtId="49" fontId="32" fillId="7" borderId="106" xfId="0" applyNumberFormat="1" applyFont="1" applyFill="1" applyBorder="1" applyAlignment="1">
      <alignment horizontal="center"/>
    </xf>
    <xf numFmtId="1" fontId="32" fillId="7" borderId="100" xfId="0" applyNumberFormat="1" applyFont="1" applyFill="1" applyBorder="1" applyAlignment="1">
      <alignment horizontal="center"/>
    </xf>
    <xf numFmtId="0" fontId="51" fillId="29" borderId="70" xfId="1" applyFont="1" applyFill="1" applyBorder="1" applyAlignment="1">
      <alignment horizontal="center"/>
    </xf>
    <xf numFmtId="0" fontId="32" fillId="0" borderId="106" xfId="0" applyFont="1" applyBorder="1" applyAlignment="1">
      <alignment horizontal="left" vertical="center"/>
    </xf>
    <xf numFmtId="49" fontId="32" fillId="0" borderId="107" xfId="0" applyNumberFormat="1" applyFont="1" applyBorder="1" applyAlignment="1">
      <alignment horizontal="center" vertical="center"/>
    </xf>
    <xf numFmtId="49" fontId="51" fillId="0" borderId="70" xfId="1" applyNumberFormat="1" applyFont="1" applyBorder="1" applyAlignment="1">
      <alignment horizontal="center" vertical="center"/>
    </xf>
    <xf numFmtId="0" fontId="51" fillId="0" borderId="70" xfId="1" applyFont="1" applyBorder="1" applyAlignment="1">
      <alignment horizontal="center" vertical="center"/>
    </xf>
    <xf numFmtId="0" fontId="32" fillId="7" borderId="108" xfId="0" applyFont="1" applyFill="1" applyBorder="1"/>
    <xf numFmtId="1" fontId="32" fillId="25" borderId="109" xfId="0" applyNumberFormat="1" applyFont="1" applyFill="1" applyBorder="1" applyAlignment="1">
      <alignment horizontal="center"/>
    </xf>
    <xf numFmtId="49" fontId="32" fillId="7" borderId="100" xfId="0" applyNumberFormat="1" applyFont="1" applyFill="1" applyBorder="1" applyAlignment="1">
      <alignment horizontal="center"/>
    </xf>
    <xf numFmtId="164" fontId="32" fillId="7" borderId="8" xfId="0" applyNumberFormat="1" applyFont="1" applyFill="1" applyBorder="1" applyAlignment="1">
      <alignment horizontal="center"/>
    </xf>
    <xf numFmtId="0" fontId="49" fillId="30" borderId="77" xfId="1" applyFont="1" applyFill="1" applyBorder="1" applyAlignment="1">
      <alignment horizontal="center"/>
    </xf>
    <xf numFmtId="0" fontId="49" fillId="30" borderId="78" xfId="1" applyFont="1" applyFill="1" applyBorder="1" applyAlignment="1">
      <alignment horizontal="center"/>
    </xf>
    <xf numFmtId="0" fontId="49" fillId="30" borderId="79" xfId="1" applyFont="1" applyFill="1" applyBorder="1" applyAlignment="1">
      <alignment horizontal="center"/>
    </xf>
    <xf numFmtId="0" fontId="1" fillId="0" borderId="61" xfId="1" applyFont="1" applyBorder="1" applyAlignment="1">
      <alignment horizontal="center" vertical="center"/>
    </xf>
    <xf numFmtId="0" fontId="2" fillId="0" borderId="61" xfId="1" applyFont="1" applyBorder="1" applyAlignment="1">
      <alignment horizontal="center" vertical="center"/>
    </xf>
    <xf numFmtId="0" fontId="39" fillId="30" borderId="64" xfId="1" applyFont="1" applyFill="1" applyBorder="1" applyAlignment="1">
      <alignment horizontal="center" vertical="center"/>
    </xf>
    <xf numFmtId="0" fontId="39" fillId="31" borderId="64" xfId="1" applyFont="1" applyFill="1" applyBorder="1" applyAlignment="1">
      <alignment horizontal="center" vertical="center"/>
    </xf>
    <xf numFmtId="0" fontId="46" fillId="30" borderId="65" xfId="1" applyFont="1" applyFill="1" applyBorder="1" applyAlignment="1">
      <alignment horizontal="center" vertical="center"/>
    </xf>
    <xf numFmtId="0" fontId="46" fillId="30" borderId="66" xfId="1" applyFont="1" applyFill="1" applyBorder="1" applyAlignment="1">
      <alignment horizontal="center" vertical="center"/>
    </xf>
    <xf numFmtId="0" fontId="52" fillId="32" borderId="62" xfId="1" applyFont="1" applyFill="1" applyBorder="1" applyAlignment="1">
      <alignment horizontal="left" vertical="top" wrapText="1"/>
    </xf>
    <xf numFmtId="0" fontId="35" fillId="32" borderId="62" xfId="1" applyFont="1" applyFill="1" applyBorder="1" applyAlignment="1">
      <alignment horizontal="left" vertical="top" wrapText="1"/>
    </xf>
    <xf numFmtId="0" fontId="35" fillId="32" borderId="61" xfId="1" applyFont="1" applyFill="1" applyBorder="1" applyAlignment="1">
      <alignment horizontal="left" vertical="top" wrapText="1"/>
    </xf>
    <xf numFmtId="0" fontId="48" fillId="30" borderId="8" xfId="1" applyFont="1" applyFill="1" applyAlignment="1">
      <alignment horizontal="center" vertical="center"/>
    </xf>
    <xf numFmtId="0" fontId="48" fillId="30" borderId="69" xfId="1" applyFont="1" applyFill="1" applyBorder="1" applyAlignment="1">
      <alignment horizontal="center" vertical="center"/>
    </xf>
    <xf numFmtId="0" fontId="39" fillId="33" borderId="72" xfId="1" applyFont="1" applyFill="1" applyBorder="1" applyAlignment="1">
      <alignment horizontal="center" vertical="center" wrapText="1"/>
    </xf>
    <xf numFmtId="0" fontId="39" fillId="33" borderId="71" xfId="1" applyFont="1" applyFill="1" applyBorder="1" applyAlignment="1">
      <alignment horizontal="center" vertical="center" wrapText="1"/>
    </xf>
    <xf numFmtId="0" fontId="39" fillId="0" borderId="73" xfId="1" applyFont="1" applyBorder="1" applyAlignment="1">
      <alignment horizontal="center" vertical="center" wrapText="1"/>
    </xf>
    <xf numFmtId="0" fontId="39" fillId="0" borderId="74" xfId="1" applyFont="1" applyBorder="1" applyAlignment="1">
      <alignment horizontal="center" vertical="center" wrapText="1"/>
    </xf>
    <xf numFmtId="0" fontId="39" fillId="34" borderId="64" xfId="1" applyFont="1" applyFill="1" applyBorder="1" applyAlignment="1">
      <alignment horizontal="center" vertical="top"/>
    </xf>
    <xf numFmtId="0" fontId="48" fillId="30" borderId="75" xfId="1" applyFont="1" applyFill="1" applyBorder="1" applyAlignment="1">
      <alignment horizontal="center"/>
    </xf>
    <xf numFmtId="0" fontId="46" fillId="30" borderId="8" xfId="1" applyFont="1" applyFill="1" applyAlignment="1">
      <alignment horizontal="center" vertical="center"/>
    </xf>
    <xf numFmtId="0" fontId="46" fillId="30" borderId="76" xfId="1" applyFont="1" applyFill="1" applyBorder="1" applyAlignment="1">
      <alignment horizontal="center" vertical="center"/>
    </xf>
    <xf numFmtId="0" fontId="39" fillId="33" borderId="80" xfId="1" applyFont="1" applyFill="1" applyBorder="1" applyAlignment="1">
      <alignment horizontal="center" vertical="center" wrapText="1"/>
    </xf>
    <xf numFmtId="0" fontId="39" fillId="33" borderId="81" xfId="1" applyFont="1" applyFill="1" applyBorder="1" applyAlignment="1">
      <alignment horizontal="center" vertical="center" wrapText="1"/>
    </xf>
    <xf numFmtId="0" fontId="40" fillId="28" borderId="62" xfId="1" applyFont="1" applyFill="1" applyBorder="1" applyAlignment="1">
      <alignment horizontal="center" vertical="center"/>
    </xf>
    <xf numFmtId="0" fontId="37" fillId="35" borderId="80" xfId="1" applyFont="1" applyFill="1" applyBorder="1" applyAlignment="1">
      <alignment horizontal="center" vertical="center" wrapText="1"/>
    </xf>
    <xf numFmtId="0" fontId="37" fillId="35" borderId="73" xfId="1" applyFont="1" applyFill="1" applyBorder="1" applyAlignment="1">
      <alignment horizontal="center" vertical="center" wrapText="1"/>
    </xf>
    <xf numFmtId="0" fontId="37" fillId="35" borderId="74" xfId="1" applyFont="1" applyFill="1" applyBorder="1" applyAlignment="1">
      <alignment horizontal="center" vertical="center" wrapText="1"/>
    </xf>
    <xf numFmtId="0" fontId="44" fillId="0" borderId="89" xfId="1" applyFont="1" applyBorder="1" applyAlignment="1">
      <alignment horizontal="center" vertical="center"/>
    </xf>
    <xf numFmtId="0" fontId="44" fillId="0" borderId="64" xfId="1" applyFont="1" applyBorder="1" applyAlignment="1">
      <alignment horizontal="center" vertical="center"/>
    </xf>
    <xf numFmtId="0" fontId="44" fillId="0" borderId="97" xfId="1" applyFont="1" applyBorder="1" applyAlignment="1">
      <alignment horizontal="center" vertical="center"/>
    </xf>
    <xf numFmtId="164" fontId="0" fillId="36" borderId="90" xfId="1" applyNumberFormat="1" applyFont="1" applyFill="1" applyBorder="1" applyAlignment="1">
      <alignment horizontal="center" vertical="center"/>
    </xf>
    <xf numFmtId="164" fontId="0" fillId="36" borderId="94" xfId="1" applyNumberFormat="1" applyFont="1" applyFill="1" applyBorder="1" applyAlignment="1">
      <alignment horizontal="center" vertical="center"/>
    </xf>
    <xf numFmtId="164" fontId="0" fillId="36" borderId="98" xfId="1" applyNumberFormat="1" applyFont="1" applyFill="1" applyBorder="1" applyAlignment="1">
      <alignment horizontal="center" vertical="center"/>
    </xf>
    <xf numFmtId="0" fontId="39" fillId="37" borderId="64" xfId="1" applyFont="1" applyFill="1" applyBorder="1" applyAlignment="1">
      <alignment horizontal="center" vertical="center" wrapText="1"/>
    </xf>
    <xf numFmtId="0" fontId="39" fillId="0" borderId="91" xfId="1" applyFont="1" applyBorder="1" applyAlignment="1">
      <alignment horizontal="center" vertical="center" wrapText="1"/>
    </xf>
    <xf numFmtId="0" fontId="39" fillId="0" borderId="92" xfId="1" applyFont="1" applyBorder="1" applyAlignment="1">
      <alignment horizontal="center" vertical="center" wrapText="1"/>
    </xf>
    <xf numFmtId="165" fontId="35" fillId="0" borderId="80" xfId="3" applyNumberFormat="1" applyFont="1" applyBorder="1" applyAlignment="1">
      <alignment horizontal="center" vertical="center" wrapText="1"/>
    </xf>
    <xf numFmtId="165" fontId="35" fillId="0" borderId="73" xfId="3" applyNumberFormat="1" applyFont="1" applyBorder="1" applyAlignment="1">
      <alignment horizontal="center" vertical="center" wrapText="1"/>
    </xf>
    <xf numFmtId="165" fontId="35" fillId="0" borderId="74" xfId="3" applyNumberFormat="1" applyFont="1" applyBorder="1" applyAlignment="1">
      <alignment horizontal="center" vertical="center" wrapText="1"/>
    </xf>
    <xf numFmtId="0" fontId="39" fillId="38" borderId="64" xfId="1" applyFont="1" applyFill="1" applyBorder="1" applyAlignment="1">
      <alignment horizontal="center" vertical="center"/>
    </xf>
    <xf numFmtId="0" fontId="48" fillId="0" borderId="62" xfId="1" applyFont="1" applyBorder="1" applyAlignment="1">
      <alignment horizontal="center" vertical="center"/>
    </xf>
    <xf numFmtId="0" fontId="48" fillId="0" borderId="61" xfId="1" applyFont="1" applyBorder="1" applyAlignment="1">
      <alignment horizontal="center" vertical="center"/>
    </xf>
    <xf numFmtId="165" fontId="33" fillId="29" borderId="99" xfId="3" applyNumberFormat="1" applyFont="1" applyFill="1" applyBorder="1" applyAlignment="1">
      <alignment horizontal="center" vertical="center" wrapText="1"/>
    </xf>
    <xf numFmtId="165" fontId="33" fillId="29" borderId="100" xfId="3" applyNumberFormat="1" applyFont="1" applyFill="1" applyBorder="1" applyAlignment="1">
      <alignment horizontal="center" vertical="center" wrapText="1"/>
    </xf>
    <xf numFmtId="165" fontId="33" fillId="29" borderId="101" xfId="3" applyNumberFormat="1" applyFont="1" applyFill="1" applyBorder="1" applyAlignment="1">
      <alignment horizontal="center" vertical="center" wrapText="1"/>
    </xf>
    <xf numFmtId="165" fontId="33" fillId="29" borderId="80" xfId="3" applyNumberFormat="1" applyFont="1" applyFill="1" applyBorder="1" applyAlignment="1">
      <alignment horizontal="center" vertical="center" wrapText="1"/>
    </xf>
    <xf numFmtId="165" fontId="33" fillId="29" borderId="73" xfId="3" applyNumberFormat="1" applyFont="1" applyFill="1" applyBorder="1" applyAlignment="1">
      <alignment horizontal="center" vertical="center" wrapText="1"/>
    </xf>
    <xf numFmtId="165" fontId="33" fillId="29" borderId="74" xfId="3" applyNumberFormat="1" applyFont="1" applyFill="1" applyBorder="1" applyAlignment="1">
      <alignment horizontal="center" vertical="center" wrapText="1"/>
    </xf>
    <xf numFmtId="164" fontId="0" fillId="36" borderId="90" xfId="1" applyNumberFormat="1" applyFont="1" applyFill="1" applyBorder="1" applyAlignment="1">
      <alignment horizontal="center"/>
    </xf>
    <xf numFmtId="164" fontId="0" fillId="36" borderId="98" xfId="1" applyNumberFormat="1" applyFont="1" applyFill="1" applyBorder="1" applyAlignment="1">
      <alignment horizontal="center"/>
    </xf>
    <xf numFmtId="0" fontId="39" fillId="39" borderId="64" xfId="1" applyFont="1" applyFill="1" applyBorder="1" applyAlignment="1">
      <alignment horizontal="center" vertical="center"/>
    </xf>
    <xf numFmtId="0" fontId="44" fillId="0" borderId="8" xfId="1" applyFont="1" applyAlignment="1">
      <alignment horizontal="center" vertical="center"/>
    </xf>
    <xf numFmtId="0" fontId="0" fillId="0" borderId="8" xfId="1" applyFont="1" applyAlignment="1">
      <alignment horizontal="center" vertical="center"/>
    </xf>
    <xf numFmtId="0" fontId="40" fillId="40" borderId="64" xfId="1" applyFont="1" applyFill="1" applyBorder="1" applyAlignment="1">
      <alignment horizontal="center" vertical="center"/>
    </xf>
    <xf numFmtId="0" fontId="39" fillId="30" borderId="64" xfId="1" applyFont="1" applyFill="1" applyBorder="1" applyAlignment="1">
      <alignment horizontal="center" vertical="center" wrapText="1"/>
    </xf>
    <xf numFmtId="0" fontId="48" fillId="0" borderId="91" xfId="1" applyFont="1" applyBorder="1" applyAlignment="1">
      <alignment horizontal="center" vertical="center" wrapText="1"/>
    </xf>
    <xf numFmtId="0" fontId="48" fillId="0" borderId="92" xfId="1" applyFont="1" applyBorder="1" applyAlignment="1">
      <alignment horizontal="center" vertical="center" wrapText="1"/>
    </xf>
    <xf numFmtId="0" fontId="48" fillId="0" borderId="91" xfId="1" applyFont="1" applyBorder="1" applyAlignment="1">
      <alignment horizontal="center" vertical="center"/>
    </xf>
    <xf numFmtId="0" fontId="48" fillId="0" borderId="92" xfId="1" applyFont="1" applyBorder="1" applyAlignment="1">
      <alignment horizontal="center" vertical="center"/>
    </xf>
    <xf numFmtId="165" fontId="33" fillId="29" borderId="80" xfId="3" applyNumberFormat="1" applyFont="1" applyFill="1" applyBorder="1" applyAlignment="1">
      <alignment horizontal="center"/>
    </xf>
    <xf numFmtId="165" fontId="33" fillId="29" borderId="73" xfId="3" applyNumberFormat="1" applyFont="1" applyFill="1" applyBorder="1" applyAlignment="1">
      <alignment horizontal="center"/>
    </xf>
    <xf numFmtId="165" fontId="33" fillId="29" borderId="74" xfId="3" applyNumberFormat="1" applyFont="1" applyFill="1" applyBorder="1" applyAlignment="1">
      <alignment horizontal="center"/>
    </xf>
    <xf numFmtId="165" fontId="33" fillId="29" borderId="80" xfId="3" applyNumberFormat="1" applyFont="1" applyFill="1" applyBorder="1" applyAlignment="1">
      <alignment horizontal="center" vertical="top" wrapText="1"/>
    </xf>
    <xf numFmtId="165" fontId="33" fillId="29" borderId="73" xfId="3" applyNumberFormat="1" applyFont="1" applyFill="1" applyBorder="1" applyAlignment="1">
      <alignment horizontal="center" vertical="top" wrapText="1"/>
    </xf>
    <xf numFmtId="165" fontId="33" fillId="29" borderId="74" xfId="3" applyNumberFormat="1" applyFont="1" applyFill="1" applyBorder="1" applyAlignment="1">
      <alignment horizontal="center" vertical="top" wrapText="1"/>
    </xf>
    <xf numFmtId="164" fontId="2" fillId="29" borderId="64" xfId="1" applyNumberFormat="1" applyFont="1" applyFill="1" applyBorder="1" applyAlignment="1">
      <alignment horizontal="center" vertical="center"/>
    </xf>
    <xf numFmtId="0" fontId="44" fillId="41" borderId="64" xfId="1" applyFont="1" applyFill="1" applyBorder="1" applyAlignment="1">
      <alignment horizontal="center" vertical="center"/>
    </xf>
    <xf numFmtId="0" fontId="0" fillId="0" borderId="64" xfId="1" applyFont="1" applyBorder="1" applyAlignment="1">
      <alignment horizontal="center" vertical="top" wrapText="1"/>
    </xf>
    <xf numFmtId="164" fontId="2" fillId="0" borderId="64" xfId="1" applyNumberFormat="1" applyFont="1" applyBorder="1" applyAlignment="1">
      <alignment horizontal="center" vertical="center"/>
    </xf>
    <xf numFmtId="0" fontId="5" fillId="0" borderId="2" xfId="0" applyFont="1" applyBorder="1" applyAlignment="1">
      <alignment horizontal="center" vertical="center"/>
    </xf>
    <xf numFmtId="0" fontId="6" fillId="0" borderId="4" xfId="0" applyFont="1" applyBorder="1"/>
    <xf numFmtId="164" fontId="7" fillId="11" borderId="23" xfId="0" applyNumberFormat="1" applyFont="1" applyFill="1" applyBorder="1" applyAlignment="1">
      <alignment horizontal="center" vertical="center"/>
    </xf>
    <xf numFmtId="0" fontId="6" fillId="0" borderId="30" xfId="0" applyFont="1" applyBorder="1"/>
    <xf numFmtId="0" fontId="20" fillId="10" borderId="58" xfId="0" applyFont="1" applyFill="1" applyBorder="1" applyAlignment="1">
      <alignment horizontal="center" vertical="center" wrapText="1"/>
    </xf>
    <xf numFmtId="0" fontId="6" fillId="0" borderId="59" xfId="0" applyFont="1" applyBorder="1"/>
    <xf numFmtId="0" fontId="6" fillId="0" borderId="60" xfId="0" applyFont="1" applyBorder="1"/>
    <xf numFmtId="0" fontId="10" fillId="0" borderId="21" xfId="0" applyFont="1" applyBorder="1" applyAlignment="1">
      <alignment horizontal="center" vertical="center"/>
    </xf>
    <xf numFmtId="0" fontId="6" fillId="0" borderId="44" xfId="0" applyFont="1" applyBorder="1"/>
    <xf numFmtId="0" fontId="6" fillId="0" borderId="28" xfId="0" applyFont="1" applyBorder="1"/>
    <xf numFmtId="0" fontId="6" fillId="0" borderId="26" xfId="0" applyFont="1" applyBorder="1"/>
    <xf numFmtId="165" fontId="21" fillId="0" borderId="58" xfId="0" applyNumberFormat="1" applyFont="1" applyBorder="1" applyAlignment="1">
      <alignment horizontal="center" vertical="center" wrapText="1"/>
    </xf>
    <xf numFmtId="0" fontId="12" fillId="8" borderId="58" xfId="0" applyFont="1" applyFill="1" applyBorder="1" applyAlignment="1">
      <alignment horizontal="center" vertical="center" wrapText="1"/>
    </xf>
    <xf numFmtId="0" fontId="6" fillId="0" borderId="11" xfId="0" applyFont="1" applyBorder="1"/>
    <xf numFmtId="0" fontId="19" fillId="4" borderId="13" xfId="0" applyFont="1" applyFill="1" applyBorder="1" applyAlignment="1">
      <alignment horizontal="center"/>
    </xf>
    <xf numFmtId="0" fontId="6" fillId="0" borderId="14" xfId="0" applyFont="1" applyBorder="1"/>
    <xf numFmtId="0" fontId="6" fillId="0" borderId="15" xfId="0" applyFont="1" applyBorder="1"/>
    <xf numFmtId="0" fontId="12" fillId="0" borderId="59" xfId="0" applyFont="1" applyBorder="1" applyAlignment="1">
      <alignment horizontal="center" vertical="center" wrapText="1"/>
    </xf>
    <xf numFmtId="0" fontId="12" fillId="9" borderId="58" xfId="0" applyFont="1" applyFill="1" applyBorder="1" applyAlignment="1">
      <alignment horizontal="center" vertical="top"/>
    </xf>
    <xf numFmtId="0" fontId="17" fillId="4" borderId="48" xfId="0" applyFont="1" applyFill="1" applyBorder="1" applyAlignment="1">
      <alignment horizontal="center"/>
    </xf>
    <xf numFmtId="0" fontId="6" fillId="0" borderId="49" xfId="0" applyFont="1" applyBorder="1"/>
    <xf numFmtId="0" fontId="6" fillId="0" borderId="50" xfId="0" applyFont="1" applyBorder="1"/>
    <xf numFmtId="0" fontId="13" fillId="4" borderId="8" xfId="0" applyFont="1" applyFill="1" applyBorder="1" applyAlignment="1">
      <alignment horizontal="center" vertical="center"/>
    </xf>
    <xf numFmtId="0" fontId="6" fillId="0" borderId="8" xfId="0" applyFont="1" applyBorder="1"/>
    <xf numFmtId="0" fontId="6" fillId="0" borderId="12" xfId="0" applyFont="1" applyBorder="1"/>
    <xf numFmtId="0" fontId="14" fillId="2" borderId="19" xfId="0" applyFont="1" applyFill="1" applyBorder="1" applyAlignment="1">
      <alignment horizontal="center" vertical="center"/>
    </xf>
    <xf numFmtId="0" fontId="6" fillId="0" borderId="57" xfId="0" applyFont="1" applyBorder="1"/>
    <xf numFmtId="0" fontId="6" fillId="0" borderId="10" xfId="0" applyFont="1" applyBorder="1"/>
    <xf numFmtId="0" fontId="6" fillId="0" borderId="3" xfId="0" applyFont="1" applyBorder="1"/>
    <xf numFmtId="0" fontId="12" fillId="4" borderId="58" xfId="0" applyFont="1" applyFill="1" applyBorder="1" applyAlignment="1">
      <alignment horizontal="center" vertical="center"/>
    </xf>
    <xf numFmtId="0" fontId="12" fillId="5" borderId="58" xfId="0" applyFont="1" applyFill="1" applyBorder="1" applyAlignment="1">
      <alignment horizontal="center" vertical="center"/>
    </xf>
    <xf numFmtId="0" fontId="13" fillId="4" borderId="57" xfId="0" applyFont="1" applyFill="1" applyBorder="1" applyAlignment="1">
      <alignment horizontal="center" vertical="center"/>
    </xf>
    <xf numFmtId="0" fontId="5" fillId="6" borderId="56" xfId="0" applyFont="1" applyFill="1" applyBorder="1" applyAlignment="1">
      <alignment horizontal="center" vertical="top" wrapText="1"/>
    </xf>
    <xf numFmtId="0" fontId="6" fillId="0" borderId="9" xfId="0" applyFont="1" applyBorder="1"/>
    <xf numFmtId="0" fontId="6" fillId="0" borderId="56" xfId="0" applyFont="1" applyBorder="1"/>
    <xf numFmtId="0" fontId="0" fillId="0" borderId="0" xfId="0"/>
    <xf numFmtId="0" fontId="6" fillId="0" borderId="19" xfId="0" applyFont="1" applyBorder="1"/>
    <xf numFmtId="0" fontId="17" fillId="4" borderId="8" xfId="0" applyFont="1" applyFill="1" applyBorder="1" applyAlignment="1">
      <alignment horizontal="center" vertical="center"/>
    </xf>
    <xf numFmtId="165" fontId="21" fillId="7" borderId="58" xfId="0" applyNumberFormat="1" applyFont="1" applyFill="1" applyBorder="1" applyAlignment="1">
      <alignment horizontal="center" vertical="top" wrapText="1"/>
    </xf>
    <xf numFmtId="0" fontId="12" fillId="4" borderId="58" xfId="0" applyFont="1" applyFill="1" applyBorder="1" applyAlignment="1">
      <alignment horizontal="center" vertical="center" wrapText="1"/>
    </xf>
    <xf numFmtId="0" fontId="14" fillId="15" borderId="58" xfId="0" applyFont="1" applyFill="1" applyBorder="1" applyAlignment="1">
      <alignment horizontal="center" vertical="center"/>
    </xf>
    <xf numFmtId="164" fontId="5" fillId="0" borderId="58" xfId="0" applyNumberFormat="1" applyFont="1" applyBorder="1" applyAlignment="1">
      <alignment horizontal="center" vertical="center"/>
    </xf>
    <xf numFmtId="0" fontId="17" fillId="0" borderId="3" xfId="0" applyFont="1" applyBorder="1" applyAlignment="1">
      <alignment horizontal="center" vertical="center" wrapText="1"/>
    </xf>
    <xf numFmtId="0" fontId="12" fillId="14" borderId="58" xfId="0" applyFont="1" applyFill="1" applyBorder="1" applyAlignment="1">
      <alignment horizontal="center" vertical="center"/>
    </xf>
    <xf numFmtId="164" fontId="5" fillId="7" borderId="58" xfId="0" applyNumberFormat="1" applyFont="1" applyFill="1" applyBorder="1" applyAlignment="1">
      <alignment horizontal="center" vertical="center"/>
    </xf>
    <xf numFmtId="0" fontId="10" fillId="0" borderId="0" xfId="0" applyFont="1" applyAlignment="1">
      <alignment horizontal="center" vertical="center"/>
    </xf>
    <xf numFmtId="0" fontId="7" fillId="0" borderId="0" xfId="0" applyFont="1" applyAlignment="1">
      <alignment horizontal="center" vertical="center"/>
    </xf>
    <xf numFmtId="0" fontId="12" fillId="12" borderId="58" xfId="0" applyFont="1" applyFill="1" applyBorder="1" applyAlignment="1">
      <alignment horizontal="center" vertical="center" wrapText="1"/>
    </xf>
    <xf numFmtId="0" fontId="12" fillId="0" borderId="3" xfId="0" applyFont="1" applyBorder="1" applyAlignment="1">
      <alignment horizontal="center" vertical="center" wrapText="1"/>
    </xf>
    <xf numFmtId="0" fontId="12" fillId="13" borderId="58" xfId="0" applyFont="1" applyFill="1" applyBorder="1" applyAlignment="1">
      <alignment horizontal="center" vertical="center"/>
    </xf>
    <xf numFmtId="0" fontId="17" fillId="0" borderId="56" xfId="0" applyFont="1" applyBorder="1" applyAlignment="1">
      <alignment horizontal="center" vertical="center"/>
    </xf>
    <xf numFmtId="0" fontId="17" fillId="0" borderId="3" xfId="0" applyFont="1" applyBorder="1" applyAlignment="1">
      <alignment horizontal="center" vertical="center"/>
    </xf>
    <xf numFmtId="165" fontId="21" fillId="7" borderId="58" xfId="0" applyNumberFormat="1" applyFont="1" applyFill="1" applyBorder="1" applyAlignment="1">
      <alignment horizontal="center"/>
    </xf>
    <xf numFmtId="165" fontId="21" fillId="7" borderId="58" xfId="0" applyNumberFormat="1" applyFont="1" applyFill="1" applyBorder="1" applyAlignment="1">
      <alignment horizontal="center" vertical="center" wrapText="1"/>
    </xf>
    <xf numFmtId="164" fontId="7" fillId="11" borderId="23" xfId="0" applyNumberFormat="1" applyFont="1" applyFill="1" applyBorder="1" applyAlignment="1">
      <alignment horizontal="center"/>
    </xf>
    <xf numFmtId="165" fontId="21" fillId="7" borderId="51" xfId="0" applyNumberFormat="1" applyFont="1" applyFill="1" applyBorder="1" applyAlignment="1">
      <alignment horizontal="center" vertical="center" wrapText="1"/>
    </xf>
    <xf numFmtId="0" fontId="6" fillId="0" borderId="52" xfId="0" applyFont="1" applyBorder="1"/>
    <xf numFmtId="0" fontId="6" fillId="0" borderId="53" xfId="0" applyFont="1" applyBorder="1"/>
    <xf numFmtId="0" fontId="14" fillId="17" borderId="58" xfId="0" applyFont="1" applyFill="1" applyBorder="1" applyAlignment="1">
      <alignment horizontal="center" vertical="center"/>
    </xf>
    <xf numFmtId="0" fontId="17" fillId="13" borderId="58" xfId="0" applyFont="1" applyFill="1" applyBorder="1" applyAlignment="1">
      <alignment horizontal="center" vertical="center"/>
    </xf>
    <xf numFmtId="0" fontId="12" fillId="16" borderId="58" xfId="0" applyFont="1" applyFill="1" applyBorder="1" applyAlignment="1">
      <alignment horizontal="center" vertical="top"/>
    </xf>
    <xf numFmtId="0" fontId="5" fillId="0" borderId="3" xfId="0" applyFont="1" applyBorder="1" applyAlignment="1">
      <alignment horizontal="center" vertical="center"/>
    </xf>
    <xf numFmtId="0" fontId="17" fillId="4" borderId="31" xfId="0" applyFont="1" applyFill="1" applyBorder="1" applyAlignment="1">
      <alignment horizontal="center"/>
    </xf>
    <xf numFmtId="0" fontId="29" fillId="6" borderId="56" xfId="0" applyFont="1" applyFill="1" applyBorder="1" applyAlignment="1">
      <alignment horizontal="left" vertical="top" wrapText="1"/>
    </xf>
    <xf numFmtId="0" fontId="53" fillId="32" borderId="64" xfId="1" applyFont="1" applyFill="1" applyBorder="1" applyAlignment="1">
      <alignment horizontal="left" vertical="top" wrapText="1"/>
    </xf>
    <xf numFmtId="0" fontId="38" fillId="32" borderId="64" xfId="1" applyFont="1" applyFill="1" applyBorder="1" applyAlignment="1">
      <alignment horizontal="left" vertical="top" wrapText="1"/>
    </xf>
    <xf numFmtId="0" fontId="31" fillId="0" borderId="0" xfId="0" applyFont="1"/>
    <xf numFmtId="0" fontId="31" fillId="0" borderId="9" xfId="0" applyFont="1" applyBorder="1"/>
    <xf numFmtId="0" fontId="31" fillId="0" borderId="56" xfId="0" applyFont="1" applyBorder="1"/>
    <xf numFmtId="0" fontId="29" fillId="0" borderId="0" xfId="0" applyFont="1"/>
    <xf numFmtId="0" fontId="31" fillId="0" borderId="19" xfId="0" applyFont="1" applyBorder="1"/>
    <xf numFmtId="0" fontId="31" fillId="0" borderId="57" xfId="0" applyFont="1" applyBorder="1"/>
    <xf numFmtId="0" fontId="31" fillId="0" borderId="10" xfId="0" applyFont="1" applyBorder="1"/>
    <xf numFmtId="0" fontId="5" fillId="6" borderId="56" xfId="0" applyFont="1" applyFill="1" applyBorder="1" applyAlignment="1">
      <alignment horizontal="left" vertical="top" wrapText="1"/>
    </xf>
    <xf numFmtId="0" fontId="6" fillId="0" borderId="0" xfId="0" applyFont="1"/>
    <xf numFmtId="0" fontId="32" fillId="6" borderId="56" xfId="0" applyFont="1" applyFill="1" applyBorder="1" applyAlignment="1">
      <alignment horizontal="left" vertical="top" wrapText="1"/>
    </xf>
    <xf numFmtId="0" fontId="50" fillId="0" borderId="0" xfId="0" applyFont="1"/>
    <xf numFmtId="0" fontId="57" fillId="6" borderId="56" xfId="0" applyFont="1" applyFill="1" applyBorder="1" applyAlignment="1">
      <alignment horizontal="left" vertical="top" wrapText="1"/>
    </xf>
    <xf numFmtId="0" fontId="35" fillId="6" borderId="56" xfId="0" applyFont="1" applyFill="1" applyBorder="1" applyAlignment="1">
      <alignment horizontal="left" vertical="top" wrapText="1"/>
    </xf>
    <xf numFmtId="0" fontId="35" fillId="0" borderId="0" xfId="0" applyFont="1"/>
    <xf numFmtId="0" fontId="35" fillId="0" borderId="9" xfId="0" applyFont="1" applyBorder="1"/>
    <xf numFmtId="0" fontId="35" fillId="0" borderId="56" xfId="0" applyFont="1" applyBorder="1"/>
    <xf numFmtId="0" fontId="35" fillId="0" borderId="19" xfId="0" applyFont="1" applyBorder="1"/>
    <xf numFmtId="0" fontId="35" fillId="0" borderId="57" xfId="0" applyFont="1" applyBorder="1"/>
    <xf numFmtId="0" fontId="35" fillId="0" borderId="10" xfId="0" applyFont="1" applyBorder="1"/>
    <xf numFmtId="164" fontId="0" fillId="0" borderId="80" xfId="1" applyNumberFormat="1" applyFont="1" applyBorder="1" applyAlignment="1">
      <alignment horizontal="center"/>
    </xf>
    <xf numFmtId="164" fontId="0" fillId="0" borderId="74" xfId="1" applyNumberFormat="1" applyFont="1" applyBorder="1" applyAlignment="1">
      <alignment horizontal="center"/>
    </xf>
    <xf numFmtId="0" fontId="2" fillId="0" borderId="68" xfId="1" applyFont="1" applyBorder="1" applyAlignment="1">
      <alignment horizontal="center" vertical="center"/>
    </xf>
    <xf numFmtId="0" fontId="37" fillId="35" borderId="102" xfId="1" applyFont="1" applyFill="1" applyBorder="1" applyAlignment="1">
      <alignment horizontal="center" vertical="center" wrapText="1"/>
    </xf>
    <xf numFmtId="0" fontId="37" fillId="35" borderId="83" xfId="1" applyFont="1" applyFill="1" applyBorder="1" applyAlignment="1">
      <alignment horizontal="center" vertical="center" wrapText="1"/>
    </xf>
    <xf numFmtId="0" fontId="37" fillId="35" borderId="84" xfId="1" applyFont="1" applyFill="1" applyBorder="1" applyAlignment="1">
      <alignment horizontal="center" vertical="center" wrapText="1"/>
    </xf>
    <xf numFmtId="0" fontId="37" fillId="35" borderId="99" xfId="1" applyFont="1" applyFill="1" applyBorder="1" applyAlignment="1">
      <alignment horizontal="center" vertical="center" wrapText="1"/>
    </xf>
    <xf numFmtId="0" fontId="37" fillId="35" borderId="100" xfId="1" applyFont="1" applyFill="1" applyBorder="1" applyAlignment="1">
      <alignment horizontal="center" vertical="center" wrapText="1"/>
    </xf>
    <xf numFmtId="0" fontId="37" fillId="35" borderId="101" xfId="1" applyFont="1" applyFill="1" applyBorder="1" applyAlignment="1">
      <alignment horizontal="center" vertical="center" wrapText="1"/>
    </xf>
    <xf numFmtId="0" fontId="44" fillId="0" borderId="104" xfId="1" applyFont="1" applyBorder="1" applyAlignment="1">
      <alignment horizontal="center" vertical="center"/>
    </xf>
    <xf numFmtId="164" fontId="0" fillId="36" borderId="105" xfId="1" applyNumberFormat="1" applyFont="1" applyFill="1" applyBorder="1" applyAlignment="1">
      <alignment horizontal="center" vertical="center"/>
    </xf>
    <xf numFmtId="0" fontId="32" fillId="0" borderId="56" xfId="0" applyFont="1" applyBorder="1" applyAlignment="1">
      <alignment horizontal="left" vertical="top" wrapText="1"/>
    </xf>
    <xf numFmtId="0" fontId="38" fillId="6" borderId="56" xfId="0" applyFont="1" applyFill="1" applyBorder="1" applyAlignment="1">
      <alignment horizontal="left" vertical="top" wrapText="1"/>
    </xf>
    <xf numFmtId="0" fontId="38" fillId="0" borderId="0" xfId="0" applyFont="1"/>
    <xf numFmtId="0" fontId="38" fillId="0" borderId="9" xfId="0" applyFont="1" applyBorder="1"/>
    <xf numFmtId="0" fontId="38" fillId="0" borderId="56" xfId="0" applyFont="1" applyBorder="1"/>
    <xf numFmtId="0" fontId="38" fillId="0" borderId="19" xfId="0" applyFont="1" applyBorder="1"/>
    <xf numFmtId="0" fontId="38" fillId="0" borderId="57" xfId="0" applyFont="1" applyBorder="1"/>
    <xf numFmtId="0" fontId="38" fillId="0" borderId="10" xfId="0" applyFont="1" applyBorder="1"/>
  </cellXfs>
  <cellStyles count="5">
    <cellStyle name="Normal" xfId="0" builtinId="0"/>
    <cellStyle name="Normal 2" xfId="1" xr:uid="{B96A7095-B215-4660-9834-DDAA1C7CF8A3}"/>
    <cellStyle name="Normal 3" xfId="4" xr:uid="{181D3494-1F4F-4F70-9DD5-5E1846B8EBD7}"/>
    <cellStyle name="Normal 4 2" xfId="2" xr:uid="{52A61BD5-A32B-46AF-9256-DA37097EAC08}"/>
    <cellStyle name="Percent 2" xfId="3" xr:uid="{451CF489-3BF8-46BF-BE48-2785E1FC3F8E}"/>
  </cellStyles>
  <dxfs count="3">
    <dxf>
      <fill>
        <patternFill patternType="solid">
          <fgColor rgb="FFB4C6E7"/>
          <bgColor rgb="FFB4C6E7"/>
        </patternFill>
      </fill>
    </dxf>
    <dxf>
      <fill>
        <patternFill patternType="solid">
          <fgColor rgb="FFD9E2F3"/>
          <bgColor rgb="FFD9E2F3"/>
        </patternFill>
      </fill>
    </dxf>
    <dxf>
      <fill>
        <patternFill patternType="solid">
          <fgColor theme="4"/>
          <bgColor theme="4"/>
        </patternFill>
      </fill>
    </dxf>
  </dxfs>
  <tableStyles count="1">
    <tableStyle name="All_Foods-style" pivot="0" count="3" xr9:uid="{00000000-0011-0000-FFFF-FFFF00000000}">
      <tableStyleElement type="headerRow" dxfId="2"/>
      <tableStyleElement type="firstRowStripe" dxfId="1"/>
      <tableStyleElement type="secondRowStripe" dxfId="0"/>
    </tableStyle>
  </tableStyle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externalLink" Target="externalLinks/externalLink1.xml"/><Relationship Id="rId47" Type="http://schemas.openxmlformats.org/officeDocument/2006/relationships/styles" Target="style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46" Type="http://schemas.openxmlformats.org/officeDocument/2006/relationships/theme" Target="theme/theme1.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45" Type="http://customschemas.google.com/relationships/workbookmetadata" Target="metadata"/><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externalLink" Target="externalLinks/externalLink3.xml"/><Relationship Id="rId49" Type="http://schemas.openxmlformats.org/officeDocument/2006/relationships/calcChain" Target="calcChain.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externalLink" Target="externalLinks/externalLink2.xml"/><Relationship Id="rId48"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7.jp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2.xml.rels><?xml version="1.0" encoding="UTF-8" standalone="yes"?>
<Relationships xmlns="http://schemas.openxmlformats.org/package/2006/relationships"><Relationship Id="rId8" Type="http://schemas.openxmlformats.org/officeDocument/2006/relationships/image" Target="../media/image23.png"/><Relationship Id="rId13" Type="http://schemas.openxmlformats.org/officeDocument/2006/relationships/image" Target="../media/image28.png"/><Relationship Id="rId3" Type="http://schemas.openxmlformats.org/officeDocument/2006/relationships/image" Target="../media/image18.jpg"/><Relationship Id="rId7" Type="http://schemas.openxmlformats.org/officeDocument/2006/relationships/image" Target="../media/image22.png"/><Relationship Id="rId12" Type="http://schemas.openxmlformats.org/officeDocument/2006/relationships/image" Target="../media/image27.png"/><Relationship Id="rId17" Type="http://schemas.openxmlformats.org/officeDocument/2006/relationships/image" Target="../media/image32.png"/><Relationship Id="rId2" Type="http://schemas.openxmlformats.org/officeDocument/2006/relationships/image" Target="../media/image16.png"/><Relationship Id="rId16" Type="http://schemas.openxmlformats.org/officeDocument/2006/relationships/image" Target="../media/image31.png"/><Relationship Id="rId1" Type="http://schemas.openxmlformats.org/officeDocument/2006/relationships/image" Target="../media/image15.png"/><Relationship Id="rId6" Type="http://schemas.openxmlformats.org/officeDocument/2006/relationships/image" Target="../media/image21.png"/><Relationship Id="rId11" Type="http://schemas.openxmlformats.org/officeDocument/2006/relationships/image" Target="../media/image26.png"/><Relationship Id="rId5" Type="http://schemas.openxmlformats.org/officeDocument/2006/relationships/image" Target="../media/image20.png"/><Relationship Id="rId15" Type="http://schemas.openxmlformats.org/officeDocument/2006/relationships/image" Target="../media/image30.png"/><Relationship Id="rId10" Type="http://schemas.openxmlformats.org/officeDocument/2006/relationships/image" Target="../media/image25.png"/><Relationship Id="rId4" Type="http://schemas.openxmlformats.org/officeDocument/2006/relationships/image" Target="../media/image19.png"/><Relationship Id="rId9" Type="http://schemas.openxmlformats.org/officeDocument/2006/relationships/image" Target="../media/image24.png"/><Relationship Id="rId14" Type="http://schemas.openxmlformats.org/officeDocument/2006/relationships/image" Target="../media/image29.png"/></Relationships>
</file>

<file path=xl/drawings/_rels/drawing3.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33.jpe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4.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40.png"/><Relationship Id="rId18" Type="http://schemas.openxmlformats.org/officeDocument/2006/relationships/image" Target="../media/image42.jpeg"/><Relationship Id="rId3" Type="http://schemas.openxmlformats.org/officeDocument/2006/relationships/image" Target="../media/image3.png"/><Relationship Id="rId7" Type="http://schemas.openxmlformats.org/officeDocument/2006/relationships/image" Target="../media/image37.png"/><Relationship Id="rId12" Type="http://schemas.openxmlformats.org/officeDocument/2006/relationships/image" Target="../media/image12.png"/><Relationship Id="rId17" Type="http://schemas.openxmlformats.org/officeDocument/2006/relationships/image" Target="../media/image17.jpg"/><Relationship Id="rId2" Type="http://schemas.openxmlformats.org/officeDocument/2006/relationships/image" Target="../media/image35.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39.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38.png"/><Relationship Id="rId4" Type="http://schemas.openxmlformats.org/officeDocument/2006/relationships/image" Target="../media/image36.png"/><Relationship Id="rId9" Type="http://schemas.openxmlformats.org/officeDocument/2006/relationships/image" Target="../media/image9.png"/><Relationship Id="rId14" Type="http://schemas.openxmlformats.org/officeDocument/2006/relationships/image" Target="../media/image41.png"/></Relationships>
</file>

<file path=xl/drawings/_rels/drawing5.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15.png"/><Relationship Id="rId18" Type="http://schemas.openxmlformats.org/officeDocument/2006/relationships/image" Target="../media/image3.png"/><Relationship Id="rId3" Type="http://schemas.openxmlformats.org/officeDocument/2006/relationships/image" Target="../media/image44.png"/><Relationship Id="rId7" Type="http://schemas.openxmlformats.org/officeDocument/2006/relationships/image" Target="../media/image8.png"/><Relationship Id="rId12" Type="http://schemas.openxmlformats.org/officeDocument/2006/relationships/image" Target="../media/image50.png"/><Relationship Id="rId17" Type="http://schemas.openxmlformats.org/officeDocument/2006/relationships/image" Target="../media/image53.png"/><Relationship Id="rId2" Type="http://schemas.openxmlformats.org/officeDocument/2006/relationships/image" Target="../media/image43.png"/><Relationship Id="rId16" Type="http://schemas.openxmlformats.org/officeDocument/2006/relationships/image" Target="../media/image52.png"/><Relationship Id="rId1" Type="http://schemas.openxmlformats.org/officeDocument/2006/relationships/image" Target="../media/image1.png"/><Relationship Id="rId6" Type="http://schemas.openxmlformats.org/officeDocument/2006/relationships/image" Target="../media/image46.png"/><Relationship Id="rId11" Type="http://schemas.openxmlformats.org/officeDocument/2006/relationships/image" Target="../media/image49.png"/><Relationship Id="rId5" Type="http://schemas.openxmlformats.org/officeDocument/2006/relationships/image" Target="../media/image45.png"/><Relationship Id="rId15" Type="http://schemas.openxmlformats.org/officeDocument/2006/relationships/image" Target="../media/image51.png"/><Relationship Id="rId10" Type="http://schemas.openxmlformats.org/officeDocument/2006/relationships/image" Target="../media/image48.png"/><Relationship Id="rId19" Type="http://schemas.openxmlformats.org/officeDocument/2006/relationships/image" Target="../media/image54.jpeg"/><Relationship Id="rId4" Type="http://schemas.openxmlformats.org/officeDocument/2006/relationships/image" Target="../media/image5.png"/><Relationship Id="rId9" Type="http://schemas.openxmlformats.org/officeDocument/2006/relationships/image" Target="../media/image47.png"/><Relationship Id="rId14" Type="http://schemas.openxmlformats.org/officeDocument/2006/relationships/image" Target="../media/image17.jpg"/></Relationships>
</file>

<file path=xl/drawings/_rels/drawing6.xml.rels><?xml version="1.0" encoding="UTF-8" standalone="yes"?>
<Relationships xmlns="http://schemas.openxmlformats.org/package/2006/relationships"><Relationship Id="rId8" Type="http://schemas.openxmlformats.org/officeDocument/2006/relationships/image" Target="../media/image59.png"/><Relationship Id="rId13" Type="http://schemas.openxmlformats.org/officeDocument/2006/relationships/image" Target="../media/image63.png"/><Relationship Id="rId18" Type="http://schemas.openxmlformats.org/officeDocument/2006/relationships/image" Target="../media/image65.jpeg"/><Relationship Id="rId3" Type="http://schemas.openxmlformats.org/officeDocument/2006/relationships/image" Target="../media/image3.png"/><Relationship Id="rId7" Type="http://schemas.openxmlformats.org/officeDocument/2006/relationships/image" Target="../media/image58.png"/><Relationship Id="rId12" Type="http://schemas.openxmlformats.org/officeDocument/2006/relationships/image" Target="../media/image49.png"/><Relationship Id="rId17" Type="http://schemas.openxmlformats.org/officeDocument/2006/relationships/image" Target="../media/image17.jpg"/><Relationship Id="rId2" Type="http://schemas.openxmlformats.org/officeDocument/2006/relationships/image" Target="../media/image55.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57.png"/><Relationship Id="rId11" Type="http://schemas.openxmlformats.org/officeDocument/2006/relationships/image" Target="../media/image62.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61.png"/><Relationship Id="rId4" Type="http://schemas.openxmlformats.org/officeDocument/2006/relationships/image" Target="../media/image56.png"/><Relationship Id="rId9" Type="http://schemas.openxmlformats.org/officeDocument/2006/relationships/image" Target="../media/image60.png"/><Relationship Id="rId14" Type="http://schemas.openxmlformats.org/officeDocument/2006/relationships/image" Target="../media/image64.png"/></Relationships>
</file>

<file path=xl/drawings/_rels/drawing7.xml.rels><?xml version="1.0" encoding="UTF-8" standalone="yes"?>
<Relationships xmlns="http://schemas.openxmlformats.org/package/2006/relationships"><Relationship Id="rId8" Type="http://schemas.openxmlformats.org/officeDocument/2006/relationships/image" Target="../media/image9.png"/><Relationship Id="rId13" Type="http://schemas.openxmlformats.org/officeDocument/2006/relationships/image" Target="../media/image76.png"/><Relationship Id="rId18" Type="http://schemas.openxmlformats.org/officeDocument/2006/relationships/image" Target="../media/image53.png"/><Relationship Id="rId3" Type="http://schemas.openxmlformats.org/officeDocument/2006/relationships/image" Target="../media/image68.png"/><Relationship Id="rId7" Type="http://schemas.openxmlformats.org/officeDocument/2006/relationships/image" Target="../media/image71.png"/><Relationship Id="rId12" Type="http://schemas.openxmlformats.org/officeDocument/2006/relationships/image" Target="../media/image75.png"/><Relationship Id="rId17" Type="http://schemas.openxmlformats.org/officeDocument/2006/relationships/image" Target="../media/image77.png"/><Relationship Id="rId2" Type="http://schemas.openxmlformats.org/officeDocument/2006/relationships/image" Target="../media/image67.png"/><Relationship Id="rId16" Type="http://schemas.openxmlformats.org/officeDocument/2006/relationships/image" Target="../media/image51.png"/><Relationship Id="rId1" Type="http://schemas.openxmlformats.org/officeDocument/2006/relationships/image" Target="../media/image66.png"/><Relationship Id="rId6" Type="http://schemas.openxmlformats.org/officeDocument/2006/relationships/image" Target="../media/image70.png"/><Relationship Id="rId11" Type="http://schemas.openxmlformats.org/officeDocument/2006/relationships/image" Target="../media/image74.png"/><Relationship Id="rId5" Type="http://schemas.openxmlformats.org/officeDocument/2006/relationships/image" Target="../media/image69.png"/><Relationship Id="rId15" Type="http://schemas.openxmlformats.org/officeDocument/2006/relationships/image" Target="../media/image17.jpg"/><Relationship Id="rId10" Type="http://schemas.openxmlformats.org/officeDocument/2006/relationships/image" Target="../media/image73.png"/><Relationship Id="rId19" Type="http://schemas.openxmlformats.org/officeDocument/2006/relationships/image" Target="../media/image78.jpeg"/><Relationship Id="rId4" Type="http://schemas.openxmlformats.org/officeDocument/2006/relationships/image" Target="../media/image5.png"/><Relationship Id="rId9" Type="http://schemas.openxmlformats.org/officeDocument/2006/relationships/image" Target="../media/image72.png"/><Relationship Id="rId14" Type="http://schemas.openxmlformats.org/officeDocument/2006/relationships/image" Target="../media/image15.png"/></Relationships>
</file>

<file path=xl/drawings/_rels/drawing8.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85.png"/><Relationship Id="rId18" Type="http://schemas.openxmlformats.org/officeDocument/2006/relationships/image" Target="../media/image87.jpeg"/><Relationship Id="rId3" Type="http://schemas.openxmlformats.org/officeDocument/2006/relationships/image" Target="../media/image3.png"/><Relationship Id="rId7" Type="http://schemas.openxmlformats.org/officeDocument/2006/relationships/image" Target="../media/image82.png"/><Relationship Id="rId12" Type="http://schemas.openxmlformats.org/officeDocument/2006/relationships/image" Target="../media/image12.png"/><Relationship Id="rId17" Type="http://schemas.openxmlformats.org/officeDocument/2006/relationships/image" Target="../media/image17.jpg"/><Relationship Id="rId2" Type="http://schemas.openxmlformats.org/officeDocument/2006/relationships/image" Target="../media/image79.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81.png"/><Relationship Id="rId11" Type="http://schemas.openxmlformats.org/officeDocument/2006/relationships/image" Target="../media/image84.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83.png"/><Relationship Id="rId4" Type="http://schemas.openxmlformats.org/officeDocument/2006/relationships/image" Target="../media/image80.png"/><Relationship Id="rId9" Type="http://schemas.openxmlformats.org/officeDocument/2006/relationships/image" Target="../media/image9.png"/><Relationship Id="rId14" Type="http://schemas.openxmlformats.org/officeDocument/2006/relationships/image" Target="../media/image86.png"/></Relationships>
</file>

<file path=xl/drawings/_rels/drawing9.xml.rels><?xml version="1.0" encoding="UTF-8" standalone="yes"?>
<Relationships xmlns="http://schemas.openxmlformats.org/package/2006/relationships"><Relationship Id="rId8" Type="http://schemas.openxmlformats.org/officeDocument/2006/relationships/image" Target="../media/image91.png"/><Relationship Id="rId13" Type="http://schemas.openxmlformats.org/officeDocument/2006/relationships/image" Target="../media/image96.jpeg"/><Relationship Id="rId3" Type="http://schemas.openxmlformats.org/officeDocument/2006/relationships/image" Target="../media/image5.png"/><Relationship Id="rId7" Type="http://schemas.openxmlformats.org/officeDocument/2006/relationships/image" Target="../media/image9.png"/><Relationship Id="rId12" Type="http://schemas.openxmlformats.org/officeDocument/2006/relationships/image" Target="../media/image95.png"/><Relationship Id="rId2" Type="http://schemas.openxmlformats.org/officeDocument/2006/relationships/image" Target="../media/image88.png"/><Relationship Id="rId1" Type="http://schemas.openxmlformats.org/officeDocument/2006/relationships/image" Target="../media/image3.png"/><Relationship Id="rId6" Type="http://schemas.openxmlformats.org/officeDocument/2006/relationships/image" Target="../media/image8.png"/><Relationship Id="rId11" Type="http://schemas.openxmlformats.org/officeDocument/2006/relationships/image" Target="../media/image94.png"/><Relationship Id="rId5" Type="http://schemas.openxmlformats.org/officeDocument/2006/relationships/image" Target="../media/image90.png"/><Relationship Id="rId10" Type="http://schemas.openxmlformats.org/officeDocument/2006/relationships/image" Target="../media/image93.png"/><Relationship Id="rId4" Type="http://schemas.openxmlformats.org/officeDocument/2006/relationships/image" Target="../media/image89.png"/><Relationship Id="rId9" Type="http://schemas.openxmlformats.org/officeDocument/2006/relationships/image" Target="../media/image92.png"/></Relationships>
</file>

<file path=xl/drawings/_rels/drawing10.xml.rels><?xml version="1.0" encoding="UTF-8" standalone="yes"?>
<Relationships xmlns="http://schemas.openxmlformats.org/package/2006/relationships"><Relationship Id="rId8" Type="http://schemas.openxmlformats.org/officeDocument/2006/relationships/image" Target="../media/image100.png"/><Relationship Id="rId13" Type="http://schemas.openxmlformats.org/officeDocument/2006/relationships/image" Target="../media/image105.png"/><Relationship Id="rId18" Type="http://schemas.openxmlformats.org/officeDocument/2006/relationships/image" Target="../media/image107.jpeg"/><Relationship Id="rId3" Type="http://schemas.openxmlformats.org/officeDocument/2006/relationships/image" Target="../media/image3.png"/><Relationship Id="rId7" Type="http://schemas.openxmlformats.org/officeDocument/2006/relationships/image" Target="../media/image99.png"/><Relationship Id="rId12" Type="http://schemas.openxmlformats.org/officeDocument/2006/relationships/image" Target="../media/image104.png"/><Relationship Id="rId17" Type="http://schemas.openxmlformats.org/officeDocument/2006/relationships/image" Target="../media/image17.jpg"/><Relationship Id="rId2" Type="http://schemas.openxmlformats.org/officeDocument/2006/relationships/image" Target="../media/image97.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98.png"/><Relationship Id="rId11" Type="http://schemas.openxmlformats.org/officeDocument/2006/relationships/image" Target="../media/image103.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2.png"/><Relationship Id="rId4" Type="http://schemas.openxmlformats.org/officeDocument/2006/relationships/image" Target="../media/image36.png"/><Relationship Id="rId9" Type="http://schemas.openxmlformats.org/officeDocument/2006/relationships/image" Target="../media/image101.png"/><Relationship Id="rId14" Type="http://schemas.openxmlformats.org/officeDocument/2006/relationships/image" Target="../media/image106.png"/></Relationships>
</file>

<file path=xl/drawings/_rels/drawing1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3" Type="http://schemas.openxmlformats.org/officeDocument/2006/relationships/image" Target="../media/image3.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08.jpeg"/><Relationship Id="rId2" Type="http://schemas.openxmlformats.org/officeDocument/2006/relationships/image" Target="../media/image2.png"/><Relationship Id="rId16" Type="http://schemas.openxmlformats.org/officeDocument/2006/relationships/image" Target="../media/image1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s>
</file>

<file path=xl/drawings/_rels/drawing12.xml.rels><?xml version="1.0" encoding="UTF-8" standalone="yes"?>
<Relationships xmlns="http://schemas.openxmlformats.org/package/2006/relationships"><Relationship Id="rId8" Type="http://schemas.openxmlformats.org/officeDocument/2006/relationships/image" Target="../media/image115.png"/><Relationship Id="rId13" Type="http://schemas.openxmlformats.org/officeDocument/2006/relationships/image" Target="../media/image13.png"/><Relationship Id="rId18" Type="http://schemas.openxmlformats.org/officeDocument/2006/relationships/image" Target="../media/image119.jpeg"/><Relationship Id="rId3" Type="http://schemas.openxmlformats.org/officeDocument/2006/relationships/image" Target="../media/image111.png"/><Relationship Id="rId7" Type="http://schemas.openxmlformats.org/officeDocument/2006/relationships/image" Target="../media/image114.png"/><Relationship Id="rId12" Type="http://schemas.openxmlformats.org/officeDocument/2006/relationships/image" Target="../media/image12.png"/><Relationship Id="rId17" Type="http://schemas.openxmlformats.org/officeDocument/2006/relationships/image" Target="../media/image17.jpg"/><Relationship Id="rId2" Type="http://schemas.openxmlformats.org/officeDocument/2006/relationships/image" Target="../media/image110.png"/><Relationship Id="rId16" Type="http://schemas.openxmlformats.org/officeDocument/2006/relationships/image" Target="../media/image16.png"/><Relationship Id="rId1" Type="http://schemas.openxmlformats.org/officeDocument/2006/relationships/image" Target="../media/image109.png"/><Relationship Id="rId6" Type="http://schemas.openxmlformats.org/officeDocument/2006/relationships/image" Target="../media/image113.png"/><Relationship Id="rId11" Type="http://schemas.openxmlformats.org/officeDocument/2006/relationships/image" Target="../media/image117.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16.png"/><Relationship Id="rId4" Type="http://schemas.openxmlformats.org/officeDocument/2006/relationships/image" Target="../media/image112.png"/><Relationship Id="rId9" Type="http://schemas.openxmlformats.org/officeDocument/2006/relationships/image" Target="../media/image9.png"/><Relationship Id="rId14" Type="http://schemas.openxmlformats.org/officeDocument/2006/relationships/image" Target="../media/image118.png"/></Relationships>
</file>

<file path=xl/drawings/_rels/drawing13.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63.png"/><Relationship Id="rId18" Type="http://schemas.openxmlformats.org/officeDocument/2006/relationships/image" Target="../media/image127.jpeg"/><Relationship Id="rId3" Type="http://schemas.openxmlformats.org/officeDocument/2006/relationships/image" Target="../media/image3.png"/><Relationship Id="rId7" Type="http://schemas.openxmlformats.org/officeDocument/2006/relationships/image" Target="../media/image122.png"/><Relationship Id="rId12" Type="http://schemas.openxmlformats.org/officeDocument/2006/relationships/image" Target="../media/image125.png"/><Relationship Id="rId17" Type="http://schemas.openxmlformats.org/officeDocument/2006/relationships/image" Target="../media/image17.jpg"/><Relationship Id="rId2" Type="http://schemas.openxmlformats.org/officeDocument/2006/relationships/image" Target="../media/image55.png"/><Relationship Id="rId16" Type="http://schemas.openxmlformats.org/officeDocument/2006/relationships/image" Target="../media/image16.png"/><Relationship Id="rId1" Type="http://schemas.openxmlformats.org/officeDocument/2006/relationships/image" Target="../media/image120.png"/><Relationship Id="rId6" Type="http://schemas.openxmlformats.org/officeDocument/2006/relationships/image" Target="../media/image121.png"/><Relationship Id="rId11" Type="http://schemas.openxmlformats.org/officeDocument/2006/relationships/image" Target="../media/image124.png"/><Relationship Id="rId5" Type="http://schemas.openxmlformats.org/officeDocument/2006/relationships/image" Target="../media/image5.png"/><Relationship Id="rId15" Type="http://schemas.openxmlformats.org/officeDocument/2006/relationships/image" Target="../media/image15.png"/><Relationship Id="rId10" Type="http://schemas.openxmlformats.org/officeDocument/2006/relationships/image" Target="../media/image123.png"/><Relationship Id="rId4" Type="http://schemas.openxmlformats.org/officeDocument/2006/relationships/image" Target="../media/image56.png"/><Relationship Id="rId9" Type="http://schemas.openxmlformats.org/officeDocument/2006/relationships/image" Target="../media/image9.png"/><Relationship Id="rId14" Type="http://schemas.openxmlformats.org/officeDocument/2006/relationships/image" Target="../media/image12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34.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34.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34.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34.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34.jpeg"/></Relationships>
</file>

<file path=xl/drawings/_rels/vmlDrawing6.vml.rels><?xml version="1.0" encoding="UTF-8" standalone="yes"?>
<Relationships xmlns="http://schemas.openxmlformats.org/package/2006/relationships"><Relationship Id="rId1" Type="http://schemas.openxmlformats.org/officeDocument/2006/relationships/image" Target="../media/image34.jpeg"/></Relationships>
</file>

<file path=xl/drawings/_rels/vmlDrawing7.vml.rels><?xml version="1.0" encoding="UTF-8" standalone="yes"?>
<Relationships xmlns="http://schemas.openxmlformats.org/package/2006/relationships"><Relationship Id="rId1" Type="http://schemas.openxmlformats.org/officeDocument/2006/relationships/image" Target="../media/image34.jpeg"/></Relationships>
</file>

<file path=xl/drawings/_rels/vmlDrawing8.vml.rels><?xml version="1.0" encoding="UTF-8" standalone="yes"?>
<Relationships xmlns="http://schemas.openxmlformats.org/package/2006/relationships"><Relationship Id="rId1" Type="http://schemas.openxmlformats.org/officeDocument/2006/relationships/image" Target="../media/image34.jpeg"/></Relationships>
</file>

<file path=xl/drawings/_rels/vmlDrawing9.vml.rels><?xml version="1.0" encoding="UTF-8" standalone="yes"?>
<Relationships xmlns="http://schemas.openxmlformats.org/package/2006/relationships"><Relationship Id="rId1" Type="http://schemas.openxmlformats.org/officeDocument/2006/relationships/image" Target="../media/image34.jpeg"/></Relationships>
</file>

<file path=xl/drawings/_rels/vmlDrawing10.vml.rels><?xml version="1.0" encoding="UTF-8" standalone="yes"?>
<Relationships xmlns="http://schemas.openxmlformats.org/package/2006/relationships"><Relationship Id="rId1" Type="http://schemas.openxmlformats.org/officeDocument/2006/relationships/image" Target="../media/image34.jpeg"/></Relationships>
</file>

<file path=xl/drawings/_rels/vmlDrawing11.vml.rels><?xml version="1.0" encoding="UTF-8" standalone="yes"?>
<Relationships xmlns="http://schemas.openxmlformats.org/package/2006/relationships"><Relationship Id="rId1" Type="http://schemas.openxmlformats.org/officeDocument/2006/relationships/image" Target="../media/image34.jpeg"/></Relationships>
</file>

<file path=xl/drawings/drawing1.xml><?xml version="1.0" encoding="utf-8"?>
<xdr:wsDr xmlns:xdr="http://schemas.openxmlformats.org/drawingml/2006/spreadsheetDrawing" xmlns:a="http://schemas.openxmlformats.org/drawingml/2006/main">
  <xdr:oneCellAnchor>
    <xdr:from>
      <xdr:col>20</xdr:col>
      <xdr:colOff>95250</xdr:colOff>
      <xdr:row>26</xdr:row>
      <xdr:rowOff>28575</xdr:rowOff>
    </xdr:from>
    <xdr:ext cx="800100" cy="828675"/>
    <xdr:pic>
      <xdr:nvPicPr>
        <xdr:cNvPr id="2" name="image4.png">
          <a:extLst>
            <a:ext uri="{FF2B5EF4-FFF2-40B4-BE49-F238E27FC236}">
              <a16:creationId xmlns:a16="http://schemas.microsoft.com/office/drawing/2014/main" id="{00000000-0008-0000-00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29</xdr:col>
      <xdr:colOff>38100</xdr:colOff>
      <xdr:row>26</xdr:row>
      <xdr:rowOff>66675</xdr:rowOff>
    </xdr:from>
    <xdr:ext cx="895350" cy="838200"/>
    <xdr:pic>
      <xdr:nvPicPr>
        <xdr:cNvPr id="3" name="image5.png">
          <a:extLst>
            <a:ext uri="{FF2B5EF4-FFF2-40B4-BE49-F238E27FC236}">
              <a16:creationId xmlns:a16="http://schemas.microsoft.com/office/drawing/2014/main" id="{00000000-0008-0000-00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20</xdr:col>
      <xdr:colOff>114300</xdr:colOff>
      <xdr:row>31</xdr:row>
      <xdr:rowOff>161925</xdr:rowOff>
    </xdr:from>
    <xdr:ext cx="800100" cy="771525"/>
    <xdr:pic>
      <xdr:nvPicPr>
        <xdr:cNvPr id="4" name="image9.png">
          <a:extLst>
            <a:ext uri="{FF2B5EF4-FFF2-40B4-BE49-F238E27FC236}">
              <a16:creationId xmlns:a16="http://schemas.microsoft.com/office/drawing/2014/main" id="{00000000-0008-0000-00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21</xdr:col>
      <xdr:colOff>247650</xdr:colOff>
      <xdr:row>26</xdr:row>
      <xdr:rowOff>57150</xdr:rowOff>
    </xdr:from>
    <xdr:ext cx="723900" cy="809625"/>
    <xdr:pic>
      <xdr:nvPicPr>
        <xdr:cNvPr id="5" name="image2.png">
          <a:extLst>
            <a:ext uri="{FF2B5EF4-FFF2-40B4-BE49-F238E27FC236}">
              <a16:creationId xmlns:a16="http://schemas.microsoft.com/office/drawing/2014/main" id="{00000000-0008-0000-00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25</xdr:col>
      <xdr:colOff>323850</xdr:colOff>
      <xdr:row>26</xdr:row>
      <xdr:rowOff>38100</xdr:rowOff>
    </xdr:from>
    <xdr:ext cx="819150" cy="828675"/>
    <xdr:pic>
      <xdr:nvPicPr>
        <xdr:cNvPr id="6" name="image17.png">
          <a:extLst>
            <a:ext uri="{FF2B5EF4-FFF2-40B4-BE49-F238E27FC236}">
              <a16:creationId xmlns:a16="http://schemas.microsoft.com/office/drawing/2014/main" id="{00000000-0008-0000-00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24</xdr:col>
      <xdr:colOff>276225</xdr:colOff>
      <xdr:row>26</xdr:row>
      <xdr:rowOff>57150</xdr:rowOff>
    </xdr:from>
    <xdr:ext cx="742950" cy="828675"/>
    <xdr:pic>
      <xdr:nvPicPr>
        <xdr:cNvPr id="7" name="image15.png">
          <a:extLst>
            <a:ext uri="{FF2B5EF4-FFF2-40B4-BE49-F238E27FC236}">
              <a16:creationId xmlns:a16="http://schemas.microsoft.com/office/drawing/2014/main" id="{00000000-0008-0000-00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23</xdr:col>
      <xdr:colOff>19050</xdr:colOff>
      <xdr:row>26</xdr:row>
      <xdr:rowOff>38100</xdr:rowOff>
    </xdr:from>
    <xdr:ext cx="752475" cy="857250"/>
    <xdr:pic>
      <xdr:nvPicPr>
        <xdr:cNvPr id="8" name="image10.png">
          <a:extLst>
            <a:ext uri="{FF2B5EF4-FFF2-40B4-BE49-F238E27FC236}">
              <a16:creationId xmlns:a16="http://schemas.microsoft.com/office/drawing/2014/main" id="{00000000-0008-0000-00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25</xdr:col>
      <xdr:colOff>428625</xdr:colOff>
      <xdr:row>31</xdr:row>
      <xdr:rowOff>171450</xdr:rowOff>
    </xdr:from>
    <xdr:ext cx="800100" cy="742950"/>
    <xdr:pic>
      <xdr:nvPicPr>
        <xdr:cNvPr id="9" name="image1.png">
          <a:extLst>
            <a:ext uri="{FF2B5EF4-FFF2-40B4-BE49-F238E27FC236}">
              <a16:creationId xmlns:a16="http://schemas.microsoft.com/office/drawing/2014/main" id="{00000000-0008-0000-00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27</xdr:col>
      <xdr:colOff>57150</xdr:colOff>
      <xdr:row>32</xdr:row>
      <xdr:rowOff>0</xdr:rowOff>
    </xdr:from>
    <xdr:ext cx="809625" cy="828675"/>
    <xdr:pic>
      <xdr:nvPicPr>
        <xdr:cNvPr id="10" name="image13.png">
          <a:extLst>
            <a:ext uri="{FF2B5EF4-FFF2-40B4-BE49-F238E27FC236}">
              <a16:creationId xmlns:a16="http://schemas.microsoft.com/office/drawing/2014/main" id="{00000000-0008-0000-00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24</xdr:col>
      <xdr:colOff>285750</xdr:colOff>
      <xdr:row>31</xdr:row>
      <xdr:rowOff>171450</xdr:rowOff>
    </xdr:from>
    <xdr:ext cx="790575" cy="923925"/>
    <xdr:pic>
      <xdr:nvPicPr>
        <xdr:cNvPr id="11" name="image14.png">
          <a:extLst>
            <a:ext uri="{FF2B5EF4-FFF2-40B4-BE49-F238E27FC236}">
              <a16:creationId xmlns:a16="http://schemas.microsoft.com/office/drawing/2014/main" id="{00000000-0008-0000-00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22</xdr:col>
      <xdr:colOff>504825</xdr:colOff>
      <xdr:row>31</xdr:row>
      <xdr:rowOff>142875</xdr:rowOff>
    </xdr:from>
    <xdr:ext cx="847725" cy="790575"/>
    <xdr:pic>
      <xdr:nvPicPr>
        <xdr:cNvPr id="12" name="image3.png">
          <a:extLst>
            <a:ext uri="{FF2B5EF4-FFF2-40B4-BE49-F238E27FC236}">
              <a16:creationId xmlns:a16="http://schemas.microsoft.com/office/drawing/2014/main" id="{00000000-0008-0000-00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21</xdr:col>
      <xdr:colOff>219075</xdr:colOff>
      <xdr:row>31</xdr:row>
      <xdr:rowOff>180975</xdr:rowOff>
    </xdr:from>
    <xdr:ext cx="695325" cy="800100"/>
    <xdr:pic>
      <xdr:nvPicPr>
        <xdr:cNvPr id="13" name="image8.png">
          <a:extLst>
            <a:ext uri="{FF2B5EF4-FFF2-40B4-BE49-F238E27FC236}">
              <a16:creationId xmlns:a16="http://schemas.microsoft.com/office/drawing/2014/main" id="{00000000-0008-0000-00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29</xdr:col>
      <xdr:colOff>171450</xdr:colOff>
      <xdr:row>31</xdr:row>
      <xdr:rowOff>133350</xdr:rowOff>
    </xdr:from>
    <xdr:ext cx="742950" cy="790575"/>
    <xdr:pic>
      <xdr:nvPicPr>
        <xdr:cNvPr id="14" name="image7.png">
          <a:extLst>
            <a:ext uri="{FF2B5EF4-FFF2-40B4-BE49-F238E27FC236}">
              <a16:creationId xmlns:a16="http://schemas.microsoft.com/office/drawing/2014/main" id="{00000000-0008-0000-00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26</xdr:col>
      <xdr:colOff>342900</xdr:colOff>
      <xdr:row>26</xdr:row>
      <xdr:rowOff>57150</xdr:rowOff>
    </xdr:from>
    <xdr:ext cx="1028700" cy="914400"/>
    <xdr:pic>
      <xdr:nvPicPr>
        <xdr:cNvPr id="15" name="image6.png">
          <a:extLst>
            <a:ext uri="{FF2B5EF4-FFF2-40B4-BE49-F238E27FC236}">
              <a16:creationId xmlns:a16="http://schemas.microsoft.com/office/drawing/2014/main" id="{00000000-0008-0000-00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4</xdr:col>
      <xdr:colOff>371475</xdr:colOff>
      <xdr:row>2</xdr:row>
      <xdr:rowOff>19050</xdr:rowOff>
    </xdr:from>
    <xdr:ext cx="704850" cy="152400"/>
    <xdr:pic>
      <xdr:nvPicPr>
        <xdr:cNvPr id="16" name="image12.png" descr="Image">
          <a:extLst>
            <a:ext uri="{FF2B5EF4-FFF2-40B4-BE49-F238E27FC236}">
              <a16:creationId xmlns:a16="http://schemas.microsoft.com/office/drawing/2014/main" id="{00000000-0008-0000-00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3</xdr:col>
      <xdr:colOff>352425</xdr:colOff>
      <xdr:row>27</xdr:row>
      <xdr:rowOff>104775</xdr:rowOff>
    </xdr:from>
    <xdr:ext cx="352425" cy="371475"/>
    <xdr:pic>
      <xdr:nvPicPr>
        <xdr:cNvPr id="17" name="image11.png" descr="Image">
          <a:extLst>
            <a:ext uri="{FF2B5EF4-FFF2-40B4-BE49-F238E27FC236}">
              <a16:creationId xmlns:a16="http://schemas.microsoft.com/office/drawing/2014/main" id="{00000000-0008-0000-00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11</xdr:col>
      <xdr:colOff>0</xdr:colOff>
      <xdr:row>46</xdr:row>
      <xdr:rowOff>0</xdr:rowOff>
    </xdr:from>
    <xdr:ext cx="533400" cy="190500"/>
    <xdr:pic>
      <xdr:nvPicPr>
        <xdr:cNvPr id="18" name="image16.jpg">
          <a:extLst>
            <a:ext uri="{FF2B5EF4-FFF2-40B4-BE49-F238E27FC236}">
              <a16:creationId xmlns:a16="http://schemas.microsoft.com/office/drawing/2014/main" id="{00000000-0008-0000-00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wsDr>
</file>

<file path=xl/drawings/drawing2.xml><?xml version="1.0" encoding="utf-8"?>
<xdr:wsDr xmlns:xdr="http://schemas.openxmlformats.org/drawingml/2006/spreadsheetDrawing" xmlns:a="http://schemas.openxmlformats.org/drawingml/2006/main">
  <xdr:oneCellAnchor>
    <xdr:from>
      <xdr:col>4</xdr:col>
      <xdr:colOff>371475</xdr:colOff>
      <xdr:row>2</xdr:row>
      <xdr:rowOff>19050</xdr:rowOff>
    </xdr:from>
    <xdr:ext cx="714375" cy="152400"/>
    <xdr:pic>
      <xdr:nvPicPr>
        <xdr:cNvPr id="2" name="image12.png" descr="Image">
          <a:extLst>
            <a:ext uri="{FF2B5EF4-FFF2-40B4-BE49-F238E27FC236}">
              <a16:creationId xmlns:a16="http://schemas.microsoft.com/office/drawing/2014/main" id="{00000000-0008-0000-0100-000002000000}"/>
            </a:ext>
          </a:extLst>
        </xdr:cNvPr>
        <xdr:cNvPicPr preferRelativeResize="0"/>
      </xdr:nvPicPr>
      <xdr:blipFill>
        <a:blip xmlns:r="http://schemas.openxmlformats.org/officeDocument/2006/relationships" r:embed="rId1" cstate="print"/>
        <a:stretch>
          <a:fillRect/>
        </a:stretch>
      </xdr:blipFill>
      <xdr:spPr>
        <a:prstGeom prst="rect">
          <a:avLst/>
        </a:prstGeom>
        <a:noFill/>
      </xdr:spPr>
    </xdr:pic>
    <xdr:clientData fLocksWithSheet="0"/>
  </xdr:oneCellAnchor>
  <xdr:oneCellAnchor>
    <xdr:from>
      <xdr:col>3</xdr:col>
      <xdr:colOff>428625</xdr:colOff>
      <xdr:row>27</xdr:row>
      <xdr:rowOff>104775</xdr:rowOff>
    </xdr:from>
    <xdr:ext cx="342900" cy="371475"/>
    <xdr:pic>
      <xdr:nvPicPr>
        <xdr:cNvPr id="3" name="image11.png" descr="Image">
          <a:extLst>
            <a:ext uri="{FF2B5EF4-FFF2-40B4-BE49-F238E27FC236}">
              <a16:creationId xmlns:a16="http://schemas.microsoft.com/office/drawing/2014/main" id="{00000000-0008-0000-0100-000003000000}"/>
            </a:ext>
          </a:extLst>
        </xdr:cNvPr>
        <xdr:cNvPicPr preferRelativeResize="0"/>
      </xdr:nvPicPr>
      <xdr:blipFill>
        <a:blip xmlns:r="http://schemas.openxmlformats.org/officeDocument/2006/relationships" r:embed="rId2" cstate="print"/>
        <a:stretch>
          <a:fillRect/>
        </a:stretch>
      </xdr:blipFill>
      <xdr:spPr>
        <a:prstGeom prst="rect">
          <a:avLst/>
        </a:prstGeom>
        <a:noFill/>
      </xdr:spPr>
    </xdr:pic>
    <xdr:clientData fLocksWithSheet="0"/>
  </xdr:oneCellAnchor>
  <xdr:oneCellAnchor>
    <xdr:from>
      <xdr:col>10</xdr:col>
      <xdr:colOff>447675</xdr:colOff>
      <xdr:row>46</xdr:row>
      <xdr:rowOff>28575</xdr:rowOff>
    </xdr:from>
    <xdr:ext cx="533400" cy="171450"/>
    <xdr:pic>
      <xdr:nvPicPr>
        <xdr:cNvPr id="4" name="image18.jpg">
          <a:extLst>
            <a:ext uri="{FF2B5EF4-FFF2-40B4-BE49-F238E27FC236}">
              <a16:creationId xmlns:a16="http://schemas.microsoft.com/office/drawing/2014/main" id="{00000000-0008-0000-0100-000004000000}"/>
            </a:ext>
          </a:extLst>
        </xdr:cNvPr>
        <xdr:cNvPicPr preferRelativeResize="0"/>
      </xdr:nvPicPr>
      <xdr:blipFill>
        <a:blip xmlns:r="http://schemas.openxmlformats.org/officeDocument/2006/relationships" r:embed="rId3" cstate="print"/>
        <a:stretch>
          <a:fillRect/>
        </a:stretch>
      </xdr:blipFill>
      <xdr:spPr>
        <a:prstGeom prst="rect">
          <a:avLst/>
        </a:prstGeom>
        <a:noFill/>
      </xdr:spPr>
    </xdr:pic>
    <xdr:clientData fLocksWithSheet="0"/>
  </xdr:oneCellAnchor>
  <xdr:oneCellAnchor>
    <xdr:from>
      <xdr:col>15</xdr:col>
      <xdr:colOff>695325</xdr:colOff>
      <xdr:row>6</xdr:row>
      <xdr:rowOff>47625</xdr:rowOff>
    </xdr:from>
    <xdr:ext cx="657225" cy="952500"/>
    <xdr:pic>
      <xdr:nvPicPr>
        <xdr:cNvPr id="5" name="image29.png">
          <a:extLst>
            <a:ext uri="{FF2B5EF4-FFF2-40B4-BE49-F238E27FC236}">
              <a16:creationId xmlns:a16="http://schemas.microsoft.com/office/drawing/2014/main" id="{00000000-0008-0000-0100-000005000000}"/>
            </a:ext>
          </a:extLst>
        </xdr:cNvPr>
        <xdr:cNvPicPr preferRelativeResize="0"/>
      </xdr:nvPicPr>
      <xdr:blipFill>
        <a:blip xmlns:r="http://schemas.openxmlformats.org/officeDocument/2006/relationships" r:embed="rId4" cstate="print"/>
        <a:stretch>
          <a:fillRect/>
        </a:stretch>
      </xdr:blipFill>
      <xdr:spPr>
        <a:prstGeom prst="rect">
          <a:avLst/>
        </a:prstGeom>
        <a:noFill/>
      </xdr:spPr>
    </xdr:pic>
    <xdr:clientData fLocksWithSheet="0"/>
  </xdr:oneCellAnchor>
  <xdr:oneCellAnchor>
    <xdr:from>
      <xdr:col>16</xdr:col>
      <xdr:colOff>504825</xdr:colOff>
      <xdr:row>6</xdr:row>
      <xdr:rowOff>9525</xdr:rowOff>
    </xdr:from>
    <xdr:ext cx="676275" cy="904875"/>
    <xdr:pic>
      <xdr:nvPicPr>
        <xdr:cNvPr id="6" name="image24.png">
          <a:extLst>
            <a:ext uri="{FF2B5EF4-FFF2-40B4-BE49-F238E27FC236}">
              <a16:creationId xmlns:a16="http://schemas.microsoft.com/office/drawing/2014/main" id="{00000000-0008-0000-0100-000006000000}"/>
            </a:ext>
          </a:extLst>
        </xdr:cNvPr>
        <xdr:cNvPicPr preferRelativeResize="0"/>
      </xdr:nvPicPr>
      <xdr:blipFill>
        <a:blip xmlns:r="http://schemas.openxmlformats.org/officeDocument/2006/relationships" r:embed="rId5" cstate="print"/>
        <a:stretch>
          <a:fillRect/>
        </a:stretch>
      </xdr:blipFill>
      <xdr:spPr>
        <a:prstGeom prst="rect">
          <a:avLst/>
        </a:prstGeom>
        <a:noFill/>
      </xdr:spPr>
    </xdr:pic>
    <xdr:clientData fLocksWithSheet="0"/>
  </xdr:oneCellAnchor>
  <xdr:oneCellAnchor>
    <xdr:from>
      <xdr:col>17</xdr:col>
      <xdr:colOff>352425</xdr:colOff>
      <xdr:row>6</xdr:row>
      <xdr:rowOff>47625</xdr:rowOff>
    </xdr:from>
    <xdr:ext cx="666750" cy="866775"/>
    <xdr:pic>
      <xdr:nvPicPr>
        <xdr:cNvPr id="7" name="image19.png">
          <a:extLst>
            <a:ext uri="{FF2B5EF4-FFF2-40B4-BE49-F238E27FC236}">
              <a16:creationId xmlns:a16="http://schemas.microsoft.com/office/drawing/2014/main" id="{00000000-0008-0000-0100-000007000000}"/>
            </a:ext>
          </a:extLst>
        </xdr:cNvPr>
        <xdr:cNvPicPr preferRelativeResize="0"/>
      </xdr:nvPicPr>
      <xdr:blipFill>
        <a:blip xmlns:r="http://schemas.openxmlformats.org/officeDocument/2006/relationships" r:embed="rId6" cstate="print"/>
        <a:stretch>
          <a:fillRect/>
        </a:stretch>
      </xdr:blipFill>
      <xdr:spPr>
        <a:prstGeom prst="rect">
          <a:avLst/>
        </a:prstGeom>
        <a:noFill/>
      </xdr:spPr>
    </xdr:pic>
    <xdr:clientData fLocksWithSheet="0"/>
  </xdr:oneCellAnchor>
  <xdr:oneCellAnchor>
    <xdr:from>
      <xdr:col>18</xdr:col>
      <xdr:colOff>238125</xdr:colOff>
      <xdr:row>6</xdr:row>
      <xdr:rowOff>76200</xdr:rowOff>
    </xdr:from>
    <xdr:ext cx="685800" cy="1028700"/>
    <xdr:pic>
      <xdr:nvPicPr>
        <xdr:cNvPr id="8" name="image21.png">
          <a:extLst>
            <a:ext uri="{FF2B5EF4-FFF2-40B4-BE49-F238E27FC236}">
              <a16:creationId xmlns:a16="http://schemas.microsoft.com/office/drawing/2014/main" id="{00000000-0008-0000-0100-000008000000}"/>
            </a:ext>
          </a:extLst>
        </xdr:cNvPr>
        <xdr:cNvPicPr preferRelativeResize="0"/>
      </xdr:nvPicPr>
      <xdr:blipFill>
        <a:blip xmlns:r="http://schemas.openxmlformats.org/officeDocument/2006/relationships" r:embed="rId7" cstate="print"/>
        <a:stretch>
          <a:fillRect/>
        </a:stretch>
      </xdr:blipFill>
      <xdr:spPr>
        <a:prstGeom prst="rect">
          <a:avLst/>
        </a:prstGeom>
        <a:noFill/>
      </xdr:spPr>
    </xdr:pic>
    <xdr:clientData fLocksWithSheet="0"/>
  </xdr:oneCellAnchor>
  <xdr:oneCellAnchor>
    <xdr:from>
      <xdr:col>19</xdr:col>
      <xdr:colOff>38100</xdr:colOff>
      <xdr:row>6</xdr:row>
      <xdr:rowOff>66675</xdr:rowOff>
    </xdr:from>
    <xdr:ext cx="904875" cy="1019175"/>
    <xdr:pic>
      <xdr:nvPicPr>
        <xdr:cNvPr id="9" name="image31.png">
          <a:extLst>
            <a:ext uri="{FF2B5EF4-FFF2-40B4-BE49-F238E27FC236}">
              <a16:creationId xmlns:a16="http://schemas.microsoft.com/office/drawing/2014/main" id="{00000000-0008-0000-0100-000009000000}"/>
            </a:ext>
          </a:extLst>
        </xdr:cNvPr>
        <xdr:cNvPicPr preferRelativeResize="0"/>
      </xdr:nvPicPr>
      <xdr:blipFill>
        <a:blip xmlns:r="http://schemas.openxmlformats.org/officeDocument/2006/relationships" r:embed="rId8" cstate="print"/>
        <a:stretch>
          <a:fillRect/>
        </a:stretch>
      </xdr:blipFill>
      <xdr:spPr>
        <a:prstGeom prst="rect">
          <a:avLst/>
        </a:prstGeom>
        <a:noFill/>
      </xdr:spPr>
    </xdr:pic>
    <xdr:clientData fLocksWithSheet="0"/>
  </xdr:oneCellAnchor>
  <xdr:oneCellAnchor>
    <xdr:from>
      <xdr:col>19</xdr:col>
      <xdr:colOff>762000</xdr:colOff>
      <xdr:row>6</xdr:row>
      <xdr:rowOff>28575</xdr:rowOff>
    </xdr:from>
    <xdr:ext cx="914400" cy="1028700"/>
    <xdr:pic>
      <xdr:nvPicPr>
        <xdr:cNvPr id="10" name="image20.png">
          <a:extLst>
            <a:ext uri="{FF2B5EF4-FFF2-40B4-BE49-F238E27FC236}">
              <a16:creationId xmlns:a16="http://schemas.microsoft.com/office/drawing/2014/main" id="{00000000-0008-0000-0100-00000A000000}"/>
            </a:ext>
          </a:extLst>
        </xdr:cNvPr>
        <xdr:cNvPicPr preferRelativeResize="0"/>
      </xdr:nvPicPr>
      <xdr:blipFill>
        <a:blip xmlns:r="http://schemas.openxmlformats.org/officeDocument/2006/relationships" r:embed="rId9" cstate="print"/>
        <a:stretch>
          <a:fillRect/>
        </a:stretch>
      </xdr:blipFill>
      <xdr:spPr>
        <a:prstGeom prst="rect">
          <a:avLst/>
        </a:prstGeom>
        <a:noFill/>
      </xdr:spPr>
    </xdr:pic>
    <xdr:clientData fLocksWithSheet="0"/>
  </xdr:oneCellAnchor>
  <xdr:oneCellAnchor>
    <xdr:from>
      <xdr:col>20</xdr:col>
      <xdr:colOff>704850</xdr:colOff>
      <xdr:row>5</xdr:row>
      <xdr:rowOff>114300</xdr:rowOff>
    </xdr:from>
    <xdr:ext cx="771525" cy="1085850"/>
    <xdr:pic>
      <xdr:nvPicPr>
        <xdr:cNvPr id="11" name="image26.png">
          <a:extLst>
            <a:ext uri="{FF2B5EF4-FFF2-40B4-BE49-F238E27FC236}">
              <a16:creationId xmlns:a16="http://schemas.microsoft.com/office/drawing/2014/main" id="{00000000-0008-0000-0100-00000B000000}"/>
            </a:ext>
          </a:extLst>
        </xdr:cNvPr>
        <xdr:cNvPicPr preferRelativeResize="0"/>
      </xdr:nvPicPr>
      <xdr:blipFill>
        <a:blip xmlns:r="http://schemas.openxmlformats.org/officeDocument/2006/relationships" r:embed="rId10" cstate="print"/>
        <a:stretch>
          <a:fillRect/>
        </a:stretch>
      </xdr:blipFill>
      <xdr:spPr>
        <a:prstGeom prst="rect">
          <a:avLst/>
        </a:prstGeom>
        <a:noFill/>
      </xdr:spPr>
    </xdr:pic>
    <xdr:clientData fLocksWithSheet="0"/>
  </xdr:oneCellAnchor>
  <xdr:oneCellAnchor>
    <xdr:from>
      <xdr:col>21</xdr:col>
      <xdr:colOff>695325</xdr:colOff>
      <xdr:row>6</xdr:row>
      <xdr:rowOff>28575</xdr:rowOff>
    </xdr:from>
    <xdr:ext cx="638175" cy="990600"/>
    <xdr:pic>
      <xdr:nvPicPr>
        <xdr:cNvPr id="12" name="image30.png">
          <a:extLst>
            <a:ext uri="{FF2B5EF4-FFF2-40B4-BE49-F238E27FC236}">
              <a16:creationId xmlns:a16="http://schemas.microsoft.com/office/drawing/2014/main" id="{00000000-0008-0000-0100-00000C000000}"/>
            </a:ext>
          </a:extLst>
        </xdr:cNvPr>
        <xdr:cNvPicPr preferRelativeResize="0"/>
      </xdr:nvPicPr>
      <xdr:blipFill>
        <a:blip xmlns:r="http://schemas.openxmlformats.org/officeDocument/2006/relationships" r:embed="rId11" cstate="print"/>
        <a:stretch>
          <a:fillRect/>
        </a:stretch>
      </xdr:blipFill>
      <xdr:spPr>
        <a:prstGeom prst="rect">
          <a:avLst/>
        </a:prstGeom>
        <a:noFill/>
      </xdr:spPr>
    </xdr:pic>
    <xdr:clientData fLocksWithSheet="0"/>
  </xdr:oneCellAnchor>
  <xdr:oneCellAnchor>
    <xdr:from>
      <xdr:col>22</xdr:col>
      <xdr:colOff>523875</xdr:colOff>
      <xdr:row>5</xdr:row>
      <xdr:rowOff>85725</xdr:rowOff>
    </xdr:from>
    <xdr:ext cx="771525" cy="1095375"/>
    <xdr:pic>
      <xdr:nvPicPr>
        <xdr:cNvPr id="13" name="image32.png">
          <a:extLst>
            <a:ext uri="{FF2B5EF4-FFF2-40B4-BE49-F238E27FC236}">
              <a16:creationId xmlns:a16="http://schemas.microsoft.com/office/drawing/2014/main" id="{00000000-0008-0000-0100-00000D000000}"/>
            </a:ext>
          </a:extLst>
        </xdr:cNvPr>
        <xdr:cNvPicPr preferRelativeResize="0"/>
      </xdr:nvPicPr>
      <xdr:blipFill>
        <a:blip xmlns:r="http://schemas.openxmlformats.org/officeDocument/2006/relationships" r:embed="rId12" cstate="print"/>
        <a:stretch>
          <a:fillRect/>
        </a:stretch>
      </xdr:blipFill>
      <xdr:spPr>
        <a:prstGeom prst="rect">
          <a:avLst/>
        </a:prstGeom>
        <a:noFill/>
      </xdr:spPr>
    </xdr:pic>
    <xdr:clientData fLocksWithSheet="0"/>
  </xdr:oneCellAnchor>
  <xdr:oneCellAnchor>
    <xdr:from>
      <xdr:col>23</xdr:col>
      <xdr:colOff>352425</xdr:colOff>
      <xdr:row>5</xdr:row>
      <xdr:rowOff>152400</xdr:rowOff>
    </xdr:from>
    <xdr:ext cx="762000" cy="1076325"/>
    <xdr:pic>
      <xdr:nvPicPr>
        <xdr:cNvPr id="14" name="image25.png">
          <a:extLst>
            <a:ext uri="{FF2B5EF4-FFF2-40B4-BE49-F238E27FC236}">
              <a16:creationId xmlns:a16="http://schemas.microsoft.com/office/drawing/2014/main" id="{00000000-0008-0000-0100-00000E000000}"/>
            </a:ext>
          </a:extLst>
        </xdr:cNvPr>
        <xdr:cNvPicPr preferRelativeResize="0"/>
      </xdr:nvPicPr>
      <xdr:blipFill>
        <a:blip xmlns:r="http://schemas.openxmlformats.org/officeDocument/2006/relationships" r:embed="rId13" cstate="print"/>
        <a:stretch>
          <a:fillRect/>
        </a:stretch>
      </xdr:blipFill>
      <xdr:spPr>
        <a:prstGeom prst="rect">
          <a:avLst/>
        </a:prstGeom>
        <a:noFill/>
      </xdr:spPr>
    </xdr:pic>
    <xdr:clientData fLocksWithSheet="0"/>
  </xdr:oneCellAnchor>
  <xdr:oneCellAnchor>
    <xdr:from>
      <xdr:col>24</xdr:col>
      <xdr:colOff>209550</xdr:colOff>
      <xdr:row>6</xdr:row>
      <xdr:rowOff>9525</xdr:rowOff>
    </xdr:from>
    <xdr:ext cx="752475" cy="1066800"/>
    <xdr:pic>
      <xdr:nvPicPr>
        <xdr:cNvPr id="15" name="image23.png">
          <a:extLst>
            <a:ext uri="{FF2B5EF4-FFF2-40B4-BE49-F238E27FC236}">
              <a16:creationId xmlns:a16="http://schemas.microsoft.com/office/drawing/2014/main" id="{00000000-0008-0000-0100-00000F000000}"/>
            </a:ext>
          </a:extLst>
        </xdr:cNvPr>
        <xdr:cNvPicPr preferRelativeResize="0"/>
      </xdr:nvPicPr>
      <xdr:blipFill>
        <a:blip xmlns:r="http://schemas.openxmlformats.org/officeDocument/2006/relationships" r:embed="rId14" cstate="print"/>
        <a:stretch>
          <a:fillRect/>
        </a:stretch>
      </xdr:blipFill>
      <xdr:spPr>
        <a:prstGeom prst="rect">
          <a:avLst/>
        </a:prstGeom>
        <a:noFill/>
      </xdr:spPr>
    </xdr:pic>
    <xdr:clientData fLocksWithSheet="0"/>
  </xdr:oneCellAnchor>
  <xdr:oneCellAnchor>
    <xdr:from>
      <xdr:col>25</xdr:col>
      <xdr:colOff>152400</xdr:colOff>
      <xdr:row>6</xdr:row>
      <xdr:rowOff>47625</xdr:rowOff>
    </xdr:from>
    <xdr:ext cx="619125" cy="962025"/>
    <xdr:pic>
      <xdr:nvPicPr>
        <xdr:cNvPr id="16" name="image28.png">
          <a:extLst>
            <a:ext uri="{FF2B5EF4-FFF2-40B4-BE49-F238E27FC236}">
              <a16:creationId xmlns:a16="http://schemas.microsoft.com/office/drawing/2014/main" id="{00000000-0008-0000-0100-000010000000}"/>
            </a:ext>
          </a:extLst>
        </xdr:cNvPr>
        <xdr:cNvPicPr preferRelativeResize="0"/>
      </xdr:nvPicPr>
      <xdr:blipFill>
        <a:blip xmlns:r="http://schemas.openxmlformats.org/officeDocument/2006/relationships" r:embed="rId15" cstate="print"/>
        <a:stretch>
          <a:fillRect/>
        </a:stretch>
      </xdr:blipFill>
      <xdr:spPr>
        <a:prstGeom prst="rect">
          <a:avLst/>
        </a:prstGeom>
        <a:noFill/>
      </xdr:spPr>
    </xdr:pic>
    <xdr:clientData fLocksWithSheet="0"/>
  </xdr:oneCellAnchor>
  <xdr:oneCellAnchor>
    <xdr:from>
      <xdr:col>14</xdr:col>
      <xdr:colOff>47625</xdr:colOff>
      <xdr:row>6</xdr:row>
      <xdr:rowOff>38100</xdr:rowOff>
    </xdr:from>
    <xdr:ext cx="762000" cy="1095375"/>
    <xdr:pic>
      <xdr:nvPicPr>
        <xdr:cNvPr id="17" name="image27.png">
          <a:extLst>
            <a:ext uri="{FF2B5EF4-FFF2-40B4-BE49-F238E27FC236}">
              <a16:creationId xmlns:a16="http://schemas.microsoft.com/office/drawing/2014/main" id="{00000000-0008-0000-0100-000011000000}"/>
            </a:ext>
          </a:extLst>
        </xdr:cNvPr>
        <xdr:cNvPicPr preferRelativeResize="0"/>
      </xdr:nvPicPr>
      <xdr:blipFill>
        <a:blip xmlns:r="http://schemas.openxmlformats.org/officeDocument/2006/relationships" r:embed="rId16" cstate="print"/>
        <a:stretch>
          <a:fillRect/>
        </a:stretch>
      </xdr:blipFill>
      <xdr:spPr>
        <a:prstGeom prst="rect">
          <a:avLst/>
        </a:prstGeom>
        <a:noFill/>
      </xdr:spPr>
    </xdr:pic>
    <xdr:clientData fLocksWithSheet="0"/>
  </xdr:oneCellAnchor>
  <xdr:oneCellAnchor>
    <xdr:from>
      <xdr:col>14</xdr:col>
      <xdr:colOff>819150</xdr:colOff>
      <xdr:row>6</xdr:row>
      <xdr:rowOff>28575</xdr:rowOff>
    </xdr:from>
    <xdr:ext cx="676275" cy="1019175"/>
    <xdr:pic>
      <xdr:nvPicPr>
        <xdr:cNvPr id="18" name="image22.png">
          <a:extLst>
            <a:ext uri="{FF2B5EF4-FFF2-40B4-BE49-F238E27FC236}">
              <a16:creationId xmlns:a16="http://schemas.microsoft.com/office/drawing/2014/main" id="{00000000-0008-0000-0100-000012000000}"/>
            </a:ext>
          </a:extLst>
        </xdr:cNvPr>
        <xdr:cNvPicPr preferRelativeResize="0"/>
      </xdr:nvPicPr>
      <xdr:blipFill>
        <a:blip xmlns:r="http://schemas.openxmlformats.org/officeDocument/2006/relationships" r:embed="rId17" cstate="print"/>
        <a:stretch>
          <a:fillRect/>
        </a:stretch>
      </xdr:blipFill>
      <xdr:spPr>
        <a:prstGeom prst="rect">
          <a:avLst/>
        </a:prstGeom>
        <a:noFill/>
      </xdr:spPr>
    </xdr:pic>
    <xdr:clientData fLocksWithSheet="0"/>
  </xdr:oneCellAnchor>
</xdr:wsDr>
</file>

<file path=xl/drawings/drawing3.xml><?xml version="1.0" encoding="utf-8"?>
<xdr:wsDr xmlns:xdr="http://schemas.openxmlformats.org/drawingml/2006/spreadsheetDrawing" xmlns:a="http://schemas.openxmlformats.org/drawingml/2006/main">
  <xdr:twoCellAnchor>
    <xdr:from>
      <xdr:col>20</xdr:col>
      <xdr:colOff>741185</xdr:colOff>
      <xdr:row>26</xdr:row>
      <xdr:rowOff>28670</xdr:rowOff>
    </xdr:from>
    <xdr:to>
      <xdr:col>31</xdr:col>
      <xdr:colOff>51041</xdr:colOff>
      <xdr:row>36</xdr:row>
      <xdr:rowOff>158539</xdr:rowOff>
    </xdr:to>
    <xdr:grpSp>
      <xdr:nvGrpSpPr>
        <xdr:cNvPr id="2" name="Agrupar 18">
          <a:extLst>
            <a:ext uri="{FF2B5EF4-FFF2-40B4-BE49-F238E27FC236}">
              <a16:creationId xmlns:a16="http://schemas.microsoft.com/office/drawing/2014/main" id="{BF333C1A-2882-4B49-8231-1E0AA2059613}"/>
            </a:ext>
          </a:extLst>
        </xdr:cNvPr>
        <xdr:cNvGrpSpPr/>
      </xdr:nvGrpSpPr>
      <xdr:grpSpPr>
        <a:xfrm>
          <a:off x="15451098" y="5654218"/>
          <a:ext cx="5293213" cy="2150825"/>
          <a:chOff x="15645258" y="5252492"/>
          <a:chExt cx="5578442" cy="2071467"/>
        </a:xfrm>
      </xdr:grpSpPr>
      <xdr:pic>
        <xdr:nvPicPr>
          <xdr:cNvPr id="3" name="Imagem 1">
            <a:extLst>
              <a:ext uri="{FF2B5EF4-FFF2-40B4-BE49-F238E27FC236}">
                <a16:creationId xmlns:a16="http://schemas.microsoft.com/office/drawing/2014/main" id="{F95C9ABC-73D4-9EC7-9632-13A899CCA10E}"/>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958" t="10409" r="84470" b="71835"/>
          <a:stretch/>
        </xdr:blipFill>
        <xdr:spPr>
          <a:xfrm>
            <a:off x="15645258" y="5252492"/>
            <a:ext cx="761428" cy="878648"/>
          </a:xfrm>
          <a:prstGeom prst="rect">
            <a:avLst/>
          </a:prstGeom>
        </xdr:spPr>
      </xdr:pic>
      <xdr:pic>
        <xdr:nvPicPr>
          <xdr:cNvPr id="4" name="Imagem 2">
            <a:extLst>
              <a:ext uri="{FF2B5EF4-FFF2-40B4-BE49-F238E27FC236}">
                <a16:creationId xmlns:a16="http://schemas.microsoft.com/office/drawing/2014/main" id="{783FD7D5-B014-FF06-8604-EE538F6D0EA9}"/>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55154" r="83816" b="26871"/>
          <a:stretch/>
        </xdr:blipFill>
        <xdr:spPr>
          <a:xfrm>
            <a:off x="20367714" y="5287529"/>
            <a:ext cx="855986" cy="888023"/>
          </a:xfrm>
          <a:prstGeom prst="rect">
            <a:avLst/>
          </a:prstGeom>
        </xdr:spPr>
      </xdr:pic>
      <xdr:pic>
        <xdr:nvPicPr>
          <xdr:cNvPr id="5" name="Imagem 3">
            <a:extLst>
              <a:ext uri="{FF2B5EF4-FFF2-40B4-BE49-F238E27FC236}">
                <a16:creationId xmlns:a16="http://schemas.microsoft.com/office/drawing/2014/main" id="{8F41274A-2219-E7DF-6A0C-356EB7224E5D}"/>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80" t="32866" r="84274" b="49516"/>
          <a:stretch/>
        </xdr:blipFill>
        <xdr:spPr>
          <a:xfrm>
            <a:off x="15658641" y="6348816"/>
            <a:ext cx="760720" cy="808176"/>
          </a:xfrm>
          <a:prstGeom prst="rect">
            <a:avLst/>
          </a:prstGeom>
        </xdr:spPr>
      </xdr:pic>
      <xdr:pic>
        <xdr:nvPicPr>
          <xdr:cNvPr id="6" name="Imagem 4">
            <a:extLst>
              <a:ext uri="{FF2B5EF4-FFF2-40B4-BE49-F238E27FC236}">
                <a16:creationId xmlns:a16="http://schemas.microsoft.com/office/drawing/2014/main" id="{8AA75667-E917-F4B5-D219-960F554E07AA}"/>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8693" t="10578" r="68305" b="72061"/>
          <a:stretch/>
        </xdr:blipFill>
        <xdr:spPr>
          <a:xfrm>
            <a:off x="16491148" y="5272119"/>
            <a:ext cx="708141" cy="858353"/>
          </a:xfrm>
          <a:prstGeom prst="rect">
            <a:avLst/>
          </a:prstGeom>
        </xdr:spPr>
      </xdr:pic>
      <xdr:pic>
        <xdr:nvPicPr>
          <xdr:cNvPr id="7" name="Imagem 5">
            <a:extLst>
              <a:ext uri="{FF2B5EF4-FFF2-40B4-BE49-F238E27FC236}">
                <a16:creationId xmlns:a16="http://schemas.microsoft.com/office/drawing/2014/main" id="{66DEC6E4-C4FA-DCA7-6DD1-D19571DDBC58}"/>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68060" t="10041" r="18089" b="72446"/>
          <a:stretch/>
        </xdr:blipFill>
        <xdr:spPr>
          <a:xfrm>
            <a:off x="18696837" y="5261732"/>
            <a:ext cx="766828" cy="876211"/>
          </a:xfrm>
          <a:prstGeom prst="rect">
            <a:avLst/>
          </a:prstGeom>
        </xdr:spPr>
      </xdr:pic>
      <xdr:pic>
        <xdr:nvPicPr>
          <xdr:cNvPr id="8" name="Imagem 6">
            <a:extLst>
              <a:ext uri="{FF2B5EF4-FFF2-40B4-BE49-F238E27FC236}">
                <a16:creationId xmlns:a16="http://schemas.microsoft.com/office/drawing/2014/main" id="{E582859B-4992-5246-7AAE-7B45F547384B}"/>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1431" t="10342" r="34745" b="71961"/>
          <a:stretch/>
        </xdr:blipFill>
        <xdr:spPr>
          <a:xfrm>
            <a:off x="18011345" y="5277674"/>
            <a:ext cx="702048" cy="877391"/>
          </a:xfrm>
          <a:prstGeom prst="rect">
            <a:avLst/>
          </a:prstGeom>
        </xdr:spPr>
      </xdr:pic>
      <xdr:pic>
        <xdr:nvPicPr>
          <xdr:cNvPr id="9" name="Imagem 7">
            <a:extLst>
              <a:ext uri="{FF2B5EF4-FFF2-40B4-BE49-F238E27FC236}">
                <a16:creationId xmlns:a16="http://schemas.microsoft.com/office/drawing/2014/main" id="{501E37AE-8D1B-7B3B-6CFB-2C3664FFD19C}"/>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34662" t="10217" r="51333" b="71763"/>
          <a:stretch/>
        </xdr:blipFill>
        <xdr:spPr>
          <a:xfrm>
            <a:off x="17268536" y="5259144"/>
            <a:ext cx="722850" cy="901230"/>
          </a:xfrm>
          <a:prstGeom prst="rect">
            <a:avLst/>
          </a:prstGeom>
        </xdr:spPr>
      </xdr:pic>
      <xdr:pic>
        <xdr:nvPicPr>
          <xdr:cNvPr id="10" name="Imagem 8">
            <a:extLst>
              <a:ext uri="{FF2B5EF4-FFF2-40B4-BE49-F238E27FC236}">
                <a16:creationId xmlns:a16="http://schemas.microsoft.com/office/drawing/2014/main" id="{7639558D-417D-D4B5-8360-A86EEB22044E}"/>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85546" t="33360" r="1386" b="49283"/>
          <a:stretch/>
        </xdr:blipFill>
        <xdr:spPr>
          <a:xfrm>
            <a:off x="18808076" y="6359589"/>
            <a:ext cx="747257" cy="787542"/>
          </a:xfrm>
          <a:prstGeom prst="rect">
            <a:avLst/>
          </a:prstGeom>
        </xdr:spPr>
      </xdr:pic>
      <xdr:pic>
        <xdr:nvPicPr>
          <xdr:cNvPr id="11" name="Imagem 9">
            <a:extLst>
              <a:ext uri="{FF2B5EF4-FFF2-40B4-BE49-F238E27FC236}">
                <a16:creationId xmlns:a16="http://schemas.microsoft.com/office/drawing/2014/main" id="{3DC6AE5C-F918-C915-65AE-EA9CA2570544}"/>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68590" t="33119" r="17757" b="49722"/>
          <a:stretch/>
        </xdr:blipFill>
        <xdr:spPr>
          <a:xfrm>
            <a:off x="19651807" y="6388836"/>
            <a:ext cx="770765" cy="866940"/>
          </a:xfrm>
          <a:prstGeom prst="rect">
            <a:avLst/>
          </a:prstGeom>
        </xdr:spPr>
      </xdr:pic>
      <xdr:pic>
        <xdr:nvPicPr>
          <xdr:cNvPr id="12" name="Imagem 10">
            <a:extLst>
              <a:ext uri="{FF2B5EF4-FFF2-40B4-BE49-F238E27FC236}">
                <a16:creationId xmlns:a16="http://schemas.microsoft.com/office/drawing/2014/main" id="{3CA09F83-3CE8-CCE5-EF48-24C55E9B1652}"/>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51397" t="32712" r="33932" b="47236"/>
          <a:stretch/>
        </xdr:blipFill>
        <xdr:spPr>
          <a:xfrm>
            <a:off x="18019897" y="6359362"/>
            <a:ext cx="745879" cy="964597"/>
          </a:xfrm>
          <a:prstGeom prst="rect">
            <a:avLst/>
          </a:prstGeom>
        </xdr:spPr>
      </xdr:pic>
      <xdr:pic>
        <xdr:nvPicPr>
          <xdr:cNvPr id="13" name="Imagem 11">
            <a:extLst>
              <a:ext uri="{FF2B5EF4-FFF2-40B4-BE49-F238E27FC236}">
                <a16:creationId xmlns:a16="http://schemas.microsoft.com/office/drawing/2014/main" id="{61C94877-0311-AFDA-06AA-C98B8967092F}"/>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34910" t="32587" r="50823" b="49912"/>
          <a:stretch/>
        </xdr:blipFill>
        <xdr:spPr>
          <a:xfrm>
            <a:off x="17198945" y="6335895"/>
            <a:ext cx="768136" cy="830225"/>
          </a:xfrm>
          <a:prstGeom prst="rect">
            <a:avLst/>
          </a:prstGeom>
        </xdr:spPr>
      </xdr:pic>
      <xdr:pic>
        <xdr:nvPicPr>
          <xdr:cNvPr id="14" name="Imagem 12">
            <a:extLst>
              <a:ext uri="{FF2B5EF4-FFF2-40B4-BE49-F238E27FC236}">
                <a16:creationId xmlns:a16="http://schemas.microsoft.com/office/drawing/2014/main" id="{2FF423B3-6773-73AA-82A5-DE8D2B54F1CF}"/>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8635" t="32802" r="68165" b="49683"/>
          <a:stretch/>
        </xdr:blipFill>
        <xdr:spPr>
          <a:xfrm>
            <a:off x="16458187" y="6367552"/>
            <a:ext cx="673288" cy="844059"/>
          </a:xfrm>
          <a:prstGeom prst="rect">
            <a:avLst/>
          </a:prstGeom>
        </xdr:spPr>
      </xdr:pic>
      <xdr:pic>
        <xdr:nvPicPr>
          <xdr:cNvPr id="15" name="Imagem 13">
            <a:extLst>
              <a:ext uri="{FF2B5EF4-FFF2-40B4-BE49-F238E27FC236}">
                <a16:creationId xmlns:a16="http://schemas.microsoft.com/office/drawing/2014/main" id="{1961E0AE-C2EC-9FB4-A430-C6A962609B3E}"/>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8859" t="55514" r="67856" b="26989"/>
          <a:stretch/>
        </xdr:blipFill>
        <xdr:spPr>
          <a:xfrm>
            <a:off x="20500185" y="6324080"/>
            <a:ext cx="708964" cy="837182"/>
          </a:xfrm>
          <a:prstGeom prst="rect">
            <a:avLst/>
          </a:prstGeom>
        </xdr:spPr>
      </xdr:pic>
      <xdr:pic>
        <xdr:nvPicPr>
          <xdr:cNvPr id="16" name="Imagem 14">
            <a:extLst>
              <a:ext uri="{FF2B5EF4-FFF2-40B4-BE49-F238E27FC236}">
                <a16:creationId xmlns:a16="http://schemas.microsoft.com/office/drawing/2014/main" id="{58A48A79-2BA1-55FC-C9F4-C24487D561B2}"/>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59484" t="67574" r="22858" b="12697"/>
          <a:stretch/>
        </xdr:blipFill>
        <xdr:spPr>
          <a:xfrm>
            <a:off x="19474891" y="5270572"/>
            <a:ext cx="957592" cy="977874"/>
          </a:xfrm>
          <a:prstGeom prst="rect">
            <a:avLst/>
          </a:prstGeom>
        </xdr:spPr>
      </xdr:pic>
    </xdr:grpSp>
    <xdr:clientData/>
  </xdr:twoCellAnchor>
  <xdr:twoCellAnchor editAs="oneCell">
    <xdr:from>
      <xdr:col>5</xdr:col>
      <xdr:colOff>459392</xdr:colOff>
      <xdr:row>2</xdr:row>
      <xdr:rowOff>98776</xdr:rowOff>
    </xdr:from>
    <xdr:to>
      <xdr:col>6</xdr:col>
      <xdr:colOff>355127</xdr:colOff>
      <xdr:row>3</xdr:row>
      <xdr:rowOff>49917</xdr:rowOff>
    </xdr:to>
    <xdr:pic>
      <xdr:nvPicPr>
        <xdr:cNvPr id="17" name="Google Shape;163;p29" descr="Image">
          <a:extLst>
            <a:ext uri="{FF2B5EF4-FFF2-40B4-BE49-F238E27FC236}">
              <a16:creationId xmlns:a16="http://schemas.microsoft.com/office/drawing/2014/main" id="{AC63B8BB-8840-4C27-AA1F-7F0E2C4F250B}"/>
            </a:ext>
          </a:extLst>
        </xdr:cNvPr>
        <xdr:cNvPicPr preferRelativeResize="0"/>
      </xdr:nvPicPr>
      <xdr:blipFill rotWithShape="1">
        <a:blip xmlns:r="http://schemas.openxmlformats.org/officeDocument/2006/relationships" r:embed="rId15">
          <a:alphaModFix/>
        </a:blip>
        <a:srcRect/>
        <a:stretch/>
      </xdr:blipFill>
      <xdr:spPr>
        <a:xfrm>
          <a:off x="3218495" y="512244"/>
          <a:ext cx="420520" cy="165826"/>
        </a:xfrm>
        <a:prstGeom prst="rect">
          <a:avLst/>
        </a:prstGeom>
        <a:noFill/>
        <a:ln>
          <a:noFill/>
        </a:ln>
      </xdr:spPr>
    </xdr:pic>
    <xdr:clientData/>
  </xdr:twoCellAnchor>
  <xdr:twoCellAnchor editAs="oneCell">
    <xdr:from>
      <xdr:col>4</xdr:col>
      <xdr:colOff>392688</xdr:colOff>
      <xdr:row>27</xdr:row>
      <xdr:rowOff>130307</xdr:rowOff>
    </xdr:from>
    <xdr:to>
      <xdr:col>5</xdr:col>
      <xdr:colOff>133346</xdr:colOff>
      <xdr:row>29</xdr:row>
      <xdr:rowOff>123022</xdr:rowOff>
    </xdr:to>
    <xdr:pic>
      <xdr:nvPicPr>
        <xdr:cNvPr id="18" name="Google Shape;161;p29" descr="Image">
          <a:extLst>
            <a:ext uri="{FF2B5EF4-FFF2-40B4-BE49-F238E27FC236}">
              <a16:creationId xmlns:a16="http://schemas.microsoft.com/office/drawing/2014/main" id="{A4363B3E-54BC-4884-B9BD-B0073E127B6A}"/>
            </a:ext>
            <a:ext uri="{147F2762-F138-4A5C-976F-8EAC2B608ADB}">
              <a16:predDERef xmlns:a16="http://schemas.microsoft.com/office/drawing/2014/main" pred="{BFC52C61-DA4B-4986-85BD-DBABDAC44A21}"/>
            </a:ext>
          </a:extLst>
        </xdr:cNvPr>
        <xdr:cNvPicPr preferRelativeResize="0"/>
      </xdr:nvPicPr>
      <xdr:blipFill rotWithShape="1">
        <a:blip xmlns:r="http://schemas.openxmlformats.org/officeDocument/2006/relationships" r:embed="rId16">
          <a:alphaModFix/>
        </a:blip>
        <a:srcRect/>
        <a:stretch/>
      </xdr:blipFill>
      <xdr:spPr>
        <a:xfrm>
          <a:off x="2983488" y="5899736"/>
          <a:ext cx="274058" cy="395486"/>
        </a:xfrm>
        <a:prstGeom prst="rect">
          <a:avLst/>
        </a:prstGeom>
        <a:noFill/>
        <a:ln>
          <a:noFill/>
        </a:ln>
      </xdr:spPr>
    </xdr:pic>
    <xdr:clientData/>
  </xdr:twoCellAnchor>
  <xdr:twoCellAnchor editAs="oneCell">
    <xdr:from>
      <xdr:col>9</xdr:col>
      <xdr:colOff>117541</xdr:colOff>
      <xdr:row>13</xdr:row>
      <xdr:rowOff>76056</xdr:rowOff>
    </xdr:from>
    <xdr:to>
      <xdr:col>12</xdr:col>
      <xdr:colOff>505266</xdr:colOff>
      <xdr:row>22</xdr:row>
      <xdr:rowOff>97949</xdr:rowOff>
    </xdr:to>
    <xdr:pic>
      <xdr:nvPicPr>
        <xdr:cNvPr id="20" name="Imagem 19">
          <a:extLst>
            <a:ext uri="{FF2B5EF4-FFF2-40B4-BE49-F238E27FC236}">
              <a16:creationId xmlns:a16="http://schemas.microsoft.com/office/drawing/2014/main" id="{1432512C-9E6F-4F4A-73AC-C9B9D14D472F}"/>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282431" y="3111380"/>
          <a:ext cx="1500908" cy="182649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absolute">
    <xdr:from>
      <xdr:col>21</xdr:col>
      <xdr:colOff>507471</xdr:colOff>
      <xdr:row>26</xdr:row>
      <xdr:rowOff>140905</xdr:rowOff>
    </xdr:from>
    <xdr:to>
      <xdr:col>23</xdr:col>
      <xdr:colOff>106534</xdr:colOff>
      <xdr:row>31</xdr:row>
      <xdr:rowOff>8035</xdr:rowOff>
    </xdr:to>
    <xdr:pic>
      <xdr:nvPicPr>
        <xdr:cNvPr id="2" name="Imagem 1">
          <a:extLst>
            <a:ext uri="{FF2B5EF4-FFF2-40B4-BE49-F238E27FC236}">
              <a16:creationId xmlns:a16="http://schemas.microsoft.com/office/drawing/2014/main" id="{AB0D00C6-DB7A-42B0-AE35-10F2DEC08D96}"/>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958" t="10409" r="84470" b="71835"/>
        <a:stretch/>
      </xdr:blipFill>
      <xdr:spPr>
        <a:xfrm>
          <a:off x="15518871" y="5420476"/>
          <a:ext cx="676749" cy="868616"/>
        </a:xfrm>
        <a:prstGeom prst="rect">
          <a:avLst/>
        </a:prstGeom>
      </xdr:spPr>
    </xdr:pic>
    <xdr:clientData/>
  </xdr:twoCellAnchor>
  <xdr:twoCellAnchor editAs="absolute">
    <xdr:from>
      <xdr:col>28</xdr:col>
      <xdr:colOff>142804</xdr:colOff>
      <xdr:row>26</xdr:row>
      <xdr:rowOff>175942</xdr:rowOff>
    </xdr:from>
    <xdr:to>
      <xdr:col>29</xdr:col>
      <xdr:colOff>211580</xdr:colOff>
      <xdr:row>31</xdr:row>
      <xdr:rowOff>60067</xdr:rowOff>
    </xdr:to>
    <xdr:pic>
      <xdr:nvPicPr>
        <xdr:cNvPr id="3" name="Imagem 2">
          <a:extLst>
            <a:ext uri="{FF2B5EF4-FFF2-40B4-BE49-F238E27FC236}">
              <a16:creationId xmlns:a16="http://schemas.microsoft.com/office/drawing/2014/main" id="{CAB08D24-24B6-49F9-A2E7-E8C157112C9A}"/>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55154" r="83816" b="26871"/>
        <a:stretch/>
      </xdr:blipFill>
      <xdr:spPr>
        <a:xfrm>
          <a:off x="18996861" y="5455513"/>
          <a:ext cx="417119" cy="885611"/>
        </a:xfrm>
        <a:prstGeom prst="rect">
          <a:avLst/>
        </a:prstGeom>
      </xdr:spPr>
    </xdr:pic>
    <xdr:clientData/>
  </xdr:twoCellAnchor>
  <xdr:twoCellAnchor editAs="absolute">
    <xdr:from>
      <xdr:col>21</xdr:col>
      <xdr:colOff>520854</xdr:colOff>
      <xdr:row>32</xdr:row>
      <xdr:rowOff>10757</xdr:rowOff>
    </xdr:from>
    <xdr:to>
      <xdr:col>23</xdr:col>
      <xdr:colOff>119209</xdr:colOff>
      <xdr:row>36</xdr:row>
      <xdr:rowOff>23345</xdr:rowOff>
    </xdr:to>
    <xdr:pic>
      <xdr:nvPicPr>
        <xdr:cNvPr id="4" name="Imagem 3">
          <a:extLst>
            <a:ext uri="{FF2B5EF4-FFF2-40B4-BE49-F238E27FC236}">
              <a16:creationId xmlns:a16="http://schemas.microsoft.com/office/drawing/2014/main" id="{80E053F0-5501-4F53-9534-6F4AC39608D5}"/>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80" t="32866" r="84274" b="49516"/>
        <a:stretch/>
      </xdr:blipFill>
      <xdr:spPr>
        <a:xfrm>
          <a:off x="15532254" y="6498643"/>
          <a:ext cx="676041" cy="818131"/>
        </a:xfrm>
        <a:prstGeom prst="rect">
          <a:avLst/>
        </a:prstGeom>
      </xdr:spPr>
    </xdr:pic>
    <xdr:clientData/>
  </xdr:twoCellAnchor>
  <xdr:twoCellAnchor editAs="absolute">
    <xdr:from>
      <xdr:col>23</xdr:col>
      <xdr:colOff>145584</xdr:colOff>
      <xdr:row>26</xdr:row>
      <xdr:rowOff>160532</xdr:rowOff>
    </xdr:from>
    <xdr:to>
      <xdr:col>24</xdr:col>
      <xdr:colOff>64246</xdr:colOff>
      <xdr:row>31</xdr:row>
      <xdr:rowOff>7367</xdr:rowOff>
    </xdr:to>
    <xdr:pic>
      <xdr:nvPicPr>
        <xdr:cNvPr id="5" name="Imagem 4">
          <a:extLst>
            <a:ext uri="{FF2B5EF4-FFF2-40B4-BE49-F238E27FC236}">
              <a16:creationId xmlns:a16="http://schemas.microsoft.com/office/drawing/2014/main" id="{9FD5BFC5-053F-42BD-816B-DC934FD112C6}"/>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8693" t="10578" r="68305" b="72061"/>
        <a:stretch/>
      </xdr:blipFill>
      <xdr:spPr>
        <a:xfrm>
          <a:off x="16234670" y="5440103"/>
          <a:ext cx="452062" cy="848321"/>
        </a:xfrm>
        <a:prstGeom prst="rect">
          <a:avLst/>
        </a:prstGeom>
      </xdr:spPr>
    </xdr:pic>
    <xdr:clientData/>
  </xdr:twoCellAnchor>
  <xdr:twoCellAnchor editAs="absolute">
    <xdr:from>
      <xdr:col>26</xdr:col>
      <xdr:colOff>11266</xdr:colOff>
      <xdr:row>26</xdr:row>
      <xdr:rowOff>150145</xdr:rowOff>
    </xdr:from>
    <xdr:to>
      <xdr:col>26</xdr:col>
      <xdr:colOff>652106</xdr:colOff>
      <xdr:row>31</xdr:row>
      <xdr:rowOff>14838</xdr:rowOff>
    </xdr:to>
    <xdr:pic>
      <xdr:nvPicPr>
        <xdr:cNvPr id="6" name="Imagem 5">
          <a:extLst>
            <a:ext uri="{FF2B5EF4-FFF2-40B4-BE49-F238E27FC236}">
              <a16:creationId xmlns:a16="http://schemas.microsoft.com/office/drawing/2014/main" id="{712B2632-CF95-471F-B2F3-10CFAECA8238}"/>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68060" t="10041" r="18089" b="72446"/>
        <a:stretch/>
      </xdr:blipFill>
      <xdr:spPr>
        <a:xfrm>
          <a:off x="17711437" y="5429716"/>
          <a:ext cx="640840" cy="866179"/>
        </a:xfrm>
        <a:prstGeom prst="rect">
          <a:avLst/>
        </a:prstGeom>
      </xdr:spPr>
    </xdr:pic>
    <xdr:clientData/>
  </xdr:twoCellAnchor>
  <xdr:twoCellAnchor editAs="absolute">
    <xdr:from>
      <xdr:col>0</xdr:col>
      <xdr:colOff>93006</xdr:colOff>
      <xdr:row>31</xdr:row>
      <xdr:rowOff>89886</xdr:rowOff>
    </xdr:from>
    <xdr:to>
      <xdr:col>0</xdr:col>
      <xdr:colOff>827313</xdr:colOff>
      <xdr:row>35</xdr:row>
      <xdr:rowOff>140816</xdr:rowOff>
    </xdr:to>
    <xdr:pic>
      <xdr:nvPicPr>
        <xdr:cNvPr id="7" name="Imagem 6">
          <a:extLst>
            <a:ext uri="{FF2B5EF4-FFF2-40B4-BE49-F238E27FC236}">
              <a16:creationId xmlns:a16="http://schemas.microsoft.com/office/drawing/2014/main" id="{199F79FE-1740-49FB-90B7-F94B52B84202}"/>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1431" t="10342" r="34745" b="71961"/>
        <a:stretch/>
      </xdr:blipFill>
      <xdr:spPr>
        <a:xfrm>
          <a:off x="93006" y="6370943"/>
          <a:ext cx="734307" cy="867359"/>
        </a:xfrm>
        <a:prstGeom prst="rect">
          <a:avLst/>
        </a:prstGeom>
      </xdr:spPr>
    </xdr:pic>
    <xdr:clientData/>
  </xdr:twoCellAnchor>
  <xdr:twoCellAnchor editAs="absolute">
    <xdr:from>
      <xdr:col>0</xdr:col>
      <xdr:colOff>906808</xdr:colOff>
      <xdr:row>31</xdr:row>
      <xdr:rowOff>82241</xdr:rowOff>
    </xdr:from>
    <xdr:to>
      <xdr:col>2</xdr:col>
      <xdr:colOff>43543</xdr:colOff>
      <xdr:row>35</xdr:row>
      <xdr:rowOff>157010</xdr:rowOff>
    </xdr:to>
    <xdr:pic>
      <xdr:nvPicPr>
        <xdr:cNvPr id="8" name="Imagem 7">
          <a:extLst>
            <a:ext uri="{FF2B5EF4-FFF2-40B4-BE49-F238E27FC236}">
              <a16:creationId xmlns:a16="http://schemas.microsoft.com/office/drawing/2014/main" id="{BE18EFFB-E5C3-4C73-8005-164D2116B62E}"/>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34662" t="10217" r="51333" b="71763"/>
        <a:stretch/>
      </xdr:blipFill>
      <xdr:spPr>
        <a:xfrm>
          <a:off x="906808" y="6363298"/>
          <a:ext cx="791364" cy="891198"/>
        </a:xfrm>
        <a:prstGeom prst="rect">
          <a:avLst/>
        </a:prstGeom>
      </xdr:spPr>
    </xdr:pic>
    <xdr:clientData/>
  </xdr:twoCellAnchor>
  <xdr:twoCellAnchor editAs="absolute">
    <xdr:from>
      <xdr:col>26</xdr:col>
      <xdr:colOff>122505</xdr:colOff>
      <xdr:row>32</xdr:row>
      <xdr:rowOff>21530</xdr:rowOff>
    </xdr:from>
    <xdr:to>
      <xdr:col>27</xdr:col>
      <xdr:colOff>14431</xdr:colOff>
      <xdr:row>36</xdr:row>
      <xdr:rowOff>6586</xdr:rowOff>
    </xdr:to>
    <xdr:pic>
      <xdr:nvPicPr>
        <xdr:cNvPr id="9" name="Imagem 8">
          <a:extLst>
            <a:ext uri="{FF2B5EF4-FFF2-40B4-BE49-F238E27FC236}">
              <a16:creationId xmlns:a16="http://schemas.microsoft.com/office/drawing/2014/main" id="{6809CE58-B238-4A70-9857-7A7FF437A6A2}"/>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85546" t="33360" r="1386" b="49283"/>
        <a:stretch/>
      </xdr:blipFill>
      <xdr:spPr>
        <a:xfrm>
          <a:off x="17822676" y="6509416"/>
          <a:ext cx="621269" cy="790599"/>
        </a:xfrm>
        <a:prstGeom prst="rect">
          <a:avLst/>
        </a:prstGeom>
      </xdr:spPr>
    </xdr:pic>
    <xdr:clientData/>
  </xdr:twoCellAnchor>
  <xdr:twoCellAnchor editAs="absolute">
    <xdr:from>
      <xdr:col>27</xdr:col>
      <xdr:colOff>84585</xdr:colOff>
      <xdr:row>32</xdr:row>
      <xdr:rowOff>53111</xdr:rowOff>
    </xdr:from>
    <xdr:to>
      <xdr:col>28</xdr:col>
      <xdr:colOff>148274</xdr:colOff>
      <xdr:row>36</xdr:row>
      <xdr:rowOff>114178</xdr:rowOff>
    </xdr:to>
    <xdr:pic>
      <xdr:nvPicPr>
        <xdr:cNvPr id="10" name="Imagem 9">
          <a:extLst>
            <a:ext uri="{FF2B5EF4-FFF2-40B4-BE49-F238E27FC236}">
              <a16:creationId xmlns:a16="http://schemas.microsoft.com/office/drawing/2014/main" id="{41E1538D-C182-47C0-B051-37CB9A00D7D2}"/>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68590" t="33119" r="17757" b="49722"/>
        <a:stretch/>
      </xdr:blipFill>
      <xdr:spPr>
        <a:xfrm>
          <a:off x="18514099" y="6540997"/>
          <a:ext cx="488232" cy="866610"/>
        </a:xfrm>
        <a:prstGeom prst="rect">
          <a:avLst/>
        </a:prstGeom>
      </xdr:spPr>
    </xdr:pic>
    <xdr:clientData/>
  </xdr:twoCellAnchor>
  <xdr:twoCellAnchor editAs="absolute">
    <xdr:from>
      <xdr:col>25</xdr:col>
      <xdr:colOff>137151</xdr:colOff>
      <xdr:row>32</xdr:row>
      <xdr:rowOff>21303</xdr:rowOff>
    </xdr:from>
    <xdr:to>
      <xdr:col>26</xdr:col>
      <xdr:colOff>80205</xdr:colOff>
      <xdr:row>36</xdr:row>
      <xdr:rowOff>179522</xdr:rowOff>
    </xdr:to>
    <xdr:pic>
      <xdr:nvPicPr>
        <xdr:cNvPr id="11" name="Imagem 10">
          <a:extLst>
            <a:ext uri="{FF2B5EF4-FFF2-40B4-BE49-F238E27FC236}">
              <a16:creationId xmlns:a16="http://schemas.microsoft.com/office/drawing/2014/main" id="{B5E20186-C735-4DB9-9B05-E1A5653E18FE}"/>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51397" t="32712" r="33932" b="47236"/>
        <a:stretch/>
      </xdr:blipFill>
      <xdr:spPr>
        <a:xfrm>
          <a:off x="17227722" y="6509189"/>
          <a:ext cx="552654" cy="963762"/>
        </a:xfrm>
        <a:prstGeom prst="rect">
          <a:avLst/>
        </a:prstGeom>
      </xdr:spPr>
    </xdr:pic>
    <xdr:clientData/>
  </xdr:twoCellAnchor>
  <xdr:twoCellAnchor editAs="absolute">
    <xdr:from>
      <xdr:col>24</xdr:col>
      <xdr:colOff>63902</xdr:colOff>
      <xdr:row>31</xdr:row>
      <xdr:rowOff>204665</xdr:rowOff>
    </xdr:from>
    <xdr:to>
      <xdr:col>25</xdr:col>
      <xdr:colOff>142928</xdr:colOff>
      <xdr:row>36</xdr:row>
      <xdr:rowOff>24522</xdr:rowOff>
    </xdr:to>
    <xdr:pic>
      <xdr:nvPicPr>
        <xdr:cNvPr id="12" name="Imagem 11">
          <a:extLst>
            <a:ext uri="{FF2B5EF4-FFF2-40B4-BE49-F238E27FC236}">
              <a16:creationId xmlns:a16="http://schemas.microsoft.com/office/drawing/2014/main" id="{F14F642A-C67D-45D9-8989-A5C6EED67FDD}"/>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34910" t="32587" r="50823" b="49912"/>
        <a:stretch/>
      </xdr:blipFill>
      <xdr:spPr>
        <a:xfrm>
          <a:off x="16686388" y="6485722"/>
          <a:ext cx="547111" cy="832229"/>
        </a:xfrm>
        <a:prstGeom prst="rect">
          <a:avLst/>
        </a:prstGeom>
      </xdr:spPr>
    </xdr:pic>
    <xdr:clientData/>
  </xdr:twoCellAnchor>
  <xdr:twoCellAnchor editAs="absolute">
    <xdr:from>
      <xdr:col>23</xdr:col>
      <xdr:colOff>144428</xdr:colOff>
      <xdr:row>32</xdr:row>
      <xdr:rowOff>29493</xdr:rowOff>
    </xdr:from>
    <xdr:to>
      <xdr:col>23</xdr:col>
      <xdr:colOff>529832</xdr:colOff>
      <xdr:row>36</xdr:row>
      <xdr:rowOff>70013</xdr:rowOff>
    </xdr:to>
    <xdr:pic>
      <xdr:nvPicPr>
        <xdr:cNvPr id="13" name="Imagem 12">
          <a:extLst>
            <a:ext uri="{FF2B5EF4-FFF2-40B4-BE49-F238E27FC236}">
              <a16:creationId xmlns:a16="http://schemas.microsoft.com/office/drawing/2014/main" id="{D3C04D09-F8AB-4189-A846-F0876FE683B3}"/>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8635" t="32802" r="68165" b="49683"/>
        <a:stretch/>
      </xdr:blipFill>
      <xdr:spPr>
        <a:xfrm>
          <a:off x="16233514" y="6517379"/>
          <a:ext cx="385404" cy="846063"/>
        </a:xfrm>
        <a:prstGeom prst="rect">
          <a:avLst/>
        </a:prstGeom>
      </xdr:spPr>
    </xdr:pic>
    <xdr:clientData/>
  </xdr:twoCellAnchor>
  <xdr:twoCellAnchor editAs="absolute">
    <xdr:from>
      <xdr:col>28</xdr:col>
      <xdr:colOff>225887</xdr:colOff>
      <xdr:row>31</xdr:row>
      <xdr:rowOff>192850</xdr:rowOff>
    </xdr:from>
    <xdr:to>
      <xdr:col>29</xdr:col>
      <xdr:colOff>197029</xdr:colOff>
      <xdr:row>36</xdr:row>
      <xdr:rowOff>19664</xdr:rowOff>
    </xdr:to>
    <xdr:pic>
      <xdr:nvPicPr>
        <xdr:cNvPr id="14" name="Imagem 13">
          <a:extLst>
            <a:ext uri="{FF2B5EF4-FFF2-40B4-BE49-F238E27FC236}">
              <a16:creationId xmlns:a16="http://schemas.microsoft.com/office/drawing/2014/main" id="{FC651F31-7F3C-4287-8862-939F7254E4C4}"/>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8859" t="55514" r="67856" b="26989"/>
        <a:stretch/>
      </xdr:blipFill>
      <xdr:spPr>
        <a:xfrm>
          <a:off x="19079944" y="6473907"/>
          <a:ext cx="319485" cy="839186"/>
        </a:xfrm>
        <a:prstGeom prst="rect">
          <a:avLst/>
        </a:prstGeom>
      </xdr:spPr>
    </xdr:pic>
    <xdr:clientData/>
  </xdr:twoCellAnchor>
  <xdr:twoCellAnchor editAs="absolute">
    <xdr:from>
      <xdr:col>26</xdr:col>
      <xdr:colOff>672578</xdr:colOff>
      <xdr:row>26</xdr:row>
      <xdr:rowOff>168231</xdr:rowOff>
    </xdr:from>
    <xdr:to>
      <xdr:col>28</xdr:col>
      <xdr:colOff>167431</xdr:colOff>
      <xdr:row>31</xdr:row>
      <xdr:rowOff>126462</xdr:rowOff>
    </xdr:to>
    <xdr:pic>
      <xdr:nvPicPr>
        <xdr:cNvPr id="15" name="Imagem 14">
          <a:extLst>
            <a:ext uri="{FF2B5EF4-FFF2-40B4-BE49-F238E27FC236}">
              <a16:creationId xmlns:a16="http://schemas.microsoft.com/office/drawing/2014/main" id="{3BEA0187-5282-4D63-B9B2-EDA670CADD49}"/>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59484" t="67574" r="22858" b="12697"/>
        <a:stretch/>
      </xdr:blipFill>
      <xdr:spPr>
        <a:xfrm>
          <a:off x="18372749" y="5447802"/>
          <a:ext cx="648739" cy="959717"/>
        </a:xfrm>
        <a:prstGeom prst="rect">
          <a:avLst/>
        </a:prstGeom>
      </xdr:spPr>
    </xdr:pic>
    <xdr:clientData/>
  </xdr:twoCellAnchor>
  <xdr:twoCellAnchor editAs="oneCell">
    <xdr:from>
      <xdr:col>5</xdr:col>
      <xdr:colOff>371928</xdr:colOff>
      <xdr:row>2</xdr:row>
      <xdr:rowOff>27215</xdr:rowOff>
    </xdr:from>
    <xdr:to>
      <xdr:col>6</xdr:col>
      <xdr:colOff>267661</xdr:colOff>
      <xdr:row>3</xdr:row>
      <xdr:rowOff>34015</xdr:rowOff>
    </xdr:to>
    <xdr:pic>
      <xdr:nvPicPr>
        <xdr:cNvPr id="16" name="Google Shape;163;p29" descr="Image">
          <a:extLst>
            <a:ext uri="{FF2B5EF4-FFF2-40B4-BE49-F238E27FC236}">
              <a16:creationId xmlns:a16="http://schemas.microsoft.com/office/drawing/2014/main" id="{8F412AC3-35A0-440E-9B8B-5D5EB2DD5C08}"/>
            </a:ext>
          </a:extLst>
        </xdr:cNvPr>
        <xdr:cNvPicPr preferRelativeResize="0"/>
      </xdr:nvPicPr>
      <xdr:blipFill rotWithShape="1">
        <a:blip xmlns:r="http://schemas.openxmlformats.org/officeDocument/2006/relationships" r:embed="rId15">
          <a:alphaModFix/>
        </a:blip>
        <a:srcRect/>
        <a:stretch/>
      </xdr:blipFill>
      <xdr:spPr>
        <a:xfrm>
          <a:off x="3016068" y="400595"/>
          <a:ext cx="595448" cy="165826"/>
        </a:xfrm>
        <a:prstGeom prst="rect">
          <a:avLst/>
        </a:prstGeom>
        <a:noFill/>
        <a:ln>
          <a:noFill/>
        </a:ln>
      </xdr:spPr>
    </xdr:pic>
    <xdr:clientData/>
  </xdr:twoCellAnchor>
  <xdr:twoCellAnchor editAs="oneCell">
    <xdr:from>
      <xdr:col>4</xdr:col>
      <xdr:colOff>353227</xdr:colOff>
      <xdr:row>28</xdr:row>
      <xdr:rowOff>105814</xdr:rowOff>
    </xdr:from>
    <xdr:to>
      <xdr:col>5</xdr:col>
      <xdr:colOff>1309</xdr:colOff>
      <xdr:row>30</xdr:row>
      <xdr:rowOff>89880</xdr:rowOff>
    </xdr:to>
    <xdr:pic>
      <xdr:nvPicPr>
        <xdr:cNvPr id="17" name="Google Shape;161;p29" descr="Image">
          <a:extLst>
            <a:ext uri="{FF2B5EF4-FFF2-40B4-BE49-F238E27FC236}">
              <a16:creationId xmlns:a16="http://schemas.microsoft.com/office/drawing/2014/main" id="{F9B839D6-828D-4CF3-B086-9E5733880F5E}"/>
            </a:ext>
          </a:extLst>
        </xdr:cNvPr>
        <xdr:cNvPicPr preferRelativeResize="0"/>
      </xdr:nvPicPr>
      <xdr:blipFill rotWithShape="1">
        <a:blip xmlns:r="http://schemas.openxmlformats.org/officeDocument/2006/relationships" r:embed="rId16">
          <a:alphaModFix/>
        </a:blip>
        <a:srcRect/>
        <a:stretch/>
      </xdr:blipFill>
      <xdr:spPr>
        <a:xfrm>
          <a:off x="2463967" y="5630314"/>
          <a:ext cx="280045" cy="389582"/>
        </a:xfrm>
        <a:prstGeom prst="rect">
          <a:avLst/>
        </a:prstGeom>
        <a:noFill/>
        <a:ln>
          <a:noFill/>
        </a:ln>
      </xdr:spPr>
    </xdr:pic>
    <xdr:clientData/>
  </xdr:twoCellAnchor>
  <xdr:twoCellAnchor editAs="oneCell">
    <xdr:from>
      <xdr:col>12</xdr:col>
      <xdr:colOff>13685</xdr:colOff>
      <xdr:row>47</xdr:row>
      <xdr:rowOff>21898</xdr:rowOff>
    </xdr:from>
    <xdr:to>
      <xdr:col>13</xdr:col>
      <xdr:colOff>2155</xdr:colOff>
      <xdr:row>48</xdr:row>
      <xdr:rowOff>77</xdr:rowOff>
    </xdr:to>
    <xdr:pic>
      <xdr:nvPicPr>
        <xdr:cNvPr id="18" name="Imagem 17">
          <a:extLst>
            <a:ext uri="{FF2B5EF4-FFF2-40B4-BE49-F238E27FC236}">
              <a16:creationId xmlns:a16="http://schemas.microsoft.com/office/drawing/2014/main" id="{1EDC553E-3B1E-4F5B-AAFD-CD2C32054FB0}"/>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561045" y="9188758"/>
          <a:ext cx="483770" cy="176962"/>
        </a:xfrm>
        <a:prstGeom prst="rect">
          <a:avLst/>
        </a:prstGeom>
      </xdr:spPr>
    </xdr:pic>
    <xdr:clientData/>
  </xdr:twoCellAnchor>
  <xdr:twoCellAnchor editAs="oneCell">
    <xdr:from>
      <xdr:col>9</xdr:col>
      <xdr:colOff>8369</xdr:colOff>
      <xdr:row>20</xdr:row>
      <xdr:rowOff>96580</xdr:rowOff>
    </xdr:from>
    <xdr:to>
      <xdr:col>13</xdr:col>
      <xdr:colOff>13152</xdr:colOff>
      <xdr:row>25</xdr:row>
      <xdr:rowOff>225984</xdr:rowOff>
    </xdr:to>
    <xdr:pic>
      <xdr:nvPicPr>
        <xdr:cNvPr id="20" name="Imagem 19">
          <a:extLst>
            <a:ext uri="{FF2B5EF4-FFF2-40B4-BE49-F238E27FC236}">
              <a16:creationId xmlns:a16="http://schemas.microsoft.com/office/drawing/2014/main" id="{DBB2FC72-03D8-C493-AB1F-A4CD432FA0B8}"/>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t="28962" b="18463"/>
        <a:stretch>
          <a:fillRect/>
        </a:stretch>
      </xdr:blipFill>
      <xdr:spPr>
        <a:xfrm>
          <a:off x="5440366" y="4247998"/>
          <a:ext cx="1636892" cy="113377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absolute">
    <xdr:from>
      <xdr:col>21</xdr:col>
      <xdr:colOff>645356</xdr:colOff>
      <xdr:row>25</xdr:row>
      <xdr:rowOff>117097</xdr:rowOff>
    </xdr:from>
    <xdr:to>
      <xdr:col>23</xdr:col>
      <xdr:colOff>237162</xdr:colOff>
      <xdr:row>29</xdr:row>
      <xdr:rowOff>185945</xdr:rowOff>
    </xdr:to>
    <xdr:pic>
      <xdr:nvPicPr>
        <xdr:cNvPr id="2" name="Imagem 1">
          <a:extLst>
            <a:ext uri="{FF2B5EF4-FFF2-40B4-BE49-F238E27FC236}">
              <a16:creationId xmlns:a16="http://schemas.microsoft.com/office/drawing/2014/main" id="{82F54603-35FB-404E-92A5-FD2D3AFFEFF8}"/>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958" t="10409" r="84470" b="71835"/>
        <a:stretch/>
      </xdr:blipFill>
      <xdr:spPr>
        <a:xfrm>
          <a:off x="15402756" y="5679697"/>
          <a:ext cx="684006" cy="881648"/>
        </a:xfrm>
        <a:prstGeom prst="rect">
          <a:avLst/>
        </a:prstGeom>
      </xdr:spPr>
    </xdr:pic>
    <xdr:clientData/>
  </xdr:twoCellAnchor>
  <xdr:twoCellAnchor editAs="absolute">
    <xdr:from>
      <xdr:col>28</xdr:col>
      <xdr:colOff>273432</xdr:colOff>
      <xdr:row>25</xdr:row>
      <xdr:rowOff>152134</xdr:rowOff>
    </xdr:from>
    <xdr:to>
      <xdr:col>30</xdr:col>
      <xdr:colOff>6565</xdr:colOff>
      <xdr:row>30</xdr:row>
      <xdr:rowOff>27157</xdr:rowOff>
    </xdr:to>
    <xdr:pic>
      <xdr:nvPicPr>
        <xdr:cNvPr id="3" name="Imagem 2">
          <a:extLst>
            <a:ext uri="{FF2B5EF4-FFF2-40B4-BE49-F238E27FC236}">
              <a16:creationId xmlns:a16="http://schemas.microsoft.com/office/drawing/2014/main" id="{ABA44B27-C9AE-4D93-A093-1D75D4A96ED5}"/>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55154" r="83816" b="26871"/>
        <a:stretch/>
      </xdr:blipFill>
      <xdr:spPr>
        <a:xfrm>
          <a:off x="18904332" y="5714734"/>
          <a:ext cx="431633" cy="891023"/>
        </a:xfrm>
        <a:prstGeom prst="rect">
          <a:avLst/>
        </a:prstGeom>
      </xdr:spPr>
    </xdr:pic>
    <xdr:clientData/>
  </xdr:twoCellAnchor>
  <xdr:twoCellAnchor editAs="absolute">
    <xdr:from>
      <xdr:col>23</xdr:col>
      <xdr:colOff>283469</xdr:colOff>
      <xdr:row>25</xdr:row>
      <xdr:rowOff>136724</xdr:rowOff>
    </xdr:from>
    <xdr:to>
      <xdr:col>24</xdr:col>
      <xdr:colOff>202131</xdr:colOff>
      <xdr:row>29</xdr:row>
      <xdr:rowOff>185277</xdr:rowOff>
    </xdr:to>
    <xdr:pic>
      <xdr:nvPicPr>
        <xdr:cNvPr id="4" name="Imagem 3">
          <a:extLst>
            <a:ext uri="{FF2B5EF4-FFF2-40B4-BE49-F238E27FC236}">
              <a16:creationId xmlns:a16="http://schemas.microsoft.com/office/drawing/2014/main" id="{B9C43ED0-DB7C-4B59-A474-9306D943397A}"/>
            </a:ext>
            <a:ext uri="{147F2762-F138-4A5C-976F-8EAC2B608ADB}">
              <a16:predDERef xmlns:a16="http://schemas.microsoft.com/office/drawing/2014/main" pred="{2FFBF7A4-CE04-4BBC-BEFF-23C738D59DB3}"/>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8693" t="10578" r="68305" b="72061"/>
        <a:stretch/>
      </xdr:blipFill>
      <xdr:spPr>
        <a:xfrm>
          <a:off x="16133069" y="5699324"/>
          <a:ext cx="452062" cy="861353"/>
        </a:xfrm>
        <a:prstGeom prst="rect">
          <a:avLst/>
        </a:prstGeom>
      </xdr:spPr>
    </xdr:pic>
    <xdr:clientData/>
  </xdr:twoCellAnchor>
  <xdr:twoCellAnchor editAs="absolute">
    <xdr:from>
      <xdr:col>26</xdr:col>
      <xdr:colOff>149150</xdr:colOff>
      <xdr:row>25</xdr:row>
      <xdr:rowOff>126337</xdr:rowOff>
    </xdr:from>
    <xdr:to>
      <xdr:col>27</xdr:col>
      <xdr:colOff>53390</xdr:colOff>
      <xdr:row>29</xdr:row>
      <xdr:rowOff>192748</xdr:rowOff>
    </xdr:to>
    <xdr:pic>
      <xdr:nvPicPr>
        <xdr:cNvPr id="5" name="Imagem 4">
          <a:extLst>
            <a:ext uri="{FF2B5EF4-FFF2-40B4-BE49-F238E27FC236}">
              <a16:creationId xmlns:a16="http://schemas.microsoft.com/office/drawing/2014/main" id="{0648CE19-6A2A-43E8-9325-9B6E719EE83D}"/>
            </a:ext>
            <a:ext uri="{147F2762-F138-4A5C-976F-8EAC2B608ADB}">
              <a16:predDERef xmlns:a16="http://schemas.microsoft.com/office/drawing/2014/main" pred="{2FFBF7A4-CE04-4BBC-BEFF-23C738D59DB3}"/>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68060" t="10041" r="18089" b="72446"/>
        <a:stretch/>
      </xdr:blipFill>
      <xdr:spPr>
        <a:xfrm>
          <a:off x="17611650" y="5688937"/>
          <a:ext cx="640840" cy="879211"/>
        </a:xfrm>
        <a:prstGeom prst="rect">
          <a:avLst/>
        </a:prstGeom>
      </xdr:spPr>
    </xdr:pic>
    <xdr:clientData/>
  </xdr:twoCellAnchor>
  <xdr:twoCellAnchor editAs="absolute">
    <xdr:from>
      <xdr:col>25</xdr:col>
      <xdr:colOff>272620</xdr:colOff>
      <xdr:row>25</xdr:row>
      <xdr:rowOff>142279</xdr:rowOff>
    </xdr:from>
    <xdr:to>
      <xdr:col>26</xdr:col>
      <xdr:colOff>165706</xdr:colOff>
      <xdr:row>30</xdr:row>
      <xdr:rowOff>6670</xdr:rowOff>
    </xdr:to>
    <xdr:pic>
      <xdr:nvPicPr>
        <xdr:cNvPr id="6" name="Imagem 5">
          <a:extLst>
            <a:ext uri="{FF2B5EF4-FFF2-40B4-BE49-F238E27FC236}">
              <a16:creationId xmlns:a16="http://schemas.microsoft.com/office/drawing/2014/main" id="{B463C7C2-898F-452A-B9FE-18A8B10C1272}"/>
            </a:ext>
            <a:ext uri="{147F2762-F138-4A5C-976F-8EAC2B608ADB}">
              <a16:predDERef xmlns:a16="http://schemas.microsoft.com/office/drawing/2014/main" pred="{D09D72CC-3CFF-4BF8-9561-99BC5546F15C}"/>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51431" t="10342" r="34745" b="71961"/>
        <a:stretch/>
      </xdr:blipFill>
      <xdr:spPr>
        <a:xfrm>
          <a:off x="17125520" y="5704879"/>
          <a:ext cx="502686" cy="880391"/>
        </a:xfrm>
        <a:prstGeom prst="rect">
          <a:avLst/>
        </a:prstGeom>
      </xdr:spPr>
    </xdr:pic>
    <xdr:clientData/>
  </xdr:twoCellAnchor>
  <xdr:twoCellAnchor editAs="absolute">
    <xdr:from>
      <xdr:col>24</xdr:col>
      <xdr:colOff>250035</xdr:colOff>
      <xdr:row>25</xdr:row>
      <xdr:rowOff>123749</xdr:rowOff>
    </xdr:from>
    <xdr:to>
      <xdr:col>25</xdr:col>
      <xdr:colOff>280435</xdr:colOff>
      <xdr:row>30</xdr:row>
      <xdr:rowOff>11979</xdr:rowOff>
    </xdr:to>
    <xdr:pic>
      <xdr:nvPicPr>
        <xdr:cNvPr id="7" name="Imagem 6">
          <a:extLst>
            <a:ext uri="{FF2B5EF4-FFF2-40B4-BE49-F238E27FC236}">
              <a16:creationId xmlns:a16="http://schemas.microsoft.com/office/drawing/2014/main" id="{C7F4605D-7D7C-4001-A1C8-4DE211511649}"/>
            </a:ext>
            <a:ext uri="{147F2762-F138-4A5C-976F-8EAC2B608ADB}">
              <a16:predDERef xmlns:a16="http://schemas.microsoft.com/office/drawing/2014/main" pred="{037608BA-F2F1-44D4-90FB-074AFF4DADE1}"/>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34662" t="10217" r="51333" b="71763"/>
        <a:stretch/>
      </xdr:blipFill>
      <xdr:spPr>
        <a:xfrm>
          <a:off x="16633035" y="5686349"/>
          <a:ext cx="500300" cy="904230"/>
        </a:xfrm>
        <a:prstGeom prst="rect">
          <a:avLst/>
        </a:prstGeom>
      </xdr:spPr>
    </xdr:pic>
    <xdr:clientData/>
  </xdr:twoCellAnchor>
  <xdr:twoCellAnchor editAs="absolute">
    <xdr:from>
      <xdr:col>26</xdr:col>
      <xdr:colOff>260389</xdr:colOff>
      <xdr:row>31</xdr:row>
      <xdr:rowOff>6794</xdr:rowOff>
    </xdr:from>
    <xdr:to>
      <xdr:col>27</xdr:col>
      <xdr:colOff>145058</xdr:colOff>
      <xdr:row>34</xdr:row>
      <xdr:rowOff>196681</xdr:rowOff>
    </xdr:to>
    <xdr:pic>
      <xdr:nvPicPr>
        <xdr:cNvPr id="8" name="Imagem 7">
          <a:extLst>
            <a:ext uri="{FF2B5EF4-FFF2-40B4-BE49-F238E27FC236}">
              <a16:creationId xmlns:a16="http://schemas.microsoft.com/office/drawing/2014/main" id="{377239AF-672F-4336-AD9B-534CECE205E3}"/>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85546" t="33360" r="1386" b="49283"/>
        <a:stretch/>
      </xdr:blipFill>
      <xdr:spPr>
        <a:xfrm>
          <a:off x="17722889" y="6788594"/>
          <a:ext cx="621269" cy="799487"/>
        </a:xfrm>
        <a:prstGeom prst="rect">
          <a:avLst/>
        </a:prstGeom>
      </xdr:spPr>
    </xdr:pic>
    <xdr:clientData/>
  </xdr:twoCellAnchor>
  <xdr:twoCellAnchor editAs="absolute">
    <xdr:from>
      <xdr:col>27</xdr:col>
      <xdr:colOff>215212</xdr:colOff>
      <xdr:row>31</xdr:row>
      <xdr:rowOff>42792</xdr:rowOff>
    </xdr:from>
    <xdr:to>
      <xdr:col>28</xdr:col>
      <xdr:colOff>286159</xdr:colOff>
      <xdr:row>35</xdr:row>
      <xdr:rowOff>93306</xdr:rowOff>
    </xdr:to>
    <xdr:pic>
      <xdr:nvPicPr>
        <xdr:cNvPr id="9" name="Imagem 8">
          <a:extLst>
            <a:ext uri="{FF2B5EF4-FFF2-40B4-BE49-F238E27FC236}">
              <a16:creationId xmlns:a16="http://schemas.microsoft.com/office/drawing/2014/main" id="{5ED4B66E-FE3E-4619-A30D-4864C6F46733}"/>
            </a:ext>
            <a:ext uri="{147F2762-F138-4A5C-976F-8EAC2B608ADB}">
              <a16:predDERef xmlns:a16="http://schemas.microsoft.com/office/drawing/2014/main" pred="{B378A26E-B939-4829-BDD2-714E34B61C83}"/>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68590" t="33119" r="17757" b="49722"/>
        <a:stretch/>
      </xdr:blipFill>
      <xdr:spPr>
        <a:xfrm>
          <a:off x="18414312" y="6824592"/>
          <a:ext cx="502747" cy="863314"/>
        </a:xfrm>
        <a:prstGeom prst="rect">
          <a:avLst/>
        </a:prstGeom>
      </xdr:spPr>
    </xdr:pic>
    <xdr:clientData/>
  </xdr:twoCellAnchor>
  <xdr:twoCellAnchor editAs="absolute">
    <xdr:from>
      <xdr:col>25</xdr:col>
      <xdr:colOff>273221</xdr:colOff>
      <xdr:row>31</xdr:row>
      <xdr:rowOff>6567</xdr:rowOff>
    </xdr:from>
    <xdr:to>
      <xdr:col>26</xdr:col>
      <xdr:colOff>218089</xdr:colOff>
      <xdr:row>35</xdr:row>
      <xdr:rowOff>161489</xdr:rowOff>
    </xdr:to>
    <xdr:pic>
      <xdr:nvPicPr>
        <xdr:cNvPr id="10" name="Imagem 9">
          <a:extLst>
            <a:ext uri="{FF2B5EF4-FFF2-40B4-BE49-F238E27FC236}">
              <a16:creationId xmlns:a16="http://schemas.microsoft.com/office/drawing/2014/main" id="{A85D66B9-5E05-451D-8427-C6DA7C61845B}"/>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51397" t="32712" r="33932" b="47236"/>
        <a:stretch/>
      </xdr:blipFill>
      <xdr:spPr>
        <a:xfrm>
          <a:off x="17126121" y="6788367"/>
          <a:ext cx="554468" cy="967722"/>
        </a:xfrm>
        <a:prstGeom prst="rect">
          <a:avLst/>
        </a:prstGeom>
      </xdr:spPr>
    </xdr:pic>
    <xdr:clientData/>
  </xdr:twoCellAnchor>
  <xdr:twoCellAnchor editAs="absolute">
    <xdr:from>
      <xdr:col>24</xdr:col>
      <xdr:colOff>201787</xdr:colOff>
      <xdr:row>30</xdr:row>
      <xdr:rowOff>186300</xdr:rowOff>
    </xdr:from>
    <xdr:to>
      <xdr:col>25</xdr:col>
      <xdr:colOff>280812</xdr:colOff>
      <xdr:row>35</xdr:row>
      <xdr:rowOff>7184</xdr:rowOff>
    </xdr:to>
    <xdr:pic>
      <xdr:nvPicPr>
        <xdr:cNvPr id="11" name="Imagem 10">
          <a:extLst>
            <a:ext uri="{FF2B5EF4-FFF2-40B4-BE49-F238E27FC236}">
              <a16:creationId xmlns:a16="http://schemas.microsoft.com/office/drawing/2014/main" id="{5941F210-89F0-4923-848B-DE5450AB3EA9}"/>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34910" t="32587" r="50823" b="49912"/>
        <a:stretch/>
      </xdr:blipFill>
      <xdr:spPr>
        <a:xfrm>
          <a:off x="16584787" y="6764900"/>
          <a:ext cx="548925" cy="836884"/>
        </a:xfrm>
        <a:prstGeom prst="rect">
          <a:avLst/>
        </a:prstGeom>
      </xdr:spPr>
    </xdr:pic>
    <xdr:clientData/>
  </xdr:twoCellAnchor>
  <xdr:twoCellAnchor editAs="absolute">
    <xdr:from>
      <xdr:col>23</xdr:col>
      <xdr:colOff>282313</xdr:colOff>
      <xdr:row>31</xdr:row>
      <xdr:rowOff>14757</xdr:rowOff>
    </xdr:from>
    <xdr:to>
      <xdr:col>24</xdr:col>
      <xdr:colOff>134317</xdr:colOff>
      <xdr:row>35</xdr:row>
      <xdr:rowOff>49141</xdr:rowOff>
    </xdr:to>
    <xdr:pic>
      <xdr:nvPicPr>
        <xdr:cNvPr id="12" name="Imagem 11">
          <a:extLst>
            <a:ext uri="{FF2B5EF4-FFF2-40B4-BE49-F238E27FC236}">
              <a16:creationId xmlns:a16="http://schemas.microsoft.com/office/drawing/2014/main" id="{A4417FDB-9E5D-49FD-BEF4-E9BF4294A341}"/>
            </a:ext>
            <a:ext uri="{147F2762-F138-4A5C-976F-8EAC2B608ADB}">
              <a16:predDERef xmlns:a16="http://schemas.microsoft.com/office/drawing/2014/main" pred="{EEF59ADF-22A0-46C6-B964-1B9F7EBADBE3}"/>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18635" t="32802" r="68165" b="49683"/>
        <a:stretch/>
      </xdr:blipFill>
      <xdr:spPr>
        <a:xfrm>
          <a:off x="16131913" y="6796557"/>
          <a:ext cx="385404" cy="847184"/>
        </a:xfrm>
        <a:prstGeom prst="rect">
          <a:avLst/>
        </a:prstGeom>
      </xdr:spPr>
    </xdr:pic>
    <xdr:clientData/>
  </xdr:twoCellAnchor>
  <xdr:twoCellAnchor editAs="absolute">
    <xdr:from>
      <xdr:col>27</xdr:col>
      <xdr:colOff>73862</xdr:colOff>
      <xdr:row>25</xdr:row>
      <xdr:rowOff>144423</xdr:rowOff>
    </xdr:from>
    <xdr:to>
      <xdr:col>28</xdr:col>
      <xdr:colOff>305316</xdr:colOff>
      <xdr:row>30</xdr:row>
      <xdr:rowOff>108097</xdr:rowOff>
    </xdr:to>
    <xdr:pic>
      <xdr:nvPicPr>
        <xdr:cNvPr id="13" name="Imagem 12">
          <a:extLst>
            <a:ext uri="{FF2B5EF4-FFF2-40B4-BE49-F238E27FC236}">
              <a16:creationId xmlns:a16="http://schemas.microsoft.com/office/drawing/2014/main" id="{C02B6A6C-284F-446B-90BB-B6CE3E3AF0B2}"/>
            </a:ext>
            <a:ext uri="{147F2762-F138-4A5C-976F-8EAC2B608ADB}">
              <a16:predDERef xmlns:a16="http://schemas.microsoft.com/office/drawing/2014/main" pred="{C08C49D0-50EE-427A-8149-1F62CD5B2E44}"/>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59484" t="67574" r="22858" b="12697"/>
        <a:stretch/>
      </xdr:blipFill>
      <xdr:spPr>
        <a:xfrm>
          <a:off x="18272962" y="5707023"/>
          <a:ext cx="663254" cy="979674"/>
        </a:xfrm>
        <a:prstGeom prst="rect">
          <a:avLst/>
        </a:prstGeom>
      </xdr:spPr>
    </xdr:pic>
    <xdr:clientData/>
  </xdr:twoCellAnchor>
  <xdr:twoCellAnchor editAs="oneCell">
    <xdr:from>
      <xdr:col>5</xdr:col>
      <xdr:colOff>371928</xdr:colOff>
      <xdr:row>2</xdr:row>
      <xdr:rowOff>27215</xdr:rowOff>
    </xdr:from>
    <xdr:to>
      <xdr:col>6</xdr:col>
      <xdr:colOff>267661</xdr:colOff>
      <xdr:row>2</xdr:row>
      <xdr:rowOff>193041</xdr:rowOff>
    </xdr:to>
    <xdr:pic>
      <xdr:nvPicPr>
        <xdr:cNvPr id="14" name="Google Shape;163;p29" descr="Image">
          <a:extLst>
            <a:ext uri="{FF2B5EF4-FFF2-40B4-BE49-F238E27FC236}">
              <a16:creationId xmlns:a16="http://schemas.microsoft.com/office/drawing/2014/main" id="{CC2FADF1-3CA5-41E0-B3D4-B577AA2123ED}"/>
            </a:ext>
          </a:extLst>
        </xdr:cNvPr>
        <xdr:cNvPicPr preferRelativeResize="0"/>
      </xdr:nvPicPr>
      <xdr:blipFill rotWithShape="1">
        <a:blip xmlns:r="http://schemas.openxmlformats.org/officeDocument/2006/relationships" r:embed="rId13">
          <a:alphaModFix/>
        </a:blip>
        <a:srcRect/>
        <a:stretch/>
      </xdr:blipFill>
      <xdr:spPr>
        <a:xfrm>
          <a:off x="3016068" y="400595"/>
          <a:ext cx="595448" cy="165826"/>
        </a:xfrm>
        <a:prstGeom prst="rect">
          <a:avLst/>
        </a:prstGeom>
        <a:noFill/>
        <a:ln>
          <a:noFill/>
        </a:ln>
      </xdr:spPr>
    </xdr:pic>
    <xdr:clientData/>
  </xdr:twoCellAnchor>
  <xdr:twoCellAnchor editAs="oneCell">
    <xdr:from>
      <xdr:col>12</xdr:col>
      <xdr:colOff>13685</xdr:colOff>
      <xdr:row>46</xdr:row>
      <xdr:rowOff>21898</xdr:rowOff>
    </xdr:from>
    <xdr:to>
      <xdr:col>13</xdr:col>
      <xdr:colOff>2155</xdr:colOff>
      <xdr:row>47</xdr:row>
      <xdr:rowOff>77</xdr:rowOff>
    </xdr:to>
    <xdr:pic>
      <xdr:nvPicPr>
        <xdr:cNvPr id="15" name="Imagem 14">
          <a:extLst>
            <a:ext uri="{FF2B5EF4-FFF2-40B4-BE49-F238E27FC236}">
              <a16:creationId xmlns:a16="http://schemas.microsoft.com/office/drawing/2014/main" id="{C2D413BA-CDFB-47FB-882D-9F7685DBB35C}"/>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5561045" y="8990638"/>
          <a:ext cx="483770" cy="176962"/>
        </a:xfrm>
        <a:prstGeom prst="rect">
          <a:avLst/>
        </a:prstGeom>
      </xdr:spPr>
    </xdr:pic>
    <xdr:clientData/>
  </xdr:twoCellAnchor>
  <xdr:twoCellAnchor editAs="oneCell">
    <xdr:from>
      <xdr:col>0</xdr:col>
      <xdr:colOff>0</xdr:colOff>
      <xdr:row>30</xdr:row>
      <xdr:rowOff>76200</xdr:rowOff>
    </xdr:from>
    <xdr:to>
      <xdr:col>0</xdr:col>
      <xdr:colOff>457200</xdr:colOff>
      <xdr:row>33</xdr:row>
      <xdr:rowOff>13750</xdr:rowOff>
    </xdr:to>
    <xdr:pic>
      <xdr:nvPicPr>
        <xdr:cNvPr id="16" name="Imagem 18">
          <a:extLst>
            <a:ext uri="{FF2B5EF4-FFF2-40B4-BE49-F238E27FC236}">
              <a16:creationId xmlns:a16="http://schemas.microsoft.com/office/drawing/2014/main" id="{51864400-98EF-4444-9D63-92C6A3B046EA}"/>
            </a:ext>
            <a:ext uri="{147F2762-F138-4A5C-976F-8EAC2B608ADB}">
              <a16:predDERef xmlns:a16="http://schemas.microsoft.com/office/drawing/2014/main" pred="{392EE7FA-6E0C-4FDF-BED9-102FC5A0F379}"/>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18859" t="55514" r="67856" b="26989"/>
        <a:stretch/>
      </xdr:blipFill>
      <xdr:spPr>
        <a:xfrm>
          <a:off x="0" y="5958840"/>
          <a:ext cx="457200" cy="549800"/>
        </a:xfrm>
        <a:prstGeom prst="rect">
          <a:avLst/>
        </a:prstGeom>
      </xdr:spPr>
    </xdr:pic>
    <xdr:clientData/>
  </xdr:twoCellAnchor>
  <xdr:twoCellAnchor editAs="oneCell">
    <xdr:from>
      <xdr:col>0</xdr:col>
      <xdr:colOff>533400</xdr:colOff>
      <xdr:row>30</xdr:row>
      <xdr:rowOff>104775</xdr:rowOff>
    </xdr:from>
    <xdr:to>
      <xdr:col>1</xdr:col>
      <xdr:colOff>315733</xdr:colOff>
      <xdr:row>33</xdr:row>
      <xdr:rowOff>70900</xdr:rowOff>
    </xdr:to>
    <xdr:pic>
      <xdr:nvPicPr>
        <xdr:cNvPr id="17" name="Imagem 19">
          <a:extLst>
            <a:ext uri="{FF2B5EF4-FFF2-40B4-BE49-F238E27FC236}">
              <a16:creationId xmlns:a16="http://schemas.microsoft.com/office/drawing/2014/main" id="{03BA85CF-A88B-4008-A881-5470332E3FB4}"/>
            </a:ext>
            <a:ext uri="{147F2762-F138-4A5C-976F-8EAC2B608ADB}">
              <a16:predDERef xmlns:a16="http://schemas.microsoft.com/office/drawing/2014/main" pred="{5E9CB740-3CFD-41D1-BD7C-B0A74F50E94F}"/>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1980" t="32866" r="84274" b="49516"/>
        <a:stretch/>
      </xdr:blipFill>
      <xdr:spPr>
        <a:xfrm>
          <a:off x="533400" y="5987415"/>
          <a:ext cx="482048" cy="578375"/>
        </a:xfrm>
        <a:prstGeom prst="rect">
          <a:avLst/>
        </a:prstGeom>
      </xdr:spPr>
    </xdr:pic>
    <xdr:clientData/>
  </xdr:twoCellAnchor>
  <xdr:twoCellAnchor editAs="oneCell">
    <xdr:from>
      <xdr:col>1</xdr:col>
      <xdr:colOff>57150</xdr:colOff>
      <xdr:row>30</xdr:row>
      <xdr:rowOff>104775</xdr:rowOff>
    </xdr:from>
    <xdr:to>
      <xdr:col>1</xdr:col>
      <xdr:colOff>533400</xdr:colOff>
      <xdr:row>33</xdr:row>
      <xdr:rowOff>99475</xdr:rowOff>
    </xdr:to>
    <xdr:pic>
      <xdr:nvPicPr>
        <xdr:cNvPr id="18" name="Imagem 20">
          <a:extLst>
            <a:ext uri="{FF2B5EF4-FFF2-40B4-BE49-F238E27FC236}">
              <a16:creationId xmlns:a16="http://schemas.microsoft.com/office/drawing/2014/main" id="{C8AEC2AC-9255-4C2D-BB42-5D5ABEED135B}"/>
            </a:ext>
            <a:ext uri="{147F2762-F138-4A5C-976F-8EAC2B608ADB}">
              <a16:predDERef xmlns:a16="http://schemas.microsoft.com/office/drawing/2014/main" pred="{B96C4DCD-6CE9-4DC4-B449-79775BD93FFB}"/>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18635" t="32802" r="68165" b="49683"/>
        <a:stretch/>
      </xdr:blipFill>
      <xdr:spPr>
        <a:xfrm>
          <a:off x="1055370" y="5987415"/>
          <a:ext cx="476250" cy="606950"/>
        </a:xfrm>
        <a:prstGeom prst="rect">
          <a:avLst/>
        </a:prstGeom>
      </xdr:spPr>
    </xdr:pic>
    <xdr:clientData/>
  </xdr:twoCellAnchor>
  <xdr:twoCellAnchor editAs="oneCell">
    <xdr:from>
      <xdr:col>21</xdr:col>
      <xdr:colOff>542925</xdr:colOff>
      <xdr:row>31</xdr:row>
      <xdr:rowOff>38100</xdr:rowOff>
    </xdr:from>
    <xdr:to>
      <xdr:col>23</xdr:col>
      <xdr:colOff>127570</xdr:colOff>
      <xdr:row>35</xdr:row>
      <xdr:rowOff>40135</xdr:rowOff>
    </xdr:to>
    <xdr:pic>
      <xdr:nvPicPr>
        <xdr:cNvPr id="19" name="Imagem 18">
          <a:extLst>
            <a:ext uri="{FF2B5EF4-FFF2-40B4-BE49-F238E27FC236}">
              <a16:creationId xmlns:a16="http://schemas.microsoft.com/office/drawing/2014/main" id="{9890699F-129C-40B4-B3FD-7F143B502B58}"/>
            </a:ext>
            <a:ext uri="{147F2762-F138-4A5C-976F-8EAC2B608ADB}">
              <a16:predDERef xmlns:a16="http://schemas.microsoft.com/office/drawing/2014/main" pred="{8C4587D2-6777-48B5-A490-DBA4A9710A49}"/>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1980" t="32866" r="84274" b="49516"/>
        <a:stretch/>
      </xdr:blipFill>
      <xdr:spPr>
        <a:xfrm>
          <a:off x="15300325" y="6819900"/>
          <a:ext cx="676845" cy="814835"/>
        </a:xfrm>
        <a:prstGeom prst="rect">
          <a:avLst/>
        </a:prstGeom>
      </xdr:spPr>
    </xdr:pic>
    <xdr:clientData/>
  </xdr:twoCellAnchor>
  <xdr:twoCellAnchor editAs="oneCell">
    <xdr:from>
      <xdr:col>9</xdr:col>
      <xdr:colOff>106633</xdr:colOff>
      <xdr:row>13</xdr:row>
      <xdr:rowOff>184699</xdr:rowOff>
    </xdr:from>
    <xdr:to>
      <xdr:col>13</xdr:col>
      <xdr:colOff>4665</xdr:colOff>
      <xdr:row>23</xdr:row>
      <xdr:rowOff>192570</xdr:rowOff>
    </xdr:to>
    <xdr:pic>
      <xdr:nvPicPr>
        <xdr:cNvPr id="21" name="Imagem 20">
          <a:extLst>
            <a:ext uri="{FF2B5EF4-FFF2-40B4-BE49-F238E27FC236}">
              <a16:creationId xmlns:a16="http://schemas.microsoft.com/office/drawing/2014/main" id="{4B89F45F-2756-D161-443F-C2859FF5D2C9}"/>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5281292" y="3264251"/>
          <a:ext cx="1538776" cy="202725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absolute">
    <xdr:from>
      <xdr:col>0</xdr:col>
      <xdr:colOff>56866</xdr:colOff>
      <xdr:row>30</xdr:row>
      <xdr:rowOff>102817</xdr:rowOff>
    </xdr:from>
    <xdr:to>
      <xdr:col>0</xdr:col>
      <xdr:colOff>732406</xdr:colOff>
      <xdr:row>34</xdr:row>
      <xdr:rowOff>141779</xdr:rowOff>
    </xdr:to>
    <xdr:pic>
      <xdr:nvPicPr>
        <xdr:cNvPr id="2" name="Imagem 1">
          <a:extLst>
            <a:ext uri="{FF2B5EF4-FFF2-40B4-BE49-F238E27FC236}">
              <a16:creationId xmlns:a16="http://schemas.microsoft.com/office/drawing/2014/main" id="{F8A7111C-C5B9-43E0-BDAE-6B387789EAFA}"/>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958" t="10409" r="84470" b="71835"/>
        <a:stretch/>
      </xdr:blipFill>
      <xdr:spPr>
        <a:xfrm>
          <a:off x="56866" y="6630996"/>
          <a:ext cx="675540" cy="846455"/>
        </a:xfrm>
        <a:prstGeom prst="rect">
          <a:avLst/>
        </a:prstGeom>
      </xdr:spPr>
    </xdr:pic>
    <xdr:clientData/>
  </xdr:twoCellAnchor>
  <xdr:twoCellAnchor editAs="absolute">
    <xdr:from>
      <xdr:col>28</xdr:col>
      <xdr:colOff>108269</xdr:colOff>
      <xdr:row>25</xdr:row>
      <xdr:rowOff>160601</xdr:rowOff>
    </xdr:from>
    <xdr:to>
      <xdr:col>29</xdr:col>
      <xdr:colOff>170149</xdr:colOff>
      <xdr:row>30</xdr:row>
      <xdr:rowOff>28736</xdr:rowOff>
    </xdr:to>
    <xdr:pic>
      <xdr:nvPicPr>
        <xdr:cNvPr id="3" name="Imagem 2">
          <a:extLst>
            <a:ext uri="{FF2B5EF4-FFF2-40B4-BE49-F238E27FC236}">
              <a16:creationId xmlns:a16="http://schemas.microsoft.com/office/drawing/2014/main" id="{8BC3484B-21B5-4F99-A305-0DB3C152F90D}"/>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55154" r="83816" b="26871"/>
        <a:stretch/>
      </xdr:blipFill>
      <xdr:spPr>
        <a:xfrm>
          <a:off x="18703344" y="5699317"/>
          <a:ext cx="414447" cy="857598"/>
        </a:xfrm>
        <a:prstGeom prst="rect">
          <a:avLst/>
        </a:prstGeom>
      </xdr:spPr>
    </xdr:pic>
    <xdr:clientData/>
  </xdr:twoCellAnchor>
  <xdr:twoCellAnchor editAs="absolute">
    <xdr:from>
      <xdr:col>21</xdr:col>
      <xdr:colOff>493702</xdr:colOff>
      <xdr:row>30</xdr:row>
      <xdr:rowOff>200800</xdr:rowOff>
    </xdr:from>
    <xdr:to>
      <xdr:col>23</xdr:col>
      <xdr:colOff>76713</xdr:colOff>
      <xdr:row>34</xdr:row>
      <xdr:rowOff>190946</xdr:rowOff>
    </xdr:to>
    <xdr:pic>
      <xdr:nvPicPr>
        <xdr:cNvPr id="4" name="Imagem 3">
          <a:extLst>
            <a:ext uri="{FF2B5EF4-FFF2-40B4-BE49-F238E27FC236}">
              <a16:creationId xmlns:a16="http://schemas.microsoft.com/office/drawing/2014/main" id="{E6C890CD-366A-48A0-8D55-E098C8A5BBD4}"/>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80" t="32866" r="84274" b="49516"/>
        <a:stretch/>
      </xdr:blipFill>
      <xdr:spPr>
        <a:xfrm>
          <a:off x="15221911" y="6728979"/>
          <a:ext cx="674832" cy="797639"/>
        </a:xfrm>
        <a:prstGeom prst="rect">
          <a:avLst/>
        </a:prstGeom>
      </xdr:spPr>
    </xdr:pic>
    <xdr:clientData/>
  </xdr:twoCellAnchor>
  <xdr:twoCellAnchor editAs="absolute">
    <xdr:from>
      <xdr:col>23</xdr:col>
      <xdr:colOff>101878</xdr:colOff>
      <xdr:row>25</xdr:row>
      <xdr:rowOff>145191</xdr:rowOff>
    </xdr:from>
    <xdr:to>
      <xdr:col>24</xdr:col>
      <xdr:colOff>27112</xdr:colOff>
      <xdr:row>29</xdr:row>
      <xdr:rowOff>175231</xdr:rowOff>
    </xdr:to>
    <xdr:pic>
      <xdr:nvPicPr>
        <xdr:cNvPr id="5" name="Imagem 4">
          <a:extLst>
            <a:ext uri="{FF2B5EF4-FFF2-40B4-BE49-F238E27FC236}">
              <a16:creationId xmlns:a16="http://schemas.microsoft.com/office/drawing/2014/main" id="{FCF1546E-6F38-46D8-9078-77834743EC5C}"/>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8693" t="10578" r="68305" b="72061"/>
        <a:stretch/>
      </xdr:blipFill>
      <xdr:spPr>
        <a:xfrm>
          <a:off x="15921908" y="5683907"/>
          <a:ext cx="459771" cy="826160"/>
        </a:xfrm>
        <a:prstGeom prst="rect">
          <a:avLst/>
        </a:prstGeom>
      </xdr:spPr>
    </xdr:pic>
    <xdr:clientData/>
  </xdr:twoCellAnchor>
  <xdr:twoCellAnchor editAs="absolute">
    <xdr:from>
      <xdr:col>25</xdr:col>
      <xdr:colOff>593714</xdr:colOff>
      <xdr:row>25</xdr:row>
      <xdr:rowOff>134804</xdr:rowOff>
    </xdr:from>
    <xdr:to>
      <xdr:col>26</xdr:col>
      <xdr:colOff>624954</xdr:colOff>
      <xdr:row>29</xdr:row>
      <xdr:rowOff>182702</xdr:rowOff>
    </xdr:to>
    <xdr:pic>
      <xdr:nvPicPr>
        <xdr:cNvPr id="6" name="Imagem 5">
          <a:extLst>
            <a:ext uri="{FF2B5EF4-FFF2-40B4-BE49-F238E27FC236}">
              <a16:creationId xmlns:a16="http://schemas.microsoft.com/office/drawing/2014/main" id="{56B78F60-765F-4C6F-9610-E8A3569DDB47}"/>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68060" t="10041" r="18089" b="72446"/>
        <a:stretch/>
      </xdr:blipFill>
      <xdr:spPr>
        <a:xfrm>
          <a:off x="17414580" y="5673520"/>
          <a:ext cx="645389" cy="844018"/>
        </a:xfrm>
        <a:prstGeom prst="rect">
          <a:avLst/>
        </a:prstGeom>
      </xdr:spPr>
    </xdr:pic>
    <xdr:clientData/>
  </xdr:twoCellAnchor>
  <xdr:twoCellAnchor editAs="absolute">
    <xdr:from>
      <xdr:col>25</xdr:col>
      <xdr:colOff>110047</xdr:colOff>
      <xdr:row>25</xdr:row>
      <xdr:rowOff>150746</xdr:rowOff>
    </xdr:from>
    <xdr:to>
      <xdr:col>25</xdr:col>
      <xdr:colOff>610270</xdr:colOff>
      <xdr:row>30</xdr:row>
      <xdr:rowOff>6481</xdr:rowOff>
    </xdr:to>
    <xdr:pic>
      <xdr:nvPicPr>
        <xdr:cNvPr id="7" name="Imagem 6">
          <a:extLst>
            <a:ext uri="{FF2B5EF4-FFF2-40B4-BE49-F238E27FC236}">
              <a16:creationId xmlns:a16="http://schemas.microsoft.com/office/drawing/2014/main" id="{F9BCD237-FAF9-40FF-B66F-89156FB9F16E}"/>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1431" t="10342" r="34745" b="71961"/>
        <a:stretch/>
      </xdr:blipFill>
      <xdr:spPr>
        <a:xfrm>
          <a:off x="16930913" y="5689462"/>
          <a:ext cx="500223" cy="845198"/>
        </a:xfrm>
        <a:prstGeom prst="rect">
          <a:avLst/>
        </a:prstGeom>
      </xdr:spPr>
    </xdr:pic>
    <xdr:clientData/>
  </xdr:twoCellAnchor>
  <xdr:twoCellAnchor editAs="absolute">
    <xdr:from>
      <xdr:col>24</xdr:col>
      <xdr:colOff>83861</xdr:colOff>
      <xdr:row>25</xdr:row>
      <xdr:rowOff>132216</xdr:rowOff>
    </xdr:from>
    <xdr:to>
      <xdr:col>25</xdr:col>
      <xdr:colOff>114766</xdr:colOff>
      <xdr:row>30</xdr:row>
      <xdr:rowOff>11790</xdr:rowOff>
    </xdr:to>
    <xdr:pic>
      <xdr:nvPicPr>
        <xdr:cNvPr id="8" name="Imagem 7">
          <a:extLst>
            <a:ext uri="{FF2B5EF4-FFF2-40B4-BE49-F238E27FC236}">
              <a16:creationId xmlns:a16="http://schemas.microsoft.com/office/drawing/2014/main" id="{9CF5C715-E5E2-47BB-9B30-7D4E99373E2C}"/>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34662" t="10217" r="51333" b="71763"/>
        <a:stretch/>
      </xdr:blipFill>
      <xdr:spPr>
        <a:xfrm>
          <a:off x="16438428" y="5670932"/>
          <a:ext cx="497204" cy="869037"/>
        </a:xfrm>
        <a:prstGeom prst="rect">
          <a:avLst/>
        </a:prstGeom>
      </xdr:spPr>
    </xdr:pic>
    <xdr:clientData/>
  </xdr:twoCellAnchor>
  <xdr:twoCellAnchor editAs="absolute">
    <xdr:from>
      <xdr:col>26</xdr:col>
      <xdr:colOff>90804</xdr:colOff>
      <xdr:row>31</xdr:row>
      <xdr:rowOff>6856</xdr:rowOff>
    </xdr:from>
    <xdr:to>
      <xdr:col>26</xdr:col>
      <xdr:colOff>716622</xdr:colOff>
      <xdr:row>34</xdr:row>
      <xdr:rowOff>178420</xdr:rowOff>
    </xdr:to>
    <xdr:pic>
      <xdr:nvPicPr>
        <xdr:cNvPr id="9" name="Imagem 8">
          <a:extLst>
            <a:ext uri="{FF2B5EF4-FFF2-40B4-BE49-F238E27FC236}">
              <a16:creationId xmlns:a16="http://schemas.microsoft.com/office/drawing/2014/main" id="{5D0EE0B6-5700-4BEA-810B-EE0511258104}"/>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85546" t="33360" r="1386" b="49283"/>
        <a:stretch/>
      </xdr:blipFill>
      <xdr:spPr>
        <a:xfrm>
          <a:off x="17525819" y="6739752"/>
          <a:ext cx="625818" cy="774340"/>
        </a:xfrm>
        <a:prstGeom prst="rect">
          <a:avLst/>
        </a:prstGeom>
      </xdr:spPr>
    </xdr:pic>
    <xdr:clientData/>
  </xdr:twoCellAnchor>
  <xdr:twoCellAnchor editAs="absolute">
    <xdr:from>
      <xdr:col>27</xdr:col>
      <xdr:colOff>58895</xdr:colOff>
      <xdr:row>31</xdr:row>
      <xdr:rowOff>35905</xdr:rowOff>
    </xdr:from>
    <xdr:to>
      <xdr:col>28</xdr:col>
      <xdr:colOff>112529</xdr:colOff>
      <xdr:row>35</xdr:row>
      <xdr:rowOff>83512</xdr:rowOff>
    </xdr:to>
    <xdr:pic>
      <xdr:nvPicPr>
        <xdr:cNvPr id="10" name="Imagem 9">
          <a:extLst>
            <a:ext uri="{FF2B5EF4-FFF2-40B4-BE49-F238E27FC236}">
              <a16:creationId xmlns:a16="http://schemas.microsoft.com/office/drawing/2014/main" id="{54DF11EC-CD3D-4ABB-9F82-FAF9A3675A10}"/>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68590" t="33119" r="17757" b="49722"/>
        <a:stretch/>
      </xdr:blipFill>
      <xdr:spPr>
        <a:xfrm>
          <a:off x="18221791" y="6768801"/>
          <a:ext cx="485813" cy="843726"/>
        </a:xfrm>
        <a:prstGeom prst="rect">
          <a:avLst/>
        </a:prstGeom>
      </xdr:spPr>
    </xdr:pic>
    <xdr:clientData/>
  </xdr:twoCellAnchor>
  <xdr:twoCellAnchor editAs="absolute">
    <xdr:from>
      <xdr:col>25</xdr:col>
      <xdr:colOff>110648</xdr:colOff>
      <xdr:row>31</xdr:row>
      <xdr:rowOff>6629</xdr:rowOff>
    </xdr:from>
    <xdr:to>
      <xdr:col>26</xdr:col>
      <xdr:colOff>48504</xdr:colOff>
      <xdr:row>35</xdr:row>
      <xdr:rowOff>151695</xdr:rowOff>
    </xdr:to>
    <xdr:pic>
      <xdr:nvPicPr>
        <xdr:cNvPr id="11" name="Imagem 10">
          <a:extLst>
            <a:ext uri="{FF2B5EF4-FFF2-40B4-BE49-F238E27FC236}">
              <a16:creationId xmlns:a16="http://schemas.microsoft.com/office/drawing/2014/main" id="{93BE221A-E887-431A-8411-F7971201287F}"/>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51397" t="32712" r="33932" b="47236"/>
        <a:stretch/>
      </xdr:blipFill>
      <xdr:spPr>
        <a:xfrm>
          <a:off x="16931514" y="6739525"/>
          <a:ext cx="552005" cy="941185"/>
        </a:xfrm>
        <a:prstGeom prst="rect">
          <a:avLst/>
        </a:prstGeom>
      </xdr:spPr>
    </xdr:pic>
    <xdr:clientData/>
  </xdr:twoCellAnchor>
  <xdr:twoCellAnchor editAs="absolute">
    <xdr:from>
      <xdr:col>24</xdr:col>
      <xdr:colOff>26768</xdr:colOff>
      <xdr:row>30</xdr:row>
      <xdr:rowOff>187879</xdr:rowOff>
    </xdr:from>
    <xdr:to>
      <xdr:col>25</xdr:col>
      <xdr:colOff>115143</xdr:colOff>
      <xdr:row>34</xdr:row>
      <xdr:rowOff>192123</xdr:rowOff>
    </xdr:to>
    <xdr:pic>
      <xdr:nvPicPr>
        <xdr:cNvPr id="12" name="Imagem 11">
          <a:extLst>
            <a:ext uri="{FF2B5EF4-FFF2-40B4-BE49-F238E27FC236}">
              <a16:creationId xmlns:a16="http://schemas.microsoft.com/office/drawing/2014/main" id="{EE5C2887-46AB-4FDB-9057-9582620C790C}"/>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34910" t="32587" r="50823" b="49912"/>
        <a:stretch/>
      </xdr:blipFill>
      <xdr:spPr>
        <a:xfrm>
          <a:off x="16381335" y="6716058"/>
          <a:ext cx="554674" cy="811737"/>
        </a:xfrm>
        <a:prstGeom prst="rect">
          <a:avLst/>
        </a:prstGeom>
      </xdr:spPr>
    </xdr:pic>
    <xdr:clientData/>
  </xdr:twoCellAnchor>
  <xdr:twoCellAnchor editAs="absolute">
    <xdr:from>
      <xdr:col>23</xdr:col>
      <xdr:colOff>100722</xdr:colOff>
      <xdr:row>31</xdr:row>
      <xdr:rowOff>14819</xdr:rowOff>
    </xdr:from>
    <xdr:to>
      <xdr:col>23</xdr:col>
      <xdr:colOff>493835</xdr:colOff>
      <xdr:row>35</xdr:row>
      <xdr:rowOff>39347</xdr:rowOff>
    </xdr:to>
    <xdr:pic>
      <xdr:nvPicPr>
        <xdr:cNvPr id="13" name="Imagem 12">
          <a:extLst>
            <a:ext uri="{FF2B5EF4-FFF2-40B4-BE49-F238E27FC236}">
              <a16:creationId xmlns:a16="http://schemas.microsoft.com/office/drawing/2014/main" id="{5B894676-1442-4C3E-8BE5-96FAC9A72397}"/>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8635" t="32802" r="68165" b="49683"/>
        <a:stretch/>
      </xdr:blipFill>
      <xdr:spPr>
        <a:xfrm>
          <a:off x="15920752" y="6747715"/>
          <a:ext cx="393113" cy="820647"/>
        </a:xfrm>
        <a:prstGeom prst="rect">
          <a:avLst/>
        </a:prstGeom>
      </xdr:spPr>
    </xdr:pic>
    <xdr:clientData/>
  </xdr:twoCellAnchor>
  <xdr:twoCellAnchor editAs="absolute">
    <xdr:from>
      <xdr:col>28</xdr:col>
      <xdr:colOff>189889</xdr:colOff>
      <xdr:row>30</xdr:row>
      <xdr:rowOff>176064</xdr:rowOff>
    </xdr:from>
    <xdr:to>
      <xdr:col>29</xdr:col>
      <xdr:colOff>155598</xdr:colOff>
      <xdr:row>34</xdr:row>
      <xdr:rowOff>187265</xdr:rowOff>
    </xdr:to>
    <xdr:pic>
      <xdr:nvPicPr>
        <xdr:cNvPr id="14" name="Imagem 13">
          <a:extLst>
            <a:ext uri="{FF2B5EF4-FFF2-40B4-BE49-F238E27FC236}">
              <a16:creationId xmlns:a16="http://schemas.microsoft.com/office/drawing/2014/main" id="{D6D2B0B1-5FB4-46A6-9E1D-A8BA9EE716FB}"/>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8859" t="55514" r="67856" b="26989"/>
        <a:stretch/>
      </xdr:blipFill>
      <xdr:spPr>
        <a:xfrm>
          <a:off x="18784964" y="6704243"/>
          <a:ext cx="318276" cy="818694"/>
        </a:xfrm>
        <a:prstGeom prst="rect">
          <a:avLst/>
        </a:prstGeom>
      </xdr:spPr>
    </xdr:pic>
    <xdr:clientData/>
  </xdr:twoCellAnchor>
  <xdr:twoCellAnchor editAs="absolute">
    <xdr:from>
      <xdr:col>26</xdr:col>
      <xdr:colOff>645426</xdr:colOff>
      <xdr:row>25</xdr:row>
      <xdr:rowOff>152890</xdr:rowOff>
    </xdr:from>
    <xdr:to>
      <xdr:col>28</xdr:col>
      <xdr:colOff>131686</xdr:colOff>
      <xdr:row>30</xdr:row>
      <xdr:rowOff>109676</xdr:rowOff>
    </xdr:to>
    <xdr:pic>
      <xdr:nvPicPr>
        <xdr:cNvPr id="15" name="Imagem 14">
          <a:extLst>
            <a:ext uri="{FF2B5EF4-FFF2-40B4-BE49-F238E27FC236}">
              <a16:creationId xmlns:a16="http://schemas.microsoft.com/office/drawing/2014/main" id="{B678EC44-70A0-47D8-B35E-B6D7CA256505}"/>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59484" t="67574" r="22858" b="12697"/>
        <a:stretch/>
      </xdr:blipFill>
      <xdr:spPr>
        <a:xfrm>
          <a:off x="18080441" y="5691606"/>
          <a:ext cx="646320" cy="946249"/>
        </a:xfrm>
        <a:prstGeom prst="rect">
          <a:avLst/>
        </a:prstGeom>
      </xdr:spPr>
    </xdr:pic>
    <xdr:clientData/>
  </xdr:twoCellAnchor>
  <xdr:twoCellAnchor editAs="oneCell">
    <xdr:from>
      <xdr:col>5</xdr:col>
      <xdr:colOff>431140</xdr:colOff>
      <xdr:row>2</xdr:row>
      <xdr:rowOff>289439</xdr:rowOff>
    </xdr:from>
    <xdr:to>
      <xdr:col>6</xdr:col>
      <xdr:colOff>326872</xdr:colOff>
      <xdr:row>3</xdr:row>
      <xdr:rowOff>23865</xdr:rowOff>
    </xdr:to>
    <xdr:pic>
      <xdr:nvPicPr>
        <xdr:cNvPr id="16" name="Google Shape;163;p29" descr="Image">
          <a:extLst>
            <a:ext uri="{FF2B5EF4-FFF2-40B4-BE49-F238E27FC236}">
              <a16:creationId xmlns:a16="http://schemas.microsoft.com/office/drawing/2014/main" id="{A9CD41C5-1E16-4E7B-B861-A7D0BAF0C9D9}"/>
            </a:ext>
          </a:extLst>
        </xdr:cNvPr>
        <xdr:cNvPicPr preferRelativeResize="0"/>
      </xdr:nvPicPr>
      <xdr:blipFill rotWithShape="1">
        <a:blip xmlns:r="http://schemas.openxmlformats.org/officeDocument/2006/relationships" r:embed="rId15">
          <a:alphaModFix/>
        </a:blip>
        <a:srcRect/>
        <a:stretch/>
      </xdr:blipFill>
      <xdr:spPr>
        <a:xfrm>
          <a:off x="3670874" y="720840"/>
          <a:ext cx="420179" cy="165826"/>
        </a:xfrm>
        <a:prstGeom prst="rect">
          <a:avLst/>
        </a:prstGeom>
        <a:noFill/>
        <a:ln>
          <a:noFill/>
        </a:ln>
      </xdr:spPr>
    </xdr:pic>
    <xdr:clientData/>
  </xdr:twoCellAnchor>
  <xdr:twoCellAnchor editAs="oneCell">
    <xdr:from>
      <xdr:col>4</xdr:col>
      <xdr:colOff>353227</xdr:colOff>
      <xdr:row>27</xdr:row>
      <xdr:rowOff>105814</xdr:rowOff>
    </xdr:from>
    <xdr:to>
      <xdr:col>5</xdr:col>
      <xdr:colOff>1309</xdr:colOff>
      <xdr:row>29</xdr:row>
      <xdr:rowOff>89879</xdr:rowOff>
    </xdr:to>
    <xdr:pic>
      <xdr:nvPicPr>
        <xdr:cNvPr id="17" name="Google Shape;161;p29" descr="Image">
          <a:extLst>
            <a:ext uri="{FF2B5EF4-FFF2-40B4-BE49-F238E27FC236}">
              <a16:creationId xmlns:a16="http://schemas.microsoft.com/office/drawing/2014/main" id="{DF4BE479-0A0A-4A12-8AB1-D74058924E8C}"/>
            </a:ext>
          </a:extLst>
        </xdr:cNvPr>
        <xdr:cNvPicPr preferRelativeResize="0"/>
      </xdr:nvPicPr>
      <xdr:blipFill rotWithShape="1">
        <a:blip xmlns:r="http://schemas.openxmlformats.org/officeDocument/2006/relationships" r:embed="rId16">
          <a:alphaModFix/>
        </a:blip>
        <a:srcRect/>
        <a:stretch/>
      </xdr:blipFill>
      <xdr:spPr>
        <a:xfrm>
          <a:off x="2463967" y="5432194"/>
          <a:ext cx="280045" cy="389582"/>
        </a:xfrm>
        <a:prstGeom prst="rect">
          <a:avLst/>
        </a:prstGeom>
        <a:noFill/>
        <a:ln>
          <a:noFill/>
        </a:ln>
      </xdr:spPr>
    </xdr:pic>
    <xdr:clientData/>
  </xdr:twoCellAnchor>
  <xdr:twoCellAnchor editAs="oneCell">
    <xdr:from>
      <xdr:col>12</xdr:col>
      <xdr:colOff>13685</xdr:colOff>
      <xdr:row>46</xdr:row>
      <xdr:rowOff>21898</xdr:rowOff>
    </xdr:from>
    <xdr:to>
      <xdr:col>13</xdr:col>
      <xdr:colOff>2156</xdr:colOff>
      <xdr:row>47</xdr:row>
      <xdr:rowOff>76</xdr:rowOff>
    </xdr:to>
    <xdr:pic>
      <xdr:nvPicPr>
        <xdr:cNvPr id="18" name="Imagem 17">
          <a:extLst>
            <a:ext uri="{FF2B5EF4-FFF2-40B4-BE49-F238E27FC236}">
              <a16:creationId xmlns:a16="http://schemas.microsoft.com/office/drawing/2014/main" id="{F5582676-6DC1-4673-9036-7F2560938847}"/>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561045" y="8990638"/>
          <a:ext cx="483770" cy="176962"/>
        </a:xfrm>
        <a:prstGeom prst="rect">
          <a:avLst/>
        </a:prstGeom>
      </xdr:spPr>
    </xdr:pic>
    <xdr:clientData/>
  </xdr:twoCellAnchor>
  <xdr:twoCellAnchor editAs="oneCell">
    <xdr:from>
      <xdr:col>2</xdr:col>
      <xdr:colOff>8458</xdr:colOff>
      <xdr:row>15</xdr:row>
      <xdr:rowOff>35337</xdr:rowOff>
    </xdr:from>
    <xdr:to>
      <xdr:col>5</xdr:col>
      <xdr:colOff>25375</xdr:colOff>
      <xdr:row>23</xdr:row>
      <xdr:rowOff>178242</xdr:rowOff>
    </xdr:to>
    <xdr:pic>
      <xdr:nvPicPr>
        <xdr:cNvPr id="20" name="Imagem 19">
          <a:extLst>
            <a:ext uri="{FF2B5EF4-FFF2-40B4-BE49-F238E27FC236}">
              <a16:creationId xmlns:a16="http://schemas.microsoft.com/office/drawing/2014/main" id="{7FA6C224-5199-6EE8-782A-9BC40503A06C}"/>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t="14824"/>
        <a:stretch>
          <a:fillRect/>
        </a:stretch>
      </xdr:blipFill>
      <xdr:spPr>
        <a:xfrm>
          <a:off x="1725602" y="3731848"/>
          <a:ext cx="1539507" cy="17670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absolute">
    <xdr:from>
      <xdr:col>22</xdr:col>
      <xdr:colOff>134099</xdr:colOff>
      <xdr:row>25</xdr:row>
      <xdr:rowOff>146086</xdr:rowOff>
    </xdr:from>
    <xdr:to>
      <xdr:col>23</xdr:col>
      <xdr:colOff>174986</xdr:colOff>
      <xdr:row>30</xdr:row>
      <xdr:rowOff>139</xdr:rowOff>
    </xdr:to>
    <xdr:pic>
      <xdr:nvPicPr>
        <xdr:cNvPr id="2" name="Imagem 1">
          <a:extLst>
            <a:ext uri="{FF2B5EF4-FFF2-40B4-BE49-F238E27FC236}">
              <a16:creationId xmlns:a16="http://schemas.microsoft.com/office/drawing/2014/main" id="{6EB2EFC0-1A15-4E01-A331-407F7F2A2CD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958" t="10409" r="84470" b="71835"/>
        <a:stretch/>
      </xdr:blipFill>
      <xdr:spPr>
        <a:xfrm>
          <a:off x="15495577" y="5800347"/>
          <a:ext cx="471583" cy="870053"/>
        </a:xfrm>
        <a:prstGeom prst="rect">
          <a:avLst/>
        </a:prstGeom>
      </xdr:spPr>
    </xdr:pic>
    <xdr:clientData/>
  </xdr:twoCellAnchor>
  <xdr:twoCellAnchor editAs="absolute">
    <xdr:from>
      <xdr:col>28</xdr:col>
      <xdr:colOff>239418</xdr:colOff>
      <xdr:row>25</xdr:row>
      <xdr:rowOff>181123</xdr:rowOff>
    </xdr:from>
    <xdr:to>
      <xdr:col>30</xdr:col>
      <xdr:colOff>36603</xdr:colOff>
      <xdr:row>30</xdr:row>
      <xdr:rowOff>41790</xdr:rowOff>
    </xdr:to>
    <xdr:pic>
      <xdr:nvPicPr>
        <xdr:cNvPr id="3" name="Imagem 2">
          <a:extLst>
            <a:ext uri="{FF2B5EF4-FFF2-40B4-BE49-F238E27FC236}">
              <a16:creationId xmlns:a16="http://schemas.microsoft.com/office/drawing/2014/main" id="{DAC8D6DD-7283-4266-B7F4-76458C12D60B}"/>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55154" r="83816" b="26871"/>
        <a:stretch/>
      </xdr:blipFill>
      <xdr:spPr>
        <a:xfrm>
          <a:off x="18792461" y="5835384"/>
          <a:ext cx="492925" cy="876667"/>
        </a:xfrm>
        <a:prstGeom prst="rect">
          <a:avLst/>
        </a:prstGeom>
      </xdr:spPr>
    </xdr:pic>
    <xdr:clientData/>
  </xdr:twoCellAnchor>
  <xdr:twoCellAnchor editAs="absolute">
    <xdr:from>
      <xdr:col>23</xdr:col>
      <xdr:colOff>259448</xdr:colOff>
      <xdr:row>25</xdr:row>
      <xdr:rowOff>165713</xdr:rowOff>
    </xdr:from>
    <xdr:to>
      <xdr:col>24</xdr:col>
      <xdr:colOff>263919</xdr:colOff>
      <xdr:row>30</xdr:row>
      <xdr:rowOff>483</xdr:rowOff>
    </xdr:to>
    <xdr:pic>
      <xdr:nvPicPr>
        <xdr:cNvPr id="4" name="Imagem 3">
          <a:extLst>
            <a:ext uri="{FF2B5EF4-FFF2-40B4-BE49-F238E27FC236}">
              <a16:creationId xmlns:a16="http://schemas.microsoft.com/office/drawing/2014/main" id="{7F62DE76-DD9B-45D9-B90F-D66D5FFD0928}"/>
            </a:ext>
            <a:ext uri="{147F2762-F138-4A5C-976F-8EAC2B608ADB}">
              <a16:predDERef xmlns:a16="http://schemas.microsoft.com/office/drawing/2014/main" pred="{2FFBF7A4-CE04-4BBC-BEFF-23C738D59DB3}"/>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8693" t="10578" r="68305" b="72061"/>
        <a:stretch/>
      </xdr:blipFill>
      <xdr:spPr>
        <a:xfrm>
          <a:off x="16051622" y="5819974"/>
          <a:ext cx="534558" cy="849758"/>
        </a:xfrm>
        <a:prstGeom prst="rect">
          <a:avLst/>
        </a:prstGeom>
      </xdr:spPr>
    </xdr:pic>
    <xdr:clientData/>
  </xdr:twoCellAnchor>
  <xdr:twoCellAnchor editAs="absolute">
    <xdr:from>
      <xdr:col>26</xdr:col>
      <xdr:colOff>350251</xdr:colOff>
      <xdr:row>25</xdr:row>
      <xdr:rowOff>155326</xdr:rowOff>
    </xdr:from>
    <xdr:to>
      <xdr:col>27</xdr:col>
      <xdr:colOff>300323</xdr:colOff>
      <xdr:row>30</xdr:row>
      <xdr:rowOff>2635</xdr:rowOff>
    </xdr:to>
    <xdr:pic>
      <xdr:nvPicPr>
        <xdr:cNvPr id="5" name="Imagem 4">
          <a:extLst>
            <a:ext uri="{FF2B5EF4-FFF2-40B4-BE49-F238E27FC236}">
              <a16:creationId xmlns:a16="http://schemas.microsoft.com/office/drawing/2014/main" id="{085BB164-DEE9-483D-BBCB-A7A86E34EA3D}"/>
            </a:ext>
            <a:ext uri="{147F2762-F138-4A5C-976F-8EAC2B608ADB}">
              <a16:predDERef xmlns:a16="http://schemas.microsoft.com/office/drawing/2014/main" pred="{2FFBF7A4-CE04-4BBC-BEFF-23C738D59DB3}"/>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68060" t="10041" r="18089" b="72446"/>
        <a:stretch/>
      </xdr:blipFill>
      <xdr:spPr>
        <a:xfrm>
          <a:off x="17743729" y="5809587"/>
          <a:ext cx="678942" cy="863309"/>
        </a:xfrm>
        <a:prstGeom prst="rect">
          <a:avLst/>
        </a:prstGeom>
      </xdr:spPr>
    </xdr:pic>
    <xdr:clientData/>
  </xdr:twoCellAnchor>
  <xdr:twoCellAnchor editAs="absolute">
    <xdr:from>
      <xdr:col>25</xdr:col>
      <xdr:colOff>377753</xdr:colOff>
      <xdr:row>25</xdr:row>
      <xdr:rowOff>171268</xdr:rowOff>
    </xdr:from>
    <xdr:to>
      <xdr:col>26</xdr:col>
      <xdr:colOff>366807</xdr:colOff>
      <xdr:row>30</xdr:row>
      <xdr:rowOff>12772</xdr:rowOff>
    </xdr:to>
    <xdr:pic>
      <xdr:nvPicPr>
        <xdr:cNvPr id="6" name="Imagem 5">
          <a:extLst>
            <a:ext uri="{FF2B5EF4-FFF2-40B4-BE49-F238E27FC236}">
              <a16:creationId xmlns:a16="http://schemas.microsoft.com/office/drawing/2014/main" id="{B42B69B3-4C18-4D10-882B-7924CDFB210D}"/>
            </a:ext>
            <a:ext uri="{147F2762-F138-4A5C-976F-8EAC2B608ADB}">
              <a16:predDERef xmlns:a16="http://schemas.microsoft.com/office/drawing/2014/main" pred="{D09D72CC-3CFF-4BF8-9561-99BC5546F15C}"/>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51431" t="10342" r="34745" b="71961"/>
        <a:stretch/>
      </xdr:blipFill>
      <xdr:spPr>
        <a:xfrm>
          <a:off x="17163840" y="5825529"/>
          <a:ext cx="596445" cy="857504"/>
        </a:xfrm>
        <a:prstGeom prst="rect">
          <a:avLst/>
        </a:prstGeom>
      </xdr:spPr>
    </xdr:pic>
    <xdr:clientData/>
  </xdr:twoCellAnchor>
  <xdr:twoCellAnchor editAs="absolute">
    <xdr:from>
      <xdr:col>24</xdr:col>
      <xdr:colOff>311491</xdr:colOff>
      <xdr:row>25</xdr:row>
      <xdr:rowOff>152738</xdr:rowOff>
    </xdr:from>
    <xdr:to>
      <xdr:col>25</xdr:col>
      <xdr:colOff>357794</xdr:colOff>
      <xdr:row>30</xdr:row>
      <xdr:rowOff>26612</xdr:rowOff>
    </xdr:to>
    <xdr:pic>
      <xdr:nvPicPr>
        <xdr:cNvPr id="7" name="Imagem 6">
          <a:extLst>
            <a:ext uri="{FF2B5EF4-FFF2-40B4-BE49-F238E27FC236}">
              <a16:creationId xmlns:a16="http://schemas.microsoft.com/office/drawing/2014/main" id="{59C93941-191E-42B8-82A9-6CAD9C1CB627}"/>
            </a:ext>
            <a:ext uri="{147F2762-F138-4A5C-976F-8EAC2B608ADB}">
              <a16:predDERef xmlns:a16="http://schemas.microsoft.com/office/drawing/2014/main" pred="{037608BA-F2F1-44D4-90FB-074AFF4DADE1}"/>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34662" t="10217" r="51333" b="71763"/>
        <a:stretch/>
      </xdr:blipFill>
      <xdr:spPr>
        <a:xfrm>
          <a:off x="16633752" y="5806999"/>
          <a:ext cx="510129" cy="889874"/>
        </a:xfrm>
        <a:prstGeom prst="rect">
          <a:avLst/>
        </a:prstGeom>
      </xdr:spPr>
    </xdr:pic>
    <xdr:clientData/>
  </xdr:twoCellAnchor>
  <xdr:twoCellAnchor editAs="absolute">
    <xdr:from>
      <xdr:col>26</xdr:col>
      <xdr:colOff>461490</xdr:colOff>
      <xdr:row>31</xdr:row>
      <xdr:rowOff>25291</xdr:rowOff>
    </xdr:from>
    <xdr:to>
      <xdr:col>27</xdr:col>
      <xdr:colOff>296575</xdr:colOff>
      <xdr:row>35</xdr:row>
      <xdr:rowOff>3255</xdr:rowOff>
    </xdr:to>
    <xdr:pic>
      <xdr:nvPicPr>
        <xdr:cNvPr id="8" name="Imagem 7">
          <a:extLst>
            <a:ext uri="{FF2B5EF4-FFF2-40B4-BE49-F238E27FC236}">
              <a16:creationId xmlns:a16="http://schemas.microsoft.com/office/drawing/2014/main" id="{EC027016-1CA6-4CFF-936F-E1654287775E}"/>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85546" t="33360" r="1386" b="49283"/>
        <a:stretch/>
      </xdr:blipFill>
      <xdr:spPr>
        <a:xfrm>
          <a:off x="17854968" y="6905378"/>
          <a:ext cx="563955" cy="795181"/>
        </a:xfrm>
        <a:prstGeom prst="rect">
          <a:avLst/>
        </a:prstGeom>
      </xdr:spPr>
    </xdr:pic>
    <xdr:clientData/>
  </xdr:twoCellAnchor>
  <xdr:twoCellAnchor editAs="absolute">
    <xdr:from>
      <xdr:col>27</xdr:col>
      <xdr:colOff>313720</xdr:colOff>
      <xdr:row>31</xdr:row>
      <xdr:rowOff>57866</xdr:rowOff>
    </xdr:from>
    <xdr:to>
      <xdr:col>28</xdr:col>
      <xdr:colOff>298251</xdr:colOff>
      <xdr:row>35</xdr:row>
      <xdr:rowOff>106283</xdr:rowOff>
    </xdr:to>
    <xdr:pic>
      <xdr:nvPicPr>
        <xdr:cNvPr id="9" name="Imagem 8">
          <a:extLst>
            <a:ext uri="{FF2B5EF4-FFF2-40B4-BE49-F238E27FC236}">
              <a16:creationId xmlns:a16="http://schemas.microsoft.com/office/drawing/2014/main" id="{841A01E5-50E8-42EC-AD61-77E2FD22A755}"/>
            </a:ext>
            <a:ext uri="{147F2762-F138-4A5C-976F-8EAC2B608ADB}">
              <a16:predDERef xmlns:a16="http://schemas.microsoft.com/office/drawing/2014/main" pred="{B378A26E-B939-4829-BDD2-714E34B61C83}"/>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68590" t="33119" r="17757" b="49722"/>
        <a:stretch/>
      </xdr:blipFill>
      <xdr:spPr>
        <a:xfrm>
          <a:off x="18436068" y="6937953"/>
          <a:ext cx="415226" cy="865634"/>
        </a:xfrm>
        <a:prstGeom prst="rect">
          <a:avLst/>
        </a:prstGeom>
      </xdr:spPr>
    </xdr:pic>
    <xdr:clientData/>
  </xdr:twoCellAnchor>
  <xdr:twoCellAnchor editAs="absolute">
    <xdr:from>
      <xdr:col>25</xdr:col>
      <xdr:colOff>386305</xdr:colOff>
      <xdr:row>31</xdr:row>
      <xdr:rowOff>25064</xdr:rowOff>
    </xdr:from>
    <xdr:to>
      <xdr:col>26</xdr:col>
      <xdr:colOff>419190</xdr:colOff>
      <xdr:row>35</xdr:row>
      <xdr:rowOff>175736</xdr:rowOff>
    </xdr:to>
    <xdr:pic>
      <xdr:nvPicPr>
        <xdr:cNvPr id="10" name="Imagem 9">
          <a:extLst>
            <a:ext uri="{FF2B5EF4-FFF2-40B4-BE49-F238E27FC236}">
              <a16:creationId xmlns:a16="http://schemas.microsoft.com/office/drawing/2014/main" id="{E2B3A30A-1345-4FD1-92A4-CDE52A89764F}"/>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51397" t="32712" r="33932" b="47236"/>
        <a:stretch/>
      </xdr:blipFill>
      <xdr:spPr>
        <a:xfrm>
          <a:off x="17172392" y="6905151"/>
          <a:ext cx="640276" cy="967889"/>
        </a:xfrm>
        <a:prstGeom prst="rect">
          <a:avLst/>
        </a:prstGeom>
      </xdr:spPr>
    </xdr:pic>
    <xdr:clientData/>
  </xdr:twoCellAnchor>
  <xdr:twoCellAnchor editAs="absolute">
    <xdr:from>
      <xdr:col>24</xdr:col>
      <xdr:colOff>263575</xdr:colOff>
      <xdr:row>31</xdr:row>
      <xdr:rowOff>1872</xdr:rowOff>
    </xdr:from>
    <xdr:to>
      <xdr:col>25</xdr:col>
      <xdr:colOff>333489</xdr:colOff>
      <xdr:row>35</xdr:row>
      <xdr:rowOff>16627</xdr:rowOff>
    </xdr:to>
    <xdr:pic>
      <xdr:nvPicPr>
        <xdr:cNvPr id="11" name="Imagem 10">
          <a:extLst>
            <a:ext uri="{FF2B5EF4-FFF2-40B4-BE49-F238E27FC236}">
              <a16:creationId xmlns:a16="http://schemas.microsoft.com/office/drawing/2014/main" id="{F4ABDE95-C15A-456C-A08F-C26058F761AB}"/>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34910" t="32587" r="50823" b="49912"/>
        <a:stretch/>
      </xdr:blipFill>
      <xdr:spPr>
        <a:xfrm>
          <a:off x="16585836" y="6875721"/>
          <a:ext cx="533740" cy="838210"/>
        </a:xfrm>
        <a:prstGeom prst="rect">
          <a:avLst/>
        </a:prstGeom>
      </xdr:spPr>
    </xdr:pic>
    <xdr:clientData/>
  </xdr:twoCellAnchor>
  <xdr:twoCellAnchor editAs="absolute">
    <xdr:from>
      <xdr:col>23</xdr:col>
      <xdr:colOff>226487</xdr:colOff>
      <xdr:row>31</xdr:row>
      <xdr:rowOff>33254</xdr:rowOff>
    </xdr:from>
    <xdr:to>
      <xdr:col>24</xdr:col>
      <xdr:colOff>196105</xdr:colOff>
      <xdr:row>35</xdr:row>
      <xdr:rowOff>62118</xdr:rowOff>
    </xdr:to>
    <xdr:pic>
      <xdr:nvPicPr>
        <xdr:cNvPr id="12" name="Imagem 11">
          <a:extLst>
            <a:ext uri="{FF2B5EF4-FFF2-40B4-BE49-F238E27FC236}">
              <a16:creationId xmlns:a16="http://schemas.microsoft.com/office/drawing/2014/main" id="{B36670B8-0F77-404B-B970-F60692C1C8F9}"/>
            </a:ext>
            <a:ext uri="{147F2762-F138-4A5C-976F-8EAC2B608ADB}">
              <a16:predDERef xmlns:a16="http://schemas.microsoft.com/office/drawing/2014/main" pred="{EEF59ADF-22A0-46C6-B964-1B9F7EBADBE3}"/>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18635" t="32802" r="68165" b="49683"/>
        <a:stretch/>
      </xdr:blipFill>
      <xdr:spPr>
        <a:xfrm>
          <a:off x="16018661" y="6913341"/>
          <a:ext cx="499705" cy="846081"/>
        </a:xfrm>
        <a:prstGeom prst="rect">
          <a:avLst/>
        </a:prstGeom>
      </xdr:spPr>
    </xdr:pic>
    <xdr:clientData/>
  </xdr:twoCellAnchor>
  <xdr:twoCellAnchor editAs="absolute">
    <xdr:from>
      <xdr:col>29</xdr:col>
      <xdr:colOff>22472</xdr:colOff>
      <xdr:row>30</xdr:row>
      <xdr:rowOff>193645</xdr:rowOff>
    </xdr:from>
    <xdr:to>
      <xdr:col>30</xdr:col>
      <xdr:colOff>22052</xdr:colOff>
      <xdr:row>35</xdr:row>
      <xdr:rowOff>3238</xdr:rowOff>
    </xdr:to>
    <xdr:pic>
      <xdr:nvPicPr>
        <xdr:cNvPr id="13" name="Imagem 12">
          <a:extLst>
            <a:ext uri="{FF2B5EF4-FFF2-40B4-BE49-F238E27FC236}">
              <a16:creationId xmlns:a16="http://schemas.microsoft.com/office/drawing/2014/main" id="{58DB4631-C822-45CA-AF88-F1D88B52B28B}"/>
            </a:ext>
            <a:ext uri="{147F2762-F138-4A5C-976F-8EAC2B608ADB}">
              <a16:predDERef xmlns:a16="http://schemas.microsoft.com/office/drawing/2014/main" pred="{EEF59ADF-22A0-46C6-B964-1B9F7EBADBE3}"/>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8859" t="55514" r="67856" b="26989"/>
        <a:stretch/>
      </xdr:blipFill>
      <xdr:spPr>
        <a:xfrm>
          <a:off x="18928907" y="6863906"/>
          <a:ext cx="341928" cy="836636"/>
        </a:xfrm>
        <a:prstGeom prst="rect">
          <a:avLst/>
        </a:prstGeom>
      </xdr:spPr>
    </xdr:pic>
    <xdr:clientData/>
  </xdr:twoCellAnchor>
  <xdr:twoCellAnchor editAs="absolute">
    <xdr:from>
      <xdr:col>27</xdr:col>
      <xdr:colOff>296941</xdr:colOff>
      <xdr:row>25</xdr:row>
      <xdr:rowOff>173412</xdr:rowOff>
    </xdr:from>
    <xdr:to>
      <xdr:col>28</xdr:col>
      <xdr:colOff>317408</xdr:colOff>
      <xdr:row>30</xdr:row>
      <xdr:rowOff>127257</xdr:rowOff>
    </xdr:to>
    <xdr:pic>
      <xdr:nvPicPr>
        <xdr:cNvPr id="14" name="Imagem 13">
          <a:extLst>
            <a:ext uri="{FF2B5EF4-FFF2-40B4-BE49-F238E27FC236}">
              <a16:creationId xmlns:a16="http://schemas.microsoft.com/office/drawing/2014/main" id="{9EC77CED-F92C-471B-83E9-CDA64E3FE87A}"/>
            </a:ext>
            <a:ext uri="{147F2762-F138-4A5C-976F-8EAC2B608ADB}">
              <a16:predDERef xmlns:a16="http://schemas.microsoft.com/office/drawing/2014/main" pred="{C08C49D0-50EE-427A-8149-1F62CD5B2E44}"/>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59484" t="67574" r="22858" b="12697"/>
        <a:stretch/>
      </xdr:blipFill>
      <xdr:spPr>
        <a:xfrm>
          <a:off x="18419289" y="5827673"/>
          <a:ext cx="451162" cy="969845"/>
        </a:xfrm>
        <a:prstGeom prst="rect">
          <a:avLst/>
        </a:prstGeom>
      </xdr:spPr>
    </xdr:pic>
    <xdr:clientData/>
  </xdr:twoCellAnchor>
  <xdr:twoCellAnchor editAs="oneCell">
    <xdr:from>
      <xdr:col>5</xdr:col>
      <xdr:colOff>371928</xdr:colOff>
      <xdr:row>2</xdr:row>
      <xdr:rowOff>27215</xdr:rowOff>
    </xdr:from>
    <xdr:to>
      <xdr:col>6</xdr:col>
      <xdr:colOff>304270</xdr:colOff>
      <xdr:row>2</xdr:row>
      <xdr:rowOff>193262</xdr:rowOff>
    </xdr:to>
    <xdr:pic>
      <xdr:nvPicPr>
        <xdr:cNvPr id="15" name="Google Shape;163;p29" descr="Image">
          <a:extLst>
            <a:ext uri="{FF2B5EF4-FFF2-40B4-BE49-F238E27FC236}">
              <a16:creationId xmlns:a16="http://schemas.microsoft.com/office/drawing/2014/main" id="{B2A9104C-6BC8-4862-AA0B-3614060F1D27}"/>
            </a:ext>
          </a:extLst>
        </xdr:cNvPr>
        <xdr:cNvPicPr preferRelativeResize="0"/>
      </xdr:nvPicPr>
      <xdr:blipFill rotWithShape="1">
        <a:blip xmlns:r="http://schemas.openxmlformats.org/officeDocument/2006/relationships" r:embed="rId14">
          <a:alphaModFix/>
        </a:blip>
        <a:srcRect/>
        <a:stretch/>
      </xdr:blipFill>
      <xdr:spPr>
        <a:xfrm>
          <a:off x="3016068" y="400595"/>
          <a:ext cx="632057" cy="166047"/>
        </a:xfrm>
        <a:prstGeom prst="rect">
          <a:avLst/>
        </a:prstGeom>
        <a:noFill/>
        <a:ln>
          <a:noFill/>
        </a:ln>
      </xdr:spPr>
    </xdr:pic>
    <xdr:clientData/>
  </xdr:twoCellAnchor>
  <xdr:twoCellAnchor editAs="oneCell">
    <xdr:from>
      <xdr:col>12</xdr:col>
      <xdr:colOff>13685</xdr:colOff>
      <xdr:row>46</xdr:row>
      <xdr:rowOff>21898</xdr:rowOff>
    </xdr:from>
    <xdr:to>
      <xdr:col>13</xdr:col>
      <xdr:colOff>73717</xdr:colOff>
      <xdr:row>47</xdr:row>
      <xdr:rowOff>2010</xdr:rowOff>
    </xdr:to>
    <xdr:pic>
      <xdr:nvPicPr>
        <xdr:cNvPr id="16" name="Imagem 15">
          <a:extLst>
            <a:ext uri="{FF2B5EF4-FFF2-40B4-BE49-F238E27FC236}">
              <a16:creationId xmlns:a16="http://schemas.microsoft.com/office/drawing/2014/main" id="{0CF248E7-8C3B-417F-A13C-E8FD9FD6E1C6}"/>
            </a:ext>
          </a:extLst>
        </xdr:cNvPr>
        <xdr:cNvPicPr>
          <a:picLocks noChangeAspect="1"/>
        </xdr:cNvPicPr>
      </xdr:nvPicPr>
      <xdr:blipFill>
        <a:blip xmlns:r="http://schemas.openxmlformats.org/officeDocument/2006/relationships" r:embed="rId15" cstate="print">
          <a:extLst>
            <a:ext uri="{28A0092B-C50C-407E-A947-70E740481C1C}">
              <a14:useLocalDpi xmlns:a14="http://schemas.microsoft.com/office/drawing/2010/main" val="0"/>
            </a:ext>
          </a:extLst>
        </a:blip>
        <a:stretch>
          <a:fillRect/>
        </a:stretch>
      </xdr:blipFill>
      <xdr:spPr>
        <a:xfrm>
          <a:off x="5561045" y="8990638"/>
          <a:ext cx="505305" cy="178895"/>
        </a:xfrm>
        <a:prstGeom prst="rect">
          <a:avLst/>
        </a:prstGeom>
      </xdr:spPr>
    </xdr:pic>
    <xdr:clientData/>
  </xdr:twoCellAnchor>
  <xdr:twoCellAnchor editAs="oneCell">
    <xdr:from>
      <xdr:col>1</xdr:col>
      <xdr:colOff>328748</xdr:colOff>
      <xdr:row>30</xdr:row>
      <xdr:rowOff>136073</xdr:rowOff>
    </xdr:from>
    <xdr:to>
      <xdr:col>2</xdr:col>
      <xdr:colOff>301059</xdr:colOff>
      <xdr:row>34</xdr:row>
      <xdr:rowOff>77323</xdr:rowOff>
    </xdr:to>
    <xdr:pic>
      <xdr:nvPicPr>
        <xdr:cNvPr id="17" name="Imagem 18">
          <a:extLst>
            <a:ext uri="{FF2B5EF4-FFF2-40B4-BE49-F238E27FC236}">
              <a16:creationId xmlns:a16="http://schemas.microsoft.com/office/drawing/2014/main" id="{187A2872-B26C-4F1E-B42F-DA91D5B4A76A}"/>
            </a:ext>
            <a:ext uri="{147F2762-F138-4A5C-976F-8EAC2B608ADB}">
              <a16:predDERef xmlns:a16="http://schemas.microsoft.com/office/drawing/2014/main" pred="{392EE7FA-6E0C-4FDF-BED9-102FC5A0F379}"/>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18859" t="55514" r="67856" b="26989"/>
        <a:stretch/>
      </xdr:blipFill>
      <xdr:spPr>
        <a:xfrm>
          <a:off x="1327231" y="6744452"/>
          <a:ext cx="616069" cy="768940"/>
        </a:xfrm>
        <a:prstGeom prst="rect">
          <a:avLst/>
        </a:prstGeom>
      </xdr:spPr>
    </xdr:pic>
    <xdr:clientData/>
  </xdr:twoCellAnchor>
  <xdr:twoCellAnchor editAs="oneCell">
    <xdr:from>
      <xdr:col>0</xdr:col>
      <xdr:colOff>136955</xdr:colOff>
      <xdr:row>30</xdr:row>
      <xdr:rowOff>141380</xdr:rowOff>
    </xdr:from>
    <xdr:to>
      <xdr:col>0</xdr:col>
      <xdr:colOff>683473</xdr:colOff>
      <xdr:row>34</xdr:row>
      <xdr:rowOff>106406</xdr:rowOff>
    </xdr:to>
    <xdr:pic>
      <xdr:nvPicPr>
        <xdr:cNvPr id="18" name="Imagem 19">
          <a:extLst>
            <a:ext uri="{FF2B5EF4-FFF2-40B4-BE49-F238E27FC236}">
              <a16:creationId xmlns:a16="http://schemas.microsoft.com/office/drawing/2014/main" id="{037551B7-3454-460F-816E-D0B9DF3DEA46}"/>
            </a:ext>
            <a:ext uri="{147F2762-F138-4A5C-976F-8EAC2B608ADB}">
              <a16:predDERef xmlns:a16="http://schemas.microsoft.com/office/drawing/2014/main" pred="{5E9CB740-3CFD-41D1-BD7C-B0A74F50E94F}"/>
            </a:ext>
          </a:extLst>
        </xdr:cNvPr>
        <xdr:cNvPicPr>
          <a:picLocks noChangeAspect="1"/>
        </xdr:cNvPicPr>
      </xdr:nvPicPr>
      <xdr:blipFill rotWithShape="1">
        <a:blip xmlns:r="http://schemas.openxmlformats.org/officeDocument/2006/relationships" r:embed="rId17" cstate="print">
          <a:extLst>
            <a:ext uri="{28A0092B-C50C-407E-A947-70E740481C1C}">
              <a14:useLocalDpi xmlns:a14="http://schemas.microsoft.com/office/drawing/2010/main" val="0"/>
            </a:ext>
          </a:extLst>
        </a:blip>
        <a:srcRect l="1980" t="32866" r="84274" b="49516"/>
        <a:stretch/>
      </xdr:blipFill>
      <xdr:spPr>
        <a:xfrm>
          <a:off x="136955" y="6749759"/>
          <a:ext cx="546518" cy="792716"/>
        </a:xfrm>
        <a:prstGeom prst="rect">
          <a:avLst/>
        </a:prstGeom>
      </xdr:spPr>
    </xdr:pic>
    <xdr:clientData/>
  </xdr:twoCellAnchor>
  <xdr:twoCellAnchor editAs="oneCell">
    <xdr:from>
      <xdr:col>0</xdr:col>
      <xdr:colOff>699483</xdr:colOff>
      <xdr:row>30</xdr:row>
      <xdr:rowOff>135491</xdr:rowOff>
    </xdr:from>
    <xdr:to>
      <xdr:col>1</xdr:col>
      <xdr:colOff>273799</xdr:colOff>
      <xdr:row>34</xdr:row>
      <xdr:rowOff>70643</xdr:rowOff>
    </xdr:to>
    <xdr:pic>
      <xdr:nvPicPr>
        <xdr:cNvPr id="19" name="Imagem 20">
          <a:extLst>
            <a:ext uri="{FF2B5EF4-FFF2-40B4-BE49-F238E27FC236}">
              <a16:creationId xmlns:a16="http://schemas.microsoft.com/office/drawing/2014/main" id="{82FB3676-A483-4C77-86EF-E82C3A6C2A17}"/>
            </a:ext>
            <a:ext uri="{147F2762-F138-4A5C-976F-8EAC2B608ADB}">
              <a16:predDERef xmlns:a16="http://schemas.microsoft.com/office/drawing/2014/main" pred="{B96C4DCD-6CE9-4DC4-B449-79775BD93FFB}"/>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18635" t="32802" r="68165" b="49683"/>
        <a:stretch/>
      </xdr:blipFill>
      <xdr:spPr>
        <a:xfrm>
          <a:off x="699483" y="6743870"/>
          <a:ext cx="572799" cy="762842"/>
        </a:xfrm>
        <a:prstGeom prst="rect">
          <a:avLst/>
        </a:prstGeom>
      </xdr:spPr>
    </xdr:pic>
    <xdr:clientData/>
  </xdr:twoCellAnchor>
  <xdr:twoCellAnchor editAs="oneCell">
    <xdr:from>
      <xdr:col>10</xdr:col>
      <xdr:colOff>102568</xdr:colOff>
      <xdr:row>16</xdr:row>
      <xdr:rowOff>59635</xdr:rowOff>
    </xdr:from>
    <xdr:to>
      <xdr:col>13</xdr:col>
      <xdr:colOff>23387</xdr:colOff>
      <xdr:row>24</xdr:row>
      <xdr:rowOff>10952</xdr:rowOff>
    </xdr:to>
    <xdr:pic>
      <xdr:nvPicPr>
        <xdr:cNvPr id="21" name="Imagem 20">
          <a:extLst>
            <a:ext uri="{FF2B5EF4-FFF2-40B4-BE49-F238E27FC236}">
              <a16:creationId xmlns:a16="http://schemas.microsoft.com/office/drawing/2014/main" id="{605B5699-011D-6CBB-D954-9AD9B0A647D2}"/>
            </a:ext>
          </a:extLst>
        </xdr:cNvPr>
        <xdr:cNvPicPr>
          <a:picLocks noChangeAspect="1"/>
        </xdr:cNvPicPr>
      </xdr:nvPicPr>
      <xdr:blipFill rotWithShape="1">
        <a:blip xmlns:r="http://schemas.openxmlformats.org/officeDocument/2006/relationships" r:embed="rId19" cstate="print">
          <a:extLst>
            <a:ext uri="{28A0092B-C50C-407E-A947-70E740481C1C}">
              <a14:useLocalDpi xmlns:a14="http://schemas.microsoft.com/office/drawing/2010/main" val="0"/>
            </a:ext>
          </a:extLst>
        </a:blip>
        <a:srcRect t="15344"/>
        <a:stretch>
          <a:fillRect/>
        </a:stretch>
      </xdr:blipFill>
      <xdr:spPr>
        <a:xfrm>
          <a:off x="5429942" y="3901109"/>
          <a:ext cx="1391810" cy="154157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absolute">
    <xdr:from>
      <xdr:col>20</xdr:col>
      <xdr:colOff>735163</xdr:colOff>
      <xdr:row>27</xdr:row>
      <xdr:rowOff>20790</xdr:rowOff>
    </xdr:from>
    <xdr:to>
      <xdr:col>22</xdr:col>
      <xdr:colOff>3119</xdr:colOff>
      <xdr:row>31</xdr:row>
      <xdr:rowOff>89630</xdr:rowOff>
    </xdr:to>
    <xdr:pic>
      <xdr:nvPicPr>
        <xdr:cNvPr id="2" name="Imagem 1">
          <a:extLst>
            <a:ext uri="{FF2B5EF4-FFF2-40B4-BE49-F238E27FC236}">
              <a16:creationId xmlns:a16="http://schemas.microsoft.com/office/drawing/2014/main" id="{9E07FF40-DBD3-4213-AF28-4201FA0DB5F7}"/>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958" t="10409" r="84470" b="71835"/>
        <a:stretch/>
      </xdr:blipFill>
      <xdr:spPr>
        <a:xfrm>
          <a:off x="14723306" y="6007933"/>
          <a:ext cx="683099" cy="863497"/>
        </a:xfrm>
        <a:prstGeom prst="rect">
          <a:avLst/>
        </a:prstGeom>
      </xdr:spPr>
    </xdr:pic>
    <xdr:clientData/>
  </xdr:twoCellAnchor>
  <xdr:twoCellAnchor editAs="absolute">
    <xdr:from>
      <xdr:col>27</xdr:col>
      <xdr:colOff>21751</xdr:colOff>
      <xdr:row>27</xdr:row>
      <xdr:rowOff>55827</xdr:rowOff>
    </xdr:from>
    <xdr:to>
      <xdr:col>28</xdr:col>
      <xdr:colOff>70065</xdr:colOff>
      <xdr:row>31</xdr:row>
      <xdr:rowOff>142609</xdr:rowOff>
    </xdr:to>
    <xdr:pic>
      <xdr:nvPicPr>
        <xdr:cNvPr id="3" name="Imagem 2">
          <a:extLst>
            <a:ext uri="{FF2B5EF4-FFF2-40B4-BE49-F238E27FC236}">
              <a16:creationId xmlns:a16="http://schemas.microsoft.com/office/drawing/2014/main" id="{DB264ED9-A86F-409B-A726-799C00212180}"/>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55154" r="83816" b="26871"/>
        <a:stretch/>
      </xdr:blipFill>
      <xdr:spPr>
        <a:xfrm>
          <a:off x="18190008" y="6042970"/>
          <a:ext cx="472857" cy="881439"/>
        </a:xfrm>
        <a:prstGeom prst="rect">
          <a:avLst/>
        </a:prstGeom>
      </xdr:spPr>
    </xdr:pic>
    <xdr:clientData/>
  </xdr:twoCellAnchor>
  <xdr:twoCellAnchor editAs="absolute">
    <xdr:from>
      <xdr:col>0</xdr:col>
      <xdr:colOff>117174</xdr:colOff>
      <xdr:row>31</xdr:row>
      <xdr:rowOff>119244</xdr:rowOff>
    </xdr:from>
    <xdr:to>
      <xdr:col>0</xdr:col>
      <xdr:colOff>785958</xdr:colOff>
      <xdr:row>35</xdr:row>
      <xdr:rowOff>127442</xdr:rowOff>
    </xdr:to>
    <xdr:pic>
      <xdr:nvPicPr>
        <xdr:cNvPr id="4" name="Imagem 3">
          <a:extLst>
            <a:ext uri="{FF2B5EF4-FFF2-40B4-BE49-F238E27FC236}">
              <a16:creationId xmlns:a16="http://schemas.microsoft.com/office/drawing/2014/main" id="{371EF133-61DC-4013-AC0B-CDF9CA009757}"/>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80" t="32866" r="84274" b="49516"/>
        <a:stretch/>
      </xdr:blipFill>
      <xdr:spPr>
        <a:xfrm>
          <a:off x="117174" y="6901044"/>
          <a:ext cx="668784" cy="824627"/>
        </a:xfrm>
        <a:prstGeom prst="rect">
          <a:avLst/>
        </a:prstGeom>
      </xdr:spPr>
    </xdr:pic>
    <xdr:clientData/>
  </xdr:twoCellAnchor>
  <xdr:twoCellAnchor editAs="absolute">
    <xdr:from>
      <xdr:col>22</xdr:col>
      <xdr:colOff>3241</xdr:colOff>
      <xdr:row>27</xdr:row>
      <xdr:rowOff>40417</xdr:rowOff>
    </xdr:from>
    <xdr:to>
      <xdr:col>23</xdr:col>
      <xdr:colOff>76038</xdr:colOff>
      <xdr:row>31</xdr:row>
      <xdr:rowOff>88962</xdr:rowOff>
    </xdr:to>
    <xdr:pic>
      <xdr:nvPicPr>
        <xdr:cNvPr id="5" name="Imagem 4">
          <a:extLst>
            <a:ext uri="{FF2B5EF4-FFF2-40B4-BE49-F238E27FC236}">
              <a16:creationId xmlns:a16="http://schemas.microsoft.com/office/drawing/2014/main" id="{0C4D1449-7EB2-4C5B-AB2C-D20CF6D7EB69}"/>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8693" t="10578" r="68305" b="72061"/>
        <a:stretch/>
      </xdr:blipFill>
      <xdr:spPr>
        <a:xfrm>
          <a:off x="15406527" y="6027560"/>
          <a:ext cx="497340" cy="843202"/>
        </a:xfrm>
        <a:prstGeom prst="rect">
          <a:avLst/>
        </a:prstGeom>
      </xdr:spPr>
    </xdr:pic>
    <xdr:clientData/>
  </xdr:twoCellAnchor>
  <xdr:twoCellAnchor editAs="absolute">
    <xdr:from>
      <xdr:col>25</xdr:col>
      <xdr:colOff>105608</xdr:colOff>
      <xdr:row>27</xdr:row>
      <xdr:rowOff>30030</xdr:rowOff>
    </xdr:from>
    <xdr:to>
      <xdr:col>26</xdr:col>
      <xdr:colOff>143198</xdr:colOff>
      <xdr:row>31</xdr:row>
      <xdr:rowOff>96433</xdr:rowOff>
    </xdr:to>
    <xdr:pic>
      <xdr:nvPicPr>
        <xdr:cNvPr id="6" name="Imagem 5">
          <a:extLst>
            <a:ext uri="{FF2B5EF4-FFF2-40B4-BE49-F238E27FC236}">
              <a16:creationId xmlns:a16="http://schemas.microsoft.com/office/drawing/2014/main" id="{F92EA63B-F51E-4775-8CFF-D1A076A10548}"/>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68060" t="10041" r="18089" b="72446"/>
        <a:stretch/>
      </xdr:blipFill>
      <xdr:spPr>
        <a:xfrm>
          <a:off x="16934922" y="6017173"/>
          <a:ext cx="647190" cy="861060"/>
        </a:xfrm>
        <a:prstGeom prst="rect">
          <a:avLst/>
        </a:prstGeom>
      </xdr:spPr>
    </xdr:pic>
    <xdr:clientData/>
  </xdr:twoCellAnchor>
  <xdr:twoCellAnchor editAs="absolute">
    <xdr:from>
      <xdr:col>1</xdr:col>
      <xdr:colOff>555403</xdr:colOff>
      <xdr:row>31</xdr:row>
      <xdr:rowOff>111286</xdr:rowOff>
    </xdr:from>
    <xdr:to>
      <xdr:col>3</xdr:col>
      <xdr:colOff>119743</xdr:colOff>
      <xdr:row>35</xdr:row>
      <xdr:rowOff>157097</xdr:rowOff>
    </xdr:to>
    <xdr:pic>
      <xdr:nvPicPr>
        <xdr:cNvPr id="7" name="Imagem 6">
          <a:extLst>
            <a:ext uri="{FF2B5EF4-FFF2-40B4-BE49-F238E27FC236}">
              <a16:creationId xmlns:a16="http://schemas.microsoft.com/office/drawing/2014/main" id="{96CF47B5-8044-459F-83AC-970593E250EF}"/>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1431" t="10342" r="34745" b="71961"/>
        <a:stretch/>
      </xdr:blipFill>
      <xdr:spPr>
        <a:xfrm>
          <a:off x="1556889" y="6893086"/>
          <a:ext cx="685568" cy="862240"/>
        </a:xfrm>
        <a:prstGeom prst="rect">
          <a:avLst/>
        </a:prstGeom>
      </xdr:spPr>
    </xdr:pic>
    <xdr:clientData/>
  </xdr:twoCellAnchor>
  <xdr:twoCellAnchor editAs="absolute">
    <xdr:from>
      <xdr:col>23</xdr:col>
      <xdr:colOff>104892</xdr:colOff>
      <xdr:row>27</xdr:row>
      <xdr:rowOff>27442</xdr:rowOff>
    </xdr:from>
    <xdr:to>
      <xdr:col>24</xdr:col>
      <xdr:colOff>37613</xdr:colOff>
      <xdr:row>31</xdr:row>
      <xdr:rowOff>110913</xdr:rowOff>
    </xdr:to>
    <xdr:pic>
      <xdr:nvPicPr>
        <xdr:cNvPr id="8" name="Imagem 7">
          <a:extLst>
            <a:ext uri="{FF2B5EF4-FFF2-40B4-BE49-F238E27FC236}">
              <a16:creationId xmlns:a16="http://schemas.microsoft.com/office/drawing/2014/main" id="{712F5C2C-C658-4FCC-BFE3-2BAC04A1D7AE}"/>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34662" t="10217" r="51333" b="71763"/>
        <a:stretch/>
      </xdr:blipFill>
      <xdr:spPr>
        <a:xfrm>
          <a:off x="15932721" y="6014585"/>
          <a:ext cx="466121" cy="878128"/>
        </a:xfrm>
        <a:prstGeom prst="rect">
          <a:avLst/>
        </a:prstGeom>
      </xdr:spPr>
    </xdr:pic>
    <xdr:clientData/>
  </xdr:twoCellAnchor>
  <xdr:twoCellAnchor editAs="absolute">
    <xdr:from>
      <xdr:col>25</xdr:col>
      <xdr:colOff>180320</xdr:colOff>
      <xdr:row>32</xdr:row>
      <xdr:rowOff>105310</xdr:rowOff>
    </xdr:from>
    <xdr:to>
      <xdr:col>26</xdr:col>
      <xdr:colOff>229786</xdr:colOff>
      <xdr:row>36</xdr:row>
      <xdr:rowOff>86795</xdr:rowOff>
    </xdr:to>
    <xdr:pic>
      <xdr:nvPicPr>
        <xdr:cNvPr id="9" name="Imagem 8">
          <a:extLst>
            <a:ext uri="{FF2B5EF4-FFF2-40B4-BE49-F238E27FC236}">
              <a16:creationId xmlns:a16="http://schemas.microsoft.com/office/drawing/2014/main" id="{DF43EC9C-5842-4D86-A2F2-32460870124D}"/>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85546" t="33360" r="1386" b="49283"/>
        <a:stretch/>
      </xdr:blipFill>
      <xdr:spPr>
        <a:xfrm>
          <a:off x="17009634" y="7093939"/>
          <a:ext cx="659066" cy="787027"/>
        </a:xfrm>
        <a:prstGeom prst="rect">
          <a:avLst/>
        </a:prstGeom>
      </xdr:spPr>
    </xdr:pic>
    <xdr:clientData/>
  </xdr:twoCellAnchor>
  <xdr:twoCellAnchor editAs="absolute">
    <xdr:from>
      <xdr:col>26</xdr:col>
      <xdr:colOff>340998</xdr:colOff>
      <xdr:row>32</xdr:row>
      <xdr:rowOff>145811</xdr:rowOff>
    </xdr:from>
    <xdr:to>
      <xdr:col>27</xdr:col>
      <xdr:colOff>76609</xdr:colOff>
      <xdr:row>36</xdr:row>
      <xdr:rowOff>200138</xdr:rowOff>
    </xdr:to>
    <xdr:pic>
      <xdr:nvPicPr>
        <xdr:cNvPr id="10" name="Imagem 9">
          <a:extLst>
            <a:ext uri="{FF2B5EF4-FFF2-40B4-BE49-F238E27FC236}">
              <a16:creationId xmlns:a16="http://schemas.microsoft.com/office/drawing/2014/main" id="{DE686C14-FE23-4E26-997C-C33D0392E579}"/>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68590" t="33119" r="17757" b="49722"/>
        <a:stretch/>
      </xdr:blipFill>
      <xdr:spPr>
        <a:xfrm>
          <a:off x="17779912" y="7134440"/>
          <a:ext cx="464954" cy="859869"/>
        </a:xfrm>
        <a:prstGeom prst="rect">
          <a:avLst/>
        </a:prstGeom>
      </xdr:spPr>
    </xdr:pic>
    <xdr:clientData/>
  </xdr:twoCellAnchor>
  <xdr:twoCellAnchor editAs="absolute">
    <xdr:from>
      <xdr:col>24</xdr:col>
      <xdr:colOff>44376</xdr:colOff>
      <xdr:row>32</xdr:row>
      <xdr:rowOff>105083</xdr:rowOff>
    </xdr:from>
    <xdr:to>
      <xdr:col>25</xdr:col>
      <xdr:colOff>174547</xdr:colOff>
      <xdr:row>37</xdr:row>
      <xdr:rowOff>61492</xdr:rowOff>
    </xdr:to>
    <xdr:pic>
      <xdr:nvPicPr>
        <xdr:cNvPr id="11" name="Imagem 10">
          <a:extLst>
            <a:ext uri="{FF2B5EF4-FFF2-40B4-BE49-F238E27FC236}">
              <a16:creationId xmlns:a16="http://schemas.microsoft.com/office/drawing/2014/main" id="{162D27CD-FEF6-45A5-911F-30455060AAD1}"/>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51397" t="32712" r="33932" b="47236"/>
        <a:stretch/>
      </xdr:blipFill>
      <xdr:spPr>
        <a:xfrm>
          <a:off x="16405605" y="7093712"/>
          <a:ext cx="598256" cy="968780"/>
        </a:xfrm>
        <a:prstGeom prst="rect">
          <a:avLst/>
        </a:prstGeom>
      </xdr:spPr>
    </xdr:pic>
    <xdr:clientData/>
  </xdr:twoCellAnchor>
  <xdr:twoCellAnchor editAs="absolute">
    <xdr:from>
      <xdr:col>0</xdr:col>
      <xdr:colOff>783266</xdr:colOff>
      <xdr:row>31</xdr:row>
      <xdr:rowOff>125160</xdr:rowOff>
    </xdr:from>
    <xdr:to>
      <xdr:col>1</xdr:col>
      <xdr:colOff>500743</xdr:colOff>
      <xdr:row>35</xdr:row>
      <xdr:rowOff>139505</xdr:rowOff>
    </xdr:to>
    <xdr:pic>
      <xdr:nvPicPr>
        <xdr:cNvPr id="12" name="Imagem 11">
          <a:extLst>
            <a:ext uri="{FF2B5EF4-FFF2-40B4-BE49-F238E27FC236}">
              <a16:creationId xmlns:a16="http://schemas.microsoft.com/office/drawing/2014/main" id="{F01CD14F-7F2F-4412-8B47-30F3B61F1170}"/>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34910" t="32587" r="50823" b="49912"/>
        <a:stretch/>
      </xdr:blipFill>
      <xdr:spPr>
        <a:xfrm>
          <a:off x="783266" y="6906960"/>
          <a:ext cx="718963" cy="830774"/>
        </a:xfrm>
        <a:prstGeom prst="rect">
          <a:avLst/>
        </a:prstGeom>
      </xdr:spPr>
    </xdr:pic>
    <xdr:clientData/>
  </xdr:twoCellAnchor>
  <xdr:twoCellAnchor editAs="absolute">
    <xdr:from>
      <xdr:col>22</xdr:col>
      <xdr:colOff>2085</xdr:colOff>
      <xdr:row>32</xdr:row>
      <xdr:rowOff>105322</xdr:rowOff>
    </xdr:from>
    <xdr:to>
      <xdr:col>23</xdr:col>
      <xdr:colOff>8224</xdr:colOff>
      <xdr:row>36</xdr:row>
      <xdr:rowOff>155973</xdr:rowOff>
    </xdr:to>
    <xdr:pic>
      <xdr:nvPicPr>
        <xdr:cNvPr id="13" name="Imagem 12">
          <a:extLst>
            <a:ext uri="{FF2B5EF4-FFF2-40B4-BE49-F238E27FC236}">
              <a16:creationId xmlns:a16="http://schemas.microsoft.com/office/drawing/2014/main" id="{6B30DE14-83C3-46C7-91F6-24559721F6A6}"/>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8635" t="32802" r="68165" b="49683"/>
        <a:stretch/>
      </xdr:blipFill>
      <xdr:spPr>
        <a:xfrm>
          <a:off x="15405371" y="7093951"/>
          <a:ext cx="430682" cy="856193"/>
        </a:xfrm>
        <a:prstGeom prst="rect">
          <a:avLst/>
        </a:prstGeom>
      </xdr:spPr>
    </xdr:pic>
    <xdr:clientData/>
  </xdr:twoCellAnchor>
  <xdr:twoCellAnchor editAs="absolute">
    <xdr:from>
      <xdr:col>27</xdr:col>
      <xdr:colOff>154222</xdr:colOff>
      <xdr:row>32</xdr:row>
      <xdr:rowOff>69801</xdr:rowOff>
    </xdr:from>
    <xdr:to>
      <xdr:col>28</xdr:col>
      <xdr:colOff>55514</xdr:colOff>
      <xdr:row>36</xdr:row>
      <xdr:rowOff>101990</xdr:rowOff>
    </xdr:to>
    <xdr:pic>
      <xdr:nvPicPr>
        <xdr:cNvPr id="14" name="Imagem 13">
          <a:extLst>
            <a:ext uri="{FF2B5EF4-FFF2-40B4-BE49-F238E27FC236}">
              <a16:creationId xmlns:a16="http://schemas.microsoft.com/office/drawing/2014/main" id="{FE7D5628-1069-4DFF-8C38-A672B57801BD}"/>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8859" t="55514" r="67856" b="26989"/>
        <a:stretch/>
      </xdr:blipFill>
      <xdr:spPr>
        <a:xfrm>
          <a:off x="18322479" y="7058430"/>
          <a:ext cx="325835" cy="837731"/>
        </a:xfrm>
        <a:prstGeom prst="rect">
          <a:avLst/>
        </a:prstGeom>
      </xdr:spPr>
    </xdr:pic>
    <xdr:clientData/>
  </xdr:twoCellAnchor>
  <xdr:twoCellAnchor editAs="absolute">
    <xdr:from>
      <xdr:col>26</xdr:col>
      <xdr:colOff>163670</xdr:colOff>
      <xdr:row>27</xdr:row>
      <xdr:rowOff>48116</xdr:rowOff>
    </xdr:from>
    <xdr:to>
      <xdr:col>27</xdr:col>
      <xdr:colOff>95766</xdr:colOff>
      <xdr:row>32</xdr:row>
      <xdr:rowOff>3413</xdr:rowOff>
    </xdr:to>
    <xdr:pic>
      <xdr:nvPicPr>
        <xdr:cNvPr id="15" name="Imagem 14">
          <a:extLst>
            <a:ext uri="{FF2B5EF4-FFF2-40B4-BE49-F238E27FC236}">
              <a16:creationId xmlns:a16="http://schemas.microsoft.com/office/drawing/2014/main" id="{83571279-FE56-47EB-9C3C-D42F93E1EA83}"/>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59484" t="67574" r="22858" b="12697"/>
        <a:stretch/>
      </xdr:blipFill>
      <xdr:spPr>
        <a:xfrm>
          <a:off x="17602584" y="6035259"/>
          <a:ext cx="661439" cy="956783"/>
        </a:xfrm>
        <a:prstGeom prst="rect">
          <a:avLst/>
        </a:prstGeom>
      </xdr:spPr>
    </xdr:pic>
    <xdr:clientData/>
  </xdr:twoCellAnchor>
  <xdr:twoCellAnchor editAs="oneCell">
    <xdr:from>
      <xdr:col>5</xdr:col>
      <xdr:colOff>371928</xdr:colOff>
      <xdr:row>2</xdr:row>
      <xdr:rowOff>27215</xdr:rowOff>
    </xdr:from>
    <xdr:to>
      <xdr:col>6</xdr:col>
      <xdr:colOff>274011</xdr:colOff>
      <xdr:row>2</xdr:row>
      <xdr:rowOff>193041</xdr:rowOff>
    </xdr:to>
    <xdr:pic>
      <xdr:nvPicPr>
        <xdr:cNvPr id="16" name="Google Shape;163;p29" descr="Image">
          <a:extLst>
            <a:ext uri="{FF2B5EF4-FFF2-40B4-BE49-F238E27FC236}">
              <a16:creationId xmlns:a16="http://schemas.microsoft.com/office/drawing/2014/main" id="{C39F69B2-F6ED-442A-ADAD-29DDE7E451F2}"/>
            </a:ext>
          </a:extLst>
        </xdr:cNvPr>
        <xdr:cNvPicPr preferRelativeResize="0"/>
      </xdr:nvPicPr>
      <xdr:blipFill rotWithShape="1">
        <a:blip xmlns:r="http://schemas.openxmlformats.org/officeDocument/2006/relationships" r:embed="rId15">
          <a:alphaModFix/>
        </a:blip>
        <a:srcRect/>
        <a:stretch/>
      </xdr:blipFill>
      <xdr:spPr>
        <a:xfrm>
          <a:off x="3016068" y="400595"/>
          <a:ext cx="601798" cy="165826"/>
        </a:xfrm>
        <a:prstGeom prst="rect">
          <a:avLst/>
        </a:prstGeom>
        <a:noFill/>
        <a:ln>
          <a:noFill/>
        </a:ln>
      </xdr:spPr>
    </xdr:pic>
    <xdr:clientData/>
  </xdr:twoCellAnchor>
  <xdr:twoCellAnchor editAs="oneCell">
    <xdr:from>
      <xdr:col>4</xdr:col>
      <xdr:colOff>353227</xdr:colOff>
      <xdr:row>28</xdr:row>
      <xdr:rowOff>105814</xdr:rowOff>
    </xdr:from>
    <xdr:to>
      <xdr:col>5</xdr:col>
      <xdr:colOff>1309</xdr:colOff>
      <xdr:row>30</xdr:row>
      <xdr:rowOff>89880</xdr:rowOff>
    </xdr:to>
    <xdr:pic>
      <xdr:nvPicPr>
        <xdr:cNvPr id="17" name="Google Shape;161;p29" descr="Image">
          <a:extLst>
            <a:ext uri="{FF2B5EF4-FFF2-40B4-BE49-F238E27FC236}">
              <a16:creationId xmlns:a16="http://schemas.microsoft.com/office/drawing/2014/main" id="{A6D071F9-796A-4190-B1E5-FCD8E76C229E}"/>
            </a:ext>
          </a:extLst>
        </xdr:cNvPr>
        <xdr:cNvPicPr preferRelativeResize="0"/>
      </xdr:nvPicPr>
      <xdr:blipFill rotWithShape="1">
        <a:blip xmlns:r="http://schemas.openxmlformats.org/officeDocument/2006/relationships" r:embed="rId16">
          <a:alphaModFix/>
        </a:blip>
        <a:srcRect/>
        <a:stretch/>
      </xdr:blipFill>
      <xdr:spPr>
        <a:xfrm>
          <a:off x="2463967" y="5630314"/>
          <a:ext cx="280045" cy="389582"/>
        </a:xfrm>
        <a:prstGeom prst="rect">
          <a:avLst/>
        </a:prstGeom>
        <a:noFill/>
        <a:ln>
          <a:noFill/>
        </a:ln>
      </xdr:spPr>
    </xdr:pic>
    <xdr:clientData/>
  </xdr:twoCellAnchor>
  <xdr:twoCellAnchor editAs="oneCell">
    <xdr:from>
      <xdr:col>12</xdr:col>
      <xdr:colOff>13685</xdr:colOff>
      <xdr:row>47</xdr:row>
      <xdr:rowOff>21898</xdr:rowOff>
    </xdr:from>
    <xdr:to>
      <xdr:col>13</xdr:col>
      <xdr:colOff>2155</xdr:colOff>
      <xdr:row>48</xdr:row>
      <xdr:rowOff>76</xdr:rowOff>
    </xdr:to>
    <xdr:pic>
      <xdr:nvPicPr>
        <xdr:cNvPr id="18" name="Imagem 17">
          <a:extLst>
            <a:ext uri="{FF2B5EF4-FFF2-40B4-BE49-F238E27FC236}">
              <a16:creationId xmlns:a16="http://schemas.microsoft.com/office/drawing/2014/main" id="{C237C8AA-3DAC-4167-83A3-C00C4331A06F}"/>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561045" y="9188758"/>
          <a:ext cx="483770" cy="176962"/>
        </a:xfrm>
        <a:prstGeom prst="rect">
          <a:avLst/>
        </a:prstGeom>
      </xdr:spPr>
    </xdr:pic>
    <xdr:clientData/>
  </xdr:twoCellAnchor>
  <xdr:twoCellAnchor editAs="oneCell">
    <xdr:from>
      <xdr:col>9</xdr:col>
      <xdr:colOff>9611</xdr:colOff>
      <xdr:row>17</xdr:row>
      <xdr:rowOff>66894</xdr:rowOff>
    </xdr:from>
    <xdr:to>
      <xdr:col>13</xdr:col>
      <xdr:colOff>1278</xdr:colOff>
      <xdr:row>24</xdr:row>
      <xdr:rowOff>1</xdr:rowOff>
    </xdr:to>
    <xdr:pic>
      <xdr:nvPicPr>
        <xdr:cNvPr id="20" name="Imagem 19">
          <a:extLst>
            <a:ext uri="{FF2B5EF4-FFF2-40B4-BE49-F238E27FC236}">
              <a16:creationId xmlns:a16="http://schemas.microsoft.com/office/drawing/2014/main" id="{3A44AA53-CE5C-47BD-5DF2-01AFEE96B335}"/>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t="11360" b="26166"/>
        <a:stretch>
          <a:fillRect/>
        </a:stretch>
      </xdr:blipFill>
      <xdr:spPr>
        <a:xfrm>
          <a:off x="5166915" y="4119850"/>
          <a:ext cx="1620580" cy="1324586"/>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absolute">
    <xdr:from>
      <xdr:col>0</xdr:col>
      <xdr:colOff>64355</xdr:colOff>
      <xdr:row>30</xdr:row>
      <xdr:rowOff>150236</xdr:rowOff>
    </xdr:from>
    <xdr:to>
      <xdr:col>0</xdr:col>
      <xdr:colOff>745373</xdr:colOff>
      <xdr:row>34</xdr:row>
      <xdr:rowOff>138451</xdr:rowOff>
    </xdr:to>
    <xdr:pic>
      <xdr:nvPicPr>
        <xdr:cNvPr id="2" name="Imagem 1">
          <a:extLst>
            <a:ext uri="{FF2B5EF4-FFF2-40B4-BE49-F238E27FC236}">
              <a16:creationId xmlns:a16="http://schemas.microsoft.com/office/drawing/2014/main" id="{59CD636B-7DAE-48EB-A0F1-B0CFF71C749F}"/>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980" t="32866" r="84274" b="49516"/>
        <a:stretch/>
      </xdr:blipFill>
      <xdr:spPr>
        <a:xfrm>
          <a:off x="64355" y="6561922"/>
          <a:ext cx="681018" cy="804643"/>
        </a:xfrm>
        <a:prstGeom prst="rect">
          <a:avLst/>
        </a:prstGeom>
      </xdr:spPr>
    </xdr:pic>
    <xdr:clientData/>
  </xdr:twoCellAnchor>
  <xdr:twoCellAnchor editAs="absolute">
    <xdr:from>
      <xdr:col>21</xdr:col>
      <xdr:colOff>353074</xdr:colOff>
      <xdr:row>27</xdr:row>
      <xdr:rowOff>104068</xdr:rowOff>
    </xdr:from>
    <xdr:to>
      <xdr:col>22</xdr:col>
      <xdr:colOff>129788</xdr:colOff>
      <xdr:row>31</xdr:row>
      <xdr:rowOff>136292</xdr:rowOff>
    </xdr:to>
    <xdr:pic>
      <xdr:nvPicPr>
        <xdr:cNvPr id="3" name="Imagem 2">
          <a:extLst>
            <a:ext uri="{FF2B5EF4-FFF2-40B4-BE49-F238E27FC236}">
              <a16:creationId xmlns:a16="http://schemas.microsoft.com/office/drawing/2014/main" id="{90669562-5043-4C77-B436-A6F5D6BADA23}"/>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l="18693" t="10578" r="68305" b="72061"/>
        <a:stretch/>
      </xdr:blipFill>
      <xdr:spPr>
        <a:xfrm>
          <a:off x="15636617" y="5917039"/>
          <a:ext cx="429857" cy="837767"/>
        </a:xfrm>
        <a:prstGeom prst="rect">
          <a:avLst/>
        </a:prstGeom>
      </xdr:spPr>
    </xdr:pic>
    <xdr:clientData/>
  </xdr:twoCellAnchor>
  <xdr:twoCellAnchor editAs="absolute">
    <xdr:from>
      <xdr:col>24</xdr:col>
      <xdr:colOff>196550</xdr:colOff>
      <xdr:row>27</xdr:row>
      <xdr:rowOff>93681</xdr:rowOff>
    </xdr:from>
    <xdr:to>
      <xdr:col>25</xdr:col>
      <xdr:colOff>369304</xdr:colOff>
      <xdr:row>31</xdr:row>
      <xdr:rowOff>143763</xdr:rowOff>
    </xdr:to>
    <xdr:pic>
      <xdr:nvPicPr>
        <xdr:cNvPr id="4" name="Imagem 3">
          <a:extLst>
            <a:ext uri="{FF2B5EF4-FFF2-40B4-BE49-F238E27FC236}">
              <a16:creationId xmlns:a16="http://schemas.microsoft.com/office/drawing/2014/main" id="{4CA1A0BB-E773-42BA-8FD0-B248AC16021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68060" t="10041" r="18089" b="72446"/>
        <a:stretch/>
      </xdr:blipFill>
      <xdr:spPr>
        <a:xfrm>
          <a:off x="17091179" y="5906652"/>
          <a:ext cx="640839" cy="855625"/>
        </a:xfrm>
        <a:prstGeom prst="rect">
          <a:avLst/>
        </a:prstGeom>
      </xdr:spPr>
    </xdr:pic>
    <xdr:clientData/>
  </xdr:twoCellAnchor>
  <xdr:twoCellAnchor editAs="absolute">
    <xdr:from>
      <xdr:col>23</xdr:col>
      <xdr:colOff>269264</xdr:colOff>
      <xdr:row>27</xdr:row>
      <xdr:rowOff>109623</xdr:rowOff>
    </xdr:from>
    <xdr:to>
      <xdr:col>24</xdr:col>
      <xdr:colOff>213106</xdr:colOff>
      <xdr:row>31</xdr:row>
      <xdr:rowOff>160885</xdr:rowOff>
    </xdr:to>
    <xdr:pic>
      <xdr:nvPicPr>
        <xdr:cNvPr id="5" name="Imagem 4">
          <a:extLst>
            <a:ext uri="{FF2B5EF4-FFF2-40B4-BE49-F238E27FC236}">
              <a16:creationId xmlns:a16="http://schemas.microsoft.com/office/drawing/2014/main" id="{5497C0B6-BEFB-461F-99D9-0B668DA0164A}"/>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51431" t="10342" r="34745" b="71961"/>
        <a:stretch/>
      </xdr:blipFill>
      <xdr:spPr>
        <a:xfrm>
          <a:off x="16630493" y="5922594"/>
          <a:ext cx="477242" cy="856805"/>
        </a:xfrm>
        <a:prstGeom prst="rect">
          <a:avLst/>
        </a:prstGeom>
      </xdr:spPr>
    </xdr:pic>
    <xdr:clientData/>
  </xdr:twoCellAnchor>
  <xdr:twoCellAnchor editAs="absolute">
    <xdr:from>
      <xdr:col>22</xdr:col>
      <xdr:colOff>199035</xdr:colOff>
      <xdr:row>27</xdr:row>
      <xdr:rowOff>91093</xdr:rowOff>
    </xdr:from>
    <xdr:to>
      <xdr:col>23</xdr:col>
      <xdr:colOff>266782</xdr:colOff>
      <xdr:row>31</xdr:row>
      <xdr:rowOff>166194</xdr:rowOff>
    </xdr:to>
    <xdr:pic>
      <xdr:nvPicPr>
        <xdr:cNvPr id="6" name="Imagem 5">
          <a:extLst>
            <a:ext uri="{FF2B5EF4-FFF2-40B4-BE49-F238E27FC236}">
              <a16:creationId xmlns:a16="http://schemas.microsoft.com/office/drawing/2014/main" id="{E5A7A858-1B06-4CA5-B88A-9C0AA6FA2185}"/>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34662" t="10217" r="51333" b="71763"/>
        <a:stretch/>
      </xdr:blipFill>
      <xdr:spPr>
        <a:xfrm>
          <a:off x="16135721" y="5904064"/>
          <a:ext cx="492290" cy="880644"/>
        </a:xfrm>
        <a:prstGeom prst="rect">
          <a:avLst/>
        </a:prstGeom>
      </xdr:spPr>
    </xdr:pic>
    <xdr:clientData/>
  </xdr:twoCellAnchor>
  <xdr:twoCellAnchor editAs="absolute">
    <xdr:from>
      <xdr:col>24</xdr:col>
      <xdr:colOff>307789</xdr:colOff>
      <xdr:row>32</xdr:row>
      <xdr:rowOff>161009</xdr:rowOff>
    </xdr:from>
    <xdr:to>
      <xdr:col>25</xdr:col>
      <xdr:colOff>460972</xdr:colOff>
      <xdr:row>36</xdr:row>
      <xdr:rowOff>136810</xdr:rowOff>
    </xdr:to>
    <xdr:pic>
      <xdr:nvPicPr>
        <xdr:cNvPr id="7" name="Imagem 6">
          <a:extLst>
            <a:ext uri="{FF2B5EF4-FFF2-40B4-BE49-F238E27FC236}">
              <a16:creationId xmlns:a16="http://schemas.microsoft.com/office/drawing/2014/main" id="{E77863B8-7BDE-4494-B187-E9620C9FDCE3}"/>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85546" t="33360" r="1386" b="49283"/>
        <a:stretch/>
      </xdr:blipFill>
      <xdr:spPr>
        <a:xfrm>
          <a:off x="17202418" y="6986352"/>
          <a:ext cx="621268" cy="781344"/>
        </a:xfrm>
        <a:prstGeom prst="rect">
          <a:avLst/>
        </a:prstGeom>
      </xdr:spPr>
    </xdr:pic>
    <xdr:clientData/>
  </xdr:twoCellAnchor>
  <xdr:twoCellAnchor editAs="absolute">
    <xdr:from>
      <xdr:col>25</xdr:col>
      <xdr:colOff>557446</xdr:colOff>
      <xdr:row>32</xdr:row>
      <xdr:rowOff>189749</xdr:rowOff>
    </xdr:from>
    <xdr:to>
      <xdr:col>26</xdr:col>
      <xdr:colOff>427441</xdr:colOff>
      <xdr:row>37</xdr:row>
      <xdr:rowOff>44320</xdr:rowOff>
    </xdr:to>
    <xdr:pic>
      <xdr:nvPicPr>
        <xdr:cNvPr id="8" name="Imagem 7">
          <a:extLst>
            <a:ext uri="{FF2B5EF4-FFF2-40B4-BE49-F238E27FC236}">
              <a16:creationId xmlns:a16="http://schemas.microsoft.com/office/drawing/2014/main" id="{9478D6E7-59FB-4E46-821B-2F0024B896F8}"/>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68590" t="33119" r="17757" b="49722"/>
        <a:stretch/>
      </xdr:blipFill>
      <xdr:spPr>
        <a:xfrm>
          <a:off x="17920160" y="7015092"/>
          <a:ext cx="479595" cy="856057"/>
        </a:xfrm>
        <a:prstGeom prst="rect">
          <a:avLst/>
        </a:prstGeom>
      </xdr:spPr>
    </xdr:pic>
    <xdr:clientData/>
  </xdr:twoCellAnchor>
  <xdr:twoCellAnchor editAs="absolute">
    <xdr:from>
      <xdr:col>23</xdr:col>
      <xdr:colOff>267960</xdr:colOff>
      <xdr:row>32</xdr:row>
      <xdr:rowOff>160782</xdr:rowOff>
    </xdr:from>
    <xdr:to>
      <xdr:col>24</xdr:col>
      <xdr:colOff>265489</xdr:colOff>
      <xdr:row>37</xdr:row>
      <xdr:rowOff>112503</xdr:rowOff>
    </xdr:to>
    <xdr:pic>
      <xdr:nvPicPr>
        <xdr:cNvPr id="9" name="Imagem 8">
          <a:extLst>
            <a:ext uri="{FF2B5EF4-FFF2-40B4-BE49-F238E27FC236}">
              <a16:creationId xmlns:a16="http://schemas.microsoft.com/office/drawing/2014/main" id="{AB1F3757-31AB-4C4E-864F-3927032987FD}"/>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51397" t="32712" r="33932" b="47236"/>
        <a:stretch/>
      </xdr:blipFill>
      <xdr:spPr>
        <a:xfrm>
          <a:off x="16629189" y="6986125"/>
          <a:ext cx="530929" cy="953207"/>
        </a:xfrm>
        <a:prstGeom prst="rect">
          <a:avLst/>
        </a:prstGeom>
      </xdr:spPr>
    </xdr:pic>
    <xdr:clientData/>
  </xdr:twoCellAnchor>
  <xdr:twoCellAnchor editAs="absolute">
    <xdr:from>
      <xdr:col>22</xdr:col>
      <xdr:colOff>129444</xdr:colOff>
      <xdr:row>32</xdr:row>
      <xdr:rowOff>137315</xdr:rowOff>
    </xdr:from>
    <xdr:to>
      <xdr:col>23</xdr:col>
      <xdr:colOff>266330</xdr:colOff>
      <xdr:row>36</xdr:row>
      <xdr:rowOff>150513</xdr:rowOff>
    </xdr:to>
    <xdr:pic>
      <xdr:nvPicPr>
        <xdr:cNvPr id="10" name="Imagem 9">
          <a:extLst>
            <a:ext uri="{FF2B5EF4-FFF2-40B4-BE49-F238E27FC236}">
              <a16:creationId xmlns:a16="http://schemas.microsoft.com/office/drawing/2014/main" id="{6207C489-038F-4533-A8BD-B978C64AF4E8}"/>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34910" t="32587" r="50823" b="49912"/>
        <a:stretch/>
      </xdr:blipFill>
      <xdr:spPr>
        <a:xfrm>
          <a:off x="16066130" y="6962658"/>
          <a:ext cx="561429" cy="818741"/>
        </a:xfrm>
        <a:prstGeom prst="rect">
          <a:avLst/>
        </a:prstGeom>
      </xdr:spPr>
    </xdr:pic>
    <xdr:clientData/>
  </xdr:twoCellAnchor>
  <xdr:twoCellAnchor editAs="absolute">
    <xdr:from>
      <xdr:col>21</xdr:col>
      <xdr:colOff>351918</xdr:colOff>
      <xdr:row>32</xdr:row>
      <xdr:rowOff>168972</xdr:rowOff>
    </xdr:from>
    <xdr:to>
      <xdr:col>22</xdr:col>
      <xdr:colOff>61974</xdr:colOff>
      <xdr:row>37</xdr:row>
      <xdr:rowOff>155</xdr:rowOff>
    </xdr:to>
    <xdr:pic>
      <xdr:nvPicPr>
        <xdr:cNvPr id="11" name="Imagem 10">
          <a:extLst>
            <a:ext uri="{FF2B5EF4-FFF2-40B4-BE49-F238E27FC236}">
              <a16:creationId xmlns:a16="http://schemas.microsoft.com/office/drawing/2014/main" id="{FB479608-D3BB-47DA-ACF3-B858A6EDC41F}"/>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18635" t="32802" r="68165" b="49683"/>
        <a:stretch/>
      </xdr:blipFill>
      <xdr:spPr>
        <a:xfrm>
          <a:off x="15635461" y="6994315"/>
          <a:ext cx="363199" cy="832669"/>
        </a:xfrm>
        <a:prstGeom prst="rect">
          <a:avLst/>
        </a:prstGeom>
      </xdr:spPr>
    </xdr:pic>
    <xdr:clientData/>
  </xdr:twoCellAnchor>
  <xdr:twoCellAnchor editAs="absolute">
    <xdr:from>
      <xdr:col>25</xdr:col>
      <xdr:colOff>389776</xdr:colOff>
      <xdr:row>27</xdr:row>
      <xdr:rowOff>111767</xdr:rowOff>
    </xdr:from>
    <xdr:to>
      <xdr:col>26</xdr:col>
      <xdr:colOff>446598</xdr:colOff>
      <xdr:row>32</xdr:row>
      <xdr:rowOff>59112</xdr:rowOff>
    </xdr:to>
    <xdr:pic>
      <xdr:nvPicPr>
        <xdr:cNvPr id="12" name="Imagem 11">
          <a:extLst>
            <a:ext uri="{FF2B5EF4-FFF2-40B4-BE49-F238E27FC236}">
              <a16:creationId xmlns:a16="http://schemas.microsoft.com/office/drawing/2014/main" id="{0C0225A7-2363-4A44-8751-443320BCF40B}"/>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59484" t="67574" r="22858" b="12697"/>
        <a:stretch/>
      </xdr:blipFill>
      <xdr:spPr>
        <a:xfrm>
          <a:off x="17752490" y="5924738"/>
          <a:ext cx="666422" cy="959717"/>
        </a:xfrm>
        <a:prstGeom prst="rect">
          <a:avLst/>
        </a:prstGeom>
      </xdr:spPr>
    </xdr:pic>
    <xdr:clientData/>
  </xdr:twoCellAnchor>
  <xdr:twoCellAnchor editAs="absolute">
    <xdr:from>
      <xdr:col>0</xdr:col>
      <xdr:colOff>750155</xdr:colOff>
      <xdr:row>30</xdr:row>
      <xdr:rowOff>133284</xdr:rowOff>
    </xdr:from>
    <xdr:to>
      <xdr:col>1</xdr:col>
      <xdr:colOff>391886</xdr:colOff>
      <xdr:row>34</xdr:row>
      <xdr:rowOff>123335</xdr:rowOff>
    </xdr:to>
    <xdr:pic>
      <xdr:nvPicPr>
        <xdr:cNvPr id="13" name="Imagem 1">
          <a:extLst>
            <a:ext uri="{FF2B5EF4-FFF2-40B4-BE49-F238E27FC236}">
              <a16:creationId xmlns:a16="http://schemas.microsoft.com/office/drawing/2014/main" id="{D8E0C1F7-2D4D-4A1F-A363-DF3BE9C1F550}"/>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958" t="10409" r="84470" b="71835"/>
        <a:stretch/>
      </xdr:blipFill>
      <xdr:spPr>
        <a:xfrm>
          <a:off x="750155" y="6544970"/>
          <a:ext cx="643217" cy="806479"/>
        </a:xfrm>
        <a:prstGeom prst="rect">
          <a:avLst/>
        </a:prstGeom>
      </xdr:spPr>
    </xdr:pic>
    <xdr:clientData/>
  </xdr:twoCellAnchor>
  <xdr:twoCellAnchor editAs="oneCell">
    <xdr:from>
      <xdr:col>8</xdr:col>
      <xdr:colOff>310738</xdr:colOff>
      <xdr:row>17</xdr:row>
      <xdr:rowOff>79875</xdr:rowOff>
    </xdr:from>
    <xdr:to>
      <xdr:col>13</xdr:col>
      <xdr:colOff>846</xdr:colOff>
      <xdr:row>24</xdr:row>
      <xdr:rowOff>1353</xdr:rowOff>
    </xdr:to>
    <xdr:pic>
      <xdr:nvPicPr>
        <xdr:cNvPr id="15" name="Imagem 14">
          <a:extLst>
            <a:ext uri="{FF2B5EF4-FFF2-40B4-BE49-F238E27FC236}">
              <a16:creationId xmlns:a16="http://schemas.microsoft.com/office/drawing/2014/main" id="{05EFD729-56AC-AD90-A93C-C97994F8EB9D}"/>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rot="5400000">
          <a:off x="5493945" y="3743978"/>
          <a:ext cx="1333724" cy="1790676"/>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absolute">
    <xdr:from>
      <xdr:col>20</xdr:col>
      <xdr:colOff>652250</xdr:colOff>
      <xdr:row>25</xdr:row>
      <xdr:rowOff>100341</xdr:rowOff>
    </xdr:from>
    <xdr:to>
      <xdr:col>21</xdr:col>
      <xdr:colOff>569176</xdr:colOff>
      <xdr:row>29</xdr:row>
      <xdr:rowOff>156695</xdr:rowOff>
    </xdr:to>
    <xdr:pic>
      <xdr:nvPicPr>
        <xdr:cNvPr id="2" name="Imagem 1">
          <a:extLst>
            <a:ext uri="{FF2B5EF4-FFF2-40B4-BE49-F238E27FC236}">
              <a16:creationId xmlns:a16="http://schemas.microsoft.com/office/drawing/2014/main" id="{C76DD757-EAEF-4F93-A1CA-85579BE04ED2}"/>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958" t="10409" r="84470" b="71835"/>
        <a:stretch/>
      </xdr:blipFill>
      <xdr:spPr>
        <a:xfrm>
          <a:off x="14637127" y="5858884"/>
          <a:ext cx="676749" cy="861897"/>
        </a:xfrm>
        <a:prstGeom prst="rect">
          <a:avLst/>
        </a:prstGeom>
      </xdr:spPr>
    </xdr:pic>
    <xdr:clientData/>
  </xdr:twoCellAnchor>
  <xdr:twoCellAnchor editAs="absolute">
    <xdr:from>
      <xdr:col>26</xdr:col>
      <xdr:colOff>681646</xdr:colOff>
      <xdr:row>25</xdr:row>
      <xdr:rowOff>135378</xdr:rowOff>
    </xdr:from>
    <xdr:to>
      <xdr:col>27</xdr:col>
      <xdr:colOff>371599</xdr:colOff>
      <xdr:row>30</xdr:row>
      <xdr:rowOff>4659</xdr:rowOff>
    </xdr:to>
    <xdr:pic>
      <xdr:nvPicPr>
        <xdr:cNvPr id="3" name="Imagem 2">
          <a:extLst>
            <a:ext uri="{FF2B5EF4-FFF2-40B4-BE49-F238E27FC236}">
              <a16:creationId xmlns:a16="http://schemas.microsoft.com/office/drawing/2014/main" id="{54947E7D-64F0-4B20-9F33-B04F9909235E}"/>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55154" r="83816" b="26871"/>
        <a:stretch/>
      </xdr:blipFill>
      <xdr:spPr>
        <a:xfrm>
          <a:off x="18115117" y="5893921"/>
          <a:ext cx="417119" cy="870767"/>
        </a:xfrm>
        <a:prstGeom prst="rect">
          <a:avLst/>
        </a:prstGeom>
      </xdr:spPr>
    </xdr:pic>
    <xdr:clientData/>
  </xdr:twoCellAnchor>
  <xdr:twoCellAnchor editAs="absolute">
    <xdr:from>
      <xdr:col>0</xdr:col>
      <xdr:colOff>23376</xdr:colOff>
      <xdr:row>30</xdr:row>
      <xdr:rowOff>163204</xdr:rowOff>
    </xdr:from>
    <xdr:to>
      <xdr:col>0</xdr:col>
      <xdr:colOff>701594</xdr:colOff>
      <xdr:row>34</xdr:row>
      <xdr:rowOff>146007</xdr:rowOff>
    </xdr:to>
    <xdr:pic>
      <xdr:nvPicPr>
        <xdr:cNvPr id="4" name="Imagem 3">
          <a:extLst>
            <a:ext uri="{FF2B5EF4-FFF2-40B4-BE49-F238E27FC236}">
              <a16:creationId xmlns:a16="http://schemas.microsoft.com/office/drawing/2014/main" id="{47644320-9F3B-4A61-AECD-3AEEA65BDAFE}"/>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80" t="32866" r="84274" b="49516"/>
        <a:stretch/>
      </xdr:blipFill>
      <xdr:spPr>
        <a:xfrm>
          <a:off x="23376" y="6923233"/>
          <a:ext cx="678218" cy="799231"/>
        </a:xfrm>
        <a:prstGeom prst="rect">
          <a:avLst/>
        </a:prstGeom>
      </xdr:spPr>
    </xdr:pic>
    <xdr:clientData/>
  </xdr:twoCellAnchor>
  <xdr:twoCellAnchor editAs="absolute">
    <xdr:from>
      <xdr:col>21</xdr:col>
      <xdr:colOff>608226</xdr:colOff>
      <xdr:row>25</xdr:row>
      <xdr:rowOff>119968</xdr:rowOff>
    </xdr:from>
    <xdr:to>
      <xdr:col>22</xdr:col>
      <xdr:colOff>407145</xdr:colOff>
      <xdr:row>29</xdr:row>
      <xdr:rowOff>156027</xdr:rowOff>
    </xdr:to>
    <xdr:pic>
      <xdr:nvPicPr>
        <xdr:cNvPr id="5" name="Imagem 4">
          <a:extLst>
            <a:ext uri="{FF2B5EF4-FFF2-40B4-BE49-F238E27FC236}">
              <a16:creationId xmlns:a16="http://schemas.microsoft.com/office/drawing/2014/main" id="{266E4DD2-9015-421C-9FAF-1A135E0FF32D}"/>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8693" t="10578" r="68305" b="72061"/>
        <a:stretch/>
      </xdr:blipFill>
      <xdr:spPr>
        <a:xfrm>
          <a:off x="15352926" y="5878511"/>
          <a:ext cx="452062" cy="841602"/>
        </a:xfrm>
        <a:prstGeom prst="rect">
          <a:avLst/>
        </a:prstGeom>
      </xdr:spPr>
    </xdr:pic>
    <xdr:clientData/>
  </xdr:twoCellAnchor>
  <xdr:twoCellAnchor editAs="absolute">
    <xdr:from>
      <xdr:col>25</xdr:col>
      <xdr:colOff>3644</xdr:colOff>
      <xdr:row>25</xdr:row>
      <xdr:rowOff>109581</xdr:rowOff>
    </xdr:from>
    <xdr:to>
      <xdr:col>26</xdr:col>
      <xdr:colOff>34884</xdr:colOff>
      <xdr:row>29</xdr:row>
      <xdr:rowOff>163498</xdr:rowOff>
    </xdr:to>
    <xdr:pic>
      <xdr:nvPicPr>
        <xdr:cNvPr id="6" name="Imagem 5">
          <a:extLst>
            <a:ext uri="{FF2B5EF4-FFF2-40B4-BE49-F238E27FC236}">
              <a16:creationId xmlns:a16="http://schemas.microsoft.com/office/drawing/2014/main" id="{70E677E7-5F6A-4B8B-8816-FAFBA2BB0767}"/>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68060" t="10041" r="18089" b="72446"/>
        <a:stretch/>
      </xdr:blipFill>
      <xdr:spPr>
        <a:xfrm>
          <a:off x="16829693" y="5868124"/>
          <a:ext cx="640840" cy="859460"/>
        </a:xfrm>
        <a:prstGeom prst="rect">
          <a:avLst/>
        </a:prstGeom>
      </xdr:spPr>
    </xdr:pic>
    <xdr:clientData/>
  </xdr:twoCellAnchor>
  <xdr:twoCellAnchor editAs="absolute">
    <xdr:from>
      <xdr:col>23</xdr:col>
      <xdr:colOff>520814</xdr:colOff>
      <xdr:row>25</xdr:row>
      <xdr:rowOff>125523</xdr:rowOff>
    </xdr:from>
    <xdr:to>
      <xdr:col>25</xdr:col>
      <xdr:colOff>20200</xdr:colOff>
      <xdr:row>29</xdr:row>
      <xdr:rowOff>179169</xdr:rowOff>
    </xdr:to>
    <xdr:pic>
      <xdr:nvPicPr>
        <xdr:cNvPr id="7" name="Imagem 6">
          <a:extLst>
            <a:ext uri="{FF2B5EF4-FFF2-40B4-BE49-F238E27FC236}">
              <a16:creationId xmlns:a16="http://schemas.microsoft.com/office/drawing/2014/main" id="{AB35F2D7-8274-4903-AAF3-B0E6B25D882D}"/>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1431" t="10342" r="34745" b="71961"/>
        <a:stretch/>
      </xdr:blipFill>
      <xdr:spPr>
        <a:xfrm>
          <a:off x="16345377" y="5884066"/>
          <a:ext cx="500872" cy="859189"/>
        </a:xfrm>
        <a:prstGeom prst="rect">
          <a:avLst/>
        </a:prstGeom>
      </xdr:spPr>
    </xdr:pic>
    <xdr:clientData/>
  </xdr:twoCellAnchor>
  <xdr:twoCellAnchor editAs="absolute">
    <xdr:from>
      <xdr:col>0</xdr:col>
      <xdr:colOff>768557</xdr:colOff>
      <xdr:row>30</xdr:row>
      <xdr:rowOff>85222</xdr:rowOff>
    </xdr:from>
    <xdr:to>
      <xdr:col>1</xdr:col>
      <xdr:colOff>457199</xdr:colOff>
      <xdr:row>34</xdr:row>
      <xdr:rowOff>151822</xdr:rowOff>
    </xdr:to>
    <xdr:pic>
      <xdr:nvPicPr>
        <xdr:cNvPr id="8" name="Imagem 7">
          <a:extLst>
            <a:ext uri="{FF2B5EF4-FFF2-40B4-BE49-F238E27FC236}">
              <a16:creationId xmlns:a16="http://schemas.microsoft.com/office/drawing/2014/main" id="{5BCC9954-392D-4BFE-8FDC-72AB8EAF50FA}"/>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34662" t="10217" r="51333" b="71763"/>
        <a:stretch/>
      </xdr:blipFill>
      <xdr:spPr>
        <a:xfrm>
          <a:off x="768557" y="6845251"/>
          <a:ext cx="690128" cy="883028"/>
        </a:xfrm>
        <a:prstGeom prst="rect">
          <a:avLst/>
        </a:prstGeom>
      </xdr:spPr>
    </xdr:pic>
    <xdr:clientData/>
  </xdr:twoCellAnchor>
  <xdr:twoCellAnchor editAs="absolute">
    <xdr:from>
      <xdr:col>25</xdr:col>
      <xdr:colOff>114883</xdr:colOff>
      <xdr:row>30</xdr:row>
      <xdr:rowOff>191030</xdr:rowOff>
    </xdr:from>
    <xdr:to>
      <xdr:col>26</xdr:col>
      <xdr:colOff>126552</xdr:colOff>
      <xdr:row>34</xdr:row>
      <xdr:rowOff>142915</xdr:rowOff>
    </xdr:to>
    <xdr:pic>
      <xdr:nvPicPr>
        <xdr:cNvPr id="9" name="Imagem 8">
          <a:extLst>
            <a:ext uri="{FF2B5EF4-FFF2-40B4-BE49-F238E27FC236}">
              <a16:creationId xmlns:a16="http://schemas.microsoft.com/office/drawing/2014/main" id="{C233575C-668C-4EB8-9FDB-93E138D4353A}"/>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85546" t="33360" r="1386" b="49283"/>
        <a:stretch/>
      </xdr:blipFill>
      <xdr:spPr>
        <a:xfrm>
          <a:off x="16940932" y="6951059"/>
          <a:ext cx="621269" cy="768313"/>
        </a:xfrm>
        <a:prstGeom prst="rect">
          <a:avLst/>
        </a:prstGeom>
      </xdr:spPr>
    </xdr:pic>
    <xdr:clientData/>
  </xdr:twoCellAnchor>
  <xdr:twoCellAnchor editAs="absolute">
    <xdr:from>
      <xdr:col>26</xdr:col>
      <xdr:colOff>196706</xdr:colOff>
      <xdr:row>31</xdr:row>
      <xdr:rowOff>9709</xdr:rowOff>
    </xdr:from>
    <xdr:to>
      <xdr:col>26</xdr:col>
      <xdr:colOff>687116</xdr:colOff>
      <xdr:row>35</xdr:row>
      <xdr:rowOff>34791</xdr:rowOff>
    </xdr:to>
    <xdr:pic>
      <xdr:nvPicPr>
        <xdr:cNvPr id="10" name="Imagem 9">
          <a:extLst>
            <a:ext uri="{FF2B5EF4-FFF2-40B4-BE49-F238E27FC236}">
              <a16:creationId xmlns:a16="http://schemas.microsoft.com/office/drawing/2014/main" id="{E8DA891F-186D-4633-9AF5-3B2E5FD05772}"/>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68590" t="33119" r="17757" b="49722"/>
        <a:stretch/>
      </xdr:blipFill>
      <xdr:spPr>
        <a:xfrm>
          <a:off x="17632355" y="6976566"/>
          <a:ext cx="488232" cy="841511"/>
        </a:xfrm>
        <a:prstGeom prst="rect">
          <a:avLst/>
        </a:prstGeom>
      </xdr:spPr>
    </xdr:pic>
    <xdr:clientData/>
  </xdr:twoCellAnchor>
  <xdr:twoCellAnchor editAs="absolute">
    <xdr:from>
      <xdr:col>23</xdr:col>
      <xdr:colOff>521415</xdr:colOff>
      <xdr:row>30</xdr:row>
      <xdr:rowOff>190803</xdr:rowOff>
    </xdr:from>
    <xdr:to>
      <xdr:col>25</xdr:col>
      <xdr:colOff>72583</xdr:colOff>
      <xdr:row>35</xdr:row>
      <xdr:rowOff>102974</xdr:rowOff>
    </xdr:to>
    <xdr:pic>
      <xdr:nvPicPr>
        <xdr:cNvPr id="11" name="Imagem 10">
          <a:extLst>
            <a:ext uri="{FF2B5EF4-FFF2-40B4-BE49-F238E27FC236}">
              <a16:creationId xmlns:a16="http://schemas.microsoft.com/office/drawing/2014/main" id="{1534F443-C20D-4A76-8B2F-21A895C823DE}"/>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51397" t="32712" r="33932" b="47236"/>
        <a:stretch/>
      </xdr:blipFill>
      <xdr:spPr>
        <a:xfrm>
          <a:off x="16345978" y="6950832"/>
          <a:ext cx="552654" cy="935428"/>
        </a:xfrm>
        <a:prstGeom prst="rect">
          <a:avLst/>
        </a:prstGeom>
      </xdr:spPr>
    </xdr:pic>
    <xdr:clientData/>
  </xdr:twoCellAnchor>
  <xdr:twoCellAnchor editAs="absolute">
    <xdr:from>
      <xdr:col>22</xdr:col>
      <xdr:colOff>406801</xdr:colOff>
      <xdr:row>30</xdr:row>
      <xdr:rowOff>161168</xdr:rowOff>
    </xdr:from>
    <xdr:to>
      <xdr:col>23</xdr:col>
      <xdr:colOff>527192</xdr:colOff>
      <xdr:row>34</xdr:row>
      <xdr:rowOff>158069</xdr:rowOff>
    </xdr:to>
    <xdr:pic>
      <xdr:nvPicPr>
        <xdr:cNvPr id="12" name="Imagem 11">
          <a:extLst>
            <a:ext uri="{FF2B5EF4-FFF2-40B4-BE49-F238E27FC236}">
              <a16:creationId xmlns:a16="http://schemas.microsoft.com/office/drawing/2014/main" id="{77980648-E321-42B9-BBFB-CC080FA7C801}"/>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34910" t="32587" r="50823" b="49912"/>
        <a:stretch/>
      </xdr:blipFill>
      <xdr:spPr>
        <a:xfrm>
          <a:off x="15804644" y="6921197"/>
          <a:ext cx="547111" cy="813329"/>
        </a:xfrm>
        <a:prstGeom prst="rect">
          <a:avLst/>
        </a:prstGeom>
      </xdr:spPr>
    </xdr:pic>
    <xdr:clientData/>
  </xdr:twoCellAnchor>
  <xdr:twoCellAnchor editAs="absolute">
    <xdr:from>
      <xdr:col>21</xdr:col>
      <xdr:colOff>607070</xdr:colOff>
      <xdr:row>30</xdr:row>
      <xdr:rowOff>198993</xdr:rowOff>
    </xdr:from>
    <xdr:to>
      <xdr:col>22</xdr:col>
      <xdr:colOff>339331</xdr:colOff>
      <xdr:row>34</xdr:row>
      <xdr:rowOff>197455</xdr:rowOff>
    </xdr:to>
    <xdr:pic>
      <xdr:nvPicPr>
        <xdr:cNvPr id="13" name="Imagem 12">
          <a:extLst>
            <a:ext uri="{FF2B5EF4-FFF2-40B4-BE49-F238E27FC236}">
              <a16:creationId xmlns:a16="http://schemas.microsoft.com/office/drawing/2014/main" id="{CE9C793D-A63D-495E-B57F-AC64BC815046}"/>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8635" t="32802" r="68165" b="49683"/>
        <a:stretch/>
      </xdr:blipFill>
      <xdr:spPr>
        <a:xfrm>
          <a:off x="15351770" y="6959022"/>
          <a:ext cx="385404" cy="814890"/>
        </a:xfrm>
        <a:prstGeom prst="rect">
          <a:avLst/>
        </a:prstGeom>
      </xdr:spPr>
    </xdr:pic>
    <xdr:clientData/>
  </xdr:twoCellAnchor>
  <xdr:twoCellAnchor editAs="absolute">
    <xdr:from>
      <xdr:col>27</xdr:col>
      <xdr:colOff>35386</xdr:colOff>
      <xdr:row>30</xdr:row>
      <xdr:rowOff>149353</xdr:rowOff>
    </xdr:from>
    <xdr:to>
      <xdr:col>27</xdr:col>
      <xdr:colOff>357048</xdr:colOff>
      <xdr:row>34</xdr:row>
      <xdr:rowOff>153211</xdr:rowOff>
    </xdr:to>
    <xdr:pic>
      <xdr:nvPicPr>
        <xdr:cNvPr id="14" name="Imagem 13">
          <a:extLst>
            <a:ext uri="{FF2B5EF4-FFF2-40B4-BE49-F238E27FC236}">
              <a16:creationId xmlns:a16="http://schemas.microsoft.com/office/drawing/2014/main" id="{7BBB771E-AA73-412C-B059-F09863601FC0}"/>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8859" t="55514" r="67856" b="26989"/>
        <a:stretch/>
      </xdr:blipFill>
      <xdr:spPr>
        <a:xfrm>
          <a:off x="18198200" y="6909382"/>
          <a:ext cx="319485" cy="820286"/>
        </a:xfrm>
        <a:prstGeom prst="rect">
          <a:avLst/>
        </a:prstGeom>
      </xdr:spPr>
    </xdr:pic>
    <xdr:clientData/>
  </xdr:twoCellAnchor>
  <xdr:twoCellAnchor editAs="absolute">
    <xdr:from>
      <xdr:col>26</xdr:col>
      <xdr:colOff>55356</xdr:colOff>
      <xdr:row>25</xdr:row>
      <xdr:rowOff>127667</xdr:rowOff>
    </xdr:from>
    <xdr:to>
      <xdr:col>26</xdr:col>
      <xdr:colOff>708450</xdr:colOff>
      <xdr:row>30</xdr:row>
      <xdr:rowOff>82965</xdr:rowOff>
    </xdr:to>
    <xdr:pic>
      <xdr:nvPicPr>
        <xdr:cNvPr id="15" name="Imagem 14">
          <a:extLst>
            <a:ext uri="{FF2B5EF4-FFF2-40B4-BE49-F238E27FC236}">
              <a16:creationId xmlns:a16="http://schemas.microsoft.com/office/drawing/2014/main" id="{BB566BE6-50D1-48B2-95B4-6C9A3FC161A2}"/>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59484" t="67574" r="22858" b="12697"/>
        <a:stretch/>
      </xdr:blipFill>
      <xdr:spPr>
        <a:xfrm>
          <a:off x="17491005" y="5886210"/>
          <a:ext cx="648739" cy="956784"/>
        </a:xfrm>
        <a:prstGeom prst="rect">
          <a:avLst/>
        </a:prstGeom>
      </xdr:spPr>
    </xdr:pic>
    <xdr:clientData/>
  </xdr:twoCellAnchor>
  <xdr:twoCellAnchor editAs="oneCell">
    <xdr:from>
      <xdr:col>5</xdr:col>
      <xdr:colOff>371928</xdr:colOff>
      <xdr:row>2</xdr:row>
      <xdr:rowOff>27215</xdr:rowOff>
    </xdr:from>
    <xdr:to>
      <xdr:col>6</xdr:col>
      <xdr:colOff>267661</xdr:colOff>
      <xdr:row>2</xdr:row>
      <xdr:rowOff>193041</xdr:rowOff>
    </xdr:to>
    <xdr:pic>
      <xdr:nvPicPr>
        <xdr:cNvPr id="16" name="Google Shape;163;p29" descr="Image">
          <a:extLst>
            <a:ext uri="{FF2B5EF4-FFF2-40B4-BE49-F238E27FC236}">
              <a16:creationId xmlns:a16="http://schemas.microsoft.com/office/drawing/2014/main" id="{4A94214F-F80F-4E46-974B-EF2121D24981}"/>
            </a:ext>
          </a:extLst>
        </xdr:cNvPr>
        <xdr:cNvPicPr preferRelativeResize="0"/>
      </xdr:nvPicPr>
      <xdr:blipFill rotWithShape="1">
        <a:blip xmlns:r="http://schemas.openxmlformats.org/officeDocument/2006/relationships" r:embed="rId15">
          <a:alphaModFix/>
        </a:blip>
        <a:srcRect/>
        <a:stretch/>
      </xdr:blipFill>
      <xdr:spPr>
        <a:xfrm>
          <a:off x="3016068" y="400595"/>
          <a:ext cx="595448" cy="165826"/>
        </a:xfrm>
        <a:prstGeom prst="rect">
          <a:avLst/>
        </a:prstGeom>
        <a:noFill/>
        <a:ln>
          <a:noFill/>
        </a:ln>
      </xdr:spPr>
    </xdr:pic>
    <xdr:clientData/>
  </xdr:twoCellAnchor>
  <xdr:twoCellAnchor editAs="oneCell">
    <xdr:from>
      <xdr:col>4</xdr:col>
      <xdr:colOff>353227</xdr:colOff>
      <xdr:row>27</xdr:row>
      <xdr:rowOff>105814</xdr:rowOff>
    </xdr:from>
    <xdr:to>
      <xdr:col>5</xdr:col>
      <xdr:colOff>1309</xdr:colOff>
      <xdr:row>29</xdr:row>
      <xdr:rowOff>89879</xdr:rowOff>
    </xdr:to>
    <xdr:pic>
      <xdr:nvPicPr>
        <xdr:cNvPr id="17" name="Google Shape;161;p29" descr="Image">
          <a:extLst>
            <a:ext uri="{FF2B5EF4-FFF2-40B4-BE49-F238E27FC236}">
              <a16:creationId xmlns:a16="http://schemas.microsoft.com/office/drawing/2014/main" id="{03625C6D-D9CD-4628-BDB3-08417EEF0B4C}"/>
            </a:ext>
          </a:extLst>
        </xdr:cNvPr>
        <xdr:cNvPicPr preferRelativeResize="0"/>
      </xdr:nvPicPr>
      <xdr:blipFill rotWithShape="1">
        <a:blip xmlns:r="http://schemas.openxmlformats.org/officeDocument/2006/relationships" r:embed="rId16">
          <a:alphaModFix/>
        </a:blip>
        <a:srcRect/>
        <a:stretch/>
      </xdr:blipFill>
      <xdr:spPr>
        <a:xfrm>
          <a:off x="2463967" y="5599834"/>
          <a:ext cx="280045" cy="389582"/>
        </a:xfrm>
        <a:prstGeom prst="rect">
          <a:avLst/>
        </a:prstGeom>
        <a:noFill/>
        <a:ln>
          <a:noFill/>
        </a:ln>
      </xdr:spPr>
    </xdr:pic>
    <xdr:clientData/>
  </xdr:twoCellAnchor>
  <xdr:twoCellAnchor editAs="oneCell">
    <xdr:from>
      <xdr:col>12</xdr:col>
      <xdr:colOff>13685</xdr:colOff>
      <xdr:row>47</xdr:row>
      <xdr:rowOff>21898</xdr:rowOff>
    </xdr:from>
    <xdr:to>
      <xdr:col>13</xdr:col>
      <xdr:colOff>2155</xdr:colOff>
      <xdr:row>48</xdr:row>
      <xdr:rowOff>76</xdr:rowOff>
    </xdr:to>
    <xdr:pic>
      <xdr:nvPicPr>
        <xdr:cNvPr id="18" name="Imagem 17">
          <a:extLst>
            <a:ext uri="{FF2B5EF4-FFF2-40B4-BE49-F238E27FC236}">
              <a16:creationId xmlns:a16="http://schemas.microsoft.com/office/drawing/2014/main" id="{AB117B11-46D5-4279-9854-12B7DA0EA388}"/>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561045" y="9211618"/>
          <a:ext cx="483770" cy="176961"/>
        </a:xfrm>
        <a:prstGeom prst="rect">
          <a:avLst/>
        </a:prstGeom>
      </xdr:spPr>
    </xdr:pic>
    <xdr:clientData/>
  </xdr:twoCellAnchor>
  <xdr:twoCellAnchor editAs="oneCell">
    <xdr:from>
      <xdr:col>9</xdr:col>
      <xdr:colOff>40629</xdr:colOff>
      <xdr:row>17</xdr:row>
      <xdr:rowOff>33580</xdr:rowOff>
    </xdr:from>
    <xdr:to>
      <xdr:col>13</xdr:col>
      <xdr:colOff>2</xdr:colOff>
      <xdr:row>22</xdr:row>
      <xdr:rowOff>191570</xdr:rowOff>
    </xdr:to>
    <xdr:pic>
      <xdr:nvPicPr>
        <xdr:cNvPr id="20" name="Imagem 19">
          <a:extLst>
            <a:ext uri="{FF2B5EF4-FFF2-40B4-BE49-F238E27FC236}">
              <a16:creationId xmlns:a16="http://schemas.microsoft.com/office/drawing/2014/main" id="{48ACC8F2-5EA7-A10A-07B4-E5823F6AEE53}"/>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13290" t="8949" b="4203"/>
        <a:stretch>
          <a:fillRect/>
        </a:stretch>
      </xdr:blipFill>
      <xdr:spPr>
        <a:xfrm rot="16200000">
          <a:off x="5414372" y="4033090"/>
          <a:ext cx="1144648" cy="1584457"/>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xdr:from>
      <xdr:col>20</xdr:col>
      <xdr:colOff>741185</xdr:colOff>
      <xdr:row>26</xdr:row>
      <xdr:rowOff>28670</xdr:rowOff>
    </xdr:from>
    <xdr:to>
      <xdr:col>31</xdr:col>
      <xdr:colOff>51041</xdr:colOff>
      <xdr:row>36</xdr:row>
      <xdr:rowOff>158539</xdr:rowOff>
    </xdr:to>
    <xdr:grpSp>
      <xdr:nvGrpSpPr>
        <xdr:cNvPr id="2" name="Agrupar 18">
          <a:extLst>
            <a:ext uri="{FF2B5EF4-FFF2-40B4-BE49-F238E27FC236}">
              <a16:creationId xmlns:a16="http://schemas.microsoft.com/office/drawing/2014/main" id="{35347331-2240-4FB6-A56E-B1E7B40FD343}"/>
            </a:ext>
          </a:extLst>
        </xdr:cNvPr>
        <xdr:cNvGrpSpPr/>
      </xdr:nvGrpSpPr>
      <xdr:grpSpPr>
        <a:xfrm>
          <a:off x="15457310" y="5676995"/>
          <a:ext cx="5320131" cy="2177744"/>
          <a:chOff x="15645258" y="5252492"/>
          <a:chExt cx="5578442" cy="2071467"/>
        </a:xfrm>
      </xdr:grpSpPr>
      <xdr:pic>
        <xdr:nvPicPr>
          <xdr:cNvPr id="3" name="Imagem 1">
            <a:extLst>
              <a:ext uri="{FF2B5EF4-FFF2-40B4-BE49-F238E27FC236}">
                <a16:creationId xmlns:a16="http://schemas.microsoft.com/office/drawing/2014/main" id="{8325207E-177E-D16B-0FA9-960AD62247F5}"/>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958" t="10409" r="84470" b="71835"/>
          <a:stretch/>
        </xdr:blipFill>
        <xdr:spPr>
          <a:xfrm>
            <a:off x="15645258" y="5252492"/>
            <a:ext cx="761428" cy="878648"/>
          </a:xfrm>
          <a:prstGeom prst="rect">
            <a:avLst/>
          </a:prstGeom>
        </xdr:spPr>
      </xdr:pic>
      <xdr:pic>
        <xdr:nvPicPr>
          <xdr:cNvPr id="4" name="Imagem 2">
            <a:extLst>
              <a:ext uri="{FF2B5EF4-FFF2-40B4-BE49-F238E27FC236}">
                <a16:creationId xmlns:a16="http://schemas.microsoft.com/office/drawing/2014/main" id="{C9FD345E-E554-39FC-B31E-36790E369C46}"/>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55154" r="83816" b="26871"/>
          <a:stretch/>
        </xdr:blipFill>
        <xdr:spPr>
          <a:xfrm>
            <a:off x="20367714" y="5287529"/>
            <a:ext cx="855986" cy="888023"/>
          </a:xfrm>
          <a:prstGeom prst="rect">
            <a:avLst/>
          </a:prstGeom>
        </xdr:spPr>
      </xdr:pic>
      <xdr:pic>
        <xdr:nvPicPr>
          <xdr:cNvPr id="5" name="Imagem 3">
            <a:extLst>
              <a:ext uri="{FF2B5EF4-FFF2-40B4-BE49-F238E27FC236}">
                <a16:creationId xmlns:a16="http://schemas.microsoft.com/office/drawing/2014/main" id="{99694C1D-3FDB-3D59-5E89-707C16A14204}"/>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80" t="32866" r="84274" b="49516"/>
          <a:stretch/>
        </xdr:blipFill>
        <xdr:spPr>
          <a:xfrm>
            <a:off x="15658641" y="6348816"/>
            <a:ext cx="760720" cy="808176"/>
          </a:xfrm>
          <a:prstGeom prst="rect">
            <a:avLst/>
          </a:prstGeom>
        </xdr:spPr>
      </xdr:pic>
      <xdr:pic>
        <xdr:nvPicPr>
          <xdr:cNvPr id="6" name="Imagem 4">
            <a:extLst>
              <a:ext uri="{FF2B5EF4-FFF2-40B4-BE49-F238E27FC236}">
                <a16:creationId xmlns:a16="http://schemas.microsoft.com/office/drawing/2014/main" id="{4B29D28F-DA21-EC7D-69BF-036A3E228DEA}"/>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8693" t="10578" r="68305" b="72061"/>
          <a:stretch/>
        </xdr:blipFill>
        <xdr:spPr>
          <a:xfrm>
            <a:off x="16491148" y="5272119"/>
            <a:ext cx="708141" cy="858353"/>
          </a:xfrm>
          <a:prstGeom prst="rect">
            <a:avLst/>
          </a:prstGeom>
        </xdr:spPr>
      </xdr:pic>
      <xdr:pic>
        <xdr:nvPicPr>
          <xdr:cNvPr id="7" name="Imagem 5">
            <a:extLst>
              <a:ext uri="{FF2B5EF4-FFF2-40B4-BE49-F238E27FC236}">
                <a16:creationId xmlns:a16="http://schemas.microsoft.com/office/drawing/2014/main" id="{F5DFD7B3-C2E5-6FE6-C783-199474FF8DD8}"/>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68060" t="10041" r="18089" b="72446"/>
          <a:stretch/>
        </xdr:blipFill>
        <xdr:spPr>
          <a:xfrm>
            <a:off x="18696837" y="5261732"/>
            <a:ext cx="766828" cy="876211"/>
          </a:xfrm>
          <a:prstGeom prst="rect">
            <a:avLst/>
          </a:prstGeom>
        </xdr:spPr>
      </xdr:pic>
      <xdr:pic>
        <xdr:nvPicPr>
          <xdr:cNvPr id="8" name="Imagem 6">
            <a:extLst>
              <a:ext uri="{FF2B5EF4-FFF2-40B4-BE49-F238E27FC236}">
                <a16:creationId xmlns:a16="http://schemas.microsoft.com/office/drawing/2014/main" id="{8665D1D2-3B61-6DCB-655D-4C66A57515AA}"/>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1431" t="10342" r="34745" b="71961"/>
          <a:stretch/>
        </xdr:blipFill>
        <xdr:spPr>
          <a:xfrm>
            <a:off x="18011345" y="5277674"/>
            <a:ext cx="702048" cy="877391"/>
          </a:xfrm>
          <a:prstGeom prst="rect">
            <a:avLst/>
          </a:prstGeom>
        </xdr:spPr>
      </xdr:pic>
      <xdr:pic>
        <xdr:nvPicPr>
          <xdr:cNvPr id="9" name="Imagem 7">
            <a:extLst>
              <a:ext uri="{FF2B5EF4-FFF2-40B4-BE49-F238E27FC236}">
                <a16:creationId xmlns:a16="http://schemas.microsoft.com/office/drawing/2014/main" id="{F61A794E-03DE-3EAA-B26D-686816B88DFF}"/>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34662" t="10217" r="51333" b="71763"/>
          <a:stretch/>
        </xdr:blipFill>
        <xdr:spPr>
          <a:xfrm>
            <a:off x="17268536" y="5259144"/>
            <a:ext cx="722850" cy="901230"/>
          </a:xfrm>
          <a:prstGeom prst="rect">
            <a:avLst/>
          </a:prstGeom>
        </xdr:spPr>
      </xdr:pic>
      <xdr:pic>
        <xdr:nvPicPr>
          <xdr:cNvPr id="10" name="Imagem 8">
            <a:extLst>
              <a:ext uri="{FF2B5EF4-FFF2-40B4-BE49-F238E27FC236}">
                <a16:creationId xmlns:a16="http://schemas.microsoft.com/office/drawing/2014/main" id="{D718D4BB-9005-A885-666F-AE092AF1CD03}"/>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85546" t="33360" r="1386" b="49283"/>
          <a:stretch/>
        </xdr:blipFill>
        <xdr:spPr>
          <a:xfrm>
            <a:off x="18808076" y="6359589"/>
            <a:ext cx="747257" cy="787542"/>
          </a:xfrm>
          <a:prstGeom prst="rect">
            <a:avLst/>
          </a:prstGeom>
        </xdr:spPr>
      </xdr:pic>
      <xdr:pic>
        <xdr:nvPicPr>
          <xdr:cNvPr id="11" name="Imagem 9">
            <a:extLst>
              <a:ext uri="{FF2B5EF4-FFF2-40B4-BE49-F238E27FC236}">
                <a16:creationId xmlns:a16="http://schemas.microsoft.com/office/drawing/2014/main" id="{9472850F-C36F-3C91-741A-A5C7BEB3A6D6}"/>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68590" t="33119" r="17757" b="49722"/>
          <a:stretch/>
        </xdr:blipFill>
        <xdr:spPr>
          <a:xfrm>
            <a:off x="19651807" y="6388836"/>
            <a:ext cx="770765" cy="866940"/>
          </a:xfrm>
          <a:prstGeom prst="rect">
            <a:avLst/>
          </a:prstGeom>
        </xdr:spPr>
      </xdr:pic>
      <xdr:pic>
        <xdr:nvPicPr>
          <xdr:cNvPr id="12" name="Imagem 10">
            <a:extLst>
              <a:ext uri="{FF2B5EF4-FFF2-40B4-BE49-F238E27FC236}">
                <a16:creationId xmlns:a16="http://schemas.microsoft.com/office/drawing/2014/main" id="{9EE09779-13F4-00E2-AD7F-30C030F951A3}"/>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51397" t="32712" r="33932" b="47236"/>
          <a:stretch/>
        </xdr:blipFill>
        <xdr:spPr>
          <a:xfrm>
            <a:off x="18019897" y="6359362"/>
            <a:ext cx="745879" cy="964597"/>
          </a:xfrm>
          <a:prstGeom prst="rect">
            <a:avLst/>
          </a:prstGeom>
        </xdr:spPr>
      </xdr:pic>
      <xdr:pic>
        <xdr:nvPicPr>
          <xdr:cNvPr id="13" name="Imagem 11">
            <a:extLst>
              <a:ext uri="{FF2B5EF4-FFF2-40B4-BE49-F238E27FC236}">
                <a16:creationId xmlns:a16="http://schemas.microsoft.com/office/drawing/2014/main" id="{EF73B288-483D-4B97-2064-DAA642329604}"/>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34910" t="32587" r="50823" b="49912"/>
          <a:stretch/>
        </xdr:blipFill>
        <xdr:spPr>
          <a:xfrm>
            <a:off x="17198945" y="6335895"/>
            <a:ext cx="768136" cy="830225"/>
          </a:xfrm>
          <a:prstGeom prst="rect">
            <a:avLst/>
          </a:prstGeom>
        </xdr:spPr>
      </xdr:pic>
      <xdr:pic>
        <xdr:nvPicPr>
          <xdr:cNvPr id="14" name="Imagem 12">
            <a:extLst>
              <a:ext uri="{FF2B5EF4-FFF2-40B4-BE49-F238E27FC236}">
                <a16:creationId xmlns:a16="http://schemas.microsoft.com/office/drawing/2014/main" id="{38AD0959-D461-130C-F5B9-5CC102BED8D5}"/>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8635" t="32802" r="68165" b="49683"/>
          <a:stretch/>
        </xdr:blipFill>
        <xdr:spPr>
          <a:xfrm>
            <a:off x="16458187" y="6367552"/>
            <a:ext cx="673288" cy="844059"/>
          </a:xfrm>
          <a:prstGeom prst="rect">
            <a:avLst/>
          </a:prstGeom>
        </xdr:spPr>
      </xdr:pic>
      <xdr:pic>
        <xdr:nvPicPr>
          <xdr:cNvPr id="15" name="Imagem 13">
            <a:extLst>
              <a:ext uri="{FF2B5EF4-FFF2-40B4-BE49-F238E27FC236}">
                <a16:creationId xmlns:a16="http://schemas.microsoft.com/office/drawing/2014/main" id="{504588E9-A668-A603-2587-9960E61D5015}"/>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8859" t="55514" r="67856" b="26989"/>
          <a:stretch/>
        </xdr:blipFill>
        <xdr:spPr>
          <a:xfrm>
            <a:off x="20500185" y="6324080"/>
            <a:ext cx="708964" cy="837182"/>
          </a:xfrm>
          <a:prstGeom prst="rect">
            <a:avLst/>
          </a:prstGeom>
        </xdr:spPr>
      </xdr:pic>
      <xdr:pic>
        <xdr:nvPicPr>
          <xdr:cNvPr id="16" name="Imagem 14">
            <a:extLst>
              <a:ext uri="{FF2B5EF4-FFF2-40B4-BE49-F238E27FC236}">
                <a16:creationId xmlns:a16="http://schemas.microsoft.com/office/drawing/2014/main" id="{B54C39AA-3B42-38FB-F71C-E328E5ED3301}"/>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59484" t="67574" r="22858" b="12697"/>
          <a:stretch/>
        </xdr:blipFill>
        <xdr:spPr>
          <a:xfrm>
            <a:off x="19474891" y="5270572"/>
            <a:ext cx="957592" cy="977874"/>
          </a:xfrm>
          <a:prstGeom prst="rect">
            <a:avLst/>
          </a:prstGeom>
        </xdr:spPr>
      </xdr:pic>
    </xdr:grpSp>
    <xdr:clientData/>
  </xdr:twoCellAnchor>
  <xdr:twoCellAnchor editAs="oneCell">
    <xdr:from>
      <xdr:col>5</xdr:col>
      <xdr:colOff>459392</xdr:colOff>
      <xdr:row>2</xdr:row>
      <xdr:rowOff>98776</xdr:rowOff>
    </xdr:from>
    <xdr:to>
      <xdr:col>6</xdr:col>
      <xdr:colOff>355127</xdr:colOff>
      <xdr:row>3</xdr:row>
      <xdr:rowOff>49917</xdr:rowOff>
    </xdr:to>
    <xdr:pic>
      <xdr:nvPicPr>
        <xdr:cNvPr id="17" name="Google Shape;163;p29" descr="Image">
          <a:extLst>
            <a:ext uri="{FF2B5EF4-FFF2-40B4-BE49-F238E27FC236}">
              <a16:creationId xmlns:a16="http://schemas.microsoft.com/office/drawing/2014/main" id="{75BE0889-BB2F-4412-9A6F-93E8DC19E7FC}"/>
            </a:ext>
          </a:extLst>
        </xdr:cNvPr>
        <xdr:cNvPicPr preferRelativeResize="0"/>
      </xdr:nvPicPr>
      <xdr:blipFill rotWithShape="1">
        <a:blip xmlns:r="http://schemas.openxmlformats.org/officeDocument/2006/relationships" r:embed="rId15">
          <a:alphaModFix/>
        </a:blip>
        <a:srcRect/>
        <a:stretch/>
      </xdr:blipFill>
      <xdr:spPr>
        <a:xfrm>
          <a:off x="3703524" y="512244"/>
          <a:ext cx="420521" cy="165826"/>
        </a:xfrm>
        <a:prstGeom prst="rect">
          <a:avLst/>
        </a:prstGeom>
        <a:noFill/>
        <a:ln>
          <a:noFill/>
        </a:ln>
      </xdr:spPr>
    </xdr:pic>
    <xdr:clientData/>
  </xdr:twoCellAnchor>
  <xdr:twoCellAnchor editAs="oneCell">
    <xdr:from>
      <xdr:col>4</xdr:col>
      <xdr:colOff>392688</xdr:colOff>
      <xdr:row>27</xdr:row>
      <xdr:rowOff>130307</xdr:rowOff>
    </xdr:from>
    <xdr:to>
      <xdr:col>5</xdr:col>
      <xdr:colOff>133346</xdr:colOff>
      <xdr:row>29</xdr:row>
      <xdr:rowOff>123022</xdr:rowOff>
    </xdr:to>
    <xdr:pic>
      <xdr:nvPicPr>
        <xdr:cNvPr id="18" name="Google Shape;161;p29" descr="Image">
          <a:extLst>
            <a:ext uri="{FF2B5EF4-FFF2-40B4-BE49-F238E27FC236}">
              <a16:creationId xmlns:a16="http://schemas.microsoft.com/office/drawing/2014/main" id="{1A5C9ACA-325A-40D6-BB2F-C0105AD23DCF}"/>
            </a:ext>
            <a:ext uri="{147F2762-F138-4A5C-976F-8EAC2B608ADB}">
              <a16:predDERef xmlns:a16="http://schemas.microsoft.com/office/drawing/2014/main" pred="{BFC52C61-DA4B-4986-85BD-DBABDAC44A21}"/>
            </a:ext>
          </a:extLst>
        </xdr:cNvPr>
        <xdr:cNvPicPr preferRelativeResize="0"/>
      </xdr:nvPicPr>
      <xdr:blipFill rotWithShape="1">
        <a:blip xmlns:r="http://schemas.openxmlformats.org/officeDocument/2006/relationships" r:embed="rId16">
          <a:alphaModFix/>
        </a:blip>
        <a:srcRect/>
        <a:stretch/>
      </xdr:blipFill>
      <xdr:spPr>
        <a:xfrm>
          <a:off x="3080229" y="5982467"/>
          <a:ext cx="297249" cy="398232"/>
        </a:xfrm>
        <a:prstGeom prst="rect">
          <a:avLst/>
        </a:prstGeom>
        <a:noFill/>
        <a:ln>
          <a:noFill/>
        </a:ln>
      </xdr:spPr>
    </xdr:pic>
    <xdr:clientData/>
  </xdr:twoCellAnchor>
  <xdr:twoCellAnchor editAs="oneCell">
    <xdr:from>
      <xdr:col>8</xdr:col>
      <xdr:colOff>323367</xdr:colOff>
      <xdr:row>16</xdr:row>
      <xdr:rowOff>60489</xdr:rowOff>
    </xdr:from>
    <xdr:to>
      <xdr:col>13</xdr:col>
      <xdr:colOff>12158</xdr:colOff>
      <xdr:row>23</xdr:row>
      <xdr:rowOff>19012</xdr:rowOff>
    </xdr:to>
    <xdr:pic>
      <xdr:nvPicPr>
        <xdr:cNvPr id="21" name="Imagem 20">
          <a:extLst>
            <a:ext uri="{FF2B5EF4-FFF2-40B4-BE49-F238E27FC236}">
              <a16:creationId xmlns:a16="http://schemas.microsoft.com/office/drawing/2014/main" id="{CA3B18E1-CAF7-A46A-9143-597CC5117037}"/>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rot="16200000">
          <a:off x="5243749" y="3454704"/>
          <a:ext cx="1350000" cy="180000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absolute">
    <xdr:from>
      <xdr:col>21</xdr:col>
      <xdr:colOff>109135</xdr:colOff>
      <xdr:row>26</xdr:row>
      <xdr:rowOff>140532</xdr:rowOff>
    </xdr:from>
    <xdr:to>
      <xdr:col>22</xdr:col>
      <xdr:colOff>8561</xdr:colOff>
      <xdr:row>31</xdr:row>
      <xdr:rowOff>2543</xdr:rowOff>
    </xdr:to>
    <xdr:pic>
      <xdr:nvPicPr>
        <xdr:cNvPr id="2" name="Imagem 1">
          <a:extLst>
            <a:ext uri="{FF2B5EF4-FFF2-40B4-BE49-F238E27FC236}">
              <a16:creationId xmlns:a16="http://schemas.microsoft.com/office/drawing/2014/main" id="{FF52334F-1033-4AAD-8948-9626AFE81039}"/>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958" t="10409" r="84470" b="71835"/>
        <a:stretch/>
      </xdr:blipFill>
      <xdr:spPr>
        <a:xfrm>
          <a:off x="14859278" y="5920846"/>
          <a:ext cx="552569" cy="863497"/>
        </a:xfrm>
        <a:prstGeom prst="rect">
          <a:avLst/>
        </a:prstGeom>
      </xdr:spPr>
    </xdr:pic>
    <xdr:clientData/>
  </xdr:twoCellAnchor>
  <xdr:twoCellAnchor editAs="absolute">
    <xdr:from>
      <xdr:col>27</xdr:col>
      <xdr:colOff>121370</xdr:colOff>
      <xdr:row>26</xdr:row>
      <xdr:rowOff>175569</xdr:rowOff>
    </xdr:from>
    <xdr:to>
      <xdr:col>28</xdr:col>
      <xdr:colOff>37407</xdr:colOff>
      <xdr:row>31</xdr:row>
      <xdr:rowOff>55522</xdr:rowOff>
    </xdr:to>
    <xdr:pic>
      <xdr:nvPicPr>
        <xdr:cNvPr id="3" name="Imagem 2">
          <a:extLst>
            <a:ext uri="{FF2B5EF4-FFF2-40B4-BE49-F238E27FC236}">
              <a16:creationId xmlns:a16="http://schemas.microsoft.com/office/drawing/2014/main" id="{F5487FCD-83ED-49AA-AC23-1D0803BD9FF8}"/>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55154" r="83816" b="26871"/>
        <a:stretch/>
      </xdr:blipFill>
      <xdr:spPr>
        <a:xfrm>
          <a:off x="18289627" y="5955883"/>
          <a:ext cx="340580" cy="881439"/>
        </a:xfrm>
        <a:prstGeom prst="rect">
          <a:avLst/>
        </a:prstGeom>
      </xdr:spPr>
    </xdr:pic>
    <xdr:clientData/>
  </xdr:twoCellAnchor>
  <xdr:twoCellAnchor editAs="absolute">
    <xdr:from>
      <xdr:col>21</xdr:col>
      <xdr:colOff>122388</xdr:colOff>
      <xdr:row>32</xdr:row>
      <xdr:rowOff>964</xdr:rowOff>
    </xdr:from>
    <xdr:to>
      <xdr:col>22</xdr:col>
      <xdr:colOff>21236</xdr:colOff>
      <xdr:row>36</xdr:row>
      <xdr:rowOff>18584</xdr:rowOff>
    </xdr:to>
    <xdr:pic>
      <xdr:nvPicPr>
        <xdr:cNvPr id="4" name="Imagem 3">
          <a:extLst>
            <a:ext uri="{FF2B5EF4-FFF2-40B4-BE49-F238E27FC236}">
              <a16:creationId xmlns:a16="http://schemas.microsoft.com/office/drawing/2014/main" id="{8632AB16-2B5D-4DD2-8B21-DE0A18293927}"/>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80" t="32866" r="84274" b="49516"/>
        <a:stretch/>
      </xdr:blipFill>
      <xdr:spPr>
        <a:xfrm>
          <a:off x="14872531" y="6988128"/>
          <a:ext cx="551991" cy="824627"/>
        </a:xfrm>
        <a:prstGeom prst="rect">
          <a:avLst/>
        </a:prstGeom>
      </xdr:spPr>
    </xdr:pic>
    <xdr:clientData/>
  </xdr:twoCellAnchor>
  <xdr:twoCellAnchor editAs="absolute">
    <xdr:from>
      <xdr:col>22</xdr:col>
      <xdr:colOff>130561</xdr:colOff>
      <xdr:row>26</xdr:row>
      <xdr:rowOff>160159</xdr:rowOff>
    </xdr:from>
    <xdr:to>
      <xdr:col>23</xdr:col>
      <xdr:colOff>75129</xdr:colOff>
      <xdr:row>31</xdr:row>
      <xdr:rowOff>1875</xdr:rowOff>
    </xdr:to>
    <xdr:pic>
      <xdr:nvPicPr>
        <xdr:cNvPr id="5" name="Imagem 4">
          <a:extLst>
            <a:ext uri="{FF2B5EF4-FFF2-40B4-BE49-F238E27FC236}">
              <a16:creationId xmlns:a16="http://schemas.microsoft.com/office/drawing/2014/main" id="{C3547758-EC02-4611-A453-2C37C4C67707}"/>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8693" t="10578" r="68305" b="72061"/>
        <a:stretch/>
      </xdr:blipFill>
      <xdr:spPr>
        <a:xfrm>
          <a:off x="15533847" y="5940473"/>
          <a:ext cx="369111" cy="843202"/>
        </a:xfrm>
        <a:prstGeom prst="rect">
          <a:avLst/>
        </a:prstGeom>
      </xdr:spPr>
    </xdr:pic>
    <xdr:clientData/>
  </xdr:twoCellAnchor>
  <xdr:twoCellAnchor editAs="absolute">
    <xdr:from>
      <xdr:col>25</xdr:col>
      <xdr:colOff>215940</xdr:colOff>
      <xdr:row>26</xdr:row>
      <xdr:rowOff>149772</xdr:rowOff>
    </xdr:from>
    <xdr:to>
      <xdr:col>26</xdr:col>
      <xdr:colOff>129589</xdr:colOff>
      <xdr:row>31</xdr:row>
      <xdr:rowOff>9346</xdr:rowOff>
    </xdr:to>
    <xdr:pic>
      <xdr:nvPicPr>
        <xdr:cNvPr id="6" name="Imagem 5">
          <a:extLst>
            <a:ext uri="{FF2B5EF4-FFF2-40B4-BE49-F238E27FC236}">
              <a16:creationId xmlns:a16="http://schemas.microsoft.com/office/drawing/2014/main" id="{F5DB7CBF-A5DD-4547-8822-83F6102317C8}"/>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68060" t="10041" r="18089" b="72446"/>
        <a:stretch/>
      </xdr:blipFill>
      <xdr:spPr>
        <a:xfrm>
          <a:off x="17045254" y="5930086"/>
          <a:ext cx="523249" cy="861060"/>
        </a:xfrm>
        <a:prstGeom prst="rect">
          <a:avLst/>
        </a:prstGeom>
      </xdr:spPr>
    </xdr:pic>
    <xdr:clientData/>
  </xdr:twoCellAnchor>
  <xdr:twoCellAnchor editAs="absolute">
    <xdr:from>
      <xdr:col>0</xdr:col>
      <xdr:colOff>0</xdr:colOff>
      <xdr:row>31</xdr:row>
      <xdr:rowOff>89514</xdr:rowOff>
    </xdr:from>
    <xdr:to>
      <xdr:col>0</xdr:col>
      <xdr:colOff>685946</xdr:colOff>
      <xdr:row>35</xdr:row>
      <xdr:rowOff>135325</xdr:rowOff>
    </xdr:to>
    <xdr:pic>
      <xdr:nvPicPr>
        <xdr:cNvPr id="7" name="Imagem 6">
          <a:extLst>
            <a:ext uri="{FF2B5EF4-FFF2-40B4-BE49-F238E27FC236}">
              <a16:creationId xmlns:a16="http://schemas.microsoft.com/office/drawing/2014/main" id="{81CC270B-EB34-4F80-A057-CA913D5D2DDC}"/>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1431" t="10342" r="34745" b="71961"/>
        <a:stretch/>
      </xdr:blipFill>
      <xdr:spPr>
        <a:xfrm>
          <a:off x="0" y="6871314"/>
          <a:ext cx="685946" cy="862240"/>
        </a:xfrm>
        <a:prstGeom prst="rect">
          <a:avLst/>
        </a:prstGeom>
      </xdr:spPr>
    </xdr:pic>
    <xdr:clientData/>
  </xdr:twoCellAnchor>
  <xdr:twoCellAnchor editAs="absolute">
    <xdr:from>
      <xdr:col>23</xdr:col>
      <xdr:colOff>214504</xdr:colOff>
      <xdr:row>26</xdr:row>
      <xdr:rowOff>147184</xdr:rowOff>
    </xdr:from>
    <xdr:to>
      <xdr:col>24</xdr:col>
      <xdr:colOff>88120</xdr:colOff>
      <xdr:row>31</xdr:row>
      <xdr:rowOff>23826</xdr:rowOff>
    </xdr:to>
    <xdr:pic>
      <xdr:nvPicPr>
        <xdr:cNvPr id="8" name="Imagem 7">
          <a:extLst>
            <a:ext uri="{FF2B5EF4-FFF2-40B4-BE49-F238E27FC236}">
              <a16:creationId xmlns:a16="http://schemas.microsoft.com/office/drawing/2014/main" id="{3037906B-1206-4CCD-8DA7-9564819348F5}"/>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34662" t="10217" r="51333" b="71763"/>
        <a:stretch/>
      </xdr:blipFill>
      <xdr:spPr>
        <a:xfrm>
          <a:off x="16042333" y="5927498"/>
          <a:ext cx="407016" cy="878128"/>
        </a:xfrm>
        <a:prstGeom prst="rect">
          <a:avLst/>
        </a:prstGeom>
      </xdr:spPr>
    </xdr:pic>
    <xdr:clientData/>
  </xdr:twoCellAnchor>
  <xdr:twoCellAnchor editAs="absolute">
    <xdr:from>
      <xdr:col>25</xdr:col>
      <xdr:colOff>290932</xdr:colOff>
      <xdr:row>32</xdr:row>
      <xdr:rowOff>18223</xdr:rowOff>
    </xdr:from>
    <xdr:to>
      <xdr:col>26</xdr:col>
      <xdr:colOff>188601</xdr:colOff>
      <xdr:row>35</xdr:row>
      <xdr:rowOff>195650</xdr:rowOff>
    </xdr:to>
    <xdr:pic>
      <xdr:nvPicPr>
        <xdr:cNvPr id="9" name="Imagem 8">
          <a:extLst>
            <a:ext uri="{FF2B5EF4-FFF2-40B4-BE49-F238E27FC236}">
              <a16:creationId xmlns:a16="http://schemas.microsoft.com/office/drawing/2014/main" id="{007ECB5C-6ABA-4F84-98C3-19C5EAC2CF8C}"/>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85546" t="33360" r="1386" b="49283"/>
        <a:stretch/>
      </xdr:blipFill>
      <xdr:spPr>
        <a:xfrm>
          <a:off x="17120246" y="7006852"/>
          <a:ext cx="507269" cy="787027"/>
        </a:xfrm>
        <a:prstGeom prst="rect">
          <a:avLst/>
        </a:prstGeom>
      </xdr:spPr>
    </xdr:pic>
    <xdr:clientData/>
  </xdr:twoCellAnchor>
  <xdr:twoCellAnchor editAs="absolute">
    <xdr:from>
      <xdr:col>26</xdr:col>
      <xdr:colOff>348343</xdr:colOff>
      <xdr:row>32</xdr:row>
      <xdr:rowOff>58724</xdr:rowOff>
    </xdr:from>
    <xdr:to>
      <xdr:col>27</xdr:col>
      <xdr:colOff>17644</xdr:colOff>
      <xdr:row>36</xdr:row>
      <xdr:rowOff>113051</xdr:rowOff>
    </xdr:to>
    <xdr:pic>
      <xdr:nvPicPr>
        <xdr:cNvPr id="10" name="Imagem 9">
          <a:extLst>
            <a:ext uri="{FF2B5EF4-FFF2-40B4-BE49-F238E27FC236}">
              <a16:creationId xmlns:a16="http://schemas.microsoft.com/office/drawing/2014/main" id="{79E4FB06-087B-4B8D-9A6A-DEE4E0D220B5}"/>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68590" t="33119" r="17757" b="49722"/>
        <a:stretch/>
      </xdr:blipFill>
      <xdr:spPr>
        <a:xfrm>
          <a:off x="17787257" y="7047353"/>
          <a:ext cx="398644" cy="859869"/>
        </a:xfrm>
        <a:prstGeom prst="rect">
          <a:avLst/>
        </a:prstGeom>
      </xdr:spPr>
    </xdr:pic>
    <xdr:clientData/>
  </xdr:twoCellAnchor>
  <xdr:twoCellAnchor editAs="absolute">
    <xdr:from>
      <xdr:col>24</xdr:col>
      <xdr:colOff>151471</xdr:colOff>
      <xdr:row>32</xdr:row>
      <xdr:rowOff>17996</xdr:rowOff>
    </xdr:from>
    <xdr:to>
      <xdr:col>25</xdr:col>
      <xdr:colOff>134631</xdr:colOff>
      <xdr:row>36</xdr:row>
      <xdr:rowOff>181234</xdr:rowOff>
    </xdr:to>
    <xdr:pic>
      <xdr:nvPicPr>
        <xdr:cNvPr id="11" name="Imagem 10">
          <a:extLst>
            <a:ext uri="{FF2B5EF4-FFF2-40B4-BE49-F238E27FC236}">
              <a16:creationId xmlns:a16="http://schemas.microsoft.com/office/drawing/2014/main" id="{E8C8F26E-C75E-45D0-879D-5F96CF98BAD9}"/>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51397" t="32712" r="33932" b="47236"/>
        <a:stretch/>
      </xdr:blipFill>
      <xdr:spPr>
        <a:xfrm>
          <a:off x="16512700" y="7006625"/>
          <a:ext cx="451245" cy="968780"/>
        </a:xfrm>
        <a:prstGeom prst="rect">
          <a:avLst/>
        </a:prstGeom>
      </xdr:spPr>
    </xdr:pic>
    <xdr:clientData/>
  </xdr:twoCellAnchor>
  <xdr:twoCellAnchor editAs="absolute">
    <xdr:from>
      <xdr:col>23</xdr:col>
      <xdr:colOff>142521</xdr:colOff>
      <xdr:row>31</xdr:row>
      <xdr:rowOff>201358</xdr:rowOff>
    </xdr:from>
    <xdr:to>
      <xdr:col>24</xdr:col>
      <xdr:colOff>55840</xdr:colOff>
      <xdr:row>36</xdr:row>
      <xdr:rowOff>19761</xdr:rowOff>
    </xdr:to>
    <xdr:pic>
      <xdr:nvPicPr>
        <xdr:cNvPr id="12" name="Imagem 11">
          <a:extLst>
            <a:ext uri="{FF2B5EF4-FFF2-40B4-BE49-F238E27FC236}">
              <a16:creationId xmlns:a16="http://schemas.microsoft.com/office/drawing/2014/main" id="{2C8EE209-9811-4A11-B056-4FDEBE1C3E3C}"/>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34910" t="32587" r="50823" b="49912"/>
        <a:stretch/>
      </xdr:blipFill>
      <xdr:spPr>
        <a:xfrm>
          <a:off x="15970350" y="6983158"/>
          <a:ext cx="446719" cy="830774"/>
        </a:xfrm>
        <a:prstGeom prst="rect">
          <a:avLst/>
        </a:prstGeom>
      </xdr:spPr>
    </xdr:pic>
    <xdr:clientData/>
  </xdr:twoCellAnchor>
  <xdr:twoCellAnchor editAs="absolute">
    <xdr:from>
      <xdr:col>22</xdr:col>
      <xdr:colOff>84518</xdr:colOff>
      <xdr:row>32</xdr:row>
      <xdr:rowOff>18235</xdr:rowOff>
    </xdr:from>
    <xdr:to>
      <xdr:col>22</xdr:col>
      <xdr:colOff>399202</xdr:colOff>
      <xdr:row>36</xdr:row>
      <xdr:rowOff>68886</xdr:rowOff>
    </xdr:to>
    <xdr:pic>
      <xdr:nvPicPr>
        <xdr:cNvPr id="13" name="Imagem 12">
          <a:extLst>
            <a:ext uri="{FF2B5EF4-FFF2-40B4-BE49-F238E27FC236}">
              <a16:creationId xmlns:a16="http://schemas.microsoft.com/office/drawing/2014/main" id="{A697A60F-7C2C-4606-B5F3-7FC8BDF30ED3}"/>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8635" t="32802" r="68165" b="49683"/>
        <a:stretch/>
      </xdr:blipFill>
      <xdr:spPr>
        <a:xfrm>
          <a:off x="15487804" y="7006864"/>
          <a:ext cx="314684" cy="856193"/>
        </a:xfrm>
        <a:prstGeom prst="rect">
          <a:avLst/>
        </a:prstGeom>
      </xdr:spPr>
    </xdr:pic>
    <xdr:clientData/>
  </xdr:twoCellAnchor>
  <xdr:twoCellAnchor editAs="absolute">
    <xdr:from>
      <xdr:col>27</xdr:col>
      <xdr:colOff>153881</xdr:colOff>
      <xdr:row>31</xdr:row>
      <xdr:rowOff>189543</xdr:rowOff>
    </xdr:from>
    <xdr:to>
      <xdr:col>27</xdr:col>
      <xdr:colOff>414742</xdr:colOff>
      <xdr:row>36</xdr:row>
      <xdr:rowOff>14903</xdr:rowOff>
    </xdr:to>
    <xdr:pic>
      <xdr:nvPicPr>
        <xdr:cNvPr id="14" name="Imagem 13">
          <a:extLst>
            <a:ext uri="{FF2B5EF4-FFF2-40B4-BE49-F238E27FC236}">
              <a16:creationId xmlns:a16="http://schemas.microsoft.com/office/drawing/2014/main" id="{421DADF8-D6FF-4E2B-BF46-722131CFB1B5}"/>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8859" t="55514" r="67856" b="26989"/>
        <a:stretch/>
      </xdr:blipFill>
      <xdr:spPr>
        <a:xfrm>
          <a:off x="18322138" y="6971343"/>
          <a:ext cx="260861" cy="837731"/>
        </a:xfrm>
        <a:prstGeom prst="rect">
          <a:avLst/>
        </a:prstGeom>
      </xdr:spPr>
    </xdr:pic>
    <xdr:clientData/>
  </xdr:twoCellAnchor>
  <xdr:twoCellAnchor editAs="absolute">
    <xdr:from>
      <xdr:col>26</xdr:col>
      <xdr:colOff>269102</xdr:colOff>
      <xdr:row>26</xdr:row>
      <xdr:rowOff>167858</xdr:rowOff>
    </xdr:from>
    <xdr:to>
      <xdr:col>27</xdr:col>
      <xdr:colOff>69458</xdr:colOff>
      <xdr:row>31</xdr:row>
      <xdr:rowOff>123155</xdr:rowOff>
    </xdr:to>
    <xdr:pic>
      <xdr:nvPicPr>
        <xdr:cNvPr id="15" name="Imagem 14">
          <a:extLst>
            <a:ext uri="{FF2B5EF4-FFF2-40B4-BE49-F238E27FC236}">
              <a16:creationId xmlns:a16="http://schemas.microsoft.com/office/drawing/2014/main" id="{579D94B8-1778-4F51-90A0-EA4F0BBF9CA1}"/>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59484" t="67574" r="22858" b="12697"/>
        <a:stretch/>
      </xdr:blipFill>
      <xdr:spPr>
        <a:xfrm>
          <a:off x="17708016" y="5948172"/>
          <a:ext cx="529699" cy="956783"/>
        </a:xfrm>
        <a:prstGeom prst="rect">
          <a:avLst/>
        </a:prstGeom>
      </xdr:spPr>
    </xdr:pic>
    <xdr:clientData/>
  </xdr:twoCellAnchor>
  <xdr:twoCellAnchor editAs="oneCell">
    <xdr:from>
      <xdr:col>5</xdr:col>
      <xdr:colOff>371928</xdr:colOff>
      <xdr:row>2</xdr:row>
      <xdr:rowOff>27215</xdr:rowOff>
    </xdr:from>
    <xdr:to>
      <xdr:col>6</xdr:col>
      <xdr:colOff>267661</xdr:colOff>
      <xdr:row>2</xdr:row>
      <xdr:rowOff>193041</xdr:rowOff>
    </xdr:to>
    <xdr:pic>
      <xdr:nvPicPr>
        <xdr:cNvPr id="16" name="Google Shape;163;p29" descr="Image">
          <a:extLst>
            <a:ext uri="{FF2B5EF4-FFF2-40B4-BE49-F238E27FC236}">
              <a16:creationId xmlns:a16="http://schemas.microsoft.com/office/drawing/2014/main" id="{1228FDE8-AB80-4C31-AC41-21EA16B16571}"/>
            </a:ext>
          </a:extLst>
        </xdr:cNvPr>
        <xdr:cNvPicPr preferRelativeResize="0"/>
      </xdr:nvPicPr>
      <xdr:blipFill rotWithShape="1">
        <a:blip xmlns:r="http://schemas.openxmlformats.org/officeDocument/2006/relationships" r:embed="rId15">
          <a:alphaModFix/>
        </a:blip>
        <a:srcRect/>
        <a:stretch/>
      </xdr:blipFill>
      <xdr:spPr>
        <a:xfrm>
          <a:off x="3016068" y="400595"/>
          <a:ext cx="595448" cy="165826"/>
        </a:xfrm>
        <a:prstGeom prst="rect">
          <a:avLst/>
        </a:prstGeom>
        <a:noFill/>
        <a:ln>
          <a:noFill/>
        </a:ln>
      </xdr:spPr>
    </xdr:pic>
    <xdr:clientData/>
  </xdr:twoCellAnchor>
  <xdr:twoCellAnchor editAs="oneCell">
    <xdr:from>
      <xdr:col>4</xdr:col>
      <xdr:colOff>353227</xdr:colOff>
      <xdr:row>28</xdr:row>
      <xdr:rowOff>105814</xdr:rowOff>
    </xdr:from>
    <xdr:to>
      <xdr:col>5</xdr:col>
      <xdr:colOff>1309</xdr:colOff>
      <xdr:row>30</xdr:row>
      <xdr:rowOff>89880</xdr:rowOff>
    </xdr:to>
    <xdr:pic>
      <xdr:nvPicPr>
        <xdr:cNvPr id="17" name="Google Shape;161;p29" descr="Image">
          <a:extLst>
            <a:ext uri="{FF2B5EF4-FFF2-40B4-BE49-F238E27FC236}">
              <a16:creationId xmlns:a16="http://schemas.microsoft.com/office/drawing/2014/main" id="{4EF677E7-E534-4D99-991C-82FFF7F0D756}"/>
            </a:ext>
          </a:extLst>
        </xdr:cNvPr>
        <xdr:cNvPicPr preferRelativeResize="0"/>
      </xdr:nvPicPr>
      <xdr:blipFill rotWithShape="1">
        <a:blip xmlns:r="http://schemas.openxmlformats.org/officeDocument/2006/relationships" r:embed="rId16">
          <a:alphaModFix/>
        </a:blip>
        <a:srcRect/>
        <a:stretch/>
      </xdr:blipFill>
      <xdr:spPr>
        <a:xfrm>
          <a:off x="2463967" y="5630314"/>
          <a:ext cx="280045" cy="389582"/>
        </a:xfrm>
        <a:prstGeom prst="rect">
          <a:avLst/>
        </a:prstGeom>
        <a:noFill/>
        <a:ln>
          <a:noFill/>
        </a:ln>
      </xdr:spPr>
    </xdr:pic>
    <xdr:clientData/>
  </xdr:twoCellAnchor>
  <xdr:twoCellAnchor editAs="oneCell">
    <xdr:from>
      <xdr:col>12</xdr:col>
      <xdr:colOff>13685</xdr:colOff>
      <xdr:row>47</xdr:row>
      <xdr:rowOff>21898</xdr:rowOff>
    </xdr:from>
    <xdr:to>
      <xdr:col>13</xdr:col>
      <xdr:colOff>2155</xdr:colOff>
      <xdr:row>48</xdr:row>
      <xdr:rowOff>76</xdr:rowOff>
    </xdr:to>
    <xdr:pic>
      <xdr:nvPicPr>
        <xdr:cNvPr id="18" name="Imagem 17">
          <a:extLst>
            <a:ext uri="{FF2B5EF4-FFF2-40B4-BE49-F238E27FC236}">
              <a16:creationId xmlns:a16="http://schemas.microsoft.com/office/drawing/2014/main" id="{8EA57DFD-5B57-43DE-8FB1-73D962ACFB8B}"/>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561045" y="9188758"/>
          <a:ext cx="483770" cy="176962"/>
        </a:xfrm>
        <a:prstGeom prst="rect">
          <a:avLst/>
        </a:prstGeom>
      </xdr:spPr>
    </xdr:pic>
    <xdr:clientData/>
  </xdr:twoCellAnchor>
  <xdr:twoCellAnchor editAs="oneCell">
    <xdr:from>
      <xdr:col>7</xdr:col>
      <xdr:colOff>357699</xdr:colOff>
      <xdr:row>15</xdr:row>
      <xdr:rowOff>151581</xdr:rowOff>
    </xdr:from>
    <xdr:to>
      <xdr:col>13</xdr:col>
      <xdr:colOff>8135</xdr:colOff>
      <xdr:row>23</xdr:row>
      <xdr:rowOff>191250</xdr:rowOff>
    </xdr:to>
    <xdr:pic>
      <xdr:nvPicPr>
        <xdr:cNvPr id="20" name="Imagem 19">
          <a:extLst>
            <a:ext uri="{FF2B5EF4-FFF2-40B4-BE49-F238E27FC236}">
              <a16:creationId xmlns:a16="http://schemas.microsoft.com/office/drawing/2014/main" id="{03BECC32-8237-AE57-F763-8C462DA391D0}"/>
            </a:ext>
          </a:extLst>
        </xdr:cNvPr>
        <xdr:cNvPicPr>
          <a:picLocks noChangeAspect="1"/>
        </xdr:cNvPicPr>
      </xdr:nvPicPr>
      <xdr:blipFill>
        <a:blip xmlns:r="http://schemas.openxmlformats.org/officeDocument/2006/relationships" r:embed="rId18" cstate="print">
          <a:extLst>
            <a:ext uri="{28A0092B-C50C-407E-A947-70E740481C1C}">
              <a14:useLocalDpi xmlns:a14="http://schemas.microsoft.com/office/drawing/2010/main" val="0"/>
            </a:ext>
          </a:extLst>
        </a:blip>
        <a:stretch>
          <a:fillRect/>
        </a:stretch>
      </xdr:blipFill>
      <xdr:spPr>
        <a:xfrm rot="16200000">
          <a:off x="4865410" y="3521454"/>
          <a:ext cx="1640461" cy="2241192"/>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absolute">
    <xdr:from>
      <xdr:col>0</xdr:col>
      <xdr:colOff>115584</xdr:colOff>
      <xdr:row>30</xdr:row>
      <xdr:rowOff>160640</xdr:rowOff>
    </xdr:from>
    <xdr:to>
      <xdr:col>0</xdr:col>
      <xdr:colOff>667143</xdr:colOff>
      <xdr:row>34</xdr:row>
      <xdr:rowOff>43543</xdr:rowOff>
    </xdr:to>
    <xdr:pic>
      <xdr:nvPicPr>
        <xdr:cNvPr id="2" name="Imagem 1">
          <a:extLst>
            <a:ext uri="{FF2B5EF4-FFF2-40B4-BE49-F238E27FC236}">
              <a16:creationId xmlns:a16="http://schemas.microsoft.com/office/drawing/2014/main" id="{B79C6D20-39A4-40F4-ABEA-0A7A205C4B38}"/>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l="1958" t="10409" r="84470" b="71835"/>
        <a:stretch/>
      </xdr:blipFill>
      <xdr:spPr>
        <a:xfrm>
          <a:off x="115584" y="6572326"/>
          <a:ext cx="551559" cy="699331"/>
        </a:xfrm>
        <a:prstGeom prst="rect">
          <a:avLst/>
        </a:prstGeom>
      </xdr:spPr>
    </xdr:pic>
    <xdr:clientData/>
  </xdr:twoCellAnchor>
  <xdr:twoCellAnchor editAs="absolute">
    <xdr:from>
      <xdr:col>26</xdr:col>
      <xdr:colOff>491146</xdr:colOff>
      <xdr:row>26</xdr:row>
      <xdr:rowOff>86820</xdr:rowOff>
    </xdr:from>
    <xdr:to>
      <xdr:col>27</xdr:col>
      <xdr:colOff>178922</xdr:colOff>
      <xdr:row>30</xdr:row>
      <xdr:rowOff>159600</xdr:rowOff>
    </xdr:to>
    <xdr:pic>
      <xdr:nvPicPr>
        <xdr:cNvPr id="3" name="Imagem 2">
          <a:extLst>
            <a:ext uri="{FF2B5EF4-FFF2-40B4-BE49-F238E27FC236}">
              <a16:creationId xmlns:a16="http://schemas.microsoft.com/office/drawing/2014/main" id="{2E6FBDE8-A697-4F00-A268-021081D827CF}"/>
            </a:ext>
          </a:extLst>
        </xdr:cNvPr>
        <xdr:cNvPicPr>
          <a:picLocks noChangeAspect="1"/>
        </xdr:cNvPicPr>
      </xdr:nvPicPr>
      <xdr:blipFill rotWithShape="1">
        <a:blip xmlns:r="http://schemas.openxmlformats.org/officeDocument/2006/relationships" r:embed="rId2" cstate="print">
          <a:extLst>
            <a:ext uri="{28A0092B-C50C-407E-A947-70E740481C1C}">
              <a14:useLocalDpi xmlns:a14="http://schemas.microsoft.com/office/drawing/2010/main" val="0"/>
            </a:ext>
          </a:extLst>
        </a:blip>
        <a:srcRect t="55154" r="83816" b="26871"/>
        <a:stretch/>
      </xdr:blipFill>
      <xdr:spPr>
        <a:xfrm>
          <a:off x="18191317" y="5703849"/>
          <a:ext cx="417119" cy="867437"/>
        </a:xfrm>
        <a:prstGeom prst="rect">
          <a:avLst/>
        </a:prstGeom>
      </xdr:spPr>
    </xdr:pic>
    <xdr:clientData/>
  </xdr:twoCellAnchor>
  <xdr:twoCellAnchor editAs="absolute">
    <xdr:from>
      <xdr:col>20</xdr:col>
      <xdr:colOff>477310</xdr:colOff>
      <xdr:row>31</xdr:row>
      <xdr:rowOff>120514</xdr:rowOff>
    </xdr:from>
    <xdr:to>
      <xdr:col>21</xdr:col>
      <xdr:colOff>391351</xdr:colOff>
      <xdr:row>35</xdr:row>
      <xdr:rowOff>127565</xdr:rowOff>
    </xdr:to>
    <xdr:pic>
      <xdr:nvPicPr>
        <xdr:cNvPr id="4" name="Imagem 3">
          <a:extLst>
            <a:ext uri="{FF2B5EF4-FFF2-40B4-BE49-F238E27FC236}">
              <a16:creationId xmlns:a16="http://schemas.microsoft.com/office/drawing/2014/main" id="{0241DEF0-2682-4D52-8BBE-1723263819E1}"/>
            </a:ext>
          </a:extLst>
        </xdr:cNvPr>
        <xdr:cNvPicPr>
          <a:picLocks noChangeAspect="1"/>
        </xdr:cNvPicPr>
      </xdr:nvPicPr>
      <xdr:blipFill rotWithShape="1">
        <a:blip xmlns:r="http://schemas.openxmlformats.org/officeDocument/2006/relationships" r:embed="rId3" cstate="print">
          <a:extLst>
            <a:ext uri="{28A0092B-C50C-407E-A947-70E740481C1C}">
              <a14:useLocalDpi xmlns:a14="http://schemas.microsoft.com/office/drawing/2010/main" val="0"/>
            </a:ext>
          </a:extLst>
        </a:blip>
        <a:srcRect l="1980" t="32866" r="84274" b="49516"/>
        <a:stretch/>
      </xdr:blipFill>
      <xdr:spPr>
        <a:xfrm>
          <a:off x="14726710" y="6739028"/>
          <a:ext cx="676041" cy="812594"/>
        </a:xfrm>
        <a:prstGeom prst="rect">
          <a:avLst/>
        </a:prstGeom>
      </xdr:spPr>
    </xdr:pic>
    <xdr:clientData/>
  </xdr:twoCellAnchor>
  <xdr:twoCellAnchor editAs="absolute">
    <xdr:from>
      <xdr:col>21</xdr:col>
      <xdr:colOff>417726</xdr:colOff>
      <xdr:row>26</xdr:row>
      <xdr:rowOff>71410</xdr:rowOff>
    </xdr:from>
    <xdr:to>
      <xdr:col>22</xdr:col>
      <xdr:colOff>216645</xdr:colOff>
      <xdr:row>30</xdr:row>
      <xdr:rowOff>114520</xdr:rowOff>
    </xdr:to>
    <xdr:pic>
      <xdr:nvPicPr>
        <xdr:cNvPr id="5" name="Imagem 4">
          <a:extLst>
            <a:ext uri="{FF2B5EF4-FFF2-40B4-BE49-F238E27FC236}">
              <a16:creationId xmlns:a16="http://schemas.microsoft.com/office/drawing/2014/main" id="{AC5B680D-81CF-4947-9D94-F5A82B0C4ADE}"/>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l="18693" t="10578" r="68305" b="72061"/>
        <a:stretch/>
      </xdr:blipFill>
      <xdr:spPr>
        <a:xfrm>
          <a:off x="15429126" y="5688439"/>
          <a:ext cx="452062" cy="837767"/>
        </a:xfrm>
        <a:prstGeom prst="rect">
          <a:avLst/>
        </a:prstGeom>
      </xdr:spPr>
    </xdr:pic>
    <xdr:clientData/>
  </xdr:twoCellAnchor>
  <xdr:twoCellAnchor editAs="absolute">
    <xdr:from>
      <xdr:col>24</xdr:col>
      <xdr:colOff>283407</xdr:colOff>
      <xdr:row>26</xdr:row>
      <xdr:rowOff>61023</xdr:rowOff>
    </xdr:from>
    <xdr:to>
      <xdr:col>25</xdr:col>
      <xdr:colOff>456162</xdr:colOff>
      <xdr:row>30</xdr:row>
      <xdr:rowOff>121991</xdr:rowOff>
    </xdr:to>
    <xdr:pic>
      <xdr:nvPicPr>
        <xdr:cNvPr id="6" name="Imagem 5">
          <a:extLst>
            <a:ext uri="{FF2B5EF4-FFF2-40B4-BE49-F238E27FC236}">
              <a16:creationId xmlns:a16="http://schemas.microsoft.com/office/drawing/2014/main" id="{656AC2CD-EBEE-4BC3-B188-7A3676132C58}"/>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68060" t="10041" r="18089" b="72446"/>
        <a:stretch/>
      </xdr:blipFill>
      <xdr:spPr>
        <a:xfrm>
          <a:off x="16905893" y="5678052"/>
          <a:ext cx="640840" cy="855625"/>
        </a:xfrm>
        <a:prstGeom prst="rect">
          <a:avLst/>
        </a:prstGeom>
      </xdr:spPr>
    </xdr:pic>
    <xdr:clientData/>
  </xdr:twoCellAnchor>
  <xdr:twoCellAnchor editAs="absolute">
    <xdr:from>
      <xdr:col>23</xdr:col>
      <xdr:colOff>332491</xdr:colOff>
      <xdr:row>26</xdr:row>
      <xdr:rowOff>76965</xdr:rowOff>
    </xdr:from>
    <xdr:to>
      <xdr:col>24</xdr:col>
      <xdr:colOff>299963</xdr:colOff>
      <xdr:row>30</xdr:row>
      <xdr:rowOff>139113</xdr:rowOff>
    </xdr:to>
    <xdr:pic>
      <xdr:nvPicPr>
        <xdr:cNvPr id="7" name="Imagem 6">
          <a:extLst>
            <a:ext uri="{FF2B5EF4-FFF2-40B4-BE49-F238E27FC236}">
              <a16:creationId xmlns:a16="http://schemas.microsoft.com/office/drawing/2014/main" id="{9431B30D-E50B-46B9-8AAC-48FA6E6F2EE4}"/>
            </a:ext>
          </a:extLst>
        </xdr:cNvPr>
        <xdr:cNvPicPr>
          <a:picLocks noChangeAspect="1"/>
        </xdr:cNvPicPr>
      </xdr:nvPicPr>
      <xdr:blipFill rotWithShape="1">
        <a:blip xmlns:r="http://schemas.openxmlformats.org/officeDocument/2006/relationships" r:embed="rId6" cstate="print">
          <a:extLst>
            <a:ext uri="{28A0092B-C50C-407E-A947-70E740481C1C}">
              <a14:useLocalDpi xmlns:a14="http://schemas.microsoft.com/office/drawing/2010/main" val="0"/>
            </a:ext>
          </a:extLst>
        </a:blip>
        <a:srcRect l="51431" t="10342" r="34745" b="71961"/>
        <a:stretch/>
      </xdr:blipFill>
      <xdr:spPr>
        <a:xfrm>
          <a:off x="16421577" y="5693994"/>
          <a:ext cx="500872" cy="856805"/>
        </a:xfrm>
        <a:prstGeom prst="rect">
          <a:avLst/>
        </a:prstGeom>
      </xdr:spPr>
    </xdr:pic>
    <xdr:clientData/>
  </xdr:twoCellAnchor>
  <xdr:twoCellAnchor editAs="absolute">
    <xdr:from>
      <xdr:col>0</xdr:col>
      <xdr:colOff>743414</xdr:colOff>
      <xdr:row>30</xdr:row>
      <xdr:rowOff>194164</xdr:rowOff>
    </xdr:from>
    <xdr:to>
      <xdr:col>1</xdr:col>
      <xdr:colOff>282085</xdr:colOff>
      <xdr:row>34</xdr:row>
      <xdr:rowOff>67389</xdr:rowOff>
    </xdr:to>
    <xdr:pic>
      <xdr:nvPicPr>
        <xdr:cNvPr id="8" name="Imagem 7">
          <a:extLst>
            <a:ext uri="{FF2B5EF4-FFF2-40B4-BE49-F238E27FC236}">
              <a16:creationId xmlns:a16="http://schemas.microsoft.com/office/drawing/2014/main" id="{E3F67808-44E2-489C-9EE2-53093F2D24EE}"/>
            </a:ext>
          </a:extLst>
        </xdr:cNvPr>
        <xdr:cNvPicPr>
          <a:picLocks noChangeAspect="1"/>
        </xdr:cNvPicPr>
      </xdr:nvPicPr>
      <xdr:blipFill rotWithShape="1">
        <a:blip xmlns:r="http://schemas.openxmlformats.org/officeDocument/2006/relationships" r:embed="rId7" cstate="print">
          <a:extLst>
            <a:ext uri="{28A0092B-C50C-407E-A947-70E740481C1C}">
              <a14:useLocalDpi xmlns:a14="http://schemas.microsoft.com/office/drawing/2010/main" val="0"/>
            </a:ext>
          </a:extLst>
        </a:blip>
        <a:srcRect l="34662" t="10217" r="51333" b="71763"/>
        <a:stretch/>
      </xdr:blipFill>
      <xdr:spPr>
        <a:xfrm>
          <a:off x="743414" y="6634529"/>
          <a:ext cx="535133" cy="686514"/>
        </a:xfrm>
        <a:prstGeom prst="rect">
          <a:avLst/>
        </a:prstGeom>
      </xdr:spPr>
    </xdr:pic>
    <xdr:clientData/>
  </xdr:twoCellAnchor>
  <xdr:twoCellAnchor editAs="absolute">
    <xdr:from>
      <xdr:col>24</xdr:col>
      <xdr:colOff>394646</xdr:colOff>
      <xdr:row>31</xdr:row>
      <xdr:rowOff>139238</xdr:rowOff>
    </xdr:from>
    <xdr:to>
      <xdr:col>25</xdr:col>
      <xdr:colOff>547830</xdr:colOff>
      <xdr:row>35</xdr:row>
      <xdr:rowOff>115039</xdr:rowOff>
    </xdr:to>
    <xdr:pic>
      <xdr:nvPicPr>
        <xdr:cNvPr id="9" name="Imagem 8">
          <a:extLst>
            <a:ext uri="{FF2B5EF4-FFF2-40B4-BE49-F238E27FC236}">
              <a16:creationId xmlns:a16="http://schemas.microsoft.com/office/drawing/2014/main" id="{66F98B66-E2BB-4796-94F4-9BD2E7574C2F}"/>
            </a:ext>
          </a:extLst>
        </xdr:cNvPr>
        <xdr:cNvPicPr>
          <a:picLocks noChangeAspect="1"/>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85546" t="33360" r="1386" b="49283"/>
        <a:stretch/>
      </xdr:blipFill>
      <xdr:spPr>
        <a:xfrm>
          <a:off x="17017132" y="6757752"/>
          <a:ext cx="621269" cy="781344"/>
        </a:xfrm>
        <a:prstGeom prst="rect">
          <a:avLst/>
        </a:prstGeom>
      </xdr:spPr>
    </xdr:pic>
    <xdr:clientData/>
  </xdr:twoCellAnchor>
  <xdr:twoCellAnchor editAs="absolute">
    <xdr:from>
      <xdr:col>26</xdr:col>
      <xdr:colOff>8384</xdr:colOff>
      <xdr:row>31</xdr:row>
      <xdr:rowOff>167978</xdr:rowOff>
    </xdr:from>
    <xdr:to>
      <xdr:col>26</xdr:col>
      <xdr:colOff>496616</xdr:colOff>
      <xdr:row>36</xdr:row>
      <xdr:rowOff>11663</xdr:rowOff>
    </xdr:to>
    <xdr:pic>
      <xdr:nvPicPr>
        <xdr:cNvPr id="10" name="Imagem 9">
          <a:extLst>
            <a:ext uri="{FF2B5EF4-FFF2-40B4-BE49-F238E27FC236}">
              <a16:creationId xmlns:a16="http://schemas.microsoft.com/office/drawing/2014/main" id="{5D1D2F84-AE8E-41EB-B15B-60929F7B3919}"/>
            </a:ext>
          </a:extLst>
        </xdr:cNvPr>
        <xdr:cNvPicPr>
          <a:picLocks noChangeAspect="1"/>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68590" t="33119" r="17757" b="49722"/>
        <a:stretch/>
      </xdr:blipFill>
      <xdr:spPr>
        <a:xfrm>
          <a:off x="17708555" y="6786492"/>
          <a:ext cx="488232" cy="856057"/>
        </a:xfrm>
        <a:prstGeom prst="rect">
          <a:avLst/>
        </a:prstGeom>
      </xdr:spPr>
    </xdr:pic>
    <xdr:clientData/>
  </xdr:twoCellAnchor>
  <xdr:twoCellAnchor editAs="absolute">
    <xdr:from>
      <xdr:col>23</xdr:col>
      <xdr:colOff>333092</xdr:colOff>
      <xdr:row>31</xdr:row>
      <xdr:rowOff>139011</xdr:rowOff>
    </xdr:from>
    <xdr:to>
      <xdr:col>24</xdr:col>
      <xdr:colOff>352346</xdr:colOff>
      <xdr:row>36</xdr:row>
      <xdr:rowOff>79846</xdr:rowOff>
    </xdr:to>
    <xdr:pic>
      <xdr:nvPicPr>
        <xdr:cNvPr id="11" name="Imagem 10">
          <a:extLst>
            <a:ext uri="{FF2B5EF4-FFF2-40B4-BE49-F238E27FC236}">
              <a16:creationId xmlns:a16="http://schemas.microsoft.com/office/drawing/2014/main" id="{4669BAC4-173A-4150-B7A6-8CBA62699FFE}"/>
            </a:ext>
          </a:extLst>
        </xdr:cNvPr>
        <xdr:cNvPicPr>
          <a:picLocks noChangeAspect="1"/>
        </xdr:cNvPicPr>
      </xdr:nvPicPr>
      <xdr:blipFill rotWithShape="1">
        <a:blip xmlns:r="http://schemas.openxmlformats.org/officeDocument/2006/relationships" r:embed="rId10" cstate="print">
          <a:extLst>
            <a:ext uri="{28A0092B-C50C-407E-A947-70E740481C1C}">
              <a14:useLocalDpi xmlns:a14="http://schemas.microsoft.com/office/drawing/2010/main" val="0"/>
            </a:ext>
          </a:extLst>
        </a:blip>
        <a:srcRect l="51397" t="32712" r="33932" b="47236"/>
        <a:stretch/>
      </xdr:blipFill>
      <xdr:spPr>
        <a:xfrm>
          <a:off x="16422178" y="6757525"/>
          <a:ext cx="552654" cy="953207"/>
        </a:xfrm>
        <a:prstGeom prst="rect">
          <a:avLst/>
        </a:prstGeom>
      </xdr:spPr>
    </xdr:pic>
    <xdr:clientData/>
  </xdr:twoCellAnchor>
  <xdr:twoCellAnchor editAs="absolute">
    <xdr:from>
      <xdr:col>22</xdr:col>
      <xdr:colOff>216301</xdr:colOff>
      <xdr:row>31</xdr:row>
      <xdr:rowOff>115544</xdr:rowOff>
    </xdr:from>
    <xdr:to>
      <xdr:col>23</xdr:col>
      <xdr:colOff>338869</xdr:colOff>
      <xdr:row>35</xdr:row>
      <xdr:rowOff>128742</xdr:rowOff>
    </xdr:to>
    <xdr:pic>
      <xdr:nvPicPr>
        <xdr:cNvPr id="12" name="Imagem 11">
          <a:extLst>
            <a:ext uri="{FF2B5EF4-FFF2-40B4-BE49-F238E27FC236}">
              <a16:creationId xmlns:a16="http://schemas.microsoft.com/office/drawing/2014/main" id="{336F1CD6-BB02-4B39-974D-528543D4A0A3}"/>
            </a:ext>
          </a:extLst>
        </xdr:cNvPr>
        <xdr:cNvPicPr>
          <a:picLocks noChangeAspect="1"/>
        </xdr:cNvPicPr>
      </xdr:nvPicPr>
      <xdr:blipFill rotWithShape="1">
        <a:blip xmlns:r="http://schemas.openxmlformats.org/officeDocument/2006/relationships" r:embed="rId11" cstate="print">
          <a:extLst>
            <a:ext uri="{28A0092B-C50C-407E-A947-70E740481C1C}">
              <a14:useLocalDpi xmlns:a14="http://schemas.microsoft.com/office/drawing/2010/main" val="0"/>
            </a:ext>
          </a:extLst>
        </a:blip>
        <a:srcRect l="34910" t="32587" r="50823" b="49912"/>
        <a:stretch/>
      </xdr:blipFill>
      <xdr:spPr>
        <a:xfrm>
          <a:off x="15880844" y="6734058"/>
          <a:ext cx="547111" cy="818741"/>
        </a:xfrm>
        <a:prstGeom prst="rect">
          <a:avLst/>
        </a:prstGeom>
      </xdr:spPr>
    </xdr:pic>
    <xdr:clientData/>
  </xdr:twoCellAnchor>
  <xdr:twoCellAnchor editAs="absolute">
    <xdr:from>
      <xdr:col>21</xdr:col>
      <xdr:colOff>416570</xdr:colOff>
      <xdr:row>31</xdr:row>
      <xdr:rowOff>139250</xdr:rowOff>
    </xdr:from>
    <xdr:to>
      <xdr:col>22</xdr:col>
      <xdr:colOff>148831</xdr:colOff>
      <xdr:row>35</xdr:row>
      <xdr:rowOff>174327</xdr:rowOff>
    </xdr:to>
    <xdr:pic>
      <xdr:nvPicPr>
        <xdr:cNvPr id="13" name="Imagem 12">
          <a:extLst>
            <a:ext uri="{FF2B5EF4-FFF2-40B4-BE49-F238E27FC236}">
              <a16:creationId xmlns:a16="http://schemas.microsoft.com/office/drawing/2014/main" id="{C038C516-4E88-47CA-A502-494AF811D8C3}"/>
            </a:ext>
          </a:extLst>
        </xdr:cNvPr>
        <xdr:cNvPicPr>
          <a:picLocks noChangeAspect="1"/>
        </xdr:cNvPicPr>
      </xdr:nvPicPr>
      <xdr:blipFill rotWithShape="1">
        <a:blip xmlns:r="http://schemas.openxmlformats.org/officeDocument/2006/relationships" r:embed="rId12" cstate="print">
          <a:extLst>
            <a:ext uri="{28A0092B-C50C-407E-A947-70E740481C1C}">
              <a14:useLocalDpi xmlns:a14="http://schemas.microsoft.com/office/drawing/2010/main" val="0"/>
            </a:ext>
          </a:extLst>
        </a:blip>
        <a:srcRect l="18635" t="32802" r="68165" b="49683"/>
        <a:stretch/>
      </xdr:blipFill>
      <xdr:spPr>
        <a:xfrm>
          <a:off x="15427970" y="6757764"/>
          <a:ext cx="385404" cy="840620"/>
        </a:xfrm>
        <a:prstGeom prst="rect">
          <a:avLst/>
        </a:prstGeom>
      </xdr:spPr>
    </xdr:pic>
    <xdr:clientData/>
  </xdr:twoCellAnchor>
  <xdr:twoCellAnchor editAs="absolute">
    <xdr:from>
      <xdr:col>26</xdr:col>
      <xdr:colOff>574229</xdr:colOff>
      <xdr:row>31</xdr:row>
      <xdr:rowOff>103729</xdr:rowOff>
    </xdr:from>
    <xdr:to>
      <xdr:col>27</xdr:col>
      <xdr:colOff>164371</xdr:colOff>
      <xdr:row>35</xdr:row>
      <xdr:rowOff>123884</xdr:rowOff>
    </xdr:to>
    <xdr:pic>
      <xdr:nvPicPr>
        <xdr:cNvPr id="14" name="Imagem 13">
          <a:extLst>
            <a:ext uri="{FF2B5EF4-FFF2-40B4-BE49-F238E27FC236}">
              <a16:creationId xmlns:a16="http://schemas.microsoft.com/office/drawing/2014/main" id="{4AE6A260-8E99-476A-9A76-5A69BD392BB2}"/>
            </a:ext>
          </a:extLst>
        </xdr:cNvPr>
        <xdr:cNvPicPr>
          <a:picLocks noChangeAspect="1"/>
        </xdr:cNvPicPr>
      </xdr:nvPicPr>
      <xdr:blipFill rotWithShape="1">
        <a:blip xmlns:r="http://schemas.openxmlformats.org/officeDocument/2006/relationships" r:embed="rId13" cstate="print">
          <a:extLst>
            <a:ext uri="{28A0092B-C50C-407E-A947-70E740481C1C}">
              <a14:useLocalDpi xmlns:a14="http://schemas.microsoft.com/office/drawing/2010/main" val="0"/>
            </a:ext>
          </a:extLst>
        </a:blip>
        <a:srcRect l="18859" t="55514" r="67856" b="26989"/>
        <a:stretch/>
      </xdr:blipFill>
      <xdr:spPr>
        <a:xfrm>
          <a:off x="18274400" y="6722243"/>
          <a:ext cx="319485" cy="825698"/>
        </a:xfrm>
        <a:prstGeom prst="rect">
          <a:avLst/>
        </a:prstGeom>
      </xdr:spPr>
    </xdr:pic>
    <xdr:clientData/>
  </xdr:twoCellAnchor>
  <xdr:twoCellAnchor editAs="absolute">
    <xdr:from>
      <xdr:col>25</xdr:col>
      <xdr:colOff>476634</xdr:colOff>
      <xdr:row>26</xdr:row>
      <xdr:rowOff>79109</xdr:rowOff>
    </xdr:from>
    <xdr:to>
      <xdr:col>26</xdr:col>
      <xdr:colOff>515773</xdr:colOff>
      <xdr:row>31</xdr:row>
      <xdr:rowOff>37341</xdr:rowOff>
    </xdr:to>
    <xdr:pic>
      <xdr:nvPicPr>
        <xdr:cNvPr id="15" name="Imagem 14">
          <a:extLst>
            <a:ext uri="{FF2B5EF4-FFF2-40B4-BE49-F238E27FC236}">
              <a16:creationId xmlns:a16="http://schemas.microsoft.com/office/drawing/2014/main" id="{F606FD78-7AAF-47FE-BEDE-5D975B719A7C}"/>
            </a:ext>
          </a:extLst>
        </xdr:cNvPr>
        <xdr:cNvPicPr>
          <a:picLocks noChangeAspect="1"/>
        </xdr:cNvPicPr>
      </xdr:nvPicPr>
      <xdr:blipFill rotWithShape="1">
        <a:blip xmlns:r="http://schemas.openxmlformats.org/officeDocument/2006/relationships" r:embed="rId14" cstate="print">
          <a:extLst>
            <a:ext uri="{28A0092B-C50C-407E-A947-70E740481C1C}">
              <a14:useLocalDpi xmlns:a14="http://schemas.microsoft.com/office/drawing/2010/main" val="0"/>
            </a:ext>
          </a:extLst>
        </a:blip>
        <a:srcRect l="59484" t="67574" r="22858" b="12697"/>
        <a:stretch/>
      </xdr:blipFill>
      <xdr:spPr>
        <a:xfrm>
          <a:off x="17567205" y="5696138"/>
          <a:ext cx="648739" cy="959717"/>
        </a:xfrm>
        <a:prstGeom prst="rect">
          <a:avLst/>
        </a:prstGeom>
      </xdr:spPr>
    </xdr:pic>
    <xdr:clientData/>
  </xdr:twoCellAnchor>
  <xdr:twoCellAnchor editAs="oneCell">
    <xdr:from>
      <xdr:col>5</xdr:col>
      <xdr:colOff>371928</xdr:colOff>
      <xdr:row>2</xdr:row>
      <xdr:rowOff>27215</xdr:rowOff>
    </xdr:from>
    <xdr:to>
      <xdr:col>6</xdr:col>
      <xdr:colOff>267661</xdr:colOff>
      <xdr:row>2</xdr:row>
      <xdr:rowOff>193041</xdr:rowOff>
    </xdr:to>
    <xdr:pic>
      <xdr:nvPicPr>
        <xdr:cNvPr id="16" name="Google Shape;163;p29" descr="Image">
          <a:extLst>
            <a:ext uri="{FF2B5EF4-FFF2-40B4-BE49-F238E27FC236}">
              <a16:creationId xmlns:a16="http://schemas.microsoft.com/office/drawing/2014/main" id="{21F3C6B4-E473-4CB1-A442-C47A04F0729C}"/>
            </a:ext>
          </a:extLst>
        </xdr:cNvPr>
        <xdr:cNvPicPr preferRelativeResize="0"/>
      </xdr:nvPicPr>
      <xdr:blipFill rotWithShape="1">
        <a:blip xmlns:r="http://schemas.openxmlformats.org/officeDocument/2006/relationships" r:embed="rId15">
          <a:alphaModFix/>
        </a:blip>
        <a:srcRect/>
        <a:stretch/>
      </xdr:blipFill>
      <xdr:spPr>
        <a:xfrm>
          <a:off x="3016068" y="400595"/>
          <a:ext cx="595448" cy="165826"/>
        </a:xfrm>
        <a:prstGeom prst="rect">
          <a:avLst/>
        </a:prstGeom>
        <a:noFill/>
        <a:ln>
          <a:noFill/>
        </a:ln>
      </xdr:spPr>
    </xdr:pic>
    <xdr:clientData/>
  </xdr:twoCellAnchor>
  <xdr:twoCellAnchor editAs="oneCell">
    <xdr:from>
      <xdr:col>4</xdr:col>
      <xdr:colOff>353227</xdr:colOff>
      <xdr:row>27</xdr:row>
      <xdr:rowOff>105814</xdr:rowOff>
    </xdr:from>
    <xdr:to>
      <xdr:col>5</xdr:col>
      <xdr:colOff>1309</xdr:colOff>
      <xdr:row>29</xdr:row>
      <xdr:rowOff>89880</xdr:rowOff>
    </xdr:to>
    <xdr:pic>
      <xdr:nvPicPr>
        <xdr:cNvPr id="17" name="Google Shape;161;p29" descr="Image">
          <a:extLst>
            <a:ext uri="{FF2B5EF4-FFF2-40B4-BE49-F238E27FC236}">
              <a16:creationId xmlns:a16="http://schemas.microsoft.com/office/drawing/2014/main" id="{E46E991E-EBAC-4D0C-9EC6-83649C108D0F}"/>
            </a:ext>
          </a:extLst>
        </xdr:cNvPr>
        <xdr:cNvPicPr preferRelativeResize="0"/>
      </xdr:nvPicPr>
      <xdr:blipFill rotWithShape="1">
        <a:blip xmlns:r="http://schemas.openxmlformats.org/officeDocument/2006/relationships" r:embed="rId16">
          <a:alphaModFix/>
        </a:blip>
        <a:srcRect/>
        <a:stretch/>
      </xdr:blipFill>
      <xdr:spPr>
        <a:xfrm>
          <a:off x="2463967" y="5432194"/>
          <a:ext cx="280045" cy="389582"/>
        </a:xfrm>
        <a:prstGeom prst="rect">
          <a:avLst/>
        </a:prstGeom>
        <a:noFill/>
        <a:ln>
          <a:noFill/>
        </a:ln>
      </xdr:spPr>
    </xdr:pic>
    <xdr:clientData/>
  </xdr:twoCellAnchor>
  <xdr:twoCellAnchor editAs="oneCell">
    <xdr:from>
      <xdr:col>12</xdr:col>
      <xdr:colOff>13685</xdr:colOff>
      <xdr:row>46</xdr:row>
      <xdr:rowOff>21898</xdr:rowOff>
    </xdr:from>
    <xdr:to>
      <xdr:col>13</xdr:col>
      <xdr:colOff>2155</xdr:colOff>
      <xdr:row>47</xdr:row>
      <xdr:rowOff>77</xdr:rowOff>
    </xdr:to>
    <xdr:pic>
      <xdr:nvPicPr>
        <xdr:cNvPr id="18" name="Imagem 17">
          <a:extLst>
            <a:ext uri="{FF2B5EF4-FFF2-40B4-BE49-F238E27FC236}">
              <a16:creationId xmlns:a16="http://schemas.microsoft.com/office/drawing/2014/main" id="{C372768B-667E-4B70-904A-4EC5AB2073ED}"/>
            </a:ext>
          </a:extLst>
        </xdr:cNvPr>
        <xdr:cNvPicPr>
          <a:picLocks noChangeAspect="1"/>
        </xdr:cNvPicPr>
      </xdr:nvPicPr>
      <xdr:blipFill>
        <a:blip xmlns:r="http://schemas.openxmlformats.org/officeDocument/2006/relationships" r:embed="rId17" cstate="print">
          <a:extLst>
            <a:ext uri="{28A0092B-C50C-407E-A947-70E740481C1C}">
              <a14:useLocalDpi xmlns:a14="http://schemas.microsoft.com/office/drawing/2010/main" val="0"/>
            </a:ext>
          </a:extLst>
        </a:blip>
        <a:stretch>
          <a:fillRect/>
        </a:stretch>
      </xdr:blipFill>
      <xdr:spPr>
        <a:xfrm>
          <a:off x="5561045" y="8990638"/>
          <a:ext cx="483770" cy="176962"/>
        </a:xfrm>
        <a:prstGeom prst="rect">
          <a:avLst/>
        </a:prstGeom>
      </xdr:spPr>
    </xdr:pic>
    <xdr:clientData/>
  </xdr:twoCellAnchor>
  <xdr:twoCellAnchor editAs="oneCell">
    <xdr:from>
      <xdr:col>10</xdr:col>
      <xdr:colOff>237795</xdr:colOff>
      <xdr:row>16</xdr:row>
      <xdr:rowOff>118898</xdr:rowOff>
    </xdr:from>
    <xdr:to>
      <xdr:col>13</xdr:col>
      <xdr:colOff>19829</xdr:colOff>
      <xdr:row>23</xdr:row>
      <xdr:rowOff>13045</xdr:rowOff>
    </xdr:to>
    <xdr:pic>
      <xdr:nvPicPr>
        <xdr:cNvPr id="20" name="Imagem 19">
          <a:extLst>
            <a:ext uri="{FF2B5EF4-FFF2-40B4-BE49-F238E27FC236}">
              <a16:creationId xmlns:a16="http://schemas.microsoft.com/office/drawing/2014/main" id="{53071C4F-1E1A-15C8-4708-2223ADC09BF2}"/>
            </a:ext>
          </a:extLst>
        </xdr:cNvPr>
        <xdr:cNvPicPr>
          <a:picLocks noChangeAspect="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t="22294"/>
        <a:stretch>
          <a:fillRect/>
        </a:stretch>
      </xdr:blipFill>
      <xdr:spPr>
        <a:xfrm>
          <a:off x="5826002" y="3797305"/>
          <a:ext cx="1253396" cy="1298630"/>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2" Type="http://schemas.openxmlformats.org/officeDocument/2006/relationships/externalLinkPath" Target="../../../9F1DC3261166169B/Ambiente%20de%20Trabalho/v6_insa_tca.xlsx" TargetMode="External"/><Relationship Id="rId1" Type="http://schemas.openxmlformats.org/officeDocument/2006/relationships/externalLinkPath" Target="/9F1DC3261166169B/Ambiente%20de%20Trabalho/v6_insa_tca.xlsx" TargetMode="External"/></Relationships>
</file>

<file path=xl/externalLinks/_rels/externalLink2.xml.rels><?xml version="1.0" encoding="UTF-8" standalone="yes"?>
<Relationships xmlns="http://schemas.openxmlformats.org/package/2006/relationships"><Relationship Id="rId2" Type="http://schemas.openxmlformats.org/officeDocument/2006/relationships/externalLinkPath" Target="https://d.docs.live.net/9F1DC3261166169B/Ambiente%20de%20Trabalho/2-week%20menu/Technical%20specifications/Technical%20Specifications.xlsx" TargetMode="External"/><Relationship Id="rId1" Type="http://schemas.openxmlformats.org/officeDocument/2006/relationships/externalLinkPath" Target="https://d.docs.live.net/9F1DC3261166169B/Ambiente%20de%20Trabalho/2-week%20menu/Technical%20specifications/Technical%20Specifications.xlsx" TargetMode="External"/></Relationships>
</file>

<file path=xl/externalLinks/_rels/externalLink3.xml.rels><?xml version="1.0" encoding="UTF-8" standalone="yes"?>
<Relationships xmlns="http://schemas.openxmlformats.org/package/2006/relationships"><Relationship Id="rId2" Type="http://schemas.openxmlformats.org/officeDocument/2006/relationships/externalLinkPath" Target="https://d.docs.live.net/56D8F017E7CE946F/Ambiente%20de%20Trabalho/Trabalho/MEDDIETMENUS4CAMPUS/New%20food%20service/250411%20Template%20Fichas%20T&#233;cnicas%20Vf.xlsx" TargetMode="External"/><Relationship Id="rId1" Type="http://schemas.microsoft.com/office/2006/relationships/xlExternalLinkPath/xlPathMissing" Target="250411%20Template%20Fichas%20T&#233;cnicas%20Vf.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relativeUrl r:id="rId2"/>
    </xxl21:alternateUrls>
    <sheetNames>
      <sheetName val="INSA_TCA_v6.0_2023"/>
      <sheetName val="components correspond"/>
      <sheetName val="Informação adicional"/>
      <sheetName val="Foods"/>
      <sheetName val="All_Foods"/>
    </sheetNames>
    <sheetDataSet>
      <sheetData sheetId="0"/>
      <sheetData sheetId="1"/>
      <sheetData sheetId="2"/>
      <sheetData sheetId="3"/>
      <sheetData sheetId="4"/>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Versão PT"/>
      <sheetName val="English Version"/>
      <sheetName val="S1"/>
      <sheetName val="S1_EN"/>
      <sheetName val="S2"/>
      <sheetName val="S2_EN"/>
      <sheetName val="S3"/>
      <sheetName val="INSA_TCA_v6.0_2023"/>
      <sheetName val="components correspond"/>
      <sheetName val="Informação adicional"/>
      <sheetName val="Foods (2)"/>
      <sheetName val="All_Foods"/>
      <sheetName val="Foods"/>
      <sheetName val="S3_EN"/>
      <sheetName val="S4"/>
      <sheetName val="S4_EN"/>
      <sheetName val="S5"/>
      <sheetName val="S5_EN"/>
      <sheetName val="S6"/>
      <sheetName val="S6_EN"/>
      <sheetName val="M1"/>
      <sheetName val="M1_EN"/>
      <sheetName val="M2"/>
      <sheetName val="M2_EN"/>
      <sheetName val="M3"/>
      <sheetName val="M3_EN"/>
      <sheetName val="M4"/>
      <sheetName val="M4_EN"/>
      <sheetName val="M5"/>
      <sheetName val="M5_EN"/>
      <sheetName val="M6"/>
      <sheetName val="M6_EN"/>
      <sheetName val="M7"/>
      <sheetName val="M7_EN"/>
      <sheetName val="M8"/>
      <sheetName val="M8_EN"/>
      <sheetName val="F1"/>
      <sheetName val="F1_EN"/>
      <sheetName val="F2"/>
      <sheetName val="F2_EN"/>
      <sheetName val="F3"/>
      <sheetName val="F3_EN"/>
      <sheetName val="F4"/>
      <sheetName val="massa gratinada creme couve-flo"/>
      <sheetName val="F4_EN"/>
      <sheetName val="F5"/>
      <sheetName val="F5_EN"/>
      <sheetName val="F6"/>
      <sheetName val="F6_EN"/>
      <sheetName val="F7"/>
      <sheetName val="F7_EN"/>
      <sheetName val="F8"/>
      <sheetName val="F8_EN"/>
      <sheetName val="V1"/>
      <sheetName val="V1_EN"/>
      <sheetName val="V2"/>
      <sheetName val="V2_EN"/>
      <sheetName val="A"/>
      <sheetName val="MS"/>
      <sheetName val="MVD"/>
      <sheetName val="MMD"/>
      <sheetName val="MFD"/>
      <sheetName val="Pão mistura"/>
      <sheetName val="Médias finais ref completa"/>
      <sheetName val="EXEMPLO 06.JUN"/>
    </sheetNames>
    <sheetDataSet>
      <sheetData sheetId="0"/>
      <sheetData sheetId="1"/>
      <sheetData sheetId="2"/>
      <sheetData sheetId="3"/>
      <sheetData sheetId="4"/>
      <sheetData sheetId="5"/>
      <sheetData sheetId="6"/>
      <sheetData sheetId="7">
        <row r="1">
          <cell r="A1" t="str">
            <v>Cod</v>
          </cell>
          <cell r="B1" t="str">
            <v>Nome do alimento</v>
          </cell>
          <cell r="C1" t="str">
            <v xml:space="preserve">Nível 1 </v>
          </cell>
          <cell r="D1" t="str">
            <v>Nível 2</v>
          </cell>
          <cell r="E1" t="str">
            <v xml:space="preserve">Nível 3 </v>
          </cell>
          <cell r="F1" t="str">
            <v xml:space="preserve">Energia
[kcal] </v>
          </cell>
          <cell r="G1" t="str">
            <v xml:space="preserve">Energia
[kJ] </v>
          </cell>
          <cell r="H1" t="str">
            <v>8 - Lípidos
[g]</v>
          </cell>
          <cell r="I1" t="str">
            <v xml:space="preserve">9 - Ácidos gordos saturados
[g] </v>
          </cell>
          <cell r="J1" t="str">
            <v>10 - Ácidos gordos monoinsaturados 
[g]</v>
          </cell>
          <cell r="K1" t="str">
            <v>11 - Ácidos gordos polinsaturados 
[g]</v>
          </cell>
          <cell r="L1" t="str">
            <v xml:space="preserve">12 - Ácido linoleico 
[g] </v>
          </cell>
          <cell r="M1" t="str">
            <v>13 - Ácidos gordos trans 
[g]</v>
          </cell>
          <cell r="N1" t="str">
            <v>14 - Hidratos de carbono 
[g]</v>
          </cell>
          <cell r="O1" t="str">
            <v xml:space="preserve">15 - Açúcares 
[g] </v>
          </cell>
          <cell r="P1" t="str">
            <v xml:space="preserve">16 - Oligossacáridos 
[g] </v>
          </cell>
          <cell r="Q1" t="str">
            <v>17 - Amido 
[g]</v>
          </cell>
          <cell r="R1" t="str">
            <v>18 - Fibra  
[g]</v>
          </cell>
          <cell r="S1" t="str">
            <v xml:space="preserve">19 - Proteínas 
[g] </v>
          </cell>
          <cell r="T1" t="str">
            <v>20 - Sal  
[g]</v>
          </cell>
          <cell r="U1" t="str">
            <v xml:space="preserve">21 - Álcool 
[g] </v>
          </cell>
          <cell r="V1" t="str">
            <v xml:space="preserve">22 - Água 
[g] </v>
          </cell>
          <cell r="W1" t="str">
            <v xml:space="preserve">23 - Ácidos orgânicos 
[g] </v>
          </cell>
          <cell r="X1" t="str">
            <v>24 - Colesterol 
[mg]</v>
          </cell>
          <cell r="Y1" t="str">
            <v>25 - itamina A  
[µg]</v>
          </cell>
          <cell r="Z1" t="str">
            <v>26 - Caroteno 
[µg]</v>
          </cell>
          <cell r="AA1" t="str">
            <v>27 - Vitamina D 
[µg]</v>
          </cell>
          <cell r="AB1" t="str">
            <v>28 - alfa-tocoferol 
[mg]</v>
          </cell>
          <cell r="AC1" t="str">
            <v xml:space="preserve">29 - Tiamina 
[mg] </v>
          </cell>
          <cell r="AD1" t="str">
            <v xml:space="preserve">30 - Riboflavina 
[mg] </v>
          </cell>
          <cell r="AE1" t="str">
            <v>31 - Niacina 
[mg]</v>
          </cell>
          <cell r="AF1" t="str">
            <v>32 - Equivalentes de niacina 
[mg]</v>
          </cell>
          <cell r="AG1" t="str">
            <v>33 - Triptofano/60 
[mg]</v>
          </cell>
          <cell r="AH1" t="str">
            <v>34 - Vitamina B6 
[mg]</v>
          </cell>
          <cell r="AI1" t="str">
            <v>35 - Vitamina B12 
[µg]</v>
          </cell>
          <cell r="AJ1" t="str">
            <v>36 - Vitamina C 
[mg]</v>
          </cell>
          <cell r="AK1" t="str">
            <v>37 - Folatos 
[µg]</v>
          </cell>
          <cell r="AL1" t="str">
            <v>38 - Cinza 
[g]</v>
          </cell>
          <cell r="AM1" t="str">
            <v>39 - Sódio 
[mg]</v>
          </cell>
          <cell r="AN1" t="str">
            <v xml:space="preserve">40 - Potássio 
[mg] </v>
          </cell>
          <cell r="AO1" t="str">
            <v>41 - Cálcio 
[mg]</v>
          </cell>
          <cell r="AP1" t="str">
            <v>42 - Fósforo 
[mg]</v>
          </cell>
          <cell r="AQ1" t="str">
            <v>43 - Magnésio 
[mg]</v>
          </cell>
          <cell r="AR1" t="str">
            <v>44 - Ferro 
[mg]</v>
          </cell>
          <cell r="AS1" t="str">
            <v>45 - Zinco 
[mg]</v>
          </cell>
          <cell r="AT1" t="str">
            <v>46 - Selénio 
[µg]</v>
          </cell>
          <cell r="AU1" t="str">
            <v>47 - Iodo 
[µg]</v>
          </cell>
        </row>
        <row r="2">
          <cell r="A2">
            <v>624</v>
          </cell>
          <cell r="B2" t="str">
            <v>Abacate, Hass</v>
          </cell>
          <cell r="C2" t="str">
            <v>Frutos e produtos derivados de frutos</v>
          </cell>
          <cell r="D2" t="str">
            <v>Fruta utilizada como fruta</v>
          </cell>
          <cell r="E2" t="str">
            <v>Frutos diversos com casca não comestível, grandes</v>
          </cell>
          <cell r="F2">
            <v>176</v>
          </cell>
          <cell r="G2">
            <v>726</v>
          </cell>
          <cell r="H2">
            <v>17.399999999999999</v>
          </cell>
          <cell r="I2">
            <v>4.2</v>
          </cell>
          <cell r="J2">
            <v>10</v>
          </cell>
          <cell r="K2">
            <v>2.2999999999999998</v>
          </cell>
          <cell r="L2">
            <v>1.1000000000000001</v>
          </cell>
          <cell r="M2">
            <v>0</v>
          </cell>
          <cell r="N2">
            <v>2.2999999999999998</v>
          </cell>
          <cell r="O2">
            <v>2.2999999999999998</v>
          </cell>
          <cell r="P2">
            <v>0</v>
          </cell>
          <cell r="Q2">
            <v>0</v>
          </cell>
          <cell r="R2">
            <v>3</v>
          </cell>
          <cell r="S2">
            <v>1.1000000000000001</v>
          </cell>
          <cell r="T2">
            <v>0</v>
          </cell>
          <cell r="U2">
            <v>0</v>
          </cell>
          <cell r="V2">
            <v>71.5</v>
          </cell>
          <cell r="W2">
            <v>0</v>
          </cell>
          <cell r="X2">
            <v>0</v>
          </cell>
          <cell r="Y2">
            <v>5</v>
          </cell>
          <cell r="Z2">
            <v>32</v>
          </cell>
          <cell r="AA2">
            <v>0</v>
          </cell>
          <cell r="AB2">
            <v>2.1</v>
          </cell>
          <cell r="AC2">
            <v>0.1</v>
          </cell>
          <cell r="AD2">
            <v>0.17</v>
          </cell>
          <cell r="AE2">
            <v>1.1000000000000001</v>
          </cell>
          <cell r="AF2">
            <v>1.3</v>
          </cell>
          <cell r="AG2">
            <v>1.1000000000000001</v>
          </cell>
          <cell r="AH2">
            <v>0.3</v>
          </cell>
          <cell r="AI2">
            <v>0</v>
          </cell>
          <cell r="AJ2">
            <v>3</v>
          </cell>
          <cell r="AK2">
            <v>11</v>
          </cell>
          <cell r="AL2">
            <v>0.75</v>
          </cell>
          <cell r="AM2">
            <v>15</v>
          </cell>
          <cell r="AN2">
            <v>330</v>
          </cell>
          <cell r="AO2">
            <v>4</v>
          </cell>
          <cell r="AP2">
            <v>36</v>
          </cell>
          <cell r="AQ2">
            <v>21</v>
          </cell>
          <cell r="AR2">
            <v>0.3</v>
          </cell>
          <cell r="AS2">
            <v>0.3</v>
          </cell>
        </row>
        <row r="3">
          <cell r="A3">
            <v>625</v>
          </cell>
          <cell r="B3" t="str">
            <v>Abóbora cristalizada</v>
          </cell>
          <cell r="C3" t="str">
            <v>Produtos hortícolas e derivados</v>
          </cell>
          <cell r="D3" t="str">
            <v>Produtos hortícolas transformados ou em conserva e produtos similares</v>
          </cell>
          <cell r="E3" t="str">
            <v>Produtos hortícolas cristalizados ou conservados com açúcar</v>
          </cell>
          <cell r="F3">
            <v>293</v>
          </cell>
          <cell r="G3">
            <v>1240</v>
          </cell>
          <cell r="H3">
            <v>0.2</v>
          </cell>
          <cell r="I3">
            <v>0.1</v>
          </cell>
          <cell r="J3">
            <v>0</v>
          </cell>
          <cell r="K3">
            <v>0</v>
          </cell>
          <cell r="L3">
            <v>0</v>
          </cell>
          <cell r="M3">
            <v>0</v>
          </cell>
          <cell r="N3">
            <v>72.400000000000006</v>
          </cell>
          <cell r="O3">
            <v>72.400000000000006</v>
          </cell>
          <cell r="P3">
            <v>0</v>
          </cell>
          <cell r="Q3">
            <v>0</v>
          </cell>
          <cell r="R3">
            <v>0.7</v>
          </cell>
          <cell r="S3">
            <v>0</v>
          </cell>
          <cell r="T3">
            <v>0.1</v>
          </cell>
          <cell r="U3">
            <v>0</v>
          </cell>
          <cell r="V3">
            <v>26.4</v>
          </cell>
          <cell r="W3">
            <v>0</v>
          </cell>
          <cell r="X3">
            <v>0</v>
          </cell>
          <cell r="Y3">
            <v>45</v>
          </cell>
          <cell r="Z3">
            <v>207</v>
          </cell>
          <cell r="AA3">
            <v>0</v>
          </cell>
          <cell r="AB3">
            <v>0</v>
          </cell>
          <cell r="AC3">
            <v>0</v>
          </cell>
          <cell r="AD3">
            <v>0</v>
          </cell>
          <cell r="AE3">
            <v>0</v>
          </cell>
          <cell r="AF3">
            <v>0</v>
          </cell>
          <cell r="AG3">
            <v>0</v>
          </cell>
          <cell r="AH3">
            <v>0</v>
          </cell>
          <cell r="AI3">
            <v>0</v>
          </cell>
          <cell r="AJ3">
            <v>0</v>
          </cell>
          <cell r="AK3">
            <v>0</v>
          </cell>
          <cell r="AL3">
            <v>0.15</v>
          </cell>
          <cell r="AM3">
            <v>27</v>
          </cell>
          <cell r="AN3">
            <v>22</v>
          </cell>
          <cell r="AO3">
            <v>28</v>
          </cell>
          <cell r="AP3">
            <v>2</v>
          </cell>
          <cell r="AQ3">
            <v>3</v>
          </cell>
          <cell r="AR3">
            <v>0.4</v>
          </cell>
          <cell r="AS3">
            <v>0.1</v>
          </cell>
        </row>
        <row r="4">
          <cell r="A4">
            <v>579</v>
          </cell>
          <cell r="B4" t="str">
            <v>Abóbora crua</v>
          </cell>
          <cell r="C4" t="str">
            <v>Produtos hortícolas e derivados</v>
          </cell>
          <cell r="D4" t="str">
            <v>Frutos de hortícolas</v>
          </cell>
          <cell r="E4" t="str">
            <v>Frutos vegetais de cucurbitáceas</v>
          </cell>
          <cell r="F4">
            <v>11</v>
          </cell>
          <cell r="G4">
            <v>47</v>
          </cell>
          <cell r="H4">
            <v>0.2</v>
          </cell>
          <cell r="I4">
            <v>0.1</v>
          </cell>
          <cell r="J4">
            <v>0</v>
          </cell>
          <cell r="K4">
            <v>0</v>
          </cell>
          <cell r="L4">
            <v>0</v>
          </cell>
          <cell r="M4">
            <v>0</v>
          </cell>
          <cell r="N4">
            <v>1.7</v>
          </cell>
          <cell r="O4">
            <v>1.4</v>
          </cell>
          <cell r="P4">
            <v>0</v>
          </cell>
          <cell r="Q4">
            <v>0.3</v>
          </cell>
          <cell r="R4">
            <v>0.7</v>
          </cell>
          <cell r="S4">
            <v>0.3</v>
          </cell>
          <cell r="T4">
            <v>0</v>
          </cell>
          <cell r="U4">
            <v>0</v>
          </cell>
          <cell r="V4">
            <v>96.6</v>
          </cell>
          <cell r="W4">
            <v>0</v>
          </cell>
          <cell r="X4">
            <v>0</v>
          </cell>
          <cell r="Y4">
            <v>160</v>
          </cell>
          <cell r="Z4">
            <v>962</v>
          </cell>
          <cell r="AA4">
            <v>0</v>
          </cell>
          <cell r="AB4">
            <v>1</v>
          </cell>
          <cell r="AC4">
            <v>0.01</v>
          </cell>
          <cell r="AD4">
            <v>0.01</v>
          </cell>
          <cell r="AE4">
            <v>0.6</v>
          </cell>
          <cell r="AF4">
            <v>0.6</v>
          </cell>
          <cell r="AG4">
            <v>0</v>
          </cell>
          <cell r="AH4">
            <v>0.04</v>
          </cell>
          <cell r="AI4">
            <v>0</v>
          </cell>
          <cell r="AJ4">
            <v>12</v>
          </cell>
          <cell r="AK4">
            <v>8</v>
          </cell>
          <cell r="AL4">
            <v>0.4</v>
          </cell>
          <cell r="AM4">
            <v>1</v>
          </cell>
          <cell r="AN4">
            <v>200</v>
          </cell>
          <cell r="AO4">
            <v>25</v>
          </cell>
          <cell r="AP4">
            <v>5</v>
          </cell>
          <cell r="AQ4">
            <v>5</v>
          </cell>
          <cell r="AR4">
            <v>0.1</v>
          </cell>
          <cell r="AS4">
            <v>0.1</v>
          </cell>
        </row>
        <row r="5">
          <cell r="A5">
            <v>801</v>
          </cell>
          <cell r="B5" t="str">
            <v>Abrótea cozida</v>
          </cell>
          <cell r="C5" t="str">
            <v>Peixes, mariscos, anfíbios, répteis e invertebrados</v>
          </cell>
          <cell r="D5" t="str">
            <v>Peixe (músculo)</v>
          </cell>
          <cell r="E5" t="str">
            <v>Peixe de mar</v>
          </cell>
          <cell r="F5">
            <v>79</v>
          </cell>
          <cell r="G5">
            <v>334</v>
          </cell>
          <cell r="H5">
            <v>0.1</v>
          </cell>
          <cell r="I5">
            <v>0</v>
          </cell>
          <cell r="J5">
            <v>0</v>
          </cell>
          <cell r="K5">
            <v>0.1</v>
          </cell>
          <cell r="L5">
            <v>0</v>
          </cell>
          <cell r="M5">
            <v>0</v>
          </cell>
          <cell r="N5">
            <v>0</v>
          </cell>
          <cell r="O5">
            <v>0</v>
          </cell>
          <cell r="P5">
            <v>0</v>
          </cell>
          <cell r="Q5">
            <v>0</v>
          </cell>
          <cell r="R5">
            <v>0</v>
          </cell>
          <cell r="S5">
            <v>19.399999999999999</v>
          </cell>
          <cell r="T5">
            <v>0.9</v>
          </cell>
          <cell r="U5">
            <v>0</v>
          </cell>
          <cell r="V5">
            <v>78.5</v>
          </cell>
          <cell r="W5">
            <v>0</v>
          </cell>
          <cell r="X5">
            <v>26</v>
          </cell>
          <cell r="Y5">
            <v>1</v>
          </cell>
          <cell r="Z5">
            <v>0</v>
          </cell>
          <cell r="AA5">
            <v>0.4</v>
          </cell>
          <cell r="AB5">
            <v>0.04</v>
          </cell>
          <cell r="AC5">
            <v>0.03</v>
          </cell>
          <cell r="AD5">
            <v>0.02</v>
          </cell>
          <cell r="AE5">
            <v>0.47</v>
          </cell>
          <cell r="AF5">
            <v>4.0999999999999996</v>
          </cell>
          <cell r="AG5">
            <v>3.6</v>
          </cell>
          <cell r="AH5">
            <v>0.05</v>
          </cell>
          <cell r="AI5">
            <v>0.4</v>
          </cell>
          <cell r="AJ5">
            <v>0</v>
          </cell>
          <cell r="AK5">
            <v>12</v>
          </cell>
          <cell r="AL5">
            <v>2</v>
          </cell>
          <cell r="AM5">
            <v>360</v>
          </cell>
          <cell r="AN5">
            <v>360</v>
          </cell>
          <cell r="AO5">
            <v>13</v>
          </cell>
          <cell r="AP5">
            <v>270</v>
          </cell>
          <cell r="AQ5">
            <v>36</v>
          </cell>
          <cell r="AR5">
            <v>0.2</v>
          </cell>
          <cell r="AS5">
            <v>0.6</v>
          </cell>
          <cell r="AU5">
            <v>22</v>
          </cell>
        </row>
        <row r="6">
          <cell r="A6">
            <v>800</v>
          </cell>
          <cell r="B6" t="str">
            <v>Abrótea crua</v>
          </cell>
          <cell r="C6" t="str">
            <v>Peixes, mariscos, anfíbios, répteis e invertebrados</v>
          </cell>
          <cell r="D6" t="str">
            <v>Peixe (músculo)</v>
          </cell>
          <cell r="E6" t="str">
            <v>Peixe de mar</v>
          </cell>
          <cell r="F6">
            <v>70</v>
          </cell>
          <cell r="G6">
            <v>296</v>
          </cell>
          <cell r="H6">
            <v>0.1</v>
          </cell>
          <cell r="I6">
            <v>0</v>
          </cell>
          <cell r="J6">
            <v>0</v>
          </cell>
          <cell r="K6">
            <v>0</v>
          </cell>
          <cell r="L6">
            <v>0</v>
          </cell>
          <cell r="M6">
            <v>0</v>
          </cell>
          <cell r="N6">
            <v>0</v>
          </cell>
          <cell r="O6">
            <v>0</v>
          </cell>
          <cell r="P6">
            <v>0</v>
          </cell>
          <cell r="Q6">
            <v>0</v>
          </cell>
          <cell r="R6">
            <v>0</v>
          </cell>
          <cell r="S6">
            <v>17.2</v>
          </cell>
          <cell r="T6">
            <v>0.2</v>
          </cell>
          <cell r="U6">
            <v>0</v>
          </cell>
          <cell r="V6">
            <v>81.5</v>
          </cell>
          <cell r="W6">
            <v>0</v>
          </cell>
          <cell r="X6">
            <v>22</v>
          </cell>
          <cell r="Y6">
            <v>1</v>
          </cell>
          <cell r="Z6">
            <v>0</v>
          </cell>
          <cell r="AA6">
            <v>0.4</v>
          </cell>
          <cell r="AB6">
            <v>0.04</v>
          </cell>
          <cell r="AC6">
            <v>0.03</v>
          </cell>
          <cell r="AD6">
            <v>0.03</v>
          </cell>
          <cell r="AE6">
            <v>0.56000000000000005</v>
          </cell>
          <cell r="AF6">
            <v>3.8</v>
          </cell>
          <cell r="AG6">
            <v>3.2</v>
          </cell>
          <cell r="AH6">
            <v>0.06</v>
          </cell>
          <cell r="AI6">
            <v>0.44</v>
          </cell>
          <cell r="AJ6">
            <v>0</v>
          </cell>
          <cell r="AK6">
            <v>12</v>
          </cell>
          <cell r="AL6">
            <v>1.1000000000000001</v>
          </cell>
          <cell r="AM6">
            <v>63</v>
          </cell>
          <cell r="AN6">
            <v>360</v>
          </cell>
          <cell r="AO6">
            <v>11</v>
          </cell>
          <cell r="AP6">
            <v>230</v>
          </cell>
          <cell r="AQ6">
            <v>28</v>
          </cell>
          <cell r="AR6">
            <v>0.2</v>
          </cell>
          <cell r="AS6">
            <v>0.5</v>
          </cell>
        </row>
        <row r="7">
          <cell r="A7">
            <v>1188</v>
          </cell>
          <cell r="B7" t="str">
            <v>Açafrão</v>
          </cell>
          <cell r="C7" t="str">
            <v>Leguminosas, frutos de casca rija, sementes oleaginosas e especiarias</v>
          </cell>
          <cell r="D7" t="str">
            <v xml:space="preserve">Especiarias </v>
          </cell>
          <cell r="E7" t="str">
            <v>Flores ou partes de flores, utilizadas como especiarias ou similares</v>
          </cell>
          <cell r="F7">
            <v>353</v>
          </cell>
          <cell r="G7">
            <v>1490</v>
          </cell>
          <cell r="H7">
            <v>5.9</v>
          </cell>
          <cell r="I7">
            <v>1.6</v>
          </cell>
          <cell r="J7">
            <v>0.4</v>
          </cell>
          <cell r="K7">
            <v>2.1</v>
          </cell>
          <cell r="L7">
            <v>2</v>
          </cell>
          <cell r="M7">
            <v>0</v>
          </cell>
          <cell r="N7">
            <v>61.5</v>
          </cell>
          <cell r="O7">
            <v>42.4</v>
          </cell>
          <cell r="P7">
            <v>0</v>
          </cell>
          <cell r="Q7">
            <v>17.399999999999999</v>
          </cell>
          <cell r="R7">
            <v>3.9</v>
          </cell>
          <cell r="S7">
            <v>11.4</v>
          </cell>
          <cell r="T7">
            <v>0.4</v>
          </cell>
          <cell r="U7">
            <v>0</v>
          </cell>
          <cell r="V7">
            <v>11.9</v>
          </cell>
          <cell r="W7">
            <v>0</v>
          </cell>
          <cell r="X7">
            <v>0</v>
          </cell>
          <cell r="Y7">
            <v>53</v>
          </cell>
          <cell r="Z7">
            <v>318</v>
          </cell>
          <cell r="AA7">
            <v>0</v>
          </cell>
          <cell r="AB7">
            <v>1.69</v>
          </cell>
          <cell r="AC7">
            <v>0.12</v>
          </cell>
          <cell r="AD7">
            <v>0.27</v>
          </cell>
          <cell r="AE7">
            <v>1.5</v>
          </cell>
          <cell r="AF7">
            <v>2.2000000000000002</v>
          </cell>
          <cell r="AG7">
            <v>0.7</v>
          </cell>
          <cell r="AH7">
            <v>1.3</v>
          </cell>
          <cell r="AI7">
            <v>0</v>
          </cell>
          <cell r="AJ7">
            <v>0</v>
          </cell>
          <cell r="AK7">
            <v>0</v>
          </cell>
          <cell r="AL7">
            <v>3</v>
          </cell>
          <cell r="AM7">
            <v>150</v>
          </cell>
          <cell r="AN7">
            <v>1720</v>
          </cell>
          <cell r="AO7">
            <v>110</v>
          </cell>
          <cell r="AP7">
            <v>250</v>
          </cell>
          <cell r="AQ7">
            <v>50</v>
          </cell>
          <cell r="AR7">
            <v>11</v>
          </cell>
          <cell r="AS7">
            <v>1.1000000000000001</v>
          </cell>
        </row>
        <row r="8">
          <cell r="A8">
            <v>1187</v>
          </cell>
          <cell r="B8" t="str">
            <v>Açafrão-da-índia seco</v>
          </cell>
          <cell r="C8" t="str">
            <v>Leguminosas, frutos de casca rija, sementes oleaginosas e especiarias</v>
          </cell>
          <cell r="D8" t="str">
            <v xml:space="preserve">Especiarias </v>
          </cell>
          <cell r="E8" t="str">
            <v>Especiaria de de raízes e tubérculos</v>
          </cell>
          <cell r="F8">
            <v>312</v>
          </cell>
          <cell r="G8">
            <v>1300</v>
          </cell>
          <cell r="H8">
            <v>7</v>
          </cell>
          <cell r="I8">
            <v>2.9</v>
          </cell>
          <cell r="J8">
            <v>0.6</v>
          </cell>
          <cell r="K8">
            <v>2.9</v>
          </cell>
          <cell r="L8">
            <v>2.7</v>
          </cell>
          <cell r="M8">
            <v>0</v>
          </cell>
          <cell r="N8">
            <v>44.1</v>
          </cell>
          <cell r="O8">
            <v>44.1</v>
          </cell>
          <cell r="P8">
            <v>0</v>
          </cell>
          <cell r="Q8">
            <v>0</v>
          </cell>
          <cell r="R8">
            <v>22.7</v>
          </cell>
          <cell r="S8">
            <v>6.7</v>
          </cell>
          <cell r="T8">
            <v>0.1</v>
          </cell>
          <cell r="U8">
            <v>0</v>
          </cell>
          <cell r="V8">
            <v>9.9</v>
          </cell>
          <cell r="W8">
            <v>0</v>
          </cell>
          <cell r="X8">
            <v>0</v>
          </cell>
          <cell r="Y8">
            <v>3</v>
          </cell>
          <cell r="Z8">
            <v>15</v>
          </cell>
          <cell r="AA8">
            <v>0</v>
          </cell>
          <cell r="AB8">
            <v>5</v>
          </cell>
          <cell r="AC8">
            <v>0.09</v>
          </cell>
          <cell r="AD8">
            <v>0.11</v>
          </cell>
          <cell r="AE8">
            <v>3.7</v>
          </cell>
          <cell r="AF8">
            <v>6.2</v>
          </cell>
          <cell r="AG8">
            <v>2.5</v>
          </cell>
          <cell r="AH8">
            <v>0</v>
          </cell>
          <cell r="AI8">
            <v>0</v>
          </cell>
          <cell r="AJ8">
            <v>0</v>
          </cell>
          <cell r="AK8">
            <v>0</v>
          </cell>
          <cell r="AL8">
            <v>7.08</v>
          </cell>
          <cell r="AM8">
            <v>31</v>
          </cell>
          <cell r="AN8">
            <v>2910</v>
          </cell>
          <cell r="AO8">
            <v>170</v>
          </cell>
          <cell r="AP8">
            <v>290</v>
          </cell>
          <cell r="AQ8">
            <v>190</v>
          </cell>
          <cell r="AR8">
            <v>40</v>
          </cell>
          <cell r="AS8">
            <v>3.2</v>
          </cell>
        </row>
        <row r="9">
          <cell r="A9">
            <v>1900000023</v>
          </cell>
          <cell r="B9" t="str">
            <v>Acelga crua</v>
          </cell>
          <cell r="C9" t="str">
            <v>Produtos hortícolas e derivados</v>
          </cell>
          <cell r="D9" t="str">
            <v>Hortícolas folhosos</v>
          </cell>
          <cell r="E9" t="str">
            <v>Folhas do tipo espinafre</v>
          </cell>
          <cell r="F9">
            <v>23</v>
          </cell>
          <cell r="G9">
            <v>97</v>
          </cell>
          <cell r="H9">
            <v>0.2</v>
          </cell>
          <cell r="I9">
            <v>0</v>
          </cell>
          <cell r="J9">
            <v>0</v>
          </cell>
          <cell r="K9">
            <v>0.1</v>
          </cell>
          <cell r="L9">
            <v>0</v>
          </cell>
          <cell r="M9">
            <v>0</v>
          </cell>
          <cell r="N9">
            <v>2.7</v>
          </cell>
          <cell r="O9">
            <v>0.6</v>
          </cell>
          <cell r="P9">
            <v>0</v>
          </cell>
          <cell r="Q9">
            <v>2.1</v>
          </cell>
          <cell r="R9">
            <v>1.6</v>
          </cell>
          <cell r="S9">
            <v>1.8</v>
          </cell>
          <cell r="T9">
            <v>0.5</v>
          </cell>
          <cell r="U9">
            <v>0</v>
          </cell>
          <cell r="V9">
            <v>92.7</v>
          </cell>
          <cell r="W9">
            <v>0</v>
          </cell>
          <cell r="X9">
            <v>0</v>
          </cell>
          <cell r="Y9">
            <v>766</v>
          </cell>
          <cell r="Z9">
            <v>4600</v>
          </cell>
          <cell r="AA9">
            <v>0</v>
          </cell>
          <cell r="AB9">
            <v>0.6</v>
          </cell>
          <cell r="AC9">
            <v>0.04</v>
          </cell>
          <cell r="AD9">
            <v>0.09</v>
          </cell>
          <cell r="AE9">
            <v>0.4</v>
          </cell>
          <cell r="AF9">
            <v>0.69</v>
          </cell>
          <cell r="AG9">
            <v>0.28999999999999998</v>
          </cell>
          <cell r="AH9">
            <v>0.1</v>
          </cell>
          <cell r="AI9">
            <v>0</v>
          </cell>
          <cell r="AJ9">
            <v>30</v>
          </cell>
          <cell r="AK9">
            <v>89.5</v>
          </cell>
          <cell r="AL9">
            <v>1.6</v>
          </cell>
          <cell r="AM9">
            <v>210</v>
          </cell>
          <cell r="AN9">
            <v>380</v>
          </cell>
          <cell r="AO9">
            <v>51</v>
          </cell>
          <cell r="AP9">
            <v>46</v>
          </cell>
          <cell r="AQ9">
            <v>81</v>
          </cell>
          <cell r="AR9">
            <v>1.8</v>
          </cell>
          <cell r="AS9">
            <v>0.4</v>
          </cell>
        </row>
        <row r="10">
          <cell r="A10">
            <v>1008</v>
          </cell>
          <cell r="B10" t="str">
            <v>Açorda</v>
          </cell>
          <cell r="C10" t="str">
            <v>Pratos compostos</v>
          </cell>
          <cell r="D10" t="str">
            <v>Pratos, incl. refeições prontas a comer (excluindo sopas e saladas)</v>
          </cell>
          <cell r="E10" t="str">
            <v>Pratos, excluindo pratos  de massa ou arroz, sanduíches e pizza</v>
          </cell>
          <cell r="F10">
            <v>104</v>
          </cell>
          <cell r="G10">
            <v>435</v>
          </cell>
          <cell r="H10">
            <v>4</v>
          </cell>
          <cell r="I10">
            <v>0.6</v>
          </cell>
          <cell r="J10">
            <v>0.6</v>
          </cell>
          <cell r="K10">
            <v>0.6</v>
          </cell>
          <cell r="L10">
            <v>0.53</v>
          </cell>
          <cell r="M10">
            <v>0.6</v>
          </cell>
          <cell r="N10">
            <v>13.1</v>
          </cell>
          <cell r="O10">
            <v>0.5</v>
          </cell>
          <cell r="P10">
            <v>0</v>
          </cell>
          <cell r="Q10">
            <v>12.6</v>
          </cell>
          <cell r="R10">
            <v>1</v>
          </cell>
          <cell r="S10">
            <v>3.3</v>
          </cell>
          <cell r="T10">
            <v>0.5</v>
          </cell>
          <cell r="U10">
            <v>0</v>
          </cell>
          <cell r="V10">
            <v>77.900000000000006</v>
          </cell>
          <cell r="W10">
            <v>0</v>
          </cell>
          <cell r="X10">
            <v>41</v>
          </cell>
          <cell r="Y10">
            <v>22</v>
          </cell>
          <cell r="Z10">
            <v>17</v>
          </cell>
          <cell r="AA10">
            <v>0.2</v>
          </cell>
          <cell r="AB10">
            <v>0.57999999999999996</v>
          </cell>
          <cell r="AC10">
            <v>0.02</v>
          </cell>
          <cell r="AD10">
            <v>0.09</v>
          </cell>
          <cell r="AE10">
            <v>0.32</v>
          </cell>
          <cell r="AF10">
            <v>1.1299999999999999</v>
          </cell>
          <cell r="AG10">
            <v>0.81</v>
          </cell>
          <cell r="AH10">
            <v>0.06</v>
          </cell>
          <cell r="AI10">
            <v>0.1</v>
          </cell>
          <cell r="AJ10">
            <v>1.9</v>
          </cell>
          <cell r="AK10">
            <v>12</v>
          </cell>
          <cell r="AL10">
            <v>0.76400000000000001</v>
          </cell>
          <cell r="AM10">
            <v>210</v>
          </cell>
          <cell r="AN10">
            <v>58</v>
          </cell>
          <cell r="AO10">
            <v>17</v>
          </cell>
          <cell r="AP10">
            <v>56</v>
          </cell>
          <cell r="AQ10">
            <v>9.4</v>
          </cell>
          <cell r="AR10">
            <v>0.8</v>
          </cell>
          <cell r="AS10">
            <v>0.4</v>
          </cell>
        </row>
        <row r="11">
          <cell r="A11">
            <v>1010</v>
          </cell>
          <cell r="B11" t="str">
            <v>Açorda à alentejana</v>
          </cell>
          <cell r="C11" t="str">
            <v>Pratos compostos</v>
          </cell>
          <cell r="D11" t="str">
            <v>Pratos, incl. refeições prontas a comer (excluindo sopas e saladas)</v>
          </cell>
          <cell r="E11" t="str">
            <v>Pratos, excluindo pratos  de massa ou arroz, sanduíches e pizza</v>
          </cell>
          <cell r="F11">
            <v>95</v>
          </cell>
          <cell r="G11">
            <v>400</v>
          </cell>
          <cell r="H11">
            <v>3.3</v>
          </cell>
          <cell r="I11">
            <v>0.7</v>
          </cell>
          <cell r="J11">
            <v>1.7</v>
          </cell>
          <cell r="K11">
            <v>0.6</v>
          </cell>
          <cell r="L11">
            <v>0.51200000000000001</v>
          </cell>
          <cell r="M11">
            <v>0</v>
          </cell>
          <cell r="N11">
            <v>12.3</v>
          </cell>
          <cell r="O11">
            <v>0.5</v>
          </cell>
          <cell r="P11">
            <v>0</v>
          </cell>
          <cell r="Q11">
            <v>11.8</v>
          </cell>
          <cell r="R11">
            <v>0.9</v>
          </cell>
          <cell r="S11">
            <v>3.5</v>
          </cell>
          <cell r="T11">
            <v>0.6</v>
          </cell>
          <cell r="U11">
            <v>0</v>
          </cell>
          <cell r="V11">
            <v>79.099999999999994</v>
          </cell>
          <cell r="W11">
            <v>0</v>
          </cell>
          <cell r="X11">
            <v>51</v>
          </cell>
          <cell r="Y11">
            <v>27</v>
          </cell>
          <cell r="Z11">
            <v>16</v>
          </cell>
          <cell r="AA11">
            <v>0.2</v>
          </cell>
          <cell r="AB11">
            <v>0.52</v>
          </cell>
          <cell r="AC11">
            <v>0.02</v>
          </cell>
          <cell r="AD11">
            <v>0.1</v>
          </cell>
          <cell r="AE11">
            <v>0.3</v>
          </cell>
          <cell r="AF11">
            <v>1.18</v>
          </cell>
          <cell r="AG11">
            <v>0.88</v>
          </cell>
          <cell r="AH11">
            <v>7.0000000000000007E-2</v>
          </cell>
          <cell r="AI11">
            <v>0.13</v>
          </cell>
          <cell r="AJ11">
            <v>1.8</v>
          </cell>
          <cell r="AK11">
            <v>13</v>
          </cell>
          <cell r="AL11">
            <v>0.81799999999999995</v>
          </cell>
          <cell r="AM11">
            <v>230</v>
          </cell>
          <cell r="AN11">
            <v>58</v>
          </cell>
          <cell r="AO11">
            <v>17</v>
          </cell>
          <cell r="AP11">
            <v>58</v>
          </cell>
          <cell r="AQ11">
            <v>9.4</v>
          </cell>
          <cell r="AR11">
            <v>0.8</v>
          </cell>
          <cell r="AS11">
            <v>0.4</v>
          </cell>
        </row>
        <row r="12">
          <cell r="A12">
            <v>1011</v>
          </cell>
          <cell r="B12" t="str">
            <v>Açorda de bacalhau</v>
          </cell>
          <cell r="C12" t="str">
            <v>Pratos compostos</v>
          </cell>
          <cell r="D12" t="str">
            <v>Pratos, incl. refeições prontas a comer (excluindo sopas e saladas)</v>
          </cell>
          <cell r="E12" t="str">
            <v>Pratos, excluindo pratos  de massa ou arroz, sanduíches e pizza</v>
          </cell>
          <cell r="F12">
            <v>69</v>
          </cell>
          <cell r="G12">
            <v>290</v>
          </cell>
          <cell r="H12">
            <v>3.5</v>
          </cell>
          <cell r="I12">
            <v>0.6</v>
          </cell>
          <cell r="J12">
            <v>2.4</v>
          </cell>
          <cell r="K12">
            <v>0.4</v>
          </cell>
          <cell r="L12">
            <v>0.33600000000000002</v>
          </cell>
          <cell r="M12">
            <v>0</v>
          </cell>
          <cell r="N12">
            <v>5.7</v>
          </cell>
          <cell r="O12">
            <v>0.4</v>
          </cell>
          <cell r="P12">
            <v>0.1</v>
          </cell>
          <cell r="Q12">
            <v>5.3</v>
          </cell>
          <cell r="R12">
            <v>0.5</v>
          </cell>
          <cell r="S12">
            <v>3.4</v>
          </cell>
          <cell r="T12">
            <v>0.6</v>
          </cell>
          <cell r="U12">
            <v>0</v>
          </cell>
          <cell r="V12">
            <v>86.9</v>
          </cell>
          <cell r="W12">
            <v>0</v>
          </cell>
          <cell r="X12">
            <v>23</v>
          </cell>
          <cell r="Y12">
            <v>9</v>
          </cell>
          <cell r="Z12">
            <v>10</v>
          </cell>
          <cell r="AA12">
            <v>0.6</v>
          </cell>
          <cell r="AB12">
            <v>0.56000000000000005</v>
          </cell>
          <cell r="AC12">
            <v>0.02</v>
          </cell>
          <cell r="AD12">
            <v>0.04</v>
          </cell>
          <cell r="AE12">
            <v>0.24</v>
          </cell>
          <cell r="AF12">
            <v>1.07</v>
          </cell>
          <cell r="AG12">
            <v>0.82</v>
          </cell>
          <cell r="AH12">
            <v>0.04</v>
          </cell>
          <cell r="AI12">
            <v>0.14000000000000001</v>
          </cell>
          <cell r="AJ12">
            <v>1.4</v>
          </cell>
          <cell r="AK12">
            <v>6.4</v>
          </cell>
          <cell r="AL12">
            <v>0.71699999999999997</v>
          </cell>
          <cell r="AM12">
            <v>240</v>
          </cell>
          <cell r="AN12">
            <v>40</v>
          </cell>
          <cell r="AO12">
            <v>14</v>
          </cell>
          <cell r="AP12">
            <v>39</v>
          </cell>
          <cell r="AQ12">
            <v>7.2</v>
          </cell>
          <cell r="AR12">
            <v>0.4</v>
          </cell>
          <cell r="AS12">
            <v>0.3</v>
          </cell>
        </row>
        <row r="13">
          <cell r="A13">
            <v>1014</v>
          </cell>
          <cell r="B13" t="str">
            <v>Açorda de marisco</v>
          </cell>
          <cell r="C13" t="str">
            <v>Pratos compostos</v>
          </cell>
          <cell r="D13" t="str">
            <v>Pratos, incl. refeições prontas a comer (excluindo sopas e saladas)</v>
          </cell>
          <cell r="E13" t="str">
            <v>Pratos, excluindo pratos  de massa ou arroz, sanduíches e pizza</v>
          </cell>
          <cell r="F13">
            <v>51</v>
          </cell>
          <cell r="G13">
            <v>216</v>
          </cell>
          <cell r="H13">
            <v>1.2</v>
          </cell>
          <cell r="I13">
            <v>0.2</v>
          </cell>
          <cell r="J13">
            <v>0.5</v>
          </cell>
          <cell r="K13">
            <v>0.2</v>
          </cell>
          <cell r="L13">
            <v>0.16700000000000001</v>
          </cell>
          <cell r="M13">
            <v>0</v>
          </cell>
          <cell r="N13">
            <v>5.4</v>
          </cell>
          <cell r="O13">
            <v>0.2</v>
          </cell>
          <cell r="P13">
            <v>0</v>
          </cell>
          <cell r="Q13">
            <v>5.2</v>
          </cell>
          <cell r="R13">
            <v>0.4</v>
          </cell>
          <cell r="S13">
            <v>4.5</v>
          </cell>
          <cell r="T13">
            <v>0.4</v>
          </cell>
          <cell r="U13">
            <v>0</v>
          </cell>
          <cell r="V13">
            <v>87.4</v>
          </cell>
          <cell r="W13">
            <v>0</v>
          </cell>
          <cell r="X13">
            <v>32</v>
          </cell>
          <cell r="Y13">
            <v>15</v>
          </cell>
          <cell r="Z13">
            <v>5</v>
          </cell>
          <cell r="AA13">
            <v>0.1</v>
          </cell>
          <cell r="AB13">
            <v>0.23</v>
          </cell>
          <cell r="AC13">
            <v>0.02</v>
          </cell>
          <cell r="AD13">
            <v>0.05</v>
          </cell>
          <cell r="AE13">
            <v>0.57999999999999996</v>
          </cell>
          <cell r="AF13">
            <v>1.58</v>
          </cell>
          <cell r="AG13">
            <v>1</v>
          </cell>
          <cell r="AH13">
            <v>0.03</v>
          </cell>
          <cell r="AI13">
            <v>6.9</v>
          </cell>
          <cell r="AJ13">
            <v>0.6</v>
          </cell>
          <cell r="AK13">
            <v>7.3</v>
          </cell>
          <cell r="AL13">
            <v>0.81699999999999995</v>
          </cell>
          <cell r="AM13">
            <v>170</v>
          </cell>
          <cell r="AN13">
            <v>47</v>
          </cell>
          <cell r="AO13">
            <v>23</v>
          </cell>
          <cell r="AP13">
            <v>61</v>
          </cell>
          <cell r="AQ13">
            <v>20</v>
          </cell>
          <cell r="AR13">
            <v>1.7</v>
          </cell>
          <cell r="AS13">
            <v>0.4</v>
          </cell>
        </row>
        <row r="14">
          <cell r="A14">
            <v>949</v>
          </cell>
          <cell r="B14" t="str">
            <v>Açorda de ovo</v>
          </cell>
          <cell r="C14" t="str">
            <v>Pratos compostos</v>
          </cell>
          <cell r="D14" t="str">
            <v>Pratos, incl. refeições prontas a comer (excluindo sopas e saladas)</v>
          </cell>
          <cell r="E14" t="str">
            <v>Pratos, excluindo pratos  de massa ou arroz, sanduíches e pizza</v>
          </cell>
          <cell r="F14">
            <v>108</v>
          </cell>
          <cell r="G14">
            <v>454</v>
          </cell>
          <cell r="H14">
            <v>4</v>
          </cell>
          <cell r="I14">
            <v>0.7</v>
          </cell>
          <cell r="J14">
            <v>2.2000000000000002</v>
          </cell>
          <cell r="K14">
            <v>0.6</v>
          </cell>
          <cell r="L14">
            <v>0.55200000000000005</v>
          </cell>
          <cell r="M14">
            <v>0</v>
          </cell>
          <cell r="N14">
            <v>14</v>
          </cell>
          <cell r="O14">
            <v>0.5</v>
          </cell>
          <cell r="P14">
            <v>0</v>
          </cell>
          <cell r="Q14">
            <v>13.5</v>
          </cell>
          <cell r="R14">
            <v>0.9</v>
          </cell>
          <cell r="S14">
            <v>3.6</v>
          </cell>
          <cell r="T14">
            <v>0.8</v>
          </cell>
          <cell r="U14">
            <v>0</v>
          </cell>
          <cell r="V14">
            <v>76.5</v>
          </cell>
          <cell r="W14">
            <v>0</v>
          </cell>
          <cell r="X14">
            <v>48</v>
          </cell>
          <cell r="Y14">
            <v>22</v>
          </cell>
          <cell r="Z14">
            <v>0</v>
          </cell>
          <cell r="AA14">
            <v>0.2</v>
          </cell>
          <cell r="AB14">
            <v>0.56999999999999995</v>
          </cell>
          <cell r="AC14">
            <v>0.02</v>
          </cell>
          <cell r="AD14">
            <v>0.1</v>
          </cell>
          <cell r="AE14">
            <v>0.32</v>
          </cell>
          <cell r="AF14">
            <v>1.2</v>
          </cell>
          <cell r="AG14">
            <v>0.89</v>
          </cell>
          <cell r="AH14">
            <v>0.06</v>
          </cell>
          <cell r="AI14">
            <v>0.12</v>
          </cell>
          <cell r="AJ14">
            <v>0</v>
          </cell>
          <cell r="AK14">
            <v>13</v>
          </cell>
          <cell r="AL14">
            <v>1</v>
          </cell>
          <cell r="AM14">
            <v>320</v>
          </cell>
          <cell r="AN14">
            <v>45</v>
          </cell>
          <cell r="AO14">
            <v>16</v>
          </cell>
          <cell r="AP14">
            <v>60</v>
          </cell>
          <cell r="AQ14">
            <v>10</v>
          </cell>
          <cell r="AR14">
            <v>0.8</v>
          </cell>
          <cell r="AS14">
            <v>0.4</v>
          </cell>
        </row>
        <row r="15">
          <cell r="A15">
            <v>502</v>
          </cell>
          <cell r="B15" t="str">
            <v>Açúcar amarelo</v>
          </cell>
          <cell r="C15" t="str">
            <v>Açúcar e similares, confeitaria e sobremesas doces à base de água</v>
          </cell>
          <cell r="D15" t="str">
            <v>Açúcar e outros adoçantes (excluindo os adoçantes intensivos)</v>
          </cell>
          <cell r="E15" t="str">
            <v>Açúcares (mono e dissacarídeos)</v>
          </cell>
          <cell r="F15">
            <v>390</v>
          </cell>
          <cell r="G15">
            <v>1660</v>
          </cell>
          <cell r="H15">
            <v>0</v>
          </cell>
          <cell r="I15">
            <v>0</v>
          </cell>
          <cell r="J15">
            <v>0</v>
          </cell>
          <cell r="K15">
            <v>0</v>
          </cell>
          <cell r="L15">
            <v>0</v>
          </cell>
          <cell r="M15">
            <v>0</v>
          </cell>
          <cell r="N15">
            <v>97.5</v>
          </cell>
          <cell r="O15">
            <v>97.5</v>
          </cell>
          <cell r="P15">
            <v>0</v>
          </cell>
          <cell r="Q15">
            <v>0</v>
          </cell>
          <cell r="R15">
            <v>0</v>
          </cell>
          <cell r="S15">
            <v>0</v>
          </cell>
          <cell r="T15">
            <v>0</v>
          </cell>
          <cell r="U15">
            <v>0</v>
          </cell>
          <cell r="V15">
            <v>2</v>
          </cell>
          <cell r="W15">
            <v>0</v>
          </cell>
          <cell r="X15">
            <v>0</v>
          </cell>
          <cell r="Y15">
            <v>0</v>
          </cell>
          <cell r="Z15">
            <v>0</v>
          </cell>
          <cell r="AA15">
            <v>0</v>
          </cell>
          <cell r="AB15">
            <v>0</v>
          </cell>
          <cell r="AC15">
            <v>0</v>
          </cell>
          <cell r="AD15">
            <v>0</v>
          </cell>
          <cell r="AE15">
            <v>0</v>
          </cell>
          <cell r="AF15">
            <v>0</v>
          </cell>
          <cell r="AG15">
            <v>0</v>
          </cell>
          <cell r="AH15">
            <v>0</v>
          </cell>
          <cell r="AI15">
            <v>0</v>
          </cell>
          <cell r="AJ15">
            <v>0</v>
          </cell>
          <cell r="AK15">
            <v>0</v>
          </cell>
          <cell r="AL15">
            <v>0.35</v>
          </cell>
          <cell r="AM15">
            <v>18</v>
          </cell>
          <cell r="AN15">
            <v>53</v>
          </cell>
          <cell r="AO15">
            <v>40</v>
          </cell>
          <cell r="AP15">
            <v>7</v>
          </cell>
          <cell r="AQ15">
            <v>7</v>
          </cell>
          <cell r="AR15">
            <v>0.9</v>
          </cell>
          <cell r="AS15">
            <v>0.1</v>
          </cell>
        </row>
        <row r="16">
          <cell r="A16">
            <v>503</v>
          </cell>
          <cell r="B16" t="str">
            <v>Açúcar branco</v>
          </cell>
          <cell r="C16" t="str">
            <v>Açúcar e similares, confeitaria e sobremesas doces à base de água</v>
          </cell>
          <cell r="D16" t="str">
            <v>Açúcar e outros adoçantes (excluindo os adoçantes intensivos)</v>
          </cell>
          <cell r="E16" t="str">
            <v>Açúcares (mono e dissacarídeos)</v>
          </cell>
          <cell r="F16">
            <v>397</v>
          </cell>
          <cell r="G16">
            <v>1690</v>
          </cell>
          <cell r="H16">
            <v>0</v>
          </cell>
          <cell r="I16">
            <v>0</v>
          </cell>
          <cell r="J16">
            <v>0</v>
          </cell>
          <cell r="K16">
            <v>0</v>
          </cell>
          <cell r="L16">
            <v>0</v>
          </cell>
          <cell r="M16">
            <v>0</v>
          </cell>
          <cell r="N16">
            <v>99.3</v>
          </cell>
          <cell r="O16">
            <v>99.3</v>
          </cell>
          <cell r="P16">
            <v>0</v>
          </cell>
          <cell r="Q16">
            <v>0</v>
          </cell>
          <cell r="R16">
            <v>0</v>
          </cell>
          <cell r="S16">
            <v>0</v>
          </cell>
          <cell r="T16">
            <v>0</v>
          </cell>
          <cell r="U16">
            <v>0</v>
          </cell>
          <cell r="V16">
            <v>0.5</v>
          </cell>
          <cell r="W16">
            <v>0</v>
          </cell>
          <cell r="X16">
            <v>0</v>
          </cell>
          <cell r="Y16">
            <v>0</v>
          </cell>
          <cell r="Z16">
            <v>0</v>
          </cell>
          <cell r="AA16">
            <v>0</v>
          </cell>
          <cell r="AB16">
            <v>0</v>
          </cell>
          <cell r="AC16">
            <v>0</v>
          </cell>
          <cell r="AD16">
            <v>0</v>
          </cell>
          <cell r="AE16">
            <v>0</v>
          </cell>
          <cell r="AF16">
            <v>0</v>
          </cell>
          <cell r="AG16">
            <v>0</v>
          </cell>
          <cell r="AH16">
            <v>0</v>
          </cell>
          <cell r="AI16">
            <v>0</v>
          </cell>
          <cell r="AJ16">
            <v>0</v>
          </cell>
          <cell r="AK16">
            <v>0</v>
          </cell>
          <cell r="AL16">
            <v>0.15</v>
          </cell>
          <cell r="AM16">
            <v>0</v>
          </cell>
          <cell r="AN16">
            <v>2</v>
          </cell>
          <cell r="AO16">
            <v>2</v>
          </cell>
          <cell r="AP16">
            <v>0</v>
          </cell>
          <cell r="AQ16">
            <v>0</v>
          </cell>
          <cell r="AR16">
            <v>0</v>
          </cell>
          <cell r="AS16">
            <v>0</v>
          </cell>
        </row>
        <row r="17">
          <cell r="A17">
            <v>580</v>
          </cell>
          <cell r="B17" t="str">
            <v>Agrião cru</v>
          </cell>
          <cell r="C17" t="str">
            <v>Produtos hortícolas e derivados</v>
          </cell>
          <cell r="D17" t="str">
            <v>Hortícolas folhosos</v>
          </cell>
          <cell r="E17" t="str">
            <v>Agriões e similares-</v>
          </cell>
          <cell r="F17">
            <v>29</v>
          </cell>
          <cell r="G17">
            <v>122</v>
          </cell>
          <cell r="H17">
            <v>0.9</v>
          </cell>
          <cell r="I17">
            <v>0.3</v>
          </cell>
          <cell r="J17">
            <v>0.1</v>
          </cell>
          <cell r="K17">
            <v>0.4</v>
          </cell>
          <cell r="L17">
            <v>0.1</v>
          </cell>
          <cell r="M17">
            <v>0</v>
          </cell>
          <cell r="N17">
            <v>0.4</v>
          </cell>
          <cell r="O17">
            <v>0.4</v>
          </cell>
          <cell r="P17">
            <v>0</v>
          </cell>
          <cell r="Q17">
            <v>0</v>
          </cell>
          <cell r="R17">
            <v>3</v>
          </cell>
          <cell r="S17">
            <v>3.4</v>
          </cell>
          <cell r="T17">
            <v>0.1</v>
          </cell>
          <cell r="U17">
            <v>0</v>
          </cell>
          <cell r="V17">
            <v>91.2</v>
          </cell>
          <cell r="W17">
            <v>0</v>
          </cell>
          <cell r="X17">
            <v>0</v>
          </cell>
          <cell r="Y17">
            <v>325</v>
          </cell>
          <cell r="Z17">
            <v>1950</v>
          </cell>
          <cell r="AA17">
            <v>0</v>
          </cell>
          <cell r="AB17">
            <v>1.5</v>
          </cell>
          <cell r="AC17">
            <v>0.09</v>
          </cell>
          <cell r="AD17">
            <v>7.0000000000000007E-2</v>
          </cell>
          <cell r="AE17">
            <v>0.6</v>
          </cell>
          <cell r="AF17">
            <v>1.1000000000000001</v>
          </cell>
          <cell r="AG17">
            <v>0.5</v>
          </cell>
          <cell r="AH17">
            <v>0.23</v>
          </cell>
          <cell r="AI17">
            <v>0</v>
          </cell>
          <cell r="AJ17">
            <v>77</v>
          </cell>
          <cell r="AK17">
            <v>200</v>
          </cell>
          <cell r="AL17">
            <v>1.1499999999999999</v>
          </cell>
          <cell r="AM17">
            <v>49</v>
          </cell>
          <cell r="AN17">
            <v>230</v>
          </cell>
          <cell r="AO17">
            <v>200</v>
          </cell>
          <cell r="AP17">
            <v>56</v>
          </cell>
          <cell r="AQ17">
            <v>15</v>
          </cell>
          <cell r="AR17">
            <v>1.7</v>
          </cell>
          <cell r="AS17">
            <v>0.2</v>
          </cell>
        </row>
        <row r="18">
          <cell r="A18">
            <v>2</v>
          </cell>
          <cell r="B18" t="str">
            <v>Água mineral natural gaseificada, "Água Castello"</v>
          </cell>
          <cell r="C18" t="str">
            <v>Água e bebidas à base de água</v>
          </cell>
          <cell r="D18" t="str">
            <v>Água potável</v>
          </cell>
          <cell r="E18" t="str">
            <v>Água engarrafada</v>
          </cell>
          <cell r="F18">
            <v>0</v>
          </cell>
          <cell r="G18">
            <v>0</v>
          </cell>
          <cell r="H18">
            <v>0</v>
          </cell>
          <cell r="I18">
            <v>0</v>
          </cell>
          <cell r="J18">
            <v>0</v>
          </cell>
          <cell r="K18">
            <v>0</v>
          </cell>
          <cell r="L18">
            <v>0</v>
          </cell>
          <cell r="M18">
            <v>0</v>
          </cell>
          <cell r="N18">
            <v>0</v>
          </cell>
          <cell r="O18">
            <v>0</v>
          </cell>
          <cell r="P18">
            <v>0</v>
          </cell>
          <cell r="Q18">
            <v>0</v>
          </cell>
          <cell r="R18">
            <v>0</v>
          </cell>
          <cell r="S18">
            <v>0</v>
          </cell>
          <cell r="T18">
            <v>0</v>
          </cell>
          <cell r="U18">
            <v>0</v>
          </cell>
          <cell r="V18">
            <v>99.9</v>
          </cell>
          <cell r="W18">
            <v>0</v>
          </cell>
          <cell r="X18">
            <v>0</v>
          </cell>
          <cell r="Y18">
            <v>0</v>
          </cell>
          <cell r="Z18">
            <v>0</v>
          </cell>
          <cell r="AA18">
            <v>0</v>
          </cell>
          <cell r="AB18">
            <v>0</v>
          </cell>
          <cell r="AC18">
            <v>0</v>
          </cell>
          <cell r="AD18">
            <v>0</v>
          </cell>
          <cell r="AE18">
            <v>0</v>
          </cell>
          <cell r="AF18">
            <v>0</v>
          </cell>
          <cell r="AG18">
            <v>0</v>
          </cell>
          <cell r="AH18">
            <v>0</v>
          </cell>
          <cell r="AI18">
            <v>0</v>
          </cell>
          <cell r="AJ18">
            <v>0</v>
          </cell>
          <cell r="AK18">
            <v>0</v>
          </cell>
          <cell r="AL18">
            <v>0.02</v>
          </cell>
          <cell r="AM18">
            <v>4</v>
          </cell>
          <cell r="AN18">
            <v>0.1</v>
          </cell>
          <cell r="AO18">
            <v>9.1</v>
          </cell>
          <cell r="AP18">
            <v>0</v>
          </cell>
          <cell r="AQ18">
            <v>3</v>
          </cell>
          <cell r="AR18">
            <v>0</v>
          </cell>
          <cell r="AS18">
            <v>0</v>
          </cell>
        </row>
        <row r="19">
          <cell r="A19">
            <v>5</v>
          </cell>
          <cell r="B19" t="str">
            <v>Água mineral natural gaseificada, "Vimeiro"</v>
          </cell>
          <cell r="C19" t="str">
            <v>Água e bebidas à base de água</v>
          </cell>
          <cell r="D19" t="str">
            <v>Água potável</v>
          </cell>
          <cell r="E19" t="str">
            <v>Água engarrafada</v>
          </cell>
          <cell r="F19">
            <v>0</v>
          </cell>
          <cell r="G19">
            <v>0</v>
          </cell>
          <cell r="H19">
            <v>0</v>
          </cell>
          <cell r="I19">
            <v>0</v>
          </cell>
          <cell r="J19">
            <v>0</v>
          </cell>
          <cell r="K19">
            <v>0</v>
          </cell>
          <cell r="L19">
            <v>0</v>
          </cell>
          <cell r="M19">
            <v>0</v>
          </cell>
          <cell r="N19">
            <v>0</v>
          </cell>
          <cell r="O19">
            <v>0</v>
          </cell>
          <cell r="P19">
            <v>0</v>
          </cell>
          <cell r="Q19">
            <v>0</v>
          </cell>
          <cell r="R19">
            <v>0</v>
          </cell>
          <cell r="S19">
            <v>0</v>
          </cell>
          <cell r="T19">
            <v>0</v>
          </cell>
          <cell r="U19">
            <v>0</v>
          </cell>
          <cell r="V19">
            <v>99.9</v>
          </cell>
          <cell r="W19">
            <v>0</v>
          </cell>
          <cell r="X19">
            <v>0</v>
          </cell>
          <cell r="Y19">
            <v>0</v>
          </cell>
          <cell r="Z19">
            <v>0</v>
          </cell>
          <cell r="AA19">
            <v>0</v>
          </cell>
          <cell r="AB19">
            <v>0</v>
          </cell>
          <cell r="AC19">
            <v>0</v>
          </cell>
          <cell r="AD19">
            <v>0</v>
          </cell>
          <cell r="AE19">
            <v>0</v>
          </cell>
          <cell r="AF19">
            <v>0</v>
          </cell>
          <cell r="AG19">
            <v>0</v>
          </cell>
          <cell r="AH19">
            <v>0</v>
          </cell>
          <cell r="AI19">
            <v>0</v>
          </cell>
          <cell r="AJ19">
            <v>0</v>
          </cell>
          <cell r="AK19">
            <v>0</v>
          </cell>
          <cell r="AL19">
            <v>0.04</v>
          </cell>
          <cell r="AM19">
            <v>17</v>
          </cell>
          <cell r="AN19">
            <v>0.6</v>
          </cell>
          <cell r="AO19">
            <v>12</v>
          </cell>
          <cell r="AP19">
            <v>0</v>
          </cell>
          <cell r="AQ19">
            <v>4</v>
          </cell>
          <cell r="AR19">
            <v>0</v>
          </cell>
          <cell r="AS19">
            <v>0</v>
          </cell>
        </row>
        <row r="20">
          <cell r="A20">
            <v>3</v>
          </cell>
          <cell r="B20" t="str">
            <v>Água mineral natural gasocarbónica, "Pedras Salgadas"</v>
          </cell>
          <cell r="C20" t="str">
            <v>Água e bebidas à base de água</v>
          </cell>
          <cell r="D20" t="str">
            <v>Água potável</v>
          </cell>
          <cell r="E20" t="str">
            <v>Água engarrafada</v>
          </cell>
          <cell r="F20">
            <v>0</v>
          </cell>
          <cell r="G20">
            <v>0</v>
          </cell>
          <cell r="H20">
            <v>0</v>
          </cell>
          <cell r="I20">
            <v>0</v>
          </cell>
          <cell r="J20">
            <v>0</v>
          </cell>
          <cell r="K20">
            <v>0</v>
          </cell>
          <cell r="L20">
            <v>0</v>
          </cell>
          <cell r="M20">
            <v>0</v>
          </cell>
          <cell r="N20">
            <v>0</v>
          </cell>
          <cell r="O20">
            <v>0</v>
          </cell>
          <cell r="P20">
            <v>0</v>
          </cell>
          <cell r="Q20">
            <v>0</v>
          </cell>
          <cell r="R20">
            <v>0</v>
          </cell>
          <cell r="S20">
            <v>0</v>
          </cell>
          <cell r="T20">
            <v>0.2</v>
          </cell>
          <cell r="U20">
            <v>0</v>
          </cell>
          <cell r="V20">
            <v>99.9</v>
          </cell>
          <cell r="W20">
            <v>0</v>
          </cell>
          <cell r="X20">
            <v>0</v>
          </cell>
          <cell r="Y20">
            <v>0</v>
          </cell>
          <cell r="Z20">
            <v>0</v>
          </cell>
          <cell r="AA20">
            <v>0</v>
          </cell>
          <cell r="AB20">
            <v>0</v>
          </cell>
          <cell r="AC20">
            <v>0</v>
          </cell>
          <cell r="AD20">
            <v>0</v>
          </cell>
          <cell r="AE20">
            <v>0</v>
          </cell>
          <cell r="AF20">
            <v>0</v>
          </cell>
          <cell r="AG20">
            <v>0</v>
          </cell>
          <cell r="AH20">
            <v>0</v>
          </cell>
          <cell r="AI20">
            <v>0</v>
          </cell>
          <cell r="AJ20">
            <v>0</v>
          </cell>
          <cell r="AK20">
            <v>0</v>
          </cell>
          <cell r="AL20">
            <v>0.11</v>
          </cell>
          <cell r="AM20">
            <v>64</v>
          </cell>
          <cell r="AN20">
            <v>2</v>
          </cell>
          <cell r="AO20">
            <v>19</v>
          </cell>
          <cell r="AP20">
            <v>0</v>
          </cell>
          <cell r="AQ20">
            <v>2</v>
          </cell>
          <cell r="AR20">
            <v>0.5</v>
          </cell>
          <cell r="AS20">
            <v>0.1</v>
          </cell>
        </row>
        <row r="21">
          <cell r="A21">
            <v>4</v>
          </cell>
          <cell r="B21" t="str">
            <v>Água mineral natural, "Luso"</v>
          </cell>
          <cell r="C21" t="str">
            <v>Água e bebidas à base de água</v>
          </cell>
          <cell r="D21" t="str">
            <v>Água potável</v>
          </cell>
          <cell r="E21" t="str">
            <v>Água engarrafada</v>
          </cell>
          <cell r="F21">
            <v>0</v>
          </cell>
          <cell r="G21">
            <v>0</v>
          </cell>
          <cell r="H21">
            <v>0</v>
          </cell>
          <cell r="I21">
            <v>0</v>
          </cell>
          <cell r="J21">
            <v>0</v>
          </cell>
          <cell r="K21">
            <v>0</v>
          </cell>
          <cell r="L21">
            <v>0</v>
          </cell>
          <cell r="M21">
            <v>0</v>
          </cell>
          <cell r="N21">
            <v>0</v>
          </cell>
          <cell r="O21">
            <v>0</v>
          </cell>
          <cell r="P21">
            <v>0</v>
          </cell>
          <cell r="Q21">
            <v>0</v>
          </cell>
          <cell r="R21">
            <v>0</v>
          </cell>
          <cell r="S21">
            <v>0</v>
          </cell>
          <cell r="T21">
            <v>0</v>
          </cell>
          <cell r="U21">
            <v>0</v>
          </cell>
          <cell r="V21">
            <v>99.9</v>
          </cell>
          <cell r="W21">
            <v>0</v>
          </cell>
          <cell r="X21">
            <v>0</v>
          </cell>
          <cell r="Y21">
            <v>0</v>
          </cell>
          <cell r="Z21">
            <v>0</v>
          </cell>
          <cell r="AA21">
            <v>0</v>
          </cell>
          <cell r="AB21">
            <v>0</v>
          </cell>
          <cell r="AC21">
            <v>0</v>
          </cell>
          <cell r="AD21">
            <v>0</v>
          </cell>
          <cell r="AE21">
            <v>0</v>
          </cell>
          <cell r="AF21">
            <v>0</v>
          </cell>
          <cell r="AG21">
            <v>0</v>
          </cell>
          <cell r="AH21">
            <v>0</v>
          </cell>
          <cell r="AI21">
            <v>0</v>
          </cell>
          <cell r="AJ21">
            <v>0</v>
          </cell>
          <cell r="AK21">
            <v>0</v>
          </cell>
          <cell r="AL21">
            <v>0</v>
          </cell>
          <cell r="AM21">
            <v>0.7</v>
          </cell>
          <cell r="AN21">
            <v>0.1</v>
          </cell>
          <cell r="AO21">
            <v>0.2</v>
          </cell>
          <cell r="AP21">
            <v>0</v>
          </cell>
          <cell r="AQ21">
            <v>0.1</v>
          </cell>
          <cell r="AR21">
            <v>0</v>
          </cell>
          <cell r="AS21">
            <v>0.1</v>
          </cell>
        </row>
        <row r="22">
          <cell r="A22">
            <v>1</v>
          </cell>
          <cell r="B22" t="str">
            <v>Água, rede pública de abastecimento (Lisboa)</v>
          </cell>
          <cell r="C22" t="str">
            <v>Água e bebidas à base de água</v>
          </cell>
          <cell r="D22" t="str">
            <v>Água potável</v>
          </cell>
          <cell r="E22" t="str">
            <v>Água não engarrafada</v>
          </cell>
          <cell r="F22">
            <v>0</v>
          </cell>
          <cell r="G22">
            <v>0</v>
          </cell>
          <cell r="H22">
            <v>0</v>
          </cell>
          <cell r="I22">
            <v>0</v>
          </cell>
          <cell r="J22">
            <v>0</v>
          </cell>
          <cell r="K22">
            <v>0</v>
          </cell>
          <cell r="L22">
            <v>0</v>
          </cell>
          <cell r="M22">
            <v>0</v>
          </cell>
          <cell r="N22">
            <v>0</v>
          </cell>
          <cell r="O22">
            <v>0</v>
          </cell>
          <cell r="P22">
            <v>0</v>
          </cell>
          <cell r="Q22">
            <v>0</v>
          </cell>
          <cell r="R22">
            <v>0</v>
          </cell>
          <cell r="S22">
            <v>0</v>
          </cell>
          <cell r="T22">
            <v>0</v>
          </cell>
          <cell r="U22">
            <v>0</v>
          </cell>
          <cell r="V22">
            <v>99.9</v>
          </cell>
          <cell r="W22">
            <v>0</v>
          </cell>
          <cell r="X22">
            <v>0</v>
          </cell>
          <cell r="Y22">
            <v>0</v>
          </cell>
          <cell r="Z22">
            <v>0</v>
          </cell>
          <cell r="AA22">
            <v>0</v>
          </cell>
          <cell r="AB22">
            <v>0</v>
          </cell>
          <cell r="AC22">
            <v>0</v>
          </cell>
          <cell r="AD22">
            <v>0</v>
          </cell>
          <cell r="AE22">
            <v>0</v>
          </cell>
          <cell r="AF22">
            <v>0</v>
          </cell>
          <cell r="AG22">
            <v>0</v>
          </cell>
          <cell r="AH22">
            <v>0</v>
          </cell>
          <cell r="AI22">
            <v>0</v>
          </cell>
          <cell r="AJ22">
            <v>0</v>
          </cell>
          <cell r="AK22">
            <v>0</v>
          </cell>
          <cell r="AL22">
            <v>0.09</v>
          </cell>
          <cell r="AM22">
            <v>2</v>
          </cell>
          <cell r="AN22">
            <v>0.2</v>
          </cell>
          <cell r="AO22">
            <v>4</v>
          </cell>
          <cell r="AP22">
            <v>0</v>
          </cell>
          <cell r="AQ22">
            <v>0.5</v>
          </cell>
          <cell r="AR22">
            <v>0</v>
          </cell>
          <cell r="AS22">
            <v>0.1</v>
          </cell>
        </row>
        <row r="23">
          <cell r="A23">
            <v>729</v>
          </cell>
          <cell r="B23" t="str">
            <v>Aguardente</v>
          </cell>
          <cell r="C23" t="str">
            <v>Bebidas alcoólicas</v>
          </cell>
          <cell r="D23" t="str">
            <v xml:space="preserve">Bebidas espirituosas não açucaradas e licores </v>
          </cell>
          <cell r="E23" t="str">
            <v>Bebidas espirituosas não açucaradas</v>
          </cell>
          <cell r="F23">
            <v>308</v>
          </cell>
          <cell r="G23">
            <v>1280</v>
          </cell>
          <cell r="H23">
            <v>0</v>
          </cell>
          <cell r="I23">
            <v>0</v>
          </cell>
          <cell r="J23">
            <v>0</v>
          </cell>
          <cell r="K23">
            <v>0</v>
          </cell>
          <cell r="L23">
            <v>0</v>
          </cell>
          <cell r="M23">
            <v>0</v>
          </cell>
          <cell r="N23">
            <v>0</v>
          </cell>
          <cell r="O23">
            <v>0</v>
          </cell>
          <cell r="P23">
            <v>0</v>
          </cell>
          <cell r="Q23">
            <v>0</v>
          </cell>
          <cell r="R23">
            <v>0</v>
          </cell>
          <cell r="S23">
            <v>0</v>
          </cell>
          <cell r="T23">
            <v>0</v>
          </cell>
          <cell r="U23">
            <v>44</v>
          </cell>
          <cell r="V23">
            <v>55.9</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row>
        <row r="24">
          <cell r="A24">
            <v>959</v>
          </cell>
          <cell r="B24" t="str">
            <v>Aipo cru</v>
          </cell>
          <cell r="C24" t="str">
            <v>Produtos hortícolas e derivados</v>
          </cell>
          <cell r="D24" t="str">
            <v>Ervas e flores comestíveis</v>
          </cell>
          <cell r="E24" t="str">
            <v>Ervas aromáticas</v>
          </cell>
          <cell r="F24">
            <v>15</v>
          </cell>
          <cell r="G24">
            <v>64</v>
          </cell>
          <cell r="H24">
            <v>0.1</v>
          </cell>
          <cell r="I24">
            <v>0</v>
          </cell>
          <cell r="J24">
            <v>0</v>
          </cell>
          <cell r="K24">
            <v>0.1</v>
          </cell>
          <cell r="L24">
            <v>0.1</v>
          </cell>
          <cell r="M24">
            <v>0</v>
          </cell>
          <cell r="N24">
            <v>1.5</v>
          </cell>
          <cell r="O24">
            <v>1.5</v>
          </cell>
          <cell r="P24">
            <v>0</v>
          </cell>
          <cell r="Q24">
            <v>0</v>
          </cell>
          <cell r="R24">
            <v>2</v>
          </cell>
          <cell r="S24">
            <v>1.1000000000000001</v>
          </cell>
          <cell r="T24">
            <v>0.3</v>
          </cell>
          <cell r="U24">
            <v>0</v>
          </cell>
          <cell r="V24">
            <v>94.4</v>
          </cell>
          <cell r="W24">
            <v>0</v>
          </cell>
          <cell r="X24">
            <v>0</v>
          </cell>
          <cell r="Y24">
            <v>0</v>
          </cell>
          <cell r="Z24">
            <v>0</v>
          </cell>
          <cell r="AA24">
            <v>0</v>
          </cell>
          <cell r="AB24">
            <v>0.2</v>
          </cell>
          <cell r="AC24">
            <v>0.05</v>
          </cell>
          <cell r="AD24">
            <v>0.04</v>
          </cell>
          <cell r="AE24">
            <v>0.3</v>
          </cell>
          <cell r="AF24">
            <v>0.4</v>
          </cell>
          <cell r="AG24">
            <v>0.1</v>
          </cell>
          <cell r="AH24">
            <v>7.0000000000000007E-2</v>
          </cell>
          <cell r="AI24">
            <v>0</v>
          </cell>
          <cell r="AJ24">
            <v>8</v>
          </cell>
          <cell r="AK24">
            <v>16</v>
          </cell>
          <cell r="AL24">
            <v>0.94</v>
          </cell>
          <cell r="AM24">
            <v>100</v>
          </cell>
          <cell r="AN24">
            <v>300</v>
          </cell>
          <cell r="AO24">
            <v>55</v>
          </cell>
          <cell r="AP24">
            <v>32</v>
          </cell>
          <cell r="AQ24">
            <v>13</v>
          </cell>
          <cell r="AR24">
            <v>0.6</v>
          </cell>
          <cell r="AS24">
            <v>0.1</v>
          </cell>
        </row>
        <row r="25">
          <cell r="A25">
            <v>583</v>
          </cell>
          <cell r="B25" t="str">
            <v>Alcachofra cozida</v>
          </cell>
          <cell r="C25" t="str">
            <v>Produtos hortícolas e derivados</v>
          </cell>
          <cell r="D25" t="str">
            <v>Caules e hastes de vegetais</v>
          </cell>
          <cell r="E25" t="str">
            <v>Alcachofras e similatres</v>
          </cell>
          <cell r="F25">
            <v>46</v>
          </cell>
          <cell r="G25">
            <v>193</v>
          </cell>
          <cell r="H25">
            <v>0.2</v>
          </cell>
          <cell r="I25">
            <v>0</v>
          </cell>
          <cell r="J25">
            <v>0</v>
          </cell>
          <cell r="K25">
            <v>0.1</v>
          </cell>
          <cell r="L25">
            <v>0.1</v>
          </cell>
          <cell r="M25">
            <v>0</v>
          </cell>
          <cell r="N25">
            <v>5.3</v>
          </cell>
          <cell r="O25">
            <v>2.1</v>
          </cell>
          <cell r="P25">
            <v>0</v>
          </cell>
          <cell r="Q25">
            <v>3.2</v>
          </cell>
          <cell r="R25">
            <v>5.6</v>
          </cell>
          <cell r="S25">
            <v>3</v>
          </cell>
          <cell r="T25">
            <v>0.4</v>
          </cell>
          <cell r="U25">
            <v>0</v>
          </cell>
          <cell r="V25">
            <v>85.1</v>
          </cell>
          <cell r="W25">
            <v>0</v>
          </cell>
          <cell r="X25">
            <v>0</v>
          </cell>
          <cell r="Y25">
            <v>20</v>
          </cell>
          <cell r="Z25">
            <v>120</v>
          </cell>
          <cell r="AA25">
            <v>0</v>
          </cell>
          <cell r="AB25">
            <v>0.2</v>
          </cell>
          <cell r="AC25">
            <v>0.06</v>
          </cell>
          <cell r="AD25">
            <v>0.02</v>
          </cell>
          <cell r="AE25">
            <v>0.5</v>
          </cell>
          <cell r="AF25">
            <v>1.1000000000000001</v>
          </cell>
          <cell r="AG25">
            <v>0.6</v>
          </cell>
          <cell r="AH25">
            <v>0.09</v>
          </cell>
          <cell r="AI25">
            <v>0</v>
          </cell>
          <cell r="AJ25">
            <v>6</v>
          </cell>
          <cell r="AK25">
            <v>42</v>
          </cell>
          <cell r="AL25">
            <v>0.85</v>
          </cell>
          <cell r="AM25">
            <v>170</v>
          </cell>
          <cell r="AN25">
            <v>200</v>
          </cell>
          <cell r="AO25">
            <v>42</v>
          </cell>
          <cell r="AP25">
            <v>90</v>
          </cell>
          <cell r="AQ25">
            <v>33</v>
          </cell>
          <cell r="AR25">
            <v>0.8</v>
          </cell>
          <cell r="AS25">
            <v>0.5</v>
          </cell>
        </row>
        <row r="26">
          <cell r="A26">
            <v>582</v>
          </cell>
          <cell r="B26" t="str">
            <v>Alcachofra crua</v>
          </cell>
          <cell r="C26" t="str">
            <v>Produtos hortícolas e derivados</v>
          </cell>
          <cell r="D26" t="str">
            <v>Caules e hastes de vegetais</v>
          </cell>
          <cell r="E26" t="str">
            <v>Alcachofras e similatres</v>
          </cell>
          <cell r="F26">
            <v>51</v>
          </cell>
          <cell r="G26">
            <v>214</v>
          </cell>
          <cell r="H26">
            <v>0.2</v>
          </cell>
          <cell r="I26">
            <v>0</v>
          </cell>
          <cell r="J26">
            <v>0</v>
          </cell>
          <cell r="K26">
            <v>0.1</v>
          </cell>
          <cell r="L26">
            <v>0.1</v>
          </cell>
          <cell r="M26">
            <v>0</v>
          </cell>
          <cell r="N26">
            <v>6.8</v>
          </cell>
          <cell r="O26">
            <v>2.7</v>
          </cell>
          <cell r="P26">
            <v>0</v>
          </cell>
          <cell r="Q26">
            <v>4.0999999999999996</v>
          </cell>
          <cell r="R26">
            <v>5</v>
          </cell>
          <cell r="S26">
            <v>3</v>
          </cell>
          <cell r="T26">
            <v>0.2</v>
          </cell>
          <cell r="U26">
            <v>0</v>
          </cell>
          <cell r="V26">
            <v>83.7</v>
          </cell>
          <cell r="W26">
            <v>0</v>
          </cell>
          <cell r="X26">
            <v>0</v>
          </cell>
          <cell r="Y26">
            <v>20</v>
          </cell>
          <cell r="Z26">
            <v>120</v>
          </cell>
          <cell r="AA26">
            <v>0</v>
          </cell>
          <cell r="AB26">
            <v>0.2</v>
          </cell>
          <cell r="AC26">
            <v>0.08</v>
          </cell>
          <cell r="AD26">
            <v>0.03</v>
          </cell>
          <cell r="AE26">
            <v>0.8</v>
          </cell>
          <cell r="AF26">
            <v>1.3</v>
          </cell>
          <cell r="AG26">
            <v>0.5</v>
          </cell>
          <cell r="AH26">
            <v>0.1</v>
          </cell>
          <cell r="AI26">
            <v>0</v>
          </cell>
          <cell r="AJ26">
            <v>9</v>
          </cell>
          <cell r="AK26">
            <v>74</v>
          </cell>
          <cell r="AL26">
            <v>0.85</v>
          </cell>
          <cell r="AM26">
            <v>84</v>
          </cell>
          <cell r="AN26">
            <v>350</v>
          </cell>
          <cell r="AO26">
            <v>40</v>
          </cell>
          <cell r="AP26">
            <v>90</v>
          </cell>
          <cell r="AQ26">
            <v>49</v>
          </cell>
          <cell r="AR26">
            <v>1</v>
          </cell>
          <cell r="AS26">
            <v>0.5</v>
          </cell>
        </row>
        <row r="27">
          <cell r="A27">
            <v>1900000033</v>
          </cell>
          <cell r="B27" t="str">
            <v>Alcaparras (picles)</v>
          </cell>
          <cell r="C27" t="str">
            <v>Produtos hortícolas e derivados</v>
          </cell>
          <cell r="D27" t="str">
            <v>Produtos hortícolas transformados ou em conserva e produtos similares</v>
          </cell>
          <cell r="E27" t="str">
            <v>Hortícolas fermentados ou em conserva</v>
          </cell>
          <cell r="F27">
            <v>44</v>
          </cell>
          <cell r="G27">
            <v>183</v>
          </cell>
          <cell r="H27">
            <v>0.9</v>
          </cell>
          <cell r="I27">
            <v>0.2</v>
          </cell>
          <cell r="J27">
            <v>0.1</v>
          </cell>
          <cell r="K27">
            <v>0.3</v>
          </cell>
          <cell r="L27">
            <v>0.1</v>
          </cell>
          <cell r="M27">
            <v>0</v>
          </cell>
          <cell r="N27">
            <v>4.9000000000000004</v>
          </cell>
          <cell r="O27">
            <v>0.4</v>
          </cell>
          <cell r="P27">
            <v>0</v>
          </cell>
          <cell r="Q27">
            <v>4.5</v>
          </cell>
          <cell r="R27">
            <v>3.2</v>
          </cell>
          <cell r="S27">
            <v>2.4</v>
          </cell>
          <cell r="T27">
            <v>7.4</v>
          </cell>
          <cell r="U27">
            <v>0</v>
          </cell>
          <cell r="V27">
            <v>83.8</v>
          </cell>
          <cell r="W27">
            <v>0</v>
          </cell>
          <cell r="X27">
            <v>0</v>
          </cell>
          <cell r="Y27">
            <v>14</v>
          </cell>
          <cell r="Z27">
            <v>83</v>
          </cell>
          <cell r="AA27">
            <v>0</v>
          </cell>
          <cell r="AB27">
            <v>0.9</v>
          </cell>
          <cell r="AC27">
            <v>0.02</v>
          </cell>
          <cell r="AD27">
            <v>0.14000000000000001</v>
          </cell>
          <cell r="AE27">
            <v>0.7</v>
          </cell>
          <cell r="AF27">
            <v>1.2</v>
          </cell>
          <cell r="AG27">
            <v>0.5</v>
          </cell>
          <cell r="AH27">
            <v>0.02</v>
          </cell>
          <cell r="AI27">
            <v>0</v>
          </cell>
          <cell r="AJ27">
            <v>4</v>
          </cell>
          <cell r="AK27">
            <v>74</v>
          </cell>
          <cell r="AL27">
            <v>3.08</v>
          </cell>
          <cell r="AM27">
            <v>2960</v>
          </cell>
          <cell r="AN27">
            <v>40</v>
          </cell>
          <cell r="AO27">
            <v>40</v>
          </cell>
          <cell r="AP27">
            <v>10</v>
          </cell>
          <cell r="AQ27">
            <v>33</v>
          </cell>
          <cell r="AR27">
            <v>1.7</v>
          </cell>
          <cell r="AS27">
            <v>0.3</v>
          </cell>
          <cell r="AT27">
            <v>1</v>
          </cell>
        </row>
        <row r="28">
          <cell r="A28">
            <v>1189</v>
          </cell>
          <cell r="B28" t="str">
            <v>Alecrim fresco</v>
          </cell>
          <cell r="C28" t="str">
            <v>Produtos hortícolas e derivados</v>
          </cell>
          <cell r="D28" t="str">
            <v>Ervas e flores comestíveis</v>
          </cell>
          <cell r="E28" t="str">
            <v>Ervas aromáticas</v>
          </cell>
          <cell r="F28">
            <v>115</v>
          </cell>
          <cell r="G28">
            <v>478</v>
          </cell>
          <cell r="H28">
            <v>4.4000000000000004</v>
          </cell>
          <cell r="I28">
            <v>1.1000000000000001</v>
          </cell>
          <cell r="J28">
            <v>0.3</v>
          </cell>
          <cell r="K28">
            <v>2.2999999999999998</v>
          </cell>
          <cell r="L28">
            <v>2.2000000000000002</v>
          </cell>
          <cell r="M28">
            <v>0</v>
          </cell>
          <cell r="N28">
            <v>13.5</v>
          </cell>
          <cell r="O28">
            <v>13.5</v>
          </cell>
          <cell r="P28">
            <v>0</v>
          </cell>
          <cell r="Q28">
            <v>0</v>
          </cell>
          <cell r="R28">
            <v>7.7</v>
          </cell>
          <cell r="S28">
            <v>1.4</v>
          </cell>
          <cell r="T28">
            <v>0</v>
          </cell>
          <cell r="U28">
            <v>0</v>
          </cell>
          <cell r="V28">
            <v>73.599999999999994</v>
          </cell>
          <cell r="W28">
            <v>0</v>
          </cell>
          <cell r="X28">
            <v>0</v>
          </cell>
          <cell r="Y28">
            <v>92</v>
          </cell>
          <cell r="Z28">
            <v>550</v>
          </cell>
          <cell r="AA28">
            <v>0</v>
          </cell>
          <cell r="AB28">
            <v>1.5</v>
          </cell>
          <cell r="AC28">
            <v>0.1</v>
          </cell>
          <cell r="AD28">
            <v>0.21</v>
          </cell>
          <cell r="AE28">
            <v>1</v>
          </cell>
          <cell r="AF28">
            <v>1.3</v>
          </cell>
          <cell r="AG28">
            <v>0.3</v>
          </cell>
          <cell r="AH28">
            <v>0.09</v>
          </cell>
          <cell r="AI28">
            <v>0</v>
          </cell>
          <cell r="AJ28">
            <v>29</v>
          </cell>
          <cell r="AK28">
            <v>0</v>
          </cell>
          <cell r="AL28">
            <v>3</v>
          </cell>
          <cell r="AM28">
            <v>15</v>
          </cell>
          <cell r="AN28">
            <v>280</v>
          </cell>
          <cell r="AO28">
            <v>370</v>
          </cell>
          <cell r="AP28">
            <v>20</v>
          </cell>
          <cell r="AQ28">
            <v>40</v>
          </cell>
          <cell r="AR28">
            <v>8.5</v>
          </cell>
          <cell r="AS28">
            <v>0.9</v>
          </cell>
        </row>
        <row r="29">
          <cell r="A29">
            <v>1190</v>
          </cell>
          <cell r="B29" t="str">
            <v>Alecrim, seco</v>
          </cell>
          <cell r="C29" t="str">
            <v>Leguminosas, frutos de casca rija, sementes oleaginosas e especiarias</v>
          </cell>
          <cell r="D29" t="str">
            <v xml:space="preserve">Especiarias </v>
          </cell>
          <cell r="E29" t="str">
            <v>Ervas secas</v>
          </cell>
          <cell r="F29">
            <v>377</v>
          </cell>
          <cell r="G29">
            <v>1580</v>
          </cell>
          <cell r="H29">
            <v>15.2</v>
          </cell>
          <cell r="I29">
            <v>3.9</v>
          </cell>
          <cell r="J29">
            <v>1</v>
          </cell>
          <cell r="K29">
            <v>7.8</v>
          </cell>
          <cell r="L29">
            <v>7.5</v>
          </cell>
          <cell r="M29">
            <v>0</v>
          </cell>
          <cell r="N29">
            <v>46.4</v>
          </cell>
          <cell r="O29">
            <v>46.4</v>
          </cell>
          <cell r="P29">
            <v>0</v>
          </cell>
          <cell r="Q29">
            <v>0</v>
          </cell>
          <cell r="R29">
            <v>17.7</v>
          </cell>
          <cell r="S29">
            <v>4.9000000000000004</v>
          </cell>
          <cell r="T29">
            <v>0.1</v>
          </cell>
          <cell r="U29">
            <v>0</v>
          </cell>
          <cell r="V29">
            <v>9.3000000000000007</v>
          </cell>
          <cell r="W29">
            <v>0</v>
          </cell>
          <cell r="X29">
            <v>0</v>
          </cell>
          <cell r="Y29">
            <v>313</v>
          </cell>
          <cell r="Z29">
            <v>1876</v>
          </cell>
          <cell r="AA29">
            <v>0</v>
          </cell>
          <cell r="AB29">
            <v>9.15</v>
          </cell>
          <cell r="AC29">
            <v>0.1</v>
          </cell>
          <cell r="AD29">
            <v>0.32</v>
          </cell>
          <cell r="AE29">
            <v>1</v>
          </cell>
          <cell r="AF29">
            <v>1.2</v>
          </cell>
          <cell r="AG29">
            <v>0.2</v>
          </cell>
          <cell r="AH29">
            <v>0.38</v>
          </cell>
          <cell r="AI29">
            <v>0</v>
          </cell>
          <cell r="AJ29">
            <v>0</v>
          </cell>
          <cell r="AK29">
            <v>0</v>
          </cell>
          <cell r="AL29">
            <v>3</v>
          </cell>
          <cell r="AM29">
            <v>50</v>
          </cell>
          <cell r="AN29">
            <v>950</v>
          </cell>
          <cell r="AO29">
            <v>1280</v>
          </cell>
          <cell r="AP29">
            <v>70</v>
          </cell>
          <cell r="AQ29">
            <v>120</v>
          </cell>
          <cell r="AR29">
            <v>29</v>
          </cell>
          <cell r="AS29">
            <v>3.2</v>
          </cell>
        </row>
        <row r="30">
          <cell r="A30">
            <v>584</v>
          </cell>
          <cell r="B30" t="str">
            <v>Alface</v>
          </cell>
          <cell r="C30" t="str">
            <v>Produtos hortícolas e derivados</v>
          </cell>
          <cell r="D30" t="str">
            <v>Hortícolas folhosos</v>
          </cell>
          <cell r="E30" t="str">
            <v>Alfaces e outros vegetais para salada</v>
          </cell>
          <cell r="F30">
            <v>15</v>
          </cell>
          <cell r="G30">
            <v>62</v>
          </cell>
          <cell r="H30">
            <v>0.2</v>
          </cell>
          <cell r="I30">
            <v>0</v>
          </cell>
          <cell r="J30">
            <v>0</v>
          </cell>
          <cell r="K30">
            <v>0.1</v>
          </cell>
          <cell r="L30">
            <v>0</v>
          </cell>
          <cell r="M30">
            <v>0</v>
          </cell>
          <cell r="N30">
            <v>0.8</v>
          </cell>
          <cell r="O30">
            <v>0.8</v>
          </cell>
          <cell r="P30">
            <v>0</v>
          </cell>
          <cell r="Q30">
            <v>0</v>
          </cell>
          <cell r="R30">
            <v>1.3</v>
          </cell>
          <cell r="S30">
            <v>1.8</v>
          </cell>
          <cell r="T30">
            <v>0</v>
          </cell>
          <cell r="U30">
            <v>0</v>
          </cell>
          <cell r="V30">
            <v>95.9</v>
          </cell>
          <cell r="W30">
            <v>0</v>
          </cell>
          <cell r="X30">
            <v>0</v>
          </cell>
          <cell r="Y30">
            <v>115</v>
          </cell>
          <cell r="Z30">
            <v>688</v>
          </cell>
          <cell r="AA30">
            <v>0</v>
          </cell>
          <cell r="AB30">
            <v>0.6</v>
          </cell>
          <cell r="AC30">
            <v>0.06</v>
          </cell>
          <cell r="AD30">
            <v>0.02</v>
          </cell>
          <cell r="AE30">
            <v>0.4</v>
          </cell>
          <cell r="AF30">
            <v>0.5</v>
          </cell>
          <cell r="AG30">
            <v>0.1</v>
          </cell>
          <cell r="AH30">
            <v>0.04</v>
          </cell>
          <cell r="AI30">
            <v>0</v>
          </cell>
          <cell r="AJ30">
            <v>4</v>
          </cell>
          <cell r="AK30">
            <v>55</v>
          </cell>
          <cell r="AL30">
            <v>0.65</v>
          </cell>
          <cell r="AM30">
            <v>3</v>
          </cell>
          <cell r="AN30">
            <v>310</v>
          </cell>
          <cell r="AO30">
            <v>70</v>
          </cell>
          <cell r="AP30">
            <v>46</v>
          </cell>
          <cell r="AQ30">
            <v>22</v>
          </cell>
          <cell r="AR30">
            <v>1.5</v>
          </cell>
          <cell r="AS30">
            <v>0.4</v>
          </cell>
          <cell r="AU30">
            <v>2.2000000000000002</v>
          </cell>
        </row>
        <row r="31">
          <cell r="A31">
            <v>1900000024</v>
          </cell>
          <cell r="B31" t="str">
            <v>Alface roxa</v>
          </cell>
          <cell r="C31" t="str">
            <v>Produtos hortícolas e derivados</v>
          </cell>
          <cell r="D31" t="str">
            <v>Hortícolas folhosos</v>
          </cell>
          <cell r="E31" t="str">
            <v>Alfaces e outros vegetais para salada</v>
          </cell>
          <cell r="F31">
            <v>15</v>
          </cell>
          <cell r="G31">
            <v>61</v>
          </cell>
          <cell r="H31">
            <v>0.2</v>
          </cell>
          <cell r="I31">
            <v>0</v>
          </cell>
          <cell r="J31">
            <v>0</v>
          </cell>
          <cell r="K31">
            <v>0.1</v>
          </cell>
          <cell r="L31">
            <v>0</v>
          </cell>
          <cell r="M31">
            <v>0</v>
          </cell>
          <cell r="N31">
            <v>1.4</v>
          </cell>
          <cell r="O31">
            <v>0.5</v>
          </cell>
          <cell r="P31">
            <v>0</v>
          </cell>
          <cell r="Q31">
            <v>0</v>
          </cell>
          <cell r="R31">
            <v>0.9</v>
          </cell>
          <cell r="S31">
            <v>1.3</v>
          </cell>
          <cell r="T31">
            <v>0.1</v>
          </cell>
          <cell r="U31">
            <v>0</v>
          </cell>
          <cell r="V31">
            <v>95.6</v>
          </cell>
          <cell r="W31">
            <v>0</v>
          </cell>
          <cell r="X31">
            <v>0</v>
          </cell>
          <cell r="Y31">
            <v>751</v>
          </cell>
          <cell r="Z31">
            <v>4495</v>
          </cell>
          <cell r="AA31">
            <v>0</v>
          </cell>
          <cell r="AB31">
            <v>0.15</v>
          </cell>
          <cell r="AC31">
            <v>0.06</v>
          </cell>
          <cell r="AD31">
            <v>0.08</v>
          </cell>
          <cell r="AE31">
            <v>0.32</v>
          </cell>
          <cell r="AF31">
            <v>0.42</v>
          </cell>
          <cell r="AG31">
            <v>0.1</v>
          </cell>
          <cell r="AH31">
            <v>0.1</v>
          </cell>
          <cell r="AI31">
            <v>0</v>
          </cell>
          <cell r="AJ31">
            <v>3.7</v>
          </cell>
          <cell r="AK31">
            <v>36</v>
          </cell>
          <cell r="AL31">
            <v>0.55000000000000004</v>
          </cell>
          <cell r="AM31">
            <v>25</v>
          </cell>
          <cell r="AN31">
            <v>190</v>
          </cell>
          <cell r="AO31">
            <v>33</v>
          </cell>
          <cell r="AP31">
            <v>28</v>
          </cell>
          <cell r="AQ31">
            <v>12</v>
          </cell>
          <cell r="AR31">
            <v>1.2</v>
          </cell>
          <cell r="AS31">
            <v>0.2</v>
          </cell>
          <cell r="AT31">
            <v>1.5</v>
          </cell>
          <cell r="AU31">
            <v>2.5</v>
          </cell>
        </row>
        <row r="32">
          <cell r="A32">
            <v>339</v>
          </cell>
          <cell r="B32" t="str">
            <v>Alheira cozida sem adição de sal</v>
          </cell>
          <cell r="C32" t="str">
            <v>Carne e produtos cárneos</v>
          </cell>
          <cell r="D32" t="str">
            <v>Enchidos</v>
          </cell>
          <cell r="E32" t="str">
            <v>Enchidos preservados ou parcialmente preservados</v>
          </cell>
          <cell r="F32">
            <v>269</v>
          </cell>
          <cell r="G32">
            <v>1130</v>
          </cell>
          <cell r="H32">
            <v>14</v>
          </cell>
          <cell r="I32">
            <v>4.0999999999999996</v>
          </cell>
          <cell r="J32">
            <v>5.0999999999999996</v>
          </cell>
          <cell r="K32">
            <v>3.2</v>
          </cell>
          <cell r="L32">
            <v>2.9</v>
          </cell>
          <cell r="M32">
            <v>0</v>
          </cell>
          <cell r="N32">
            <v>26.8</v>
          </cell>
          <cell r="O32">
            <v>1</v>
          </cell>
          <cell r="P32">
            <v>0</v>
          </cell>
          <cell r="Q32">
            <v>25.8</v>
          </cell>
          <cell r="R32">
            <v>1.4</v>
          </cell>
          <cell r="S32">
            <v>8.3000000000000007</v>
          </cell>
          <cell r="T32">
            <v>1.5</v>
          </cell>
          <cell r="U32">
            <v>0</v>
          </cell>
          <cell r="V32">
            <v>48.9</v>
          </cell>
          <cell r="W32">
            <v>0</v>
          </cell>
          <cell r="X32">
            <v>31</v>
          </cell>
          <cell r="Y32">
            <v>0</v>
          </cell>
          <cell r="Z32">
            <v>0</v>
          </cell>
          <cell r="AA32">
            <v>0</v>
          </cell>
          <cell r="AB32">
            <v>0.3</v>
          </cell>
          <cell r="AC32">
            <v>0.02</v>
          </cell>
          <cell r="AD32">
            <v>7.0000000000000007E-2</v>
          </cell>
          <cell r="AE32">
            <v>1.9</v>
          </cell>
          <cell r="AF32">
            <v>3.2</v>
          </cell>
          <cell r="AG32">
            <v>1.3</v>
          </cell>
          <cell r="AH32">
            <v>0.02</v>
          </cell>
          <cell r="AI32">
            <v>0.7</v>
          </cell>
          <cell r="AJ32">
            <v>0</v>
          </cell>
          <cell r="AK32">
            <v>0.7</v>
          </cell>
          <cell r="AL32">
            <v>2</v>
          </cell>
          <cell r="AM32">
            <v>590</v>
          </cell>
          <cell r="AN32">
            <v>76</v>
          </cell>
          <cell r="AO32">
            <v>20</v>
          </cell>
          <cell r="AP32">
            <v>51</v>
          </cell>
          <cell r="AQ32">
            <v>16</v>
          </cell>
          <cell r="AR32">
            <v>0.3</v>
          </cell>
          <cell r="AS32">
            <v>1.1000000000000001</v>
          </cell>
          <cell r="AU32">
            <v>13</v>
          </cell>
        </row>
        <row r="33">
          <cell r="A33">
            <v>338</v>
          </cell>
          <cell r="B33" t="str">
            <v>Alheira crua</v>
          </cell>
          <cell r="C33" t="str">
            <v>Carne e produtos cárneos</v>
          </cell>
          <cell r="D33" t="str">
            <v>Enchidos</v>
          </cell>
          <cell r="E33" t="str">
            <v>Enchidos preservados ou parcialmente preservados</v>
          </cell>
          <cell r="F33">
            <v>309</v>
          </cell>
          <cell r="G33">
            <v>1290</v>
          </cell>
          <cell r="H33">
            <v>18.100000000000001</v>
          </cell>
          <cell r="I33">
            <v>5.2</v>
          </cell>
          <cell r="J33">
            <v>6.6</v>
          </cell>
          <cell r="K33">
            <v>4.0999999999999996</v>
          </cell>
          <cell r="L33">
            <v>3.7</v>
          </cell>
          <cell r="M33">
            <v>0.1</v>
          </cell>
          <cell r="N33">
            <v>27.4</v>
          </cell>
          <cell r="O33">
            <v>1</v>
          </cell>
          <cell r="P33">
            <v>0</v>
          </cell>
          <cell r="Q33">
            <v>26.4</v>
          </cell>
          <cell r="R33">
            <v>1.4</v>
          </cell>
          <cell r="S33">
            <v>8.3000000000000007</v>
          </cell>
          <cell r="T33">
            <v>1.7</v>
          </cell>
          <cell r="U33">
            <v>0</v>
          </cell>
          <cell r="V33">
            <v>43.8</v>
          </cell>
          <cell r="W33">
            <v>0</v>
          </cell>
          <cell r="X33">
            <v>32</v>
          </cell>
          <cell r="Y33">
            <v>0</v>
          </cell>
          <cell r="Z33">
            <v>0</v>
          </cell>
          <cell r="AA33">
            <v>0</v>
          </cell>
          <cell r="AB33">
            <v>0.3</v>
          </cell>
          <cell r="AC33">
            <v>0.02</v>
          </cell>
          <cell r="AD33">
            <v>7.0000000000000007E-2</v>
          </cell>
          <cell r="AE33">
            <v>2.4</v>
          </cell>
          <cell r="AF33">
            <v>3.7</v>
          </cell>
          <cell r="AG33">
            <v>1.3</v>
          </cell>
          <cell r="AH33">
            <v>0.03</v>
          </cell>
          <cell r="AI33">
            <v>1</v>
          </cell>
          <cell r="AJ33">
            <v>0</v>
          </cell>
          <cell r="AK33">
            <v>1</v>
          </cell>
          <cell r="AL33">
            <v>2.4</v>
          </cell>
          <cell r="AM33">
            <v>670</v>
          </cell>
          <cell r="AN33">
            <v>86</v>
          </cell>
          <cell r="AO33">
            <v>19</v>
          </cell>
          <cell r="AP33">
            <v>52</v>
          </cell>
          <cell r="AQ33">
            <v>16</v>
          </cell>
          <cell r="AR33">
            <v>0.3</v>
          </cell>
          <cell r="AS33">
            <v>1.1000000000000001</v>
          </cell>
        </row>
        <row r="34">
          <cell r="A34">
            <v>340</v>
          </cell>
          <cell r="B34" t="str">
            <v>Alheira grelhada sem adição de sal</v>
          </cell>
          <cell r="C34" t="str">
            <v>Carne e produtos cárneos</v>
          </cell>
          <cell r="D34" t="str">
            <v>Enchidos</v>
          </cell>
          <cell r="E34" t="str">
            <v>Enchidos preservados ou parcialmente preservados</v>
          </cell>
          <cell r="F34">
            <v>302</v>
          </cell>
          <cell r="G34">
            <v>1260</v>
          </cell>
          <cell r="H34">
            <v>17</v>
          </cell>
          <cell r="I34">
            <v>4.9000000000000004</v>
          </cell>
          <cell r="J34">
            <v>6.2</v>
          </cell>
          <cell r="K34">
            <v>3.9</v>
          </cell>
          <cell r="L34">
            <v>3.5</v>
          </cell>
          <cell r="M34">
            <v>0.1</v>
          </cell>
          <cell r="N34">
            <v>28.5</v>
          </cell>
          <cell r="O34">
            <v>1</v>
          </cell>
          <cell r="P34">
            <v>0</v>
          </cell>
          <cell r="Q34">
            <v>27.5</v>
          </cell>
          <cell r="R34">
            <v>1.5</v>
          </cell>
          <cell r="S34">
            <v>8.1</v>
          </cell>
          <cell r="T34">
            <v>1.7</v>
          </cell>
          <cell r="U34">
            <v>0</v>
          </cell>
          <cell r="V34">
            <v>44.1</v>
          </cell>
          <cell r="W34">
            <v>0</v>
          </cell>
          <cell r="X34">
            <v>33</v>
          </cell>
          <cell r="Y34">
            <v>0</v>
          </cell>
          <cell r="Z34">
            <v>0</v>
          </cell>
          <cell r="AA34">
            <v>0</v>
          </cell>
          <cell r="AB34">
            <v>0.3</v>
          </cell>
          <cell r="AC34">
            <v>0.02</v>
          </cell>
          <cell r="AD34">
            <v>7.0000000000000007E-2</v>
          </cell>
          <cell r="AE34">
            <v>2.1</v>
          </cell>
          <cell r="AF34">
            <v>3.5</v>
          </cell>
          <cell r="AG34">
            <v>1.4</v>
          </cell>
          <cell r="AH34">
            <v>0.02</v>
          </cell>
          <cell r="AI34">
            <v>0.9</v>
          </cell>
          <cell r="AJ34">
            <v>0</v>
          </cell>
          <cell r="AK34">
            <v>0.9</v>
          </cell>
          <cell r="AL34">
            <v>2.2999999999999998</v>
          </cell>
          <cell r="AM34">
            <v>700</v>
          </cell>
          <cell r="AN34">
            <v>90</v>
          </cell>
          <cell r="AO34">
            <v>20</v>
          </cell>
          <cell r="AP34">
            <v>54</v>
          </cell>
          <cell r="AQ34">
            <v>17</v>
          </cell>
          <cell r="AR34">
            <v>0.3</v>
          </cell>
          <cell r="AS34">
            <v>1.2</v>
          </cell>
          <cell r="AU34">
            <v>13</v>
          </cell>
        </row>
        <row r="35">
          <cell r="A35">
            <v>8</v>
          </cell>
          <cell r="B35" t="str">
            <v>Alho cru</v>
          </cell>
          <cell r="C35" t="str">
            <v>Produtos hortícolas e derivados</v>
          </cell>
          <cell r="D35" t="str">
            <v>Bolbos</v>
          </cell>
          <cell r="E35" t="str">
            <v>Alho e similares</v>
          </cell>
          <cell r="F35">
            <v>72</v>
          </cell>
          <cell r="G35">
            <v>303</v>
          </cell>
          <cell r="H35">
            <v>0.6</v>
          </cell>
          <cell r="I35">
            <v>0.1</v>
          </cell>
          <cell r="J35">
            <v>0</v>
          </cell>
          <cell r="K35">
            <v>0.3</v>
          </cell>
          <cell r="L35">
            <v>0.3</v>
          </cell>
          <cell r="M35">
            <v>0</v>
          </cell>
          <cell r="N35">
            <v>11.3</v>
          </cell>
          <cell r="O35">
            <v>1.3</v>
          </cell>
          <cell r="P35">
            <v>0</v>
          </cell>
          <cell r="Q35">
            <v>10</v>
          </cell>
          <cell r="R35">
            <v>3</v>
          </cell>
          <cell r="S35">
            <v>3.8</v>
          </cell>
          <cell r="T35">
            <v>0</v>
          </cell>
          <cell r="U35">
            <v>0</v>
          </cell>
          <cell r="V35">
            <v>79.8</v>
          </cell>
          <cell r="W35">
            <v>0</v>
          </cell>
          <cell r="X35">
            <v>0</v>
          </cell>
          <cell r="Y35">
            <v>0</v>
          </cell>
          <cell r="Z35">
            <v>0</v>
          </cell>
          <cell r="AA35">
            <v>0</v>
          </cell>
          <cell r="AB35">
            <v>0.01</v>
          </cell>
          <cell r="AC35">
            <v>0.21</v>
          </cell>
          <cell r="AD35">
            <v>0.02</v>
          </cell>
          <cell r="AE35">
            <v>0.6</v>
          </cell>
          <cell r="AF35">
            <v>1.4</v>
          </cell>
          <cell r="AG35">
            <v>0.8</v>
          </cell>
          <cell r="AH35">
            <v>0.38</v>
          </cell>
          <cell r="AI35">
            <v>0</v>
          </cell>
          <cell r="AJ35">
            <v>17</v>
          </cell>
          <cell r="AK35">
            <v>3</v>
          </cell>
          <cell r="AL35">
            <v>1</v>
          </cell>
          <cell r="AM35">
            <v>10</v>
          </cell>
          <cell r="AN35">
            <v>350</v>
          </cell>
          <cell r="AO35">
            <v>17</v>
          </cell>
          <cell r="AP35">
            <v>86</v>
          </cell>
          <cell r="AQ35">
            <v>17</v>
          </cell>
          <cell r="AR35">
            <v>0.8</v>
          </cell>
          <cell r="AS35">
            <v>0.7</v>
          </cell>
        </row>
        <row r="36">
          <cell r="A36">
            <v>9</v>
          </cell>
          <cell r="B36" t="str">
            <v>Alho em pó</v>
          </cell>
          <cell r="C36" t="str">
            <v>Produtos hortícolas e derivados</v>
          </cell>
          <cell r="D36" t="str">
            <v>Produtos hortícolas transformados ou em conserva e produtos similares</v>
          </cell>
          <cell r="E36" t="str">
            <v>Horticolas secos</v>
          </cell>
          <cell r="F36">
            <v>310</v>
          </cell>
          <cell r="G36">
            <v>1310</v>
          </cell>
          <cell r="H36">
            <v>1.2</v>
          </cell>
          <cell r="I36">
            <v>0.2</v>
          </cell>
          <cell r="J36">
            <v>0</v>
          </cell>
          <cell r="K36">
            <v>0.6</v>
          </cell>
          <cell r="L36">
            <v>0.6</v>
          </cell>
          <cell r="M36">
            <v>0</v>
          </cell>
          <cell r="N36">
            <v>52.3</v>
          </cell>
          <cell r="O36">
            <v>6</v>
          </cell>
          <cell r="P36">
            <v>0</v>
          </cell>
          <cell r="Q36">
            <v>46.3</v>
          </cell>
          <cell r="R36">
            <v>10</v>
          </cell>
          <cell r="S36">
            <v>17.600000000000001</v>
          </cell>
          <cell r="T36">
            <v>0.1</v>
          </cell>
          <cell r="U36">
            <v>0</v>
          </cell>
          <cell r="V36">
            <v>6.5</v>
          </cell>
          <cell r="W36">
            <v>0</v>
          </cell>
          <cell r="X36">
            <v>0</v>
          </cell>
          <cell r="Y36">
            <v>0</v>
          </cell>
          <cell r="Z36">
            <v>0</v>
          </cell>
          <cell r="AA36">
            <v>0</v>
          </cell>
          <cell r="AB36">
            <v>0.03</v>
          </cell>
          <cell r="AC36">
            <v>0.47</v>
          </cell>
          <cell r="AD36">
            <v>0.09</v>
          </cell>
          <cell r="AE36">
            <v>0.7</v>
          </cell>
          <cell r="AF36">
            <v>4.5</v>
          </cell>
          <cell r="AG36">
            <v>3.8</v>
          </cell>
          <cell r="AH36">
            <v>0.99</v>
          </cell>
          <cell r="AI36">
            <v>0</v>
          </cell>
          <cell r="AJ36">
            <v>0</v>
          </cell>
          <cell r="AK36">
            <v>0</v>
          </cell>
          <cell r="AL36">
            <v>3.3</v>
          </cell>
          <cell r="AM36">
            <v>23</v>
          </cell>
          <cell r="AN36">
            <v>1230</v>
          </cell>
          <cell r="AO36">
            <v>73</v>
          </cell>
          <cell r="AP36">
            <v>320</v>
          </cell>
          <cell r="AQ36">
            <v>60</v>
          </cell>
          <cell r="AR36">
            <v>3.3</v>
          </cell>
          <cell r="AS36">
            <v>2.6</v>
          </cell>
        </row>
        <row r="37">
          <cell r="A37">
            <v>581</v>
          </cell>
          <cell r="B37" t="str">
            <v>Alho-francês cru</v>
          </cell>
          <cell r="C37" t="str">
            <v>Produtos hortícolas e derivados</v>
          </cell>
          <cell r="D37" t="str">
            <v>Caules e hastes de vegetais</v>
          </cell>
          <cell r="E37" t="str">
            <v>Alhos francês e similares</v>
          </cell>
          <cell r="F37">
            <v>26</v>
          </cell>
          <cell r="G37">
            <v>110</v>
          </cell>
          <cell r="H37">
            <v>0.3</v>
          </cell>
          <cell r="I37">
            <v>0.1</v>
          </cell>
          <cell r="J37">
            <v>0</v>
          </cell>
          <cell r="K37">
            <v>0.2</v>
          </cell>
          <cell r="L37">
            <v>0.1</v>
          </cell>
          <cell r="M37">
            <v>0</v>
          </cell>
          <cell r="N37">
            <v>2.9</v>
          </cell>
          <cell r="O37">
            <v>2.2000000000000002</v>
          </cell>
          <cell r="P37">
            <v>0.4</v>
          </cell>
          <cell r="Q37">
            <v>0.3</v>
          </cell>
          <cell r="R37">
            <v>2.4</v>
          </cell>
          <cell r="S37">
            <v>1.8</v>
          </cell>
          <cell r="T37">
            <v>0</v>
          </cell>
          <cell r="U37">
            <v>0</v>
          </cell>
          <cell r="V37">
            <v>91</v>
          </cell>
          <cell r="W37">
            <v>0</v>
          </cell>
          <cell r="X37">
            <v>0</v>
          </cell>
          <cell r="Y37">
            <v>124</v>
          </cell>
          <cell r="Z37">
            <v>745</v>
          </cell>
          <cell r="AA37">
            <v>0</v>
          </cell>
          <cell r="AB37">
            <v>0.67</v>
          </cell>
          <cell r="AC37">
            <v>0.28999999999999998</v>
          </cell>
          <cell r="AD37">
            <v>0.05</v>
          </cell>
          <cell r="AE37">
            <v>0.4</v>
          </cell>
          <cell r="AF37">
            <v>0.6</v>
          </cell>
          <cell r="AG37">
            <v>0.2</v>
          </cell>
          <cell r="AH37">
            <v>0.48</v>
          </cell>
          <cell r="AI37">
            <v>0</v>
          </cell>
          <cell r="AJ37">
            <v>20</v>
          </cell>
          <cell r="AK37">
            <v>87</v>
          </cell>
          <cell r="AL37">
            <v>0.86</v>
          </cell>
          <cell r="AM37">
            <v>4</v>
          </cell>
          <cell r="AN37">
            <v>240</v>
          </cell>
          <cell r="AO37">
            <v>24</v>
          </cell>
          <cell r="AP37">
            <v>44</v>
          </cell>
          <cell r="AQ37">
            <v>11</v>
          </cell>
          <cell r="AR37">
            <v>1</v>
          </cell>
          <cell r="AS37">
            <v>0.2</v>
          </cell>
        </row>
        <row r="38">
          <cell r="A38">
            <v>1035</v>
          </cell>
          <cell r="B38" t="str">
            <v>Almôndegas de porco</v>
          </cell>
          <cell r="C38" t="str">
            <v>Pratos compostos</v>
          </cell>
          <cell r="D38" t="str">
            <v>Pratos, incl. refeições prontas a comer (excluindo sopas e saladas)</v>
          </cell>
          <cell r="E38" t="str">
            <v>Pratos, excluindo pratos  de massa ou arroz, sanduíches e pizza</v>
          </cell>
          <cell r="F38">
            <v>234</v>
          </cell>
          <cell r="G38">
            <v>983</v>
          </cell>
          <cell r="H38">
            <v>8.9</v>
          </cell>
          <cell r="I38">
            <v>2.8</v>
          </cell>
          <cell r="J38">
            <v>3.6</v>
          </cell>
          <cell r="K38">
            <v>1.3</v>
          </cell>
          <cell r="L38">
            <v>1.21</v>
          </cell>
          <cell r="M38">
            <v>0.1</v>
          </cell>
          <cell r="N38">
            <v>29.2</v>
          </cell>
          <cell r="O38">
            <v>2.2000000000000002</v>
          </cell>
          <cell r="P38">
            <v>0.2</v>
          </cell>
          <cell r="Q38">
            <v>26.8</v>
          </cell>
          <cell r="R38">
            <v>2.2000000000000002</v>
          </cell>
          <cell r="S38">
            <v>8</v>
          </cell>
          <cell r="T38">
            <v>0.9</v>
          </cell>
          <cell r="U38">
            <v>0</v>
          </cell>
          <cell r="V38">
            <v>49.7</v>
          </cell>
          <cell r="W38">
            <v>0.3</v>
          </cell>
          <cell r="X38">
            <v>75</v>
          </cell>
          <cell r="Y38">
            <v>55</v>
          </cell>
          <cell r="Z38">
            <v>111</v>
          </cell>
          <cell r="AA38">
            <v>0.4</v>
          </cell>
          <cell r="AB38">
            <v>0.6</v>
          </cell>
          <cell r="AC38">
            <v>0.16</v>
          </cell>
          <cell r="AD38">
            <v>0.18</v>
          </cell>
          <cell r="AE38">
            <v>1.5</v>
          </cell>
          <cell r="AF38">
            <v>3.27</v>
          </cell>
          <cell r="AG38">
            <v>1.73</v>
          </cell>
          <cell r="AH38">
            <v>0.2</v>
          </cell>
          <cell r="AI38">
            <v>0.26</v>
          </cell>
          <cell r="AJ38">
            <v>12.6</v>
          </cell>
          <cell r="AK38">
            <v>30</v>
          </cell>
          <cell r="AL38">
            <v>1.69</v>
          </cell>
          <cell r="AM38">
            <v>370</v>
          </cell>
          <cell r="AN38">
            <v>210</v>
          </cell>
          <cell r="AO38">
            <v>54</v>
          </cell>
          <cell r="AP38">
            <v>140</v>
          </cell>
          <cell r="AQ38">
            <v>25</v>
          </cell>
          <cell r="AR38">
            <v>1.6</v>
          </cell>
          <cell r="AS38">
            <v>1</v>
          </cell>
        </row>
        <row r="39">
          <cell r="A39">
            <v>1036</v>
          </cell>
          <cell r="B39" t="str">
            <v>Almôndegas de vaca</v>
          </cell>
          <cell r="C39" t="str">
            <v>Pratos compostos</v>
          </cell>
          <cell r="D39" t="str">
            <v>Pratos, incl. refeições prontas a comer (excluindo sopas e saladas)</v>
          </cell>
          <cell r="E39" t="str">
            <v>Pratos, excluindo pratos  de massa ou arroz, sanduíches e pizza</v>
          </cell>
          <cell r="F39">
            <v>252</v>
          </cell>
          <cell r="G39">
            <v>1050</v>
          </cell>
          <cell r="H39">
            <v>17.399999999999999</v>
          </cell>
          <cell r="I39">
            <v>7.1</v>
          </cell>
          <cell r="J39">
            <v>6.7</v>
          </cell>
          <cell r="K39">
            <v>1</v>
          </cell>
          <cell r="L39">
            <v>0.94199999999999995</v>
          </cell>
          <cell r="M39">
            <v>0.6</v>
          </cell>
          <cell r="N39">
            <v>6.4</v>
          </cell>
          <cell r="O39">
            <v>1.1000000000000001</v>
          </cell>
          <cell r="P39">
            <v>0.2</v>
          </cell>
          <cell r="Q39">
            <v>5.0999999999999996</v>
          </cell>
          <cell r="R39">
            <v>0.7</v>
          </cell>
          <cell r="S39">
            <v>17</v>
          </cell>
          <cell r="T39">
            <v>0.9</v>
          </cell>
          <cell r="U39">
            <v>0</v>
          </cell>
          <cell r="V39">
            <v>56.2</v>
          </cell>
          <cell r="W39">
            <v>0</v>
          </cell>
          <cell r="X39">
            <v>95</v>
          </cell>
          <cell r="Y39">
            <v>71</v>
          </cell>
          <cell r="Z39">
            <v>149</v>
          </cell>
          <cell r="AA39">
            <v>0.5</v>
          </cell>
          <cell r="AB39">
            <v>0.54</v>
          </cell>
          <cell r="AC39">
            <v>0.12</v>
          </cell>
          <cell r="AD39">
            <v>0.2</v>
          </cell>
          <cell r="AE39">
            <v>2.9</v>
          </cell>
          <cell r="AF39">
            <v>6.61</v>
          </cell>
          <cell r="AG39">
            <v>3.66</v>
          </cell>
          <cell r="AH39">
            <v>0.41</v>
          </cell>
          <cell r="AI39">
            <v>1.5</v>
          </cell>
          <cell r="AJ39">
            <v>11.2</v>
          </cell>
          <cell r="AK39">
            <v>28</v>
          </cell>
          <cell r="AL39">
            <v>1.99</v>
          </cell>
          <cell r="AM39">
            <v>370</v>
          </cell>
          <cell r="AN39">
            <v>310</v>
          </cell>
          <cell r="AO39">
            <v>44</v>
          </cell>
          <cell r="AP39">
            <v>220</v>
          </cell>
          <cell r="AQ39">
            <v>24</v>
          </cell>
          <cell r="AR39">
            <v>1.1000000000000001</v>
          </cell>
          <cell r="AS39">
            <v>2.5</v>
          </cell>
        </row>
        <row r="40">
          <cell r="A40">
            <v>373</v>
          </cell>
          <cell r="B40" t="str">
            <v xml:space="preserve">Almôndegas de vaca e porco </v>
          </cell>
          <cell r="C40" t="str">
            <v>Pratos compostos</v>
          </cell>
          <cell r="D40" t="str">
            <v>Pratos, incl. refeições prontas a comer (excluindo sopas e saladas)</v>
          </cell>
          <cell r="E40" t="str">
            <v>Pratos, excluindo pratos  de massa ou arroz, sanduíches e pizza</v>
          </cell>
          <cell r="F40">
            <v>243</v>
          </cell>
          <cell r="G40">
            <v>1010</v>
          </cell>
          <cell r="H40">
            <v>16.7</v>
          </cell>
          <cell r="I40">
            <v>6.9</v>
          </cell>
          <cell r="J40">
            <v>5.5</v>
          </cell>
          <cell r="K40">
            <v>2.7</v>
          </cell>
          <cell r="L40">
            <v>2.42</v>
          </cell>
          <cell r="M40">
            <v>0.3</v>
          </cell>
          <cell r="N40">
            <v>3.8</v>
          </cell>
          <cell r="O40">
            <v>1.2</v>
          </cell>
          <cell r="P40">
            <v>0</v>
          </cell>
          <cell r="Q40">
            <v>2.6</v>
          </cell>
          <cell r="R40">
            <v>0.2</v>
          </cell>
          <cell r="S40">
            <v>19.2</v>
          </cell>
          <cell r="T40">
            <v>1.9</v>
          </cell>
          <cell r="U40">
            <v>0</v>
          </cell>
          <cell r="V40">
            <v>57</v>
          </cell>
          <cell r="W40">
            <v>0</v>
          </cell>
          <cell r="X40">
            <v>100</v>
          </cell>
          <cell r="Y40">
            <v>70</v>
          </cell>
          <cell r="Z40">
            <v>32</v>
          </cell>
          <cell r="AA40">
            <v>0.6</v>
          </cell>
          <cell r="AB40">
            <v>0.34</v>
          </cell>
          <cell r="AC40">
            <v>0.13</v>
          </cell>
          <cell r="AD40">
            <v>0.2</v>
          </cell>
          <cell r="AE40">
            <v>3</v>
          </cell>
          <cell r="AF40">
            <v>8.2100000000000009</v>
          </cell>
          <cell r="AG40">
            <v>4.16</v>
          </cell>
          <cell r="AH40">
            <v>0.23</v>
          </cell>
          <cell r="AI40">
            <v>1.1000000000000001</v>
          </cell>
          <cell r="AJ40">
            <v>0.2</v>
          </cell>
          <cell r="AK40">
            <v>8.6999999999999993</v>
          </cell>
          <cell r="AL40">
            <v>2.85</v>
          </cell>
          <cell r="AM40">
            <v>770</v>
          </cell>
          <cell r="AN40">
            <v>240</v>
          </cell>
          <cell r="AO40">
            <v>39</v>
          </cell>
          <cell r="AP40">
            <v>200</v>
          </cell>
          <cell r="AQ40">
            <v>22</v>
          </cell>
          <cell r="AR40">
            <v>1.4</v>
          </cell>
          <cell r="AS40">
            <v>3.7</v>
          </cell>
        </row>
        <row r="41">
          <cell r="A41">
            <v>908</v>
          </cell>
          <cell r="B41" t="str">
            <v>Amêijoa aberta ao natural sem sal</v>
          </cell>
          <cell r="C41" t="str">
            <v>Peixes, mariscos, anfíbios, répteis e invertebrados</v>
          </cell>
          <cell r="D41" t="str">
            <v>Moluscos</v>
          </cell>
          <cell r="E41" t="str">
            <v>Amêijoas e berbigões</v>
          </cell>
          <cell r="F41">
            <v>131</v>
          </cell>
          <cell r="G41">
            <v>553</v>
          </cell>
          <cell r="H41">
            <v>1.8</v>
          </cell>
          <cell r="I41">
            <v>0.4</v>
          </cell>
          <cell r="J41">
            <v>0.2</v>
          </cell>
          <cell r="K41">
            <v>0.4</v>
          </cell>
          <cell r="L41">
            <v>0</v>
          </cell>
          <cell r="M41">
            <v>0</v>
          </cell>
          <cell r="N41">
            <v>5.2</v>
          </cell>
          <cell r="O41">
            <v>0</v>
          </cell>
          <cell r="P41">
            <v>0</v>
          </cell>
          <cell r="Q41">
            <v>5.2</v>
          </cell>
          <cell r="R41">
            <v>0</v>
          </cell>
          <cell r="S41">
            <v>23.4</v>
          </cell>
          <cell r="T41">
            <v>1.2</v>
          </cell>
          <cell r="U41">
            <v>0</v>
          </cell>
          <cell r="V41">
            <v>65.900000000000006</v>
          </cell>
          <cell r="W41">
            <v>0</v>
          </cell>
          <cell r="X41">
            <v>88</v>
          </cell>
          <cell r="Y41">
            <v>175</v>
          </cell>
          <cell r="Z41">
            <v>0</v>
          </cell>
          <cell r="AA41">
            <v>0.2</v>
          </cell>
          <cell r="AB41">
            <v>0.57999999999999996</v>
          </cell>
          <cell r="AC41">
            <v>0.06</v>
          </cell>
          <cell r="AD41">
            <v>0.3</v>
          </cell>
          <cell r="AE41">
            <v>3.2</v>
          </cell>
          <cell r="AF41">
            <v>8.1999999999999993</v>
          </cell>
          <cell r="AG41">
            <v>5</v>
          </cell>
          <cell r="AH41">
            <v>7.0000000000000007E-2</v>
          </cell>
          <cell r="AI41">
            <v>67</v>
          </cell>
          <cell r="AJ41">
            <v>0</v>
          </cell>
          <cell r="AK41">
            <v>16</v>
          </cell>
          <cell r="AL41">
            <v>2</v>
          </cell>
          <cell r="AM41">
            <v>490</v>
          </cell>
          <cell r="AN41">
            <v>160</v>
          </cell>
          <cell r="AO41">
            <v>100</v>
          </cell>
          <cell r="AP41">
            <v>360</v>
          </cell>
          <cell r="AQ41">
            <v>210</v>
          </cell>
          <cell r="AR41">
            <v>17</v>
          </cell>
          <cell r="AS41">
            <v>4.2</v>
          </cell>
          <cell r="AU41">
            <v>160</v>
          </cell>
        </row>
        <row r="42">
          <cell r="A42">
            <v>907</v>
          </cell>
          <cell r="B42" t="str">
            <v>Amêijoa crua</v>
          </cell>
          <cell r="C42" t="str">
            <v>Peixes, mariscos, anfíbios, répteis e invertebrados</v>
          </cell>
          <cell r="D42" t="str">
            <v>Moluscos</v>
          </cell>
          <cell r="E42" t="str">
            <v>Amêijoas e berbigões</v>
          </cell>
          <cell r="F42">
            <v>65</v>
          </cell>
          <cell r="G42">
            <v>276</v>
          </cell>
          <cell r="H42">
            <v>0.9</v>
          </cell>
          <cell r="I42">
            <v>0.2</v>
          </cell>
          <cell r="J42">
            <v>0.1</v>
          </cell>
          <cell r="K42">
            <v>0.2</v>
          </cell>
          <cell r="L42">
            <v>0</v>
          </cell>
          <cell r="M42">
            <v>0</v>
          </cell>
          <cell r="N42">
            <v>2.6</v>
          </cell>
          <cell r="O42">
            <v>0</v>
          </cell>
          <cell r="P42">
            <v>0</v>
          </cell>
          <cell r="Q42">
            <v>2.6</v>
          </cell>
          <cell r="R42">
            <v>0</v>
          </cell>
          <cell r="S42">
            <v>11.7</v>
          </cell>
          <cell r="T42">
            <v>0.6</v>
          </cell>
          <cell r="U42">
            <v>0</v>
          </cell>
          <cell r="V42">
            <v>81.099999999999994</v>
          </cell>
          <cell r="W42">
            <v>0</v>
          </cell>
          <cell r="X42">
            <v>44</v>
          </cell>
          <cell r="Y42">
            <v>97</v>
          </cell>
          <cell r="Z42">
            <v>0</v>
          </cell>
          <cell r="AA42">
            <v>0.1</v>
          </cell>
          <cell r="AB42">
            <v>0.28999999999999998</v>
          </cell>
          <cell r="AC42">
            <v>0.04</v>
          </cell>
          <cell r="AD42">
            <v>0.15</v>
          </cell>
          <cell r="AE42">
            <v>1.7</v>
          </cell>
          <cell r="AF42">
            <v>4.2</v>
          </cell>
          <cell r="AG42">
            <v>2.5</v>
          </cell>
          <cell r="AH42">
            <v>0.04</v>
          </cell>
          <cell r="AI42">
            <v>37</v>
          </cell>
          <cell r="AJ42">
            <v>0</v>
          </cell>
          <cell r="AK42">
            <v>9.5</v>
          </cell>
          <cell r="AL42">
            <v>1</v>
          </cell>
          <cell r="AM42">
            <v>240</v>
          </cell>
          <cell r="AN42">
            <v>78</v>
          </cell>
          <cell r="AO42">
            <v>51</v>
          </cell>
          <cell r="AP42">
            <v>180</v>
          </cell>
          <cell r="AQ42">
            <v>100</v>
          </cell>
          <cell r="AR42">
            <v>8.5</v>
          </cell>
          <cell r="AS42">
            <v>2.1</v>
          </cell>
        </row>
        <row r="43">
          <cell r="A43">
            <v>1162</v>
          </cell>
          <cell r="B43" t="str">
            <v>Amêijoas à Bulhão Pato</v>
          </cell>
          <cell r="C43" t="str">
            <v>Pratos compostos</v>
          </cell>
          <cell r="D43" t="str">
            <v>Pratos, incl. refeições prontas a comer (excluindo sopas e saladas)</v>
          </cell>
          <cell r="E43" t="str">
            <v>Pratos, excluindo pratos  de massa ou arroz, sanduíches e pizza</v>
          </cell>
          <cell r="F43">
            <v>89</v>
          </cell>
          <cell r="G43">
            <v>374</v>
          </cell>
          <cell r="H43">
            <v>2.5</v>
          </cell>
          <cell r="I43">
            <v>0.4</v>
          </cell>
          <cell r="J43">
            <v>1.3</v>
          </cell>
          <cell r="K43">
            <v>0.4</v>
          </cell>
          <cell r="L43">
            <v>0.121</v>
          </cell>
          <cell r="M43">
            <v>0</v>
          </cell>
          <cell r="N43">
            <v>3.2</v>
          </cell>
          <cell r="O43">
            <v>0.3</v>
          </cell>
          <cell r="P43">
            <v>0</v>
          </cell>
          <cell r="Q43">
            <v>2.9</v>
          </cell>
          <cell r="R43">
            <v>0.4</v>
          </cell>
          <cell r="S43">
            <v>12.8</v>
          </cell>
          <cell r="T43">
            <v>0.7</v>
          </cell>
          <cell r="U43">
            <v>0</v>
          </cell>
          <cell r="V43">
            <v>76.7</v>
          </cell>
          <cell r="W43">
            <v>0.5</v>
          </cell>
          <cell r="X43">
            <v>47</v>
          </cell>
          <cell r="Y43">
            <v>110</v>
          </cell>
          <cell r="Z43">
            <v>34</v>
          </cell>
          <cell r="AA43">
            <v>0.1</v>
          </cell>
          <cell r="AB43">
            <v>0.62</v>
          </cell>
          <cell r="AC43">
            <v>0.05</v>
          </cell>
          <cell r="AD43">
            <v>0.17</v>
          </cell>
          <cell r="AE43">
            <v>1.9</v>
          </cell>
          <cell r="AF43">
            <v>4.6100000000000003</v>
          </cell>
          <cell r="AG43">
            <v>2.72</v>
          </cell>
          <cell r="AH43">
            <v>0.06</v>
          </cell>
          <cell r="AI43">
            <v>40</v>
          </cell>
          <cell r="AJ43">
            <v>9</v>
          </cell>
          <cell r="AK43">
            <v>12</v>
          </cell>
          <cell r="AL43">
            <v>1.21</v>
          </cell>
          <cell r="AM43">
            <v>260</v>
          </cell>
          <cell r="AN43">
            <v>130</v>
          </cell>
          <cell r="AO43">
            <v>63</v>
          </cell>
          <cell r="AP43">
            <v>200</v>
          </cell>
          <cell r="AQ43">
            <v>110</v>
          </cell>
          <cell r="AR43">
            <v>9.3000000000000007</v>
          </cell>
          <cell r="AS43">
            <v>2.2999999999999998</v>
          </cell>
        </row>
        <row r="44">
          <cell r="A44">
            <v>626</v>
          </cell>
          <cell r="B44" t="str">
            <v>Ameixa branca</v>
          </cell>
          <cell r="C44" t="str">
            <v>Frutos e produtos derivados de frutos</v>
          </cell>
          <cell r="D44" t="str">
            <v>Fruta utilizada como fruta</v>
          </cell>
          <cell r="E44" t="str">
            <v>Frutos de caroço</v>
          </cell>
          <cell r="F44">
            <v>40</v>
          </cell>
          <cell r="G44">
            <v>171</v>
          </cell>
          <cell r="H44">
            <v>0.2</v>
          </cell>
          <cell r="I44">
            <v>0</v>
          </cell>
          <cell r="J44">
            <v>0.1</v>
          </cell>
          <cell r="K44">
            <v>0.1</v>
          </cell>
          <cell r="L44">
            <v>0.1</v>
          </cell>
          <cell r="M44">
            <v>0</v>
          </cell>
          <cell r="N44">
            <v>7.8</v>
          </cell>
          <cell r="O44">
            <v>7.8</v>
          </cell>
          <cell r="P44">
            <v>0</v>
          </cell>
          <cell r="Q44">
            <v>0</v>
          </cell>
          <cell r="R44">
            <v>1.6</v>
          </cell>
          <cell r="S44">
            <v>0.6</v>
          </cell>
          <cell r="T44">
            <v>0.1</v>
          </cell>
          <cell r="U44">
            <v>0</v>
          </cell>
          <cell r="V44">
            <v>89</v>
          </cell>
          <cell r="W44">
            <v>0.6</v>
          </cell>
          <cell r="X44">
            <v>0</v>
          </cell>
          <cell r="Y44">
            <v>107</v>
          </cell>
          <cell r="Z44">
            <v>640</v>
          </cell>
          <cell r="AA44">
            <v>0</v>
          </cell>
          <cell r="AB44">
            <v>0.61</v>
          </cell>
          <cell r="AC44">
            <v>0.02</v>
          </cell>
          <cell r="AD44">
            <v>0.06</v>
          </cell>
          <cell r="AE44">
            <v>0.6</v>
          </cell>
          <cell r="AF44">
            <v>0.7</v>
          </cell>
          <cell r="AG44">
            <v>0.1</v>
          </cell>
          <cell r="AH44">
            <v>0.05</v>
          </cell>
          <cell r="AI44">
            <v>0</v>
          </cell>
          <cell r="AJ44">
            <v>2</v>
          </cell>
          <cell r="AK44">
            <v>3</v>
          </cell>
          <cell r="AL44">
            <v>0.36</v>
          </cell>
          <cell r="AM44">
            <v>52</v>
          </cell>
          <cell r="AN44">
            <v>140</v>
          </cell>
          <cell r="AO44">
            <v>3</v>
          </cell>
          <cell r="AP44">
            <v>12</v>
          </cell>
          <cell r="AQ44">
            <v>5</v>
          </cell>
          <cell r="AR44">
            <v>0.1</v>
          </cell>
          <cell r="AS44">
            <v>0.1</v>
          </cell>
        </row>
        <row r="45">
          <cell r="A45">
            <v>627</v>
          </cell>
          <cell r="B45" t="str">
            <v>Ameixa encarnada</v>
          </cell>
          <cell r="C45" t="str">
            <v>Frutos e produtos derivados de frutos</v>
          </cell>
          <cell r="D45" t="str">
            <v>Fruta utilizada como fruta</v>
          </cell>
          <cell r="E45" t="str">
            <v>Frutos de caroço</v>
          </cell>
          <cell r="F45">
            <v>41</v>
          </cell>
          <cell r="G45">
            <v>172</v>
          </cell>
          <cell r="H45">
            <v>0.2</v>
          </cell>
          <cell r="I45">
            <v>0</v>
          </cell>
          <cell r="J45">
            <v>0.1</v>
          </cell>
          <cell r="K45">
            <v>0.1</v>
          </cell>
          <cell r="L45">
            <v>0.1</v>
          </cell>
          <cell r="M45">
            <v>0</v>
          </cell>
          <cell r="N45">
            <v>7.4</v>
          </cell>
          <cell r="O45">
            <v>7.4</v>
          </cell>
          <cell r="P45">
            <v>0</v>
          </cell>
          <cell r="Q45">
            <v>0</v>
          </cell>
          <cell r="R45">
            <v>1.9</v>
          </cell>
          <cell r="S45">
            <v>0.8</v>
          </cell>
          <cell r="T45">
            <v>0</v>
          </cell>
          <cell r="U45">
            <v>0</v>
          </cell>
          <cell r="V45">
            <v>88</v>
          </cell>
          <cell r="W45">
            <v>0.8</v>
          </cell>
          <cell r="X45">
            <v>0</v>
          </cell>
          <cell r="Y45">
            <v>70</v>
          </cell>
          <cell r="Z45">
            <v>420</v>
          </cell>
          <cell r="AA45">
            <v>0</v>
          </cell>
          <cell r="AB45">
            <v>0.6</v>
          </cell>
          <cell r="AC45">
            <v>0.02</v>
          </cell>
          <cell r="AD45">
            <v>0.08</v>
          </cell>
          <cell r="AE45">
            <v>0.5</v>
          </cell>
          <cell r="AF45">
            <v>0.6</v>
          </cell>
          <cell r="AG45">
            <v>0.1</v>
          </cell>
          <cell r="AH45">
            <v>0.05</v>
          </cell>
          <cell r="AI45">
            <v>0</v>
          </cell>
          <cell r="AJ45">
            <v>2</v>
          </cell>
          <cell r="AK45">
            <v>6</v>
          </cell>
          <cell r="AL45">
            <v>0.31</v>
          </cell>
          <cell r="AM45">
            <v>2</v>
          </cell>
          <cell r="AN45">
            <v>190</v>
          </cell>
          <cell r="AO45">
            <v>13</v>
          </cell>
          <cell r="AP45">
            <v>13</v>
          </cell>
          <cell r="AQ45">
            <v>7</v>
          </cell>
          <cell r="AR45">
            <v>0.2</v>
          </cell>
          <cell r="AS45">
            <v>0</v>
          </cell>
        </row>
        <row r="46">
          <cell r="A46">
            <v>630</v>
          </cell>
          <cell r="B46" t="str">
            <v>Ameixa rainha Cláudia</v>
          </cell>
          <cell r="C46" t="str">
            <v>Frutos e produtos derivados de frutos</v>
          </cell>
          <cell r="D46" t="str">
            <v>Fruta utilizada como fruta</v>
          </cell>
          <cell r="E46" t="str">
            <v>Frutos de caroço</v>
          </cell>
          <cell r="F46">
            <v>57</v>
          </cell>
          <cell r="G46">
            <v>242</v>
          </cell>
          <cell r="H46">
            <v>0.1</v>
          </cell>
          <cell r="I46">
            <v>0</v>
          </cell>
          <cell r="J46">
            <v>0.1</v>
          </cell>
          <cell r="K46">
            <v>0</v>
          </cell>
          <cell r="L46">
            <v>0</v>
          </cell>
          <cell r="M46">
            <v>0</v>
          </cell>
          <cell r="N46">
            <v>11.8</v>
          </cell>
          <cell r="O46">
            <v>11.8</v>
          </cell>
          <cell r="P46">
            <v>0</v>
          </cell>
          <cell r="Q46">
            <v>0</v>
          </cell>
          <cell r="R46">
            <v>2.2999999999999998</v>
          </cell>
          <cell r="S46">
            <v>0.8</v>
          </cell>
          <cell r="T46">
            <v>0</v>
          </cell>
          <cell r="U46">
            <v>0</v>
          </cell>
          <cell r="V46">
            <v>82</v>
          </cell>
          <cell r="W46">
            <v>0.4</v>
          </cell>
          <cell r="X46">
            <v>0</v>
          </cell>
          <cell r="Y46">
            <v>16</v>
          </cell>
          <cell r="Z46">
            <v>95</v>
          </cell>
          <cell r="AA46">
            <v>0</v>
          </cell>
          <cell r="AB46">
            <v>0.6</v>
          </cell>
          <cell r="AC46">
            <v>0.05</v>
          </cell>
          <cell r="AD46">
            <v>0.04</v>
          </cell>
          <cell r="AE46">
            <v>0.6</v>
          </cell>
          <cell r="AF46">
            <v>0.7</v>
          </cell>
          <cell r="AG46">
            <v>0.1</v>
          </cell>
          <cell r="AH46">
            <v>0.05</v>
          </cell>
          <cell r="AI46">
            <v>0</v>
          </cell>
          <cell r="AJ46">
            <v>5</v>
          </cell>
          <cell r="AK46">
            <v>3</v>
          </cell>
          <cell r="AL46">
            <v>0.6</v>
          </cell>
          <cell r="AM46">
            <v>1</v>
          </cell>
          <cell r="AN46">
            <v>280</v>
          </cell>
          <cell r="AO46">
            <v>15</v>
          </cell>
          <cell r="AP46">
            <v>23</v>
          </cell>
          <cell r="AQ46">
            <v>8</v>
          </cell>
          <cell r="AR46">
            <v>0.4</v>
          </cell>
          <cell r="AS46">
            <v>0.1</v>
          </cell>
        </row>
        <row r="47">
          <cell r="A47">
            <v>631</v>
          </cell>
          <cell r="B47" t="str">
            <v>Ameixa seca</v>
          </cell>
          <cell r="C47" t="str">
            <v>Frutos e produtos derivados de frutos</v>
          </cell>
          <cell r="D47" t="str">
            <v>Produtos de frutos processados</v>
          </cell>
          <cell r="E47" t="str">
            <v>Frutos secados</v>
          </cell>
          <cell r="F47">
            <v>198</v>
          </cell>
          <cell r="G47">
            <v>834</v>
          </cell>
          <cell r="H47">
            <v>0.3</v>
          </cell>
          <cell r="I47">
            <v>0</v>
          </cell>
          <cell r="J47">
            <v>0.2</v>
          </cell>
          <cell r="K47">
            <v>0.1</v>
          </cell>
          <cell r="L47">
            <v>0</v>
          </cell>
          <cell r="M47">
            <v>0</v>
          </cell>
          <cell r="N47">
            <v>37.799999999999997</v>
          </cell>
          <cell r="O47">
            <v>37.799999999999997</v>
          </cell>
          <cell r="P47">
            <v>0</v>
          </cell>
          <cell r="Q47">
            <v>0</v>
          </cell>
          <cell r="R47">
            <v>15.6</v>
          </cell>
          <cell r="S47">
            <v>2.9</v>
          </cell>
          <cell r="T47">
            <v>0</v>
          </cell>
          <cell r="U47">
            <v>0</v>
          </cell>
          <cell r="V47">
            <v>40</v>
          </cell>
          <cell r="W47">
            <v>0.5</v>
          </cell>
          <cell r="X47">
            <v>0</v>
          </cell>
          <cell r="Y47">
            <v>119</v>
          </cell>
          <cell r="Z47">
            <v>715</v>
          </cell>
          <cell r="AA47">
            <v>0</v>
          </cell>
          <cell r="AB47">
            <v>2.2999999999999998</v>
          </cell>
          <cell r="AC47">
            <v>0.04</v>
          </cell>
          <cell r="AD47">
            <v>0.08</v>
          </cell>
          <cell r="AE47">
            <v>1</v>
          </cell>
          <cell r="AF47">
            <v>1.2</v>
          </cell>
          <cell r="AG47">
            <v>0.2</v>
          </cell>
          <cell r="AH47">
            <v>0.13</v>
          </cell>
          <cell r="AI47">
            <v>0</v>
          </cell>
          <cell r="AJ47">
            <v>1</v>
          </cell>
          <cell r="AK47">
            <v>4</v>
          </cell>
          <cell r="AL47">
            <v>2.1</v>
          </cell>
          <cell r="AM47">
            <v>12</v>
          </cell>
          <cell r="AN47">
            <v>830</v>
          </cell>
          <cell r="AO47">
            <v>38</v>
          </cell>
          <cell r="AP47">
            <v>68</v>
          </cell>
          <cell r="AQ47">
            <v>26</v>
          </cell>
          <cell r="AR47">
            <v>3</v>
          </cell>
          <cell r="AS47">
            <v>0.6</v>
          </cell>
        </row>
        <row r="48">
          <cell r="A48">
            <v>628</v>
          </cell>
          <cell r="B48" t="str">
            <v>Ameixa, conserva em calda de açúcar</v>
          </cell>
          <cell r="C48" t="str">
            <v>Frutos e produtos derivados de frutos</v>
          </cell>
          <cell r="D48" t="str">
            <v>Produtos de frutos processados</v>
          </cell>
          <cell r="E48" t="str">
            <v>Outros frutos processados (excluindo bebidas)</v>
          </cell>
          <cell r="F48">
            <v>115</v>
          </cell>
          <cell r="G48">
            <v>486</v>
          </cell>
          <cell r="H48">
            <v>0.2</v>
          </cell>
          <cell r="I48">
            <v>0</v>
          </cell>
          <cell r="J48">
            <v>0.1</v>
          </cell>
          <cell r="K48">
            <v>0.1</v>
          </cell>
          <cell r="L48">
            <v>0.1</v>
          </cell>
          <cell r="M48">
            <v>0</v>
          </cell>
          <cell r="N48">
            <v>27.5</v>
          </cell>
          <cell r="O48">
            <v>27.5</v>
          </cell>
          <cell r="P48">
            <v>0</v>
          </cell>
          <cell r="Q48">
            <v>0</v>
          </cell>
          <cell r="R48">
            <v>1</v>
          </cell>
          <cell r="S48">
            <v>0.2</v>
          </cell>
          <cell r="T48">
            <v>0</v>
          </cell>
          <cell r="U48">
            <v>0</v>
          </cell>
          <cell r="V48">
            <v>71</v>
          </cell>
          <cell r="W48">
            <v>0</v>
          </cell>
          <cell r="X48">
            <v>0</v>
          </cell>
          <cell r="Y48">
            <v>80</v>
          </cell>
          <cell r="Z48">
            <v>480</v>
          </cell>
          <cell r="AA48">
            <v>0</v>
          </cell>
          <cell r="AB48">
            <v>0.25</v>
          </cell>
          <cell r="AC48">
            <v>0.03</v>
          </cell>
          <cell r="AD48">
            <v>0.03</v>
          </cell>
          <cell r="AE48">
            <v>0.3</v>
          </cell>
          <cell r="AF48">
            <v>0.3</v>
          </cell>
          <cell r="AG48">
            <v>0</v>
          </cell>
          <cell r="AH48">
            <v>0.03</v>
          </cell>
          <cell r="AI48">
            <v>0</v>
          </cell>
          <cell r="AJ48">
            <v>1</v>
          </cell>
          <cell r="AK48">
            <v>0</v>
          </cell>
          <cell r="AL48">
            <v>0.25</v>
          </cell>
          <cell r="AM48">
            <v>6</v>
          </cell>
          <cell r="AN48">
            <v>95</v>
          </cell>
          <cell r="AO48">
            <v>11</v>
          </cell>
          <cell r="AP48">
            <v>6</v>
          </cell>
          <cell r="AQ48">
            <v>5</v>
          </cell>
          <cell r="AR48">
            <v>0.3</v>
          </cell>
          <cell r="AS48">
            <v>0.1</v>
          </cell>
        </row>
        <row r="49">
          <cell r="A49">
            <v>697</v>
          </cell>
          <cell r="B49" t="str">
            <v>Amêndoa, miolo, com pele</v>
          </cell>
          <cell r="C49" t="str">
            <v>Leguminosas, frutos de casca rija, sementes oleaginosas e especiarias</v>
          </cell>
          <cell r="D49" t="str">
            <v>Frutos de casca rija, sementes oleaginosas e frutos oleaginosos</v>
          </cell>
          <cell r="E49" t="str">
            <v>Frutos de casca rija</v>
          </cell>
          <cell r="F49">
            <v>643</v>
          </cell>
          <cell r="G49">
            <v>2660</v>
          </cell>
          <cell r="H49">
            <v>56</v>
          </cell>
          <cell r="I49">
            <v>4.7</v>
          </cell>
          <cell r="J49">
            <v>34.5</v>
          </cell>
          <cell r="K49">
            <v>14.3</v>
          </cell>
          <cell r="L49">
            <v>13.9</v>
          </cell>
          <cell r="M49">
            <v>0</v>
          </cell>
          <cell r="N49">
            <v>7.2</v>
          </cell>
          <cell r="O49">
            <v>4.5999999999999996</v>
          </cell>
          <cell r="P49">
            <v>0</v>
          </cell>
          <cell r="Q49">
            <v>2.6</v>
          </cell>
          <cell r="R49">
            <v>12</v>
          </cell>
          <cell r="S49">
            <v>21.6</v>
          </cell>
          <cell r="T49">
            <v>0</v>
          </cell>
          <cell r="U49">
            <v>0</v>
          </cell>
          <cell r="V49">
            <v>4.9000000000000004</v>
          </cell>
          <cell r="W49">
            <v>0</v>
          </cell>
          <cell r="X49">
            <v>0</v>
          </cell>
          <cell r="Y49">
            <v>0</v>
          </cell>
          <cell r="Z49">
            <v>0</v>
          </cell>
          <cell r="AA49">
            <v>0</v>
          </cell>
          <cell r="AB49">
            <v>24</v>
          </cell>
          <cell r="AC49">
            <v>0.21</v>
          </cell>
          <cell r="AD49">
            <v>0.75</v>
          </cell>
          <cell r="AE49">
            <v>2.2000000000000002</v>
          </cell>
          <cell r="AF49">
            <v>5.7</v>
          </cell>
          <cell r="AG49">
            <v>3.5</v>
          </cell>
          <cell r="AH49">
            <v>0.15</v>
          </cell>
          <cell r="AI49">
            <v>0</v>
          </cell>
          <cell r="AJ49">
            <v>1</v>
          </cell>
          <cell r="AK49">
            <v>49</v>
          </cell>
          <cell r="AL49">
            <v>3</v>
          </cell>
          <cell r="AM49">
            <v>6</v>
          </cell>
          <cell r="AN49">
            <v>860</v>
          </cell>
          <cell r="AO49">
            <v>270</v>
          </cell>
          <cell r="AP49">
            <v>410</v>
          </cell>
          <cell r="AQ49">
            <v>260</v>
          </cell>
          <cell r="AR49">
            <v>4</v>
          </cell>
          <cell r="AS49">
            <v>3.1</v>
          </cell>
        </row>
        <row r="50">
          <cell r="A50">
            <v>698</v>
          </cell>
          <cell r="B50" t="str">
            <v>Amêndoa, miolo, torrada, sem pele</v>
          </cell>
          <cell r="C50" t="str">
            <v>Leguminosas, frutos de casca rija, sementes oleaginosas e especiarias</v>
          </cell>
          <cell r="D50" t="str">
            <v>Frutos de casca rija, sementes oleaginosas e frutos oleaginosos</v>
          </cell>
          <cell r="E50" t="str">
            <v>Frutos de casca rija</v>
          </cell>
          <cell r="F50">
            <v>650</v>
          </cell>
          <cell r="G50">
            <v>2690</v>
          </cell>
          <cell r="H50">
            <v>56.8</v>
          </cell>
          <cell r="I50">
            <v>4.7</v>
          </cell>
          <cell r="J50">
            <v>35.1</v>
          </cell>
          <cell r="K50">
            <v>14.5</v>
          </cell>
          <cell r="L50">
            <v>14.1</v>
          </cell>
          <cell r="M50">
            <v>0</v>
          </cell>
          <cell r="N50">
            <v>7.1</v>
          </cell>
          <cell r="O50">
            <v>5</v>
          </cell>
          <cell r="P50">
            <v>0</v>
          </cell>
          <cell r="Q50">
            <v>2.1</v>
          </cell>
          <cell r="R50">
            <v>12.2</v>
          </cell>
          <cell r="S50">
            <v>21.6</v>
          </cell>
          <cell r="T50">
            <v>0</v>
          </cell>
          <cell r="U50">
            <v>0</v>
          </cell>
          <cell r="V50">
            <v>3</v>
          </cell>
          <cell r="W50">
            <v>0</v>
          </cell>
          <cell r="X50">
            <v>0</v>
          </cell>
          <cell r="Y50">
            <v>0</v>
          </cell>
          <cell r="Z50">
            <v>0</v>
          </cell>
          <cell r="AA50">
            <v>0</v>
          </cell>
          <cell r="AB50">
            <v>25</v>
          </cell>
          <cell r="AC50">
            <v>0.13</v>
          </cell>
          <cell r="AD50">
            <v>0.56999999999999995</v>
          </cell>
          <cell r="AE50">
            <v>2.1</v>
          </cell>
          <cell r="AF50">
            <v>5.6</v>
          </cell>
          <cell r="AG50">
            <v>3.5</v>
          </cell>
          <cell r="AH50">
            <v>0.09</v>
          </cell>
          <cell r="AI50">
            <v>0</v>
          </cell>
          <cell r="AJ50">
            <v>0</v>
          </cell>
          <cell r="AK50">
            <v>37</v>
          </cell>
          <cell r="AL50">
            <v>3</v>
          </cell>
          <cell r="AM50">
            <v>6</v>
          </cell>
          <cell r="AN50">
            <v>870</v>
          </cell>
          <cell r="AO50">
            <v>270</v>
          </cell>
          <cell r="AP50">
            <v>410</v>
          </cell>
          <cell r="AQ50">
            <v>260</v>
          </cell>
          <cell r="AR50">
            <v>4.0999999999999996</v>
          </cell>
          <cell r="AS50">
            <v>3.2</v>
          </cell>
        </row>
        <row r="51">
          <cell r="A51">
            <v>699</v>
          </cell>
          <cell r="B51" t="str">
            <v>Amendoim, miolo</v>
          </cell>
          <cell r="C51" t="str">
            <v>Leguminosas, frutos de casca rija, sementes oleaginosas e especiarias</v>
          </cell>
          <cell r="D51" t="str">
            <v>Frutos de casca rija, sementes oleaginosas e frutos oleaginosos</v>
          </cell>
          <cell r="E51" t="str">
            <v>Sementes oleaginosas</v>
          </cell>
          <cell r="F51">
            <v>589</v>
          </cell>
          <cell r="G51">
            <v>2440</v>
          </cell>
          <cell r="H51">
            <v>47.7</v>
          </cell>
          <cell r="I51">
            <v>8.5</v>
          </cell>
          <cell r="J51">
            <v>21.8</v>
          </cell>
          <cell r="K51">
            <v>14.8</v>
          </cell>
          <cell r="L51">
            <v>14.3</v>
          </cell>
          <cell r="M51">
            <v>0</v>
          </cell>
          <cell r="N51">
            <v>10.1</v>
          </cell>
          <cell r="O51">
            <v>4.8</v>
          </cell>
          <cell r="P51">
            <v>0</v>
          </cell>
          <cell r="Q51">
            <v>5.3</v>
          </cell>
          <cell r="R51">
            <v>8.8000000000000007</v>
          </cell>
          <cell r="S51">
            <v>25.4</v>
          </cell>
          <cell r="T51">
            <v>0</v>
          </cell>
          <cell r="U51">
            <v>0</v>
          </cell>
          <cell r="V51">
            <v>5.7</v>
          </cell>
          <cell r="W51">
            <v>0</v>
          </cell>
          <cell r="X51">
            <v>0</v>
          </cell>
          <cell r="Y51">
            <v>0</v>
          </cell>
          <cell r="Z51">
            <v>0</v>
          </cell>
          <cell r="AA51">
            <v>0</v>
          </cell>
          <cell r="AB51">
            <v>9.9</v>
          </cell>
          <cell r="AC51">
            <v>0.9</v>
          </cell>
          <cell r="AD51">
            <v>0.13</v>
          </cell>
          <cell r="AE51">
            <v>15</v>
          </cell>
          <cell r="AF51">
            <v>20</v>
          </cell>
          <cell r="AG51">
            <v>5.5</v>
          </cell>
          <cell r="AH51">
            <v>0.44</v>
          </cell>
          <cell r="AI51">
            <v>0</v>
          </cell>
          <cell r="AJ51">
            <v>0</v>
          </cell>
          <cell r="AK51">
            <v>110</v>
          </cell>
          <cell r="AL51">
            <v>2.6</v>
          </cell>
          <cell r="AM51">
            <v>7</v>
          </cell>
          <cell r="AN51">
            <v>680</v>
          </cell>
          <cell r="AO51">
            <v>62</v>
          </cell>
          <cell r="AP51">
            <v>380</v>
          </cell>
          <cell r="AQ51">
            <v>180</v>
          </cell>
          <cell r="AR51">
            <v>2.2000000000000002</v>
          </cell>
          <cell r="AS51">
            <v>3.2</v>
          </cell>
        </row>
        <row r="52">
          <cell r="A52">
            <v>701</v>
          </cell>
          <cell r="B52" t="str">
            <v>Amendoim, miolo, torrado com sal</v>
          </cell>
          <cell r="C52" t="str">
            <v>Leguminosas, frutos de casca rija, sementes oleaginosas e especiarias</v>
          </cell>
          <cell r="D52" t="str">
            <v>Frutos de casca rija, sementes oleaginosas e frutos oleaginosos</v>
          </cell>
          <cell r="E52" t="str">
            <v>Sementes oleaginosas</v>
          </cell>
          <cell r="F52">
            <v>614</v>
          </cell>
          <cell r="G52">
            <v>2540</v>
          </cell>
          <cell r="H52">
            <v>51.8</v>
          </cell>
          <cell r="I52">
            <v>9.1999999999999993</v>
          </cell>
          <cell r="J52">
            <v>23.7</v>
          </cell>
          <cell r="K52">
            <v>16.100000000000001</v>
          </cell>
          <cell r="L52">
            <v>15.5</v>
          </cell>
          <cell r="M52">
            <v>0</v>
          </cell>
          <cell r="N52">
            <v>6.6</v>
          </cell>
          <cell r="O52">
            <v>3.6</v>
          </cell>
          <cell r="P52">
            <v>0</v>
          </cell>
          <cell r="Q52">
            <v>3</v>
          </cell>
          <cell r="R52">
            <v>8.3000000000000007</v>
          </cell>
          <cell r="S52">
            <v>26.2</v>
          </cell>
          <cell r="T52">
            <v>1.1000000000000001</v>
          </cell>
          <cell r="U52">
            <v>0</v>
          </cell>
          <cell r="V52">
            <v>2.5</v>
          </cell>
          <cell r="W52">
            <v>0</v>
          </cell>
          <cell r="X52">
            <v>0</v>
          </cell>
          <cell r="Y52">
            <v>0</v>
          </cell>
          <cell r="Z52">
            <v>0</v>
          </cell>
          <cell r="AA52">
            <v>0</v>
          </cell>
          <cell r="AB52">
            <v>0.66</v>
          </cell>
          <cell r="AC52">
            <v>0.22</v>
          </cell>
          <cell r="AD52">
            <v>0.13</v>
          </cell>
          <cell r="AE52">
            <v>14</v>
          </cell>
          <cell r="AF52">
            <v>19</v>
          </cell>
          <cell r="AG52">
            <v>5.2</v>
          </cell>
          <cell r="AH52">
            <v>0.47</v>
          </cell>
          <cell r="AI52">
            <v>0</v>
          </cell>
          <cell r="AJ52">
            <v>0</v>
          </cell>
          <cell r="AK52">
            <v>52</v>
          </cell>
          <cell r="AL52">
            <v>3.6</v>
          </cell>
          <cell r="AM52">
            <v>420</v>
          </cell>
          <cell r="AN52">
            <v>820</v>
          </cell>
          <cell r="AO52">
            <v>35</v>
          </cell>
          <cell r="AP52">
            <v>360</v>
          </cell>
          <cell r="AQ52">
            <v>160</v>
          </cell>
          <cell r="AR52">
            <v>1.2</v>
          </cell>
          <cell r="AS52">
            <v>2.7</v>
          </cell>
        </row>
        <row r="53">
          <cell r="A53">
            <v>700</v>
          </cell>
          <cell r="B53" t="str">
            <v>Amendoim, miolo, torrado sem sal</v>
          </cell>
          <cell r="C53" t="str">
            <v>Leguminosas, frutos de casca rija, sementes oleaginosas e especiarias</v>
          </cell>
          <cell r="D53" t="str">
            <v>Frutos de casca rija, sementes oleaginosas e frutos oleaginosos</v>
          </cell>
          <cell r="E53" t="str">
            <v>Sementes oleaginosas</v>
          </cell>
          <cell r="F53">
            <v>605</v>
          </cell>
          <cell r="G53">
            <v>2500</v>
          </cell>
          <cell r="H53">
            <v>49.6</v>
          </cell>
          <cell r="I53">
            <v>8.8000000000000007</v>
          </cell>
          <cell r="J53">
            <v>22.7</v>
          </cell>
          <cell r="K53">
            <v>15.4</v>
          </cell>
          <cell r="L53">
            <v>14.8</v>
          </cell>
          <cell r="M53">
            <v>0</v>
          </cell>
          <cell r="N53">
            <v>9.5</v>
          </cell>
          <cell r="O53">
            <v>4.5</v>
          </cell>
          <cell r="P53">
            <v>0</v>
          </cell>
          <cell r="Q53">
            <v>5</v>
          </cell>
          <cell r="R53">
            <v>8.9</v>
          </cell>
          <cell r="S53">
            <v>25.6</v>
          </cell>
          <cell r="T53">
            <v>0</v>
          </cell>
          <cell r="U53">
            <v>0</v>
          </cell>
          <cell r="V53">
            <v>2.5</v>
          </cell>
          <cell r="W53">
            <v>0</v>
          </cell>
          <cell r="X53">
            <v>0</v>
          </cell>
          <cell r="Y53">
            <v>0</v>
          </cell>
          <cell r="Z53">
            <v>0</v>
          </cell>
          <cell r="AA53">
            <v>0</v>
          </cell>
          <cell r="AB53">
            <v>1.1000000000000001</v>
          </cell>
          <cell r="AC53">
            <v>0.22</v>
          </cell>
          <cell r="AD53">
            <v>0.13</v>
          </cell>
          <cell r="AE53">
            <v>14</v>
          </cell>
          <cell r="AF53">
            <v>20</v>
          </cell>
          <cell r="AG53">
            <v>5.5</v>
          </cell>
          <cell r="AH53">
            <v>0.47</v>
          </cell>
          <cell r="AI53">
            <v>0</v>
          </cell>
          <cell r="AJ53">
            <v>0</v>
          </cell>
          <cell r="AK53">
            <v>66</v>
          </cell>
          <cell r="AL53">
            <v>3.6</v>
          </cell>
          <cell r="AM53">
            <v>6</v>
          </cell>
          <cell r="AN53">
            <v>740</v>
          </cell>
          <cell r="AO53">
            <v>57</v>
          </cell>
          <cell r="AP53">
            <v>370</v>
          </cell>
          <cell r="AQ53">
            <v>170</v>
          </cell>
          <cell r="AR53">
            <v>2.1</v>
          </cell>
          <cell r="AS53">
            <v>3</v>
          </cell>
        </row>
        <row r="54">
          <cell r="A54">
            <v>1900000089</v>
          </cell>
          <cell r="B54" t="str">
            <v>Amora</v>
          </cell>
          <cell r="C54" t="str">
            <v>Frutos e produtos derivados de frutos</v>
          </cell>
          <cell r="D54" t="str">
            <v>Fruta utilizada como fruta</v>
          </cell>
          <cell r="E54" t="str">
            <v>Bagas e frutos pequenos</v>
          </cell>
          <cell r="F54">
            <v>43</v>
          </cell>
          <cell r="G54">
            <v>179</v>
          </cell>
          <cell r="H54">
            <v>0.9</v>
          </cell>
          <cell r="I54">
            <v>0</v>
          </cell>
          <cell r="J54">
            <v>0</v>
          </cell>
          <cell r="K54">
            <v>0.3</v>
          </cell>
          <cell r="L54">
            <v>0.2</v>
          </cell>
          <cell r="M54">
            <v>0</v>
          </cell>
          <cell r="N54">
            <v>4.5</v>
          </cell>
          <cell r="O54">
            <v>4.2</v>
          </cell>
          <cell r="P54">
            <v>0</v>
          </cell>
          <cell r="Q54">
            <v>0</v>
          </cell>
          <cell r="R54">
            <v>4.5999999999999996</v>
          </cell>
          <cell r="S54">
            <v>1.4</v>
          </cell>
          <cell r="T54">
            <v>0</v>
          </cell>
          <cell r="U54">
            <v>0</v>
          </cell>
          <cell r="V54">
            <v>88</v>
          </cell>
          <cell r="W54">
            <v>0.9</v>
          </cell>
          <cell r="X54">
            <v>0</v>
          </cell>
          <cell r="Y54">
            <v>27</v>
          </cell>
          <cell r="Z54">
            <v>164</v>
          </cell>
          <cell r="AA54">
            <v>0</v>
          </cell>
          <cell r="AB54">
            <v>4.42</v>
          </cell>
          <cell r="AC54">
            <v>0.02</v>
          </cell>
          <cell r="AD54">
            <v>0.04</v>
          </cell>
          <cell r="AE54">
            <v>0.54</v>
          </cell>
          <cell r="AF54">
            <v>0.74</v>
          </cell>
          <cell r="AG54">
            <v>0.2</v>
          </cell>
          <cell r="AH54">
            <v>0.05</v>
          </cell>
          <cell r="AI54">
            <v>0</v>
          </cell>
          <cell r="AJ54">
            <v>16.5</v>
          </cell>
          <cell r="AK54">
            <v>25</v>
          </cell>
          <cell r="AL54">
            <v>0.39500000000000002</v>
          </cell>
          <cell r="AM54">
            <v>1.8</v>
          </cell>
          <cell r="AN54">
            <v>240</v>
          </cell>
          <cell r="AO54">
            <v>28</v>
          </cell>
          <cell r="AP54">
            <v>33</v>
          </cell>
          <cell r="AQ54">
            <v>22</v>
          </cell>
          <cell r="AR54">
            <v>0.6</v>
          </cell>
          <cell r="AS54">
            <v>0.5</v>
          </cell>
          <cell r="AT54">
            <v>0.1</v>
          </cell>
          <cell r="AU54">
            <v>0.4</v>
          </cell>
        </row>
        <row r="55">
          <cell r="A55">
            <v>632</v>
          </cell>
          <cell r="B55" t="str">
            <v xml:space="preserve">Ananás </v>
          </cell>
          <cell r="C55" t="str">
            <v>Frutos e produtos derivados de frutos</v>
          </cell>
          <cell r="D55" t="str">
            <v>Fruta utilizada como fruta</v>
          </cell>
          <cell r="E55" t="str">
            <v>Frutos diversos com casca não comestível, grandes</v>
          </cell>
          <cell r="F55">
            <v>47</v>
          </cell>
          <cell r="G55">
            <v>201</v>
          </cell>
          <cell r="H55">
            <v>0.2</v>
          </cell>
          <cell r="I55">
            <v>0</v>
          </cell>
          <cell r="J55">
            <v>0.1</v>
          </cell>
          <cell r="K55">
            <v>0.1</v>
          </cell>
          <cell r="L55">
            <v>0.1</v>
          </cell>
          <cell r="M55">
            <v>0</v>
          </cell>
          <cell r="N55">
            <v>9.5</v>
          </cell>
          <cell r="O55">
            <v>9.5</v>
          </cell>
          <cell r="P55">
            <v>0</v>
          </cell>
          <cell r="Q55">
            <v>0</v>
          </cell>
          <cell r="R55">
            <v>1.2</v>
          </cell>
          <cell r="S55">
            <v>0.5</v>
          </cell>
          <cell r="T55">
            <v>0</v>
          </cell>
          <cell r="U55">
            <v>0</v>
          </cell>
          <cell r="V55">
            <v>87.6</v>
          </cell>
          <cell r="W55">
            <v>1.1000000000000001</v>
          </cell>
          <cell r="X55">
            <v>0</v>
          </cell>
          <cell r="Y55">
            <v>3</v>
          </cell>
          <cell r="Z55">
            <v>20</v>
          </cell>
          <cell r="AA55">
            <v>0</v>
          </cell>
          <cell r="AB55">
            <v>0.1</v>
          </cell>
          <cell r="AC55">
            <v>0.04</v>
          </cell>
          <cell r="AD55">
            <v>0.03</v>
          </cell>
          <cell r="AE55">
            <v>0.6</v>
          </cell>
          <cell r="AF55">
            <v>0.7</v>
          </cell>
          <cell r="AG55">
            <v>0.1</v>
          </cell>
          <cell r="AH55">
            <v>0.09</v>
          </cell>
          <cell r="AI55">
            <v>0</v>
          </cell>
          <cell r="AJ55">
            <v>16</v>
          </cell>
          <cell r="AK55">
            <v>5</v>
          </cell>
          <cell r="AL55">
            <v>0.2</v>
          </cell>
          <cell r="AM55">
            <v>2</v>
          </cell>
          <cell r="AN55">
            <v>160</v>
          </cell>
          <cell r="AO55">
            <v>18</v>
          </cell>
          <cell r="AP55">
            <v>7</v>
          </cell>
          <cell r="AQ55">
            <v>13</v>
          </cell>
          <cell r="AR55">
            <v>0.3</v>
          </cell>
          <cell r="AS55">
            <v>0.1</v>
          </cell>
          <cell r="AU55">
            <v>3.7</v>
          </cell>
        </row>
        <row r="56">
          <cell r="A56">
            <v>1900000104</v>
          </cell>
          <cell r="B56" t="str">
            <v>Ananás desidratado</v>
          </cell>
          <cell r="C56" t="str">
            <v>Frutos e produtos derivados de frutos</v>
          </cell>
          <cell r="D56" t="str">
            <v>Produtos de frutos processados</v>
          </cell>
          <cell r="E56" t="str">
            <v>Frutos secados</v>
          </cell>
          <cell r="F56">
            <v>363</v>
          </cell>
          <cell r="G56">
            <v>1540</v>
          </cell>
          <cell r="H56">
            <v>1.5</v>
          </cell>
          <cell r="I56">
            <v>0</v>
          </cell>
          <cell r="J56">
            <v>0.8</v>
          </cell>
          <cell r="K56">
            <v>0.8</v>
          </cell>
          <cell r="L56">
            <v>0.8</v>
          </cell>
          <cell r="M56">
            <v>0</v>
          </cell>
          <cell r="N56">
            <v>72.8</v>
          </cell>
          <cell r="O56">
            <v>72.8</v>
          </cell>
          <cell r="P56">
            <v>0</v>
          </cell>
          <cell r="Q56">
            <v>0</v>
          </cell>
          <cell r="R56">
            <v>9.1999999999999993</v>
          </cell>
          <cell r="S56">
            <v>3.8</v>
          </cell>
          <cell r="T56">
            <v>0</v>
          </cell>
          <cell r="U56">
            <v>0</v>
          </cell>
          <cell r="V56">
            <v>5</v>
          </cell>
          <cell r="W56">
            <v>8.1999999999999993</v>
          </cell>
          <cell r="X56">
            <v>0</v>
          </cell>
          <cell r="AA56">
            <v>0</v>
          </cell>
          <cell r="AB56">
            <v>0.77</v>
          </cell>
          <cell r="AD56">
            <v>0.23</v>
          </cell>
          <cell r="AE56">
            <v>4.5999999999999996</v>
          </cell>
          <cell r="AF56">
            <v>5.36</v>
          </cell>
          <cell r="AG56">
            <v>0.77</v>
          </cell>
          <cell r="AH56">
            <v>0.69</v>
          </cell>
          <cell r="AI56">
            <v>0</v>
          </cell>
          <cell r="AK56">
            <v>38.299999999999997</v>
          </cell>
          <cell r="AL56">
            <v>1.53</v>
          </cell>
          <cell r="AM56">
            <v>15</v>
          </cell>
          <cell r="AN56">
            <v>1230</v>
          </cell>
          <cell r="AO56">
            <v>140</v>
          </cell>
          <cell r="AP56">
            <v>54</v>
          </cell>
          <cell r="AQ56">
            <v>100</v>
          </cell>
          <cell r="AR56">
            <v>2.2999999999999998</v>
          </cell>
          <cell r="AS56">
            <v>0.8</v>
          </cell>
        </row>
        <row r="57">
          <cell r="A57">
            <v>633</v>
          </cell>
          <cell r="B57" t="str">
            <v>Ananás, conserva em calda de açúcar</v>
          </cell>
          <cell r="C57" t="str">
            <v>Frutos e produtos derivados de frutos</v>
          </cell>
          <cell r="D57" t="str">
            <v>Produtos de frutos processados</v>
          </cell>
          <cell r="E57" t="str">
            <v>Outros frutos processados (excluindo bebidas)</v>
          </cell>
          <cell r="F57">
            <v>98</v>
          </cell>
          <cell r="G57">
            <v>417</v>
          </cell>
          <cell r="H57">
            <v>0.1</v>
          </cell>
          <cell r="I57">
            <v>0</v>
          </cell>
          <cell r="J57">
            <v>0.1</v>
          </cell>
          <cell r="K57">
            <v>0</v>
          </cell>
          <cell r="L57">
            <v>0</v>
          </cell>
          <cell r="M57">
            <v>0</v>
          </cell>
          <cell r="N57">
            <v>23.2</v>
          </cell>
          <cell r="O57">
            <v>23.2</v>
          </cell>
          <cell r="P57">
            <v>0</v>
          </cell>
          <cell r="Q57">
            <v>0</v>
          </cell>
          <cell r="R57">
            <v>1</v>
          </cell>
          <cell r="S57">
            <v>0.2</v>
          </cell>
          <cell r="T57">
            <v>0</v>
          </cell>
          <cell r="U57">
            <v>0</v>
          </cell>
          <cell r="V57">
            <v>74.900000000000006</v>
          </cell>
          <cell r="W57">
            <v>0.6</v>
          </cell>
          <cell r="X57">
            <v>0</v>
          </cell>
          <cell r="Y57">
            <v>2</v>
          </cell>
          <cell r="Z57">
            <v>11</v>
          </cell>
          <cell r="AA57">
            <v>0</v>
          </cell>
          <cell r="AB57">
            <v>0.06</v>
          </cell>
          <cell r="AC57">
            <v>0.03</v>
          </cell>
          <cell r="AD57">
            <v>0.02</v>
          </cell>
          <cell r="AE57">
            <v>0.2</v>
          </cell>
          <cell r="AF57">
            <v>0.2</v>
          </cell>
          <cell r="AG57">
            <v>0</v>
          </cell>
          <cell r="AH57">
            <v>0.08</v>
          </cell>
          <cell r="AI57">
            <v>0</v>
          </cell>
          <cell r="AJ57">
            <v>7</v>
          </cell>
          <cell r="AK57">
            <v>1</v>
          </cell>
          <cell r="AL57">
            <v>0.34</v>
          </cell>
          <cell r="AM57">
            <v>2</v>
          </cell>
          <cell r="AN57">
            <v>110</v>
          </cell>
          <cell r="AO57">
            <v>17</v>
          </cell>
          <cell r="AP57">
            <v>5</v>
          </cell>
          <cell r="AQ57">
            <v>11</v>
          </cell>
          <cell r="AR57">
            <v>0.3</v>
          </cell>
          <cell r="AS57">
            <v>0.1</v>
          </cell>
          <cell r="AU57">
            <v>3.6</v>
          </cell>
        </row>
        <row r="58">
          <cell r="A58">
            <v>1191</v>
          </cell>
          <cell r="B58" t="str">
            <v>Anchova, conserva em óleo, escorrido</v>
          </cell>
          <cell r="C58" t="str">
            <v>Peixes, mariscos, anfíbios, répteis e invertebrados</v>
          </cell>
          <cell r="D58" t="str">
            <v>Peixe e produtos da pesca processados</v>
          </cell>
          <cell r="E58" t="str">
            <v>Peixe processado ou conservado (incluindo vísceras processadas)</v>
          </cell>
          <cell r="F58">
            <v>191</v>
          </cell>
          <cell r="G58">
            <v>798</v>
          </cell>
          <cell r="H58">
            <v>10</v>
          </cell>
          <cell r="I58">
            <v>1.6</v>
          </cell>
          <cell r="J58">
            <v>5.3</v>
          </cell>
          <cell r="K58">
            <v>1.8</v>
          </cell>
          <cell r="L58">
            <v>1.76</v>
          </cell>
          <cell r="M58">
            <v>0.5</v>
          </cell>
          <cell r="N58">
            <v>0</v>
          </cell>
          <cell r="O58">
            <v>0</v>
          </cell>
          <cell r="P58">
            <v>0</v>
          </cell>
          <cell r="Q58">
            <v>0</v>
          </cell>
          <cell r="R58">
            <v>0</v>
          </cell>
          <cell r="S58">
            <v>25.2</v>
          </cell>
          <cell r="T58">
            <v>9.8000000000000007</v>
          </cell>
          <cell r="U58">
            <v>0</v>
          </cell>
          <cell r="V58">
            <v>46.4</v>
          </cell>
          <cell r="W58">
            <v>0</v>
          </cell>
          <cell r="X58">
            <v>63</v>
          </cell>
          <cell r="Y58">
            <v>57</v>
          </cell>
          <cell r="Z58">
            <v>0</v>
          </cell>
          <cell r="AA58">
            <v>3</v>
          </cell>
          <cell r="AB58">
            <v>0.6</v>
          </cell>
          <cell r="AC58">
            <v>0.02</v>
          </cell>
          <cell r="AD58">
            <v>0.1</v>
          </cell>
          <cell r="AE58">
            <v>3.8</v>
          </cell>
          <cell r="AF58">
            <v>8.5</v>
          </cell>
          <cell r="AG58">
            <v>0</v>
          </cell>
          <cell r="AH58">
            <v>0.51</v>
          </cell>
          <cell r="AI58">
            <v>11</v>
          </cell>
          <cell r="AJ58">
            <v>0</v>
          </cell>
          <cell r="AK58">
            <v>18</v>
          </cell>
          <cell r="AL58">
            <v>11.6</v>
          </cell>
          <cell r="AM58">
            <v>3930</v>
          </cell>
          <cell r="AN58">
            <v>230</v>
          </cell>
          <cell r="AO58">
            <v>300</v>
          </cell>
          <cell r="AP58">
            <v>300</v>
          </cell>
          <cell r="AQ58">
            <v>56</v>
          </cell>
          <cell r="AR58">
            <v>4.0999999999999996</v>
          </cell>
          <cell r="AS58">
            <v>3</v>
          </cell>
        </row>
        <row r="59">
          <cell r="A59">
            <v>635</v>
          </cell>
          <cell r="B59" t="str">
            <v>Anona</v>
          </cell>
          <cell r="C59" t="str">
            <v>Frutos e produtos derivados de frutos</v>
          </cell>
          <cell r="D59" t="str">
            <v>Fruta utilizada como fruta</v>
          </cell>
          <cell r="E59" t="str">
            <v>Frutos diversos com casca não comestível, grandes</v>
          </cell>
          <cell r="F59">
            <v>82</v>
          </cell>
          <cell r="G59">
            <v>349</v>
          </cell>
          <cell r="H59">
            <v>0.4</v>
          </cell>
          <cell r="I59">
            <v>0</v>
          </cell>
          <cell r="J59">
            <v>0.2</v>
          </cell>
          <cell r="K59">
            <v>0.1</v>
          </cell>
          <cell r="L59">
            <v>0.1</v>
          </cell>
          <cell r="M59">
            <v>0</v>
          </cell>
          <cell r="N59">
            <v>16.8</v>
          </cell>
          <cell r="O59">
            <v>14.8</v>
          </cell>
          <cell r="P59">
            <v>0</v>
          </cell>
          <cell r="Q59">
            <v>2</v>
          </cell>
          <cell r="R59">
            <v>2.4</v>
          </cell>
          <cell r="S59">
            <v>1.7</v>
          </cell>
          <cell r="T59">
            <v>0</v>
          </cell>
          <cell r="U59">
            <v>0</v>
          </cell>
          <cell r="V59">
            <v>77.7</v>
          </cell>
          <cell r="W59">
            <v>0</v>
          </cell>
          <cell r="X59">
            <v>0</v>
          </cell>
          <cell r="Y59">
            <v>1</v>
          </cell>
          <cell r="Z59">
            <v>6</v>
          </cell>
          <cell r="AA59">
            <v>0</v>
          </cell>
          <cell r="AB59">
            <v>0.1</v>
          </cell>
          <cell r="AC59">
            <v>0.1</v>
          </cell>
          <cell r="AD59">
            <v>0.11</v>
          </cell>
          <cell r="AE59">
            <v>0.9</v>
          </cell>
          <cell r="AF59">
            <v>1</v>
          </cell>
          <cell r="AG59">
            <v>0.1</v>
          </cell>
          <cell r="AH59">
            <v>0.2</v>
          </cell>
          <cell r="AI59">
            <v>0</v>
          </cell>
          <cell r="AJ59">
            <v>17</v>
          </cell>
          <cell r="AK59">
            <v>5</v>
          </cell>
          <cell r="AL59">
            <v>0.55000000000000004</v>
          </cell>
          <cell r="AM59">
            <v>11</v>
          </cell>
          <cell r="AN59">
            <v>240</v>
          </cell>
          <cell r="AO59">
            <v>6</v>
          </cell>
          <cell r="AP59">
            <v>31</v>
          </cell>
          <cell r="AQ59">
            <v>23</v>
          </cell>
          <cell r="AR59">
            <v>0.3</v>
          </cell>
          <cell r="AS59">
            <v>0.2</v>
          </cell>
        </row>
        <row r="60">
          <cell r="A60">
            <v>1900000105</v>
          </cell>
          <cell r="B60" t="str">
            <v>Anona desidratada</v>
          </cell>
          <cell r="C60" t="str">
            <v>Frutos e produtos derivados de frutos</v>
          </cell>
          <cell r="D60" t="str">
            <v>Produtos de frutos processados</v>
          </cell>
          <cell r="E60" t="str">
            <v>Frutos secados</v>
          </cell>
          <cell r="F60">
            <v>351</v>
          </cell>
          <cell r="G60">
            <v>1480</v>
          </cell>
          <cell r="H60">
            <v>1.7</v>
          </cell>
          <cell r="I60">
            <v>0</v>
          </cell>
          <cell r="J60">
            <v>0.9</v>
          </cell>
          <cell r="K60">
            <v>0.4</v>
          </cell>
          <cell r="L60">
            <v>0.4</v>
          </cell>
          <cell r="M60">
            <v>0</v>
          </cell>
          <cell r="N60">
            <v>71.599999999999994</v>
          </cell>
          <cell r="O60">
            <v>63</v>
          </cell>
          <cell r="P60">
            <v>0</v>
          </cell>
          <cell r="Q60">
            <v>8.5</v>
          </cell>
          <cell r="R60">
            <v>10.199999999999999</v>
          </cell>
          <cell r="S60">
            <v>7.2</v>
          </cell>
          <cell r="T60">
            <v>0.1</v>
          </cell>
          <cell r="U60">
            <v>0</v>
          </cell>
          <cell r="V60">
            <v>5</v>
          </cell>
          <cell r="W60">
            <v>0</v>
          </cell>
          <cell r="X60">
            <v>0</v>
          </cell>
          <cell r="AA60">
            <v>0</v>
          </cell>
          <cell r="AB60">
            <v>0.43</v>
          </cell>
          <cell r="AD60">
            <v>0.47</v>
          </cell>
          <cell r="AE60">
            <v>3.83</v>
          </cell>
          <cell r="AF60">
            <v>4.26</v>
          </cell>
          <cell r="AG60">
            <v>0.43</v>
          </cell>
          <cell r="AH60">
            <v>0.85</v>
          </cell>
          <cell r="AI60">
            <v>0</v>
          </cell>
          <cell r="AK60">
            <v>21.3</v>
          </cell>
          <cell r="AL60">
            <v>2.34</v>
          </cell>
          <cell r="AM60">
            <v>47</v>
          </cell>
          <cell r="AN60">
            <v>1000</v>
          </cell>
          <cell r="AO60">
            <v>26</v>
          </cell>
          <cell r="AP60">
            <v>130</v>
          </cell>
          <cell r="AQ60">
            <v>98</v>
          </cell>
          <cell r="AR60">
            <v>1.3</v>
          </cell>
          <cell r="AS60">
            <v>0.9</v>
          </cell>
        </row>
        <row r="61">
          <cell r="A61">
            <v>1087</v>
          </cell>
          <cell r="B61" t="str">
            <v>Arroz à valenciana</v>
          </cell>
          <cell r="C61" t="str">
            <v>Pratos compostos</v>
          </cell>
          <cell r="D61" t="str">
            <v>Pratos, incl. refeições prontas a comer (excluindo sopas e saladas)</v>
          </cell>
          <cell r="E61" t="str">
            <v>Pratos à base de massas alimentícias e arroz (ou outro cereal)</v>
          </cell>
          <cell r="F61">
            <v>111</v>
          </cell>
          <cell r="G61">
            <v>463</v>
          </cell>
          <cell r="H61">
            <v>5.3</v>
          </cell>
          <cell r="I61">
            <v>1.4</v>
          </cell>
          <cell r="J61">
            <v>2.4</v>
          </cell>
          <cell r="K61">
            <v>0.8</v>
          </cell>
          <cell r="L61">
            <v>0.437</v>
          </cell>
          <cell r="M61">
            <v>0</v>
          </cell>
          <cell r="N61">
            <v>7.7</v>
          </cell>
          <cell r="O61">
            <v>0.7</v>
          </cell>
          <cell r="P61">
            <v>0.1</v>
          </cell>
          <cell r="Q61">
            <v>7</v>
          </cell>
          <cell r="R61">
            <v>0.8</v>
          </cell>
          <cell r="S61">
            <v>7.6</v>
          </cell>
          <cell r="T61">
            <v>0.5</v>
          </cell>
          <cell r="U61">
            <v>0</v>
          </cell>
          <cell r="V61">
            <v>77.400000000000006</v>
          </cell>
          <cell r="W61">
            <v>0</v>
          </cell>
          <cell r="X61">
            <v>29</v>
          </cell>
          <cell r="Y61">
            <v>86</v>
          </cell>
          <cell r="Z61">
            <v>267</v>
          </cell>
          <cell r="AA61">
            <v>0.5</v>
          </cell>
          <cell r="AB61">
            <v>0.67</v>
          </cell>
          <cell r="AC61">
            <v>0.11</v>
          </cell>
          <cell r="AD61">
            <v>0.06</v>
          </cell>
          <cell r="AE61">
            <v>1.9</v>
          </cell>
          <cell r="AF61">
            <v>3.33</v>
          </cell>
          <cell r="AG61">
            <v>1.51</v>
          </cell>
          <cell r="AH61">
            <v>0.15</v>
          </cell>
          <cell r="AI61">
            <v>4</v>
          </cell>
          <cell r="AJ61">
            <v>13.2</v>
          </cell>
          <cell r="AK61">
            <v>13</v>
          </cell>
          <cell r="AL61">
            <v>0.94599999999999995</v>
          </cell>
          <cell r="AM61">
            <v>180</v>
          </cell>
          <cell r="AN61">
            <v>150</v>
          </cell>
          <cell r="AO61">
            <v>23</v>
          </cell>
          <cell r="AP61">
            <v>89</v>
          </cell>
          <cell r="AQ61">
            <v>21</v>
          </cell>
          <cell r="AR61">
            <v>1.5</v>
          </cell>
          <cell r="AS61">
            <v>0.7</v>
          </cell>
        </row>
        <row r="62">
          <cell r="A62">
            <v>402</v>
          </cell>
          <cell r="B62" t="str">
            <v>Arroz agulha cru</v>
          </cell>
          <cell r="C62" t="str">
            <v>Cereais e produtos à base de cereais</v>
          </cell>
          <cell r="D62" t="str">
            <v>Cereais e seus derivados primários</v>
          </cell>
          <cell r="E62" t="str">
            <v>Grãos de cereais (e grãos semelhantes a cereais)</v>
          </cell>
          <cell r="F62">
            <v>347</v>
          </cell>
          <cell r="G62">
            <v>1470</v>
          </cell>
          <cell r="H62">
            <v>0.4</v>
          </cell>
          <cell r="I62">
            <v>0.1</v>
          </cell>
          <cell r="J62">
            <v>0.1</v>
          </cell>
          <cell r="K62">
            <v>0.1</v>
          </cell>
          <cell r="L62">
            <v>0.1</v>
          </cell>
          <cell r="M62">
            <v>0</v>
          </cell>
          <cell r="N62">
            <v>78.099999999999994</v>
          </cell>
          <cell r="O62">
            <v>0</v>
          </cell>
          <cell r="P62">
            <v>0</v>
          </cell>
          <cell r="Q62">
            <v>78.099999999999994</v>
          </cell>
          <cell r="R62">
            <v>2.1</v>
          </cell>
          <cell r="S62">
            <v>6.7</v>
          </cell>
          <cell r="T62">
            <v>0</v>
          </cell>
          <cell r="U62">
            <v>0</v>
          </cell>
          <cell r="V62">
            <v>13.9</v>
          </cell>
          <cell r="W62">
            <v>0</v>
          </cell>
          <cell r="X62">
            <v>0</v>
          </cell>
          <cell r="Y62">
            <v>0</v>
          </cell>
          <cell r="Z62">
            <v>0</v>
          </cell>
          <cell r="AA62">
            <v>0</v>
          </cell>
          <cell r="AB62">
            <v>0.1</v>
          </cell>
          <cell r="AC62">
            <v>0.06</v>
          </cell>
          <cell r="AD62">
            <v>0.03</v>
          </cell>
          <cell r="AE62">
            <v>2</v>
          </cell>
          <cell r="AF62">
            <v>3.4</v>
          </cell>
          <cell r="AG62">
            <v>1.4</v>
          </cell>
          <cell r="AH62">
            <v>0.28999999999999998</v>
          </cell>
          <cell r="AI62">
            <v>0</v>
          </cell>
          <cell r="AJ62">
            <v>0</v>
          </cell>
          <cell r="AK62">
            <v>19</v>
          </cell>
          <cell r="AL62">
            <v>0.5</v>
          </cell>
          <cell r="AM62">
            <v>6</v>
          </cell>
          <cell r="AN62">
            <v>94</v>
          </cell>
          <cell r="AO62">
            <v>13</v>
          </cell>
          <cell r="AP62">
            <v>87</v>
          </cell>
          <cell r="AQ62">
            <v>32</v>
          </cell>
          <cell r="AR62">
            <v>0.6</v>
          </cell>
          <cell r="AS62">
            <v>1.3</v>
          </cell>
        </row>
        <row r="63">
          <cell r="A63">
            <v>400</v>
          </cell>
          <cell r="B63" t="str">
            <v>Arroz carolino branqueado cru</v>
          </cell>
          <cell r="C63" t="str">
            <v>Cereais e produtos à base de cereais</v>
          </cell>
          <cell r="D63" t="str">
            <v>Cereais e seus derivados primários</v>
          </cell>
          <cell r="E63" t="str">
            <v>Grãos de cereais (e grãos semelhantes a cereais)</v>
          </cell>
          <cell r="F63">
            <v>357</v>
          </cell>
          <cell r="G63">
            <v>1520</v>
          </cell>
          <cell r="H63">
            <v>0.5</v>
          </cell>
          <cell r="I63">
            <v>0.1</v>
          </cell>
          <cell r="J63">
            <v>0.1</v>
          </cell>
          <cell r="K63">
            <v>0.2</v>
          </cell>
          <cell r="L63">
            <v>0.2</v>
          </cell>
          <cell r="M63">
            <v>0</v>
          </cell>
          <cell r="N63">
            <v>79.599999999999994</v>
          </cell>
          <cell r="O63">
            <v>0</v>
          </cell>
          <cell r="P63">
            <v>0</v>
          </cell>
          <cell r="Q63">
            <v>79.599999999999994</v>
          </cell>
          <cell r="R63">
            <v>2.2000000000000002</v>
          </cell>
          <cell r="S63">
            <v>7.4</v>
          </cell>
          <cell r="T63">
            <v>0</v>
          </cell>
          <cell r="U63">
            <v>0</v>
          </cell>
          <cell r="V63">
            <v>10.7</v>
          </cell>
          <cell r="W63">
            <v>0</v>
          </cell>
          <cell r="X63">
            <v>0</v>
          </cell>
          <cell r="Y63">
            <v>0</v>
          </cell>
          <cell r="Z63">
            <v>0</v>
          </cell>
          <cell r="AA63">
            <v>0</v>
          </cell>
          <cell r="AB63">
            <v>0.1</v>
          </cell>
          <cell r="AC63">
            <v>7.0000000000000007E-2</v>
          </cell>
          <cell r="AD63">
            <v>0.03</v>
          </cell>
          <cell r="AE63">
            <v>2</v>
          </cell>
          <cell r="AF63">
            <v>3.6</v>
          </cell>
          <cell r="AG63">
            <v>1.6</v>
          </cell>
          <cell r="AH63">
            <v>0.3</v>
          </cell>
          <cell r="AI63">
            <v>0</v>
          </cell>
          <cell r="AJ63">
            <v>0</v>
          </cell>
          <cell r="AK63">
            <v>20</v>
          </cell>
          <cell r="AL63">
            <v>1</v>
          </cell>
          <cell r="AM63">
            <v>6</v>
          </cell>
          <cell r="AN63">
            <v>110</v>
          </cell>
          <cell r="AO63">
            <v>11</v>
          </cell>
          <cell r="AP63">
            <v>92</v>
          </cell>
          <cell r="AQ63">
            <v>13</v>
          </cell>
          <cell r="AR63">
            <v>0.6</v>
          </cell>
          <cell r="AS63">
            <v>1.3</v>
          </cell>
        </row>
        <row r="64">
          <cell r="A64">
            <v>403</v>
          </cell>
          <cell r="B64" t="str">
            <v>Arroz cozido simples</v>
          </cell>
          <cell r="C64" t="str">
            <v>Cereais e produtos à base de cereais</v>
          </cell>
          <cell r="D64" t="str">
            <v>Cereais e seus derivados primários</v>
          </cell>
          <cell r="E64" t="str">
            <v>Grãos de cereais (e grãos semelhantes a cereais)</v>
          </cell>
          <cell r="F64">
            <v>125</v>
          </cell>
          <cell r="G64">
            <v>532</v>
          </cell>
          <cell r="H64">
            <v>0.2</v>
          </cell>
          <cell r="I64">
            <v>0</v>
          </cell>
          <cell r="J64">
            <v>0.1</v>
          </cell>
          <cell r="K64">
            <v>0.1</v>
          </cell>
          <cell r="L64">
            <v>0</v>
          </cell>
          <cell r="M64">
            <v>0</v>
          </cell>
          <cell r="N64">
            <v>28</v>
          </cell>
          <cell r="O64">
            <v>0</v>
          </cell>
          <cell r="P64">
            <v>0</v>
          </cell>
          <cell r="Q64">
            <v>28</v>
          </cell>
          <cell r="R64">
            <v>0.8</v>
          </cell>
          <cell r="S64">
            <v>2.5</v>
          </cell>
          <cell r="T64">
            <v>0.8</v>
          </cell>
          <cell r="U64">
            <v>0</v>
          </cell>
          <cell r="V64">
            <v>68.400000000000006</v>
          </cell>
          <cell r="W64">
            <v>0</v>
          </cell>
          <cell r="X64">
            <v>0</v>
          </cell>
          <cell r="Y64">
            <v>0</v>
          </cell>
          <cell r="Z64">
            <v>0</v>
          </cell>
          <cell r="AA64">
            <v>0</v>
          </cell>
          <cell r="AB64">
            <v>0</v>
          </cell>
          <cell r="AC64">
            <v>0.01</v>
          </cell>
          <cell r="AD64">
            <v>0.01</v>
          </cell>
          <cell r="AE64">
            <v>0.6</v>
          </cell>
          <cell r="AF64">
            <v>1.1000000000000001</v>
          </cell>
          <cell r="AG64">
            <v>0.5</v>
          </cell>
          <cell r="AH64">
            <v>0.08</v>
          </cell>
          <cell r="AI64">
            <v>0</v>
          </cell>
          <cell r="AJ64">
            <v>0</v>
          </cell>
          <cell r="AK64">
            <v>5.8</v>
          </cell>
          <cell r="AL64">
            <v>0.9</v>
          </cell>
          <cell r="AM64">
            <v>310</v>
          </cell>
          <cell r="AN64">
            <v>36</v>
          </cell>
          <cell r="AO64">
            <v>7</v>
          </cell>
          <cell r="AP64">
            <v>33</v>
          </cell>
          <cell r="AQ64">
            <v>15</v>
          </cell>
          <cell r="AR64">
            <v>0.2</v>
          </cell>
          <cell r="AS64">
            <v>0.6</v>
          </cell>
          <cell r="AU64">
            <v>0.6</v>
          </cell>
        </row>
        <row r="65">
          <cell r="A65">
            <v>1058</v>
          </cell>
          <cell r="B65" t="str">
            <v>Arroz de bacalhau</v>
          </cell>
          <cell r="C65" t="str">
            <v>Pratos compostos</v>
          </cell>
          <cell r="D65" t="str">
            <v>Pratos, incl. refeições prontas a comer (excluindo sopas e saladas)</v>
          </cell>
          <cell r="E65" t="str">
            <v>Pratos à base de massas alimentícias e arroz (ou outro cereal)</v>
          </cell>
          <cell r="F65">
            <v>90</v>
          </cell>
          <cell r="G65">
            <v>379</v>
          </cell>
          <cell r="H65">
            <v>1.6</v>
          </cell>
          <cell r="I65">
            <v>0.2</v>
          </cell>
          <cell r="J65">
            <v>1.2</v>
          </cell>
          <cell r="K65">
            <v>0.2</v>
          </cell>
          <cell r="L65">
            <v>0.19600000000000001</v>
          </cell>
          <cell r="M65">
            <v>0</v>
          </cell>
          <cell r="N65">
            <v>15.3</v>
          </cell>
          <cell r="O65">
            <v>1.4</v>
          </cell>
          <cell r="P65">
            <v>0.1</v>
          </cell>
          <cell r="Q65">
            <v>13.9</v>
          </cell>
          <cell r="R65">
            <v>0.9</v>
          </cell>
          <cell r="S65">
            <v>3.1</v>
          </cell>
          <cell r="T65">
            <v>0.4</v>
          </cell>
          <cell r="U65">
            <v>0</v>
          </cell>
          <cell r="V65">
            <v>78.400000000000006</v>
          </cell>
          <cell r="W65">
            <v>0</v>
          </cell>
          <cell r="X65">
            <v>4</v>
          </cell>
          <cell r="Y65">
            <v>28</v>
          </cell>
          <cell r="Z65">
            <v>163</v>
          </cell>
          <cell r="AA65">
            <v>0.3</v>
          </cell>
          <cell r="AB65">
            <v>0.65</v>
          </cell>
          <cell r="AC65">
            <v>0.05</v>
          </cell>
          <cell r="AD65">
            <v>0.02</v>
          </cell>
          <cell r="AE65">
            <v>0.66</v>
          </cell>
          <cell r="AF65">
            <v>1.25</v>
          </cell>
          <cell r="AG65">
            <v>0.57999999999999996</v>
          </cell>
          <cell r="AH65">
            <v>0.12</v>
          </cell>
          <cell r="AI65">
            <v>7.0000000000000007E-2</v>
          </cell>
          <cell r="AJ65">
            <v>7.2</v>
          </cell>
          <cell r="AK65">
            <v>11</v>
          </cell>
          <cell r="AL65">
            <v>0.81200000000000006</v>
          </cell>
          <cell r="AM65">
            <v>170</v>
          </cell>
          <cell r="AN65">
            <v>120</v>
          </cell>
          <cell r="AO65">
            <v>11</v>
          </cell>
          <cell r="AP65">
            <v>34</v>
          </cell>
          <cell r="AQ65">
            <v>9.3000000000000007</v>
          </cell>
          <cell r="AR65">
            <v>0.4</v>
          </cell>
          <cell r="AS65">
            <v>0.4</v>
          </cell>
        </row>
        <row r="66">
          <cell r="A66">
            <v>1059</v>
          </cell>
          <cell r="B66" t="str">
            <v>Arroz de bacalhau com margarina</v>
          </cell>
          <cell r="C66" t="str">
            <v>Pratos compostos</v>
          </cell>
          <cell r="D66" t="str">
            <v>Pratos, incl. refeições prontas a comer (excluindo sopas e saladas)</v>
          </cell>
          <cell r="E66" t="str">
            <v>Pratos à base de massas alimentícias e arroz (ou outro cereal)</v>
          </cell>
          <cell r="F66">
            <v>91</v>
          </cell>
          <cell r="G66">
            <v>383</v>
          </cell>
          <cell r="H66">
            <v>2.1</v>
          </cell>
          <cell r="I66">
            <v>1</v>
          </cell>
          <cell r="J66">
            <v>0.4</v>
          </cell>
          <cell r="K66">
            <v>0.6</v>
          </cell>
          <cell r="L66">
            <v>0.55200000000000005</v>
          </cell>
          <cell r="M66">
            <v>0</v>
          </cell>
          <cell r="N66">
            <v>12.2</v>
          </cell>
          <cell r="O66">
            <v>0.8</v>
          </cell>
          <cell r="P66">
            <v>0.1</v>
          </cell>
          <cell r="Q66">
            <v>11.2</v>
          </cell>
          <cell r="R66">
            <v>0.7</v>
          </cell>
          <cell r="S66">
            <v>5.4</v>
          </cell>
          <cell r="T66">
            <v>1</v>
          </cell>
          <cell r="U66">
            <v>0</v>
          </cell>
          <cell r="V66">
            <v>78.400000000000006</v>
          </cell>
          <cell r="W66">
            <v>0</v>
          </cell>
          <cell r="X66">
            <v>11</v>
          </cell>
          <cell r="Y66">
            <v>79</v>
          </cell>
          <cell r="Z66">
            <v>396</v>
          </cell>
          <cell r="AA66">
            <v>1</v>
          </cell>
          <cell r="AB66">
            <v>0.34</v>
          </cell>
          <cell r="AC66">
            <v>0.04</v>
          </cell>
          <cell r="AD66">
            <v>0.03</v>
          </cell>
          <cell r="AE66">
            <v>0.69</v>
          </cell>
          <cell r="AF66">
            <v>1.69</v>
          </cell>
          <cell r="AG66">
            <v>1</v>
          </cell>
          <cell r="AH66">
            <v>0.1</v>
          </cell>
          <cell r="AI66">
            <v>0.2</v>
          </cell>
          <cell r="AJ66">
            <v>5.2</v>
          </cell>
          <cell r="AK66">
            <v>8.6999999999999993</v>
          </cell>
          <cell r="AL66">
            <v>1.32</v>
          </cell>
          <cell r="AM66">
            <v>400</v>
          </cell>
          <cell r="AN66">
            <v>110</v>
          </cell>
          <cell r="AO66">
            <v>16</v>
          </cell>
          <cell r="AP66">
            <v>47</v>
          </cell>
          <cell r="AQ66">
            <v>11</v>
          </cell>
          <cell r="AR66">
            <v>0.3</v>
          </cell>
          <cell r="AS66">
            <v>0.4</v>
          </cell>
        </row>
        <row r="67">
          <cell r="A67">
            <v>1096</v>
          </cell>
          <cell r="B67" t="str">
            <v>Arroz de cabidela</v>
          </cell>
          <cell r="C67" t="str">
            <v>Pratos compostos</v>
          </cell>
          <cell r="D67" t="str">
            <v>Pratos, incl. refeições prontas a comer (excluindo sopas e saladas)</v>
          </cell>
          <cell r="E67" t="str">
            <v>Pratos à base de massas alimentícias e arroz (ou outro cereal)</v>
          </cell>
          <cell r="F67">
            <v>105</v>
          </cell>
          <cell r="G67">
            <v>444</v>
          </cell>
          <cell r="H67">
            <v>1.9</v>
          </cell>
          <cell r="I67">
            <v>0.3</v>
          </cell>
          <cell r="J67">
            <v>1.1000000000000001</v>
          </cell>
          <cell r="K67">
            <v>0.3</v>
          </cell>
          <cell r="L67">
            <v>0.249</v>
          </cell>
          <cell r="M67">
            <v>0</v>
          </cell>
          <cell r="N67">
            <v>12.2</v>
          </cell>
          <cell r="O67">
            <v>0.3</v>
          </cell>
          <cell r="P67">
            <v>0.1</v>
          </cell>
          <cell r="Q67">
            <v>11.8</v>
          </cell>
          <cell r="R67">
            <v>0.5</v>
          </cell>
          <cell r="S67">
            <v>9.4</v>
          </cell>
          <cell r="T67">
            <v>0.5</v>
          </cell>
          <cell r="U67">
            <v>0</v>
          </cell>
          <cell r="V67">
            <v>74.900000000000006</v>
          </cell>
          <cell r="W67">
            <v>0.2</v>
          </cell>
          <cell r="X67">
            <v>31</v>
          </cell>
          <cell r="Y67">
            <v>12</v>
          </cell>
          <cell r="Z67">
            <v>50</v>
          </cell>
          <cell r="AA67">
            <v>0.1</v>
          </cell>
          <cell r="AB67">
            <v>0.3</v>
          </cell>
          <cell r="AC67">
            <v>0.08</v>
          </cell>
          <cell r="AD67">
            <v>7.0000000000000007E-2</v>
          </cell>
          <cell r="AE67">
            <v>3.2</v>
          </cell>
          <cell r="AF67">
            <v>4.91</v>
          </cell>
          <cell r="AG67">
            <v>1.79</v>
          </cell>
          <cell r="AH67">
            <v>0.2</v>
          </cell>
          <cell r="AI67">
            <v>0.26</v>
          </cell>
          <cell r="AJ67">
            <v>4.3</v>
          </cell>
          <cell r="AK67">
            <v>12</v>
          </cell>
          <cell r="AL67">
            <v>1.04</v>
          </cell>
          <cell r="AM67">
            <v>200</v>
          </cell>
          <cell r="AN67">
            <v>190</v>
          </cell>
          <cell r="AO67">
            <v>13</v>
          </cell>
          <cell r="AP67">
            <v>90</v>
          </cell>
          <cell r="AQ67">
            <v>15</v>
          </cell>
          <cell r="AR67">
            <v>0.5</v>
          </cell>
          <cell r="AS67">
            <v>0.6</v>
          </cell>
        </row>
        <row r="68">
          <cell r="A68">
            <v>405</v>
          </cell>
          <cell r="B68" t="str">
            <v>Arroz de cenoura com azeite</v>
          </cell>
          <cell r="C68" t="str">
            <v>Pratos compostos</v>
          </cell>
          <cell r="D68" t="str">
            <v>Pratos, incl. refeições prontas a comer (excluindo sopas e saladas)</v>
          </cell>
          <cell r="E68" t="str">
            <v>Pratos à base de massas alimentícias e arroz (ou outro cereal)</v>
          </cell>
          <cell r="F68">
            <v>127</v>
          </cell>
          <cell r="G68">
            <v>533</v>
          </cell>
          <cell r="H68">
            <v>4.2</v>
          </cell>
          <cell r="I68">
            <v>0.6</v>
          </cell>
          <cell r="J68">
            <v>3.2</v>
          </cell>
          <cell r="K68">
            <v>0.3</v>
          </cell>
          <cell r="L68">
            <v>0.28599999999999998</v>
          </cell>
          <cell r="M68">
            <v>0</v>
          </cell>
          <cell r="N68">
            <v>19.899999999999999</v>
          </cell>
          <cell r="O68">
            <v>0.9</v>
          </cell>
          <cell r="P68">
            <v>0.1</v>
          </cell>
          <cell r="Q68">
            <v>19</v>
          </cell>
          <cell r="R68">
            <v>1.1000000000000001</v>
          </cell>
          <cell r="S68">
            <v>1.8</v>
          </cell>
          <cell r="T68">
            <v>0.7</v>
          </cell>
          <cell r="U68">
            <v>0</v>
          </cell>
          <cell r="V68">
            <v>72.5</v>
          </cell>
          <cell r="W68">
            <v>0</v>
          </cell>
          <cell r="X68">
            <v>0</v>
          </cell>
          <cell r="Y68">
            <v>143</v>
          </cell>
          <cell r="Z68">
            <v>859</v>
          </cell>
          <cell r="AA68">
            <v>0</v>
          </cell>
          <cell r="AB68">
            <v>0.7</v>
          </cell>
          <cell r="AC68">
            <v>0.02</v>
          </cell>
          <cell r="AD68">
            <v>0.01</v>
          </cell>
          <cell r="AE68">
            <v>0.54</v>
          </cell>
          <cell r="AF68">
            <v>1.06</v>
          </cell>
          <cell r="AG68">
            <v>0.37</v>
          </cell>
          <cell r="AH68">
            <v>7.0000000000000007E-2</v>
          </cell>
          <cell r="AI68">
            <v>0</v>
          </cell>
          <cell r="AJ68">
            <v>0.8</v>
          </cell>
          <cell r="AK68">
            <v>6.9</v>
          </cell>
          <cell r="AL68">
            <v>0.92500000000000004</v>
          </cell>
          <cell r="AM68">
            <v>270</v>
          </cell>
          <cell r="AN68">
            <v>67</v>
          </cell>
          <cell r="AO68">
            <v>13</v>
          </cell>
          <cell r="AP68">
            <v>28</v>
          </cell>
          <cell r="AQ68">
            <v>12</v>
          </cell>
          <cell r="AR68">
            <v>0.3</v>
          </cell>
          <cell r="AS68">
            <v>0.3</v>
          </cell>
        </row>
        <row r="69">
          <cell r="A69">
            <v>1091</v>
          </cell>
          <cell r="B69" t="str">
            <v>Arroz de ervilhas</v>
          </cell>
          <cell r="C69" t="str">
            <v>Pratos compostos</v>
          </cell>
          <cell r="D69" t="str">
            <v>Pratos, incl. refeições prontas a comer (excluindo sopas e saladas)</v>
          </cell>
          <cell r="E69" t="str">
            <v>Pratos à base de massas alimentícias e arroz (ou outro cereal)</v>
          </cell>
          <cell r="F69">
            <v>85</v>
          </cell>
          <cell r="G69">
            <v>361</v>
          </cell>
          <cell r="H69">
            <v>0.2</v>
          </cell>
          <cell r="I69">
            <v>0.1</v>
          </cell>
          <cell r="J69">
            <v>0.1</v>
          </cell>
          <cell r="K69">
            <v>0.1</v>
          </cell>
          <cell r="L69">
            <v>7.9600000000000004E-2</v>
          </cell>
          <cell r="M69">
            <v>0</v>
          </cell>
          <cell r="N69">
            <v>18</v>
          </cell>
          <cell r="O69">
            <v>0.2</v>
          </cell>
          <cell r="P69">
            <v>0.2</v>
          </cell>
          <cell r="Q69">
            <v>17.600000000000001</v>
          </cell>
          <cell r="R69">
            <v>1</v>
          </cell>
          <cell r="S69">
            <v>2.2999999999999998</v>
          </cell>
          <cell r="T69">
            <v>0.3</v>
          </cell>
          <cell r="U69">
            <v>0</v>
          </cell>
          <cell r="V69">
            <v>78.3</v>
          </cell>
          <cell r="W69">
            <v>0</v>
          </cell>
          <cell r="X69">
            <v>0</v>
          </cell>
          <cell r="Y69">
            <v>6</v>
          </cell>
          <cell r="Z69">
            <v>35</v>
          </cell>
          <cell r="AA69">
            <v>0</v>
          </cell>
          <cell r="AB69">
            <v>0.05</v>
          </cell>
          <cell r="AC69">
            <v>0.1</v>
          </cell>
          <cell r="AD69">
            <v>0.01</v>
          </cell>
          <cell r="AE69">
            <v>0.59</v>
          </cell>
          <cell r="AF69">
            <v>1.02</v>
          </cell>
          <cell r="AG69">
            <v>0.44</v>
          </cell>
          <cell r="AH69">
            <v>0.08</v>
          </cell>
          <cell r="AI69">
            <v>0</v>
          </cell>
          <cell r="AJ69">
            <v>2.4</v>
          </cell>
          <cell r="AK69">
            <v>12</v>
          </cell>
          <cell r="AL69">
            <v>0.52100000000000002</v>
          </cell>
          <cell r="AM69">
            <v>120</v>
          </cell>
          <cell r="AN69">
            <v>66</v>
          </cell>
          <cell r="AO69">
            <v>8.5</v>
          </cell>
          <cell r="AP69">
            <v>35</v>
          </cell>
          <cell r="AQ69">
            <v>10</v>
          </cell>
          <cell r="AR69">
            <v>0.4</v>
          </cell>
          <cell r="AS69">
            <v>0.4</v>
          </cell>
        </row>
        <row r="70">
          <cell r="A70">
            <v>1093</v>
          </cell>
          <cell r="B70" t="str">
            <v>Arroz de feijão</v>
          </cell>
          <cell r="C70" t="str">
            <v>Pratos compostos</v>
          </cell>
          <cell r="D70" t="str">
            <v>Pratos, incl. refeições prontas a comer (excluindo sopas e saladas)</v>
          </cell>
          <cell r="E70" t="str">
            <v>Pratos à base de massas alimentícias e arroz (ou outro cereal)</v>
          </cell>
          <cell r="F70">
            <v>139</v>
          </cell>
          <cell r="G70">
            <v>584</v>
          </cell>
          <cell r="H70">
            <v>4.4000000000000004</v>
          </cell>
          <cell r="I70">
            <v>0.6</v>
          </cell>
          <cell r="J70">
            <v>3.3</v>
          </cell>
          <cell r="K70">
            <v>0.4</v>
          </cell>
          <cell r="L70">
            <v>0.32800000000000001</v>
          </cell>
          <cell r="M70">
            <v>0</v>
          </cell>
          <cell r="N70">
            <v>20.8</v>
          </cell>
          <cell r="O70">
            <v>0.4</v>
          </cell>
          <cell r="P70">
            <v>0.4</v>
          </cell>
          <cell r="Q70">
            <v>20</v>
          </cell>
          <cell r="R70">
            <v>1.9</v>
          </cell>
          <cell r="S70">
            <v>3.1</v>
          </cell>
          <cell r="T70">
            <v>0.4</v>
          </cell>
          <cell r="U70">
            <v>0</v>
          </cell>
          <cell r="V70">
            <v>69.400000000000006</v>
          </cell>
          <cell r="W70">
            <v>0</v>
          </cell>
          <cell r="X70">
            <v>0</v>
          </cell>
          <cell r="Y70">
            <v>0</v>
          </cell>
          <cell r="Z70">
            <v>1</v>
          </cell>
          <cell r="AA70">
            <v>0</v>
          </cell>
          <cell r="AB70">
            <v>0.66</v>
          </cell>
          <cell r="AC70">
            <v>0.05</v>
          </cell>
          <cell r="AD70">
            <v>0.02</v>
          </cell>
          <cell r="AE70">
            <v>0.65</v>
          </cell>
          <cell r="AF70">
            <v>1.2</v>
          </cell>
          <cell r="AG70">
            <v>0.55000000000000004</v>
          </cell>
          <cell r="AH70">
            <v>0.1</v>
          </cell>
          <cell r="AI70">
            <v>0</v>
          </cell>
          <cell r="AJ70">
            <v>0.8</v>
          </cell>
          <cell r="AK70">
            <v>14</v>
          </cell>
          <cell r="AL70">
            <v>0.878</v>
          </cell>
          <cell r="AM70">
            <v>180</v>
          </cell>
          <cell r="AN70">
            <v>120</v>
          </cell>
          <cell r="AO70">
            <v>15</v>
          </cell>
          <cell r="AP70">
            <v>50</v>
          </cell>
          <cell r="AQ70">
            <v>19</v>
          </cell>
          <cell r="AR70">
            <v>0.7</v>
          </cell>
          <cell r="AS70">
            <v>0.5</v>
          </cell>
        </row>
        <row r="71">
          <cell r="A71">
            <v>958</v>
          </cell>
          <cell r="B71" t="str">
            <v>Arroz de frango</v>
          </cell>
          <cell r="C71" t="str">
            <v>Pratos compostos</v>
          </cell>
          <cell r="D71" t="str">
            <v>Pratos, incl. refeições prontas a comer (excluindo sopas e saladas)</v>
          </cell>
          <cell r="E71" t="str">
            <v>Pratos à base de massas alimentícias e arroz (ou outro cereal)</v>
          </cell>
          <cell r="F71">
            <v>205</v>
          </cell>
          <cell r="G71">
            <v>860</v>
          </cell>
          <cell r="H71">
            <v>7.6</v>
          </cell>
          <cell r="I71">
            <v>1.5</v>
          </cell>
          <cell r="J71">
            <v>3.9</v>
          </cell>
          <cell r="K71">
            <v>1.2</v>
          </cell>
          <cell r="L71">
            <v>1.01</v>
          </cell>
          <cell r="M71">
            <v>0</v>
          </cell>
          <cell r="N71">
            <v>25.2</v>
          </cell>
          <cell r="O71">
            <v>0.7</v>
          </cell>
          <cell r="P71">
            <v>0.1</v>
          </cell>
          <cell r="Q71">
            <v>24.4</v>
          </cell>
          <cell r="R71">
            <v>1</v>
          </cell>
          <cell r="S71">
            <v>8.4</v>
          </cell>
          <cell r="T71">
            <v>0.9</v>
          </cell>
          <cell r="U71">
            <v>0</v>
          </cell>
          <cell r="V71">
            <v>56.9</v>
          </cell>
          <cell r="W71">
            <v>0</v>
          </cell>
          <cell r="X71">
            <v>31</v>
          </cell>
          <cell r="Y71">
            <v>20</v>
          </cell>
          <cell r="Z71">
            <v>83</v>
          </cell>
          <cell r="AA71">
            <v>0.1</v>
          </cell>
          <cell r="AB71">
            <v>0.73</v>
          </cell>
          <cell r="AC71">
            <v>0.04</v>
          </cell>
          <cell r="AD71">
            <v>0.08</v>
          </cell>
          <cell r="AE71">
            <v>1.8</v>
          </cell>
          <cell r="AF71">
            <v>4.3600000000000003</v>
          </cell>
          <cell r="AG71">
            <v>1.53</v>
          </cell>
          <cell r="AH71">
            <v>0.14000000000000001</v>
          </cell>
          <cell r="AI71">
            <v>0.13</v>
          </cell>
          <cell r="AJ71">
            <v>2.4</v>
          </cell>
          <cell r="AK71">
            <v>8</v>
          </cell>
          <cell r="AL71">
            <v>1.4</v>
          </cell>
          <cell r="AM71">
            <v>350</v>
          </cell>
          <cell r="AN71">
            <v>95</v>
          </cell>
          <cell r="AO71">
            <v>12</v>
          </cell>
          <cell r="AP71">
            <v>71</v>
          </cell>
          <cell r="AQ71">
            <v>19</v>
          </cell>
          <cell r="AR71">
            <v>0.5</v>
          </cell>
          <cell r="AS71">
            <v>0.7</v>
          </cell>
        </row>
        <row r="72">
          <cell r="A72">
            <v>1098</v>
          </cell>
          <cell r="B72" t="str">
            <v>Arroz de frango com feijão e chouriço</v>
          </cell>
          <cell r="C72" t="str">
            <v>Pratos compostos</v>
          </cell>
          <cell r="D72" t="str">
            <v>Pratos, incl. refeições prontas a comer (excluindo sopas e saladas)</v>
          </cell>
          <cell r="E72" t="str">
            <v>Pratos à base de massas alimentícias e arroz (ou outro cereal)</v>
          </cell>
          <cell r="F72">
            <v>116</v>
          </cell>
          <cell r="G72">
            <v>489</v>
          </cell>
          <cell r="H72">
            <v>3.4</v>
          </cell>
          <cell r="I72">
            <v>1.4</v>
          </cell>
          <cell r="J72">
            <v>1</v>
          </cell>
          <cell r="K72">
            <v>0.4</v>
          </cell>
          <cell r="L72">
            <v>0.32400000000000001</v>
          </cell>
          <cell r="M72">
            <v>0.1</v>
          </cell>
          <cell r="N72">
            <v>8.8000000000000007</v>
          </cell>
          <cell r="O72">
            <v>0.4</v>
          </cell>
          <cell r="P72">
            <v>0.2</v>
          </cell>
          <cell r="Q72">
            <v>8.1999999999999993</v>
          </cell>
          <cell r="R72">
            <v>1.4</v>
          </cell>
          <cell r="S72">
            <v>10.9</v>
          </cell>
          <cell r="T72">
            <v>0.3</v>
          </cell>
          <cell r="U72">
            <v>0.6</v>
          </cell>
          <cell r="V72">
            <v>74.099999999999994</v>
          </cell>
          <cell r="W72">
            <v>0</v>
          </cell>
          <cell r="X72">
            <v>40</v>
          </cell>
          <cell r="Y72">
            <v>15</v>
          </cell>
          <cell r="Z72">
            <v>1</v>
          </cell>
          <cell r="AA72">
            <v>0.1</v>
          </cell>
          <cell r="AB72">
            <v>0.16</v>
          </cell>
          <cell r="AC72">
            <v>0.11</v>
          </cell>
          <cell r="AD72">
            <v>0.09</v>
          </cell>
          <cell r="AE72">
            <v>3.5</v>
          </cell>
          <cell r="AF72">
            <v>5.41</v>
          </cell>
          <cell r="AG72">
            <v>2.0699999999999998</v>
          </cell>
          <cell r="AH72">
            <v>0.22</v>
          </cell>
          <cell r="AI72">
            <v>0.31</v>
          </cell>
          <cell r="AJ72">
            <v>0.6</v>
          </cell>
          <cell r="AK72">
            <v>24</v>
          </cell>
          <cell r="AL72">
            <v>0.92100000000000004</v>
          </cell>
          <cell r="AM72">
            <v>120</v>
          </cell>
          <cell r="AN72">
            <v>250</v>
          </cell>
          <cell r="AO72">
            <v>18</v>
          </cell>
          <cell r="AP72">
            <v>110</v>
          </cell>
          <cell r="AQ72">
            <v>20</v>
          </cell>
          <cell r="AR72">
            <v>0.9</v>
          </cell>
          <cell r="AS72">
            <v>0.8</v>
          </cell>
        </row>
        <row r="73">
          <cell r="A73">
            <v>1097</v>
          </cell>
          <cell r="B73" t="str">
            <v>Arroz de frango malandrinho à moda de Monção</v>
          </cell>
          <cell r="C73" t="str">
            <v>Pratos compostos</v>
          </cell>
          <cell r="D73" t="str">
            <v>Pratos, incl. refeições prontas a comer (excluindo sopas e saladas)</v>
          </cell>
          <cell r="E73" t="str">
            <v>Pratos à base de massas alimentícias e arroz (ou outro cereal)</v>
          </cell>
          <cell r="F73">
            <v>132</v>
          </cell>
          <cell r="G73">
            <v>554</v>
          </cell>
          <cell r="H73">
            <v>5.8</v>
          </cell>
          <cell r="I73">
            <v>1.3</v>
          </cell>
          <cell r="J73">
            <v>3.6</v>
          </cell>
          <cell r="K73">
            <v>0.6</v>
          </cell>
          <cell r="L73">
            <v>0.56599999999999995</v>
          </cell>
          <cell r="M73">
            <v>0</v>
          </cell>
          <cell r="N73">
            <v>9.3000000000000007</v>
          </cell>
          <cell r="O73">
            <v>0.2</v>
          </cell>
          <cell r="P73">
            <v>0.1</v>
          </cell>
          <cell r="Q73">
            <v>9</v>
          </cell>
          <cell r="R73">
            <v>0.4</v>
          </cell>
          <cell r="S73">
            <v>10.5</v>
          </cell>
          <cell r="T73">
            <v>0.6</v>
          </cell>
          <cell r="U73">
            <v>0</v>
          </cell>
          <cell r="V73">
            <v>73</v>
          </cell>
          <cell r="W73">
            <v>0</v>
          </cell>
          <cell r="X73">
            <v>37</v>
          </cell>
          <cell r="Y73">
            <v>13</v>
          </cell>
          <cell r="Z73">
            <v>54</v>
          </cell>
          <cell r="AA73">
            <v>0.1</v>
          </cell>
          <cell r="AB73">
            <v>0.56999999999999995</v>
          </cell>
          <cell r="AC73">
            <v>0.09</v>
          </cell>
          <cell r="AD73">
            <v>0.09</v>
          </cell>
          <cell r="AE73">
            <v>3.5</v>
          </cell>
          <cell r="AF73">
            <v>5.44</v>
          </cell>
          <cell r="AG73">
            <v>2.0099999999999998</v>
          </cell>
          <cell r="AH73">
            <v>0.21</v>
          </cell>
          <cell r="AI73">
            <v>0.31</v>
          </cell>
          <cell r="AJ73">
            <v>4.0999999999999996</v>
          </cell>
          <cell r="AK73">
            <v>11</v>
          </cell>
          <cell r="AL73">
            <v>1.03</v>
          </cell>
          <cell r="AM73">
            <v>230</v>
          </cell>
          <cell r="AN73">
            <v>210</v>
          </cell>
          <cell r="AO73">
            <v>12</v>
          </cell>
          <cell r="AP73">
            <v>100</v>
          </cell>
          <cell r="AQ73">
            <v>15</v>
          </cell>
          <cell r="AR73">
            <v>0.6</v>
          </cell>
          <cell r="AS73">
            <v>0.7</v>
          </cell>
        </row>
        <row r="74">
          <cell r="A74">
            <v>1041</v>
          </cell>
          <cell r="B74" t="str">
            <v>Arroz de gambas</v>
          </cell>
          <cell r="C74" t="str">
            <v>Pratos compostos</v>
          </cell>
          <cell r="D74" t="str">
            <v>Pratos, incl. refeições prontas a comer (excluindo sopas e saladas)</v>
          </cell>
          <cell r="E74" t="str">
            <v>Pratos à base de massas alimentícias e arroz (ou outro cereal)</v>
          </cell>
          <cell r="F74">
            <v>94</v>
          </cell>
          <cell r="G74">
            <v>397</v>
          </cell>
          <cell r="H74">
            <v>3.4</v>
          </cell>
          <cell r="I74">
            <v>0.5</v>
          </cell>
          <cell r="J74">
            <v>2.4</v>
          </cell>
          <cell r="K74">
            <v>0.4</v>
          </cell>
          <cell r="L74">
            <v>0.27700000000000002</v>
          </cell>
          <cell r="M74">
            <v>0</v>
          </cell>
          <cell r="N74">
            <v>8.8000000000000007</v>
          </cell>
          <cell r="O74">
            <v>0.6</v>
          </cell>
          <cell r="P74">
            <v>0.1</v>
          </cell>
          <cell r="Q74">
            <v>8.1999999999999993</v>
          </cell>
          <cell r="R74">
            <v>0.5</v>
          </cell>
          <cell r="S74">
            <v>6.9</v>
          </cell>
          <cell r="T74">
            <v>0.2</v>
          </cell>
          <cell r="U74">
            <v>0</v>
          </cell>
          <cell r="V74">
            <v>79.599999999999994</v>
          </cell>
          <cell r="W74">
            <v>0</v>
          </cell>
          <cell r="X74">
            <v>52</v>
          </cell>
          <cell r="Y74">
            <v>54</v>
          </cell>
          <cell r="Z74">
            <v>324</v>
          </cell>
          <cell r="AA74">
            <v>0</v>
          </cell>
          <cell r="AB74">
            <v>0.89</v>
          </cell>
          <cell r="AC74">
            <v>0.04</v>
          </cell>
          <cell r="AD74">
            <v>0.01</v>
          </cell>
          <cell r="AE74">
            <v>1</v>
          </cell>
          <cell r="AF74">
            <v>2.5099999999999998</v>
          </cell>
          <cell r="AG74">
            <v>1.46</v>
          </cell>
          <cell r="AH74">
            <v>0.08</v>
          </cell>
          <cell r="AI74">
            <v>0.7</v>
          </cell>
          <cell r="AJ74">
            <v>6.3</v>
          </cell>
          <cell r="AK74">
            <v>11</v>
          </cell>
          <cell r="AL74">
            <v>0.78500000000000003</v>
          </cell>
          <cell r="AM74">
            <v>69</v>
          </cell>
          <cell r="AN74">
            <v>140</v>
          </cell>
          <cell r="AO74">
            <v>37</v>
          </cell>
          <cell r="AP74">
            <v>67</v>
          </cell>
          <cell r="AQ74">
            <v>14</v>
          </cell>
          <cell r="AR74">
            <v>0.8</v>
          </cell>
          <cell r="AS74">
            <v>0.3</v>
          </cell>
        </row>
        <row r="75">
          <cell r="A75">
            <v>1060</v>
          </cell>
          <cell r="B75" t="str">
            <v>Arroz de lulas</v>
          </cell>
          <cell r="C75" t="str">
            <v>Pratos compostos</v>
          </cell>
          <cell r="D75" t="str">
            <v>Pratos, incl. refeições prontas a comer (excluindo sopas e saladas)</v>
          </cell>
          <cell r="E75" t="str">
            <v>Pratos à base de massas alimentícias e arroz (ou outro cereal)</v>
          </cell>
          <cell r="F75">
            <v>66</v>
          </cell>
          <cell r="G75">
            <v>276</v>
          </cell>
          <cell r="H75">
            <v>2.1</v>
          </cell>
          <cell r="I75">
            <v>0.7</v>
          </cell>
          <cell r="J75">
            <v>0.8</v>
          </cell>
          <cell r="K75">
            <v>0.5</v>
          </cell>
          <cell r="L75">
            <v>0.34100000000000003</v>
          </cell>
          <cell r="M75">
            <v>0</v>
          </cell>
          <cell r="N75">
            <v>6.7</v>
          </cell>
          <cell r="O75">
            <v>0.4</v>
          </cell>
          <cell r="P75">
            <v>0.1</v>
          </cell>
          <cell r="Q75">
            <v>6.2</v>
          </cell>
          <cell r="R75">
            <v>0.4</v>
          </cell>
          <cell r="S75">
            <v>4.8</v>
          </cell>
          <cell r="T75">
            <v>0.6</v>
          </cell>
          <cell r="U75">
            <v>0</v>
          </cell>
          <cell r="V75">
            <v>84.9</v>
          </cell>
          <cell r="W75">
            <v>0</v>
          </cell>
          <cell r="X75">
            <v>36</v>
          </cell>
          <cell r="Y75">
            <v>35</v>
          </cell>
          <cell r="Z75">
            <v>151</v>
          </cell>
          <cell r="AA75">
            <v>0.9</v>
          </cell>
          <cell r="AB75">
            <v>0.54</v>
          </cell>
          <cell r="AC75">
            <v>0.04</v>
          </cell>
          <cell r="AD75">
            <v>0.01</v>
          </cell>
          <cell r="AE75">
            <v>0.53</v>
          </cell>
          <cell r="AF75">
            <v>1.56</v>
          </cell>
          <cell r="AG75">
            <v>1.02</v>
          </cell>
          <cell r="AH75">
            <v>7.0000000000000007E-2</v>
          </cell>
          <cell r="AI75">
            <v>0.28000000000000003</v>
          </cell>
          <cell r="AJ75">
            <v>4.5</v>
          </cell>
          <cell r="AK75">
            <v>8</v>
          </cell>
          <cell r="AL75">
            <v>1.01</v>
          </cell>
          <cell r="AM75">
            <v>240</v>
          </cell>
          <cell r="AN75">
            <v>120</v>
          </cell>
          <cell r="AO75">
            <v>13</v>
          </cell>
          <cell r="AP75">
            <v>80</v>
          </cell>
          <cell r="AQ75">
            <v>17</v>
          </cell>
          <cell r="AR75">
            <v>0.3</v>
          </cell>
          <cell r="AS75">
            <v>0.4</v>
          </cell>
        </row>
        <row r="76">
          <cell r="A76">
            <v>404</v>
          </cell>
          <cell r="B76" t="str">
            <v>Arroz de manteiga</v>
          </cell>
          <cell r="C76" t="str">
            <v>Pratos compostos</v>
          </cell>
          <cell r="D76" t="str">
            <v>Pratos, incl. refeições prontas a comer (excluindo sopas e saladas)</v>
          </cell>
          <cell r="E76" t="str">
            <v>Pratos à base de massas alimentícias e arroz (ou outro cereal)</v>
          </cell>
          <cell r="F76">
            <v>265</v>
          </cell>
          <cell r="G76">
            <v>1110</v>
          </cell>
          <cell r="H76">
            <v>7.7</v>
          </cell>
          <cell r="I76">
            <v>4.3</v>
          </cell>
          <cell r="J76">
            <v>1.8</v>
          </cell>
          <cell r="K76">
            <v>0.3</v>
          </cell>
          <cell r="L76">
            <v>0.23899999999999999</v>
          </cell>
          <cell r="M76">
            <v>0.3</v>
          </cell>
          <cell r="N76">
            <v>44.4</v>
          </cell>
          <cell r="O76">
            <v>0.1</v>
          </cell>
          <cell r="P76">
            <v>0</v>
          </cell>
          <cell r="Q76">
            <v>44.4</v>
          </cell>
          <cell r="R76">
            <v>1.2</v>
          </cell>
          <cell r="S76">
            <v>3.8</v>
          </cell>
          <cell r="T76">
            <v>0.9</v>
          </cell>
          <cell r="U76">
            <v>0</v>
          </cell>
          <cell r="V76">
            <v>42.7</v>
          </cell>
          <cell r="W76">
            <v>0</v>
          </cell>
          <cell r="X76">
            <v>21</v>
          </cell>
          <cell r="Y76">
            <v>51</v>
          </cell>
          <cell r="Z76">
            <v>4</v>
          </cell>
          <cell r="AA76">
            <v>0.1</v>
          </cell>
          <cell r="AB76">
            <v>0.24</v>
          </cell>
          <cell r="AC76">
            <v>0.02</v>
          </cell>
          <cell r="AD76">
            <v>0.01</v>
          </cell>
          <cell r="AE76">
            <v>0.91</v>
          </cell>
          <cell r="AF76">
            <v>1.93</v>
          </cell>
          <cell r="AG76">
            <v>0.8</v>
          </cell>
          <cell r="AH76">
            <v>0.1</v>
          </cell>
          <cell r="AI76">
            <v>0</v>
          </cell>
          <cell r="AJ76">
            <v>0</v>
          </cell>
          <cell r="AK76">
            <v>7.6</v>
          </cell>
          <cell r="AL76">
            <v>1.2</v>
          </cell>
          <cell r="AM76">
            <v>370</v>
          </cell>
          <cell r="AN76">
            <v>43</v>
          </cell>
          <cell r="AO76">
            <v>8.6999999999999993</v>
          </cell>
          <cell r="AP76">
            <v>50</v>
          </cell>
          <cell r="AQ76">
            <v>21</v>
          </cell>
          <cell r="AR76">
            <v>0.4</v>
          </cell>
          <cell r="AS76">
            <v>0.7</v>
          </cell>
        </row>
        <row r="77">
          <cell r="A77">
            <v>1040</v>
          </cell>
          <cell r="B77" t="str">
            <v>Arroz de marisco</v>
          </cell>
          <cell r="C77" t="str">
            <v>Pratos compostos</v>
          </cell>
          <cell r="D77" t="str">
            <v>Pratos, incl. refeições prontas a comer (excluindo sopas e saladas)</v>
          </cell>
          <cell r="E77" t="str">
            <v>Pratos à base de massas alimentícias e arroz (ou outro cereal)</v>
          </cell>
          <cell r="F77">
            <v>72</v>
          </cell>
          <cell r="G77">
            <v>305</v>
          </cell>
          <cell r="H77">
            <v>1.4</v>
          </cell>
          <cell r="I77">
            <v>0.3</v>
          </cell>
          <cell r="J77">
            <v>0.6</v>
          </cell>
          <cell r="K77">
            <v>0.3</v>
          </cell>
          <cell r="L77">
            <v>0.127</v>
          </cell>
          <cell r="M77">
            <v>0</v>
          </cell>
          <cell r="N77">
            <v>8.1999999999999993</v>
          </cell>
          <cell r="O77">
            <v>0.4</v>
          </cell>
          <cell r="P77">
            <v>0</v>
          </cell>
          <cell r="Q77">
            <v>7.7</v>
          </cell>
          <cell r="R77">
            <v>0.4</v>
          </cell>
          <cell r="S77">
            <v>6.5</v>
          </cell>
          <cell r="T77">
            <v>0.7</v>
          </cell>
          <cell r="U77">
            <v>0</v>
          </cell>
          <cell r="V77">
            <v>81.8</v>
          </cell>
          <cell r="W77">
            <v>0</v>
          </cell>
          <cell r="X77">
            <v>31</v>
          </cell>
          <cell r="Y77">
            <v>75</v>
          </cell>
          <cell r="Z77">
            <v>90</v>
          </cell>
          <cell r="AA77">
            <v>0</v>
          </cell>
          <cell r="AB77">
            <v>0.43</v>
          </cell>
          <cell r="AC77">
            <v>0.04</v>
          </cell>
          <cell r="AD77">
            <v>0.06</v>
          </cell>
          <cell r="AE77">
            <v>0.98</v>
          </cell>
          <cell r="AF77">
            <v>2.37</v>
          </cell>
          <cell r="AG77">
            <v>1.39</v>
          </cell>
          <cell r="AH77">
            <v>7.0000000000000007E-2</v>
          </cell>
          <cell r="AI77">
            <v>10</v>
          </cell>
          <cell r="AJ77">
            <v>5.3</v>
          </cell>
          <cell r="AK77">
            <v>13</v>
          </cell>
          <cell r="AL77">
            <v>1.21</v>
          </cell>
          <cell r="AM77">
            <v>270</v>
          </cell>
          <cell r="AN77">
            <v>120</v>
          </cell>
          <cell r="AO77">
            <v>33</v>
          </cell>
          <cell r="AP77">
            <v>93</v>
          </cell>
          <cell r="AQ77">
            <v>33</v>
          </cell>
          <cell r="AR77">
            <v>2.6</v>
          </cell>
          <cell r="AS77">
            <v>1.1000000000000001</v>
          </cell>
        </row>
        <row r="78">
          <cell r="A78">
            <v>1099</v>
          </cell>
          <cell r="B78" t="str">
            <v>Arroz de pato</v>
          </cell>
          <cell r="C78" t="str">
            <v>Pratos compostos</v>
          </cell>
          <cell r="D78" t="str">
            <v>Pratos, incl. refeições prontas a comer (excluindo sopas e saladas)</v>
          </cell>
          <cell r="E78" t="str">
            <v>Pratos à base de massas alimentícias e arroz (ou outro cereal)</v>
          </cell>
          <cell r="F78">
            <v>115</v>
          </cell>
          <cell r="G78">
            <v>484</v>
          </cell>
          <cell r="H78">
            <v>4.2</v>
          </cell>
          <cell r="I78">
            <v>1.3</v>
          </cell>
          <cell r="J78">
            <v>1.7</v>
          </cell>
          <cell r="K78">
            <v>0.5</v>
          </cell>
          <cell r="L78">
            <v>0.41799999999999998</v>
          </cell>
          <cell r="M78">
            <v>0</v>
          </cell>
          <cell r="N78">
            <v>8.4</v>
          </cell>
          <cell r="O78">
            <v>0.1</v>
          </cell>
          <cell r="P78">
            <v>0</v>
          </cell>
          <cell r="Q78">
            <v>8.1999999999999993</v>
          </cell>
          <cell r="R78">
            <v>0.3</v>
          </cell>
          <cell r="S78">
            <v>10.8</v>
          </cell>
          <cell r="T78">
            <v>0.5</v>
          </cell>
          <cell r="U78">
            <v>0</v>
          </cell>
          <cell r="V78">
            <v>75.3</v>
          </cell>
          <cell r="W78">
            <v>0</v>
          </cell>
          <cell r="X78">
            <v>50</v>
          </cell>
          <cell r="Y78">
            <v>15</v>
          </cell>
          <cell r="Z78">
            <v>0</v>
          </cell>
          <cell r="AA78">
            <v>0.2</v>
          </cell>
          <cell r="AB78">
            <v>0.05</v>
          </cell>
          <cell r="AC78">
            <v>0.2</v>
          </cell>
          <cell r="AD78">
            <v>0.24</v>
          </cell>
          <cell r="AE78">
            <v>3</v>
          </cell>
          <cell r="AF78">
            <v>5.31</v>
          </cell>
          <cell r="AG78">
            <v>2.34</v>
          </cell>
          <cell r="AH78">
            <v>0.22</v>
          </cell>
          <cell r="AI78">
            <v>1.6</v>
          </cell>
          <cell r="AJ78">
            <v>0.4</v>
          </cell>
          <cell r="AK78">
            <v>16</v>
          </cell>
          <cell r="AL78">
            <v>1.1100000000000001</v>
          </cell>
          <cell r="AM78">
            <v>220</v>
          </cell>
          <cell r="AN78">
            <v>170</v>
          </cell>
          <cell r="AO78">
            <v>9.3000000000000007</v>
          </cell>
          <cell r="AP78">
            <v>120</v>
          </cell>
          <cell r="AQ78">
            <v>14</v>
          </cell>
          <cell r="AR78">
            <v>1.3</v>
          </cell>
          <cell r="AS78">
            <v>1.1000000000000001</v>
          </cell>
        </row>
        <row r="79">
          <cell r="A79">
            <v>408</v>
          </cell>
          <cell r="B79" t="str">
            <v>Arroz de peixe</v>
          </cell>
          <cell r="C79" t="str">
            <v>Pratos compostos</v>
          </cell>
          <cell r="D79" t="str">
            <v>Pratos, incl. refeições prontas a comer (excluindo sopas e saladas)</v>
          </cell>
          <cell r="E79" t="str">
            <v>Pratos à base de massas alimentícias e arroz (ou outro cereal)</v>
          </cell>
          <cell r="F79">
            <v>125</v>
          </cell>
          <cell r="G79">
            <v>525</v>
          </cell>
          <cell r="H79">
            <v>3.7</v>
          </cell>
          <cell r="I79">
            <v>0.6</v>
          </cell>
          <cell r="J79">
            <v>1.5</v>
          </cell>
          <cell r="K79">
            <v>1.4</v>
          </cell>
          <cell r="L79">
            <v>0.93500000000000005</v>
          </cell>
          <cell r="M79">
            <v>0</v>
          </cell>
          <cell r="N79">
            <v>15.5</v>
          </cell>
          <cell r="O79">
            <v>0.7</v>
          </cell>
          <cell r="P79">
            <v>0.1</v>
          </cell>
          <cell r="Q79">
            <v>14.7</v>
          </cell>
          <cell r="R79">
            <v>0.7</v>
          </cell>
          <cell r="S79">
            <v>7</v>
          </cell>
          <cell r="T79">
            <v>0.6</v>
          </cell>
          <cell r="U79">
            <v>0</v>
          </cell>
          <cell r="V79">
            <v>72.099999999999994</v>
          </cell>
          <cell r="W79">
            <v>0</v>
          </cell>
          <cell r="X79">
            <v>8</v>
          </cell>
          <cell r="Y79">
            <v>11</v>
          </cell>
          <cell r="Z79">
            <v>58</v>
          </cell>
          <cell r="AA79">
            <v>1.2</v>
          </cell>
          <cell r="AB79">
            <v>1.26</v>
          </cell>
          <cell r="AC79">
            <v>0.03</v>
          </cell>
          <cell r="AD79">
            <v>0.02</v>
          </cell>
          <cell r="AE79">
            <v>0.59</v>
          </cell>
          <cell r="AF79">
            <v>2.14</v>
          </cell>
          <cell r="AG79">
            <v>1.34</v>
          </cell>
          <cell r="AH79">
            <v>7.0000000000000007E-2</v>
          </cell>
          <cell r="AI79">
            <v>0.08</v>
          </cell>
          <cell r="AJ79">
            <v>1.7</v>
          </cell>
          <cell r="AK79">
            <v>9</v>
          </cell>
          <cell r="AL79">
            <v>1.1000000000000001</v>
          </cell>
          <cell r="AM79">
            <v>240</v>
          </cell>
          <cell r="AN79">
            <v>120</v>
          </cell>
          <cell r="AO79">
            <v>15</v>
          </cell>
          <cell r="AP79">
            <v>75</v>
          </cell>
          <cell r="AQ79">
            <v>17</v>
          </cell>
          <cell r="AR79">
            <v>0.3</v>
          </cell>
          <cell r="AS79">
            <v>0.5</v>
          </cell>
        </row>
        <row r="80">
          <cell r="A80">
            <v>1061</v>
          </cell>
          <cell r="B80" t="str">
            <v>Arroz de peixe com ervilhas</v>
          </cell>
          <cell r="C80" t="str">
            <v>Pratos compostos</v>
          </cell>
          <cell r="D80" t="str">
            <v>Pratos, incl. refeições prontas a comer (excluindo sopas e saladas)</v>
          </cell>
          <cell r="E80" t="str">
            <v>Pratos à base de massas alimentícias e arroz (ou outro cereal)</v>
          </cell>
          <cell r="F80">
            <v>110</v>
          </cell>
          <cell r="G80">
            <v>465</v>
          </cell>
          <cell r="H80">
            <v>0.8</v>
          </cell>
          <cell r="I80">
            <v>0.1</v>
          </cell>
          <cell r="J80">
            <v>0.4</v>
          </cell>
          <cell r="K80">
            <v>0.2</v>
          </cell>
          <cell r="L80">
            <v>0.159</v>
          </cell>
          <cell r="M80">
            <v>0</v>
          </cell>
          <cell r="N80">
            <v>19.8</v>
          </cell>
          <cell r="O80">
            <v>0.7</v>
          </cell>
          <cell r="P80">
            <v>0.5</v>
          </cell>
          <cell r="Q80">
            <v>18.600000000000001</v>
          </cell>
          <cell r="R80">
            <v>1.9</v>
          </cell>
          <cell r="S80">
            <v>4.9000000000000004</v>
          </cell>
          <cell r="T80">
            <v>0.6</v>
          </cell>
          <cell r="U80">
            <v>0</v>
          </cell>
          <cell r="V80">
            <v>71.7</v>
          </cell>
          <cell r="W80">
            <v>0</v>
          </cell>
          <cell r="X80">
            <v>2</v>
          </cell>
          <cell r="Y80">
            <v>14</v>
          </cell>
          <cell r="Z80">
            <v>78</v>
          </cell>
          <cell r="AA80">
            <v>0.1</v>
          </cell>
          <cell r="AB80">
            <v>0.2</v>
          </cell>
          <cell r="AC80">
            <v>0.24</v>
          </cell>
          <cell r="AD80">
            <v>0.02</v>
          </cell>
          <cell r="AE80">
            <v>0.89</v>
          </cell>
          <cell r="AF80">
            <v>1.78</v>
          </cell>
          <cell r="AG80">
            <v>0.89</v>
          </cell>
          <cell r="AH80">
            <v>0.12</v>
          </cell>
          <cell r="AI80">
            <v>0.06</v>
          </cell>
          <cell r="AJ80">
            <v>6.3</v>
          </cell>
          <cell r="AK80">
            <v>24</v>
          </cell>
          <cell r="AL80">
            <v>1.21</v>
          </cell>
          <cell r="AM80">
            <v>240</v>
          </cell>
          <cell r="AN80">
            <v>170</v>
          </cell>
          <cell r="AO80">
            <v>18</v>
          </cell>
          <cell r="AP80">
            <v>74</v>
          </cell>
          <cell r="AQ80">
            <v>14</v>
          </cell>
          <cell r="AR80">
            <v>0.8</v>
          </cell>
          <cell r="AS80">
            <v>0.6</v>
          </cell>
        </row>
        <row r="81">
          <cell r="A81">
            <v>924</v>
          </cell>
          <cell r="B81" t="str">
            <v>Arroz de polvo com azeite</v>
          </cell>
          <cell r="C81" t="str">
            <v>Pratos compostos</v>
          </cell>
          <cell r="D81" t="str">
            <v>Pratos, incl. refeições prontas a comer (excluindo sopas e saladas)</v>
          </cell>
          <cell r="E81" t="str">
            <v>Pratos à base de massas alimentícias e arroz (ou outro cereal)</v>
          </cell>
          <cell r="F81">
            <v>127</v>
          </cell>
          <cell r="G81">
            <v>532</v>
          </cell>
          <cell r="H81">
            <v>4.5999999999999996</v>
          </cell>
          <cell r="I81">
            <v>0.7</v>
          </cell>
          <cell r="J81">
            <v>3.2</v>
          </cell>
          <cell r="K81">
            <v>0.6</v>
          </cell>
          <cell r="L81">
            <v>0.27600000000000002</v>
          </cell>
          <cell r="M81">
            <v>0</v>
          </cell>
          <cell r="N81">
            <v>10.9</v>
          </cell>
          <cell r="O81">
            <v>0.2</v>
          </cell>
          <cell r="P81">
            <v>0.1</v>
          </cell>
          <cell r="Q81">
            <v>10.6</v>
          </cell>
          <cell r="R81">
            <v>0.4</v>
          </cell>
          <cell r="S81">
            <v>10.199999999999999</v>
          </cell>
          <cell r="T81">
            <v>0.6</v>
          </cell>
          <cell r="U81">
            <v>0</v>
          </cell>
          <cell r="V81">
            <v>73</v>
          </cell>
          <cell r="W81">
            <v>0</v>
          </cell>
          <cell r="X81">
            <v>42</v>
          </cell>
          <cell r="Y81">
            <v>3</v>
          </cell>
          <cell r="Z81">
            <v>0</v>
          </cell>
          <cell r="AA81">
            <v>0</v>
          </cell>
          <cell r="AB81">
            <v>1.46</v>
          </cell>
          <cell r="AC81">
            <v>0.02</v>
          </cell>
          <cell r="AD81">
            <v>0.02</v>
          </cell>
          <cell r="AE81">
            <v>0.96</v>
          </cell>
          <cell r="AF81">
            <v>3.6</v>
          </cell>
          <cell r="AG81">
            <v>2.2599999999999998</v>
          </cell>
          <cell r="AH81">
            <v>0.05</v>
          </cell>
          <cell r="AI81">
            <v>0.55000000000000004</v>
          </cell>
          <cell r="AJ81">
            <v>0.5</v>
          </cell>
          <cell r="AK81">
            <v>6.3</v>
          </cell>
          <cell r="AL81">
            <v>1.02</v>
          </cell>
          <cell r="AM81">
            <v>220</v>
          </cell>
          <cell r="AN81">
            <v>70</v>
          </cell>
          <cell r="AO81">
            <v>15</v>
          </cell>
          <cell r="AP81">
            <v>80</v>
          </cell>
          <cell r="AQ81">
            <v>23</v>
          </cell>
          <cell r="AR81">
            <v>0.3</v>
          </cell>
          <cell r="AS81">
            <v>1.2</v>
          </cell>
        </row>
        <row r="82">
          <cell r="A82">
            <v>1062</v>
          </cell>
          <cell r="B82" t="str">
            <v xml:space="preserve">Arroz de polvo com tomate </v>
          </cell>
          <cell r="C82" t="str">
            <v>Pratos compostos</v>
          </cell>
          <cell r="D82" t="str">
            <v>Pratos, incl. refeições prontas a comer (excluindo sopas e saladas)</v>
          </cell>
          <cell r="E82" t="str">
            <v>Pratos à base de massas alimentícias e arroz (ou outro cereal)</v>
          </cell>
          <cell r="F82">
            <v>128</v>
          </cell>
          <cell r="G82">
            <v>534</v>
          </cell>
          <cell r="H82">
            <v>7.1</v>
          </cell>
          <cell r="I82">
            <v>1.1000000000000001</v>
          </cell>
          <cell r="J82">
            <v>5.3</v>
          </cell>
          <cell r="K82">
            <v>0.7</v>
          </cell>
          <cell r="L82">
            <v>0.46300000000000002</v>
          </cell>
          <cell r="M82">
            <v>0</v>
          </cell>
          <cell r="N82">
            <v>10</v>
          </cell>
          <cell r="O82">
            <v>0.5</v>
          </cell>
          <cell r="P82">
            <v>0.1</v>
          </cell>
          <cell r="Q82">
            <v>9.4</v>
          </cell>
          <cell r="R82">
            <v>0.6</v>
          </cell>
          <cell r="S82">
            <v>5.7</v>
          </cell>
          <cell r="T82">
            <v>0.9</v>
          </cell>
          <cell r="U82">
            <v>0</v>
          </cell>
          <cell r="V82">
            <v>75.8</v>
          </cell>
          <cell r="W82">
            <v>0</v>
          </cell>
          <cell r="X82">
            <v>19</v>
          </cell>
          <cell r="Y82">
            <v>14</v>
          </cell>
          <cell r="Z82">
            <v>81</v>
          </cell>
          <cell r="AA82">
            <v>0</v>
          </cell>
          <cell r="AB82">
            <v>1.3</v>
          </cell>
          <cell r="AC82">
            <v>0.04</v>
          </cell>
          <cell r="AD82">
            <v>0.02</v>
          </cell>
          <cell r="AE82">
            <v>0.74</v>
          </cell>
          <cell r="AF82">
            <v>1.92</v>
          </cell>
          <cell r="AG82">
            <v>1.18</v>
          </cell>
          <cell r="AH82">
            <v>0.09</v>
          </cell>
          <cell r="AI82">
            <v>0.38</v>
          </cell>
          <cell r="AJ82">
            <v>5.5</v>
          </cell>
          <cell r="AK82">
            <v>12</v>
          </cell>
          <cell r="AL82">
            <v>1.24</v>
          </cell>
          <cell r="AM82">
            <v>370</v>
          </cell>
          <cell r="AN82">
            <v>140</v>
          </cell>
          <cell r="AO82">
            <v>13</v>
          </cell>
          <cell r="AP82">
            <v>67</v>
          </cell>
          <cell r="AQ82">
            <v>19</v>
          </cell>
          <cell r="AR82">
            <v>0.4</v>
          </cell>
          <cell r="AS82">
            <v>0.6</v>
          </cell>
        </row>
        <row r="83">
          <cell r="A83">
            <v>1063</v>
          </cell>
          <cell r="B83" t="str">
            <v>Arroz de polvo com tomate e vinho</v>
          </cell>
          <cell r="C83" t="str">
            <v>Pratos compostos</v>
          </cell>
          <cell r="D83" t="str">
            <v>Pratos, incl. refeições prontas a comer (excluindo sopas e saladas)</v>
          </cell>
          <cell r="E83" t="str">
            <v>Pratos à base de massas alimentícias e arroz (ou outro cereal)</v>
          </cell>
          <cell r="F83">
            <v>90</v>
          </cell>
          <cell r="G83">
            <v>376</v>
          </cell>
          <cell r="H83">
            <v>3.6</v>
          </cell>
          <cell r="I83">
            <v>0.6</v>
          </cell>
          <cell r="J83">
            <v>2.5</v>
          </cell>
          <cell r="K83">
            <v>0.5</v>
          </cell>
          <cell r="L83">
            <v>0.24</v>
          </cell>
          <cell r="M83">
            <v>0</v>
          </cell>
          <cell r="N83">
            <v>6.9</v>
          </cell>
          <cell r="O83">
            <v>0.5</v>
          </cell>
          <cell r="P83">
            <v>0</v>
          </cell>
          <cell r="Q83">
            <v>6.4</v>
          </cell>
          <cell r="R83">
            <v>0.4</v>
          </cell>
          <cell r="S83">
            <v>6.5</v>
          </cell>
          <cell r="T83">
            <v>0.7</v>
          </cell>
          <cell r="U83">
            <v>0.4</v>
          </cell>
          <cell r="V83">
            <v>81.599999999999994</v>
          </cell>
          <cell r="W83">
            <v>0</v>
          </cell>
          <cell r="X83">
            <v>23</v>
          </cell>
          <cell r="Y83">
            <v>23</v>
          </cell>
          <cell r="Z83">
            <v>129</v>
          </cell>
          <cell r="AA83">
            <v>0</v>
          </cell>
          <cell r="AB83">
            <v>0.87</v>
          </cell>
          <cell r="AC83">
            <v>0.03</v>
          </cell>
          <cell r="AD83">
            <v>0.02</v>
          </cell>
          <cell r="AE83">
            <v>0.74</v>
          </cell>
          <cell r="AF83">
            <v>2.09</v>
          </cell>
          <cell r="AG83">
            <v>1.36</v>
          </cell>
          <cell r="AH83">
            <v>0.08</v>
          </cell>
          <cell r="AI83">
            <v>0.47</v>
          </cell>
          <cell r="AJ83">
            <v>7.9</v>
          </cell>
          <cell r="AK83">
            <v>11</v>
          </cell>
          <cell r="AL83">
            <v>0.93</v>
          </cell>
          <cell r="AM83">
            <v>260</v>
          </cell>
          <cell r="AN83">
            <v>140</v>
          </cell>
          <cell r="AO83">
            <v>11</v>
          </cell>
          <cell r="AP83">
            <v>74</v>
          </cell>
          <cell r="AQ83">
            <v>20</v>
          </cell>
          <cell r="AR83">
            <v>0.5</v>
          </cell>
          <cell r="AS83">
            <v>0.6</v>
          </cell>
        </row>
        <row r="84">
          <cell r="A84">
            <v>1065</v>
          </cell>
          <cell r="B84" t="str">
            <v>Arroz de tamboril</v>
          </cell>
          <cell r="C84" t="str">
            <v>Pratos compostos</v>
          </cell>
          <cell r="D84" t="str">
            <v>Pratos, incl. refeições prontas a comer (excluindo sopas e saladas)</v>
          </cell>
          <cell r="E84" t="str">
            <v>Pratos à base de massas alimentícias e arroz (ou outro cereal)</v>
          </cell>
          <cell r="F84">
            <v>87</v>
          </cell>
          <cell r="G84">
            <v>363</v>
          </cell>
          <cell r="H84">
            <v>3.8</v>
          </cell>
          <cell r="I84">
            <v>0.5</v>
          </cell>
          <cell r="J84">
            <v>2.8</v>
          </cell>
          <cell r="K84">
            <v>0.4</v>
          </cell>
          <cell r="L84">
            <v>0.29099999999999998</v>
          </cell>
          <cell r="M84">
            <v>0</v>
          </cell>
          <cell r="N84">
            <v>7.1</v>
          </cell>
          <cell r="O84">
            <v>0.7</v>
          </cell>
          <cell r="P84">
            <v>0</v>
          </cell>
          <cell r="Q84">
            <v>6.4</v>
          </cell>
          <cell r="R84">
            <v>0.6</v>
          </cell>
          <cell r="S84">
            <v>5.7</v>
          </cell>
          <cell r="T84">
            <v>0.5</v>
          </cell>
          <cell r="U84">
            <v>0</v>
          </cell>
          <cell r="V84">
            <v>81.7</v>
          </cell>
          <cell r="W84">
            <v>0</v>
          </cell>
          <cell r="X84">
            <v>16</v>
          </cell>
          <cell r="Y84">
            <v>40</v>
          </cell>
          <cell r="Z84">
            <v>169</v>
          </cell>
          <cell r="AA84">
            <v>0</v>
          </cell>
          <cell r="AB84">
            <v>0.81</v>
          </cell>
          <cell r="AC84">
            <v>0.03</v>
          </cell>
          <cell r="AD84">
            <v>0.02</v>
          </cell>
          <cell r="AE84">
            <v>0.88</v>
          </cell>
          <cell r="AF84">
            <v>1.98</v>
          </cell>
          <cell r="AG84">
            <v>1.1000000000000001</v>
          </cell>
          <cell r="AH84">
            <v>0.09</v>
          </cell>
          <cell r="AI84">
            <v>3</v>
          </cell>
          <cell r="AJ84">
            <v>10.4</v>
          </cell>
          <cell r="AK84">
            <v>9.1</v>
          </cell>
          <cell r="AL84">
            <v>0.94499999999999995</v>
          </cell>
          <cell r="AM84">
            <v>200</v>
          </cell>
          <cell r="AN84">
            <v>140</v>
          </cell>
          <cell r="AO84">
            <v>13</v>
          </cell>
          <cell r="AP84">
            <v>71</v>
          </cell>
          <cell r="AQ84">
            <v>19</v>
          </cell>
          <cell r="AR84">
            <v>1</v>
          </cell>
          <cell r="AS84">
            <v>0.4</v>
          </cell>
        </row>
        <row r="85">
          <cell r="A85">
            <v>1064</v>
          </cell>
          <cell r="B85" t="str">
            <v>Arroz de tamboril malandrinho</v>
          </cell>
          <cell r="C85" t="str">
            <v>Pratos compostos</v>
          </cell>
          <cell r="D85" t="str">
            <v>Pratos, incl. refeições prontas a comer (excluindo sopas e saladas)</v>
          </cell>
          <cell r="E85" t="str">
            <v>Pratos à base de massas alimentícias e arroz (ou outro cereal)</v>
          </cell>
          <cell r="F85">
            <v>67</v>
          </cell>
          <cell r="G85">
            <v>283</v>
          </cell>
          <cell r="H85">
            <v>0.2</v>
          </cell>
          <cell r="I85">
            <v>0</v>
          </cell>
          <cell r="J85">
            <v>0</v>
          </cell>
          <cell r="K85">
            <v>0.1</v>
          </cell>
          <cell r="L85">
            <v>6.6699999999999995E-2</v>
          </cell>
          <cell r="M85">
            <v>0</v>
          </cell>
          <cell r="N85">
            <v>10</v>
          </cell>
          <cell r="O85">
            <v>0.6</v>
          </cell>
          <cell r="P85">
            <v>0.1</v>
          </cell>
          <cell r="Q85">
            <v>9.3000000000000007</v>
          </cell>
          <cell r="R85">
            <v>0.6</v>
          </cell>
          <cell r="S85">
            <v>5.9</v>
          </cell>
          <cell r="T85">
            <v>0.5</v>
          </cell>
          <cell r="U85">
            <v>0</v>
          </cell>
          <cell r="V85">
            <v>82.3</v>
          </cell>
          <cell r="W85">
            <v>0</v>
          </cell>
          <cell r="X85">
            <v>11</v>
          </cell>
          <cell r="Y85">
            <v>26</v>
          </cell>
          <cell r="Z85">
            <v>117</v>
          </cell>
          <cell r="AA85">
            <v>0</v>
          </cell>
          <cell r="AB85">
            <v>0.23</v>
          </cell>
          <cell r="AC85">
            <v>0.03</v>
          </cell>
          <cell r="AD85">
            <v>0.02</v>
          </cell>
          <cell r="AE85">
            <v>0.93</v>
          </cell>
          <cell r="AF85">
            <v>2.06</v>
          </cell>
          <cell r="AG85">
            <v>1.1299999999999999</v>
          </cell>
          <cell r="AH85">
            <v>0.1</v>
          </cell>
          <cell r="AI85">
            <v>7.0000000000000007E-2</v>
          </cell>
          <cell r="AJ85">
            <v>8.1</v>
          </cell>
          <cell r="AK85">
            <v>8.6999999999999993</v>
          </cell>
          <cell r="AL85">
            <v>0.95299999999999996</v>
          </cell>
          <cell r="AM85">
            <v>190</v>
          </cell>
          <cell r="AN85">
            <v>150</v>
          </cell>
          <cell r="AO85">
            <v>8.5</v>
          </cell>
          <cell r="AP85">
            <v>73</v>
          </cell>
          <cell r="AQ85">
            <v>13</v>
          </cell>
          <cell r="AR85">
            <v>0.3</v>
          </cell>
          <cell r="AS85">
            <v>0.3</v>
          </cell>
        </row>
        <row r="86">
          <cell r="A86">
            <v>407</v>
          </cell>
          <cell r="B86" t="str">
            <v>Arroz de tomate com azeite</v>
          </cell>
          <cell r="C86" t="str">
            <v>Pratos compostos</v>
          </cell>
          <cell r="D86" t="str">
            <v>Pratos, incl. refeições prontas a comer (excluindo sopas e saladas)</v>
          </cell>
          <cell r="E86" t="str">
            <v>Pratos à base de massas alimentícias e arroz (ou outro cereal)</v>
          </cell>
          <cell r="F86">
            <v>129</v>
          </cell>
          <cell r="G86">
            <v>541</v>
          </cell>
          <cell r="H86">
            <v>4.2</v>
          </cell>
          <cell r="I86">
            <v>0.6</v>
          </cell>
          <cell r="J86">
            <v>3.1</v>
          </cell>
          <cell r="K86">
            <v>0.4</v>
          </cell>
          <cell r="L86">
            <v>0.35899999999999999</v>
          </cell>
          <cell r="M86">
            <v>0</v>
          </cell>
          <cell r="N86">
            <v>20.100000000000001</v>
          </cell>
          <cell r="O86">
            <v>1.7</v>
          </cell>
          <cell r="P86">
            <v>0.1</v>
          </cell>
          <cell r="Q86">
            <v>18.399999999999999</v>
          </cell>
          <cell r="R86">
            <v>1.2</v>
          </cell>
          <cell r="S86">
            <v>2</v>
          </cell>
          <cell r="T86">
            <v>0.7</v>
          </cell>
          <cell r="U86">
            <v>0</v>
          </cell>
          <cell r="V86">
            <v>71.8</v>
          </cell>
          <cell r="W86">
            <v>0</v>
          </cell>
          <cell r="X86">
            <v>0</v>
          </cell>
          <cell r="Y86">
            <v>36</v>
          </cell>
          <cell r="Z86">
            <v>216</v>
          </cell>
          <cell r="AA86">
            <v>0</v>
          </cell>
          <cell r="AB86">
            <v>1.0900000000000001</v>
          </cell>
          <cell r="AC86">
            <v>0.03</v>
          </cell>
          <cell r="AD86">
            <v>0.01</v>
          </cell>
          <cell r="AE86">
            <v>0.57999999999999996</v>
          </cell>
          <cell r="AF86">
            <v>1.17</v>
          </cell>
          <cell r="AG86">
            <v>0.39</v>
          </cell>
          <cell r="AH86">
            <v>0.1</v>
          </cell>
          <cell r="AI86">
            <v>0</v>
          </cell>
          <cell r="AJ86">
            <v>5.0999999999999996</v>
          </cell>
          <cell r="AK86">
            <v>7.7</v>
          </cell>
          <cell r="AL86">
            <v>1.04</v>
          </cell>
          <cell r="AM86">
            <v>260</v>
          </cell>
          <cell r="AN86">
            <v>80</v>
          </cell>
          <cell r="AO86">
            <v>11</v>
          </cell>
          <cell r="AP86">
            <v>30</v>
          </cell>
          <cell r="AQ86">
            <v>13</v>
          </cell>
          <cell r="AR86">
            <v>0.4</v>
          </cell>
          <cell r="AS86">
            <v>0.4</v>
          </cell>
        </row>
        <row r="87">
          <cell r="A87">
            <v>406</v>
          </cell>
          <cell r="B87" t="str">
            <v>Arroz de tomate com margarina</v>
          </cell>
          <cell r="C87" t="str">
            <v>Pratos compostos</v>
          </cell>
          <cell r="D87" t="str">
            <v>Pratos, incl. refeições prontas a comer (excluindo sopas e saladas)</v>
          </cell>
          <cell r="E87" t="str">
            <v>Pratos à base de massas alimentícias e arroz (ou outro cereal)</v>
          </cell>
          <cell r="F87">
            <v>122</v>
          </cell>
          <cell r="G87">
            <v>513</v>
          </cell>
          <cell r="H87">
            <v>3.4</v>
          </cell>
          <cell r="I87">
            <v>1.6</v>
          </cell>
          <cell r="J87">
            <v>0.7</v>
          </cell>
          <cell r="K87">
            <v>1</v>
          </cell>
          <cell r="L87">
            <v>0.90300000000000002</v>
          </cell>
          <cell r="M87">
            <v>0</v>
          </cell>
          <cell r="N87">
            <v>20.2</v>
          </cell>
          <cell r="O87">
            <v>1.7</v>
          </cell>
          <cell r="P87">
            <v>0.1</v>
          </cell>
          <cell r="Q87">
            <v>18.399999999999999</v>
          </cell>
          <cell r="R87">
            <v>1.2</v>
          </cell>
          <cell r="S87">
            <v>2</v>
          </cell>
          <cell r="T87">
            <v>0.8</v>
          </cell>
          <cell r="U87">
            <v>0</v>
          </cell>
          <cell r="V87">
            <v>72.5</v>
          </cell>
          <cell r="W87">
            <v>0</v>
          </cell>
          <cell r="X87">
            <v>0</v>
          </cell>
          <cell r="Y87">
            <v>59</v>
          </cell>
          <cell r="Z87">
            <v>231</v>
          </cell>
          <cell r="AA87">
            <v>0</v>
          </cell>
          <cell r="AB87">
            <v>0.55000000000000004</v>
          </cell>
          <cell r="AC87">
            <v>0.03</v>
          </cell>
          <cell r="AD87">
            <v>0.01</v>
          </cell>
          <cell r="AE87">
            <v>0.57999999999999996</v>
          </cell>
          <cell r="AF87">
            <v>1.17</v>
          </cell>
          <cell r="AG87">
            <v>0.39</v>
          </cell>
          <cell r="AH87">
            <v>0.1</v>
          </cell>
          <cell r="AI87">
            <v>0</v>
          </cell>
          <cell r="AJ87">
            <v>5.0999999999999996</v>
          </cell>
          <cell r="AK87">
            <v>7.7</v>
          </cell>
          <cell r="AL87">
            <v>1.1599999999999999</v>
          </cell>
          <cell r="AM87">
            <v>300</v>
          </cell>
          <cell r="AN87">
            <v>80</v>
          </cell>
          <cell r="AO87">
            <v>11</v>
          </cell>
          <cell r="AP87">
            <v>30</v>
          </cell>
          <cell r="AQ87">
            <v>13</v>
          </cell>
          <cell r="AR87">
            <v>0.4</v>
          </cell>
          <cell r="AS87">
            <v>0.4</v>
          </cell>
        </row>
        <row r="88">
          <cell r="A88">
            <v>1090</v>
          </cell>
          <cell r="B88" t="str">
            <v>Arroz de tomate malandrinho</v>
          </cell>
          <cell r="C88" t="str">
            <v>Pratos compostos</v>
          </cell>
          <cell r="D88" t="str">
            <v>Pratos, incl. refeições prontas a comer (excluindo sopas e saladas)</v>
          </cell>
          <cell r="E88" t="str">
            <v>Pratos à base de massas alimentícias e arroz (ou outro cereal)</v>
          </cell>
          <cell r="F88">
            <v>132</v>
          </cell>
          <cell r="G88">
            <v>553</v>
          </cell>
          <cell r="H88">
            <v>6</v>
          </cell>
          <cell r="I88">
            <v>0.9</v>
          </cell>
          <cell r="J88">
            <v>4.5999999999999996</v>
          </cell>
          <cell r="K88">
            <v>0.5</v>
          </cell>
          <cell r="L88">
            <v>0.48</v>
          </cell>
          <cell r="M88">
            <v>0</v>
          </cell>
          <cell r="N88">
            <v>16.8</v>
          </cell>
          <cell r="O88">
            <v>1.5</v>
          </cell>
          <cell r="P88">
            <v>0.1</v>
          </cell>
          <cell r="Q88">
            <v>15.2</v>
          </cell>
          <cell r="R88">
            <v>1.2</v>
          </cell>
          <cell r="S88">
            <v>1.9</v>
          </cell>
          <cell r="T88">
            <v>0.8</v>
          </cell>
          <cell r="U88">
            <v>0</v>
          </cell>
          <cell r="V88">
            <v>72.599999999999994</v>
          </cell>
          <cell r="W88">
            <v>0.3</v>
          </cell>
          <cell r="X88">
            <v>0</v>
          </cell>
          <cell r="Y88">
            <v>45</v>
          </cell>
          <cell r="Z88">
            <v>269</v>
          </cell>
          <cell r="AA88">
            <v>0</v>
          </cell>
          <cell r="AB88">
            <v>1.35</v>
          </cell>
          <cell r="AC88">
            <v>0.06</v>
          </cell>
          <cell r="AD88">
            <v>0.02</v>
          </cell>
          <cell r="AE88">
            <v>0.68</v>
          </cell>
          <cell r="AF88">
            <v>1.06</v>
          </cell>
          <cell r="AG88">
            <v>0.37</v>
          </cell>
          <cell r="AH88">
            <v>0.14000000000000001</v>
          </cell>
          <cell r="AI88">
            <v>0</v>
          </cell>
          <cell r="AJ88">
            <v>17.7</v>
          </cell>
          <cell r="AK88">
            <v>17</v>
          </cell>
          <cell r="AL88">
            <v>1.3</v>
          </cell>
          <cell r="AM88">
            <v>320</v>
          </cell>
          <cell r="AN88">
            <v>160</v>
          </cell>
          <cell r="AO88">
            <v>18</v>
          </cell>
          <cell r="AP88">
            <v>31</v>
          </cell>
          <cell r="AQ88">
            <v>12</v>
          </cell>
          <cell r="AR88">
            <v>0.5</v>
          </cell>
          <cell r="AS88">
            <v>0.4</v>
          </cell>
        </row>
        <row r="89">
          <cell r="A89">
            <v>499</v>
          </cell>
          <cell r="B89" t="str">
            <v>Arroz doce</v>
          </cell>
          <cell r="C89" t="str">
            <v>Leite e produtos lácteos</v>
          </cell>
          <cell r="D89" t="str">
            <v>Sobremesa à base de leite e similares</v>
          </cell>
          <cell r="E89" t="str">
            <v>Sobremesas de colher à base de leite</v>
          </cell>
          <cell r="F89">
            <v>233</v>
          </cell>
          <cell r="G89">
            <v>987</v>
          </cell>
          <cell r="H89">
            <v>3.8</v>
          </cell>
          <cell r="I89">
            <v>1.2</v>
          </cell>
          <cell r="J89">
            <v>1.3</v>
          </cell>
          <cell r="K89">
            <v>0.5</v>
          </cell>
          <cell r="L89">
            <v>0.40200000000000002</v>
          </cell>
          <cell r="M89">
            <v>0.1</v>
          </cell>
          <cell r="N89">
            <v>45.2</v>
          </cell>
          <cell r="O89">
            <v>29.1</v>
          </cell>
          <cell r="P89">
            <v>0</v>
          </cell>
          <cell r="Q89">
            <v>16.100000000000001</v>
          </cell>
          <cell r="R89">
            <v>0.4</v>
          </cell>
          <cell r="S89">
            <v>4.4000000000000004</v>
          </cell>
          <cell r="T89">
            <v>0.1</v>
          </cell>
          <cell r="U89">
            <v>0</v>
          </cell>
          <cell r="V89">
            <v>45.8</v>
          </cell>
          <cell r="W89">
            <v>0</v>
          </cell>
          <cell r="X89">
            <v>129</v>
          </cell>
          <cell r="Y89">
            <v>58</v>
          </cell>
          <cell r="Z89">
            <v>5</v>
          </cell>
          <cell r="AA89">
            <v>0.5</v>
          </cell>
          <cell r="AB89">
            <v>0.48</v>
          </cell>
          <cell r="AC89">
            <v>0.05</v>
          </cell>
          <cell r="AD89">
            <v>0.15</v>
          </cell>
          <cell r="AE89">
            <v>0.5</v>
          </cell>
          <cell r="AF89">
            <v>1.54</v>
          </cell>
          <cell r="AG89">
            <v>1.05</v>
          </cell>
          <cell r="AH89">
            <v>0.16</v>
          </cell>
          <cell r="AI89">
            <v>0.32</v>
          </cell>
          <cell r="AJ89">
            <v>0</v>
          </cell>
          <cell r="AK89">
            <v>17</v>
          </cell>
          <cell r="AL89">
            <v>0.64</v>
          </cell>
          <cell r="AM89">
            <v>23</v>
          </cell>
          <cell r="AN89">
            <v>97</v>
          </cell>
          <cell r="AO89">
            <v>63</v>
          </cell>
          <cell r="AP89">
            <v>99</v>
          </cell>
          <cell r="AQ89">
            <v>12</v>
          </cell>
          <cell r="AR89">
            <v>0.7</v>
          </cell>
          <cell r="AS89">
            <v>0.8</v>
          </cell>
        </row>
        <row r="90">
          <cell r="A90">
            <v>401</v>
          </cell>
          <cell r="B90" t="str">
            <v>Arroz integral cru</v>
          </cell>
          <cell r="C90" t="str">
            <v>Cereais e produtos à base de cereais</v>
          </cell>
          <cell r="D90" t="str">
            <v>Cereais e seus derivados primários</v>
          </cell>
          <cell r="E90" t="str">
            <v>Grãos de cereais (e grãos semelhantes a cereais)</v>
          </cell>
          <cell r="F90">
            <v>351</v>
          </cell>
          <cell r="G90">
            <v>1490</v>
          </cell>
          <cell r="H90">
            <v>2.5</v>
          </cell>
          <cell r="I90">
            <v>0.5</v>
          </cell>
          <cell r="J90">
            <v>0.6</v>
          </cell>
          <cell r="K90">
            <v>0.9</v>
          </cell>
          <cell r="L90">
            <v>0.8</v>
          </cell>
          <cell r="M90">
            <v>0</v>
          </cell>
          <cell r="N90">
            <v>71.599999999999994</v>
          </cell>
          <cell r="O90">
            <v>0</v>
          </cell>
          <cell r="P90">
            <v>0</v>
          </cell>
          <cell r="Q90">
            <v>71.599999999999994</v>
          </cell>
          <cell r="R90">
            <v>3.8</v>
          </cell>
          <cell r="S90">
            <v>8.6</v>
          </cell>
          <cell r="T90">
            <v>0</v>
          </cell>
          <cell r="U90">
            <v>0</v>
          </cell>
          <cell r="V90">
            <v>12.2</v>
          </cell>
          <cell r="W90">
            <v>0</v>
          </cell>
          <cell r="X90">
            <v>0</v>
          </cell>
          <cell r="Y90">
            <v>0</v>
          </cell>
          <cell r="Z90">
            <v>0</v>
          </cell>
          <cell r="AA90">
            <v>0</v>
          </cell>
          <cell r="AB90">
            <v>0.7</v>
          </cell>
          <cell r="AC90">
            <v>0.4</v>
          </cell>
          <cell r="AD90">
            <v>0.1</v>
          </cell>
          <cell r="AE90">
            <v>4.0999999999999996</v>
          </cell>
          <cell r="AF90">
            <v>6</v>
          </cell>
          <cell r="AG90">
            <v>1.9</v>
          </cell>
          <cell r="AH90">
            <v>0.6</v>
          </cell>
          <cell r="AI90">
            <v>0</v>
          </cell>
          <cell r="AJ90">
            <v>0</v>
          </cell>
          <cell r="AK90">
            <v>55</v>
          </cell>
          <cell r="AL90">
            <v>1.3</v>
          </cell>
          <cell r="AM90">
            <v>3</v>
          </cell>
          <cell r="AN90">
            <v>250</v>
          </cell>
          <cell r="AO90">
            <v>9</v>
          </cell>
          <cell r="AP90">
            <v>270</v>
          </cell>
          <cell r="AQ90">
            <v>110</v>
          </cell>
          <cell r="AR90">
            <v>1.7</v>
          </cell>
          <cell r="AS90">
            <v>1.4</v>
          </cell>
        </row>
        <row r="91">
          <cell r="A91">
            <v>814</v>
          </cell>
          <cell r="B91" t="str">
            <v>Atum conserva em óleo</v>
          </cell>
          <cell r="C91" t="str">
            <v>Peixes, mariscos, anfíbios, répteis e invertebrados</v>
          </cell>
          <cell r="D91" t="str">
            <v>Peixe e produtos da pesca processados</v>
          </cell>
          <cell r="E91" t="str">
            <v>Peixe processado ou conservado (incluindo vísceras processadas)</v>
          </cell>
          <cell r="F91">
            <v>214</v>
          </cell>
          <cell r="G91">
            <v>894</v>
          </cell>
          <cell r="H91">
            <v>13</v>
          </cell>
          <cell r="I91">
            <v>0.9</v>
          </cell>
          <cell r="J91">
            <v>3.8</v>
          </cell>
          <cell r="K91">
            <v>7.1</v>
          </cell>
          <cell r="L91">
            <v>6.8</v>
          </cell>
          <cell r="M91">
            <v>0.2</v>
          </cell>
          <cell r="N91">
            <v>0</v>
          </cell>
          <cell r="O91">
            <v>0</v>
          </cell>
          <cell r="P91">
            <v>0</v>
          </cell>
          <cell r="Q91">
            <v>0</v>
          </cell>
          <cell r="R91">
            <v>0</v>
          </cell>
          <cell r="S91">
            <v>24.3</v>
          </cell>
          <cell r="T91">
            <v>1.1000000000000001</v>
          </cell>
          <cell r="U91">
            <v>0</v>
          </cell>
          <cell r="V91">
            <v>61</v>
          </cell>
          <cell r="W91">
            <v>0</v>
          </cell>
          <cell r="X91">
            <v>41</v>
          </cell>
          <cell r="Y91">
            <v>23</v>
          </cell>
          <cell r="Z91">
            <v>0</v>
          </cell>
          <cell r="AA91">
            <v>0.4</v>
          </cell>
          <cell r="AB91">
            <v>1.9</v>
          </cell>
          <cell r="AC91">
            <v>0.02</v>
          </cell>
          <cell r="AD91">
            <v>0.02</v>
          </cell>
          <cell r="AE91">
            <v>9.8000000000000007</v>
          </cell>
          <cell r="AF91">
            <v>14</v>
          </cell>
          <cell r="AG91">
            <v>4.5</v>
          </cell>
          <cell r="AH91">
            <v>0.23</v>
          </cell>
          <cell r="AI91">
            <v>2.4</v>
          </cell>
          <cell r="AJ91">
            <v>0</v>
          </cell>
          <cell r="AK91">
            <v>14</v>
          </cell>
          <cell r="AL91">
            <v>1.5</v>
          </cell>
          <cell r="AM91">
            <v>420</v>
          </cell>
          <cell r="AN91">
            <v>260</v>
          </cell>
          <cell r="AO91">
            <v>9</v>
          </cell>
          <cell r="AP91">
            <v>200</v>
          </cell>
          <cell r="AQ91">
            <v>40</v>
          </cell>
          <cell r="AR91">
            <v>0.7</v>
          </cell>
          <cell r="AS91">
            <v>0.9</v>
          </cell>
          <cell r="AU91">
            <v>20</v>
          </cell>
        </row>
        <row r="92">
          <cell r="A92">
            <v>1159</v>
          </cell>
          <cell r="B92" t="str">
            <v>Atum de cebolada</v>
          </cell>
          <cell r="C92" t="str">
            <v>Pratos compostos</v>
          </cell>
          <cell r="D92" t="str">
            <v>Pratos, incl. refeições prontas a comer (excluindo sopas e saladas)</v>
          </cell>
          <cell r="E92" t="str">
            <v>Pratos, excluindo pratos  de massa ou arroz, sanduíches e pizza</v>
          </cell>
          <cell r="F92">
            <v>135</v>
          </cell>
          <cell r="G92">
            <v>561</v>
          </cell>
          <cell r="H92">
            <v>9</v>
          </cell>
          <cell r="I92">
            <v>1.6</v>
          </cell>
          <cell r="J92">
            <v>6.2</v>
          </cell>
          <cell r="K92">
            <v>0.9</v>
          </cell>
          <cell r="L92">
            <v>0.58899999999999997</v>
          </cell>
          <cell r="M92">
            <v>0</v>
          </cell>
          <cell r="N92">
            <v>2.6</v>
          </cell>
          <cell r="O92">
            <v>2.2000000000000002</v>
          </cell>
          <cell r="P92">
            <v>0.3</v>
          </cell>
          <cell r="Q92">
            <v>0.1</v>
          </cell>
          <cell r="R92">
            <v>1</v>
          </cell>
          <cell r="S92">
            <v>9</v>
          </cell>
          <cell r="T92">
            <v>0</v>
          </cell>
          <cell r="U92">
            <v>0.8</v>
          </cell>
          <cell r="V92">
            <v>76.3</v>
          </cell>
          <cell r="W92">
            <v>0</v>
          </cell>
          <cell r="X92">
            <v>10</v>
          </cell>
          <cell r="Y92">
            <v>35</v>
          </cell>
          <cell r="Z92">
            <v>190</v>
          </cell>
          <cell r="AA92">
            <v>1.5</v>
          </cell>
          <cell r="AB92">
            <v>1.78</v>
          </cell>
          <cell r="AC92">
            <v>0.1</v>
          </cell>
          <cell r="AD92">
            <v>0.03</v>
          </cell>
          <cell r="AE92">
            <v>3.9</v>
          </cell>
          <cell r="AF92">
            <v>5.74</v>
          </cell>
          <cell r="AG92">
            <v>1.68</v>
          </cell>
          <cell r="AH92">
            <v>0.32</v>
          </cell>
          <cell r="AI92">
            <v>0.83</v>
          </cell>
          <cell r="AJ92">
            <v>10.5</v>
          </cell>
          <cell r="AK92">
            <v>15</v>
          </cell>
          <cell r="AL92">
            <v>1.01</v>
          </cell>
          <cell r="AM92">
            <v>25</v>
          </cell>
          <cell r="AN92">
            <v>310</v>
          </cell>
          <cell r="AO92">
            <v>18</v>
          </cell>
          <cell r="AP92">
            <v>110</v>
          </cell>
          <cell r="AQ92">
            <v>22</v>
          </cell>
          <cell r="AR92">
            <v>1.3</v>
          </cell>
          <cell r="AS92">
            <v>0.7</v>
          </cell>
        </row>
        <row r="93">
          <cell r="A93">
            <v>811</v>
          </cell>
          <cell r="B93" t="str">
            <v>Atum fresco cru</v>
          </cell>
          <cell r="C93" t="str">
            <v>Peixes, mariscos, anfíbios, répteis e invertebrados</v>
          </cell>
          <cell r="D93" t="str">
            <v>Peixe (músculo)</v>
          </cell>
          <cell r="E93" t="str">
            <v>Peixe de mar</v>
          </cell>
          <cell r="F93">
            <v>141</v>
          </cell>
          <cell r="G93">
            <v>591</v>
          </cell>
          <cell r="H93">
            <v>4.9000000000000004</v>
          </cell>
          <cell r="I93">
            <v>1.7</v>
          </cell>
          <cell r="J93">
            <v>1.7</v>
          </cell>
          <cell r="K93">
            <v>0.8</v>
          </cell>
          <cell r="L93">
            <v>0.1</v>
          </cell>
          <cell r="M93">
            <v>0</v>
          </cell>
          <cell r="N93">
            <v>0</v>
          </cell>
          <cell r="O93">
            <v>0</v>
          </cell>
          <cell r="P93">
            <v>0</v>
          </cell>
          <cell r="Q93">
            <v>0</v>
          </cell>
          <cell r="R93">
            <v>0</v>
          </cell>
          <cell r="S93">
            <v>24.1</v>
          </cell>
          <cell r="T93">
            <v>0.1</v>
          </cell>
          <cell r="U93">
            <v>0</v>
          </cell>
          <cell r="V93">
            <v>68.7</v>
          </cell>
          <cell r="W93">
            <v>0</v>
          </cell>
          <cell r="X93">
            <v>30</v>
          </cell>
          <cell r="Y93">
            <v>11</v>
          </cell>
          <cell r="Z93">
            <v>0</v>
          </cell>
          <cell r="AA93">
            <v>4.2</v>
          </cell>
          <cell r="AB93">
            <v>0.64</v>
          </cell>
          <cell r="AC93">
            <v>0.1</v>
          </cell>
          <cell r="AD93">
            <v>0.05</v>
          </cell>
          <cell r="AE93">
            <v>10</v>
          </cell>
          <cell r="AF93">
            <v>15</v>
          </cell>
          <cell r="AG93">
            <v>4.5999999999999996</v>
          </cell>
          <cell r="AH93">
            <v>0.56000000000000005</v>
          </cell>
          <cell r="AI93">
            <v>2.4</v>
          </cell>
          <cell r="AJ93">
            <v>0</v>
          </cell>
          <cell r="AK93">
            <v>8.3000000000000007</v>
          </cell>
          <cell r="AL93">
            <v>1.5</v>
          </cell>
          <cell r="AM93">
            <v>45</v>
          </cell>
          <cell r="AN93">
            <v>360</v>
          </cell>
          <cell r="AO93">
            <v>4</v>
          </cell>
          <cell r="AP93">
            <v>260</v>
          </cell>
          <cell r="AQ93">
            <v>37</v>
          </cell>
          <cell r="AR93">
            <v>2.2000000000000002</v>
          </cell>
          <cell r="AS93">
            <v>1.5</v>
          </cell>
        </row>
        <row r="94">
          <cell r="A94">
            <v>812</v>
          </cell>
          <cell r="B94" t="str">
            <v>Atum fresco grelhado</v>
          </cell>
          <cell r="C94" t="str">
            <v>Peixes, mariscos, anfíbios, répteis e invertebrados</v>
          </cell>
          <cell r="D94" t="str">
            <v>Peixe (músculo)</v>
          </cell>
          <cell r="E94" t="str">
            <v>Peixe de mar</v>
          </cell>
          <cell r="F94">
            <v>166</v>
          </cell>
          <cell r="G94">
            <v>697</v>
          </cell>
          <cell r="H94">
            <v>5.8</v>
          </cell>
          <cell r="I94">
            <v>2</v>
          </cell>
          <cell r="J94">
            <v>2</v>
          </cell>
          <cell r="K94">
            <v>1</v>
          </cell>
          <cell r="L94">
            <v>0.1</v>
          </cell>
          <cell r="M94">
            <v>0</v>
          </cell>
          <cell r="N94">
            <v>0</v>
          </cell>
          <cell r="O94">
            <v>0</v>
          </cell>
          <cell r="P94">
            <v>0</v>
          </cell>
          <cell r="Q94">
            <v>0</v>
          </cell>
          <cell r="R94">
            <v>0</v>
          </cell>
          <cell r="S94">
            <v>28.4</v>
          </cell>
          <cell r="T94">
            <v>0.8</v>
          </cell>
          <cell r="U94">
            <v>0</v>
          </cell>
          <cell r="V94">
            <v>62.8</v>
          </cell>
          <cell r="W94">
            <v>0</v>
          </cell>
          <cell r="X94">
            <v>35</v>
          </cell>
          <cell r="Y94">
            <v>12</v>
          </cell>
          <cell r="Z94">
            <v>0</v>
          </cell>
          <cell r="AA94">
            <v>4.7</v>
          </cell>
          <cell r="AB94">
            <v>0.8</v>
          </cell>
          <cell r="AC94">
            <v>0.1</v>
          </cell>
          <cell r="AD94">
            <v>0.05</v>
          </cell>
          <cell r="AE94">
            <v>11</v>
          </cell>
          <cell r="AF94">
            <v>16</v>
          </cell>
          <cell r="AG94">
            <v>5.3</v>
          </cell>
          <cell r="AH94">
            <v>0.56000000000000005</v>
          </cell>
          <cell r="AI94">
            <v>2.7</v>
          </cell>
          <cell r="AJ94">
            <v>0</v>
          </cell>
          <cell r="AK94">
            <v>8.1999999999999993</v>
          </cell>
          <cell r="AL94">
            <v>2.2000000000000002</v>
          </cell>
          <cell r="AM94">
            <v>300</v>
          </cell>
          <cell r="AN94">
            <v>380</v>
          </cell>
          <cell r="AO94">
            <v>5</v>
          </cell>
          <cell r="AP94">
            <v>290</v>
          </cell>
          <cell r="AQ94">
            <v>41</v>
          </cell>
          <cell r="AR94">
            <v>2.2999999999999998</v>
          </cell>
          <cell r="AS94">
            <v>1.9</v>
          </cell>
          <cell r="AU94">
            <v>17</v>
          </cell>
        </row>
        <row r="95">
          <cell r="A95">
            <v>3001</v>
          </cell>
          <cell r="B95" t="str">
            <v>Aveia</v>
          </cell>
          <cell r="C95" t="str">
            <v>Cereais e produtos à base de cereais</v>
          </cell>
          <cell r="D95" t="str">
            <v>Cereais e seus derivados primários</v>
          </cell>
          <cell r="E95" t="str">
            <v>Cereais_outros</v>
          </cell>
          <cell r="F95">
            <v>366</v>
          </cell>
          <cell r="G95">
            <v>1447</v>
          </cell>
          <cell r="H95">
            <v>7</v>
          </cell>
          <cell r="I95">
            <v>1.2</v>
          </cell>
          <cell r="N95">
            <v>56</v>
          </cell>
          <cell r="O95">
            <v>1</v>
          </cell>
          <cell r="R95">
            <v>10</v>
          </cell>
          <cell r="S95">
            <v>16.89</v>
          </cell>
          <cell r="AM95">
            <v>4</v>
          </cell>
        </row>
        <row r="96">
          <cell r="A96">
            <v>702</v>
          </cell>
          <cell r="B96" t="str">
            <v>Avelã, miolo</v>
          </cell>
          <cell r="C96" t="str">
            <v>Leguminosas, frutos de casca rija, sementes oleaginosas e especiarias</v>
          </cell>
          <cell r="D96" t="str">
            <v>Frutos de casca rija, sementes oleaginosas e frutos oleaginosos</v>
          </cell>
          <cell r="E96" t="str">
            <v>Frutos de casca rija</v>
          </cell>
          <cell r="F96">
            <v>689</v>
          </cell>
          <cell r="G96">
            <v>2840</v>
          </cell>
          <cell r="H96">
            <v>66.3</v>
          </cell>
          <cell r="I96">
            <v>4.9000000000000004</v>
          </cell>
          <cell r="J96">
            <v>52.2</v>
          </cell>
          <cell r="K96">
            <v>6.2</v>
          </cell>
          <cell r="L96">
            <v>6.1</v>
          </cell>
          <cell r="M96">
            <v>0</v>
          </cell>
          <cell r="N96">
            <v>6</v>
          </cell>
          <cell r="O96">
            <v>3.9</v>
          </cell>
          <cell r="P96">
            <v>0</v>
          </cell>
          <cell r="Q96">
            <v>2.1</v>
          </cell>
          <cell r="R96">
            <v>6.1</v>
          </cell>
          <cell r="S96">
            <v>14</v>
          </cell>
          <cell r="T96">
            <v>0</v>
          </cell>
          <cell r="U96">
            <v>0</v>
          </cell>
          <cell r="V96">
            <v>4.5</v>
          </cell>
          <cell r="W96">
            <v>0</v>
          </cell>
          <cell r="X96">
            <v>0</v>
          </cell>
          <cell r="Y96">
            <v>0</v>
          </cell>
          <cell r="Z96">
            <v>0</v>
          </cell>
          <cell r="AA96">
            <v>0</v>
          </cell>
          <cell r="AB96">
            <v>25</v>
          </cell>
          <cell r="AC96">
            <v>0.3</v>
          </cell>
          <cell r="AD96">
            <v>0.16</v>
          </cell>
          <cell r="AE96">
            <v>1.8</v>
          </cell>
          <cell r="AF96">
            <v>5.2</v>
          </cell>
          <cell r="AG96">
            <v>3.4</v>
          </cell>
          <cell r="AH96">
            <v>0.59</v>
          </cell>
          <cell r="AI96">
            <v>0</v>
          </cell>
          <cell r="AJ96">
            <v>0</v>
          </cell>
          <cell r="AK96">
            <v>73</v>
          </cell>
          <cell r="AL96">
            <v>2.4500000000000002</v>
          </cell>
          <cell r="AM96">
            <v>2</v>
          </cell>
          <cell r="AN96">
            <v>730</v>
          </cell>
          <cell r="AO96">
            <v>250</v>
          </cell>
          <cell r="AP96">
            <v>270</v>
          </cell>
          <cell r="AQ96">
            <v>160</v>
          </cell>
          <cell r="AR96">
            <v>3</v>
          </cell>
          <cell r="AS96">
            <v>2</v>
          </cell>
        </row>
        <row r="97">
          <cell r="A97">
            <v>395</v>
          </cell>
          <cell r="B97" t="str">
            <v>Azeite (4 marcas)</v>
          </cell>
          <cell r="C97" t="str">
            <v>Óleos e gorduras de origem animal e vegetal e seus derivados</v>
          </cell>
          <cell r="D97" t="str">
            <v>Óleos e gorduras de origem animal e vegetal</v>
          </cell>
          <cell r="E97" t="str">
            <v>Óleos e gorduras de origem vegetal, edíveis</v>
          </cell>
          <cell r="F97">
            <v>899</v>
          </cell>
          <cell r="G97">
            <v>3700</v>
          </cell>
          <cell r="H97">
            <v>99.9</v>
          </cell>
          <cell r="I97">
            <v>14.4</v>
          </cell>
          <cell r="J97">
            <v>78.599999999999994</v>
          </cell>
          <cell r="K97">
            <v>6.9</v>
          </cell>
          <cell r="L97">
            <v>6.2</v>
          </cell>
          <cell r="M97">
            <v>0</v>
          </cell>
          <cell r="N97">
            <v>0</v>
          </cell>
          <cell r="O97">
            <v>0</v>
          </cell>
          <cell r="P97">
            <v>0</v>
          </cell>
          <cell r="Q97">
            <v>0</v>
          </cell>
          <cell r="R97">
            <v>0</v>
          </cell>
          <cell r="S97">
            <v>0</v>
          </cell>
          <cell r="T97">
            <v>0</v>
          </cell>
          <cell r="U97">
            <v>0</v>
          </cell>
          <cell r="V97">
            <v>0</v>
          </cell>
          <cell r="W97">
            <v>0</v>
          </cell>
          <cell r="X97">
            <v>0</v>
          </cell>
          <cell r="Y97">
            <v>0</v>
          </cell>
          <cell r="Z97">
            <v>0</v>
          </cell>
          <cell r="AA97">
            <v>0</v>
          </cell>
          <cell r="AB97">
            <v>14</v>
          </cell>
          <cell r="AC97">
            <v>0</v>
          </cell>
          <cell r="AD97">
            <v>0</v>
          </cell>
          <cell r="AE97">
            <v>0</v>
          </cell>
          <cell r="AF97">
            <v>0</v>
          </cell>
          <cell r="AG97">
            <v>0</v>
          </cell>
          <cell r="AH97">
            <v>0</v>
          </cell>
          <cell r="AI97">
            <v>0</v>
          </cell>
          <cell r="AJ97">
            <v>0</v>
          </cell>
          <cell r="AK97">
            <v>0</v>
          </cell>
          <cell r="AL97">
            <v>0</v>
          </cell>
          <cell r="AM97">
            <v>0</v>
          </cell>
          <cell r="AN97">
            <v>0</v>
          </cell>
          <cell r="AO97">
            <v>0</v>
          </cell>
          <cell r="AP97">
            <v>0</v>
          </cell>
          <cell r="AQ97">
            <v>0</v>
          </cell>
          <cell r="AR97">
            <v>0</v>
          </cell>
          <cell r="AS97">
            <v>0</v>
          </cell>
        </row>
        <row r="98">
          <cell r="A98">
            <v>703</v>
          </cell>
          <cell r="B98" t="str">
            <v>Azeitona</v>
          </cell>
          <cell r="C98" t="str">
            <v>Frutos e produtos derivados de frutos</v>
          </cell>
          <cell r="D98" t="str">
            <v>Produtos de frutos processados</v>
          </cell>
          <cell r="E98" t="str">
            <v>Outros frutos processados (excluindo bebidas)</v>
          </cell>
          <cell r="F98">
            <v>180</v>
          </cell>
          <cell r="G98">
            <v>740</v>
          </cell>
          <cell r="H98">
            <v>18.5</v>
          </cell>
          <cell r="I98">
            <v>2.9</v>
          </cell>
          <cell r="J98">
            <v>9.6</v>
          </cell>
          <cell r="K98">
            <v>2.2000000000000002</v>
          </cell>
          <cell r="L98">
            <v>2</v>
          </cell>
          <cell r="M98">
            <v>0</v>
          </cell>
          <cell r="N98">
            <v>0</v>
          </cell>
          <cell r="O98">
            <v>0</v>
          </cell>
          <cell r="P98">
            <v>0</v>
          </cell>
          <cell r="Q98">
            <v>0</v>
          </cell>
          <cell r="R98">
            <v>4</v>
          </cell>
          <cell r="S98">
            <v>1.4</v>
          </cell>
          <cell r="T98">
            <v>5.3</v>
          </cell>
          <cell r="U98">
            <v>0</v>
          </cell>
          <cell r="V98">
            <v>71.900000000000006</v>
          </cell>
          <cell r="W98">
            <v>0</v>
          </cell>
          <cell r="X98">
            <v>0</v>
          </cell>
          <cell r="Y98">
            <v>39</v>
          </cell>
          <cell r="Z98">
            <v>236</v>
          </cell>
          <cell r="AA98">
            <v>0</v>
          </cell>
          <cell r="AB98">
            <v>2</v>
          </cell>
          <cell r="AC98">
            <v>0.02</v>
          </cell>
          <cell r="AD98">
            <v>7.0000000000000007E-2</v>
          </cell>
          <cell r="AE98">
            <v>0.5</v>
          </cell>
          <cell r="AF98">
            <v>0.7</v>
          </cell>
          <cell r="AG98">
            <v>0.2</v>
          </cell>
          <cell r="AH98">
            <v>0.02</v>
          </cell>
          <cell r="AI98">
            <v>0</v>
          </cell>
          <cell r="AJ98">
            <v>0</v>
          </cell>
          <cell r="AK98">
            <v>0</v>
          </cell>
          <cell r="AL98">
            <v>5.0999999999999996</v>
          </cell>
          <cell r="AM98">
            <v>2100</v>
          </cell>
          <cell r="AN98">
            <v>60</v>
          </cell>
          <cell r="AO98">
            <v>54</v>
          </cell>
          <cell r="AP98">
            <v>14</v>
          </cell>
          <cell r="AQ98">
            <v>22</v>
          </cell>
          <cell r="AR98">
            <v>1.6</v>
          </cell>
          <cell r="AS98">
            <v>0.2</v>
          </cell>
          <cell r="AU98">
            <v>4.0999999999999996</v>
          </cell>
        </row>
        <row r="99">
          <cell r="A99">
            <v>809</v>
          </cell>
          <cell r="B99" t="str">
            <v>Bacalhau à Brás</v>
          </cell>
          <cell r="C99" t="str">
            <v>Pratos compostos</v>
          </cell>
          <cell r="D99" t="str">
            <v>Pratos, incl. refeições prontas a comer (excluindo sopas e saladas)</v>
          </cell>
          <cell r="E99" t="str">
            <v>Pratos, excluindo pratos  de massa ou arroz, sanduíches e pizza</v>
          </cell>
          <cell r="F99">
            <v>164</v>
          </cell>
          <cell r="G99">
            <v>683</v>
          </cell>
          <cell r="H99">
            <v>10.1</v>
          </cell>
          <cell r="I99">
            <v>1.5</v>
          </cell>
          <cell r="J99">
            <v>3.8</v>
          </cell>
          <cell r="K99">
            <v>4.2</v>
          </cell>
          <cell r="L99">
            <v>4.13</v>
          </cell>
          <cell r="M99">
            <v>0</v>
          </cell>
          <cell r="N99">
            <v>8.3000000000000007</v>
          </cell>
          <cell r="O99">
            <v>0.8</v>
          </cell>
          <cell r="P99">
            <v>0.1</v>
          </cell>
          <cell r="Q99">
            <v>7.4</v>
          </cell>
          <cell r="R99">
            <v>0.8</v>
          </cell>
          <cell r="S99">
            <v>9.5</v>
          </cell>
          <cell r="T99">
            <v>1.4</v>
          </cell>
          <cell r="U99">
            <v>0</v>
          </cell>
          <cell r="V99">
            <v>69.099999999999994</v>
          </cell>
          <cell r="W99">
            <v>0</v>
          </cell>
          <cell r="X99">
            <v>84</v>
          </cell>
          <cell r="Y99">
            <v>32</v>
          </cell>
          <cell r="Z99">
            <v>0</v>
          </cell>
          <cell r="AA99">
            <v>1.5</v>
          </cell>
          <cell r="AB99">
            <v>4.37</v>
          </cell>
          <cell r="AC99">
            <v>0.11</v>
          </cell>
          <cell r="AD99">
            <v>0.09</v>
          </cell>
          <cell r="AE99">
            <v>0.85</v>
          </cell>
          <cell r="AF99">
            <v>2.94</v>
          </cell>
          <cell r="AG99">
            <v>2.0299999999999998</v>
          </cell>
          <cell r="AH99">
            <v>0.26</v>
          </cell>
          <cell r="AI99">
            <v>0.44</v>
          </cell>
          <cell r="AJ99">
            <v>6</v>
          </cell>
          <cell r="AK99">
            <v>20</v>
          </cell>
          <cell r="AL99">
            <v>1.89</v>
          </cell>
          <cell r="AM99">
            <v>540</v>
          </cell>
          <cell r="AN99">
            <v>240</v>
          </cell>
          <cell r="AO99">
            <v>26</v>
          </cell>
          <cell r="AP99">
            <v>86</v>
          </cell>
          <cell r="AQ99">
            <v>16</v>
          </cell>
          <cell r="AR99">
            <v>0.5</v>
          </cell>
          <cell r="AS99">
            <v>0.6</v>
          </cell>
        </row>
        <row r="100">
          <cell r="A100">
            <v>1044</v>
          </cell>
          <cell r="B100" t="str">
            <v>Bacalhau à Brás com azeite</v>
          </cell>
          <cell r="C100" t="str">
            <v>Pratos compostos</v>
          </cell>
          <cell r="D100" t="str">
            <v>Pratos, incl. refeições prontas a comer (excluindo sopas e saladas)</v>
          </cell>
          <cell r="E100" t="str">
            <v>Pratos, excluindo pratos  de massa ou arroz, sanduíches e pizza</v>
          </cell>
          <cell r="F100">
            <v>195</v>
          </cell>
          <cell r="G100">
            <v>809</v>
          </cell>
          <cell r="H100">
            <v>14.7</v>
          </cell>
          <cell r="I100">
            <v>2.2999999999999998</v>
          </cell>
          <cell r="J100">
            <v>10.8</v>
          </cell>
          <cell r="K100">
            <v>1.3</v>
          </cell>
          <cell r="L100">
            <v>1.1000000000000001</v>
          </cell>
          <cell r="M100">
            <v>0</v>
          </cell>
          <cell r="N100">
            <v>6.5</v>
          </cell>
          <cell r="O100">
            <v>0.8</v>
          </cell>
          <cell r="P100">
            <v>0.2</v>
          </cell>
          <cell r="Q100">
            <v>5.5</v>
          </cell>
          <cell r="R100">
            <v>0.8</v>
          </cell>
          <cell r="S100">
            <v>8.6999999999999993</v>
          </cell>
          <cell r="T100">
            <v>1.4</v>
          </cell>
          <cell r="U100">
            <v>0</v>
          </cell>
          <cell r="V100">
            <v>67.2</v>
          </cell>
          <cell r="W100">
            <v>0</v>
          </cell>
          <cell r="X100">
            <v>75</v>
          </cell>
          <cell r="Y100">
            <v>40</v>
          </cell>
          <cell r="Z100">
            <v>68</v>
          </cell>
          <cell r="AA100">
            <v>1.6</v>
          </cell>
          <cell r="AB100">
            <v>2.35</v>
          </cell>
          <cell r="AC100">
            <v>0.12</v>
          </cell>
          <cell r="AD100">
            <v>0.09</v>
          </cell>
          <cell r="AE100">
            <v>0.8</v>
          </cell>
          <cell r="AF100">
            <v>2.64</v>
          </cell>
          <cell r="AG100">
            <v>1.83</v>
          </cell>
          <cell r="AH100">
            <v>0.25</v>
          </cell>
          <cell r="AI100">
            <v>0.43</v>
          </cell>
          <cell r="AJ100">
            <v>10.4</v>
          </cell>
          <cell r="AK100">
            <v>27</v>
          </cell>
          <cell r="AL100">
            <v>1.79</v>
          </cell>
          <cell r="AM100">
            <v>570</v>
          </cell>
          <cell r="AN100">
            <v>230</v>
          </cell>
          <cell r="AO100">
            <v>30</v>
          </cell>
          <cell r="AP100">
            <v>84</v>
          </cell>
          <cell r="AQ100">
            <v>16</v>
          </cell>
          <cell r="AR100">
            <v>0.6</v>
          </cell>
          <cell r="AS100">
            <v>0.6</v>
          </cell>
        </row>
        <row r="101">
          <cell r="A101">
            <v>1045</v>
          </cell>
          <cell r="B101" t="str">
            <v>Bacalhau à Brás com azeite e azeitonas</v>
          </cell>
          <cell r="C101" t="str">
            <v>Pratos compostos</v>
          </cell>
          <cell r="D101" t="str">
            <v>Pratos, incl. refeições prontas a comer (excluindo sopas e saladas)</v>
          </cell>
          <cell r="E101" t="str">
            <v>Pratos, excluindo pratos  de massa ou arroz, sanduíches e pizza</v>
          </cell>
          <cell r="F101">
            <v>93</v>
          </cell>
          <cell r="G101">
            <v>389</v>
          </cell>
          <cell r="H101">
            <v>3.6</v>
          </cell>
          <cell r="I101">
            <v>0.8</v>
          </cell>
          <cell r="J101">
            <v>1.8</v>
          </cell>
          <cell r="K101">
            <v>0.6</v>
          </cell>
          <cell r="L101">
            <v>0.504</v>
          </cell>
          <cell r="M101">
            <v>0</v>
          </cell>
          <cell r="N101">
            <v>6.5</v>
          </cell>
          <cell r="O101">
            <v>1.2</v>
          </cell>
          <cell r="P101">
            <v>0.3</v>
          </cell>
          <cell r="Q101">
            <v>5.0999999999999996</v>
          </cell>
          <cell r="R101">
            <v>1.1000000000000001</v>
          </cell>
          <cell r="S101">
            <v>8</v>
          </cell>
          <cell r="T101">
            <v>1.2</v>
          </cell>
          <cell r="U101">
            <v>0</v>
          </cell>
          <cell r="V101">
            <v>78.900000000000006</v>
          </cell>
          <cell r="W101">
            <v>0</v>
          </cell>
          <cell r="X101">
            <v>92</v>
          </cell>
          <cell r="Y101">
            <v>54</v>
          </cell>
          <cell r="Z101">
            <v>96</v>
          </cell>
          <cell r="AA101">
            <v>1.3</v>
          </cell>
          <cell r="AB101">
            <v>0.88</v>
          </cell>
          <cell r="AC101">
            <v>0.14000000000000001</v>
          </cell>
          <cell r="AD101">
            <v>0.11</v>
          </cell>
          <cell r="AE101">
            <v>0.81</v>
          </cell>
          <cell r="AF101">
            <v>2.56</v>
          </cell>
          <cell r="AG101">
            <v>1.76</v>
          </cell>
          <cell r="AH101">
            <v>0.28999999999999998</v>
          </cell>
          <cell r="AI101">
            <v>0.41</v>
          </cell>
          <cell r="AJ101">
            <v>13</v>
          </cell>
          <cell r="AK101">
            <v>32</v>
          </cell>
          <cell r="AL101">
            <v>1.71</v>
          </cell>
          <cell r="AM101">
            <v>470</v>
          </cell>
          <cell r="AN101">
            <v>260</v>
          </cell>
          <cell r="AO101">
            <v>36</v>
          </cell>
          <cell r="AP101">
            <v>88</v>
          </cell>
          <cell r="AQ101">
            <v>17</v>
          </cell>
          <cell r="AR101">
            <v>0.8</v>
          </cell>
          <cell r="AS101">
            <v>0.6</v>
          </cell>
        </row>
        <row r="102">
          <cell r="A102">
            <v>810</v>
          </cell>
          <cell r="B102" t="str">
            <v>Bacalhau à Gomes de Sá</v>
          </cell>
          <cell r="C102" t="str">
            <v>Pratos compostos</v>
          </cell>
          <cell r="D102" t="str">
            <v>Pratos, incl. refeições prontas a comer (excluindo sopas e saladas)</v>
          </cell>
          <cell r="E102" t="str">
            <v>Pratos, excluindo pratos  de massa ou arroz, sanduíches e pizza</v>
          </cell>
          <cell r="F102">
            <v>139</v>
          </cell>
          <cell r="G102">
            <v>581</v>
          </cell>
          <cell r="H102">
            <v>6.3</v>
          </cell>
          <cell r="I102">
            <v>1</v>
          </cell>
          <cell r="J102">
            <v>4.5999999999999996</v>
          </cell>
          <cell r="K102">
            <v>0.6</v>
          </cell>
          <cell r="L102">
            <v>0.4</v>
          </cell>
          <cell r="M102">
            <v>0</v>
          </cell>
          <cell r="N102">
            <v>13.1</v>
          </cell>
          <cell r="O102">
            <v>1.5</v>
          </cell>
          <cell r="P102">
            <v>0.2</v>
          </cell>
          <cell r="Q102">
            <v>11.4</v>
          </cell>
          <cell r="R102">
            <v>1.4</v>
          </cell>
          <cell r="S102">
            <v>6.7</v>
          </cell>
          <cell r="T102">
            <v>1.3</v>
          </cell>
          <cell r="U102">
            <v>0</v>
          </cell>
          <cell r="V102">
            <v>71</v>
          </cell>
          <cell r="W102">
            <v>0</v>
          </cell>
          <cell r="X102">
            <v>39</v>
          </cell>
          <cell r="Y102">
            <v>14</v>
          </cell>
          <cell r="Z102">
            <v>0</v>
          </cell>
          <cell r="AA102">
            <v>1</v>
          </cell>
          <cell r="AB102">
            <v>1.2</v>
          </cell>
          <cell r="AC102">
            <v>0.13</v>
          </cell>
          <cell r="AD102">
            <v>0.06</v>
          </cell>
          <cell r="AE102">
            <v>1</v>
          </cell>
          <cell r="AF102">
            <v>2.4</v>
          </cell>
          <cell r="AG102">
            <v>1.4</v>
          </cell>
          <cell r="AH102">
            <v>0.26</v>
          </cell>
          <cell r="AI102">
            <v>0.26</v>
          </cell>
          <cell r="AJ102">
            <v>7</v>
          </cell>
          <cell r="AK102">
            <v>17</v>
          </cell>
          <cell r="AL102">
            <v>1.5</v>
          </cell>
          <cell r="AM102">
            <v>530</v>
          </cell>
          <cell r="AN102">
            <v>280</v>
          </cell>
          <cell r="AO102">
            <v>23</v>
          </cell>
          <cell r="AP102">
            <v>68</v>
          </cell>
          <cell r="AQ102">
            <v>16</v>
          </cell>
          <cell r="AR102">
            <v>0.4</v>
          </cell>
          <cell r="AS102">
            <v>0.5</v>
          </cell>
        </row>
        <row r="103">
          <cell r="A103">
            <v>1047</v>
          </cell>
          <cell r="B103" t="str">
            <v>Bacalhau à Gomes de Sá, com azeite</v>
          </cell>
          <cell r="C103" t="str">
            <v>Pratos compostos</v>
          </cell>
          <cell r="D103" t="str">
            <v>Pratos, incl. refeições prontas a comer (excluindo sopas e saladas)</v>
          </cell>
          <cell r="E103" t="str">
            <v>Pratos, excluindo pratos  de massa ou arroz, sanduíches e pizza</v>
          </cell>
          <cell r="F103">
            <v>160</v>
          </cell>
          <cell r="G103">
            <v>666</v>
          </cell>
          <cell r="H103">
            <v>10.4</v>
          </cell>
          <cell r="I103">
            <v>1.6</v>
          </cell>
          <cell r="J103">
            <v>7.6</v>
          </cell>
          <cell r="K103">
            <v>0.9</v>
          </cell>
          <cell r="L103">
            <v>0.77400000000000002</v>
          </cell>
          <cell r="M103">
            <v>0</v>
          </cell>
          <cell r="N103">
            <v>7.4</v>
          </cell>
          <cell r="O103">
            <v>1.1000000000000001</v>
          </cell>
          <cell r="P103">
            <v>0.3</v>
          </cell>
          <cell r="Q103">
            <v>6.1</v>
          </cell>
          <cell r="R103">
            <v>1.1000000000000001</v>
          </cell>
          <cell r="S103">
            <v>8.6</v>
          </cell>
          <cell r="T103">
            <v>1.6</v>
          </cell>
          <cell r="U103">
            <v>0</v>
          </cell>
          <cell r="V103">
            <v>70.099999999999994</v>
          </cell>
          <cell r="W103">
            <v>0</v>
          </cell>
          <cell r="X103">
            <v>50</v>
          </cell>
          <cell r="Y103">
            <v>36</v>
          </cell>
          <cell r="Z103">
            <v>115</v>
          </cell>
          <cell r="AA103">
            <v>1.6</v>
          </cell>
          <cell r="AB103">
            <v>1.75</v>
          </cell>
          <cell r="AC103">
            <v>0.14000000000000001</v>
          </cell>
          <cell r="AD103">
            <v>7.0000000000000007E-2</v>
          </cell>
          <cell r="AE103">
            <v>0.93</v>
          </cell>
          <cell r="AF103">
            <v>2.66</v>
          </cell>
          <cell r="AG103">
            <v>1.72</v>
          </cell>
          <cell r="AH103">
            <v>0.26</v>
          </cell>
          <cell r="AI103">
            <v>0.4</v>
          </cell>
          <cell r="AJ103">
            <v>14.4</v>
          </cell>
          <cell r="AK103">
            <v>29</v>
          </cell>
          <cell r="AL103">
            <v>2.02</v>
          </cell>
          <cell r="AM103">
            <v>640</v>
          </cell>
          <cell r="AN103">
            <v>260</v>
          </cell>
          <cell r="AO103">
            <v>34</v>
          </cell>
          <cell r="AP103">
            <v>81</v>
          </cell>
          <cell r="AQ103">
            <v>19</v>
          </cell>
          <cell r="AR103">
            <v>0.6</v>
          </cell>
          <cell r="AS103">
            <v>0.6</v>
          </cell>
        </row>
        <row r="104">
          <cell r="A104">
            <v>807</v>
          </cell>
          <cell r="B104" t="str">
            <v>Bacalhau assado no forno com azeite</v>
          </cell>
          <cell r="C104" t="str">
            <v>Peixes, mariscos, anfíbios, répteis e invertebrados</v>
          </cell>
          <cell r="D104" t="str">
            <v>Peixe e produtos da pesca processados</v>
          </cell>
          <cell r="E104" t="str">
            <v>Peixe processado ou conservado (incluindo vísceras processadas)</v>
          </cell>
          <cell r="F104">
            <v>136</v>
          </cell>
          <cell r="G104">
            <v>571</v>
          </cell>
          <cell r="H104">
            <v>4.9000000000000004</v>
          </cell>
          <cell r="I104">
            <v>0.7</v>
          </cell>
          <cell r="J104">
            <v>3.6</v>
          </cell>
          <cell r="K104">
            <v>0.5</v>
          </cell>
          <cell r="L104">
            <v>0.29699999999999999</v>
          </cell>
          <cell r="M104">
            <v>0</v>
          </cell>
          <cell r="N104">
            <v>0.8</v>
          </cell>
          <cell r="O104">
            <v>0.6</v>
          </cell>
          <cell r="P104">
            <v>0.2</v>
          </cell>
          <cell r="Q104">
            <v>0</v>
          </cell>
          <cell r="R104">
            <v>0.3</v>
          </cell>
          <cell r="S104">
            <v>20.8</v>
          </cell>
          <cell r="T104">
            <v>3.4</v>
          </cell>
          <cell r="U104">
            <v>0.7</v>
          </cell>
          <cell r="V104">
            <v>67.599999999999994</v>
          </cell>
          <cell r="W104">
            <v>0</v>
          </cell>
          <cell r="X104">
            <v>56</v>
          </cell>
          <cell r="Y104">
            <v>4</v>
          </cell>
          <cell r="Z104">
            <v>0</v>
          </cell>
          <cell r="AA104">
            <v>4.2</v>
          </cell>
          <cell r="AB104">
            <v>0.99</v>
          </cell>
          <cell r="AC104">
            <v>7.0000000000000007E-2</v>
          </cell>
          <cell r="AD104">
            <v>7.0000000000000007E-2</v>
          </cell>
          <cell r="AE104">
            <v>0.82</v>
          </cell>
          <cell r="AF104">
            <v>4.83</v>
          </cell>
          <cell r="AG104">
            <v>3.82</v>
          </cell>
          <cell r="AH104">
            <v>0.11</v>
          </cell>
          <cell r="AI104">
            <v>0.93</v>
          </cell>
          <cell r="AJ104">
            <v>1.4</v>
          </cell>
          <cell r="AK104">
            <v>9.8000000000000007</v>
          </cell>
          <cell r="AL104">
            <v>3.86</v>
          </cell>
          <cell r="AM104">
            <v>1370</v>
          </cell>
          <cell r="AN104">
            <v>88</v>
          </cell>
          <cell r="AO104">
            <v>44</v>
          </cell>
          <cell r="AP104">
            <v>130</v>
          </cell>
          <cell r="AQ104">
            <v>26</v>
          </cell>
          <cell r="AR104">
            <v>0.4</v>
          </cell>
          <cell r="AS104">
            <v>1</v>
          </cell>
        </row>
        <row r="105">
          <cell r="A105">
            <v>1038</v>
          </cell>
          <cell r="B105" t="str">
            <v>Bacalhau com natas</v>
          </cell>
          <cell r="C105" t="str">
            <v>Pratos compostos</v>
          </cell>
          <cell r="D105" t="str">
            <v>Pratos, incl. refeições prontas a comer (excluindo sopas e saladas)</v>
          </cell>
          <cell r="E105" t="str">
            <v>Pratos, excluindo pratos  de massa ou arroz, sanduíches e pizza</v>
          </cell>
          <cell r="F105">
            <v>98</v>
          </cell>
          <cell r="G105">
            <v>414</v>
          </cell>
          <cell r="H105">
            <v>2.6</v>
          </cell>
          <cell r="I105">
            <v>1.4</v>
          </cell>
          <cell r="J105">
            <v>0.6</v>
          </cell>
          <cell r="K105">
            <v>0.2</v>
          </cell>
          <cell r="L105">
            <v>8.9499999999999996E-2</v>
          </cell>
          <cell r="M105">
            <v>0.1</v>
          </cell>
          <cell r="N105">
            <v>9.1999999999999993</v>
          </cell>
          <cell r="O105">
            <v>1.6</v>
          </cell>
          <cell r="P105">
            <v>0.2</v>
          </cell>
          <cell r="Q105">
            <v>7.3</v>
          </cell>
          <cell r="R105">
            <v>1</v>
          </cell>
          <cell r="S105">
            <v>9</v>
          </cell>
          <cell r="T105">
            <v>1.5</v>
          </cell>
          <cell r="U105">
            <v>0</v>
          </cell>
          <cell r="V105">
            <v>76</v>
          </cell>
          <cell r="W105">
            <v>0</v>
          </cell>
          <cell r="X105">
            <v>27</v>
          </cell>
          <cell r="Y105">
            <v>23</v>
          </cell>
          <cell r="Z105">
            <v>6</v>
          </cell>
          <cell r="AA105">
            <v>1.8</v>
          </cell>
          <cell r="AB105">
            <v>0.28999999999999998</v>
          </cell>
          <cell r="AC105">
            <v>0.13</v>
          </cell>
          <cell r="AD105">
            <v>0.06</v>
          </cell>
          <cell r="AE105">
            <v>0.97</v>
          </cell>
          <cell r="AF105">
            <v>2.68</v>
          </cell>
          <cell r="AG105">
            <v>1.7</v>
          </cell>
          <cell r="AH105">
            <v>0.23</v>
          </cell>
          <cell r="AI105">
            <v>0.39</v>
          </cell>
          <cell r="AJ105">
            <v>6.8</v>
          </cell>
          <cell r="AK105">
            <v>20</v>
          </cell>
          <cell r="AL105">
            <v>1.9</v>
          </cell>
          <cell r="AM105">
            <v>600</v>
          </cell>
          <cell r="AN105">
            <v>240</v>
          </cell>
          <cell r="AO105">
            <v>38</v>
          </cell>
          <cell r="AP105">
            <v>81</v>
          </cell>
          <cell r="AQ105">
            <v>18</v>
          </cell>
          <cell r="AR105">
            <v>0.3</v>
          </cell>
          <cell r="AS105">
            <v>0.5</v>
          </cell>
        </row>
        <row r="106">
          <cell r="A106">
            <v>1039</v>
          </cell>
          <cell r="B106" t="str">
            <v>Bacalhau com natas, com queijo ralado</v>
          </cell>
          <cell r="C106" t="str">
            <v>Pratos compostos</v>
          </cell>
          <cell r="D106" t="str">
            <v>Pratos, incl. refeições prontas a comer (excluindo sopas e saladas)</v>
          </cell>
          <cell r="E106" t="str">
            <v>Pratos, excluindo pratos  de massa ou arroz, sanduíches e pizza</v>
          </cell>
          <cell r="F106">
            <v>167</v>
          </cell>
          <cell r="G106">
            <v>693</v>
          </cell>
          <cell r="H106">
            <v>12.6</v>
          </cell>
          <cell r="I106">
            <v>6.3</v>
          </cell>
          <cell r="J106">
            <v>4</v>
          </cell>
          <cell r="K106">
            <v>0.5</v>
          </cell>
          <cell r="L106">
            <v>0.43</v>
          </cell>
          <cell r="M106">
            <v>0.4</v>
          </cell>
          <cell r="N106">
            <v>7.6</v>
          </cell>
          <cell r="O106">
            <v>2.1</v>
          </cell>
          <cell r="P106">
            <v>0.3</v>
          </cell>
          <cell r="Q106">
            <v>5.2</v>
          </cell>
          <cell r="R106">
            <v>0.9</v>
          </cell>
          <cell r="S106">
            <v>5.3</v>
          </cell>
          <cell r="T106">
            <v>0.9</v>
          </cell>
          <cell r="U106">
            <v>0</v>
          </cell>
          <cell r="V106">
            <v>72</v>
          </cell>
          <cell r="W106">
            <v>0</v>
          </cell>
          <cell r="X106">
            <v>31</v>
          </cell>
          <cell r="Y106">
            <v>142</v>
          </cell>
          <cell r="Z106">
            <v>73</v>
          </cell>
          <cell r="AA106">
            <v>0.8</v>
          </cell>
          <cell r="AB106">
            <v>1.01</v>
          </cell>
          <cell r="AC106">
            <v>0.12</v>
          </cell>
          <cell r="AD106">
            <v>0.08</v>
          </cell>
          <cell r="AE106">
            <v>0.85</v>
          </cell>
          <cell r="AF106">
            <v>1.89</v>
          </cell>
          <cell r="AG106">
            <v>1.03</v>
          </cell>
          <cell r="AH106">
            <v>0.22</v>
          </cell>
          <cell r="AI106">
            <v>0.23</v>
          </cell>
          <cell r="AJ106">
            <v>7</v>
          </cell>
          <cell r="AK106">
            <v>19</v>
          </cell>
          <cell r="AL106">
            <v>1.45</v>
          </cell>
          <cell r="AM106">
            <v>370</v>
          </cell>
          <cell r="AN106">
            <v>240</v>
          </cell>
          <cell r="AO106">
            <v>52</v>
          </cell>
          <cell r="AP106">
            <v>69</v>
          </cell>
          <cell r="AQ106">
            <v>15</v>
          </cell>
          <cell r="AR106">
            <v>0.4</v>
          </cell>
          <cell r="AS106">
            <v>0.4</v>
          </cell>
        </row>
        <row r="107">
          <cell r="A107">
            <v>805</v>
          </cell>
          <cell r="B107" t="str">
            <v>Bacalhau cozido</v>
          </cell>
          <cell r="C107" t="str">
            <v>Peixes, mariscos, anfíbios, répteis e invertebrados</v>
          </cell>
          <cell r="D107" t="str">
            <v>Peixe e produtos da pesca processados</v>
          </cell>
          <cell r="E107" t="str">
            <v>Peixe processado ou conservado (incluindo vísceras processadas)</v>
          </cell>
          <cell r="F107">
            <v>106</v>
          </cell>
          <cell r="G107">
            <v>449</v>
          </cell>
          <cell r="H107">
            <v>0.1</v>
          </cell>
          <cell r="I107">
            <v>0</v>
          </cell>
          <cell r="J107">
            <v>0</v>
          </cell>
          <cell r="K107">
            <v>0.1</v>
          </cell>
          <cell r="L107">
            <v>0</v>
          </cell>
          <cell r="M107">
            <v>0</v>
          </cell>
          <cell r="N107">
            <v>0</v>
          </cell>
          <cell r="O107">
            <v>0</v>
          </cell>
          <cell r="P107">
            <v>0</v>
          </cell>
          <cell r="Q107">
            <v>0</v>
          </cell>
          <cell r="R107">
            <v>0</v>
          </cell>
          <cell r="S107">
            <v>26.2</v>
          </cell>
          <cell r="T107">
            <v>3.1</v>
          </cell>
          <cell r="U107">
            <v>0</v>
          </cell>
          <cell r="V107">
            <v>70</v>
          </cell>
          <cell r="W107">
            <v>0</v>
          </cell>
          <cell r="X107">
            <v>72</v>
          </cell>
          <cell r="Y107">
            <v>3</v>
          </cell>
          <cell r="Z107">
            <v>0</v>
          </cell>
          <cell r="AA107">
            <v>0.4</v>
          </cell>
          <cell r="AB107">
            <v>0.28000000000000003</v>
          </cell>
          <cell r="AC107">
            <v>0.02</v>
          </cell>
          <cell r="AD107">
            <v>0.09</v>
          </cell>
          <cell r="AE107">
            <v>0.28000000000000003</v>
          </cell>
          <cell r="AF107">
            <v>5.2</v>
          </cell>
          <cell r="AG107">
            <v>4.9000000000000004</v>
          </cell>
          <cell r="AH107">
            <v>0.06</v>
          </cell>
          <cell r="AI107">
            <v>0.35</v>
          </cell>
          <cell r="AJ107">
            <v>0</v>
          </cell>
          <cell r="AK107">
            <v>5.7</v>
          </cell>
          <cell r="AL107">
            <v>3.2</v>
          </cell>
          <cell r="AM107">
            <v>1230</v>
          </cell>
          <cell r="AN107">
            <v>21</v>
          </cell>
          <cell r="AO107">
            <v>46</v>
          </cell>
          <cell r="AP107">
            <v>100</v>
          </cell>
          <cell r="AQ107">
            <v>31</v>
          </cell>
          <cell r="AR107">
            <v>0.6</v>
          </cell>
          <cell r="AS107">
            <v>1.1000000000000001</v>
          </cell>
          <cell r="AU107">
            <v>56</v>
          </cell>
        </row>
        <row r="108">
          <cell r="A108">
            <v>803</v>
          </cell>
          <cell r="B108" t="str">
            <v>Bacalhau fresco cozido</v>
          </cell>
          <cell r="C108" t="str">
            <v>Peixes, mariscos, anfíbios, répteis e invertebrados</v>
          </cell>
          <cell r="D108" t="str">
            <v>Peixe (músculo)</v>
          </cell>
          <cell r="E108" t="str">
            <v>Peixe de mar</v>
          </cell>
          <cell r="F108">
            <v>84</v>
          </cell>
          <cell r="G108">
            <v>354</v>
          </cell>
          <cell r="H108">
            <v>0.8</v>
          </cell>
          <cell r="I108">
            <v>0.1</v>
          </cell>
          <cell r="J108">
            <v>0.1</v>
          </cell>
          <cell r="K108">
            <v>0.3</v>
          </cell>
          <cell r="L108">
            <v>0</v>
          </cell>
          <cell r="M108">
            <v>0</v>
          </cell>
          <cell r="N108">
            <v>0</v>
          </cell>
          <cell r="O108">
            <v>0</v>
          </cell>
          <cell r="P108">
            <v>0</v>
          </cell>
          <cell r="Q108">
            <v>0</v>
          </cell>
          <cell r="R108">
            <v>0</v>
          </cell>
          <cell r="S108">
            <v>19.100000000000001</v>
          </cell>
          <cell r="T108">
            <v>0.8</v>
          </cell>
          <cell r="U108">
            <v>0</v>
          </cell>
          <cell r="V108">
            <v>78.099999999999994</v>
          </cell>
          <cell r="W108">
            <v>0</v>
          </cell>
          <cell r="X108">
            <v>50</v>
          </cell>
          <cell r="Y108">
            <v>10</v>
          </cell>
          <cell r="Z108">
            <v>0</v>
          </cell>
          <cell r="AA108">
            <v>1</v>
          </cell>
          <cell r="AB108">
            <v>0.7</v>
          </cell>
          <cell r="AC108">
            <v>0.05</v>
          </cell>
          <cell r="AD108">
            <v>0.05</v>
          </cell>
          <cell r="AE108">
            <v>2.2999999999999998</v>
          </cell>
          <cell r="AF108">
            <v>5.9</v>
          </cell>
          <cell r="AG108">
            <v>3.6</v>
          </cell>
          <cell r="AH108">
            <v>0.17</v>
          </cell>
          <cell r="AI108">
            <v>0.9</v>
          </cell>
          <cell r="AJ108">
            <v>0</v>
          </cell>
          <cell r="AK108">
            <v>10</v>
          </cell>
          <cell r="AL108">
            <v>2.2000000000000002</v>
          </cell>
          <cell r="AM108">
            <v>340</v>
          </cell>
          <cell r="AN108">
            <v>350</v>
          </cell>
          <cell r="AO108">
            <v>14</v>
          </cell>
          <cell r="AP108">
            <v>230</v>
          </cell>
          <cell r="AQ108">
            <v>31</v>
          </cell>
          <cell r="AR108">
            <v>0.3</v>
          </cell>
          <cell r="AS108">
            <v>0.6</v>
          </cell>
          <cell r="AU108">
            <v>140</v>
          </cell>
        </row>
        <row r="109">
          <cell r="A109">
            <v>802</v>
          </cell>
          <cell r="B109" t="str">
            <v>Bacalhau fresco cru</v>
          </cell>
          <cell r="C109" t="str">
            <v>Peixes, mariscos, anfíbios, répteis e invertebrados</v>
          </cell>
          <cell r="D109" t="str">
            <v>Peixe (músculo)</v>
          </cell>
          <cell r="E109" t="str">
            <v>Peixe de mar</v>
          </cell>
          <cell r="F109">
            <v>76</v>
          </cell>
          <cell r="G109">
            <v>321</v>
          </cell>
          <cell r="H109">
            <v>0.5</v>
          </cell>
          <cell r="I109">
            <v>0.1</v>
          </cell>
          <cell r="J109">
            <v>0.1</v>
          </cell>
          <cell r="K109">
            <v>0.2</v>
          </cell>
          <cell r="L109">
            <v>0</v>
          </cell>
          <cell r="M109">
            <v>0</v>
          </cell>
          <cell r="N109">
            <v>0</v>
          </cell>
          <cell r="O109">
            <v>0</v>
          </cell>
          <cell r="P109">
            <v>0</v>
          </cell>
          <cell r="Q109">
            <v>0</v>
          </cell>
          <cell r="R109">
            <v>0</v>
          </cell>
          <cell r="S109">
            <v>17.8</v>
          </cell>
          <cell r="T109">
            <v>0.2</v>
          </cell>
          <cell r="U109">
            <v>0</v>
          </cell>
          <cell r="V109">
            <v>80</v>
          </cell>
          <cell r="W109">
            <v>0</v>
          </cell>
          <cell r="X109">
            <v>44</v>
          </cell>
          <cell r="Y109">
            <v>7</v>
          </cell>
          <cell r="Z109">
            <v>0</v>
          </cell>
          <cell r="AA109">
            <v>1</v>
          </cell>
          <cell r="AB109">
            <v>0.6</v>
          </cell>
          <cell r="AC109">
            <v>0.06</v>
          </cell>
          <cell r="AD109">
            <v>0.04</v>
          </cell>
          <cell r="AE109">
            <v>2.2999999999999998</v>
          </cell>
          <cell r="AF109">
            <v>5.6</v>
          </cell>
          <cell r="AG109">
            <v>3.3</v>
          </cell>
          <cell r="AH109">
            <v>0.21</v>
          </cell>
          <cell r="AI109">
            <v>1</v>
          </cell>
          <cell r="AJ109">
            <v>0</v>
          </cell>
          <cell r="AK109">
            <v>10</v>
          </cell>
          <cell r="AL109">
            <v>1.4</v>
          </cell>
          <cell r="AM109">
            <v>65</v>
          </cell>
          <cell r="AN109">
            <v>360</v>
          </cell>
          <cell r="AO109">
            <v>15</v>
          </cell>
          <cell r="AP109">
            <v>200</v>
          </cell>
          <cell r="AQ109">
            <v>26</v>
          </cell>
          <cell r="AR109">
            <v>0.3</v>
          </cell>
          <cell r="AS109">
            <v>0.5</v>
          </cell>
        </row>
        <row r="110">
          <cell r="A110">
            <v>806</v>
          </cell>
          <cell r="B110" t="str">
            <v>Bacalhau grelhado</v>
          </cell>
          <cell r="C110" t="str">
            <v>Peixes, mariscos, anfíbios, répteis e invertebrados</v>
          </cell>
          <cell r="D110" t="str">
            <v>Peixe e produtos da pesca processados</v>
          </cell>
          <cell r="E110" t="str">
            <v>Peixe processado ou conservado (incluindo vísceras processadas)</v>
          </cell>
          <cell r="F110">
            <v>123</v>
          </cell>
          <cell r="G110">
            <v>521</v>
          </cell>
          <cell r="H110">
            <v>0.2</v>
          </cell>
          <cell r="I110">
            <v>0</v>
          </cell>
          <cell r="J110">
            <v>0</v>
          </cell>
          <cell r="K110">
            <v>0.1</v>
          </cell>
          <cell r="L110">
            <v>0</v>
          </cell>
          <cell r="M110">
            <v>0</v>
          </cell>
          <cell r="N110">
            <v>0</v>
          </cell>
          <cell r="O110">
            <v>0</v>
          </cell>
          <cell r="P110">
            <v>0</v>
          </cell>
          <cell r="Q110">
            <v>0</v>
          </cell>
          <cell r="R110">
            <v>0</v>
          </cell>
          <cell r="S110">
            <v>30.2</v>
          </cell>
          <cell r="T110">
            <v>3.1</v>
          </cell>
          <cell r="U110">
            <v>0</v>
          </cell>
          <cell r="V110">
            <v>63.6</v>
          </cell>
          <cell r="W110">
            <v>0</v>
          </cell>
          <cell r="X110">
            <v>79</v>
          </cell>
          <cell r="Y110">
            <v>1</v>
          </cell>
          <cell r="Z110">
            <v>0</v>
          </cell>
          <cell r="AA110">
            <v>0.4</v>
          </cell>
          <cell r="AB110">
            <v>0.34</v>
          </cell>
          <cell r="AC110">
            <v>0.05</v>
          </cell>
          <cell r="AD110">
            <v>0.06</v>
          </cell>
          <cell r="AE110">
            <v>0.48</v>
          </cell>
          <cell r="AF110">
            <v>6.1</v>
          </cell>
          <cell r="AG110">
            <v>5.6</v>
          </cell>
          <cell r="AH110">
            <v>0.05</v>
          </cell>
          <cell r="AI110">
            <v>0.6</v>
          </cell>
          <cell r="AJ110">
            <v>0</v>
          </cell>
          <cell r="AK110">
            <v>9.9</v>
          </cell>
          <cell r="AL110">
            <v>4.9000000000000004</v>
          </cell>
          <cell r="AM110">
            <v>1250</v>
          </cell>
          <cell r="AN110">
            <v>40</v>
          </cell>
          <cell r="AO110">
            <v>52</v>
          </cell>
          <cell r="AP110">
            <v>170</v>
          </cell>
          <cell r="AQ110">
            <v>57</v>
          </cell>
          <cell r="AR110">
            <v>0.5</v>
          </cell>
          <cell r="AS110">
            <v>1.2</v>
          </cell>
          <cell r="AU110">
            <v>56</v>
          </cell>
        </row>
        <row r="111">
          <cell r="A111">
            <v>804</v>
          </cell>
          <cell r="B111" t="str">
            <v>Bacalhau seco e salgado, demolhado cru</v>
          </cell>
          <cell r="C111" t="str">
            <v>Peixes, mariscos, anfíbios, répteis e invertebrados</v>
          </cell>
          <cell r="D111" t="str">
            <v>Peixe e produtos da pesca processados</v>
          </cell>
          <cell r="E111" t="str">
            <v>Peixe processado ou conservado (incluindo vísceras processadas)</v>
          </cell>
          <cell r="F111">
            <v>80</v>
          </cell>
          <cell r="G111">
            <v>338</v>
          </cell>
          <cell r="H111">
            <v>0.4</v>
          </cell>
          <cell r="I111">
            <v>0.1</v>
          </cell>
          <cell r="J111">
            <v>0.1</v>
          </cell>
          <cell r="K111">
            <v>0.1</v>
          </cell>
          <cell r="L111">
            <v>0</v>
          </cell>
          <cell r="M111">
            <v>0</v>
          </cell>
          <cell r="N111">
            <v>0</v>
          </cell>
          <cell r="O111">
            <v>0</v>
          </cell>
          <cell r="P111">
            <v>0</v>
          </cell>
          <cell r="Q111">
            <v>0</v>
          </cell>
          <cell r="R111">
            <v>0</v>
          </cell>
          <cell r="S111">
            <v>19</v>
          </cell>
          <cell r="T111">
            <v>3.7</v>
          </cell>
          <cell r="U111">
            <v>0</v>
          </cell>
          <cell r="V111">
            <v>76.2</v>
          </cell>
          <cell r="W111">
            <v>0</v>
          </cell>
          <cell r="X111">
            <v>52</v>
          </cell>
          <cell r="Y111">
            <v>4</v>
          </cell>
          <cell r="Z111">
            <v>0</v>
          </cell>
          <cell r="AA111">
            <v>4.5</v>
          </cell>
          <cell r="AB111">
            <v>0.28000000000000003</v>
          </cell>
          <cell r="AC111">
            <v>0.05</v>
          </cell>
          <cell r="AD111">
            <v>7.0000000000000007E-2</v>
          </cell>
          <cell r="AE111">
            <v>0.76</v>
          </cell>
          <cell r="AF111">
            <v>4.3</v>
          </cell>
          <cell r="AG111">
            <v>3.5</v>
          </cell>
          <cell r="AH111">
            <v>7.0000000000000007E-2</v>
          </cell>
          <cell r="AI111">
            <v>0.95</v>
          </cell>
          <cell r="AJ111">
            <v>0</v>
          </cell>
          <cell r="AK111">
            <v>8.1</v>
          </cell>
          <cell r="AL111">
            <v>3.4</v>
          </cell>
          <cell r="AM111">
            <v>1480</v>
          </cell>
          <cell r="AN111">
            <v>36</v>
          </cell>
          <cell r="AO111">
            <v>33</v>
          </cell>
          <cell r="AP111">
            <v>120</v>
          </cell>
          <cell r="AQ111">
            <v>23</v>
          </cell>
          <cell r="AR111">
            <v>0.2</v>
          </cell>
          <cell r="AS111">
            <v>0.8</v>
          </cell>
        </row>
        <row r="112">
          <cell r="A112">
            <v>1216</v>
          </cell>
          <cell r="B112" t="str">
            <v>Baço de porco</v>
          </cell>
          <cell r="C112" t="str">
            <v>Carne e produtos cárneos</v>
          </cell>
          <cell r="D112" t="str">
            <v>Vísceras comestíveis, não musculares, com excepção de fígado e rim</v>
          </cell>
          <cell r="E112" t="str">
            <v>Vísceras comestíveis de mamíferos, não musculares, com excepção de fígado e rim</v>
          </cell>
          <cell r="F112">
            <v>107</v>
          </cell>
          <cell r="G112">
            <v>450</v>
          </cell>
          <cell r="H112">
            <v>3.8</v>
          </cell>
          <cell r="I112">
            <v>1.2</v>
          </cell>
          <cell r="J112">
            <v>2.2000000000000002</v>
          </cell>
          <cell r="K112">
            <v>0.6</v>
          </cell>
          <cell r="L112">
            <v>0.4</v>
          </cell>
          <cell r="M112">
            <v>0</v>
          </cell>
          <cell r="N112">
            <v>0.4</v>
          </cell>
          <cell r="O112">
            <v>0.4</v>
          </cell>
          <cell r="P112">
            <v>0</v>
          </cell>
          <cell r="Q112">
            <v>0</v>
          </cell>
          <cell r="R112">
            <v>0</v>
          </cell>
          <cell r="S112">
            <v>17.8</v>
          </cell>
          <cell r="T112">
            <v>0.3</v>
          </cell>
          <cell r="U112">
            <v>0</v>
          </cell>
          <cell r="V112">
            <v>76.900000000000006</v>
          </cell>
          <cell r="W112">
            <v>0</v>
          </cell>
          <cell r="X112">
            <v>363</v>
          </cell>
          <cell r="Y112">
            <v>0</v>
          </cell>
          <cell r="Z112">
            <v>0</v>
          </cell>
          <cell r="AA112">
            <v>0.2</v>
          </cell>
          <cell r="AB112">
            <v>0.59</v>
          </cell>
          <cell r="AC112">
            <v>0.14000000000000001</v>
          </cell>
          <cell r="AD112">
            <v>0.31</v>
          </cell>
          <cell r="AE112">
            <v>3.81</v>
          </cell>
          <cell r="AF112">
            <v>3.81</v>
          </cell>
          <cell r="AG112">
            <v>0</v>
          </cell>
          <cell r="AH112">
            <v>0.2</v>
          </cell>
          <cell r="AI112">
            <v>6</v>
          </cell>
          <cell r="AJ112">
            <v>31.3</v>
          </cell>
          <cell r="AK112">
            <v>3</v>
          </cell>
          <cell r="AL112">
            <v>1.4</v>
          </cell>
          <cell r="AM112">
            <v>130</v>
          </cell>
          <cell r="AN112">
            <v>400</v>
          </cell>
          <cell r="AO112">
            <v>9</v>
          </cell>
          <cell r="AP112">
            <v>210</v>
          </cell>
          <cell r="AQ112">
            <v>34</v>
          </cell>
          <cell r="AR112">
            <v>20</v>
          </cell>
          <cell r="AS112">
            <v>2.6</v>
          </cell>
        </row>
        <row r="113">
          <cell r="A113">
            <v>311</v>
          </cell>
          <cell r="B113" t="str">
            <v>Bacon</v>
          </cell>
          <cell r="C113" t="str">
            <v>Carne e produtos cárneos</v>
          </cell>
          <cell r="D113" t="str">
            <v>Produtos processados à base de carne</v>
          </cell>
          <cell r="E113" t="str">
            <v>Carne crua curada (ou temperada)</v>
          </cell>
          <cell r="F113">
            <v>367</v>
          </cell>
          <cell r="G113">
            <v>1510</v>
          </cell>
          <cell r="H113">
            <v>34.6</v>
          </cell>
          <cell r="I113">
            <v>11.9</v>
          </cell>
          <cell r="J113">
            <v>11.6</v>
          </cell>
          <cell r="K113">
            <v>5.6</v>
          </cell>
          <cell r="L113">
            <v>4.8</v>
          </cell>
          <cell r="M113">
            <v>0.1</v>
          </cell>
          <cell r="N113">
            <v>0</v>
          </cell>
          <cell r="O113">
            <v>0</v>
          </cell>
          <cell r="P113">
            <v>0</v>
          </cell>
          <cell r="Q113">
            <v>0</v>
          </cell>
          <cell r="R113">
            <v>0</v>
          </cell>
          <cell r="S113">
            <v>13.8</v>
          </cell>
          <cell r="T113">
            <v>3</v>
          </cell>
          <cell r="U113">
            <v>0</v>
          </cell>
          <cell r="V113">
            <v>48.3</v>
          </cell>
          <cell r="W113">
            <v>0</v>
          </cell>
          <cell r="X113">
            <v>67</v>
          </cell>
          <cell r="Y113">
            <v>0</v>
          </cell>
          <cell r="Z113">
            <v>0</v>
          </cell>
          <cell r="AA113">
            <v>0</v>
          </cell>
          <cell r="AB113">
            <v>0.08</v>
          </cell>
          <cell r="AC113">
            <v>0.54</v>
          </cell>
          <cell r="AD113">
            <v>0.15</v>
          </cell>
          <cell r="AE113">
            <v>3.8</v>
          </cell>
          <cell r="AF113">
            <v>6</v>
          </cell>
          <cell r="AG113">
            <v>2.2000000000000002</v>
          </cell>
          <cell r="AH113">
            <v>0.27</v>
          </cell>
          <cell r="AI113">
            <v>0.9</v>
          </cell>
          <cell r="AJ113">
            <v>0</v>
          </cell>
          <cell r="AK113">
            <v>2</v>
          </cell>
          <cell r="AL113">
            <v>2.8</v>
          </cell>
          <cell r="AM113">
            <v>1190</v>
          </cell>
          <cell r="AN113">
            <v>230</v>
          </cell>
          <cell r="AO113">
            <v>7</v>
          </cell>
          <cell r="AP113">
            <v>140</v>
          </cell>
          <cell r="AQ113">
            <v>18</v>
          </cell>
          <cell r="AR113">
            <v>0.7</v>
          </cell>
          <cell r="AS113">
            <v>1.3</v>
          </cell>
        </row>
        <row r="114">
          <cell r="A114">
            <v>312</v>
          </cell>
          <cell r="B114" t="str">
            <v>Bacon, grelhado sem adição de sal</v>
          </cell>
          <cell r="C114" t="str">
            <v>Carne e produtos cárneos</v>
          </cell>
          <cell r="D114" t="str">
            <v>Produtos processados à base de carne</v>
          </cell>
          <cell r="E114" t="str">
            <v>Carne crua curada (ou temperada)</v>
          </cell>
          <cell r="F114">
            <v>372</v>
          </cell>
          <cell r="G114">
            <v>1540</v>
          </cell>
          <cell r="H114">
            <v>31.5</v>
          </cell>
          <cell r="I114">
            <v>10.8</v>
          </cell>
          <cell r="J114">
            <v>10.5</v>
          </cell>
          <cell r="K114">
            <v>5.0999999999999996</v>
          </cell>
          <cell r="L114">
            <v>4.4000000000000004</v>
          </cell>
          <cell r="M114">
            <v>0.1</v>
          </cell>
          <cell r="N114">
            <v>0</v>
          </cell>
          <cell r="O114">
            <v>0</v>
          </cell>
          <cell r="P114">
            <v>0</v>
          </cell>
          <cell r="Q114">
            <v>0</v>
          </cell>
          <cell r="R114">
            <v>0</v>
          </cell>
          <cell r="S114">
            <v>22.2</v>
          </cell>
          <cell r="T114">
            <v>4.3</v>
          </cell>
          <cell r="U114">
            <v>0</v>
          </cell>
          <cell r="V114">
            <v>42.1</v>
          </cell>
          <cell r="W114">
            <v>0</v>
          </cell>
          <cell r="X114">
            <v>92</v>
          </cell>
          <cell r="Y114">
            <v>0</v>
          </cell>
          <cell r="Z114">
            <v>0</v>
          </cell>
          <cell r="AA114">
            <v>0</v>
          </cell>
          <cell r="AB114">
            <v>0.11</v>
          </cell>
          <cell r="AC114">
            <v>0.11</v>
          </cell>
          <cell r="AD114">
            <v>0.46</v>
          </cell>
          <cell r="AE114">
            <v>5.7</v>
          </cell>
          <cell r="AF114">
            <v>8.5</v>
          </cell>
          <cell r="AG114">
            <v>2.8</v>
          </cell>
          <cell r="AH114">
            <v>0.28000000000000003</v>
          </cell>
          <cell r="AI114">
            <v>1</v>
          </cell>
          <cell r="AJ114">
            <v>0</v>
          </cell>
          <cell r="AK114">
            <v>2.9</v>
          </cell>
          <cell r="AL114">
            <v>3.7</v>
          </cell>
          <cell r="AM114">
            <v>1720</v>
          </cell>
          <cell r="AN114">
            <v>230</v>
          </cell>
          <cell r="AO114">
            <v>11</v>
          </cell>
          <cell r="AP114">
            <v>200</v>
          </cell>
          <cell r="AQ114">
            <v>26</v>
          </cell>
          <cell r="AR114">
            <v>1.2</v>
          </cell>
          <cell r="AS114">
            <v>2.2000000000000002</v>
          </cell>
        </row>
        <row r="115">
          <cell r="A115">
            <v>2122000013</v>
          </cell>
          <cell r="B115" t="str">
            <v>Bagas goji secas</v>
          </cell>
          <cell r="C115" t="str">
            <v>Produtos hortícolas e derivados</v>
          </cell>
          <cell r="D115" t="str">
            <v>Frutos de hortícolas</v>
          </cell>
          <cell r="E115" t="str">
            <v>Solanaceas</v>
          </cell>
          <cell r="F115">
            <v>303</v>
          </cell>
          <cell r="G115">
            <v>1280</v>
          </cell>
          <cell r="H115">
            <v>2.8</v>
          </cell>
          <cell r="I115">
            <v>0.4</v>
          </cell>
          <cell r="J115">
            <v>0.6</v>
          </cell>
          <cell r="K115">
            <v>1.7</v>
          </cell>
          <cell r="L115">
            <v>1.6</v>
          </cell>
          <cell r="M115">
            <v>0</v>
          </cell>
          <cell r="N115">
            <v>51.8</v>
          </cell>
          <cell r="O115">
            <v>39.6</v>
          </cell>
          <cell r="P115">
            <v>0</v>
          </cell>
          <cell r="Q115">
            <v>12.2</v>
          </cell>
          <cell r="R115">
            <v>12.8</v>
          </cell>
          <cell r="S115">
            <v>11.2</v>
          </cell>
          <cell r="T115">
            <v>1</v>
          </cell>
          <cell r="U115">
            <v>0</v>
          </cell>
          <cell r="V115">
            <v>16.5</v>
          </cell>
          <cell r="W115">
            <v>0</v>
          </cell>
          <cell r="X115">
            <v>0</v>
          </cell>
          <cell r="Y115">
            <v>4</v>
          </cell>
          <cell r="Z115">
            <v>27</v>
          </cell>
          <cell r="AA115">
            <v>0</v>
          </cell>
          <cell r="AB115">
            <v>2.1</v>
          </cell>
          <cell r="AC115">
            <v>0</v>
          </cell>
          <cell r="AD115">
            <v>0.13</v>
          </cell>
          <cell r="AE115">
            <v>0.76</v>
          </cell>
          <cell r="AF115">
            <v>3.79</v>
          </cell>
          <cell r="AG115">
            <v>3.03</v>
          </cell>
          <cell r="AH115">
            <v>0.16</v>
          </cell>
          <cell r="AI115">
            <v>0</v>
          </cell>
          <cell r="AJ115">
            <v>4.5</v>
          </cell>
          <cell r="AK115">
            <v>0</v>
          </cell>
          <cell r="AL115">
            <v>4.95</v>
          </cell>
          <cell r="AM115">
            <v>420</v>
          </cell>
          <cell r="AN115">
            <v>1410</v>
          </cell>
          <cell r="AO115">
            <v>48</v>
          </cell>
          <cell r="AP115">
            <v>180</v>
          </cell>
          <cell r="AQ115">
            <v>72</v>
          </cell>
          <cell r="AR115">
            <v>4.2</v>
          </cell>
          <cell r="AS115">
            <v>1.1000000000000001</v>
          </cell>
        </row>
        <row r="116">
          <cell r="A116">
            <v>636</v>
          </cell>
          <cell r="B116" t="str">
            <v>Banana</v>
          </cell>
          <cell r="C116" t="str">
            <v>Frutos e produtos derivados de frutos</v>
          </cell>
          <cell r="D116" t="str">
            <v>Fruta utilizada como fruta</v>
          </cell>
          <cell r="E116" t="str">
            <v>Frutos diversos com casca não comestível, grandes</v>
          </cell>
          <cell r="F116">
            <v>104</v>
          </cell>
          <cell r="G116">
            <v>441</v>
          </cell>
          <cell r="H116">
            <v>0.4</v>
          </cell>
          <cell r="I116">
            <v>0.1</v>
          </cell>
          <cell r="J116">
            <v>0</v>
          </cell>
          <cell r="K116">
            <v>0.1</v>
          </cell>
          <cell r="L116">
            <v>0</v>
          </cell>
          <cell r="M116">
            <v>0</v>
          </cell>
          <cell r="N116">
            <v>21.8</v>
          </cell>
          <cell r="O116">
            <v>19.600000000000001</v>
          </cell>
          <cell r="P116">
            <v>0</v>
          </cell>
          <cell r="Q116">
            <v>2.2000000000000002</v>
          </cell>
          <cell r="R116">
            <v>3.1</v>
          </cell>
          <cell r="S116">
            <v>1.6</v>
          </cell>
          <cell r="T116">
            <v>0</v>
          </cell>
          <cell r="U116">
            <v>0</v>
          </cell>
          <cell r="V116">
            <v>72.099999999999994</v>
          </cell>
          <cell r="W116">
            <v>0.3</v>
          </cell>
          <cell r="X116">
            <v>0</v>
          </cell>
          <cell r="Y116">
            <v>4</v>
          </cell>
          <cell r="Z116">
            <v>21</v>
          </cell>
          <cell r="AA116">
            <v>0</v>
          </cell>
          <cell r="AB116">
            <v>0.27</v>
          </cell>
          <cell r="AC116">
            <v>0.06</v>
          </cell>
          <cell r="AD116">
            <v>7.0000000000000007E-2</v>
          </cell>
          <cell r="AE116">
            <v>0.7</v>
          </cell>
          <cell r="AF116">
            <v>1</v>
          </cell>
          <cell r="AG116">
            <v>0.3</v>
          </cell>
          <cell r="AH116">
            <v>0.28999999999999998</v>
          </cell>
          <cell r="AI116">
            <v>0</v>
          </cell>
          <cell r="AJ116">
            <v>10</v>
          </cell>
          <cell r="AK116">
            <v>14</v>
          </cell>
          <cell r="AL116">
            <v>0.89</v>
          </cell>
          <cell r="AM116">
            <v>6</v>
          </cell>
          <cell r="AN116">
            <v>430</v>
          </cell>
          <cell r="AO116">
            <v>8</v>
          </cell>
          <cell r="AP116">
            <v>25</v>
          </cell>
          <cell r="AQ116">
            <v>28</v>
          </cell>
          <cell r="AR116">
            <v>0.4</v>
          </cell>
          <cell r="AS116">
            <v>0.2</v>
          </cell>
          <cell r="AU116">
            <v>3.8</v>
          </cell>
        </row>
        <row r="117">
          <cell r="A117">
            <v>313</v>
          </cell>
          <cell r="B117" t="str">
            <v>Banha de porco</v>
          </cell>
          <cell r="C117" t="str">
            <v>Óleos e gorduras de origem animal e vegetal e seus derivados</v>
          </cell>
          <cell r="D117" t="str">
            <v>Óleos e gorduras de origem animal e vegetal</v>
          </cell>
          <cell r="E117" t="str">
            <v>Óleos e gorduras de origem animal (gorduras processadas a partir de tecidos animais)</v>
          </cell>
          <cell r="F117">
            <v>896</v>
          </cell>
          <cell r="G117">
            <v>3680</v>
          </cell>
          <cell r="H117">
            <v>99.5</v>
          </cell>
          <cell r="I117">
            <v>26.3</v>
          </cell>
          <cell r="J117">
            <v>58.6</v>
          </cell>
          <cell r="K117">
            <v>10.4</v>
          </cell>
          <cell r="L117">
            <v>9.6</v>
          </cell>
          <cell r="M117">
            <v>0.4</v>
          </cell>
          <cell r="N117">
            <v>0</v>
          </cell>
          <cell r="O117">
            <v>0</v>
          </cell>
          <cell r="P117">
            <v>0</v>
          </cell>
          <cell r="Q117">
            <v>0</v>
          </cell>
          <cell r="R117">
            <v>0</v>
          </cell>
          <cell r="S117">
            <v>0</v>
          </cell>
          <cell r="T117">
            <v>0</v>
          </cell>
          <cell r="U117">
            <v>0</v>
          </cell>
          <cell r="V117">
            <v>0.5</v>
          </cell>
          <cell r="W117">
            <v>0</v>
          </cell>
          <cell r="X117">
            <v>82</v>
          </cell>
          <cell r="Y117">
            <v>9</v>
          </cell>
          <cell r="Z117">
            <v>0</v>
          </cell>
          <cell r="AA117">
            <v>0</v>
          </cell>
          <cell r="AB117">
            <v>1</v>
          </cell>
          <cell r="AC117">
            <v>0</v>
          </cell>
          <cell r="AD117">
            <v>0</v>
          </cell>
          <cell r="AE117">
            <v>0</v>
          </cell>
          <cell r="AF117">
            <v>0</v>
          </cell>
          <cell r="AG117">
            <v>0</v>
          </cell>
          <cell r="AH117">
            <v>0</v>
          </cell>
          <cell r="AI117">
            <v>0</v>
          </cell>
          <cell r="AJ117">
            <v>0</v>
          </cell>
          <cell r="AK117">
            <v>0</v>
          </cell>
          <cell r="AL117">
            <v>0.1</v>
          </cell>
          <cell r="AM117">
            <v>2</v>
          </cell>
          <cell r="AN117">
            <v>1</v>
          </cell>
          <cell r="AO117">
            <v>1</v>
          </cell>
          <cell r="AP117">
            <v>3</v>
          </cell>
          <cell r="AQ117">
            <v>2</v>
          </cell>
          <cell r="AR117">
            <v>0.1</v>
          </cell>
          <cell r="AS117">
            <v>0.1</v>
          </cell>
        </row>
        <row r="118">
          <cell r="A118">
            <v>738</v>
          </cell>
          <cell r="B118" t="str">
            <v>Base em pó para bebida de ananás</v>
          </cell>
          <cell r="C118" t="str">
            <v>Água e bebidas à base de água</v>
          </cell>
          <cell r="D118" t="str">
            <v>Bebidas concentradas</v>
          </cell>
          <cell r="E118" t="str">
            <v>Misturas de bebidas</v>
          </cell>
          <cell r="F118">
            <v>369</v>
          </cell>
          <cell r="G118">
            <v>1570</v>
          </cell>
          <cell r="H118">
            <v>0</v>
          </cell>
          <cell r="I118">
            <v>0</v>
          </cell>
          <cell r="J118">
            <v>0</v>
          </cell>
          <cell r="K118">
            <v>0</v>
          </cell>
          <cell r="L118">
            <v>0</v>
          </cell>
          <cell r="M118">
            <v>0</v>
          </cell>
          <cell r="N118">
            <v>89.5</v>
          </cell>
          <cell r="O118">
            <v>89.5</v>
          </cell>
          <cell r="P118">
            <v>0</v>
          </cell>
          <cell r="Q118">
            <v>0</v>
          </cell>
          <cell r="R118">
            <v>0</v>
          </cell>
          <cell r="S118">
            <v>0</v>
          </cell>
          <cell r="T118">
            <v>0</v>
          </cell>
          <cell r="U118">
            <v>0</v>
          </cell>
          <cell r="V118">
            <v>1</v>
          </cell>
          <cell r="W118">
            <v>3.7</v>
          </cell>
          <cell r="X118">
            <v>0</v>
          </cell>
          <cell r="Y118">
            <v>0</v>
          </cell>
          <cell r="Z118">
            <v>0</v>
          </cell>
          <cell r="AA118">
            <v>0</v>
          </cell>
          <cell r="AB118">
            <v>0</v>
          </cell>
          <cell r="AC118">
            <v>0</v>
          </cell>
          <cell r="AD118">
            <v>0</v>
          </cell>
          <cell r="AE118">
            <v>0</v>
          </cell>
          <cell r="AF118">
            <v>0</v>
          </cell>
          <cell r="AG118">
            <v>0</v>
          </cell>
          <cell r="AH118">
            <v>0</v>
          </cell>
          <cell r="AI118">
            <v>0</v>
          </cell>
          <cell r="AJ118">
            <v>230</v>
          </cell>
          <cell r="AK118">
            <v>0</v>
          </cell>
          <cell r="AL118">
            <v>1.4</v>
          </cell>
          <cell r="AM118">
            <v>0</v>
          </cell>
          <cell r="AN118">
            <v>0</v>
          </cell>
          <cell r="AO118">
            <v>0</v>
          </cell>
          <cell r="AP118">
            <v>0</v>
          </cell>
          <cell r="AQ118">
            <v>0</v>
          </cell>
          <cell r="AR118">
            <v>0</v>
          </cell>
          <cell r="AS118">
            <v>0</v>
          </cell>
        </row>
        <row r="119">
          <cell r="A119">
            <v>743</v>
          </cell>
          <cell r="B119" t="str">
            <v>Base em pó para bebida de laranja</v>
          </cell>
          <cell r="C119" t="str">
            <v>Água e bebidas à base de água</v>
          </cell>
          <cell r="D119" t="str">
            <v>Bebidas concentradas</v>
          </cell>
          <cell r="E119" t="str">
            <v>Misturas de bebidas</v>
          </cell>
          <cell r="F119">
            <v>375</v>
          </cell>
          <cell r="G119">
            <v>1590</v>
          </cell>
          <cell r="H119">
            <v>0</v>
          </cell>
          <cell r="I119">
            <v>0</v>
          </cell>
          <cell r="J119">
            <v>0</v>
          </cell>
          <cell r="K119">
            <v>0</v>
          </cell>
          <cell r="L119">
            <v>0</v>
          </cell>
          <cell r="M119">
            <v>0</v>
          </cell>
          <cell r="N119">
            <v>88.9</v>
          </cell>
          <cell r="O119">
            <v>88.9</v>
          </cell>
          <cell r="P119">
            <v>0</v>
          </cell>
          <cell r="Q119">
            <v>0</v>
          </cell>
          <cell r="R119">
            <v>0</v>
          </cell>
          <cell r="S119">
            <v>0</v>
          </cell>
          <cell r="T119">
            <v>0</v>
          </cell>
          <cell r="U119">
            <v>0</v>
          </cell>
          <cell r="V119">
            <v>0.7</v>
          </cell>
          <cell r="W119">
            <v>6.3</v>
          </cell>
          <cell r="X119">
            <v>0</v>
          </cell>
          <cell r="Y119">
            <v>0</v>
          </cell>
          <cell r="Z119">
            <v>0</v>
          </cell>
          <cell r="AA119">
            <v>0</v>
          </cell>
          <cell r="AB119">
            <v>0</v>
          </cell>
          <cell r="AC119">
            <v>0</v>
          </cell>
          <cell r="AD119">
            <v>0</v>
          </cell>
          <cell r="AE119">
            <v>0</v>
          </cell>
          <cell r="AF119">
            <v>0</v>
          </cell>
          <cell r="AG119">
            <v>0</v>
          </cell>
          <cell r="AH119">
            <v>0</v>
          </cell>
          <cell r="AI119">
            <v>0</v>
          </cell>
          <cell r="AJ119">
            <v>375</v>
          </cell>
          <cell r="AK119">
            <v>0</v>
          </cell>
          <cell r="AL119">
            <v>1.08</v>
          </cell>
          <cell r="AM119">
            <v>0</v>
          </cell>
          <cell r="AN119">
            <v>0</v>
          </cell>
          <cell r="AO119">
            <v>0</v>
          </cell>
          <cell r="AP119">
            <v>0</v>
          </cell>
          <cell r="AQ119">
            <v>0</v>
          </cell>
          <cell r="AR119">
            <v>0</v>
          </cell>
          <cell r="AS119">
            <v>0</v>
          </cell>
        </row>
        <row r="120">
          <cell r="A120">
            <v>588</v>
          </cell>
          <cell r="B120" t="str">
            <v>Batata assada com pele, sem sal (só a polpa)</v>
          </cell>
          <cell r="C120" t="str">
            <v>Raízes amiláceas ou tubérculos e seus produtos, plantas sacarinas</v>
          </cell>
          <cell r="D120" t="str">
            <v>Raízes e tubérculos amiláceos</v>
          </cell>
          <cell r="E120" t="str">
            <v>Batatas e similares</v>
          </cell>
          <cell r="F120">
            <v>90</v>
          </cell>
          <cell r="G120">
            <v>383</v>
          </cell>
          <cell r="H120">
            <v>0</v>
          </cell>
          <cell r="I120">
            <v>0</v>
          </cell>
          <cell r="J120">
            <v>0</v>
          </cell>
          <cell r="K120">
            <v>0</v>
          </cell>
          <cell r="L120">
            <v>0</v>
          </cell>
          <cell r="M120">
            <v>0</v>
          </cell>
          <cell r="N120">
            <v>19.2</v>
          </cell>
          <cell r="O120">
            <v>1.2</v>
          </cell>
          <cell r="P120">
            <v>0</v>
          </cell>
          <cell r="Q120">
            <v>18</v>
          </cell>
          <cell r="R120">
            <v>1.7</v>
          </cell>
          <cell r="S120">
            <v>2.5</v>
          </cell>
          <cell r="T120">
            <v>0</v>
          </cell>
          <cell r="U120">
            <v>0</v>
          </cell>
          <cell r="V120">
            <v>75.8</v>
          </cell>
          <cell r="W120">
            <v>0</v>
          </cell>
          <cell r="X120">
            <v>0</v>
          </cell>
          <cell r="Y120">
            <v>0</v>
          </cell>
          <cell r="Z120">
            <v>0</v>
          </cell>
          <cell r="AA120">
            <v>0</v>
          </cell>
          <cell r="AB120">
            <v>0.1</v>
          </cell>
          <cell r="AC120">
            <v>0.19</v>
          </cell>
          <cell r="AD120">
            <v>0.02</v>
          </cell>
          <cell r="AE120">
            <v>1.4</v>
          </cell>
          <cell r="AF120">
            <v>1.8</v>
          </cell>
          <cell r="AG120">
            <v>0.4</v>
          </cell>
          <cell r="AH120">
            <v>0.37</v>
          </cell>
          <cell r="AI120">
            <v>0</v>
          </cell>
          <cell r="AJ120">
            <v>13</v>
          </cell>
          <cell r="AK120">
            <v>28</v>
          </cell>
          <cell r="AL120">
            <v>0.8</v>
          </cell>
          <cell r="AM120">
            <v>9</v>
          </cell>
          <cell r="AN120">
            <v>480</v>
          </cell>
          <cell r="AO120">
            <v>9</v>
          </cell>
          <cell r="AP120">
            <v>44</v>
          </cell>
          <cell r="AQ120">
            <v>14</v>
          </cell>
          <cell r="AR120">
            <v>0.2</v>
          </cell>
          <cell r="AS120">
            <v>0.2</v>
          </cell>
        </row>
        <row r="121">
          <cell r="A121">
            <v>587</v>
          </cell>
          <cell r="B121" t="str">
            <v>Batata assada no forno</v>
          </cell>
          <cell r="C121" t="str">
            <v>Raízes amiláceas ou tubérculos e seus produtos, plantas sacarinas</v>
          </cell>
          <cell r="D121" t="str">
            <v>Raízes e tubérculos amiláceos</v>
          </cell>
          <cell r="E121" t="str">
            <v>Batatas e similares</v>
          </cell>
          <cell r="F121">
            <v>159</v>
          </cell>
          <cell r="G121">
            <v>670</v>
          </cell>
          <cell r="H121">
            <v>4.8</v>
          </cell>
          <cell r="I121">
            <v>0.6</v>
          </cell>
          <cell r="J121">
            <v>2.5</v>
          </cell>
          <cell r="K121">
            <v>1.6</v>
          </cell>
          <cell r="L121">
            <v>1.61</v>
          </cell>
          <cell r="M121">
            <v>0</v>
          </cell>
          <cell r="N121">
            <v>24.8</v>
          </cell>
          <cell r="O121">
            <v>1.6</v>
          </cell>
          <cell r="P121">
            <v>0</v>
          </cell>
          <cell r="Q121">
            <v>23.2</v>
          </cell>
          <cell r="R121">
            <v>2.1</v>
          </cell>
          <cell r="S121">
            <v>3.2</v>
          </cell>
          <cell r="T121">
            <v>1.4</v>
          </cell>
          <cell r="U121">
            <v>0</v>
          </cell>
          <cell r="V121">
            <v>62.9</v>
          </cell>
          <cell r="W121">
            <v>0</v>
          </cell>
          <cell r="X121">
            <v>0</v>
          </cell>
          <cell r="Y121">
            <v>0</v>
          </cell>
          <cell r="Z121">
            <v>0</v>
          </cell>
          <cell r="AA121">
            <v>0</v>
          </cell>
          <cell r="AB121">
            <v>1.82</v>
          </cell>
          <cell r="AC121">
            <v>0.23</v>
          </cell>
          <cell r="AD121">
            <v>0.03</v>
          </cell>
          <cell r="AE121">
            <v>1.7</v>
          </cell>
          <cell r="AF121">
            <v>2.58</v>
          </cell>
          <cell r="AG121">
            <v>0.77</v>
          </cell>
          <cell r="AH121">
            <v>0.51</v>
          </cell>
          <cell r="AI121">
            <v>0</v>
          </cell>
          <cell r="AJ121">
            <v>15.9</v>
          </cell>
          <cell r="AK121">
            <v>35</v>
          </cell>
          <cell r="AL121">
            <v>2.25</v>
          </cell>
          <cell r="AM121">
            <v>540</v>
          </cell>
          <cell r="AN121">
            <v>580</v>
          </cell>
          <cell r="AO121">
            <v>12</v>
          </cell>
          <cell r="AP121">
            <v>54</v>
          </cell>
          <cell r="AQ121">
            <v>21</v>
          </cell>
          <cell r="AR121">
            <v>0.3</v>
          </cell>
          <cell r="AS121">
            <v>0.3</v>
          </cell>
        </row>
        <row r="122">
          <cell r="A122">
            <v>586</v>
          </cell>
          <cell r="B122" t="str">
            <v>Batata cozida</v>
          </cell>
          <cell r="C122" t="str">
            <v>Raízes amiláceas ou tubérculos e seus produtos, plantas sacarinas</v>
          </cell>
          <cell r="D122" t="str">
            <v>Raízes e tubérculos amiláceos</v>
          </cell>
          <cell r="E122" t="str">
            <v>Batatas e similares</v>
          </cell>
          <cell r="F122">
            <v>87</v>
          </cell>
          <cell r="G122">
            <v>368</v>
          </cell>
          <cell r="H122">
            <v>0</v>
          </cell>
          <cell r="I122">
            <v>0</v>
          </cell>
          <cell r="J122">
            <v>0</v>
          </cell>
          <cell r="K122">
            <v>0</v>
          </cell>
          <cell r="L122">
            <v>0</v>
          </cell>
          <cell r="M122">
            <v>0</v>
          </cell>
          <cell r="N122">
            <v>18.5</v>
          </cell>
          <cell r="O122">
            <v>1.2</v>
          </cell>
          <cell r="P122">
            <v>0</v>
          </cell>
          <cell r="Q122">
            <v>17.3</v>
          </cell>
          <cell r="R122">
            <v>1.6</v>
          </cell>
          <cell r="S122">
            <v>2.4</v>
          </cell>
          <cell r="T122">
            <v>0.3</v>
          </cell>
          <cell r="U122">
            <v>0</v>
          </cell>
          <cell r="V122">
            <v>77</v>
          </cell>
          <cell r="W122">
            <v>0</v>
          </cell>
          <cell r="X122">
            <v>0</v>
          </cell>
          <cell r="Y122">
            <v>0</v>
          </cell>
          <cell r="Z122">
            <v>0</v>
          </cell>
          <cell r="AA122">
            <v>0</v>
          </cell>
          <cell r="AB122">
            <v>0.06</v>
          </cell>
          <cell r="AC122">
            <v>0.18</v>
          </cell>
          <cell r="AD122">
            <v>0.02</v>
          </cell>
          <cell r="AE122">
            <v>1.3</v>
          </cell>
          <cell r="AF122">
            <v>1.9</v>
          </cell>
          <cell r="AG122">
            <v>0.6</v>
          </cell>
          <cell r="AH122">
            <v>0.38</v>
          </cell>
          <cell r="AI122">
            <v>0</v>
          </cell>
          <cell r="AJ122">
            <v>11</v>
          </cell>
          <cell r="AK122">
            <v>21</v>
          </cell>
          <cell r="AL122">
            <v>0.66</v>
          </cell>
          <cell r="AM122">
            <v>100</v>
          </cell>
          <cell r="AN122">
            <v>370</v>
          </cell>
          <cell r="AO122">
            <v>9</v>
          </cell>
          <cell r="AP122">
            <v>38</v>
          </cell>
          <cell r="AQ122">
            <v>13</v>
          </cell>
          <cell r="AR122">
            <v>0.2</v>
          </cell>
          <cell r="AS122">
            <v>0.2</v>
          </cell>
          <cell r="AU122">
            <v>0.3</v>
          </cell>
        </row>
        <row r="123">
          <cell r="A123">
            <v>585</v>
          </cell>
          <cell r="B123" t="str">
            <v>Batata crua</v>
          </cell>
          <cell r="C123" t="str">
            <v>Raízes amiláceas ou tubérculos e seus produtos, plantas sacarinas</v>
          </cell>
          <cell r="D123" t="str">
            <v>Raízes e tubérculos amiláceos</v>
          </cell>
          <cell r="E123" t="str">
            <v>Batatas e similares</v>
          </cell>
          <cell r="F123">
            <v>90</v>
          </cell>
          <cell r="G123">
            <v>382</v>
          </cell>
          <cell r="H123">
            <v>0</v>
          </cell>
          <cell r="I123">
            <v>0</v>
          </cell>
          <cell r="J123">
            <v>0</v>
          </cell>
          <cell r="K123">
            <v>0</v>
          </cell>
          <cell r="L123">
            <v>0</v>
          </cell>
          <cell r="M123">
            <v>0</v>
          </cell>
          <cell r="N123">
            <v>19.2</v>
          </cell>
          <cell r="O123">
            <v>1.2</v>
          </cell>
          <cell r="P123">
            <v>0</v>
          </cell>
          <cell r="Q123">
            <v>18</v>
          </cell>
          <cell r="R123">
            <v>1.6</v>
          </cell>
          <cell r="S123">
            <v>2.5</v>
          </cell>
          <cell r="T123">
            <v>0</v>
          </cell>
          <cell r="U123">
            <v>0</v>
          </cell>
          <cell r="V123">
            <v>76</v>
          </cell>
          <cell r="W123">
            <v>0</v>
          </cell>
          <cell r="X123">
            <v>0</v>
          </cell>
          <cell r="Y123">
            <v>0</v>
          </cell>
          <cell r="Z123">
            <v>0</v>
          </cell>
          <cell r="AA123">
            <v>0</v>
          </cell>
          <cell r="AB123">
            <v>0.06</v>
          </cell>
          <cell r="AC123">
            <v>0.21</v>
          </cell>
          <cell r="AD123">
            <v>0.02</v>
          </cell>
          <cell r="AE123">
            <v>1.4</v>
          </cell>
          <cell r="AF123">
            <v>2</v>
          </cell>
          <cell r="AG123">
            <v>0.6</v>
          </cell>
          <cell r="AH123">
            <v>0.44</v>
          </cell>
          <cell r="AI123">
            <v>0</v>
          </cell>
          <cell r="AJ123">
            <v>14</v>
          </cell>
          <cell r="AK123">
            <v>35</v>
          </cell>
          <cell r="AL123">
            <v>0.74</v>
          </cell>
          <cell r="AM123">
            <v>9</v>
          </cell>
          <cell r="AN123">
            <v>450</v>
          </cell>
          <cell r="AO123">
            <v>9</v>
          </cell>
          <cell r="AP123">
            <v>42</v>
          </cell>
          <cell r="AQ123">
            <v>13</v>
          </cell>
          <cell r="AR123">
            <v>0.2</v>
          </cell>
          <cell r="AS123">
            <v>0.2</v>
          </cell>
        </row>
        <row r="124">
          <cell r="A124">
            <v>594</v>
          </cell>
          <cell r="B124" t="str">
            <v>Batata doce assada</v>
          </cell>
          <cell r="C124" t="str">
            <v>Raízes amiláceas ou tubérculos e seus produtos, plantas sacarinas</v>
          </cell>
          <cell r="D124" t="str">
            <v>Raízes e tubérculos amiláceos</v>
          </cell>
          <cell r="E124" t="str">
            <v>Raízes e tubérculos de vegetais tropicais</v>
          </cell>
          <cell r="F124">
            <v>123</v>
          </cell>
          <cell r="G124">
            <v>522</v>
          </cell>
          <cell r="H124">
            <v>0</v>
          </cell>
          <cell r="I124">
            <v>0</v>
          </cell>
          <cell r="J124">
            <v>0</v>
          </cell>
          <cell r="K124">
            <v>0</v>
          </cell>
          <cell r="L124">
            <v>0</v>
          </cell>
          <cell r="M124">
            <v>0</v>
          </cell>
          <cell r="N124">
            <v>28.3</v>
          </cell>
          <cell r="O124">
            <v>7.9</v>
          </cell>
          <cell r="P124">
            <v>0</v>
          </cell>
          <cell r="Q124">
            <v>20.399999999999999</v>
          </cell>
          <cell r="R124">
            <v>3</v>
          </cell>
          <cell r="S124">
            <v>1</v>
          </cell>
          <cell r="T124">
            <v>0.1</v>
          </cell>
          <cell r="U124">
            <v>0</v>
          </cell>
          <cell r="V124">
            <v>66.900000000000006</v>
          </cell>
          <cell r="W124">
            <v>0</v>
          </cell>
          <cell r="X124">
            <v>0</v>
          </cell>
          <cell r="Y124">
            <v>650</v>
          </cell>
          <cell r="Z124">
            <v>3900</v>
          </cell>
          <cell r="AA124">
            <v>0</v>
          </cell>
          <cell r="AB124">
            <v>5.0999999999999996</v>
          </cell>
          <cell r="AC124">
            <v>0.17</v>
          </cell>
          <cell r="AD124">
            <v>0</v>
          </cell>
          <cell r="AE124">
            <v>0.6</v>
          </cell>
          <cell r="AF124">
            <v>0.9</v>
          </cell>
          <cell r="AG124">
            <v>0.3</v>
          </cell>
          <cell r="AH124">
            <v>0.09</v>
          </cell>
          <cell r="AI124">
            <v>0</v>
          </cell>
          <cell r="AJ124">
            <v>25</v>
          </cell>
          <cell r="AK124">
            <v>13</v>
          </cell>
          <cell r="AL124">
            <v>0.74</v>
          </cell>
          <cell r="AM124">
            <v>23</v>
          </cell>
          <cell r="AN124">
            <v>390</v>
          </cell>
          <cell r="AO124">
            <v>27</v>
          </cell>
          <cell r="AP124">
            <v>36</v>
          </cell>
          <cell r="AQ124">
            <v>16</v>
          </cell>
          <cell r="AR124">
            <v>0.4</v>
          </cell>
          <cell r="AS124">
            <v>0.3</v>
          </cell>
        </row>
        <row r="125">
          <cell r="A125">
            <v>593</v>
          </cell>
          <cell r="B125" t="str">
            <v>Batata doce crua</v>
          </cell>
          <cell r="C125" t="str">
            <v>Raízes amiláceas ou tubérculos e seus produtos, plantas sacarinas</v>
          </cell>
          <cell r="D125" t="str">
            <v>Raízes e tubérculos amiláceos</v>
          </cell>
          <cell r="E125" t="str">
            <v>Raízes e tubérculos de vegetais tropicais</v>
          </cell>
          <cell r="F125">
            <v>123</v>
          </cell>
          <cell r="G125">
            <v>520</v>
          </cell>
          <cell r="H125">
            <v>0</v>
          </cell>
          <cell r="I125">
            <v>0</v>
          </cell>
          <cell r="J125">
            <v>0</v>
          </cell>
          <cell r="K125">
            <v>0</v>
          </cell>
          <cell r="L125">
            <v>0</v>
          </cell>
          <cell r="M125">
            <v>0</v>
          </cell>
          <cell r="N125">
            <v>28.3</v>
          </cell>
          <cell r="O125">
            <v>7.9</v>
          </cell>
          <cell r="P125">
            <v>0</v>
          </cell>
          <cell r="Q125">
            <v>20.399999999999999</v>
          </cell>
          <cell r="R125">
            <v>2.7</v>
          </cell>
          <cell r="S125">
            <v>1</v>
          </cell>
          <cell r="T125">
            <v>0.1</v>
          </cell>
          <cell r="U125">
            <v>0</v>
          </cell>
          <cell r="V125">
            <v>67.2</v>
          </cell>
          <cell r="W125">
            <v>0</v>
          </cell>
          <cell r="X125">
            <v>0</v>
          </cell>
          <cell r="Y125">
            <v>650</v>
          </cell>
          <cell r="Z125">
            <v>3900</v>
          </cell>
          <cell r="AA125">
            <v>0</v>
          </cell>
          <cell r="AB125">
            <v>4.5999999999999996</v>
          </cell>
          <cell r="AC125">
            <v>0.17</v>
          </cell>
          <cell r="AD125">
            <v>0</v>
          </cell>
          <cell r="AE125">
            <v>0.5</v>
          </cell>
          <cell r="AF125">
            <v>0.8</v>
          </cell>
          <cell r="AG125">
            <v>0.3</v>
          </cell>
          <cell r="AH125">
            <v>0.09</v>
          </cell>
          <cell r="AI125">
            <v>0</v>
          </cell>
          <cell r="AJ125">
            <v>25</v>
          </cell>
          <cell r="AK125">
            <v>17</v>
          </cell>
          <cell r="AL125">
            <v>0.67</v>
          </cell>
          <cell r="AM125">
            <v>21</v>
          </cell>
          <cell r="AN125">
            <v>350</v>
          </cell>
          <cell r="AO125">
            <v>24</v>
          </cell>
          <cell r="AP125">
            <v>32</v>
          </cell>
          <cell r="AQ125">
            <v>14</v>
          </cell>
          <cell r="AR125">
            <v>0.4</v>
          </cell>
          <cell r="AS125">
            <v>0.3</v>
          </cell>
        </row>
        <row r="126">
          <cell r="A126">
            <v>590</v>
          </cell>
          <cell r="B126" t="str">
            <v>Batata estufada com cebola, azeite e óleo alimentar</v>
          </cell>
          <cell r="C126" t="str">
            <v>Pratos compostos</v>
          </cell>
          <cell r="D126" t="str">
            <v>Pratos, incl. refeições prontas a comer (excluindo sopas e saladas)</v>
          </cell>
          <cell r="E126" t="str">
            <v>Pratos, excluindo pratos  de massa ou arroz, sanduíches e pizza</v>
          </cell>
          <cell r="F126">
            <v>97</v>
          </cell>
          <cell r="G126">
            <v>406</v>
          </cell>
          <cell r="H126">
            <v>3.1</v>
          </cell>
          <cell r="I126">
            <v>0.4</v>
          </cell>
          <cell r="J126">
            <v>1.5</v>
          </cell>
          <cell r="K126">
            <v>1.1000000000000001</v>
          </cell>
          <cell r="L126">
            <v>1.0900000000000001</v>
          </cell>
          <cell r="M126">
            <v>0</v>
          </cell>
          <cell r="N126">
            <v>14.5</v>
          </cell>
          <cell r="O126">
            <v>1.2</v>
          </cell>
          <cell r="P126">
            <v>0.1</v>
          </cell>
          <cell r="Q126">
            <v>13.1</v>
          </cell>
          <cell r="R126">
            <v>1.4</v>
          </cell>
          <cell r="S126">
            <v>2</v>
          </cell>
          <cell r="T126">
            <v>0.8</v>
          </cell>
          <cell r="U126">
            <v>0</v>
          </cell>
          <cell r="V126">
            <v>77.599999999999994</v>
          </cell>
          <cell r="W126">
            <v>0</v>
          </cell>
          <cell r="X126">
            <v>0</v>
          </cell>
          <cell r="Y126">
            <v>5</v>
          </cell>
          <cell r="Z126">
            <v>27</v>
          </cell>
          <cell r="AA126">
            <v>0</v>
          </cell>
          <cell r="AB126">
            <v>1.26</v>
          </cell>
          <cell r="AC126">
            <v>0.16</v>
          </cell>
          <cell r="AD126">
            <v>0.02</v>
          </cell>
          <cell r="AE126">
            <v>1.1000000000000001</v>
          </cell>
          <cell r="AF126">
            <v>1.57</v>
          </cell>
          <cell r="AG126">
            <v>0.46</v>
          </cell>
          <cell r="AH126">
            <v>0.32</v>
          </cell>
          <cell r="AI126">
            <v>0</v>
          </cell>
          <cell r="AJ126">
            <v>11.3</v>
          </cell>
          <cell r="AK126">
            <v>21</v>
          </cell>
          <cell r="AL126">
            <v>1.43</v>
          </cell>
          <cell r="AM126">
            <v>320</v>
          </cell>
          <cell r="AN126">
            <v>370</v>
          </cell>
          <cell r="AO126">
            <v>13</v>
          </cell>
          <cell r="AP126">
            <v>36</v>
          </cell>
          <cell r="AQ126">
            <v>14</v>
          </cell>
          <cell r="AR126">
            <v>0.2</v>
          </cell>
          <cell r="AS126">
            <v>0.2</v>
          </cell>
        </row>
        <row r="127">
          <cell r="A127">
            <v>591</v>
          </cell>
          <cell r="B127" t="str">
            <v>Batata frita caseira (em palitos)</v>
          </cell>
          <cell r="C127" t="str">
            <v>Pratos compostos</v>
          </cell>
          <cell r="D127" t="str">
            <v>Pratos, incl. refeições prontas a comer (excluindo sopas e saladas)</v>
          </cell>
          <cell r="E127" t="str">
            <v>Pratos, excluindo pratos  de massa ou arroz, sanduíches e pizza</v>
          </cell>
          <cell r="F127">
            <v>227</v>
          </cell>
          <cell r="G127">
            <v>951</v>
          </cell>
          <cell r="H127">
            <v>10.8</v>
          </cell>
          <cell r="I127">
            <v>1.4</v>
          </cell>
          <cell r="J127">
            <v>2.4</v>
          </cell>
          <cell r="K127">
            <v>5.0999999999999996</v>
          </cell>
          <cell r="L127">
            <v>5</v>
          </cell>
          <cell r="M127">
            <v>0.1</v>
          </cell>
          <cell r="N127">
            <v>27.6</v>
          </cell>
          <cell r="O127">
            <v>1.7</v>
          </cell>
          <cell r="P127">
            <v>0</v>
          </cell>
          <cell r="Q127">
            <v>25.9</v>
          </cell>
          <cell r="R127">
            <v>2.4</v>
          </cell>
          <cell r="S127">
            <v>3.7</v>
          </cell>
          <cell r="T127">
            <v>0</v>
          </cell>
          <cell r="U127">
            <v>0</v>
          </cell>
          <cell r="V127">
            <v>54.3</v>
          </cell>
          <cell r="W127">
            <v>0</v>
          </cell>
          <cell r="X127">
            <v>0</v>
          </cell>
          <cell r="Y127">
            <v>0</v>
          </cell>
          <cell r="Z127">
            <v>0</v>
          </cell>
          <cell r="AA127">
            <v>0</v>
          </cell>
          <cell r="AB127">
            <v>3.8</v>
          </cell>
          <cell r="AC127">
            <v>0.22</v>
          </cell>
          <cell r="AD127">
            <v>0.03</v>
          </cell>
          <cell r="AE127">
            <v>1.8</v>
          </cell>
          <cell r="AF127">
            <v>1.3</v>
          </cell>
          <cell r="AG127">
            <v>0.7</v>
          </cell>
          <cell r="AH127">
            <v>0.5</v>
          </cell>
          <cell r="AI127">
            <v>0</v>
          </cell>
          <cell r="AJ127">
            <v>13</v>
          </cell>
          <cell r="AK127">
            <v>37</v>
          </cell>
          <cell r="AL127">
            <v>1.2</v>
          </cell>
          <cell r="AM127">
            <v>14</v>
          </cell>
          <cell r="AN127">
            <v>690</v>
          </cell>
          <cell r="AO127">
            <v>14</v>
          </cell>
          <cell r="AP127">
            <v>64</v>
          </cell>
          <cell r="AQ127">
            <v>20</v>
          </cell>
          <cell r="AR127">
            <v>0.3</v>
          </cell>
          <cell r="AS127">
            <v>0.3</v>
          </cell>
        </row>
        <row r="128">
          <cell r="A128">
            <v>592</v>
          </cell>
          <cell r="B128" t="str">
            <v>Batata frita, de pacote (em rodelas)</v>
          </cell>
          <cell r="C128" t="str">
            <v>Pratos compostos</v>
          </cell>
          <cell r="D128" t="str">
            <v>Produtos de cereais, sementes ou à base de raízes, fritos ou extrudidos</v>
          </cell>
          <cell r="E128" t="str">
            <v>Batatas fritas, aperitivos e similares produzidos a partir de massa</v>
          </cell>
          <cell r="F128">
            <v>543</v>
          </cell>
          <cell r="G128">
            <v>2260</v>
          </cell>
          <cell r="H128">
            <v>38.1</v>
          </cell>
          <cell r="I128">
            <v>14.7</v>
          </cell>
          <cell r="J128">
            <v>13.5</v>
          </cell>
          <cell r="K128">
            <v>6.9</v>
          </cell>
          <cell r="L128">
            <v>6.4</v>
          </cell>
          <cell r="M128">
            <v>0.4</v>
          </cell>
          <cell r="N128">
            <v>39</v>
          </cell>
          <cell r="O128">
            <v>0.6</v>
          </cell>
          <cell r="P128">
            <v>0</v>
          </cell>
          <cell r="Q128">
            <v>38.4</v>
          </cell>
          <cell r="R128">
            <v>10.7</v>
          </cell>
          <cell r="S128">
            <v>5.7</v>
          </cell>
          <cell r="T128">
            <v>1.2</v>
          </cell>
          <cell r="U128">
            <v>0</v>
          </cell>
          <cell r="V128">
            <v>3.5</v>
          </cell>
          <cell r="W128">
            <v>0</v>
          </cell>
          <cell r="X128">
            <v>0</v>
          </cell>
          <cell r="Y128">
            <v>0</v>
          </cell>
          <cell r="Z128">
            <v>0</v>
          </cell>
          <cell r="AA128">
            <v>0</v>
          </cell>
          <cell r="AB128">
            <v>5.5</v>
          </cell>
          <cell r="AC128">
            <v>0.11</v>
          </cell>
          <cell r="AD128">
            <v>7.0000000000000007E-2</v>
          </cell>
          <cell r="AE128">
            <v>4.5999999999999996</v>
          </cell>
          <cell r="AF128">
            <v>2.5</v>
          </cell>
          <cell r="AG128">
            <v>1.3</v>
          </cell>
          <cell r="AH128">
            <v>0.32</v>
          </cell>
          <cell r="AI128">
            <v>0</v>
          </cell>
          <cell r="AJ128">
            <v>27</v>
          </cell>
          <cell r="AK128">
            <v>41</v>
          </cell>
          <cell r="AL128">
            <v>3</v>
          </cell>
          <cell r="AM128">
            <v>480</v>
          </cell>
          <cell r="AN128">
            <v>1060</v>
          </cell>
          <cell r="AO128">
            <v>21</v>
          </cell>
          <cell r="AP128">
            <v>150</v>
          </cell>
          <cell r="AQ128">
            <v>45</v>
          </cell>
          <cell r="AR128">
            <v>1.6</v>
          </cell>
          <cell r="AS128">
            <v>1.7</v>
          </cell>
        </row>
        <row r="129">
          <cell r="A129">
            <v>453</v>
          </cell>
          <cell r="B129" t="str">
            <v>Batata, fécula</v>
          </cell>
          <cell r="C129" t="str">
            <v>Ingredientes principais isolados, aditivos, aromas, fermentos e auxiliares tecnológicos</v>
          </cell>
          <cell r="D129" t="str">
            <v>Amidos</v>
          </cell>
          <cell r="E129" t="str">
            <v>Amido de batata</v>
          </cell>
          <cell r="F129">
            <v>345</v>
          </cell>
          <cell r="G129">
            <v>1470</v>
          </cell>
          <cell r="H129">
            <v>0.3</v>
          </cell>
          <cell r="I129">
            <v>0</v>
          </cell>
          <cell r="J129">
            <v>0</v>
          </cell>
          <cell r="K129">
            <v>0.2</v>
          </cell>
          <cell r="L129">
            <v>0.1</v>
          </cell>
          <cell r="M129">
            <v>0</v>
          </cell>
          <cell r="N129">
            <v>85</v>
          </cell>
          <cell r="O129">
            <v>3.1</v>
          </cell>
          <cell r="P129">
            <v>0</v>
          </cell>
          <cell r="Q129">
            <v>81.900000000000006</v>
          </cell>
          <cell r="R129">
            <v>0.1</v>
          </cell>
          <cell r="S129">
            <v>0.5</v>
          </cell>
          <cell r="T129">
            <v>0</v>
          </cell>
          <cell r="U129">
            <v>0</v>
          </cell>
          <cell r="V129">
            <v>13.8</v>
          </cell>
          <cell r="W129">
            <v>0</v>
          </cell>
          <cell r="X129">
            <v>0</v>
          </cell>
          <cell r="Y129">
            <v>0</v>
          </cell>
          <cell r="Z129">
            <v>0</v>
          </cell>
          <cell r="AA129">
            <v>0</v>
          </cell>
          <cell r="AB129">
            <v>0</v>
          </cell>
          <cell r="AC129">
            <v>0.03</v>
          </cell>
          <cell r="AD129">
            <v>0.01</v>
          </cell>
          <cell r="AE129">
            <v>0</v>
          </cell>
          <cell r="AF129">
            <v>5.9</v>
          </cell>
          <cell r="AG129">
            <v>0.1</v>
          </cell>
          <cell r="AH129">
            <v>0.05</v>
          </cell>
          <cell r="AI129">
            <v>0</v>
          </cell>
          <cell r="AJ129">
            <v>0</v>
          </cell>
          <cell r="AK129">
            <v>1</v>
          </cell>
          <cell r="AL129">
            <v>0.3</v>
          </cell>
          <cell r="AM129">
            <v>4</v>
          </cell>
          <cell r="AN129">
            <v>35</v>
          </cell>
          <cell r="AO129">
            <v>6</v>
          </cell>
          <cell r="AP129">
            <v>35</v>
          </cell>
          <cell r="AQ129">
            <v>6</v>
          </cell>
          <cell r="AR129">
            <v>0.2</v>
          </cell>
          <cell r="AS129">
            <v>0.2</v>
          </cell>
        </row>
        <row r="130">
          <cell r="A130">
            <v>543</v>
          </cell>
          <cell r="B130" t="str">
            <v>Bebida à base de soja com açúcar, com cálcio, sal e aromas</v>
          </cell>
          <cell r="C130" t="str">
            <v>Produtos para dietas não padronizadas, substitutos de alimentos e suplementos alimentares</v>
          </cell>
          <cell r="D130" t="str">
            <v>Substitutos de carne e produtos lácteos</v>
          </cell>
          <cell r="E130" t="str">
            <v>Substitutos de produtos lácteos</v>
          </cell>
          <cell r="F130">
            <v>53</v>
          </cell>
          <cell r="G130">
            <v>220</v>
          </cell>
          <cell r="H130">
            <v>2.1</v>
          </cell>
          <cell r="I130">
            <v>0.3</v>
          </cell>
          <cell r="J130">
            <v>0.5</v>
          </cell>
          <cell r="K130">
            <v>1.3</v>
          </cell>
          <cell r="L130">
            <v>1.1000000000000001</v>
          </cell>
          <cell r="M130">
            <v>0</v>
          </cell>
          <cell r="N130">
            <v>4.2</v>
          </cell>
          <cell r="O130">
            <v>4</v>
          </cell>
          <cell r="P130">
            <v>0.2</v>
          </cell>
          <cell r="Q130">
            <v>0</v>
          </cell>
          <cell r="R130">
            <v>1.2</v>
          </cell>
          <cell r="S130">
            <v>3.6</v>
          </cell>
          <cell r="T130">
            <v>0.4</v>
          </cell>
          <cell r="U130">
            <v>0</v>
          </cell>
          <cell r="V130">
            <v>88.5</v>
          </cell>
          <cell r="W130">
            <v>0</v>
          </cell>
          <cell r="X130">
            <v>0</v>
          </cell>
          <cell r="Y130">
            <v>0</v>
          </cell>
          <cell r="Z130">
            <v>0</v>
          </cell>
          <cell r="AA130">
            <v>0</v>
          </cell>
          <cell r="AB130">
            <v>0.2</v>
          </cell>
          <cell r="AC130">
            <v>0.08</v>
          </cell>
          <cell r="AD130">
            <v>0.04</v>
          </cell>
          <cell r="AE130">
            <v>0.1</v>
          </cell>
          <cell r="AF130">
            <v>1</v>
          </cell>
          <cell r="AG130">
            <v>0.9</v>
          </cell>
          <cell r="AH130">
            <v>0.04</v>
          </cell>
          <cell r="AI130">
            <v>0</v>
          </cell>
          <cell r="AJ130">
            <v>0</v>
          </cell>
          <cell r="AK130">
            <v>17</v>
          </cell>
          <cell r="AL130">
            <v>0.61</v>
          </cell>
          <cell r="AM130">
            <v>170</v>
          </cell>
          <cell r="AN130">
            <v>130</v>
          </cell>
          <cell r="AO130">
            <v>120</v>
          </cell>
          <cell r="AP130">
            <v>48</v>
          </cell>
          <cell r="AQ130">
            <v>18</v>
          </cell>
          <cell r="AR130">
            <v>0.6</v>
          </cell>
          <cell r="AS130">
            <v>0.3</v>
          </cell>
          <cell r="AU130">
            <v>0.6</v>
          </cell>
        </row>
        <row r="131">
          <cell r="A131">
            <v>544</v>
          </cell>
          <cell r="B131" t="str">
            <v>Bebida à base de soja com açúcar, sal e aromas</v>
          </cell>
          <cell r="C131" t="str">
            <v>Produtos para dietas não padronizadas, substitutos de alimentos e suplementos alimentares</v>
          </cell>
          <cell r="D131" t="str">
            <v>Substitutos de carne e produtos lácteos</v>
          </cell>
          <cell r="E131" t="str">
            <v>Substitutos de produtos lácteos</v>
          </cell>
          <cell r="F131">
            <v>61</v>
          </cell>
          <cell r="G131">
            <v>257</v>
          </cell>
          <cell r="H131">
            <v>2.2000000000000002</v>
          </cell>
          <cell r="I131">
            <v>0.4</v>
          </cell>
          <cell r="J131">
            <v>0.5</v>
          </cell>
          <cell r="K131">
            <v>1.3</v>
          </cell>
          <cell r="L131">
            <v>1.1000000000000001</v>
          </cell>
          <cell r="M131">
            <v>0</v>
          </cell>
          <cell r="N131">
            <v>6.4</v>
          </cell>
          <cell r="O131">
            <v>6.1</v>
          </cell>
          <cell r="P131">
            <v>0.3</v>
          </cell>
          <cell r="Q131">
            <v>0</v>
          </cell>
          <cell r="R131">
            <v>0.3</v>
          </cell>
          <cell r="S131">
            <v>3.8</v>
          </cell>
          <cell r="T131">
            <v>0.2</v>
          </cell>
          <cell r="U131">
            <v>0</v>
          </cell>
          <cell r="V131">
            <v>84</v>
          </cell>
          <cell r="W131">
            <v>0</v>
          </cell>
          <cell r="X131">
            <v>0</v>
          </cell>
          <cell r="Y131">
            <v>0</v>
          </cell>
          <cell r="Z131">
            <v>0</v>
          </cell>
          <cell r="AA131">
            <v>0</v>
          </cell>
          <cell r="AB131">
            <v>0.2</v>
          </cell>
          <cell r="AC131">
            <v>0.08</v>
          </cell>
          <cell r="AD131">
            <v>0.04</v>
          </cell>
          <cell r="AE131">
            <v>0.1</v>
          </cell>
          <cell r="AF131">
            <v>1</v>
          </cell>
          <cell r="AG131">
            <v>0.9</v>
          </cell>
          <cell r="AH131">
            <v>0.04</v>
          </cell>
          <cell r="AI131">
            <v>0</v>
          </cell>
          <cell r="AJ131">
            <v>0</v>
          </cell>
          <cell r="AK131">
            <v>17</v>
          </cell>
          <cell r="AL131">
            <v>0.4</v>
          </cell>
          <cell r="AM131">
            <v>80</v>
          </cell>
          <cell r="AN131">
            <v>130</v>
          </cell>
          <cell r="AO131">
            <v>18</v>
          </cell>
          <cell r="AP131">
            <v>48</v>
          </cell>
          <cell r="AQ131">
            <v>18</v>
          </cell>
          <cell r="AR131">
            <v>0.4</v>
          </cell>
          <cell r="AS131">
            <v>0.3</v>
          </cell>
          <cell r="AU131">
            <v>0.6</v>
          </cell>
        </row>
        <row r="132">
          <cell r="A132">
            <v>542</v>
          </cell>
          <cell r="B132" t="str">
            <v>Bebida à base de soja natural, sem açúcar e sem sal</v>
          </cell>
          <cell r="C132" t="str">
            <v>Produtos para dietas não padronizadas, substitutos de alimentos e suplementos alimentares</v>
          </cell>
          <cell r="D132" t="str">
            <v>Substitutos de carne e produtos lácteos</v>
          </cell>
          <cell r="E132" t="str">
            <v>Substitutos de produtos lácteos</v>
          </cell>
          <cell r="F132">
            <v>37</v>
          </cell>
          <cell r="G132">
            <v>154</v>
          </cell>
          <cell r="H132">
            <v>2.2000000000000002</v>
          </cell>
          <cell r="I132">
            <v>0.4</v>
          </cell>
          <cell r="J132">
            <v>0.5</v>
          </cell>
          <cell r="K132">
            <v>1.3</v>
          </cell>
          <cell r="L132">
            <v>1.1000000000000001</v>
          </cell>
          <cell r="M132">
            <v>0</v>
          </cell>
          <cell r="N132">
            <v>0.4</v>
          </cell>
          <cell r="O132">
            <v>0.2</v>
          </cell>
          <cell r="P132">
            <v>0.2</v>
          </cell>
          <cell r="Q132">
            <v>0</v>
          </cell>
          <cell r="R132">
            <v>0.3</v>
          </cell>
          <cell r="S132">
            <v>3.7</v>
          </cell>
          <cell r="T132">
            <v>0.1</v>
          </cell>
          <cell r="U132">
            <v>0</v>
          </cell>
          <cell r="V132">
            <v>93</v>
          </cell>
          <cell r="W132">
            <v>0</v>
          </cell>
          <cell r="X132">
            <v>0</v>
          </cell>
          <cell r="Y132">
            <v>0</v>
          </cell>
          <cell r="Z132">
            <v>0</v>
          </cell>
          <cell r="AA132">
            <v>0</v>
          </cell>
          <cell r="AB132">
            <v>0.2</v>
          </cell>
          <cell r="AC132">
            <v>0.08</v>
          </cell>
          <cell r="AD132">
            <v>0.04</v>
          </cell>
          <cell r="AE132">
            <v>0.1</v>
          </cell>
          <cell r="AF132">
            <v>1</v>
          </cell>
          <cell r="AG132">
            <v>0.9</v>
          </cell>
          <cell r="AH132">
            <v>0.04</v>
          </cell>
          <cell r="AI132">
            <v>0</v>
          </cell>
          <cell r="AJ132">
            <v>0</v>
          </cell>
          <cell r="AK132">
            <v>17</v>
          </cell>
          <cell r="AL132">
            <v>0.4</v>
          </cell>
          <cell r="AM132">
            <v>30</v>
          </cell>
          <cell r="AN132">
            <v>130</v>
          </cell>
          <cell r="AO132">
            <v>18</v>
          </cell>
          <cell r="AP132">
            <v>48</v>
          </cell>
          <cell r="AQ132">
            <v>18</v>
          </cell>
          <cell r="AR132">
            <v>0.4</v>
          </cell>
          <cell r="AS132">
            <v>0.3</v>
          </cell>
          <cell r="AU132">
            <v>0.6</v>
          </cell>
        </row>
        <row r="133">
          <cell r="A133">
            <v>763</v>
          </cell>
          <cell r="B133" t="str">
            <v>Bebida refrigerante, cola</v>
          </cell>
          <cell r="C133" t="str">
            <v>Água e bebidas à base de água</v>
          </cell>
          <cell r="D133" t="str">
            <v>Bebidas à base de água</v>
          </cell>
          <cell r="E133" t="str">
            <v>Refrigerantes</v>
          </cell>
          <cell r="F133">
            <v>36</v>
          </cell>
          <cell r="G133">
            <v>153</v>
          </cell>
          <cell r="H133">
            <v>0</v>
          </cell>
          <cell r="I133">
            <v>0</v>
          </cell>
          <cell r="J133">
            <v>0</v>
          </cell>
          <cell r="K133">
            <v>0</v>
          </cell>
          <cell r="L133">
            <v>0</v>
          </cell>
          <cell r="M133">
            <v>0</v>
          </cell>
          <cell r="N133">
            <v>9</v>
          </cell>
          <cell r="O133">
            <v>9</v>
          </cell>
          <cell r="P133">
            <v>0</v>
          </cell>
          <cell r="Q133">
            <v>0</v>
          </cell>
          <cell r="R133">
            <v>0</v>
          </cell>
          <cell r="S133">
            <v>0</v>
          </cell>
          <cell r="T133">
            <v>0</v>
          </cell>
          <cell r="U133">
            <v>0</v>
          </cell>
          <cell r="V133">
            <v>90.8</v>
          </cell>
          <cell r="W133">
            <v>0</v>
          </cell>
          <cell r="X133">
            <v>0</v>
          </cell>
          <cell r="Y133">
            <v>0</v>
          </cell>
          <cell r="Z133">
            <v>0</v>
          </cell>
          <cell r="AA133">
            <v>0</v>
          </cell>
          <cell r="AB133">
            <v>0</v>
          </cell>
          <cell r="AC133">
            <v>0</v>
          </cell>
          <cell r="AD133">
            <v>0</v>
          </cell>
          <cell r="AE133">
            <v>0</v>
          </cell>
          <cell r="AF133">
            <v>0</v>
          </cell>
          <cell r="AG133">
            <v>0</v>
          </cell>
          <cell r="AH133">
            <v>0</v>
          </cell>
          <cell r="AI133">
            <v>0</v>
          </cell>
          <cell r="AJ133">
            <v>0</v>
          </cell>
          <cell r="AK133">
            <v>0</v>
          </cell>
          <cell r="AL133">
            <v>0.1</v>
          </cell>
          <cell r="AM133">
            <v>5</v>
          </cell>
          <cell r="AN133">
            <v>1</v>
          </cell>
          <cell r="AO133">
            <v>6</v>
          </cell>
          <cell r="AP133">
            <v>10</v>
          </cell>
          <cell r="AQ133">
            <v>1</v>
          </cell>
          <cell r="AR133">
            <v>0</v>
          </cell>
          <cell r="AS133">
            <v>0</v>
          </cell>
        </row>
        <row r="134">
          <cell r="A134">
            <v>764</v>
          </cell>
          <cell r="B134" t="str">
            <v>Bebida refrigerante, cola sem açúcar</v>
          </cell>
          <cell r="C134" t="str">
            <v>Água e bebidas à base de água</v>
          </cell>
          <cell r="D134" t="str">
            <v>Bebidas à base de água</v>
          </cell>
          <cell r="E134" t="str">
            <v>Refrigerantes</v>
          </cell>
          <cell r="F134">
            <v>0</v>
          </cell>
          <cell r="G134">
            <v>0</v>
          </cell>
          <cell r="H134">
            <v>0</v>
          </cell>
          <cell r="I134">
            <v>0</v>
          </cell>
          <cell r="J134">
            <v>0</v>
          </cell>
          <cell r="K134">
            <v>0</v>
          </cell>
          <cell r="L134">
            <v>0</v>
          </cell>
          <cell r="M134">
            <v>0</v>
          </cell>
          <cell r="N134">
            <v>0</v>
          </cell>
          <cell r="O134">
            <v>0</v>
          </cell>
          <cell r="P134">
            <v>0</v>
          </cell>
          <cell r="Q134">
            <v>0</v>
          </cell>
          <cell r="R134">
            <v>0</v>
          </cell>
          <cell r="S134">
            <v>0</v>
          </cell>
          <cell r="T134">
            <v>0</v>
          </cell>
          <cell r="U134">
            <v>0</v>
          </cell>
          <cell r="V134">
            <v>99.8</v>
          </cell>
          <cell r="W134">
            <v>0</v>
          </cell>
          <cell r="X134">
            <v>0</v>
          </cell>
          <cell r="Y134">
            <v>0</v>
          </cell>
          <cell r="Z134">
            <v>0</v>
          </cell>
          <cell r="AA134">
            <v>0</v>
          </cell>
          <cell r="AB134">
            <v>0</v>
          </cell>
          <cell r="AC134">
            <v>0</v>
          </cell>
          <cell r="AD134">
            <v>0</v>
          </cell>
          <cell r="AE134">
            <v>0</v>
          </cell>
          <cell r="AF134">
            <v>0</v>
          </cell>
          <cell r="AG134">
            <v>0</v>
          </cell>
          <cell r="AH134">
            <v>0</v>
          </cell>
          <cell r="AI134">
            <v>0</v>
          </cell>
          <cell r="AJ134">
            <v>0</v>
          </cell>
          <cell r="AK134">
            <v>0</v>
          </cell>
          <cell r="AL134">
            <v>0.02</v>
          </cell>
          <cell r="AM134">
            <v>5</v>
          </cell>
          <cell r="AN134">
            <v>1</v>
          </cell>
          <cell r="AO134">
            <v>4</v>
          </cell>
          <cell r="AP134">
            <v>8</v>
          </cell>
          <cell r="AQ134">
            <v>1</v>
          </cell>
          <cell r="AR134">
            <v>0</v>
          </cell>
          <cell r="AS134">
            <v>0.1</v>
          </cell>
        </row>
        <row r="135">
          <cell r="A135">
            <v>765</v>
          </cell>
          <cell r="B135" t="str">
            <v>Bebida refrigerante, gasosa</v>
          </cell>
          <cell r="C135" t="str">
            <v>Água e bebidas à base de água</v>
          </cell>
          <cell r="D135" t="str">
            <v>Bebidas à base de água</v>
          </cell>
          <cell r="E135" t="str">
            <v>Refrigerantes</v>
          </cell>
          <cell r="F135">
            <v>28</v>
          </cell>
          <cell r="G135">
            <v>119</v>
          </cell>
          <cell r="H135">
            <v>0</v>
          </cell>
          <cell r="I135">
            <v>0</v>
          </cell>
          <cell r="J135">
            <v>0</v>
          </cell>
          <cell r="K135">
            <v>0</v>
          </cell>
          <cell r="L135">
            <v>0</v>
          </cell>
          <cell r="M135">
            <v>0</v>
          </cell>
          <cell r="N135">
            <v>7</v>
          </cell>
          <cell r="O135">
            <v>7</v>
          </cell>
          <cell r="P135">
            <v>0</v>
          </cell>
          <cell r="Q135">
            <v>0</v>
          </cell>
          <cell r="R135">
            <v>0</v>
          </cell>
          <cell r="S135">
            <v>0</v>
          </cell>
          <cell r="T135">
            <v>0</v>
          </cell>
          <cell r="U135">
            <v>0</v>
          </cell>
          <cell r="V135">
            <v>92.9</v>
          </cell>
          <cell r="W135">
            <v>0</v>
          </cell>
          <cell r="X135">
            <v>0</v>
          </cell>
          <cell r="Y135">
            <v>0</v>
          </cell>
          <cell r="Z135">
            <v>0</v>
          </cell>
          <cell r="AA135">
            <v>0</v>
          </cell>
          <cell r="AB135">
            <v>0</v>
          </cell>
          <cell r="AC135">
            <v>0</v>
          </cell>
          <cell r="AD135">
            <v>0</v>
          </cell>
          <cell r="AE135">
            <v>0</v>
          </cell>
          <cell r="AF135">
            <v>0</v>
          </cell>
          <cell r="AG135">
            <v>0</v>
          </cell>
          <cell r="AH135">
            <v>0</v>
          </cell>
          <cell r="AI135">
            <v>0</v>
          </cell>
          <cell r="AJ135">
            <v>0</v>
          </cell>
          <cell r="AK135">
            <v>0</v>
          </cell>
          <cell r="AL135">
            <v>0.08</v>
          </cell>
          <cell r="AM135">
            <v>9</v>
          </cell>
          <cell r="AN135">
            <v>1</v>
          </cell>
          <cell r="AO135">
            <v>5</v>
          </cell>
          <cell r="AP135">
            <v>0</v>
          </cell>
          <cell r="AQ135">
            <v>0</v>
          </cell>
          <cell r="AR135">
            <v>0</v>
          </cell>
          <cell r="AS135">
            <v>0</v>
          </cell>
        </row>
        <row r="136">
          <cell r="A136">
            <v>766</v>
          </cell>
          <cell r="B136" t="str">
            <v>Bebida refrigerante, laranja</v>
          </cell>
          <cell r="C136" t="str">
            <v>Água e bebidas à base de água</v>
          </cell>
          <cell r="D136" t="str">
            <v>Bebidas à base de água</v>
          </cell>
          <cell r="E136" t="str">
            <v>Refrigerantes</v>
          </cell>
          <cell r="F136">
            <v>42</v>
          </cell>
          <cell r="G136">
            <v>179</v>
          </cell>
          <cell r="H136">
            <v>0</v>
          </cell>
          <cell r="I136">
            <v>0</v>
          </cell>
          <cell r="J136">
            <v>0</v>
          </cell>
          <cell r="K136">
            <v>0</v>
          </cell>
          <cell r="L136">
            <v>0</v>
          </cell>
          <cell r="M136">
            <v>0</v>
          </cell>
          <cell r="N136">
            <v>10.5</v>
          </cell>
          <cell r="O136">
            <v>10.5</v>
          </cell>
          <cell r="P136">
            <v>0</v>
          </cell>
          <cell r="Q136">
            <v>0</v>
          </cell>
          <cell r="R136">
            <v>0</v>
          </cell>
          <cell r="S136">
            <v>0</v>
          </cell>
          <cell r="T136">
            <v>0</v>
          </cell>
          <cell r="U136">
            <v>0</v>
          </cell>
          <cell r="V136">
            <v>89.4</v>
          </cell>
          <cell r="W136">
            <v>0</v>
          </cell>
          <cell r="X136">
            <v>0</v>
          </cell>
          <cell r="Y136">
            <v>0</v>
          </cell>
          <cell r="Z136">
            <v>0</v>
          </cell>
          <cell r="AA136">
            <v>0</v>
          </cell>
          <cell r="AB136">
            <v>0</v>
          </cell>
          <cell r="AC136">
            <v>0</v>
          </cell>
          <cell r="AD136">
            <v>0</v>
          </cell>
          <cell r="AE136">
            <v>0</v>
          </cell>
          <cell r="AF136">
            <v>0</v>
          </cell>
          <cell r="AG136">
            <v>0</v>
          </cell>
          <cell r="AH136">
            <v>0</v>
          </cell>
          <cell r="AI136">
            <v>0</v>
          </cell>
          <cell r="AJ136">
            <v>0</v>
          </cell>
          <cell r="AK136">
            <v>0</v>
          </cell>
          <cell r="AL136">
            <v>0.02</v>
          </cell>
          <cell r="AM136">
            <v>10</v>
          </cell>
          <cell r="AN136">
            <v>2</v>
          </cell>
          <cell r="AO136">
            <v>4</v>
          </cell>
          <cell r="AP136">
            <v>1</v>
          </cell>
          <cell r="AQ136">
            <v>1</v>
          </cell>
          <cell r="AR136">
            <v>0.1</v>
          </cell>
          <cell r="AS136">
            <v>0.1</v>
          </cell>
        </row>
        <row r="137">
          <cell r="A137">
            <v>1900000028</v>
          </cell>
          <cell r="B137" t="str">
            <v>Beldroega crua</v>
          </cell>
          <cell r="C137" t="str">
            <v>Produtos hortícolas e derivados</v>
          </cell>
          <cell r="D137" t="str">
            <v>Hortícolas folhosos</v>
          </cell>
          <cell r="E137" t="str">
            <v>Folhas do tipo espinafre</v>
          </cell>
          <cell r="F137">
            <v>13</v>
          </cell>
          <cell r="G137">
            <v>54</v>
          </cell>
          <cell r="H137">
            <v>0</v>
          </cell>
          <cell r="I137">
            <v>0</v>
          </cell>
          <cell r="J137">
            <v>0</v>
          </cell>
          <cell r="K137">
            <v>0</v>
          </cell>
          <cell r="L137">
            <v>0</v>
          </cell>
          <cell r="M137">
            <v>0</v>
          </cell>
          <cell r="N137">
            <v>1</v>
          </cell>
          <cell r="O137">
            <v>1</v>
          </cell>
          <cell r="P137">
            <v>0</v>
          </cell>
          <cell r="Q137">
            <v>0</v>
          </cell>
          <cell r="R137">
            <v>2.5</v>
          </cell>
          <cell r="S137">
            <v>1</v>
          </cell>
          <cell r="T137">
            <v>0.1</v>
          </cell>
          <cell r="U137">
            <v>0</v>
          </cell>
          <cell r="V137">
            <v>95</v>
          </cell>
          <cell r="W137">
            <v>0</v>
          </cell>
          <cell r="X137">
            <v>0</v>
          </cell>
          <cell r="Y137">
            <v>478</v>
          </cell>
          <cell r="Z137">
            <v>2860</v>
          </cell>
          <cell r="AA137">
            <v>0</v>
          </cell>
          <cell r="AB137">
            <v>1.7</v>
          </cell>
          <cell r="AC137">
            <v>0.06</v>
          </cell>
          <cell r="AD137">
            <v>0.04</v>
          </cell>
          <cell r="AE137">
            <v>0.2</v>
          </cell>
          <cell r="AF137">
            <v>0.9</v>
          </cell>
          <cell r="AG137">
            <v>0.7</v>
          </cell>
          <cell r="AH137">
            <v>0.06</v>
          </cell>
          <cell r="AI137">
            <v>0</v>
          </cell>
          <cell r="AJ137">
            <v>20</v>
          </cell>
          <cell r="AK137">
            <v>130.9</v>
          </cell>
          <cell r="AL137">
            <v>1.3</v>
          </cell>
          <cell r="AM137">
            <v>30</v>
          </cell>
          <cell r="AN137">
            <v>800</v>
          </cell>
          <cell r="AO137">
            <v>130</v>
          </cell>
          <cell r="AP137">
            <v>70</v>
          </cell>
          <cell r="AQ137">
            <v>68</v>
          </cell>
          <cell r="AR137">
            <v>3</v>
          </cell>
          <cell r="AS137">
            <v>0.2</v>
          </cell>
          <cell r="AU137">
            <v>4</v>
          </cell>
        </row>
        <row r="138">
          <cell r="A138">
            <v>920</v>
          </cell>
          <cell r="B138" t="str">
            <v>Berbigão aberto ao natural sem sal</v>
          </cell>
          <cell r="C138" t="str">
            <v>Peixes, mariscos, anfíbios, répteis e invertebrados</v>
          </cell>
          <cell r="D138" t="str">
            <v>Moluscos</v>
          </cell>
          <cell r="E138" t="str">
            <v>Amêijoas e berbigões</v>
          </cell>
          <cell r="F138">
            <v>118</v>
          </cell>
          <cell r="G138">
            <v>501</v>
          </cell>
          <cell r="H138">
            <v>1.4</v>
          </cell>
          <cell r="I138">
            <v>0.3</v>
          </cell>
          <cell r="J138">
            <v>0.3</v>
          </cell>
          <cell r="K138">
            <v>0.5</v>
          </cell>
          <cell r="L138">
            <v>0</v>
          </cell>
          <cell r="M138">
            <v>0</v>
          </cell>
          <cell r="N138">
            <v>5.4</v>
          </cell>
          <cell r="O138">
            <v>0</v>
          </cell>
          <cell r="P138">
            <v>0</v>
          </cell>
          <cell r="Q138">
            <v>5.4</v>
          </cell>
          <cell r="R138">
            <v>0</v>
          </cell>
          <cell r="S138">
            <v>21</v>
          </cell>
          <cell r="T138">
            <v>1.9</v>
          </cell>
          <cell r="U138">
            <v>0</v>
          </cell>
          <cell r="V138">
            <v>67.900000000000006</v>
          </cell>
          <cell r="W138">
            <v>0</v>
          </cell>
          <cell r="X138">
            <v>60</v>
          </cell>
          <cell r="Y138">
            <v>0</v>
          </cell>
          <cell r="Z138">
            <v>0</v>
          </cell>
          <cell r="AA138">
            <v>0</v>
          </cell>
          <cell r="AB138">
            <v>0</v>
          </cell>
          <cell r="AC138">
            <v>0.09</v>
          </cell>
          <cell r="AD138">
            <v>0.02</v>
          </cell>
          <cell r="AE138">
            <v>7.7</v>
          </cell>
          <cell r="AF138">
            <v>12</v>
          </cell>
          <cell r="AG138">
            <v>4.5</v>
          </cell>
          <cell r="AH138">
            <v>0.06</v>
          </cell>
          <cell r="AI138">
            <v>74</v>
          </cell>
          <cell r="AJ138">
            <v>0</v>
          </cell>
          <cell r="AK138">
            <v>31</v>
          </cell>
          <cell r="AL138">
            <v>3.3</v>
          </cell>
          <cell r="AM138">
            <v>750</v>
          </cell>
          <cell r="AN138">
            <v>120</v>
          </cell>
          <cell r="AO138">
            <v>110</v>
          </cell>
          <cell r="AP138">
            <v>320</v>
          </cell>
          <cell r="AQ138">
            <v>120</v>
          </cell>
          <cell r="AR138">
            <v>12</v>
          </cell>
          <cell r="AS138">
            <v>2.2000000000000002</v>
          </cell>
        </row>
        <row r="139">
          <cell r="A139">
            <v>919</v>
          </cell>
          <cell r="B139" t="str">
            <v>Berbigão cru</v>
          </cell>
          <cell r="C139" t="str">
            <v>Peixes, mariscos, anfíbios, répteis e invertebrados</v>
          </cell>
          <cell r="D139" t="str">
            <v>Moluscos</v>
          </cell>
          <cell r="E139" t="str">
            <v>Amêijoas e berbigões</v>
          </cell>
          <cell r="F139">
            <v>59</v>
          </cell>
          <cell r="G139">
            <v>250</v>
          </cell>
          <cell r="H139">
            <v>0.7</v>
          </cell>
          <cell r="I139">
            <v>0.1</v>
          </cell>
          <cell r="J139">
            <v>0.1</v>
          </cell>
          <cell r="K139">
            <v>0.3</v>
          </cell>
          <cell r="L139">
            <v>0</v>
          </cell>
          <cell r="M139">
            <v>0</v>
          </cell>
          <cell r="N139">
            <v>2.7</v>
          </cell>
          <cell r="O139">
            <v>0</v>
          </cell>
          <cell r="P139">
            <v>0</v>
          </cell>
          <cell r="Q139">
            <v>2.7</v>
          </cell>
          <cell r="R139">
            <v>0</v>
          </cell>
          <cell r="S139">
            <v>10.5</v>
          </cell>
          <cell r="T139">
            <v>1</v>
          </cell>
          <cell r="U139">
            <v>0</v>
          </cell>
          <cell r="V139">
            <v>82.5</v>
          </cell>
          <cell r="W139">
            <v>0</v>
          </cell>
          <cell r="X139">
            <v>30</v>
          </cell>
          <cell r="Y139">
            <v>0</v>
          </cell>
          <cell r="Z139">
            <v>0</v>
          </cell>
          <cell r="AA139">
            <v>0</v>
          </cell>
          <cell r="AB139">
            <v>0</v>
          </cell>
          <cell r="AC139">
            <v>0.05</v>
          </cell>
          <cell r="AD139">
            <v>0.11</v>
          </cell>
          <cell r="AE139">
            <v>1.7</v>
          </cell>
          <cell r="AF139">
            <v>3.9</v>
          </cell>
          <cell r="AG139">
            <v>2.2000000000000002</v>
          </cell>
          <cell r="AH139">
            <v>0.04</v>
          </cell>
          <cell r="AI139">
            <v>41</v>
          </cell>
          <cell r="AJ139">
            <v>0</v>
          </cell>
          <cell r="AK139">
            <v>18</v>
          </cell>
          <cell r="AL139">
            <v>3.2</v>
          </cell>
          <cell r="AM139">
            <v>380</v>
          </cell>
          <cell r="AN139">
            <v>62</v>
          </cell>
          <cell r="AO139">
            <v>56</v>
          </cell>
          <cell r="AP139">
            <v>160</v>
          </cell>
          <cell r="AQ139">
            <v>58</v>
          </cell>
          <cell r="AR139">
            <v>5.9</v>
          </cell>
          <cell r="AS139">
            <v>1.1000000000000001</v>
          </cell>
        </row>
        <row r="140">
          <cell r="A140">
            <v>619</v>
          </cell>
          <cell r="B140" t="str">
            <v>Beringela crua</v>
          </cell>
          <cell r="C140" t="str">
            <v>Produtos hortícolas e derivados</v>
          </cell>
          <cell r="D140" t="str">
            <v>Frutos de hortícolas</v>
          </cell>
          <cell r="E140" t="str">
            <v>Solanaceas</v>
          </cell>
          <cell r="F140">
            <v>21</v>
          </cell>
          <cell r="G140">
            <v>90</v>
          </cell>
          <cell r="H140">
            <v>0.2</v>
          </cell>
          <cell r="I140">
            <v>0</v>
          </cell>
          <cell r="J140">
            <v>0</v>
          </cell>
          <cell r="K140">
            <v>0.1</v>
          </cell>
          <cell r="L140">
            <v>0</v>
          </cell>
          <cell r="M140">
            <v>0</v>
          </cell>
          <cell r="N140">
            <v>2.4</v>
          </cell>
          <cell r="O140">
            <v>2.2000000000000002</v>
          </cell>
          <cell r="P140">
            <v>0</v>
          </cell>
          <cell r="Q140">
            <v>0.2</v>
          </cell>
          <cell r="R140">
            <v>2.5</v>
          </cell>
          <cell r="S140">
            <v>1.1000000000000001</v>
          </cell>
          <cell r="T140">
            <v>0</v>
          </cell>
          <cell r="U140">
            <v>0</v>
          </cell>
          <cell r="V140">
            <v>92.5</v>
          </cell>
          <cell r="W140">
            <v>0.2</v>
          </cell>
          <cell r="X140">
            <v>0</v>
          </cell>
          <cell r="Y140">
            <v>9</v>
          </cell>
          <cell r="Z140">
            <v>51</v>
          </cell>
          <cell r="AA140">
            <v>0</v>
          </cell>
          <cell r="AB140">
            <v>0.03</v>
          </cell>
          <cell r="AC140">
            <v>0.05</v>
          </cell>
          <cell r="AD140">
            <v>0.03</v>
          </cell>
          <cell r="AE140">
            <v>0.5</v>
          </cell>
          <cell r="AF140">
            <v>0.7</v>
          </cell>
          <cell r="AG140">
            <v>0.2</v>
          </cell>
          <cell r="AH140">
            <v>0.08</v>
          </cell>
          <cell r="AI140">
            <v>0</v>
          </cell>
          <cell r="AJ140">
            <v>4</v>
          </cell>
          <cell r="AK140">
            <v>20</v>
          </cell>
          <cell r="AL140">
            <v>0.6</v>
          </cell>
          <cell r="AM140">
            <v>3</v>
          </cell>
          <cell r="AN140">
            <v>230</v>
          </cell>
          <cell r="AO140">
            <v>17</v>
          </cell>
          <cell r="AP140">
            <v>26</v>
          </cell>
          <cell r="AQ140">
            <v>12</v>
          </cell>
          <cell r="AR140">
            <v>0.4</v>
          </cell>
          <cell r="AS140">
            <v>0.2</v>
          </cell>
        </row>
        <row r="141">
          <cell r="A141">
            <v>620</v>
          </cell>
          <cell r="B141" t="str">
            <v>Beringela grelhada com azeite</v>
          </cell>
          <cell r="C141" t="str">
            <v>Produtos hortícolas e derivados</v>
          </cell>
          <cell r="D141" t="str">
            <v>Frutos de hortícolas</v>
          </cell>
          <cell r="E141" t="str">
            <v>Solanaceas</v>
          </cell>
          <cell r="F141">
            <v>99</v>
          </cell>
          <cell r="G141">
            <v>410</v>
          </cell>
          <cell r="H141">
            <v>7.1</v>
          </cell>
          <cell r="I141">
            <v>1</v>
          </cell>
          <cell r="J141">
            <v>5.3</v>
          </cell>
          <cell r="K141">
            <v>0.6</v>
          </cell>
          <cell r="L141">
            <v>0.41699999999999998</v>
          </cell>
          <cell r="M141">
            <v>0</v>
          </cell>
          <cell r="N141">
            <v>4.3</v>
          </cell>
          <cell r="O141">
            <v>3.9</v>
          </cell>
          <cell r="P141">
            <v>0</v>
          </cell>
          <cell r="Q141">
            <v>0.4</v>
          </cell>
          <cell r="R141">
            <v>4.4000000000000004</v>
          </cell>
          <cell r="S141">
            <v>2</v>
          </cell>
          <cell r="T141">
            <v>1.1000000000000001</v>
          </cell>
          <cell r="U141">
            <v>0</v>
          </cell>
          <cell r="V141">
            <v>78.900000000000006</v>
          </cell>
          <cell r="W141">
            <v>0.4</v>
          </cell>
          <cell r="X141">
            <v>0</v>
          </cell>
          <cell r="Y141">
            <v>16</v>
          </cell>
          <cell r="Z141">
            <v>91</v>
          </cell>
          <cell r="AA141">
            <v>0</v>
          </cell>
          <cell r="AB141">
            <v>1</v>
          </cell>
          <cell r="AC141">
            <v>7.0000000000000007E-2</v>
          </cell>
          <cell r="AD141">
            <v>0.05</v>
          </cell>
          <cell r="AE141">
            <v>0.8</v>
          </cell>
          <cell r="AF141">
            <v>1.24</v>
          </cell>
          <cell r="AG141">
            <v>0.36</v>
          </cell>
          <cell r="AH141">
            <v>0.11</v>
          </cell>
          <cell r="AI141">
            <v>0</v>
          </cell>
          <cell r="AJ141">
            <v>4.4000000000000004</v>
          </cell>
          <cell r="AK141">
            <v>17</v>
          </cell>
          <cell r="AL141">
            <v>2.0699999999999998</v>
          </cell>
          <cell r="AM141">
            <v>420</v>
          </cell>
          <cell r="AN141">
            <v>400</v>
          </cell>
          <cell r="AO141">
            <v>30</v>
          </cell>
          <cell r="AP141">
            <v>46</v>
          </cell>
          <cell r="AQ141">
            <v>24</v>
          </cell>
          <cell r="AR141">
            <v>0.7</v>
          </cell>
          <cell r="AS141">
            <v>0.4</v>
          </cell>
        </row>
        <row r="142">
          <cell r="A142">
            <v>1920000019</v>
          </cell>
          <cell r="B142" t="str">
            <v>Besugo cru</v>
          </cell>
          <cell r="C142" t="str">
            <v>Peixes, mariscos, anfíbios, répteis e invertebrados</v>
          </cell>
          <cell r="D142" t="str">
            <v>Peixe (músculo)</v>
          </cell>
          <cell r="E142" t="str">
            <v>Peixe de mar</v>
          </cell>
          <cell r="F142">
            <v>102</v>
          </cell>
          <cell r="G142">
            <v>431</v>
          </cell>
          <cell r="H142">
            <v>2.7</v>
          </cell>
          <cell r="I142">
            <v>0.7</v>
          </cell>
          <cell r="J142">
            <v>0.8</v>
          </cell>
          <cell r="K142">
            <v>0.7</v>
          </cell>
          <cell r="L142">
            <v>2.2499999999999999E-2</v>
          </cell>
          <cell r="M142">
            <v>0</v>
          </cell>
          <cell r="N142">
            <v>0</v>
          </cell>
          <cell r="O142">
            <v>0</v>
          </cell>
          <cell r="P142">
            <v>0</v>
          </cell>
          <cell r="Q142">
            <v>0</v>
          </cell>
          <cell r="R142">
            <v>0</v>
          </cell>
          <cell r="S142">
            <v>19.5</v>
          </cell>
          <cell r="T142">
            <v>0.3</v>
          </cell>
          <cell r="U142">
            <v>0</v>
          </cell>
          <cell r="V142">
            <v>75.5</v>
          </cell>
          <cell r="W142">
            <v>0</v>
          </cell>
          <cell r="X142">
            <v>57</v>
          </cell>
          <cell r="Y142">
            <v>0</v>
          </cell>
          <cell r="Z142">
            <v>0</v>
          </cell>
          <cell r="AA142">
            <v>0</v>
          </cell>
          <cell r="AB142">
            <v>1.1000000000000001</v>
          </cell>
          <cell r="AC142">
            <v>7.0000000000000007E-2</v>
          </cell>
          <cell r="AD142">
            <v>0</v>
          </cell>
          <cell r="AE142">
            <v>2.4</v>
          </cell>
          <cell r="AF142">
            <v>6.1</v>
          </cell>
          <cell r="AG142">
            <v>3.7</v>
          </cell>
          <cell r="AH142">
            <v>0.32</v>
          </cell>
          <cell r="AI142">
            <v>4.8</v>
          </cell>
          <cell r="AJ142">
            <v>0</v>
          </cell>
          <cell r="AK142">
            <v>17</v>
          </cell>
          <cell r="AL142">
            <v>1.4</v>
          </cell>
          <cell r="AM142">
            <v>120</v>
          </cell>
          <cell r="AN142">
            <v>400</v>
          </cell>
          <cell r="AO142">
            <v>15</v>
          </cell>
          <cell r="AP142">
            <v>250</v>
          </cell>
          <cell r="AQ142">
            <v>40</v>
          </cell>
          <cell r="AR142">
            <v>0.4</v>
          </cell>
          <cell r="AS142">
            <v>0.9</v>
          </cell>
        </row>
        <row r="143">
          <cell r="A143">
            <v>596</v>
          </cell>
          <cell r="B143" t="str">
            <v>Beterraba (raiz) cozida sem sal</v>
          </cell>
          <cell r="C143" t="str">
            <v>Produtos hortícolas e derivados</v>
          </cell>
          <cell r="D143" t="str">
            <v>Raízes e tubérculos (excluindo amiláceos e sacarinos)</v>
          </cell>
          <cell r="E143" t="str">
            <v>Beterrabas e similares</v>
          </cell>
          <cell r="F143">
            <v>23</v>
          </cell>
          <cell r="G143">
            <v>95</v>
          </cell>
          <cell r="H143">
            <v>0</v>
          </cell>
          <cell r="I143">
            <v>0</v>
          </cell>
          <cell r="J143">
            <v>0</v>
          </cell>
          <cell r="K143">
            <v>0</v>
          </cell>
          <cell r="L143">
            <v>0</v>
          </cell>
          <cell r="M143">
            <v>0</v>
          </cell>
          <cell r="N143">
            <v>3.4</v>
          </cell>
          <cell r="O143">
            <v>3.4</v>
          </cell>
          <cell r="P143">
            <v>0</v>
          </cell>
          <cell r="Q143">
            <v>0</v>
          </cell>
          <cell r="R143">
            <v>2.5</v>
          </cell>
          <cell r="S143">
            <v>1</v>
          </cell>
          <cell r="T143">
            <v>0.1</v>
          </cell>
          <cell r="U143">
            <v>0</v>
          </cell>
          <cell r="V143">
            <v>92.2</v>
          </cell>
          <cell r="W143">
            <v>0</v>
          </cell>
          <cell r="X143">
            <v>0</v>
          </cell>
          <cell r="Y143">
            <v>20</v>
          </cell>
          <cell r="Z143">
            <v>14</v>
          </cell>
          <cell r="AA143">
            <v>0</v>
          </cell>
          <cell r="AB143">
            <v>0</v>
          </cell>
          <cell r="AC143">
            <v>0.03</v>
          </cell>
          <cell r="AD143">
            <v>0.02</v>
          </cell>
          <cell r="AE143">
            <v>0.2</v>
          </cell>
          <cell r="AF143">
            <v>0.4</v>
          </cell>
          <cell r="AG143">
            <v>0.2</v>
          </cell>
          <cell r="AH143">
            <v>0.03</v>
          </cell>
          <cell r="AI143">
            <v>0</v>
          </cell>
          <cell r="AJ143">
            <v>12</v>
          </cell>
          <cell r="AK143">
            <v>67</v>
          </cell>
          <cell r="AL143">
            <v>0.51</v>
          </cell>
          <cell r="AM143">
            <v>57</v>
          </cell>
          <cell r="AN143">
            <v>290</v>
          </cell>
          <cell r="AO143">
            <v>16</v>
          </cell>
          <cell r="AP143">
            <v>25</v>
          </cell>
          <cell r="AQ143">
            <v>16</v>
          </cell>
          <cell r="AR143">
            <v>0.7</v>
          </cell>
          <cell r="AS143">
            <v>0.4</v>
          </cell>
        </row>
        <row r="144">
          <cell r="A144">
            <v>595</v>
          </cell>
          <cell r="B144" t="str">
            <v>Beterraba (raiz) crua</v>
          </cell>
          <cell r="C144" t="str">
            <v>Produtos hortícolas e derivados</v>
          </cell>
          <cell r="D144" t="str">
            <v>Raízes e tubérculos (excluindo amiláceos e sacarinos)</v>
          </cell>
          <cell r="E144" t="str">
            <v>Beterrabas e similares</v>
          </cell>
          <cell r="F144">
            <v>23</v>
          </cell>
          <cell r="G144">
            <v>97</v>
          </cell>
          <cell r="H144">
            <v>0</v>
          </cell>
          <cell r="I144">
            <v>0</v>
          </cell>
          <cell r="J144">
            <v>0</v>
          </cell>
          <cell r="K144">
            <v>0</v>
          </cell>
          <cell r="L144">
            <v>0</v>
          </cell>
          <cell r="M144">
            <v>0</v>
          </cell>
          <cell r="N144">
            <v>3.5</v>
          </cell>
          <cell r="O144">
            <v>3.5</v>
          </cell>
          <cell r="P144">
            <v>0</v>
          </cell>
          <cell r="Q144">
            <v>0</v>
          </cell>
          <cell r="R144">
            <v>2.6</v>
          </cell>
          <cell r="S144">
            <v>1</v>
          </cell>
          <cell r="T144">
            <v>0.2</v>
          </cell>
          <cell r="U144">
            <v>0</v>
          </cell>
          <cell r="V144">
            <v>92.4</v>
          </cell>
          <cell r="W144">
            <v>0</v>
          </cell>
          <cell r="X144">
            <v>0</v>
          </cell>
          <cell r="Y144">
            <v>3</v>
          </cell>
          <cell r="Z144">
            <v>16</v>
          </cell>
          <cell r="AA144">
            <v>0</v>
          </cell>
          <cell r="AB144">
            <v>0</v>
          </cell>
          <cell r="AC144">
            <v>0.04</v>
          </cell>
          <cell r="AD144">
            <v>0.02</v>
          </cell>
          <cell r="AE144">
            <v>0.2</v>
          </cell>
          <cell r="AF144">
            <v>0.4</v>
          </cell>
          <cell r="AG144">
            <v>0.2</v>
          </cell>
          <cell r="AH144">
            <v>0.04</v>
          </cell>
          <cell r="AI144">
            <v>0</v>
          </cell>
          <cell r="AJ144">
            <v>15</v>
          </cell>
          <cell r="AK144">
            <v>110</v>
          </cell>
          <cell r="AL144">
            <v>0.59</v>
          </cell>
          <cell r="AM144">
            <v>70</v>
          </cell>
          <cell r="AN144">
            <v>340</v>
          </cell>
          <cell r="AO144">
            <v>17</v>
          </cell>
          <cell r="AP144">
            <v>25</v>
          </cell>
          <cell r="AQ144">
            <v>19</v>
          </cell>
          <cell r="AR144">
            <v>0.8</v>
          </cell>
          <cell r="AS144">
            <v>0.4</v>
          </cell>
        </row>
        <row r="145">
          <cell r="A145">
            <v>813</v>
          </cell>
          <cell r="B145" t="str">
            <v>Bife de atum fresco, estufado com azeite e vinho</v>
          </cell>
          <cell r="C145" t="str">
            <v>Peixes, mariscos, anfíbios, répteis e invertebrados</v>
          </cell>
          <cell r="D145" t="str">
            <v>Peixe (músculo)</v>
          </cell>
          <cell r="E145" t="str">
            <v>Peixe de mar</v>
          </cell>
          <cell r="F145">
            <v>196</v>
          </cell>
          <cell r="G145">
            <v>818</v>
          </cell>
          <cell r="H145">
            <v>10.1</v>
          </cell>
          <cell r="I145">
            <v>2.4</v>
          </cell>
          <cell r="J145">
            <v>5.9</v>
          </cell>
          <cell r="K145">
            <v>1.1000000000000001</v>
          </cell>
          <cell r="L145">
            <v>0.43099999999999999</v>
          </cell>
          <cell r="M145">
            <v>0</v>
          </cell>
          <cell r="N145">
            <v>0.2</v>
          </cell>
          <cell r="O145">
            <v>0.2</v>
          </cell>
          <cell r="P145">
            <v>0</v>
          </cell>
          <cell r="Q145">
            <v>0</v>
          </cell>
          <cell r="R145">
            <v>0</v>
          </cell>
          <cell r="S145">
            <v>23.1</v>
          </cell>
          <cell r="T145">
            <v>0.8</v>
          </cell>
          <cell r="U145">
            <v>1.3</v>
          </cell>
          <cell r="V145">
            <v>61.7</v>
          </cell>
          <cell r="W145">
            <v>0.8</v>
          </cell>
          <cell r="X145">
            <v>29</v>
          </cell>
          <cell r="Y145">
            <v>11</v>
          </cell>
          <cell r="Z145">
            <v>0</v>
          </cell>
          <cell r="AA145">
            <v>3.3</v>
          </cell>
          <cell r="AB145">
            <v>1.37</v>
          </cell>
          <cell r="AC145">
            <v>0.08</v>
          </cell>
          <cell r="AD145">
            <v>0.04</v>
          </cell>
          <cell r="AE145">
            <v>6.7</v>
          </cell>
          <cell r="AF145">
            <v>14.3</v>
          </cell>
          <cell r="AG145">
            <v>4.4000000000000004</v>
          </cell>
          <cell r="AH145">
            <v>0.38</v>
          </cell>
          <cell r="AI145">
            <v>1.8</v>
          </cell>
          <cell r="AJ145">
            <v>0</v>
          </cell>
          <cell r="AK145">
            <v>5.6</v>
          </cell>
          <cell r="AL145">
            <v>2.2000000000000002</v>
          </cell>
          <cell r="AM145">
            <v>330</v>
          </cell>
          <cell r="AN145">
            <v>280</v>
          </cell>
          <cell r="AO145">
            <v>7.3</v>
          </cell>
          <cell r="AP145">
            <v>210</v>
          </cell>
          <cell r="AQ145">
            <v>34</v>
          </cell>
          <cell r="AR145">
            <v>1.8</v>
          </cell>
          <cell r="AS145">
            <v>1.5</v>
          </cell>
        </row>
        <row r="146">
          <cell r="A146">
            <v>141</v>
          </cell>
          <cell r="B146" t="str">
            <v>Bife de cavalo, alcatra crua</v>
          </cell>
          <cell r="C146" t="str">
            <v>Carne e produtos cárneos</v>
          </cell>
          <cell r="D146" t="str">
            <v>Carne de mamiferos e de aves</v>
          </cell>
          <cell r="E146" t="str">
            <v>Carne de mamíferos</v>
          </cell>
          <cell r="F146">
            <v>116</v>
          </cell>
          <cell r="G146">
            <v>488</v>
          </cell>
          <cell r="H146">
            <v>3.5</v>
          </cell>
          <cell r="I146">
            <v>1.3</v>
          </cell>
          <cell r="J146">
            <v>1.1000000000000001</v>
          </cell>
          <cell r="K146">
            <v>0.8</v>
          </cell>
          <cell r="L146">
            <v>0.8</v>
          </cell>
          <cell r="M146">
            <v>0.2</v>
          </cell>
          <cell r="N146">
            <v>0</v>
          </cell>
          <cell r="O146">
            <v>0</v>
          </cell>
          <cell r="P146">
            <v>0</v>
          </cell>
          <cell r="Q146">
            <v>0</v>
          </cell>
          <cell r="R146">
            <v>0</v>
          </cell>
          <cell r="S146">
            <v>21.1</v>
          </cell>
          <cell r="T146">
            <v>0.1</v>
          </cell>
          <cell r="U146">
            <v>0</v>
          </cell>
          <cell r="V146">
            <v>73.900000000000006</v>
          </cell>
          <cell r="W146">
            <v>0</v>
          </cell>
          <cell r="X146">
            <v>54</v>
          </cell>
          <cell r="Y146">
            <v>0</v>
          </cell>
          <cell r="Z146">
            <v>0</v>
          </cell>
          <cell r="AA146">
            <v>0</v>
          </cell>
          <cell r="AB146">
            <v>0.1</v>
          </cell>
          <cell r="AC146">
            <v>0.11</v>
          </cell>
          <cell r="AD146">
            <v>0.13</v>
          </cell>
          <cell r="AE146">
            <v>4</v>
          </cell>
          <cell r="AF146">
            <v>7.9</v>
          </cell>
          <cell r="AG146">
            <v>3.9</v>
          </cell>
          <cell r="AH146">
            <v>0.43</v>
          </cell>
          <cell r="AI146">
            <v>3</v>
          </cell>
          <cell r="AJ146">
            <v>0</v>
          </cell>
          <cell r="AK146">
            <v>16</v>
          </cell>
          <cell r="AL146">
            <v>1.1000000000000001</v>
          </cell>
          <cell r="AM146">
            <v>51</v>
          </cell>
          <cell r="AN146">
            <v>350</v>
          </cell>
          <cell r="AO146">
            <v>9</v>
          </cell>
          <cell r="AP146">
            <v>220</v>
          </cell>
          <cell r="AQ146">
            <v>24</v>
          </cell>
          <cell r="AR146">
            <v>3.7</v>
          </cell>
          <cell r="AS146">
            <v>2.8</v>
          </cell>
        </row>
        <row r="147">
          <cell r="A147">
            <v>144</v>
          </cell>
          <cell r="B147" t="str">
            <v>Bife de cavalo, alcatra frita com manteiga</v>
          </cell>
          <cell r="C147" t="str">
            <v>Carne e produtos cárneos</v>
          </cell>
          <cell r="D147" t="str">
            <v>Carne de mamiferos e de aves</v>
          </cell>
          <cell r="E147" t="str">
            <v>Carne de mamíferos</v>
          </cell>
          <cell r="F147">
            <v>177</v>
          </cell>
          <cell r="G147">
            <v>740</v>
          </cell>
          <cell r="H147">
            <v>9.3000000000000007</v>
          </cell>
          <cell r="I147">
            <v>4.5</v>
          </cell>
          <cell r="J147">
            <v>2.5</v>
          </cell>
          <cell r="K147">
            <v>1</v>
          </cell>
          <cell r="L147">
            <v>1.01</v>
          </cell>
          <cell r="M147">
            <v>0.4</v>
          </cell>
          <cell r="N147">
            <v>0</v>
          </cell>
          <cell r="O147">
            <v>0</v>
          </cell>
          <cell r="P147">
            <v>0</v>
          </cell>
          <cell r="Q147">
            <v>0</v>
          </cell>
          <cell r="R147">
            <v>0</v>
          </cell>
          <cell r="S147">
            <v>23.3</v>
          </cell>
          <cell r="T147">
            <v>1</v>
          </cell>
          <cell r="U147">
            <v>0</v>
          </cell>
          <cell r="V147">
            <v>64.900000000000006</v>
          </cell>
          <cell r="W147">
            <v>0</v>
          </cell>
          <cell r="X147">
            <v>75</v>
          </cell>
          <cell r="Y147">
            <v>37</v>
          </cell>
          <cell r="Z147">
            <v>3</v>
          </cell>
          <cell r="AA147">
            <v>0</v>
          </cell>
          <cell r="AB147">
            <v>0.24</v>
          </cell>
          <cell r="AC147">
            <v>0.06</v>
          </cell>
          <cell r="AD147">
            <v>0.12</v>
          </cell>
          <cell r="AE147">
            <v>3.3</v>
          </cell>
          <cell r="AF147">
            <v>8.7100000000000009</v>
          </cell>
          <cell r="AG147">
            <v>4.3</v>
          </cell>
          <cell r="AH147">
            <v>0.26</v>
          </cell>
          <cell r="AI147">
            <v>2.4</v>
          </cell>
          <cell r="AJ147">
            <v>0</v>
          </cell>
          <cell r="AK147">
            <v>15</v>
          </cell>
          <cell r="AL147">
            <v>2.09</v>
          </cell>
          <cell r="AM147">
            <v>410</v>
          </cell>
          <cell r="AN147">
            <v>260</v>
          </cell>
          <cell r="AO147">
            <v>9.9</v>
          </cell>
          <cell r="AP147">
            <v>210</v>
          </cell>
          <cell r="AQ147">
            <v>25</v>
          </cell>
          <cell r="AR147">
            <v>4</v>
          </cell>
          <cell r="AS147">
            <v>3.1</v>
          </cell>
        </row>
        <row r="148">
          <cell r="A148">
            <v>145</v>
          </cell>
          <cell r="B148" t="str">
            <v>Bife de cavalo, alcatra frita com margarina</v>
          </cell>
          <cell r="C148" t="str">
            <v>Carne e produtos cárneos</v>
          </cell>
          <cell r="D148" t="str">
            <v>Carne de mamiferos e de aves</v>
          </cell>
          <cell r="E148" t="str">
            <v>Carne de mamíferos</v>
          </cell>
          <cell r="F148">
            <v>176</v>
          </cell>
          <cell r="G148">
            <v>737</v>
          </cell>
          <cell r="H148">
            <v>9.1999999999999993</v>
          </cell>
          <cell r="I148">
            <v>4.0999999999999996</v>
          </cell>
          <cell r="J148">
            <v>2.4</v>
          </cell>
          <cell r="K148">
            <v>2.4</v>
          </cell>
          <cell r="L148">
            <v>2.21</v>
          </cell>
          <cell r="M148">
            <v>0.2</v>
          </cell>
          <cell r="N148">
            <v>0</v>
          </cell>
          <cell r="O148">
            <v>0</v>
          </cell>
          <cell r="P148">
            <v>0</v>
          </cell>
          <cell r="Q148">
            <v>0</v>
          </cell>
          <cell r="R148">
            <v>0</v>
          </cell>
          <cell r="S148">
            <v>23.3</v>
          </cell>
          <cell r="T148">
            <v>1.1000000000000001</v>
          </cell>
          <cell r="U148">
            <v>0</v>
          </cell>
          <cell r="V148">
            <v>64.900000000000006</v>
          </cell>
          <cell r="W148">
            <v>0</v>
          </cell>
          <cell r="X148">
            <v>60</v>
          </cell>
          <cell r="Y148">
            <v>40</v>
          </cell>
          <cell r="Z148">
            <v>27</v>
          </cell>
          <cell r="AA148">
            <v>0</v>
          </cell>
          <cell r="AB148">
            <v>0.11</v>
          </cell>
          <cell r="AC148">
            <v>0.06</v>
          </cell>
          <cell r="AD148">
            <v>0.12</v>
          </cell>
          <cell r="AE148">
            <v>3.3</v>
          </cell>
          <cell r="AF148">
            <v>8.7100000000000009</v>
          </cell>
          <cell r="AG148">
            <v>4.3</v>
          </cell>
          <cell r="AH148">
            <v>0.26</v>
          </cell>
          <cell r="AI148">
            <v>2.4</v>
          </cell>
          <cell r="AJ148">
            <v>0</v>
          </cell>
          <cell r="AK148">
            <v>15</v>
          </cell>
          <cell r="AL148">
            <v>2.19</v>
          </cell>
          <cell r="AM148">
            <v>440</v>
          </cell>
          <cell r="AN148">
            <v>260</v>
          </cell>
          <cell r="AO148">
            <v>9.1</v>
          </cell>
          <cell r="AP148">
            <v>210</v>
          </cell>
          <cell r="AQ148">
            <v>25</v>
          </cell>
          <cell r="AR148">
            <v>4</v>
          </cell>
          <cell r="AS148">
            <v>3.1</v>
          </cell>
        </row>
        <row r="149">
          <cell r="A149">
            <v>143</v>
          </cell>
          <cell r="B149" t="str">
            <v>Bife de cavalo, alcatra frita, sem molho</v>
          </cell>
          <cell r="C149" t="str">
            <v>Carne e produtos cárneos</v>
          </cell>
          <cell r="D149" t="str">
            <v>Carne de mamiferos e de aves</v>
          </cell>
          <cell r="E149" t="str">
            <v>Carne de mamíferos</v>
          </cell>
          <cell r="F149">
            <v>147</v>
          </cell>
          <cell r="G149">
            <v>620</v>
          </cell>
          <cell r="H149">
            <v>5.4</v>
          </cell>
          <cell r="I149">
            <v>2.2000000000000002</v>
          </cell>
          <cell r="J149">
            <v>1.5</v>
          </cell>
          <cell r="K149">
            <v>1.3</v>
          </cell>
          <cell r="L149">
            <v>1.3</v>
          </cell>
          <cell r="M149">
            <v>0.2</v>
          </cell>
          <cell r="N149">
            <v>0</v>
          </cell>
          <cell r="O149">
            <v>0</v>
          </cell>
          <cell r="P149">
            <v>0</v>
          </cell>
          <cell r="Q149">
            <v>0</v>
          </cell>
          <cell r="R149">
            <v>0</v>
          </cell>
          <cell r="S149">
            <v>24.7</v>
          </cell>
          <cell r="T149">
            <v>0.6</v>
          </cell>
          <cell r="U149">
            <v>0</v>
          </cell>
          <cell r="V149">
            <v>68.400000000000006</v>
          </cell>
          <cell r="W149">
            <v>0</v>
          </cell>
          <cell r="X149">
            <v>67</v>
          </cell>
          <cell r="Y149">
            <v>7</v>
          </cell>
          <cell r="Z149">
            <v>7</v>
          </cell>
          <cell r="AA149">
            <v>0</v>
          </cell>
          <cell r="AB149">
            <v>0.1</v>
          </cell>
          <cell r="AC149">
            <v>0.06</v>
          </cell>
          <cell r="AD149">
            <v>0.14000000000000001</v>
          </cell>
          <cell r="AE149">
            <v>3.9</v>
          </cell>
          <cell r="AF149">
            <v>8.6999999999999993</v>
          </cell>
          <cell r="AG149">
            <v>4.8</v>
          </cell>
          <cell r="AH149">
            <v>0.24</v>
          </cell>
          <cell r="AI149">
            <v>2.6</v>
          </cell>
          <cell r="AJ149">
            <v>0</v>
          </cell>
          <cell r="AK149">
            <v>17</v>
          </cell>
          <cell r="AL149">
            <v>1.5</v>
          </cell>
          <cell r="AM149">
            <v>220</v>
          </cell>
          <cell r="AN149">
            <v>300</v>
          </cell>
          <cell r="AO149">
            <v>10</v>
          </cell>
          <cell r="AP149">
            <v>230</v>
          </cell>
          <cell r="AQ149">
            <v>27</v>
          </cell>
          <cell r="AR149">
            <v>4.4000000000000004</v>
          </cell>
          <cell r="AS149">
            <v>3.4</v>
          </cell>
        </row>
        <row r="150">
          <cell r="A150">
            <v>836</v>
          </cell>
          <cell r="B150" t="str">
            <v>Bife de espadarte, estufado com azeite e vinho</v>
          </cell>
          <cell r="C150" t="str">
            <v>Peixes, mariscos, anfíbios, répteis e invertebrados</v>
          </cell>
          <cell r="D150" t="str">
            <v>Peixe (músculo)</v>
          </cell>
          <cell r="E150" t="str">
            <v>Peixe de mar</v>
          </cell>
          <cell r="F150">
            <v>152</v>
          </cell>
          <cell r="G150">
            <v>636</v>
          </cell>
          <cell r="H150">
            <v>8.1</v>
          </cell>
          <cell r="I150">
            <v>1.4</v>
          </cell>
          <cell r="J150">
            <v>5.3</v>
          </cell>
          <cell r="K150">
            <v>0.8</v>
          </cell>
          <cell r="L150">
            <v>0.33500000000000002</v>
          </cell>
          <cell r="M150">
            <v>0</v>
          </cell>
          <cell r="N150">
            <v>0.4</v>
          </cell>
          <cell r="O150">
            <v>0.2</v>
          </cell>
          <cell r="P150">
            <v>0</v>
          </cell>
          <cell r="Q150">
            <v>0.2</v>
          </cell>
          <cell r="R150">
            <v>0</v>
          </cell>
          <cell r="S150">
            <v>17.100000000000001</v>
          </cell>
          <cell r="T150">
            <v>0.9</v>
          </cell>
          <cell r="U150">
            <v>1.1000000000000001</v>
          </cell>
          <cell r="V150">
            <v>70.400000000000006</v>
          </cell>
          <cell r="W150">
            <v>0.5</v>
          </cell>
          <cell r="X150">
            <v>43</v>
          </cell>
          <cell r="Y150">
            <v>0</v>
          </cell>
          <cell r="Z150">
            <v>0</v>
          </cell>
          <cell r="AA150">
            <v>1.1000000000000001</v>
          </cell>
          <cell r="AB150">
            <v>0.83</v>
          </cell>
          <cell r="AC150">
            <v>0.1</v>
          </cell>
          <cell r="AD150">
            <v>0.04</v>
          </cell>
          <cell r="AE150">
            <v>3.5</v>
          </cell>
          <cell r="AF150">
            <v>7.08</v>
          </cell>
          <cell r="AG150">
            <v>3.16</v>
          </cell>
          <cell r="AH150">
            <v>0.41</v>
          </cell>
          <cell r="AI150">
            <v>1.2</v>
          </cell>
          <cell r="AJ150">
            <v>0.2</v>
          </cell>
          <cell r="AK150">
            <v>11</v>
          </cell>
          <cell r="AL150">
            <v>2.0099999999999998</v>
          </cell>
          <cell r="AM150">
            <v>350</v>
          </cell>
          <cell r="AN150">
            <v>340</v>
          </cell>
          <cell r="AO150">
            <v>7.8</v>
          </cell>
          <cell r="AP150">
            <v>230</v>
          </cell>
          <cell r="AQ150">
            <v>30</v>
          </cell>
          <cell r="AR150">
            <v>0.6</v>
          </cell>
          <cell r="AS150">
            <v>0.9</v>
          </cell>
        </row>
        <row r="151">
          <cell r="A151">
            <v>1145</v>
          </cell>
          <cell r="B151" t="str">
            <v>Bife de porco grelhado</v>
          </cell>
          <cell r="C151" t="str">
            <v>Carne e produtos cárneos</v>
          </cell>
          <cell r="D151" t="str">
            <v>Carne de mamiferos e de aves</v>
          </cell>
          <cell r="E151" t="str">
            <v>Carne de mamíferos</v>
          </cell>
          <cell r="F151">
            <v>203</v>
          </cell>
          <cell r="G151">
            <v>843</v>
          </cell>
          <cell r="H151">
            <v>14.2</v>
          </cell>
          <cell r="I151">
            <v>6.8</v>
          </cell>
          <cell r="J151">
            <v>3.9</v>
          </cell>
          <cell r="K151">
            <v>1.2</v>
          </cell>
          <cell r="L151">
            <v>1.08</v>
          </cell>
          <cell r="M151">
            <v>0.3</v>
          </cell>
          <cell r="N151">
            <v>0.7</v>
          </cell>
          <cell r="O151">
            <v>0.6</v>
          </cell>
          <cell r="P151">
            <v>0</v>
          </cell>
          <cell r="Q151">
            <v>0.1</v>
          </cell>
          <cell r="R151">
            <v>0.9</v>
          </cell>
          <cell r="S151">
            <v>16.7</v>
          </cell>
          <cell r="T151">
            <v>0.6</v>
          </cell>
          <cell r="U151">
            <v>0</v>
          </cell>
          <cell r="V151">
            <v>64.3</v>
          </cell>
          <cell r="W151">
            <v>1.1000000000000001</v>
          </cell>
          <cell r="X151">
            <v>72</v>
          </cell>
          <cell r="Y151">
            <v>130</v>
          </cell>
          <cell r="Z151">
            <v>437</v>
          </cell>
          <cell r="AA151">
            <v>0.5</v>
          </cell>
          <cell r="AB151">
            <v>1.21</v>
          </cell>
          <cell r="AC151">
            <v>0.59</v>
          </cell>
          <cell r="AD151">
            <v>0.21</v>
          </cell>
          <cell r="AE151">
            <v>5.7</v>
          </cell>
          <cell r="AF151">
            <v>9.4600000000000009</v>
          </cell>
          <cell r="AG151">
            <v>3.71</v>
          </cell>
          <cell r="AH151">
            <v>0.39</v>
          </cell>
          <cell r="AI151">
            <v>0.77</v>
          </cell>
          <cell r="AJ151">
            <v>41.5</v>
          </cell>
          <cell r="AK151">
            <v>25</v>
          </cell>
          <cell r="AL151">
            <v>1.64</v>
          </cell>
          <cell r="AM151">
            <v>250</v>
          </cell>
          <cell r="AN151">
            <v>460</v>
          </cell>
          <cell r="AO151">
            <v>43</v>
          </cell>
          <cell r="AP151">
            <v>150</v>
          </cell>
          <cell r="AQ151">
            <v>27</v>
          </cell>
          <cell r="AR151">
            <v>1.1000000000000001</v>
          </cell>
          <cell r="AS151">
            <v>2.2000000000000002</v>
          </cell>
        </row>
        <row r="152">
          <cell r="A152">
            <v>217</v>
          </cell>
          <cell r="B152" t="str">
            <v>Bife de vaca (valor médio de acém, alcatra e lombo) cru</v>
          </cell>
          <cell r="C152" t="str">
            <v>Carne e produtos cárneos</v>
          </cell>
          <cell r="D152" t="str">
            <v>Carne de mamiferos e de aves</v>
          </cell>
          <cell r="E152" t="str">
            <v>Carne de mamíferos</v>
          </cell>
          <cell r="F152">
            <v>122</v>
          </cell>
          <cell r="G152">
            <v>514</v>
          </cell>
          <cell r="H152">
            <v>4.3</v>
          </cell>
          <cell r="I152">
            <v>1.8</v>
          </cell>
          <cell r="J152">
            <v>1.8</v>
          </cell>
          <cell r="K152">
            <v>0.2</v>
          </cell>
          <cell r="L152">
            <v>0.1</v>
          </cell>
          <cell r="M152">
            <v>0.2</v>
          </cell>
          <cell r="N152">
            <v>0</v>
          </cell>
          <cell r="O152">
            <v>0</v>
          </cell>
          <cell r="P152">
            <v>0</v>
          </cell>
          <cell r="Q152">
            <v>0</v>
          </cell>
          <cell r="R152">
            <v>0</v>
          </cell>
          <cell r="S152">
            <v>20.9</v>
          </cell>
          <cell r="T152">
            <v>0.2</v>
          </cell>
          <cell r="U152">
            <v>0</v>
          </cell>
          <cell r="V152">
            <v>72.900000000000006</v>
          </cell>
          <cell r="W152">
            <v>0</v>
          </cell>
          <cell r="X152">
            <v>61</v>
          </cell>
          <cell r="Y152">
            <v>0</v>
          </cell>
          <cell r="Z152">
            <v>0</v>
          </cell>
          <cell r="AA152">
            <v>0.5</v>
          </cell>
          <cell r="AB152">
            <v>0.04</v>
          </cell>
          <cell r="AC152">
            <v>0.1</v>
          </cell>
          <cell r="AD152">
            <v>0.16</v>
          </cell>
          <cell r="AE152">
            <v>4.5999999999999996</v>
          </cell>
          <cell r="AF152">
            <v>9.1</v>
          </cell>
          <cell r="AG152">
            <v>4.5</v>
          </cell>
          <cell r="AH152">
            <v>0.51</v>
          </cell>
          <cell r="AI152">
            <v>2</v>
          </cell>
          <cell r="AJ152">
            <v>0</v>
          </cell>
          <cell r="AK152">
            <v>16</v>
          </cell>
          <cell r="AL152">
            <v>1.1000000000000001</v>
          </cell>
          <cell r="AM152">
            <v>60</v>
          </cell>
          <cell r="AN152">
            <v>370</v>
          </cell>
          <cell r="AO152">
            <v>9</v>
          </cell>
          <cell r="AP152">
            <v>170</v>
          </cell>
          <cell r="AQ152">
            <v>23</v>
          </cell>
          <cell r="AR152">
            <v>1.4</v>
          </cell>
          <cell r="AS152">
            <v>3.6</v>
          </cell>
        </row>
        <row r="153">
          <cell r="A153">
            <v>219</v>
          </cell>
          <cell r="B153" t="str">
            <v>Bife de vaca (valor médio de acém, alcatra e lombo) frito com manteiga</v>
          </cell>
          <cell r="C153" t="str">
            <v>Carne e produtos cárneos</v>
          </cell>
          <cell r="D153" t="str">
            <v>Carne de mamiferos e de aves</v>
          </cell>
          <cell r="E153" t="str">
            <v>Carne de mamíferos</v>
          </cell>
          <cell r="F153">
            <v>201</v>
          </cell>
          <cell r="G153">
            <v>839</v>
          </cell>
          <cell r="H153">
            <v>11.5</v>
          </cell>
          <cell r="I153">
            <v>5.8</v>
          </cell>
          <cell r="J153">
            <v>3.6</v>
          </cell>
          <cell r="K153">
            <v>0.4</v>
          </cell>
          <cell r="L153">
            <v>0.27600000000000002</v>
          </cell>
          <cell r="M153">
            <v>0.5</v>
          </cell>
          <cell r="N153">
            <v>0.1</v>
          </cell>
          <cell r="O153">
            <v>0.1</v>
          </cell>
          <cell r="P153">
            <v>0</v>
          </cell>
          <cell r="Q153">
            <v>0</v>
          </cell>
          <cell r="R153">
            <v>0</v>
          </cell>
          <cell r="S153">
            <v>24.2</v>
          </cell>
          <cell r="T153">
            <v>1.3</v>
          </cell>
          <cell r="U153">
            <v>0</v>
          </cell>
          <cell r="V153">
            <v>60.9</v>
          </cell>
          <cell r="W153">
            <v>0</v>
          </cell>
          <cell r="X153">
            <v>89</v>
          </cell>
          <cell r="Y153">
            <v>45</v>
          </cell>
          <cell r="Z153">
            <v>4</v>
          </cell>
          <cell r="AA153">
            <v>0.5</v>
          </cell>
          <cell r="AB153">
            <v>0.21</v>
          </cell>
          <cell r="AC153">
            <v>0.06</v>
          </cell>
          <cell r="AD153">
            <v>0.16</v>
          </cell>
          <cell r="AE153">
            <v>4</v>
          </cell>
          <cell r="AF153">
            <v>10.5</v>
          </cell>
          <cell r="AG153">
            <v>5.21</v>
          </cell>
          <cell r="AH153">
            <v>0.33</v>
          </cell>
          <cell r="AI153">
            <v>1.7</v>
          </cell>
          <cell r="AJ153">
            <v>0</v>
          </cell>
          <cell r="AK153">
            <v>15</v>
          </cell>
          <cell r="AL153">
            <v>2.41</v>
          </cell>
          <cell r="AM153">
            <v>520</v>
          </cell>
          <cell r="AN153">
            <v>290</v>
          </cell>
          <cell r="AO153">
            <v>11</v>
          </cell>
          <cell r="AP153">
            <v>170</v>
          </cell>
          <cell r="AQ153">
            <v>26</v>
          </cell>
          <cell r="AR153">
            <v>1.6</v>
          </cell>
          <cell r="AS153">
            <v>4.2</v>
          </cell>
        </row>
        <row r="154">
          <cell r="A154">
            <v>220</v>
          </cell>
          <cell r="B154" t="str">
            <v>Bife de vaca (valor médio de acém, alcatra e lombo) frito, sem molho</v>
          </cell>
          <cell r="C154" t="str">
            <v>Carne e produtos cárneos</v>
          </cell>
          <cell r="D154" t="str">
            <v>Carne de mamiferos e de aves</v>
          </cell>
          <cell r="E154" t="str">
            <v>Carne de mamíferos</v>
          </cell>
          <cell r="F154">
            <v>183</v>
          </cell>
          <cell r="G154">
            <v>767</v>
          </cell>
          <cell r="H154">
            <v>7.5</v>
          </cell>
          <cell r="I154">
            <v>3.5</v>
          </cell>
          <cell r="J154">
            <v>2.9</v>
          </cell>
          <cell r="K154">
            <v>0.3</v>
          </cell>
          <cell r="L154">
            <v>0.1</v>
          </cell>
          <cell r="M154">
            <v>0.4</v>
          </cell>
          <cell r="N154">
            <v>0</v>
          </cell>
          <cell r="O154">
            <v>0</v>
          </cell>
          <cell r="P154">
            <v>0</v>
          </cell>
          <cell r="Q154">
            <v>0</v>
          </cell>
          <cell r="R154">
            <v>0</v>
          </cell>
          <cell r="S154">
            <v>28.8</v>
          </cell>
          <cell r="T154">
            <v>0.5</v>
          </cell>
          <cell r="U154">
            <v>0</v>
          </cell>
          <cell r="V154">
            <v>61.8</v>
          </cell>
          <cell r="W154">
            <v>0</v>
          </cell>
          <cell r="X154">
            <v>89</v>
          </cell>
          <cell r="Y154">
            <v>0</v>
          </cell>
          <cell r="Z154">
            <v>0</v>
          </cell>
          <cell r="AA154">
            <v>0.7</v>
          </cell>
          <cell r="AB154">
            <v>0.03</v>
          </cell>
          <cell r="AC154">
            <v>0.1</v>
          </cell>
          <cell r="AD154">
            <v>0.2</v>
          </cell>
          <cell r="AE154">
            <v>5.0999999999999996</v>
          </cell>
          <cell r="AF154">
            <v>11</v>
          </cell>
          <cell r="AG154">
            <v>6.1</v>
          </cell>
          <cell r="AH154">
            <v>0.53</v>
          </cell>
          <cell r="AI154">
            <v>2</v>
          </cell>
          <cell r="AJ154">
            <v>0</v>
          </cell>
          <cell r="AK154">
            <v>18</v>
          </cell>
          <cell r="AL154">
            <v>1.9</v>
          </cell>
          <cell r="AM154">
            <v>210</v>
          </cell>
          <cell r="AN154">
            <v>430</v>
          </cell>
          <cell r="AO154">
            <v>13</v>
          </cell>
          <cell r="AP154">
            <v>200</v>
          </cell>
          <cell r="AQ154">
            <v>29</v>
          </cell>
          <cell r="AR154">
            <v>1.9</v>
          </cell>
          <cell r="AS154">
            <v>5</v>
          </cell>
          <cell r="AU154">
            <v>1</v>
          </cell>
        </row>
        <row r="155">
          <cell r="A155">
            <v>218</v>
          </cell>
          <cell r="B155" t="str">
            <v>Bife de vaca (valor médio de acém, alcatra e lombo) grelhado</v>
          </cell>
          <cell r="C155" t="str">
            <v>Carne e produtos cárneos</v>
          </cell>
          <cell r="D155" t="str">
            <v>Carne de mamiferos e de aves</v>
          </cell>
          <cell r="E155" t="str">
            <v>Carne de mamíferos</v>
          </cell>
          <cell r="F155">
            <v>163</v>
          </cell>
          <cell r="G155">
            <v>686</v>
          </cell>
          <cell r="H155">
            <v>6.4</v>
          </cell>
          <cell r="I155">
            <v>2.7</v>
          </cell>
          <cell r="J155">
            <v>2.7</v>
          </cell>
          <cell r="K155">
            <v>0.4</v>
          </cell>
          <cell r="L155">
            <v>0.1</v>
          </cell>
          <cell r="M155">
            <v>0.3</v>
          </cell>
          <cell r="N155">
            <v>0</v>
          </cell>
          <cell r="O155">
            <v>0</v>
          </cell>
          <cell r="P155">
            <v>0</v>
          </cell>
          <cell r="Q155">
            <v>0</v>
          </cell>
          <cell r="R155">
            <v>0</v>
          </cell>
          <cell r="S155">
            <v>26.4</v>
          </cell>
          <cell r="T155">
            <v>0.5</v>
          </cell>
          <cell r="U155">
            <v>0</v>
          </cell>
          <cell r="V155">
            <v>65.400000000000006</v>
          </cell>
          <cell r="W155">
            <v>0</v>
          </cell>
          <cell r="X155">
            <v>81</v>
          </cell>
          <cell r="Y155">
            <v>0</v>
          </cell>
          <cell r="Z155">
            <v>0</v>
          </cell>
          <cell r="AA155">
            <v>0.6</v>
          </cell>
          <cell r="AB155">
            <v>0.03</v>
          </cell>
          <cell r="AC155">
            <v>0.1</v>
          </cell>
          <cell r="AD155">
            <v>0.18</v>
          </cell>
          <cell r="AE155">
            <v>5.4</v>
          </cell>
          <cell r="AF155">
            <v>11</v>
          </cell>
          <cell r="AG155">
            <v>5.6</v>
          </cell>
          <cell r="AH155">
            <v>0.52</v>
          </cell>
          <cell r="AI155">
            <v>2</v>
          </cell>
          <cell r="AJ155">
            <v>0</v>
          </cell>
          <cell r="AK155">
            <v>18</v>
          </cell>
          <cell r="AL155">
            <v>1.8</v>
          </cell>
          <cell r="AM155">
            <v>190</v>
          </cell>
          <cell r="AN155">
            <v>390</v>
          </cell>
          <cell r="AO155">
            <v>11</v>
          </cell>
          <cell r="AP155">
            <v>180</v>
          </cell>
          <cell r="AQ155">
            <v>27</v>
          </cell>
          <cell r="AR155">
            <v>1.7</v>
          </cell>
          <cell r="AS155">
            <v>4.5999999999999996</v>
          </cell>
          <cell r="AU155">
            <v>2</v>
          </cell>
        </row>
        <row r="156">
          <cell r="A156">
            <v>1139</v>
          </cell>
          <cell r="B156" t="str">
            <v>Bife de vaca à café</v>
          </cell>
          <cell r="C156" t="str">
            <v>Pratos compostos</v>
          </cell>
          <cell r="D156" t="str">
            <v>Pratos, incl. refeições prontas a comer (excluindo sopas e saladas)</v>
          </cell>
          <cell r="E156" t="str">
            <v>Pratos, excluindo pratos  de massa ou arroz, sanduíches e pizza</v>
          </cell>
          <cell r="F156">
            <v>226</v>
          </cell>
          <cell r="G156">
            <v>941</v>
          </cell>
          <cell r="H156">
            <v>16.5</v>
          </cell>
          <cell r="I156">
            <v>8.8000000000000007</v>
          </cell>
          <cell r="J156">
            <v>4.4000000000000004</v>
          </cell>
          <cell r="K156">
            <v>0.6</v>
          </cell>
          <cell r="L156">
            <v>0.41799999999999998</v>
          </cell>
          <cell r="M156">
            <v>0.7</v>
          </cell>
          <cell r="N156">
            <v>1.6</v>
          </cell>
          <cell r="O156">
            <v>1</v>
          </cell>
          <cell r="P156">
            <v>0</v>
          </cell>
          <cell r="Q156">
            <v>0.6</v>
          </cell>
          <cell r="R156">
            <v>0.5</v>
          </cell>
          <cell r="S156">
            <v>16.899999999999999</v>
          </cell>
          <cell r="T156">
            <v>0.7</v>
          </cell>
          <cell r="U156">
            <v>0</v>
          </cell>
          <cell r="V156">
            <v>61.4</v>
          </cell>
          <cell r="W156">
            <v>0.9</v>
          </cell>
          <cell r="X156">
            <v>85</v>
          </cell>
          <cell r="Y156">
            <v>91</v>
          </cell>
          <cell r="Z156">
            <v>11</v>
          </cell>
          <cell r="AA156">
            <v>0.5</v>
          </cell>
          <cell r="AB156">
            <v>0.47</v>
          </cell>
          <cell r="AC156">
            <v>0.09</v>
          </cell>
          <cell r="AD156">
            <v>0.15</v>
          </cell>
          <cell r="AE156">
            <v>3.7</v>
          </cell>
          <cell r="AF156">
            <v>7.37</v>
          </cell>
          <cell r="AG156">
            <v>3.63</v>
          </cell>
          <cell r="AH156">
            <v>0.42</v>
          </cell>
          <cell r="AI156">
            <v>1.6</v>
          </cell>
          <cell r="AJ156">
            <v>10.3</v>
          </cell>
          <cell r="AK156">
            <v>14</v>
          </cell>
          <cell r="AL156">
            <v>1.55</v>
          </cell>
          <cell r="AM156">
            <v>260</v>
          </cell>
          <cell r="AN156">
            <v>340</v>
          </cell>
          <cell r="AO156">
            <v>24</v>
          </cell>
          <cell r="AP156">
            <v>150</v>
          </cell>
          <cell r="AQ156">
            <v>22</v>
          </cell>
          <cell r="AR156">
            <v>1.3</v>
          </cell>
          <cell r="AS156">
            <v>2.9</v>
          </cell>
        </row>
        <row r="157">
          <cell r="A157">
            <v>1138</v>
          </cell>
          <cell r="B157" t="str">
            <v>Bife de vaca à Marrare com manteiga</v>
          </cell>
          <cell r="C157" t="str">
            <v>Pratos compostos</v>
          </cell>
          <cell r="D157" t="str">
            <v>Pratos, incl. refeições prontas a comer (excluindo sopas e saladas)</v>
          </cell>
          <cell r="E157" t="str">
            <v>Pratos, excluindo pratos  de massa ou arroz, sanduíches e pizza</v>
          </cell>
          <cell r="F157">
            <v>368</v>
          </cell>
          <cell r="G157">
            <v>1520</v>
          </cell>
          <cell r="H157">
            <v>33.299999999999997</v>
          </cell>
          <cell r="I157">
            <v>18.399999999999999</v>
          </cell>
          <cell r="J157">
            <v>8.3000000000000007</v>
          </cell>
          <cell r="K157">
            <v>1</v>
          </cell>
          <cell r="L157">
            <v>0.82199999999999995</v>
          </cell>
          <cell r="M157">
            <v>1.3</v>
          </cell>
          <cell r="N157">
            <v>0.9</v>
          </cell>
          <cell r="O157">
            <v>0.9</v>
          </cell>
          <cell r="P157">
            <v>0</v>
          </cell>
          <cell r="Q157">
            <v>0</v>
          </cell>
          <cell r="R157">
            <v>0.1</v>
          </cell>
          <cell r="S157">
            <v>16</v>
          </cell>
          <cell r="T157">
            <v>1.5</v>
          </cell>
          <cell r="U157">
            <v>0</v>
          </cell>
          <cell r="V157">
            <v>47</v>
          </cell>
          <cell r="W157">
            <v>0</v>
          </cell>
          <cell r="X157">
            <v>126</v>
          </cell>
          <cell r="Y157">
            <v>247</v>
          </cell>
          <cell r="Z157">
            <v>55</v>
          </cell>
          <cell r="AA157">
            <v>0.6</v>
          </cell>
          <cell r="AB157">
            <v>0.94</v>
          </cell>
          <cell r="AC157">
            <v>0.08</v>
          </cell>
          <cell r="AD157">
            <v>0.15</v>
          </cell>
          <cell r="AE157">
            <v>3.5</v>
          </cell>
          <cell r="AF157">
            <v>6.91</v>
          </cell>
          <cell r="AG157">
            <v>3.43</v>
          </cell>
          <cell r="AH157">
            <v>0.39</v>
          </cell>
          <cell r="AI157">
            <v>1.5</v>
          </cell>
          <cell r="AJ157">
            <v>0.1</v>
          </cell>
          <cell r="AK157">
            <v>12</v>
          </cell>
          <cell r="AL157">
            <v>2.2000000000000002</v>
          </cell>
          <cell r="AM157">
            <v>570</v>
          </cell>
          <cell r="AN157">
            <v>300</v>
          </cell>
          <cell r="AO157">
            <v>23</v>
          </cell>
          <cell r="AP157">
            <v>140</v>
          </cell>
          <cell r="AQ157">
            <v>22</v>
          </cell>
          <cell r="AR157">
            <v>1.2</v>
          </cell>
          <cell r="AS157">
            <v>2.8</v>
          </cell>
        </row>
        <row r="158">
          <cell r="A158">
            <v>1137</v>
          </cell>
          <cell r="B158" t="str">
            <v>Bife de vaca à Marrare com margarina</v>
          </cell>
          <cell r="C158" t="str">
            <v>Pratos compostos</v>
          </cell>
          <cell r="D158" t="str">
            <v>Pratos, incl. refeições prontas a comer (excluindo sopas e saladas)</v>
          </cell>
          <cell r="E158" t="str">
            <v>Pratos, excluindo pratos  de massa ou arroz, sanduíches e pizza</v>
          </cell>
          <cell r="F158">
            <v>363</v>
          </cell>
          <cell r="G158">
            <v>1500</v>
          </cell>
          <cell r="H158">
            <v>32.799999999999997</v>
          </cell>
          <cell r="I158">
            <v>16.600000000000001</v>
          </cell>
          <cell r="J158">
            <v>7.8</v>
          </cell>
          <cell r="K158">
            <v>7</v>
          </cell>
          <cell r="L158">
            <v>6.22</v>
          </cell>
          <cell r="M158">
            <v>0.3</v>
          </cell>
          <cell r="N158">
            <v>0.8</v>
          </cell>
          <cell r="O158">
            <v>0.8</v>
          </cell>
          <cell r="P158">
            <v>0</v>
          </cell>
          <cell r="Q158">
            <v>0</v>
          </cell>
          <cell r="R158">
            <v>0.1</v>
          </cell>
          <cell r="S158">
            <v>16</v>
          </cell>
          <cell r="T158">
            <v>1.8</v>
          </cell>
          <cell r="U158">
            <v>0</v>
          </cell>
          <cell r="V158">
            <v>47</v>
          </cell>
          <cell r="W158">
            <v>0</v>
          </cell>
          <cell r="X158">
            <v>58</v>
          </cell>
          <cell r="Y158">
            <v>257</v>
          </cell>
          <cell r="Z158">
            <v>160</v>
          </cell>
          <cell r="AA158">
            <v>0.5</v>
          </cell>
          <cell r="AB158">
            <v>0.35</v>
          </cell>
          <cell r="AC158">
            <v>0.08</v>
          </cell>
          <cell r="AD158">
            <v>0.15</v>
          </cell>
          <cell r="AE158">
            <v>3.5</v>
          </cell>
          <cell r="AF158">
            <v>6.91</v>
          </cell>
          <cell r="AG158">
            <v>3.43</v>
          </cell>
          <cell r="AH158">
            <v>0.38</v>
          </cell>
          <cell r="AI158">
            <v>1.5</v>
          </cell>
          <cell r="AJ158">
            <v>0.1</v>
          </cell>
          <cell r="AK158">
            <v>12</v>
          </cell>
          <cell r="AL158">
            <v>2.61</v>
          </cell>
          <cell r="AM158">
            <v>710</v>
          </cell>
          <cell r="AN158">
            <v>300</v>
          </cell>
          <cell r="AO158">
            <v>19</v>
          </cell>
          <cell r="AP158">
            <v>140</v>
          </cell>
          <cell r="AQ158">
            <v>21</v>
          </cell>
          <cell r="AR158">
            <v>1.3</v>
          </cell>
          <cell r="AS158">
            <v>2.8</v>
          </cell>
        </row>
        <row r="159">
          <cell r="A159">
            <v>1135</v>
          </cell>
          <cell r="B159" t="str">
            <v>Bife de vaca com ovo a cavalo com banha</v>
          </cell>
          <cell r="C159" t="str">
            <v>Pratos compostos</v>
          </cell>
          <cell r="D159" t="str">
            <v>Pratos, incl. refeições prontas a comer (excluindo sopas e saladas)</v>
          </cell>
          <cell r="E159" t="str">
            <v>Pratos, excluindo pratos  de massa ou arroz, sanduíches e pizza</v>
          </cell>
          <cell r="F159">
            <v>227</v>
          </cell>
          <cell r="G159">
            <v>947</v>
          </cell>
          <cell r="H159">
            <v>14.5</v>
          </cell>
          <cell r="I159">
            <v>4.5999999999999996</v>
          </cell>
          <cell r="J159">
            <v>7.7</v>
          </cell>
          <cell r="K159">
            <v>1.2</v>
          </cell>
          <cell r="L159">
            <v>1.05</v>
          </cell>
          <cell r="M159">
            <v>0.3</v>
          </cell>
          <cell r="N159">
            <v>0.5</v>
          </cell>
          <cell r="O159">
            <v>0.3</v>
          </cell>
          <cell r="P159">
            <v>0</v>
          </cell>
          <cell r="Q159">
            <v>0.2</v>
          </cell>
          <cell r="R159">
            <v>0.3</v>
          </cell>
          <cell r="S159">
            <v>23.5</v>
          </cell>
          <cell r="T159">
            <v>1</v>
          </cell>
          <cell r="U159">
            <v>0</v>
          </cell>
          <cell r="V159">
            <v>58.3</v>
          </cell>
          <cell r="W159">
            <v>0</v>
          </cell>
          <cell r="X159">
            <v>76</v>
          </cell>
          <cell r="Y159">
            <v>1</v>
          </cell>
          <cell r="Z159">
            <v>1</v>
          </cell>
          <cell r="AA159">
            <v>0.6</v>
          </cell>
          <cell r="AB159">
            <v>0.15</v>
          </cell>
          <cell r="AC159">
            <v>0.12</v>
          </cell>
          <cell r="AD159">
            <v>0.18</v>
          </cell>
          <cell r="AE159">
            <v>5.2</v>
          </cell>
          <cell r="AF159">
            <v>10.199999999999999</v>
          </cell>
          <cell r="AG159">
            <v>5.05</v>
          </cell>
          <cell r="AH159">
            <v>0.57999999999999996</v>
          </cell>
          <cell r="AI159">
            <v>2.2000000000000002</v>
          </cell>
          <cell r="AJ159">
            <v>0.5</v>
          </cell>
          <cell r="AK159">
            <v>18</v>
          </cell>
          <cell r="AL159">
            <v>2.0099999999999998</v>
          </cell>
          <cell r="AM159">
            <v>370</v>
          </cell>
          <cell r="AN159">
            <v>430</v>
          </cell>
          <cell r="AO159">
            <v>13</v>
          </cell>
          <cell r="AP159">
            <v>190</v>
          </cell>
          <cell r="AQ159">
            <v>30</v>
          </cell>
          <cell r="AR159">
            <v>1.8</v>
          </cell>
          <cell r="AS159">
            <v>4.0999999999999996</v>
          </cell>
        </row>
        <row r="160">
          <cell r="A160">
            <v>1136</v>
          </cell>
          <cell r="B160" t="str">
            <v>Bife de vaca com ovo a cavalo com manteiga</v>
          </cell>
          <cell r="C160" t="str">
            <v>Pratos compostos</v>
          </cell>
          <cell r="D160" t="str">
            <v>Pratos, incl. refeições prontas a comer (excluindo sopas e saladas)</v>
          </cell>
          <cell r="E160" t="str">
            <v>Pratos, excluindo pratos  de massa ou arroz, sanduíches e pizza</v>
          </cell>
          <cell r="F160">
            <v>199</v>
          </cell>
          <cell r="G160">
            <v>830</v>
          </cell>
          <cell r="H160">
            <v>11.1</v>
          </cell>
          <cell r="I160">
            <v>5.6</v>
          </cell>
          <cell r="J160">
            <v>3.5</v>
          </cell>
          <cell r="K160">
            <v>0.4</v>
          </cell>
          <cell r="L160">
            <v>0.27800000000000002</v>
          </cell>
          <cell r="M160">
            <v>0.5</v>
          </cell>
          <cell r="N160">
            <v>0.6</v>
          </cell>
          <cell r="O160">
            <v>0.4</v>
          </cell>
          <cell r="P160">
            <v>0</v>
          </cell>
          <cell r="Q160">
            <v>0.2</v>
          </cell>
          <cell r="R160">
            <v>0.3</v>
          </cell>
          <cell r="S160">
            <v>23.9</v>
          </cell>
          <cell r="T160">
            <v>1.1000000000000001</v>
          </cell>
          <cell r="U160">
            <v>0</v>
          </cell>
          <cell r="V160">
            <v>61</v>
          </cell>
          <cell r="W160">
            <v>0</v>
          </cell>
          <cell r="X160">
            <v>87</v>
          </cell>
          <cell r="Y160">
            <v>43</v>
          </cell>
          <cell r="Z160">
            <v>4</v>
          </cell>
          <cell r="AA160">
            <v>0.6</v>
          </cell>
          <cell r="AB160">
            <v>0.21</v>
          </cell>
          <cell r="AC160">
            <v>0.12</v>
          </cell>
          <cell r="AD160">
            <v>0.19</v>
          </cell>
          <cell r="AE160">
            <v>5.2</v>
          </cell>
          <cell r="AF160">
            <v>10.4</v>
          </cell>
          <cell r="AG160">
            <v>5.14</v>
          </cell>
          <cell r="AH160">
            <v>0.59</v>
          </cell>
          <cell r="AI160">
            <v>2.2999999999999998</v>
          </cell>
          <cell r="AJ160">
            <v>0.5</v>
          </cell>
          <cell r="AK160">
            <v>18</v>
          </cell>
          <cell r="AL160">
            <v>2.1800000000000002</v>
          </cell>
          <cell r="AM160">
            <v>430</v>
          </cell>
          <cell r="AN160">
            <v>440</v>
          </cell>
          <cell r="AO160">
            <v>14</v>
          </cell>
          <cell r="AP160">
            <v>200</v>
          </cell>
          <cell r="AQ160">
            <v>30</v>
          </cell>
          <cell r="AR160">
            <v>1.8</v>
          </cell>
          <cell r="AS160">
            <v>4.0999999999999996</v>
          </cell>
        </row>
        <row r="161">
          <cell r="A161">
            <v>2120000005</v>
          </cell>
          <cell r="B161" t="str">
            <v>Bife de vitela cru</v>
          </cell>
          <cell r="C161" t="str">
            <v>Carne e produtos cárneos</v>
          </cell>
          <cell r="D161" t="str">
            <v>Carne de mamiferos e de aves</v>
          </cell>
          <cell r="E161" t="str">
            <v>Carne de mamíferos</v>
          </cell>
          <cell r="F161">
            <v>149</v>
          </cell>
          <cell r="G161">
            <v>623</v>
          </cell>
          <cell r="H161">
            <v>7.6</v>
          </cell>
          <cell r="I161">
            <v>3.2</v>
          </cell>
          <cell r="J161">
            <v>3.6</v>
          </cell>
          <cell r="K161">
            <v>0.3</v>
          </cell>
          <cell r="L161">
            <v>0.1</v>
          </cell>
          <cell r="M161">
            <v>0.4</v>
          </cell>
          <cell r="N161">
            <v>0.2</v>
          </cell>
          <cell r="O161">
            <v>0</v>
          </cell>
          <cell r="P161">
            <v>0</v>
          </cell>
          <cell r="Q161">
            <v>0</v>
          </cell>
          <cell r="R161">
            <v>0</v>
          </cell>
          <cell r="S161">
            <v>19.899999999999999</v>
          </cell>
          <cell r="T161">
            <v>0.1</v>
          </cell>
          <cell r="U161">
            <v>0</v>
          </cell>
          <cell r="V161">
            <v>71.2</v>
          </cell>
          <cell r="W161">
            <v>0</v>
          </cell>
          <cell r="X161">
            <v>91</v>
          </cell>
          <cell r="Y161">
            <v>0</v>
          </cell>
          <cell r="Z161">
            <v>0</v>
          </cell>
          <cell r="AA161">
            <v>0</v>
          </cell>
          <cell r="AB161">
            <v>0.17</v>
          </cell>
          <cell r="AC161">
            <v>0.22</v>
          </cell>
          <cell r="AD161">
            <v>0.21</v>
          </cell>
          <cell r="AE161">
            <v>3.6</v>
          </cell>
          <cell r="AF161">
            <v>7.8</v>
          </cell>
          <cell r="AG161">
            <v>4.2</v>
          </cell>
          <cell r="AH161">
            <v>0.34</v>
          </cell>
          <cell r="AI161">
            <v>1.2</v>
          </cell>
          <cell r="AJ161">
            <v>0</v>
          </cell>
          <cell r="AK161">
            <v>5.7</v>
          </cell>
          <cell r="AL161">
            <v>1.1000000000000001</v>
          </cell>
          <cell r="AM161">
            <v>25</v>
          </cell>
          <cell r="AN161">
            <v>370</v>
          </cell>
          <cell r="AO161">
            <v>14</v>
          </cell>
          <cell r="AP161">
            <v>200</v>
          </cell>
          <cell r="AQ161">
            <v>19</v>
          </cell>
          <cell r="AR161">
            <v>0.9</v>
          </cell>
          <cell r="AS161">
            <v>3</v>
          </cell>
          <cell r="AU161">
            <v>25</v>
          </cell>
        </row>
        <row r="162">
          <cell r="A162">
            <v>1142</v>
          </cell>
          <cell r="B162" t="str">
            <v>Bife de vitela frito</v>
          </cell>
          <cell r="C162" t="str">
            <v>Carne e produtos cárneos</v>
          </cell>
          <cell r="D162" t="str">
            <v>Carne de mamiferos e de aves</v>
          </cell>
          <cell r="E162" t="str">
            <v>Carne de mamíferos</v>
          </cell>
          <cell r="F162">
            <v>229</v>
          </cell>
          <cell r="G162">
            <v>952</v>
          </cell>
          <cell r="H162">
            <v>16.399999999999999</v>
          </cell>
          <cell r="I162">
            <v>4.3</v>
          </cell>
          <cell r="J162">
            <v>10.4</v>
          </cell>
          <cell r="K162">
            <v>1</v>
          </cell>
          <cell r="L162">
            <v>0.77800000000000002</v>
          </cell>
          <cell r="M162">
            <v>0.3</v>
          </cell>
          <cell r="N162">
            <v>0.4</v>
          </cell>
          <cell r="O162">
            <v>0.3</v>
          </cell>
          <cell r="P162">
            <v>0</v>
          </cell>
          <cell r="Q162">
            <v>0.1</v>
          </cell>
          <cell r="R162">
            <v>0.7</v>
          </cell>
          <cell r="S162">
            <v>19</v>
          </cell>
          <cell r="T162">
            <v>1.1000000000000001</v>
          </cell>
          <cell r="U162">
            <v>0.3</v>
          </cell>
          <cell r="V162">
            <v>60.2</v>
          </cell>
          <cell r="W162">
            <v>0.1</v>
          </cell>
          <cell r="X162">
            <v>79</v>
          </cell>
          <cell r="Y162">
            <v>109</v>
          </cell>
          <cell r="Z162">
            <v>656</v>
          </cell>
          <cell r="AA162">
            <v>0.1</v>
          </cell>
          <cell r="AB162">
            <v>1.78</v>
          </cell>
          <cell r="AC162">
            <v>0.39</v>
          </cell>
          <cell r="AD162">
            <v>0.23</v>
          </cell>
          <cell r="AE162">
            <v>5.9</v>
          </cell>
          <cell r="AF162">
            <v>10.1</v>
          </cell>
          <cell r="AG162">
            <v>4.0199999999999996</v>
          </cell>
          <cell r="AH162">
            <v>0.35</v>
          </cell>
          <cell r="AI162">
            <v>1.1000000000000001</v>
          </cell>
          <cell r="AJ162">
            <v>43.3</v>
          </cell>
          <cell r="AK162">
            <v>38</v>
          </cell>
          <cell r="AL162">
            <v>2.83</v>
          </cell>
          <cell r="AM162">
            <v>430</v>
          </cell>
          <cell r="AN162">
            <v>550</v>
          </cell>
          <cell r="AO162">
            <v>53</v>
          </cell>
          <cell r="AP162">
            <v>220</v>
          </cell>
          <cell r="AQ162">
            <v>30</v>
          </cell>
          <cell r="AR162">
            <v>1.9</v>
          </cell>
          <cell r="AS162">
            <v>3.2</v>
          </cell>
        </row>
        <row r="163">
          <cell r="A163">
            <v>460</v>
          </cell>
          <cell r="B163" t="str">
            <v>Biscoitos caseiros</v>
          </cell>
          <cell r="C163" t="str">
            <v>Cereais e produtos à base de cereais</v>
          </cell>
          <cell r="D163" t="str">
            <v>Produtos de pastelaria fina</v>
          </cell>
          <cell r="E163" t="str">
            <v>Biscoitos/bolachas</v>
          </cell>
          <cell r="F163">
            <v>423</v>
          </cell>
          <cell r="G163">
            <v>1780</v>
          </cell>
          <cell r="H163">
            <v>11</v>
          </cell>
          <cell r="I163">
            <v>4.7</v>
          </cell>
          <cell r="J163">
            <v>3.3</v>
          </cell>
          <cell r="K163">
            <v>1.1000000000000001</v>
          </cell>
          <cell r="L163">
            <v>1.07</v>
          </cell>
          <cell r="M163">
            <v>0.3</v>
          </cell>
          <cell r="N163">
            <v>73.400000000000006</v>
          </cell>
          <cell r="O163">
            <v>32</v>
          </cell>
          <cell r="P163">
            <v>0</v>
          </cell>
          <cell r="Q163">
            <v>41.5</v>
          </cell>
          <cell r="R163">
            <v>1.9</v>
          </cell>
          <cell r="S163">
            <v>6.7</v>
          </cell>
          <cell r="T163">
            <v>0.2</v>
          </cell>
          <cell r="U163">
            <v>0</v>
          </cell>
          <cell r="V163">
            <v>6.4</v>
          </cell>
          <cell r="W163">
            <v>0</v>
          </cell>
          <cell r="X163">
            <v>78</v>
          </cell>
          <cell r="Y163">
            <v>76</v>
          </cell>
          <cell r="Z163">
            <v>4</v>
          </cell>
          <cell r="AA163">
            <v>0.3</v>
          </cell>
          <cell r="AB163">
            <v>1.22</v>
          </cell>
          <cell r="AC163">
            <v>0.06</v>
          </cell>
          <cell r="AD163">
            <v>0.09</v>
          </cell>
          <cell r="AE163">
            <v>0.64</v>
          </cell>
          <cell r="AF163">
            <v>2.1800000000000002</v>
          </cell>
          <cell r="AG163">
            <v>1.52</v>
          </cell>
          <cell r="AH163">
            <v>0.12</v>
          </cell>
          <cell r="AI163">
            <v>0.14000000000000001</v>
          </cell>
          <cell r="AJ163">
            <v>0</v>
          </cell>
          <cell r="AK163">
            <v>11</v>
          </cell>
          <cell r="AL163">
            <v>0.67500000000000004</v>
          </cell>
          <cell r="AM163">
            <v>86</v>
          </cell>
          <cell r="AN163">
            <v>110</v>
          </cell>
          <cell r="AO163">
            <v>28</v>
          </cell>
          <cell r="AP163">
            <v>120</v>
          </cell>
          <cell r="AQ163">
            <v>27</v>
          </cell>
          <cell r="AR163">
            <v>1.1000000000000001</v>
          </cell>
          <cell r="AS163">
            <v>0.8</v>
          </cell>
        </row>
        <row r="164">
          <cell r="A164">
            <v>456</v>
          </cell>
          <cell r="B164" t="str">
            <v>Biscoitos limão</v>
          </cell>
          <cell r="C164" t="str">
            <v>Cereais e produtos à base de cereais</v>
          </cell>
          <cell r="D164" t="str">
            <v>Produtos de pastelaria fina</v>
          </cell>
          <cell r="E164" t="str">
            <v>Biscoitos/bolachas</v>
          </cell>
          <cell r="F164">
            <v>382</v>
          </cell>
          <cell r="G164">
            <v>1620</v>
          </cell>
          <cell r="H164">
            <v>4.4000000000000004</v>
          </cell>
          <cell r="I164">
            <v>1.4</v>
          </cell>
          <cell r="J164">
            <v>1.6</v>
          </cell>
          <cell r="K164">
            <v>0.9</v>
          </cell>
          <cell r="L164">
            <v>0.9</v>
          </cell>
          <cell r="M164">
            <v>0</v>
          </cell>
          <cell r="N164">
            <v>77.900000000000006</v>
          </cell>
          <cell r="O164">
            <v>24</v>
          </cell>
          <cell r="P164">
            <v>0</v>
          </cell>
          <cell r="Q164">
            <v>53.9</v>
          </cell>
          <cell r="R164">
            <v>1.8</v>
          </cell>
          <cell r="S164">
            <v>6.7</v>
          </cell>
          <cell r="T164">
            <v>0.1</v>
          </cell>
          <cell r="U164">
            <v>0</v>
          </cell>
          <cell r="V164">
            <v>8.6999999999999993</v>
          </cell>
          <cell r="W164">
            <v>0</v>
          </cell>
          <cell r="X164">
            <v>61</v>
          </cell>
          <cell r="Y164">
            <v>64</v>
          </cell>
          <cell r="Z164">
            <v>0</v>
          </cell>
          <cell r="AA164">
            <v>0</v>
          </cell>
          <cell r="AB164">
            <v>0.8</v>
          </cell>
          <cell r="AC164">
            <v>0.18</v>
          </cell>
          <cell r="AD164">
            <v>0.14000000000000001</v>
          </cell>
          <cell r="AE164">
            <v>0.7</v>
          </cell>
          <cell r="AF164">
            <v>2.1</v>
          </cell>
          <cell r="AG164">
            <v>1.4</v>
          </cell>
          <cell r="AH164">
            <v>0.09</v>
          </cell>
          <cell r="AI164">
            <v>0.31</v>
          </cell>
          <cell r="AJ164">
            <v>0</v>
          </cell>
          <cell r="AK164">
            <v>15</v>
          </cell>
          <cell r="AL164">
            <v>0.5</v>
          </cell>
          <cell r="AM164">
            <v>53</v>
          </cell>
          <cell r="AN164">
            <v>120</v>
          </cell>
          <cell r="AO164">
            <v>28</v>
          </cell>
          <cell r="AP164">
            <v>80</v>
          </cell>
          <cell r="AQ164">
            <v>25</v>
          </cell>
          <cell r="AR164">
            <v>1.2</v>
          </cell>
          <cell r="AS164">
            <v>0.7</v>
          </cell>
        </row>
        <row r="165">
          <cell r="A165">
            <v>455</v>
          </cell>
          <cell r="B165" t="str">
            <v>Biscoitos, argolas</v>
          </cell>
          <cell r="C165" t="str">
            <v>Cereais e produtos à base de cereais</v>
          </cell>
          <cell r="D165" t="str">
            <v>Produtos de pastelaria fina</v>
          </cell>
          <cell r="E165" t="str">
            <v>Biscoitos/bolachas</v>
          </cell>
          <cell r="F165">
            <v>451</v>
          </cell>
          <cell r="G165">
            <v>1900</v>
          </cell>
          <cell r="H165">
            <v>16.5</v>
          </cell>
          <cell r="I165">
            <v>6.2</v>
          </cell>
          <cell r="J165">
            <v>6.4</v>
          </cell>
          <cell r="K165">
            <v>2.9</v>
          </cell>
          <cell r="L165">
            <v>2.7</v>
          </cell>
          <cell r="M165">
            <v>0</v>
          </cell>
          <cell r="N165">
            <v>69.7</v>
          </cell>
          <cell r="O165">
            <v>25.9</v>
          </cell>
          <cell r="P165">
            <v>0</v>
          </cell>
          <cell r="Q165">
            <v>43.8</v>
          </cell>
          <cell r="R165">
            <v>1.1000000000000001</v>
          </cell>
          <cell r="S165">
            <v>5.4</v>
          </cell>
          <cell r="T165">
            <v>0.6</v>
          </cell>
          <cell r="U165">
            <v>0</v>
          </cell>
          <cell r="V165">
            <v>5.5</v>
          </cell>
          <cell r="W165">
            <v>0</v>
          </cell>
          <cell r="X165">
            <v>102</v>
          </cell>
          <cell r="Y165">
            <v>182</v>
          </cell>
          <cell r="Z165">
            <v>0</v>
          </cell>
          <cell r="AA165">
            <v>0</v>
          </cell>
          <cell r="AB165">
            <v>2.9</v>
          </cell>
          <cell r="AC165">
            <v>0.12</v>
          </cell>
          <cell r="AD165">
            <v>0.1</v>
          </cell>
          <cell r="AE165">
            <v>0.6</v>
          </cell>
          <cell r="AF165">
            <v>1.7</v>
          </cell>
          <cell r="AG165">
            <v>1.1000000000000001</v>
          </cell>
          <cell r="AH165">
            <v>0.06</v>
          </cell>
          <cell r="AI165">
            <v>0.55000000000000004</v>
          </cell>
          <cell r="AJ165">
            <v>0</v>
          </cell>
          <cell r="AK165">
            <v>12</v>
          </cell>
          <cell r="AL165">
            <v>1.1000000000000001</v>
          </cell>
          <cell r="AM165">
            <v>220</v>
          </cell>
          <cell r="AN165">
            <v>95</v>
          </cell>
          <cell r="AO165">
            <v>22</v>
          </cell>
          <cell r="AP165">
            <v>79</v>
          </cell>
          <cell r="AQ165">
            <v>15</v>
          </cell>
          <cell r="AR165">
            <v>1.2</v>
          </cell>
          <cell r="AS165">
            <v>0.5</v>
          </cell>
        </row>
        <row r="166">
          <cell r="A166">
            <v>457</v>
          </cell>
          <cell r="B166" t="str">
            <v>Biscoitos, línguas de gato</v>
          </cell>
          <cell r="C166" t="str">
            <v>Cereais e produtos à base de cereais</v>
          </cell>
          <cell r="D166" t="str">
            <v>Produtos de pastelaria fina</v>
          </cell>
          <cell r="E166" t="str">
            <v>Biscoitos/bolachas</v>
          </cell>
          <cell r="F166">
            <v>377</v>
          </cell>
          <cell r="G166">
            <v>1600</v>
          </cell>
          <cell r="H166">
            <v>1.8</v>
          </cell>
          <cell r="I166">
            <v>0.7</v>
          </cell>
          <cell r="J166">
            <v>0.6</v>
          </cell>
          <cell r="K166">
            <v>0.3</v>
          </cell>
          <cell r="L166">
            <v>0.3</v>
          </cell>
          <cell r="M166">
            <v>0.1</v>
          </cell>
          <cell r="N166">
            <v>84.1</v>
          </cell>
          <cell r="O166">
            <v>37.5</v>
          </cell>
          <cell r="P166">
            <v>0</v>
          </cell>
          <cell r="Q166">
            <v>46.6</v>
          </cell>
          <cell r="R166">
            <v>1.8</v>
          </cell>
          <cell r="S166">
            <v>5.2</v>
          </cell>
          <cell r="T166">
            <v>0.1</v>
          </cell>
          <cell r="U166">
            <v>0</v>
          </cell>
          <cell r="V166">
            <v>6.3</v>
          </cell>
          <cell r="W166">
            <v>0</v>
          </cell>
          <cell r="X166">
            <v>4</v>
          </cell>
          <cell r="Y166">
            <v>14</v>
          </cell>
          <cell r="Z166">
            <v>0</v>
          </cell>
          <cell r="AA166">
            <v>0</v>
          </cell>
          <cell r="AB166">
            <v>0.24</v>
          </cell>
          <cell r="AC166">
            <v>0.28000000000000003</v>
          </cell>
          <cell r="AD166">
            <v>0.1</v>
          </cell>
          <cell r="AE166">
            <v>0.6</v>
          </cell>
          <cell r="AF166">
            <v>1.7</v>
          </cell>
          <cell r="AG166">
            <v>1.1000000000000001</v>
          </cell>
          <cell r="AH166">
            <v>0.05</v>
          </cell>
          <cell r="AI166">
            <v>0.03</v>
          </cell>
          <cell r="AJ166">
            <v>0</v>
          </cell>
          <cell r="AK166">
            <v>8.8000000000000007</v>
          </cell>
          <cell r="AL166">
            <v>0.8</v>
          </cell>
          <cell r="AM166">
            <v>52</v>
          </cell>
          <cell r="AN166">
            <v>120</v>
          </cell>
          <cell r="AO166">
            <v>24</v>
          </cell>
          <cell r="AP166">
            <v>85</v>
          </cell>
          <cell r="AQ166">
            <v>17</v>
          </cell>
          <cell r="AR166">
            <v>1.9</v>
          </cell>
          <cell r="AS166">
            <v>0.3</v>
          </cell>
        </row>
        <row r="167">
          <cell r="A167">
            <v>458</v>
          </cell>
          <cell r="B167" t="str">
            <v>Biscoitos, línguas de veado</v>
          </cell>
          <cell r="C167" t="str">
            <v>Cereais e produtos à base de cereais</v>
          </cell>
          <cell r="D167" t="str">
            <v>Produtos de pastelaria fina</v>
          </cell>
          <cell r="E167" t="str">
            <v>Biscoitos/bolachas</v>
          </cell>
          <cell r="F167">
            <v>474</v>
          </cell>
          <cell r="G167">
            <v>1990</v>
          </cell>
          <cell r="H167">
            <v>20.7</v>
          </cell>
          <cell r="I167">
            <v>8</v>
          </cell>
          <cell r="J167">
            <v>7.2</v>
          </cell>
          <cell r="K167">
            <v>3.7</v>
          </cell>
          <cell r="L167">
            <v>3.3</v>
          </cell>
          <cell r="M167">
            <v>1.3</v>
          </cell>
          <cell r="N167">
            <v>65.099999999999994</v>
          </cell>
          <cell r="O167">
            <v>28.2</v>
          </cell>
          <cell r="P167">
            <v>0</v>
          </cell>
          <cell r="Q167">
            <v>36.9</v>
          </cell>
          <cell r="R167">
            <v>1.8</v>
          </cell>
          <cell r="S167">
            <v>5.8</v>
          </cell>
          <cell r="T167">
            <v>0.6</v>
          </cell>
          <cell r="U167">
            <v>0</v>
          </cell>
          <cell r="V167">
            <v>5.8</v>
          </cell>
          <cell r="W167">
            <v>0</v>
          </cell>
          <cell r="X167">
            <v>86</v>
          </cell>
          <cell r="Y167">
            <v>202</v>
          </cell>
          <cell r="Z167">
            <v>0</v>
          </cell>
          <cell r="AA167">
            <v>0.4</v>
          </cell>
          <cell r="AB167">
            <v>3.6</v>
          </cell>
          <cell r="AC167">
            <v>0.1</v>
          </cell>
          <cell r="AD167">
            <v>0.14000000000000001</v>
          </cell>
          <cell r="AE167">
            <v>1.1000000000000001</v>
          </cell>
          <cell r="AF167">
            <v>2.2000000000000002</v>
          </cell>
          <cell r="AG167">
            <v>1.1000000000000001</v>
          </cell>
          <cell r="AH167">
            <v>0.08</v>
          </cell>
          <cell r="AI167">
            <v>0.31</v>
          </cell>
          <cell r="AJ167">
            <v>0</v>
          </cell>
          <cell r="AK167">
            <v>14</v>
          </cell>
          <cell r="AL167">
            <v>1.2</v>
          </cell>
          <cell r="AM167">
            <v>230</v>
          </cell>
          <cell r="AN167">
            <v>91</v>
          </cell>
          <cell r="AO167">
            <v>37</v>
          </cell>
          <cell r="AP167">
            <v>78</v>
          </cell>
          <cell r="AQ167">
            <v>12</v>
          </cell>
          <cell r="AR167">
            <v>1.3</v>
          </cell>
          <cell r="AS167">
            <v>0.7</v>
          </cell>
        </row>
        <row r="168">
          <cell r="A168">
            <v>459</v>
          </cell>
          <cell r="B168" t="str">
            <v>Biscoitos, palitos la Reine</v>
          </cell>
          <cell r="C168" t="str">
            <v>Cereais e produtos à base de cereais</v>
          </cell>
          <cell r="D168" t="str">
            <v>Produtos de pastelaria fina</v>
          </cell>
          <cell r="E168" t="str">
            <v>Biscoitos/bolachas</v>
          </cell>
          <cell r="F168">
            <v>381</v>
          </cell>
          <cell r="G168">
            <v>1610</v>
          </cell>
          <cell r="H168">
            <v>7.2</v>
          </cell>
          <cell r="I168">
            <v>3.4</v>
          </cell>
          <cell r="J168">
            <v>2.2999999999999998</v>
          </cell>
          <cell r="K168">
            <v>0.7</v>
          </cell>
          <cell r="L168">
            <v>0.6</v>
          </cell>
          <cell r="M168">
            <v>0.1</v>
          </cell>
          <cell r="N168">
            <v>66.599999999999994</v>
          </cell>
          <cell r="O168">
            <v>36.700000000000003</v>
          </cell>
          <cell r="P168">
            <v>0</v>
          </cell>
          <cell r="Q168">
            <v>29.9</v>
          </cell>
          <cell r="R168">
            <v>1.8</v>
          </cell>
          <cell r="S168">
            <v>11.5</v>
          </cell>
          <cell r="T168">
            <v>0.2</v>
          </cell>
          <cell r="U168">
            <v>0</v>
          </cell>
          <cell r="V168">
            <v>11.9</v>
          </cell>
          <cell r="W168">
            <v>0</v>
          </cell>
          <cell r="X168">
            <v>2</v>
          </cell>
          <cell r="Y168">
            <v>81</v>
          </cell>
          <cell r="Z168">
            <v>0</v>
          </cell>
          <cell r="AA168">
            <v>1</v>
          </cell>
          <cell r="AB168">
            <v>1</v>
          </cell>
          <cell r="AC168">
            <v>0.08</v>
          </cell>
          <cell r="AD168">
            <v>0.26</v>
          </cell>
          <cell r="AE168">
            <v>0.3</v>
          </cell>
          <cell r="AF168">
            <v>2.7</v>
          </cell>
          <cell r="AG168">
            <v>2.4</v>
          </cell>
          <cell r="AH168">
            <v>0.09</v>
          </cell>
          <cell r="AI168">
            <v>1</v>
          </cell>
          <cell r="AJ168">
            <v>0</v>
          </cell>
          <cell r="AK168">
            <v>19</v>
          </cell>
          <cell r="AL168">
            <v>1</v>
          </cell>
          <cell r="AM168">
            <v>82</v>
          </cell>
          <cell r="AN168">
            <v>120</v>
          </cell>
          <cell r="AO168">
            <v>75</v>
          </cell>
          <cell r="AP168">
            <v>120</v>
          </cell>
          <cell r="AQ168">
            <v>13</v>
          </cell>
          <cell r="AR168">
            <v>1.7</v>
          </cell>
          <cell r="AS168">
            <v>1.1000000000000001</v>
          </cell>
        </row>
        <row r="169">
          <cell r="A169">
            <v>472</v>
          </cell>
          <cell r="B169" t="str">
            <v>Bola de Berlim sem creme</v>
          </cell>
          <cell r="C169" t="str">
            <v>Cereais e produtos à base de cereais</v>
          </cell>
          <cell r="D169" t="str">
            <v>Produtos de pastelaria fina</v>
          </cell>
          <cell r="E169" t="str">
            <v>Pastelaria de massa levedada</v>
          </cell>
          <cell r="F169">
            <v>402</v>
          </cell>
          <cell r="G169">
            <v>1680</v>
          </cell>
          <cell r="H169">
            <v>21.5</v>
          </cell>
          <cell r="I169">
            <v>7</v>
          </cell>
          <cell r="J169">
            <v>6.4</v>
          </cell>
          <cell r="K169">
            <v>4.4000000000000004</v>
          </cell>
          <cell r="L169">
            <v>4.0999999999999996</v>
          </cell>
          <cell r="M169">
            <v>0.2</v>
          </cell>
          <cell r="N169">
            <v>43.7</v>
          </cell>
          <cell r="O169">
            <v>8.5</v>
          </cell>
          <cell r="P169">
            <v>0</v>
          </cell>
          <cell r="Q169">
            <v>35.200000000000003</v>
          </cell>
          <cell r="R169">
            <v>3</v>
          </cell>
          <cell r="S169">
            <v>6.8</v>
          </cell>
          <cell r="T169">
            <v>0.7</v>
          </cell>
          <cell r="U169">
            <v>0</v>
          </cell>
          <cell r="V169">
            <v>24.3</v>
          </cell>
          <cell r="W169">
            <v>0</v>
          </cell>
          <cell r="X169">
            <v>30</v>
          </cell>
          <cell r="Y169">
            <v>0</v>
          </cell>
          <cell r="Z169">
            <v>0</v>
          </cell>
          <cell r="AA169">
            <v>0.8</v>
          </cell>
          <cell r="AB169">
            <v>3.9</v>
          </cell>
          <cell r="AC169">
            <v>0.17</v>
          </cell>
          <cell r="AD169">
            <v>7.0000000000000007E-2</v>
          </cell>
          <cell r="AE169">
            <v>1.1000000000000001</v>
          </cell>
          <cell r="AF169">
            <v>2.2999999999999998</v>
          </cell>
          <cell r="AG169">
            <v>1.2</v>
          </cell>
          <cell r="AH169">
            <v>0.02</v>
          </cell>
          <cell r="AI169">
            <v>0</v>
          </cell>
          <cell r="AJ169">
            <v>0</v>
          </cell>
          <cell r="AK169">
            <v>19</v>
          </cell>
          <cell r="AL169">
            <v>0.7</v>
          </cell>
          <cell r="AM169">
            <v>290</v>
          </cell>
          <cell r="AN169">
            <v>130</v>
          </cell>
          <cell r="AO169">
            <v>35</v>
          </cell>
          <cell r="AP169">
            <v>89</v>
          </cell>
          <cell r="AQ169">
            <v>17</v>
          </cell>
          <cell r="AR169">
            <v>1.2</v>
          </cell>
          <cell r="AS169">
            <v>0.3</v>
          </cell>
        </row>
        <row r="170">
          <cell r="A170">
            <v>464</v>
          </cell>
          <cell r="B170" t="str">
            <v>Bolacha "Belga"</v>
          </cell>
          <cell r="C170" t="str">
            <v>Cereais e produtos à base de cereais</v>
          </cell>
          <cell r="D170" t="str">
            <v>Produtos de pastelaria fina</v>
          </cell>
          <cell r="E170" t="str">
            <v>Biscoitos/bolachas</v>
          </cell>
          <cell r="F170">
            <v>487</v>
          </cell>
          <cell r="G170">
            <v>2050</v>
          </cell>
          <cell r="H170">
            <v>19.600000000000001</v>
          </cell>
          <cell r="I170">
            <v>9.5</v>
          </cell>
          <cell r="J170">
            <v>5.6</v>
          </cell>
          <cell r="K170">
            <v>2</v>
          </cell>
          <cell r="L170">
            <v>1.9</v>
          </cell>
          <cell r="M170">
            <v>0.1</v>
          </cell>
          <cell r="N170">
            <v>70.099999999999994</v>
          </cell>
          <cell r="O170">
            <v>28.4</v>
          </cell>
          <cell r="P170">
            <v>0</v>
          </cell>
          <cell r="Q170">
            <v>41.7</v>
          </cell>
          <cell r="R170">
            <v>1</v>
          </cell>
          <cell r="S170">
            <v>7.1</v>
          </cell>
          <cell r="T170">
            <v>0.1</v>
          </cell>
          <cell r="U170">
            <v>0</v>
          </cell>
          <cell r="V170">
            <v>1.1000000000000001</v>
          </cell>
          <cell r="W170">
            <v>0</v>
          </cell>
          <cell r="X170">
            <v>16</v>
          </cell>
          <cell r="Y170">
            <v>0</v>
          </cell>
          <cell r="Z170">
            <v>0</v>
          </cell>
          <cell r="AA170">
            <v>0</v>
          </cell>
          <cell r="AB170">
            <v>1.4</v>
          </cell>
          <cell r="AC170">
            <v>0.11</v>
          </cell>
          <cell r="AD170">
            <v>0.16</v>
          </cell>
          <cell r="AE170">
            <v>1.2</v>
          </cell>
          <cell r="AF170">
            <v>2.6</v>
          </cell>
          <cell r="AG170">
            <v>1.4</v>
          </cell>
          <cell r="AH170">
            <v>0.06</v>
          </cell>
          <cell r="AI170">
            <v>0</v>
          </cell>
          <cell r="AJ170">
            <v>0</v>
          </cell>
          <cell r="AK170">
            <v>13</v>
          </cell>
          <cell r="AL170">
            <v>1.03</v>
          </cell>
          <cell r="AM170">
            <v>54</v>
          </cell>
          <cell r="AN170">
            <v>170</v>
          </cell>
          <cell r="AO170">
            <v>12</v>
          </cell>
          <cell r="AP170">
            <v>85</v>
          </cell>
          <cell r="AQ170">
            <v>26</v>
          </cell>
          <cell r="AR170">
            <v>1</v>
          </cell>
          <cell r="AS170">
            <v>0.6</v>
          </cell>
        </row>
        <row r="171">
          <cell r="A171">
            <v>466</v>
          </cell>
          <cell r="B171" t="str">
            <v>Bolacha "Cream cracker"</v>
          </cell>
          <cell r="C171" t="str">
            <v>Cereais e produtos à base de cereais</v>
          </cell>
          <cell r="D171" t="str">
            <v>Pão e produtos similares</v>
          </cell>
          <cell r="E171" t="str">
            <v>"Bolachas e ""Grissinos"""</v>
          </cell>
          <cell r="F171">
            <v>442</v>
          </cell>
          <cell r="G171">
            <v>1860</v>
          </cell>
          <cell r="H171">
            <v>16.2</v>
          </cell>
          <cell r="I171">
            <v>6.9</v>
          </cell>
          <cell r="J171">
            <v>5.3</v>
          </cell>
          <cell r="K171">
            <v>2.4</v>
          </cell>
          <cell r="L171">
            <v>2.4</v>
          </cell>
          <cell r="M171">
            <v>0.2</v>
          </cell>
          <cell r="N171">
            <v>61.6</v>
          </cell>
          <cell r="O171">
            <v>0</v>
          </cell>
          <cell r="P171">
            <v>0</v>
          </cell>
          <cell r="Q171">
            <v>61.6</v>
          </cell>
          <cell r="R171">
            <v>3.1</v>
          </cell>
          <cell r="S171">
            <v>10.8</v>
          </cell>
          <cell r="T171">
            <v>0.9</v>
          </cell>
          <cell r="U171">
            <v>0</v>
          </cell>
          <cell r="V171">
            <v>3.5</v>
          </cell>
          <cell r="W171">
            <v>0</v>
          </cell>
          <cell r="X171">
            <v>0</v>
          </cell>
          <cell r="Y171">
            <v>0</v>
          </cell>
          <cell r="Z171">
            <v>0</v>
          </cell>
          <cell r="AA171">
            <v>0</v>
          </cell>
          <cell r="AB171">
            <v>1.3</v>
          </cell>
          <cell r="AC171">
            <v>0.15</v>
          </cell>
          <cell r="AD171">
            <v>0.15</v>
          </cell>
          <cell r="AE171">
            <v>0.9</v>
          </cell>
          <cell r="AF171">
            <v>3.1</v>
          </cell>
          <cell r="AG171">
            <v>2.2000000000000002</v>
          </cell>
          <cell r="AH171">
            <v>0.06</v>
          </cell>
          <cell r="AI171">
            <v>0</v>
          </cell>
          <cell r="AJ171">
            <v>0</v>
          </cell>
          <cell r="AK171">
            <v>14</v>
          </cell>
          <cell r="AL171">
            <v>1.79</v>
          </cell>
          <cell r="AM171">
            <v>370</v>
          </cell>
          <cell r="AN171">
            <v>120</v>
          </cell>
          <cell r="AO171">
            <v>28</v>
          </cell>
          <cell r="AP171">
            <v>98</v>
          </cell>
          <cell r="AQ171">
            <v>25</v>
          </cell>
          <cell r="AR171">
            <v>1.4</v>
          </cell>
          <cell r="AS171">
            <v>0.6</v>
          </cell>
        </row>
        <row r="172">
          <cell r="A172">
            <v>463</v>
          </cell>
          <cell r="B172" t="str">
            <v>Bolacha "waffer" baunilha</v>
          </cell>
          <cell r="C172" t="str">
            <v>Cereais e produtos à base de cereais</v>
          </cell>
          <cell r="D172" t="str">
            <v>Produtos de pastelaria fina</v>
          </cell>
          <cell r="E172" t="str">
            <v>Biscoitos/bolachas</v>
          </cell>
          <cell r="F172">
            <v>564</v>
          </cell>
          <cell r="G172">
            <v>2350</v>
          </cell>
          <cell r="H172">
            <v>36.4</v>
          </cell>
          <cell r="I172">
            <v>15.7</v>
          </cell>
          <cell r="J172">
            <v>11.6</v>
          </cell>
          <cell r="K172">
            <v>6.8</v>
          </cell>
          <cell r="L172">
            <v>6.3</v>
          </cell>
          <cell r="M172">
            <v>1.6</v>
          </cell>
          <cell r="N172">
            <v>55.3</v>
          </cell>
          <cell r="O172">
            <v>30.5</v>
          </cell>
          <cell r="P172">
            <v>0</v>
          </cell>
          <cell r="Q172">
            <v>24.8</v>
          </cell>
          <cell r="R172">
            <v>1</v>
          </cell>
          <cell r="S172">
            <v>3.2</v>
          </cell>
          <cell r="T172">
            <v>0.1</v>
          </cell>
          <cell r="U172">
            <v>0</v>
          </cell>
          <cell r="V172">
            <v>2.7</v>
          </cell>
          <cell r="W172">
            <v>0</v>
          </cell>
          <cell r="X172">
            <v>15</v>
          </cell>
          <cell r="Y172">
            <v>0</v>
          </cell>
          <cell r="Z172">
            <v>0</v>
          </cell>
          <cell r="AA172">
            <v>0</v>
          </cell>
          <cell r="AB172">
            <v>1.4</v>
          </cell>
          <cell r="AC172">
            <v>0.1</v>
          </cell>
          <cell r="AD172">
            <v>0.13</v>
          </cell>
          <cell r="AE172">
            <v>1.2</v>
          </cell>
          <cell r="AF172">
            <v>1.8</v>
          </cell>
          <cell r="AG172">
            <v>0.6</v>
          </cell>
          <cell r="AH172">
            <v>0.03</v>
          </cell>
          <cell r="AI172">
            <v>0</v>
          </cell>
          <cell r="AJ172">
            <v>0</v>
          </cell>
          <cell r="AK172">
            <v>7</v>
          </cell>
          <cell r="AL172">
            <v>0.8</v>
          </cell>
          <cell r="AM172">
            <v>55</v>
          </cell>
          <cell r="AN172">
            <v>160</v>
          </cell>
          <cell r="AO172">
            <v>34</v>
          </cell>
          <cell r="AP172">
            <v>86</v>
          </cell>
          <cell r="AQ172">
            <v>22</v>
          </cell>
          <cell r="AR172">
            <v>0.8</v>
          </cell>
          <cell r="AS172">
            <v>0.6</v>
          </cell>
        </row>
        <row r="173">
          <cell r="A173">
            <v>461</v>
          </cell>
          <cell r="B173" t="str">
            <v>Bolacha água e sal</v>
          </cell>
          <cell r="C173" t="str">
            <v>Cereais e produtos à base de cereais</v>
          </cell>
          <cell r="D173" t="str">
            <v>Pão e produtos similares</v>
          </cell>
          <cell r="E173" t="str">
            <v>"Bolachas e ""Grissinos"""</v>
          </cell>
          <cell r="F173">
            <v>450</v>
          </cell>
          <cell r="G173">
            <v>1890</v>
          </cell>
          <cell r="H173">
            <v>17.8</v>
          </cell>
          <cell r="I173">
            <v>7.6</v>
          </cell>
          <cell r="J173">
            <v>5.8</v>
          </cell>
          <cell r="K173">
            <v>2.7</v>
          </cell>
          <cell r="L173">
            <v>2.6</v>
          </cell>
          <cell r="M173">
            <v>0.2</v>
          </cell>
          <cell r="N173">
            <v>61</v>
          </cell>
          <cell r="O173">
            <v>1.4</v>
          </cell>
          <cell r="P173">
            <v>0</v>
          </cell>
          <cell r="Q173">
            <v>59.6</v>
          </cell>
          <cell r="R173">
            <v>3.2</v>
          </cell>
          <cell r="S173">
            <v>9.8000000000000007</v>
          </cell>
          <cell r="T173">
            <v>1.4</v>
          </cell>
          <cell r="U173">
            <v>0</v>
          </cell>
          <cell r="V173">
            <v>5.3</v>
          </cell>
          <cell r="W173">
            <v>0</v>
          </cell>
          <cell r="X173">
            <v>0</v>
          </cell>
          <cell r="Y173">
            <v>0</v>
          </cell>
          <cell r="Z173">
            <v>0</v>
          </cell>
          <cell r="AA173">
            <v>0</v>
          </cell>
          <cell r="AB173">
            <v>1.3</v>
          </cell>
          <cell r="AC173">
            <v>0.06</v>
          </cell>
          <cell r="AD173">
            <v>0.81</v>
          </cell>
          <cell r="AE173">
            <v>1.4</v>
          </cell>
          <cell r="AF173">
            <v>3.2</v>
          </cell>
          <cell r="AG173">
            <v>1.8</v>
          </cell>
          <cell r="AH173">
            <v>0.06</v>
          </cell>
          <cell r="AI173">
            <v>0</v>
          </cell>
          <cell r="AJ173">
            <v>0</v>
          </cell>
          <cell r="AK173">
            <v>20</v>
          </cell>
          <cell r="AL173">
            <v>2.1</v>
          </cell>
          <cell r="AM173">
            <v>550</v>
          </cell>
          <cell r="AN173">
            <v>290</v>
          </cell>
          <cell r="AO173">
            <v>27</v>
          </cell>
          <cell r="AP173">
            <v>150</v>
          </cell>
          <cell r="AQ173">
            <v>19</v>
          </cell>
          <cell r="AR173">
            <v>1.4</v>
          </cell>
          <cell r="AS173">
            <v>0.6</v>
          </cell>
        </row>
        <row r="174">
          <cell r="A174">
            <v>462</v>
          </cell>
          <cell r="B174" t="str">
            <v>Bolacha aveia</v>
          </cell>
          <cell r="C174" t="str">
            <v>Cereais e produtos à base de cereais</v>
          </cell>
          <cell r="D174" t="str">
            <v>Produtos de pastelaria fina</v>
          </cell>
          <cell r="E174" t="str">
            <v>Biscoitos/bolachas</v>
          </cell>
          <cell r="F174">
            <v>443</v>
          </cell>
          <cell r="G174">
            <v>1860</v>
          </cell>
          <cell r="H174">
            <v>18.3</v>
          </cell>
          <cell r="I174">
            <v>8</v>
          </cell>
          <cell r="J174">
            <v>5.8</v>
          </cell>
          <cell r="K174">
            <v>3.4</v>
          </cell>
          <cell r="L174">
            <v>3.2</v>
          </cell>
          <cell r="M174">
            <v>0.8</v>
          </cell>
          <cell r="N174">
            <v>57.5</v>
          </cell>
          <cell r="O174">
            <v>3</v>
          </cell>
          <cell r="P174">
            <v>0</v>
          </cell>
          <cell r="Q174">
            <v>54.5</v>
          </cell>
          <cell r="R174">
            <v>4</v>
          </cell>
          <cell r="S174">
            <v>10</v>
          </cell>
          <cell r="T174">
            <v>3.1</v>
          </cell>
          <cell r="U174">
            <v>0</v>
          </cell>
          <cell r="V174">
            <v>5.5</v>
          </cell>
          <cell r="W174">
            <v>0</v>
          </cell>
          <cell r="X174">
            <v>8</v>
          </cell>
          <cell r="Y174">
            <v>0</v>
          </cell>
          <cell r="Z174">
            <v>0</v>
          </cell>
          <cell r="AA174">
            <v>0</v>
          </cell>
          <cell r="AB174">
            <v>2.1</v>
          </cell>
          <cell r="AC174">
            <v>0.32</v>
          </cell>
          <cell r="AD174">
            <v>0.09</v>
          </cell>
          <cell r="AE174">
            <v>0.7</v>
          </cell>
          <cell r="AF174">
            <v>3</v>
          </cell>
          <cell r="AG174">
            <v>2.2999999999999998</v>
          </cell>
          <cell r="AH174">
            <v>0.1</v>
          </cell>
          <cell r="AI174">
            <v>0</v>
          </cell>
          <cell r="AJ174">
            <v>0</v>
          </cell>
          <cell r="AK174">
            <v>26</v>
          </cell>
          <cell r="AL174">
            <v>4.7</v>
          </cell>
          <cell r="AM174">
            <v>1230</v>
          </cell>
          <cell r="AN174">
            <v>340</v>
          </cell>
          <cell r="AO174">
            <v>54</v>
          </cell>
          <cell r="AP174">
            <v>420</v>
          </cell>
          <cell r="AQ174">
            <v>100</v>
          </cell>
          <cell r="AR174">
            <v>4.5</v>
          </cell>
          <cell r="AS174">
            <v>2.2999999999999998</v>
          </cell>
        </row>
        <row r="175">
          <cell r="A175">
            <v>465</v>
          </cell>
          <cell r="B175" t="str">
            <v>Bolacha chocolate</v>
          </cell>
          <cell r="C175" t="str">
            <v>Cereais e produtos à base de cereais</v>
          </cell>
          <cell r="D175" t="str">
            <v>Produtos de pastelaria fina</v>
          </cell>
          <cell r="E175" t="str">
            <v>Biscoitos/bolachas</v>
          </cell>
          <cell r="F175">
            <v>469</v>
          </cell>
          <cell r="G175">
            <v>1970</v>
          </cell>
          <cell r="H175">
            <v>19.8</v>
          </cell>
          <cell r="I175">
            <v>12.4</v>
          </cell>
          <cell r="J175">
            <v>5.6</v>
          </cell>
          <cell r="K175">
            <v>1.3</v>
          </cell>
          <cell r="L175">
            <v>1.3</v>
          </cell>
          <cell r="M175">
            <v>0.2</v>
          </cell>
          <cell r="N175">
            <v>65.400000000000006</v>
          </cell>
          <cell r="O175">
            <v>24</v>
          </cell>
          <cell r="P175">
            <v>0</v>
          </cell>
          <cell r="Q175">
            <v>41.4</v>
          </cell>
          <cell r="R175">
            <v>3</v>
          </cell>
          <cell r="S175">
            <v>5.7</v>
          </cell>
          <cell r="T175">
            <v>0.2</v>
          </cell>
          <cell r="U175">
            <v>0</v>
          </cell>
          <cell r="V175">
            <v>5.2</v>
          </cell>
          <cell r="W175">
            <v>0</v>
          </cell>
          <cell r="X175">
            <v>0</v>
          </cell>
          <cell r="Y175">
            <v>0</v>
          </cell>
          <cell r="Z175">
            <v>0</v>
          </cell>
          <cell r="AA175">
            <v>0</v>
          </cell>
          <cell r="AB175">
            <v>1.1000000000000001</v>
          </cell>
          <cell r="AC175">
            <v>0.04</v>
          </cell>
          <cell r="AD175">
            <v>0.6</v>
          </cell>
          <cell r="AE175">
            <v>2</v>
          </cell>
          <cell r="AF175">
            <v>3.2</v>
          </cell>
          <cell r="AG175">
            <v>1.2</v>
          </cell>
          <cell r="AH175">
            <v>0.08</v>
          </cell>
          <cell r="AI175">
            <v>0</v>
          </cell>
          <cell r="AJ175">
            <v>0</v>
          </cell>
          <cell r="AK175">
            <v>13</v>
          </cell>
          <cell r="AL175">
            <v>0.8</v>
          </cell>
          <cell r="AM175">
            <v>92</v>
          </cell>
          <cell r="AN175">
            <v>220</v>
          </cell>
          <cell r="AO175">
            <v>16</v>
          </cell>
          <cell r="AP175">
            <v>80</v>
          </cell>
          <cell r="AQ175">
            <v>41</v>
          </cell>
          <cell r="AR175">
            <v>1.2</v>
          </cell>
          <cell r="AS175">
            <v>0.8</v>
          </cell>
        </row>
        <row r="176">
          <cell r="A176">
            <v>467</v>
          </cell>
          <cell r="B176" t="str">
            <v>Bolacha integral (trigo)</v>
          </cell>
          <cell r="C176" t="str">
            <v>Cereais e produtos à base de cereais</v>
          </cell>
          <cell r="D176" t="str">
            <v>Produtos de pastelaria fina</v>
          </cell>
          <cell r="E176" t="str">
            <v>Biscoitos/bolachas</v>
          </cell>
          <cell r="F176">
            <v>450</v>
          </cell>
          <cell r="G176">
            <v>1890</v>
          </cell>
          <cell r="H176">
            <v>15.6</v>
          </cell>
          <cell r="I176">
            <v>7</v>
          </cell>
          <cell r="J176">
            <v>5</v>
          </cell>
          <cell r="K176">
            <v>2.9</v>
          </cell>
          <cell r="L176">
            <v>2.7</v>
          </cell>
          <cell r="M176">
            <v>0.7</v>
          </cell>
          <cell r="N176">
            <v>65.599999999999994</v>
          </cell>
          <cell r="O176">
            <v>3</v>
          </cell>
          <cell r="P176">
            <v>0</v>
          </cell>
          <cell r="Q176">
            <v>62.6</v>
          </cell>
          <cell r="R176">
            <v>6</v>
          </cell>
          <cell r="S176">
            <v>8.8000000000000007</v>
          </cell>
          <cell r="T176">
            <v>1.6</v>
          </cell>
          <cell r="U176">
            <v>0</v>
          </cell>
          <cell r="V176">
            <v>3</v>
          </cell>
          <cell r="W176">
            <v>0</v>
          </cell>
          <cell r="X176">
            <v>0</v>
          </cell>
          <cell r="Y176">
            <v>0</v>
          </cell>
          <cell r="Z176">
            <v>0</v>
          </cell>
          <cell r="AA176">
            <v>0</v>
          </cell>
          <cell r="AB176">
            <v>1.3</v>
          </cell>
          <cell r="AC176">
            <v>0.22</v>
          </cell>
          <cell r="AD176">
            <v>0.05</v>
          </cell>
          <cell r="AE176">
            <v>2.4</v>
          </cell>
          <cell r="AF176">
            <v>4</v>
          </cell>
          <cell r="AG176">
            <v>1.6</v>
          </cell>
          <cell r="AH176">
            <v>0.16</v>
          </cell>
          <cell r="AI176">
            <v>0</v>
          </cell>
          <cell r="AJ176">
            <v>0</v>
          </cell>
          <cell r="AK176">
            <v>23</v>
          </cell>
          <cell r="AL176">
            <v>1.5</v>
          </cell>
          <cell r="AM176">
            <v>630</v>
          </cell>
          <cell r="AN176">
            <v>150</v>
          </cell>
          <cell r="AO176">
            <v>96</v>
          </cell>
          <cell r="AP176">
            <v>150</v>
          </cell>
          <cell r="AQ176">
            <v>43</v>
          </cell>
          <cell r="AR176">
            <v>2.2000000000000002</v>
          </cell>
          <cell r="AS176">
            <v>1</v>
          </cell>
        </row>
        <row r="177">
          <cell r="A177">
            <v>468</v>
          </cell>
          <cell r="B177" t="str">
            <v>Bolacha manteiga</v>
          </cell>
          <cell r="C177" t="str">
            <v>Cereais e produtos à base de cereais</v>
          </cell>
          <cell r="D177" t="str">
            <v>Produtos de pastelaria fina</v>
          </cell>
          <cell r="E177" t="str">
            <v>Biscoitos/bolachas</v>
          </cell>
          <cell r="F177">
            <v>483</v>
          </cell>
          <cell r="G177">
            <v>2030</v>
          </cell>
          <cell r="H177">
            <v>21.3</v>
          </cell>
          <cell r="I177">
            <v>11.3</v>
          </cell>
          <cell r="J177">
            <v>4.9000000000000004</v>
          </cell>
          <cell r="K177">
            <v>0.9</v>
          </cell>
          <cell r="L177">
            <v>0.8</v>
          </cell>
          <cell r="M177">
            <v>0.7</v>
          </cell>
          <cell r="N177">
            <v>65.2</v>
          </cell>
          <cell r="O177">
            <v>18.3</v>
          </cell>
          <cell r="P177">
            <v>0</v>
          </cell>
          <cell r="Q177">
            <v>46.9</v>
          </cell>
          <cell r="R177">
            <v>3</v>
          </cell>
          <cell r="S177">
            <v>6.2</v>
          </cell>
          <cell r="T177">
            <v>0.1</v>
          </cell>
          <cell r="U177">
            <v>0</v>
          </cell>
          <cell r="V177">
            <v>3.4</v>
          </cell>
          <cell r="W177">
            <v>0</v>
          </cell>
          <cell r="X177">
            <v>81</v>
          </cell>
          <cell r="Y177">
            <v>47</v>
          </cell>
          <cell r="Z177">
            <v>0</v>
          </cell>
          <cell r="AA177">
            <v>0</v>
          </cell>
          <cell r="AB177">
            <v>0.5</v>
          </cell>
          <cell r="AC177">
            <v>0.18</v>
          </cell>
          <cell r="AD177">
            <v>0.08</v>
          </cell>
          <cell r="AE177">
            <v>0.9</v>
          </cell>
          <cell r="AF177">
            <v>2.2000000000000002</v>
          </cell>
          <cell r="AG177">
            <v>1.3</v>
          </cell>
          <cell r="AH177">
            <v>7.0000000000000007E-2</v>
          </cell>
          <cell r="AI177">
            <v>0</v>
          </cell>
          <cell r="AJ177">
            <v>0</v>
          </cell>
          <cell r="AK177">
            <v>9</v>
          </cell>
          <cell r="AL177">
            <v>0.89</v>
          </cell>
          <cell r="AM177">
            <v>41</v>
          </cell>
          <cell r="AN177">
            <v>120</v>
          </cell>
          <cell r="AO177">
            <v>32</v>
          </cell>
          <cell r="AP177">
            <v>120</v>
          </cell>
          <cell r="AQ177">
            <v>25</v>
          </cell>
          <cell r="AR177">
            <v>1.4</v>
          </cell>
          <cell r="AS177">
            <v>0.7</v>
          </cell>
        </row>
        <row r="178">
          <cell r="A178">
            <v>469</v>
          </cell>
          <cell r="B178" t="str">
            <v>Bolacha Maria</v>
          </cell>
          <cell r="C178" t="str">
            <v>Cereais e produtos à base de cereais</v>
          </cell>
          <cell r="D178" t="str">
            <v>Produtos de pastelaria fina</v>
          </cell>
          <cell r="E178" t="str">
            <v>Biscoitos/bolachas</v>
          </cell>
          <cell r="F178">
            <v>436</v>
          </cell>
          <cell r="G178">
            <v>1840</v>
          </cell>
          <cell r="H178">
            <v>12.2</v>
          </cell>
          <cell r="I178">
            <v>5.9</v>
          </cell>
          <cell r="J178">
            <v>3.4</v>
          </cell>
          <cell r="K178">
            <v>1.3</v>
          </cell>
          <cell r="L178">
            <v>1.3</v>
          </cell>
          <cell r="M178">
            <v>0.1</v>
          </cell>
          <cell r="N178">
            <v>72</v>
          </cell>
          <cell r="O178">
            <v>21.5</v>
          </cell>
          <cell r="P178">
            <v>0</v>
          </cell>
          <cell r="Q178">
            <v>50.5</v>
          </cell>
          <cell r="R178">
            <v>2.1</v>
          </cell>
          <cell r="S178">
            <v>8.4</v>
          </cell>
          <cell r="T178">
            <v>1.1000000000000001</v>
          </cell>
          <cell r="U178">
            <v>0</v>
          </cell>
          <cell r="V178">
            <v>3.9</v>
          </cell>
          <cell r="W178">
            <v>0</v>
          </cell>
          <cell r="X178">
            <v>30</v>
          </cell>
          <cell r="Y178">
            <v>0</v>
          </cell>
          <cell r="Z178">
            <v>0</v>
          </cell>
          <cell r="AA178">
            <v>0</v>
          </cell>
          <cell r="AB178">
            <v>1.4</v>
          </cell>
          <cell r="AC178">
            <v>0.65</v>
          </cell>
          <cell r="AD178">
            <v>0.45</v>
          </cell>
          <cell r="AE178">
            <v>1.9</v>
          </cell>
          <cell r="AF178">
            <v>3.7</v>
          </cell>
          <cell r="AG178">
            <v>1.8</v>
          </cell>
          <cell r="AH178">
            <v>0.06</v>
          </cell>
          <cell r="AI178">
            <v>0</v>
          </cell>
          <cell r="AJ178">
            <v>0</v>
          </cell>
          <cell r="AK178">
            <v>13</v>
          </cell>
          <cell r="AL178">
            <v>1.38</v>
          </cell>
          <cell r="AM178">
            <v>420</v>
          </cell>
          <cell r="AN178">
            <v>160</v>
          </cell>
          <cell r="AO178">
            <v>38</v>
          </cell>
          <cell r="AP178">
            <v>130</v>
          </cell>
          <cell r="AQ178">
            <v>28</v>
          </cell>
          <cell r="AR178">
            <v>1.1000000000000001</v>
          </cell>
          <cell r="AS178">
            <v>0.4</v>
          </cell>
        </row>
        <row r="179">
          <cell r="A179">
            <v>470</v>
          </cell>
          <cell r="B179" t="str">
            <v>Bolacha torrada</v>
          </cell>
          <cell r="C179" t="str">
            <v>Cereais e produtos à base de cereais</v>
          </cell>
          <cell r="D179" t="str">
            <v>Produtos de pastelaria fina</v>
          </cell>
          <cell r="E179" t="str">
            <v>Biscoitos/bolachas</v>
          </cell>
          <cell r="F179">
            <v>437</v>
          </cell>
          <cell r="G179">
            <v>1840</v>
          </cell>
          <cell r="H179">
            <v>14.4</v>
          </cell>
          <cell r="I179">
            <v>7</v>
          </cell>
          <cell r="J179">
            <v>4</v>
          </cell>
          <cell r="K179">
            <v>1.6</v>
          </cell>
          <cell r="L179">
            <v>1.5</v>
          </cell>
          <cell r="M179">
            <v>0.1</v>
          </cell>
          <cell r="N179">
            <v>68.5</v>
          </cell>
          <cell r="O179">
            <v>20.5</v>
          </cell>
          <cell r="P179">
            <v>0</v>
          </cell>
          <cell r="Q179">
            <v>48</v>
          </cell>
          <cell r="R179">
            <v>2.1</v>
          </cell>
          <cell r="S179">
            <v>7.3</v>
          </cell>
          <cell r="T179">
            <v>0.4</v>
          </cell>
          <cell r="U179">
            <v>0</v>
          </cell>
          <cell r="V179">
            <v>6.4</v>
          </cell>
          <cell r="W179">
            <v>0</v>
          </cell>
          <cell r="X179">
            <v>0</v>
          </cell>
          <cell r="Y179">
            <v>0</v>
          </cell>
          <cell r="Z179">
            <v>0</v>
          </cell>
          <cell r="AA179">
            <v>0</v>
          </cell>
          <cell r="AB179">
            <v>1.4</v>
          </cell>
          <cell r="AC179">
            <v>0.45</v>
          </cell>
          <cell r="AD179">
            <v>0.6</v>
          </cell>
          <cell r="AE179">
            <v>1.9</v>
          </cell>
          <cell r="AF179">
            <v>3.4</v>
          </cell>
          <cell r="AG179">
            <v>1.5</v>
          </cell>
          <cell r="AH179">
            <v>0.06</v>
          </cell>
          <cell r="AI179">
            <v>0</v>
          </cell>
          <cell r="AJ179">
            <v>0</v>
          </cell>
          <cell r="AK179">
            <v>12</v>
          </cell>
          <cell r="AL179">
            <v>1.26</v>
          </cell>
          <cell r="AM179">
            <v>140</v>
          </cell>
          <cell r="AN179">
            <v>130</v>
          </cell>
          <cell r="AO179">
            <v>39</v>
          </cell>
          <cell r="AP179">
            <v>110</v>
          </cell>
          <cell r="AQ179">
            <v>16</v>
          </cell>
          <cell r="AR179">
            <v>0.9</v>
          </cell>
          <cell r="AS179">
            <v>0.6</v>
          </cell>
        </row>
        <row r="180">
          <cell r="A180">
            <v>473</v>
          </cell>
          <cell r="B180" t="str">
            <v>Bolo de arroz</v>
          </cell>
          <cell r="C180" t="str">
            <v>Cereais e produtos à base de cereais</v>
          </cell>
          <cell r="D180" t="str">
            <v>Produtos de pastelaria fina</v>
          </cell>
          <cell r="E180" t="str">
            <v>Bolos</v>
          </cell>
          <cell r="F180">
            <v>404</v>
          </cell>
          <cell r="G180">
            <v>1700</v>
          </cell>
          <cell r="H180">
            <v>14.8</v>
          </cell>
          <cell r="I180">
            <v>3.9</v>
          </cell>
          <cell r="J180">
            <v>4</v>
          </cell>
          <cell r="K180">
            <v>4.0999999999999996</v>
          </cell>
          <cell r="L180">
            <v>3.9</v>
          </cell>
          <cell r="M180">
            <v>0.7</v>
          </cell>
          <cell r="N180">
            <v>62.7</v>
          </cell>
          <cell r="O180">
            <v>29.7</v>
          </cell>
          <cell r="P180">
            <v>0</v>
          </cell>
          <cell r="Q180">
            <v>33</v>
          </cell>
          <cell r="R180">
            <v>1.1000000000000001</v>
          </cell>
          <cell r="S180">
            <v>4.4000000000000004</v>
          </cell>
          <cell r="T180">
            <v>0.4</v>
          </cell>
          <cell r="U180">
            <v>0</v>
          </cell>
          <cell r="V180">
            <v>16</v>
          </cell>
          <cell r="W180">
            <v>0</v>
          </cell>
          <cell r="X180">
            <v>25</v>
          </cell>
          <cell r="Y180">
            <v>192</v>
          </cell>
          <cell r="Z180">
            <v>0</v>
          </cell>
          <cell r="AA180">
            <v>0.6</v>
          </cell>
          <cell r="AB180">
            <v>0.48</v>
          </cell>
          <cell r="AC180">
            <v>0.06</v>
          </cell>
          <cell r="AD180">
            <v>0.14000000000000001</v>
          </cell>
          <cell r="AE180">
            <v>0.4</v>
          </cell>
          <cell r="AF180">
            <v>1.7</v>
          </cell>
          <cell r="AG180">
            <v>1.3</v>
          </cell>
          <cell r="AH180">
            <v>0.05</v>
          </cell>
          <cell r="AI180">
            <v>0.6</v>
          </cell>
          <cell r="AJ180">
            <v>0</v>
          </cell>
          <cell r="AK180">
            <v>8.6</v>
          </cell>
          <cell r="AL180">
            <v>1.3</v>
          </cell>
          <cell r="AM180">
            <v>150</v>
          </cell>
          <cell r="AN180">
            <v>95</v>
          </cell>
          <cell r="AO180">
            <v>29</v>
          </cell>
          <cell r="AP180">
            <v>90</v>
          </cell>
          <cell r="AQ180">
            <v>15</v>
          </cell>
          <cell r="AR180">
            <v>1.7</v>
          </cell>
          <cell r="AS180">
            <v>0.6</v>
          </cell>
        </row>
        <row r="181">
          <cell r="A181">
            <v>474</v>
          </cell>
          <cell r="B181" t="str">
            <v>Bolo de bolacha Maria</v>
          </cell>
          <cell r="C181" t="str">
            <v>Cereais e produtos à base de cereais</v>
          </cell>
          <cell r="D181" t="str">
            <v>Produtos de pastelaria fina</v>
          </cell>
          <cell r="E181" t="str">
            <v>Bolos</v>
          </cell>
          <cell r="F181">
            <v>389</v>
          </cell>
          <cell r="G181">
            <v>1630</v>
          </cell>
          <cell r="H181">
            <v>20.7</v>
          </cell>
          <cell r="I181">
            <v>11.2</v>
          </cell>
          <cell r="J181">
            <v>5.0999999999999996</v>
          </cell>
          <cell r="K181">
            <v>1.1000000000000001</v>
          </cell>
          <cell r="L181">
            <v>0.97099999999999997</v>
          </cell>
          <cell r="M181">
            <v>0.7</v>
          </cell>
          <cell r="N181">
            <v>46.3</v>
          </cell>
          <cell r="O181">
            <v>27.1</v>
          </cell>
          <cell r="P181">
            <v>0</v>
          </cell>
          <cell r="Q181">
            <v>19.100000000000001</v>
          </cell>
          <cell r="R181">
            <v>0.8</v>
          </cell>
          <cell r="S181">
            <v>3.9</v>
          </cell>
          <cell r="T181">
            <v>0.8</v>
          </cell>
          <cell r="U181">
            <v>0</v>
          </cell>
          <cell r="V181">
            <v>27.5</v>
          </cell>
          <cell r="W181">
            <v>0</v>
          </cell>
          <cell r="X181">
            <v>76</v>
          </cell>
          <cell r="Y181">
            <v>117</v>
          </cell>
          <cell r="Z181">
            <v>9</v>
          </cell>
          <cell r="AA181">
            <v>0.2</v>
          </cell>
          <cell r="AB181">
            <v>1.03</v>
          </cell>
          <cell r="AC181">
            <v>0.25</v>
          </cell>
          <cell r="AD181">
            <v>0.2</v>
          </cell>
          <cell r="AE181">
            <v>0.74</v>
          </cell>
          <cell r="AF181">
            <v>1.62</v>
          </cell>
          <cell r="AG181">
            <v>0.88</v>
          </cell>
          <cell r="AH181">
            <v>0.05</v>
          </cell>
          <cell r="AI181">
            <v>0.05</v>
          </cell>
          <cell r="AJ181">
            <v>0</v>
          </cell>
          <cell r="AK181">
            <v>8.1</v>
          </cell>
          <cell r="AL181">
            <v>0.96599999999999997</v>
          </cell>
          <cell r="AM181">
            <v>310</v>
          </cell>
          <cell r="AN181">
            <v>73</v>
          </cell>
          <cell r="AO181">
            <v>20</v>
          </cell>
          <cell r="AP181">
            <v>63</v>
          </cell>
          <cell r="AQ181">
            <v>12</v>
          </cell>
          <cell r="AR181">
            <v>0.6</v>
          </cell>
          <cell r="AS181">
            <v>0.3</v>
          </cell>
        </row>
        <row r="182">
          <cell r="A182">
            <v>475</v>
          </cell>
          <cell r="B182" t="str">
            <v>Bolo de chocolate</v>
          </cell>
          <cell r="C182" t="str">
            <v>Cereais e produtos à base de cereais</v>
          </cell>
          <cell r="D182" t="str">
            <v>Produtos de pastelaria fina</v>
          </cell>
          <cell r="E182" t="str">
            <v>Bolos</v>
          </cell>
          <cell r="F182">
            <v>463</v>
          </cell>
          <cell r="G182">
            <v>1930</v>
          </cell>
          <cell r="H182">
            <v>26.4</v>
          </cell>
          <cell r="I182">
            <v>11.1</v>
          </cell>
          <cell r="J182">
            <v>11.3</v>
          </cell>
          <cell r="K182">
            <v>4.7</v>
          </cell>
          <cell r="L182">
            <v>4.3</v>
          </cell>
          <cell r="M182">
            <v>1</v>
          </cell>
          <cell r="N182">
            <v>47</v>
          </cell>
          <cell r="O182">
            <v>26.8</v>
          </cell>
          <cell r="P182">
            <v>0</v>
          </cell>
          <cell r="Q182">
            <v>20.2</v>
          </cell>
          <cell r="R182">
            <v>3.8</v>
          </cell>
          <cell r="S182">
            <v>7.4</v>
          </cell>
          <cell r="T182">
            <v>1.1000000000000001</v>
          </cell>
          <cell r="U182">
            <v>0</v>
          </cell>
          <cell r="V182">
            <v>12.7</v>
          </cell>
          <cell r="W182">
            <v>0</v>
          </cell>
          <cell r="X182">
            <v>125</v>
          </cell>
          <cell r="Y182">
            <v>270</v>
          </cell>
          <cell r="Z182">
            <v>30</v>
          </cell>
          <cell r="AA182">
            <v>2.5</v>
          </cell>
          <cell r="AB182">
            <v>2.7</v>
          </cell>
          <cell r="AC182">
            <v>0.09</v>
          </cell>
          <cell r="AD182">
            <v>0.12</v>
          </cell>
          <cell r="AE182">
            <v>0.9</v>
          </cell>
          <cell r="AF182">
            <v>2.5</v>
          </cell>
          <cell r="AG182">
            <v>1.6</v>
          </cell>
          <cell r="AH182">
            <v>0.06</v>
          </cell>
          <cell r="AI182">
            <v>1</v>
          </cell>
          <cell r="AJ182">
            <v>0</v>
          </cell>
          <cell r="AK182">
            <v>11</v>
          </cell>
          <cell r="AL182">
            <v>2.5</v>
          </cell>
          <cell r="AM182">
            <v>430</v>
          </cell>
          <cell r="AN182">
            <v>190</v>
          </cell>
          <cell r="AO182">
            <v>75</v>
          </cell>
          <cell r="AP182">
            <v>210</v>
          </cell>
          <cell r="AQ182">
            <v>46</v>
          </cell>
          <cell r="AR182">
            <v>1.9</v>
          </cell>
          <cell r="AS182">
            <v>1.2</v>
          </cell>
        </row>
        <row r="183">
          <cell r="A183">
            <v>476</v>
          </cell>
          <cell r="B183" t="str">
            <v>Bolo de coco</v>
          </cell>
          <cell r="C183" t="str">
            <v>Cereais e produtos à base de cereais</v>
          </cell>
          <cell r="D183" t="str">
            <v>Produtos de pastelaria fina</v>
          </cell>
          <cell r="E183" t="str">
            <v>Bolos</v>
          </cell>
          <cell r="F183">
            <v>454</v>
          </cell>
          <cell r="G183">
            <v>1890</v>
          </cell>
          <cell r="H183">
            <v>31</v>
          </cell>
          <cell r="I183">
            <v>21.5</v>
          </cell>
          <cell r="J183">
            <v>4.2</v>
          </cell>
          <cell r="K183">
            <v>1.3</v>
          </cell>
          <cell r="L183">
            <v>1.2</v>
          </cell>
          <cell r="M183">
            <v>0.7</v>
          </cell>
          <cell r="N183">
            <v>37.799999999999997</v>
          </cell>
          <cell r="O183">
            <v>32.700000000000003</v>
          </cell>
          <cell r="P183">
            <v>0</v>
          </cell>
          <cell r="Q183">
            <v>5.0999999999999996</v>
          </cell>
          <cell r="R183">
            <v>3.4</v>
          </cell>
          <cell r="S183">
            <v>4.2</v>
          </cell>
          <cell r="T183">
            <v>0.7</v>
          </cell>
          <cell r="U183">
            <v>0</v>
          </cell>
          <cell r="V183">
            <v>22.7</v>
          </cell>
          <cell r="W183">
            <v>0</v>
          </cell>
          <cell r="X183">
            <v>87</v>
          </cell>
          <cell r="Y183">
            <v>7</v>
          </cell>
          <cell r="Z183">
            <v>40</v>
          </cell>
          <cell r="AA183">
            <v>1.7</v>
          </cell>
          <cell r="AB183">
            <v>2</v>
          </cell>
          <cell r="AC183">
            <v>0.04</v>
          </cell>
          <cell r="AD183">
            <v>0.04</v>
          </cell>
          <cell r="AE183">
            <v>0.4</v>
          </cell>
          <cell r="AF183">
            <v>1.9</v>
          </cell>
          <cell r="AG183">
            <v>1.5</v>
          </cell>
          <cell r="AH183">
            <v>0.1</v>
          </cell>
          <cell r="AI183">
            <v>0.01</v>
          </cell>
          <cell r="AJ183">
            <v>0</v>
          </cell>
          <cell r="AK183">
            <v>7</v>
          </cell>
          <cell r="AL183">
            <v>0.95</v>
          </cell>
          <cell r="AM183">
            <v>290</v>
          </cell>
          <cell r="AN183">
            <v>110</v>
          </cell>
          <cell r="AO183">
            <v>21</v>
          </cell>
          <cell r="AP183">
            <v>87</v>
          </cell>
          <cell r="AQ183">
            <v>12</v>
          </cell>
          <cell r="AR183">
            <v>1</v>
          </cell>
          <cell r="AS183">
            <v>0.5</v>
          </cell>
        </row>
        <row r="184">
          <cell r="A184">
            <v>477</v>
          </cell>
          <cell r="B184" t="str">
            <v>Bolo ferradura</v>
          </cell>
          <cell r="C184" t="str">
            <v>Cereais e produtos à base de cereais</v>
          </cell>
          <cell r="D184" t="str">
            <v>Produtos de pastelaria fina</v>
          </cell>
          <cell r="E184" t="str">
            <v>Pastelaria diversa</v>
          </cell>
          <cell r="F184">
            <v>351</v>
          </cell>
          <cell r="G184">
            <v>1480</v>
          </cell>
          <cell r="H184">
            <v>4.0999999999999996</v>
          </cell>
          <cell r="I184">
            <v>1.4</v>
          </cell>
          <cell r="J184">
            <v>1.2</v>
          </cell>
          <cell r="K184">
            <v>1</v>
          </cell>
          <cell r="L184">
            <v>0.92900000000000005</v>
          </cell>
          <cell r="M184">
            <v>0</v>
          </cell>
          <cell r="N184">
            <v>71.599999999999994</v>
          </cell>
          <cell r="O184">
            <v>26.8</v>
          </cell>
          <cell r="P184">
            <v>0</v>
          </cell>
          <cell r="Q184">
            <v>44.8</v>
          </cell>
          <cell r="R184">
            <v>1.9</v>
          </cell>
          <cell r="S184">
            <v>5.9</v>
          </cell>
          <cell r="T184">
            <v>0.4</v>
          </cell>
          <cell r="U184">
            <v>0</v>
          </cell>
          <cell r="V184">
            <v>15.6</v>
          </cell>
          <cell r="W184">
            <v>0</v>
          </cell>
          <cell r="X184">
            <v>30</v>
          </cell>
          <cell r="Y184">
            <v>29</v>
          </cell>
          <cell r="Z184">
            <v>10</v>
          </cell>
          <cell r="AA184">
            <v>0.1</v>
          </cell>
          <cell r="AB184">
            <v>0.41</v>
          </cell>
          <cell r="AC184">
            <v>0.06</v>
          </cell>
          <cell r="AD184">
            <v>7.0000000000000007E-2</v>
          </cell>
          <cell r="AE184">
            <v>0.81</v>
          </cell>
          <cell r="AF184">
            <v>2.13</v>
          </cell>
          <cell r="AG184">
            <v>1.28</v>
          </cell>
          <cell r="AH184">
            <v>0.11</v>
          </cell>
          <cell r="AI184">
            <v>7.0000000000000007E-2</v>
          </cell>
          <cell r="AJ184">
            <v>0</v>
          </cell>
          <cell r="AK184">
            <v>19</v>
          </cell>
          <cell r="AL184">
            <v>0.81299999999999994</v>
          </cell>
          <cell r="AM184">
            <v>150</v>
          </cell>
          <cell r="AN184">
            <v>98</v>
          </cell>
          <cell r="AO184">
            <v>21</v>
          </cell>
          <cell r="AP184">
            <v>130</v>
          </cell>
          <cell r="AQ184">
            <v>24</v>
          </cell>
          <cell r="AR184">
            <v>0.9</v>
          </cell>
          <cell r="AS184">
            <v>0.7</v>
          </cell>
        </row>
        <row r="185">
          <cell r="A185">
            <v>478</v>
          </cell>
          <cell r="B185" t="str">
            <v>Bolo inglês</v>
          </cell>
          <cell r="C185" t="str">
            <v>Cereais e produtos à base de cereais</v>
          </cell>
          <cell r="D185" t="str">
            <v>Produtos de pastelaria fina</v>
          </cell>
          <cell r="E185" t="str">
            <v>Bolos</v>
          </cell>
          <cell r="F185">
            <v>380</v>
          </cell>
          <cell r="G185">
            <v>1600</v>
          </cell>
          <cell r="H185">
            <v>13.9</v>
          </cell>
          <cell r="I185">
            <v>6.6</v>
          </cell>
          <cell r="J185">
            <v>4.5</v>
          </cell>
          <cell r="K185">
            <v>1.3</v>
          </cell>
          <cell r="L185">
            <v>1.2</v>
          </cell>
          <cell r="M185">
            <v>0.2</v>
          </cell>
          <cell r="N185">
            <v>57</v>
          </cell>
          <cell r="O185">
            <v>37.799999999999997</v>
          </cell>
          <cell r="P185">
            <v>0</v>
          </cell>
          <cell r="Q185">
            <v>19.2</v>
          </cell>
          <cell r="R185">
            <v>3.2</v>
          </cell>
          <cell r="S185">
            <v>5.0999999999999996</v>
          </cell>
          <cell r="T185">
            <v>0.6</v>
          </cell>
          <cell r="U185">
            <v>0</v>
          </cell>
          <cell r="V185">
            <v>19.5</v>
          </cell>
          <cell r="W185">
            <v>0</v>
          </cell>
          <cell r="X185">
            <v>113</v>
          </cell>
          <cell r="Y185">
            <v>110</v>
          </cell>
          <cell r="Z185">
            <v>150</v>
          </cell>
          <cell r="AA185">
            <v>0.5</v>
          </cell>
          <cell r="AB185">
            <v>0.43</v>
          </cell>
          <cell r="AC185">
            <v>0.1</v>
          </cell>
          <cell r="AD185">
            <v>0.1</v>
          </cell>
          <cell r="AE185">
            <v>0.8</v>
          </cell>
          <cell r="AF185">
            <v>1.8</v>
          </cell>
          <cell r="AG185">
            <v>1</v>
          </cell>
          <cell r="AH185">
            <v>0.12</v>
          </cell>
          <cell r="AI185">
            <v>1</v>
          </cell>
          <cell r="AJ185">
            <v>0</v>
          </cell>
          <cell r="AK185">
            <v>8</v>
          </cell>
          <cell r="AL185">
            <v>1.3</v>
          </cell>
          <cell r="AM185">
            <v>220</v>
          </cell>
          <cell r="AN185">
            <v>230</v>
          </cell>
          <cell r="AO185">
            <v>32</v>
          </cell>
          <cell r="AP185">
            <v>100</v>
          </cell>
          <cell r="AQ185">
            <v>16</v>
          </cell>
          <cell r="AR185">
            <v>1.5</v>
          </cell>
          <cell r="AS185">
            <v>0.5</v>
          </cell>
        </row>
        <row r="186">
          <cell r="A186">
            <v>479</v>
          </cell>
          <cell r="B186" t="str">
            <v>Bolo-Rei</v>
          </cell>
          <cell r="C186" t="str">
            <v>Cereais e produtos à base de cereais</v>
          </cell>
          <cell r="D186" t="str">
            <v>Produtos de pastelaria fina</v>
          </cell>
          <cell r="E186" t="str">
            <v>Bolos</v>
          </cell>
          <cell r="F186">
            <v>407</v>
          </cell>
          <cell r="G186">
            <v>1710</v>
          </cell>
          <cell r="H186">
            <v>14.9</v>
          </cell>
          <cell r="I186">
            <v>5.9</v>
          </cell>
          <cell r="J186">
            <v>3.6</v>
          </cell>
          <cell r="K186">
            <v>3.2</v>
          </cell>
          <cell r="L186">
            <v>2.78</v>
          </cell>
          <cell r="M186">
            <v>0.4</v>
          </cell>
          <cell r="N186">
            <v>57.4</v>
          </cell>
          <cell r="O186">
            <v>17</v>
          </cell>
          <cell r="P186">
            <v>0</v>
          </cell>
          <cell r="Q186">
            <v>40.4</v>
          </cell>
          <cell r="R186">
            <v>2.1</v>
          </cell>
          <cell r="S186">
            <v>7.9</v>
          </cell>
          <cell r="T186">
            <v>0.8</v>
          </cell>
          <cell r="U186">
            <v>1</v>
          </cell>
          <cell r="V186">
            <v>15.2</v>
          </cell>
          <cell r="W186">
            <v>0</v>
          </cell>
          <cell r="X186">
            <v>81</v>
          </cell>
          <cell r="Y186">
            <v>91</v>
          </cell>
          <cell r="Z186">
            <v>12</v>
          </cell>
          <cell r="AA186">
            <v>0.3</v>
          </cell>
          <cell r="AB186">
            <v>1.1299999999999999</v>
          </cell>
          <cell r="AC186">
            <v>0.08</v>
          </cell>
          <cell r="AD186">
            <v>0.1</v>
          </cell>
          <cell r="AE186">
            <v>0.8</v>
          </cell>
          <cell r="AF186">
            <v>2.5499999999999998</v>
          </cell>
          <cell r="AG186">
            <v>1.73</v>
          </cell>
          <cell r="AH186">
            <v>0.14000000000000001</v>
          </cell>
          <cell r="AI186">
            <v>0.14000000000000001</v>
          </cell>
          <cell r="AJ186">
            <v>0</v>
          </cell>
          <cell r="AK186">
            <v>19</v>
          </cell>
          <cell r="AL186">
            <v>1.38</v>
          </cell>
          <cell r="AM186">
            <v>310</v>
          </cell>
          <cell r="AN186">
            <v>150</v>
          </cell>
          <cell r="AO186">
            <v>35</v>
          </cell>
          <cell r="AP186">
            <v>130</v>
          </cell>
          <cell r="AQ186">
            <v>38</v>
          </cell>
          <cell r="AR186">
            <v>1.3</v>
          </cell>
          <cell r="AS186">
            <v>1.1000000000000001</v>
          </cell>
        </row>
        <row r="187">
          <cell r="A187">
            <v>730</v>
          </cell>
          <cell r="B187" t="str">
            <v>Brandy</v>
          </cell>
          <cell r="C187" t="str">
            <v>Bebidas alcoólicas</v>
          </cell>
          <cell r="D187" t="str">
            <v xml:space="preserve">Bebidas espirituosas não açucaradas e licores </v>
          </cell>
          <cell r="E187" t="str">
            <v>Bebidas espirituosas não açucaradas</v>
          </cell>
          <cell r="F187">
            <v>246</v>
          </cell>
          <cell r="G187">
            <v>1020</v>
          </cell>
          <cell r="H187">
            <v>0</v>
          </cell>
          <cell r="I187">
            <v>0</v>
          </cell>
          <cell r="J187">
            <v>0</v>
          </cell>
          <cell r="K187">
            <v>0</v>
          </cell>
          <cell r="L187">
            <v>0</v>
          </cell>
          <cell r="M187">
            <v>0</v>
          </cell>
          <cell r="N187">
            <v>0</v>
          </cell>
          <cell r="O187">
            <v>0</v>
          </cell>
          <cell r="P187">
            <v>0</v>
          </cell>
          <cell r="Q187">
            <v>0</v>
          </cell>
          <cell r="R187">
            <v>0</v>
          </cell>
          <cell r="S187">
            <v>0</v>
          </cell>
          <cell r="T187">
            <v>0</v>
          </cell>
          <cell r="U187">
            <v>35.200000000000003</v>
          </cell>
          <cell r="V187">
            <v>63.9</v>
          </cell>
          <cell r="W187">
            <v>0</v>
          </cell>
          <cell r="X187">
            <v>0</v>
          </cell>
          <cell r="Y187">
            <v>0</v>
          </cell>
          <cell r="Z187">
            <v>0</v>
          </cell>
          <cell r="AA187">
            <v>0</v>
          </cell>
          <cell r="AB187">
            <v>0</v>
          </cell>
          <cell r="AC187">
            <v>0</v>
          </cell>
          <cell r="AD187">
            <v>0</v>
          </cell>
          <cell r="AE187">
            <v>0</v>
          </cell>
          <cell r="AF187">
            <v>0</v>
          </cell>
          <cell r="AG187">
            <v>0</v>
          </cell>
          <cell r="AH187">
            <v>0</v>
          </cell>
          <cell r="AI187">
            <v>0</v>
          </cell>
          <cell r="AJ187">
            <v>0</v>
          </cell>
          <cell r="AK187">
            <v>0</v>
          </cell>
          <cell r="AL187">
            <v>0</v>
          </cell>
          <cell r="AM187">
            <v>0</v>
          </cell>
          <cell r="AN187">
            <v>0</v>
          </cell>
          <cell r="AO187">
            <v>0</v>
          </cell>
          <cell r="AP187">
            <v>0</v>
          </cell>
          <cell r="AQ187">
            <v>0</v>
          </cell>
          <cell r="AR187">
            <v>0</v>
          </cell>
          <cell r="AS187">
            <v>0</v>
          </cell>
        </row>
        <row r="188">
          <cell r="A188">
            <v>551</v>
          </cell>
          <cell r="B188" t="str">
            <v>Brócolos cozidos</v>
          </cell>
          <cell r="C188" t="str">
            <v>Produtos hortícolas e derivados</v>
          </cell>
          <cell r="D188" t="str">
            <v>Couves de inflorescência</v>
          </cell>
          <cell r="E188" t="str">
            <v>Brócolos e similares</v>
          </cell>
          <cell r="F188">
            <v>27</v>
          </cell>
          <cell r="G188">
            <v>114</v>
          </cell>
          <cell r="H188">
            <v>0.7</v>
          </cell>
          <cell r="I188">
            <v>0.1</v>
          </cell>
          <cell r="J188">
            <v>0.1</v>
          </cell>
          <cell r="K188">
            <v>0.3</v>
          </cell>
          <cell r="L188">
            <v>0.1</v>
          </cell>
          <cell r="M188">
            <v>0</v>
          </cell>
          <cell r="N188">
            <v>1.3</v>
          </cell>
          <cell r="O188">
            <v>1</v>
          </cell>
          <cell r="P188">
            <v>0.2</v>
          </cell>
          <cell r="Q188">
            <v>0.1</v>
          </cell>
          <cell r="R188">
            <v>2.2999999999999998</v>
          </cell>
          <cell r="S188">
            <v>2.8</v>
          </cell>
          <cell r="T188">
            <v>0.3</v>
          </cell>
          <cell r="U188">
            <v>0</v>
          </cell>
          <cell r="V188">
            <v>91.9</v>
          </cell>
          <cell r="W188">
            <v>0</v>
          </cell>
          <cell r="X188">
            <v>0</v>
          </cell>
          <cell r="Y188">
            <v>114</v>
          </cell>
          <cell r="Z188">
            <v>687</v>
          </cell>
          <cell r="AA188">
            <v>0</v>
          </cell>
          <cell r="AB188">
            <v>1.1000000000000001</v>
          </cell>
          <cell r="AC188">
            <v>0.06</v>
          </cell>
          <cell r="AD188">
            <v>0.04</v>
          </cell>
          <cell r="AE188">
            <v>0.6</v>
          </cell>
          <cell r="AF188">
            <v>1.1000000000000001</v>
          </cell>
          <cell r="AG188">
            <v>0.5</v>
          </cell>
          <cell r="AH188">
            <v>0.09</v>
          </cell>
          <cell r="AI188">
            <v>0</v>
          </cell>
          <cell r="AJ188">
            <v>18</v>
          </cell>
          <cell r="AK188">
            <v>47</v>
          </cell>
          <cell r="AL188">
            <v>0.97</v>
          </cell>
          <cell r="AM188">
            <v>100</v>
          </cell>
          <cell r="AN188">
            <v>240</v>
          </cell>
          <cell r="AO188">
            <v>56</v>
          </cell>
          <cell r="AP188">
            <v>39</v>
          </cell>
          <cell r="AQ188">
            <v>12</v>
          </cell>
          <cell r="AR188">
            <v>1</v>
          </cell>
          <cell r="AS188">
            <v>0.5</v>
          </cell>
          <cell r="AU188">
            <v>2.2999999999999998</v>
          </cell>
        </row>
        <row r="189">
          <cell r="A189">
            <v>550</v>
          </cell>
          <cell r="B189" t="str">
            <v>Brócolos crus</v>
          </cell>
          <cell r="C189" t="str">
            <v>Produtos hortícolas e derivados</v>
          </cell>
          <cell r="D189" t="str">
            <v>Couves de inflorescência</v>
          </cell>
          <cell r="E189" t="str">
            <v>Brócolos e similares</v>
          </cell>
          <cell r="F189">
            <v>32</v>
          </cell>
          <cell r="G189">
            <v>134</v>
          </cell>
          <cell r="H189">
            <v>0.8</v>
          </cell>
          <cell r="I189">
            <v>0.1</v>
          </cell>
          <cell r="J189">
            <v>0</v>
          </cell>
          <cell r="K189">
            <v>0.4</v>
          </cell>
          <cell r="L189">
            <v>0.1</v>
          </cell>
          <cell r="M189">
            <v>0</v>
          </cell>
          <cell r="N189">
            <v>1.5</v>
          </cell>
          <cell r="O189">
            <v>1.2</v>
          </cell>
          <cell r="P189">
            <v>0.2</v>
          </cell>
          <cell r="Q189">
            <v>0.1</v>
          </cell>
          <cell r="R189">
            <v>2.6</v>
          </cell>
          <cell r="S189">
            <v>3.4</v>
          </cell>
          <cell r="T189">
            <v>0</v>
          </cell>
          <cell r="U189">
            <v>0</v>
          </cell>
          <cell r="V189">
            <v>91.1</v>
          </cell>
          <cell r="W189">
            <v>0</v>
          </cell>
          <cell r="X189">
            <v>0</v>
          </cell>
          <cell r="Y189">
            <v>178</v>
          </cell>
          <cell r="Z189">
            <v>1066</v>
          </cell>
          <cell r="AA189">
            <v>0</v>
          </cell>
          <cell r="AB189">
            <v>1</v>
          </cell>
          <cell r="AC189">
            <v>0.1</v>
          </cell>
          <cell r="AD189">
            <v>0.06</v>
          </cell>
          <cell r="AE189">
            <v>1</v>
          </cell>
          <cell r="AF189">
            <v>1.6</v>
          </cell>
          <cell r="AG189">
            <v>0.6</v>
          </cell>
          <cell r="AH189">
            <v>0.14000000000000001</v>
          </cell>
          <cell r="AI189">
            <v>0</v>
          </cell>
          <cell r="AJ189">
            <v>41</v>
          </cell>
          <cell r="AK189">
            <v>90</v>
          </cell>
          <cell r="AL189">
            <v>0.97</v>
          </cell>
          <cell r="AM189">
            <v>8</v>
          </cell>
          <cell r="AN189">
            <v>370</v>
          </cell>
          <cell r="AO189">
            <v>67</v>
          </cell>
          <cell r="AP189">
            <v>50</v>
          </cell>
          <cell r="AQ189">
            <v>22</v>
          </cell>
          <cell r="AR189">
            <v>1.3</v>
          </cell>
          <cell r="AS189">
            <v>0.6</v>
          </cell>
        </row>
        <row r="190">
          <cell r="A190">
            <v>2122000006</v>
          </cell>
          <cell r="B190" t="str">
            <v>Bulgur</v>
          </cell>
          <cell r="C190" t="str">
            <v>Cereais e produtos à base de cereais</v>
          </cell>
          <cell r="D190" t="str">
            <v>Cereais e seus derivados primários</v>
          </cell>
          <cell r="E190" t="str">
            <v>Sêmola</v>
          </cell>
          <cell r="F190">
            <v>344</v>
          </cell>
          <cell r="G190">
            <v>1460</v>
          </cell>
          <cell r="H190">
            <v>1.9</v>
          </cell>
          <cell r="I190">
            <v>0.3</v>
          </cell>
          <cell r="J190">
            <v>0.4</v>
          </cell>
          <cell r="K190">
            <v>1</v>
          </cell>
          <cell r="L190">
            <v>1</v>
          </cell>
          <cell r="M190">
            <v>0</v>
          </cell>
          <cell r="N190">
            <v>65.599999999999994</v>
          </cell>
          <cell r="O190">
            <v>2.7</v>
          </cell>
          <cell r="P190">
            <v>0</v>
          </cell>
          <cell r="Q190">
            <v>62.9</v>
          </cell>
          <cell r="R190">
            <v>8</v>
          </cell>
          <cell r="S190">
            <v>12.1</v>
          </cell>
          <cell r="T190">
            <v>0</v>
          </cell>
          <cell r="U190">
            <v>0</v>
          </cell>
          <cell r="V190">
            <v>11.2</v>
          </cell>
          <cell r="W190">
            <v>0</v>
          </cell>
          <cell r="X190">
            <v>0</v>
          </cell>
          <cell r="Y190">
            <v>0</v>
          </cell>
          <cell r="Z190">
            <v>0</v>
          </cell>
          <cell r="AA190">
            <v>0</v>
          </cell>
          <cell r="AB190">
            <v>0.06</v>
          </cell>
          <cell r="AC190">
            <v>0.18</v>
          </cell>
          <cell r="AD190">
            <v>0.04</v>
          </cell>
          <cell r="AE190">
            <v>0.47</v>
          </cell>
          <cell r="AF190">
            <v>2.37</v>
          </cell>
          <cell r="AG190">
            <v>1.9</v>
          </cell>
          <cell r="AH190">
            <v>0.26</v>
          </cell>
          <cell r="AI190">
            <v>0</v>
          </cell>
          <cell r="AJ190">
            <v>0</v>
          </cell>
          <cell r="AK190">
            <v>27</v>
          </cell>
          <cell r="AL190">
            <v>1.25</v>
          </cell>
          <cell r="AM190">
            <v>9.5</v>
          </cell>
          <cell r="AN190">
            <v>350</v>
          </cell>
          <cell r="AO190">
            <v>28</v>
          </cell>
          <cell r="AP190">
            <v>220</v>
          </cell>
          <cell r="AQ190">
            <v>68</v>
          </cell>
          <cell r="AR190">
            <v>1.9</v>
          </cell>
          <cell r="AS190">
            <v>2.2000000000000002</v>
          </cell>
        </row>
        <row r="191">
          <cell r="A191">
            <v>1900000100</v>
          </cell>
          <cell r="B191" t="str">
            <v>Búzio cru</v>
          </cell>
          <cell r="C191" t="str">
            <v>Peixes, mariscos, anfíbios, répteis e invertebrados</v>
          </cell>
          <cell r="D191" t="str">
            <v>Moluscos</v>
          </cell>
          <cell r="E191" t="str">
            <v>Abalones, búzios, conchas</v>
          </cell>
          <cell r="F191">
            <v>82</v>
          </cell>
          <cell r="G191">
            <v>349</v>
          </cell>
          <cell r="H191">
            <v>0.2</v>
          </cell>
          <cell r="I191">
            <v>0</v>
          </cell>
          <cell r="J191">
            <v>0</v>
          </cell>
          <cell r="K191">
            <v>0.1</v>
          </cell>
          <cell r="L191">
            <v>2E-3</v>
          </cell>
          <cell r="M191">
            <v>0</v>
          </cell>
          <cell r="N191">
            <v>2.2999999999999998</v>
          </cell>
          <cell r="O191">
            <v>0</v>
          </cell>
          <cell r="P191">
            <v>0</v>
          </cell>
          <cell r="Q191">
            <v>2.2999999999999998</v>
          </cell>
          <cell r="R191">
            <v>0</v>
          </cell>
          <cell r="S191">
            <v>17.8</v>
          </cell>
          <cell r="T191">
            <v>1</v>
          </cell>
          <cell r="U191">
            <v>0</v>
          </cell>
          <cell r="V191">
            <v>78.2</v>
          </cell>
          <cell r="W191">
            <v>0</v>
          </cell>
          <cell r="X191">
            <v>110</v>
          </cell>
          <cell r="Y191">
            <v>3</v>
          </cell>
          <cell r="Z191">
            <v>19</v>
          </cell>
          <cell r="AA191">
            <v>0</v>
          </cell>
          <cell r="AB191">
            <v>1.8</v>
          </cell>
          <cell r="AC191">
            <v>0</v>
          </cell>
          <cell r="AD191">
            <v>0.12</v>
          </cell>
          <cell r="AE191">
            <v>0.9</v>
          </cell>
          <cell r="AF191">
            <v>3.4</v>
          </cell>
          <cell r="AG191">
            <v>2.5</v>
          </cell>
          <cell r="AH191">
            <v>0.11</v>
          </cell>
          <cell r="AI191">
            <v>6.5</v>
          </cell>
          <cell r="AJ191">
            <v>0</v>
          </cell>
          <cell r="AK191">
            <v>15</v>
          </cell>
          <cell r="AL191">
            <v>1.5</v>
          </cell>
          <cell r="AM191">
            <v>380</v>
          </cell>
          <cell r="AN191">
            <v>160</v>
          </cell>
          <cell r="AO191">
            <v>60</v>
          </cell>
          <cell r="AP191">
            <v>120</v>
          </cell>
          <cell r="AQ191">
            <v>92</v>
          </cell>
          <cell r="AR191">
            <v>1.3</v>
          </cell>
          <cell r="AS191">
            <v>1.2</v>
          </cell>
        </row>
        <row r="192">
          <cell r="A192">
            <v>1217</v>
          </cell>
          <cell r="B192" t="str">
            <v>Cabeça de porco</v>
          </cell>
          <cell r="C192" t="str">
            <v>Carne e produtos cárneos</v>
          </cell>
          <cell r="D192" t="str">
            <v>Outros produtos do abate de animais</v>
          </cell>
          <cell r="E192" t="str">
            <v>Outros produtos do abate de mamiferos</v>
          </cell>
          <cell r="F192">
            <v>355</v>
          </cell>
          <cell r="G192">
            <v>1470</v>
          </cell>
          <cell r="H192">
            <v>32.9</v>
          </cell>
          <cell r="I192">
            <v>9.3000000000000007</v>
          </cell>
          <cell r="J192">
            <v>17.3</v>
          </cell>
          <cell r="K192">
            <v>4.7</v>
          </cell>
          <cell r="L192">
            <v>3</v>
          </cell>
          <cell r="M192">
            <v>0</v>
          </cell>
          <cell r="N192">
            <v>0.3</v>
          </cell>
          <cell r="O192">
            <v>0.3</v>
          </cell>
          <cell r="P192">
            <v>0</v>
          </cell>
          <cell r="Q192">
            <v>0</v>
          </cell>
          <cell r="R192">
            <v>0</v>
          </cell>
          <cell r="S192">
            <v>14.3</v>
          </cell>
          <cell r="T192">
            <v>0.3</v>
          </cell>
          <cell r="U192">
            <v>0</v>
          </cell>
          <cell r="V192">
            <v>52</v>
          </cell>
          <cell r="W192">
            <v>0</v>
          </cell>
          <cell r="X192">
            <v>100</v>
          </cell>
          <cell r="Y192">
            <v>0</v>
          </cell>
          <cell r="Z192">
            <v>0</v>
          </cell>
          <cell r="AA192">
            <v>0</v>
          </cell>
          <cell r="AB192">
            <v>0.11</v>
          </cell>
          <cell r="AC192">
            <v>0.04</v>
          </cell>
          <cell r="AD192">
            <v>0.03</v>
          </cell>
          <cell r="AE192">
            <v>2</v>
          </cell>
          <cell r="AF192">
            <v>2</v>
          </cell>
          <cell r="AG192">
            <v>0</v>
          </cell>
          <cell r="AH192">
            <v>0.28000000000000003</v>
          </cell>
          <cell r="AI192">
            <v>1</v>
          </cell>
          <cell r="AJ192">
            <v>0</v>
          </cell>
          <cell r="AK192">
            <v>3</v>
          </cell>
          <cell r="AL192">
            <v>1</v>
          </cell>
          <cell r="AM192">
            <v>120</v>
          </cell>
          <cell r="AN192">
            <v>310</v>
          </cell>
          <cell r="AO192">
            <v>130</v>
          </cell>
          <cell r="AP192">
            <v>160</v>
          </cell>
          <cell r="AQ192">
            <v>14</v>
          </cell>
          <cell r="AR192">
            <v>3.4</v>
          </cell>
          <cell r="AS192">
            <v>1.7</v>
          </cell>
          <cell r="AU192">
            <v>0.2</v>
          </cell>
        </row>
        <row r="193">
          <cell r="A193">
            <v>815</v>
          </cell>
          <cell r="B193" t="str">
            <v>Cação cru</v>
          </cell>
          <cell r="C193" t="str">
            <v>Peixes, mariscos, anfíbios, répteis e invertebrados</v>
          </cell>
          <cell r="D193" t="str">
            <v>Peixe (músculo)</v>
          </cell>
          <cell r="E193" t="str">
            <v>Peixe de mar</v>
          </cell>
          <cell r="F193">
            <v>82</v>
          </cell>
          <cell r="G193">
            <v>347</v>
          </cell>
          <cell r="H193">
            <v>0.2</v>
          </cell>
          <cell r="I193">
            <v>0</v>
          </cell>
          <cell r="J193">
            <v>0</v>
          </cell>
          <cell r="K193">
            <v>0.1</v>
          </cell>
          <cell r="L193">
            <v>0</v>
          </cell>
          <cell r="M193">
            <v>0</v>
          </cell>
          <cell r="N193">
            <v>0</v>
          </cell>
          <cell r="O193">
            <v>0</v>
          </cell>
          <cell r="P193">
            <v>0</v>
          </cell>
          <cell r="Q193">
            <v>0</v>
          </cell>
          <cell r="R193">
            <v>0</v>
          </cell>
          <cell r="S193">
            <v>20</v>
          </cell>
          <cell r="T193">
            <v>0.4</v>
          </cell>
          <cell r="U193">
            <v>0</v>
          </cell>
          <cell r="V193">
            <v>79</v>
          </cell>
          <cell r="W193">
            <v>0</v>
          </cell>
          <cell r="X193">
            <v>25</v>
          </cell>
          <cell r="Y193">
            <v>3</v>
          </cell>
          <cell r="Z193">
            <v>0</v>
          </cell>
          <cell r="AA193">
            <v>0.4</v>
          </cell>
          <cell r="AB193">
            <v>0.35</v>
          </cell>
          <cell r="AC193">
            <v>0.04</v>
          </cell>
          <cell r="AD193">
            <v>0.03</v>
          </cell>
          <cell r="AE193">
            <v>1.9</v>
          </cell>
          <cell r="AF193">
            <v>5.6</v>
          </cell>
          <cell r="AG193">
            <v>3.7</v>
          </cell>
          <cell r="AH193">
            <v>0.12</v>
          </cell>
          <cell r="AI193">
            <v>3.3</v>
          </cell>
          <cell r="AJ193">
            <v>0</v>
          </cell>
          <cell r="AK193">
            <v>6.2</v>
          </cell>
          <cell r="AL193">
            <v>1.1000000000000001</v>
          </cell>
          <cell r="AM193">
            <v>170</v>
          </cell>
          <cell r="AN193">
            <v>290</v>
          </cell>
          <cell r="AO193">
            <v>14</v>
          </cell>
          <cell r="AP193">
            <v>190</v>
          </cell>
          <cell r="AQ193">
            <v>32</v>
          </cell>
          <cell r="AR193">
            <v>0.1</v>
          </cell>
          <cell r="AS193">
            <v>0.3</v>
          </cell>
        </row>
        <row r="194">
          <cell r="A194">
            <v>816</v>
          </cell>
          <cell r="B194" t="str">
            <v>Cação frito</v>
          </cell>
          <cell r="C194" t="str">
            <v>Peixes, mariscos, anfíbios, répteis e invertebrados</v>
          </cell>
          <cell r="D194" t="str">
            <v>Peixe (músculo)</v>
          </cell>
          <cell r="E194" t="str">
            <v>Peixe de mar</v>
          </cell>
          <cell r="F194">
            <v>170</v>
          </cell>
          <cell r="G194">
            <v>714</v>
          </cell>
          <cell r="H194">
            <v>7</v>
          </cell>
          <cell r="I194">
            <v>0.8</v>
          </cell>
          <cell r="J194">
            <v>1.4</v>
          </cell>
          <cell r="K194">
            <v>4.4000000000000004</v>
          </cell>
          <cell r="L194">
            <v>4.32</v>
          </cell>
          <cell r="M194">
            <v>0</v>
          </cell>
          <cell r="N194">
            <v>2.7</v>
          </cell>
          <cell r="O194">
            <v>0.1</v>
          </cell>
          <cell r="P194">
            <v>0</v>
          </cell>
          <cell r="Q194">
            <v>2.7</v>
          </cell>
          <cell r="R194">
            <v>0.1</v>
          </cell>
          <cell r="S194">
            <v>24</v>
          </cell>
          <cell r="T194">
            <v>1.2</v>
          </cell>
          <cell r="U194">
            <v>0</v>
          </cell>
          <cell r="V194">
            <v>64.400000000000006</v>
          </cell>
          <cell r="W194">
            <v>0</v>
          </cell>
          <cell r="X194">
            <v>30</v>
          </cell>
          <cell r="Y194">
            <v>4</v>
          </cell>
          <cell r="Z194">
            <v>0</v>
          </cell>
          <cell r="AA194">
            <v>0.4</v>
          </cell>
          <cell r="AB194">
            <v>4.54</v>
          </cell>
          <cell r="AC194">
            <v>0.04</v>
          </cell>
          <cell r="AD194">
            <v>0.03</v>
          </cell>
          <cell r="AE194">
            <v>2.1</v>
          </cell>
          <cell r="AF194">
            <v>6.74</v>
          </cell>
          <cell r="AG194">
            <v>4.45</v>
          </cell>
          <cell r="AH194">
            <v>0.12</v>
          </cell>
          <cell r="AI194">
            <v>3.5</v>
          </cell>
          <cell r="AJ194">
            <v>0</v>
          </cell>
          <cell r="AK194">
            <v>6.4</v>
          </cell>
          <cell r="AL194">
            <v>2.09</v>
          </cell>
          <cell r="AM194">
            <v>480</v>
          </cell>
          <cell r="AN194">
            <v>300</v>
          </cell>
          <cell r="AO194">
            <v>18</v>
          </cell>
          <cell r="AP194">
            <v>210</v>
          </cell>
          <cell r="AQ194">
            <v>38</v>
          </cell>
          <cell r="AR194">
            <v>0.1</v>
          </cell>
          <cell r="AS194">
            <v>0.4</v>
          </cell>
        </row>
        <row r="195">
          <cell r="A195">
            <v>505</v>
          </cell>
          <cell r="B195" t="str">
            <v>Cacau em pó</v>
          </cell>
          <cell r="C195" t="str">
            <v>Café, cacau, chá e tisanas</v>
          </cell>
          <cell r="D195" t="str">
            <v>Ingredientes para café, cacau, chá e tisanas de ervas</v>
          </cell>
          <cell r="E195" t="str">
            <v>Ingredientes de cacau</v>
          </cell>
          <cell r="F195">
            <v>358</v>
          </cell>
          <cell r="G195">
            <v>1480</v>
          </cell>
          <cell r="H195">
            <v>23.4</v>
          </cell>
          <cell r="I195">
            <v>13.8</v>
          </cell>
          <cell r="J195">
            <v>7.8</v>
          </cell>
          <cell r="K195">
            <v>0.6</v>
          </cell>
          <cell r="L195">
            <v>0.6</v>
          </cell>
          <cell r="M195">
            <v>0</v>
          </cell>
          <cell r="N195">
            <v>11.1</v>
          </cell>
          <cell r="O195">
            <v>0</v>
          </cell>
          <cell r="P195">
            <v>0</v>
          </cell>
          <cell r="Q195">
            <v>11.1</v>
          </cell>
          <cell r="R195">
            <v>12.1</v>
          </cell>
          <cell r="S195">
            <v>19.600000000000001</v>
          </cell>
          <cell r="T195">
            <v>0.1</v>
          </cell>
          <cell r="U195">
            <v>0</v>
          </cell>
          <cell r="V195">
            <v>7</v>
          </cell>
          <cell r="W195">
            <v>0</v>
          </cell>
          <cell r="X195">
            <v>0</v>
          </cell>
          <cell r="Y195">
            <v>0</v>
          </cell>
          <cell r="Z195">
            <v>0</v>
          </cell>
          <cell r="AA195">
            <v>0</v>
          </cell>
          <cell r="AB195">
            <v>0.5</v>
          </cell>
          <cell r="AC195">
            <v>0.12</v>
          </cell>
          <cell r="AD195">
            <v>0.3</v>
          </cell>
          <cell r="AE195">
            <v>3.1</v>
          </cell>
          <cell r="AF195">
            <v>6.6</v>
          </cell>
          <cell r="AG195">
            <v>3.5</v>
          </cell>
          <cell r="AH195">
            <v>0.11</v>
          </cell>
          <cell r="AI195">
            <v>0</v>
          </cell>
          <cell r="AJ195">
            <v>0</v>
          </cell>
          <cell r="AK195">
            <v>34</v>
          </cell>
          <cell r="AL195">
            <v>4.4000000000000004</v>
          </cell>
          <cell r="AM195">
            <v>34</v>
          </cell>
          <cell r="AN195">
            <v>1840</v>
          </cell>
          <cell r="AO195">
            <v>110</v>
          </cell>
          <cell r="AP195">
            <v>550</v>
          </cell>
          <cell r="AQ195">
            <v>410</v>
          </cell>
          <cell r="AR195">
            <v>5.8</v>
          </cell>
          <cell r="AS195">
            <v>1.9</v>
          </cell>
        </row>
        <row r="196">
          <cell r="A196">
            <v>2120000003</v>
          </cell>
          <cell r="B196" t="str">
            <v>Cachaço de vaca cru</v>
          </cell>
          <cell r="C196" t="str">
            <v>Carne e produtos cárneos</v>
          </cell>
          <cell r="D196" t="str">
            <v>Carne de mamiferos e de aves</v>
          </cell>
          <cell r="E196" t="str">
            <v>Carne de mamíferos</v>
          </cell>
          <cell r="F196">
            <v>137</v>
          </cell>
          <cell r="G196">
            <v>574</v>
          </cell>
          <cell r="H196">
            <v>5.6</v>
          </cell>
          <cell r="I196">
            <v>2.2999999999999998</v>
          </cell>
          <cell r="J196">
            <v>2.2999999999999998</v>
          </cell>
          <cell r="K196">
            <v>0.3</v>
          </cell>
          <cell r="L196">
            <v>0.1</v>
          </cell>
          <cell r="M196">
            <v>0.2</v>
          </cell>
          <cell r="N196">
            <v>0.3</v>
          </cell>
          <cell r="O196">
            <v>0</v>
          </cell>
          <cell r="P196">
            <v>0</v>
          </cell>
          <cell r="Q196">
            <v>0</v>
          </cell>
          <cell r="R196">
            <v>0</v>
          </cell>
          <cell r="S196">
            <v>21.3</v>
          </cell>
          <cell r="T196">
            <v>0.2</v>
          </cell>
          <cell r="U196">
            <v>0</v>
          </cell>
          <cell r="V196">
            <v>70.2</v>
          </cell>
          <cell r="W196">
            <v>0</v>
          </cell>
          <cell r="X196">
            <v>69</v>
          </cell>
          <cell r="Y196">
            <v>0</v>
          </cell>
          <cell r="Z196">
            <v>0</v>
          </cell>
          <cell r="AA196">
            <v>0.5</v>
          </cell>
          <cell r="AB196">
            <v>0.04</v>
          </cell>
          <cell r="AC196">
            <v>0.21</v>
          </cell>
          <cell r="AD196">
            <v>0.18</v>
          </cell>
          <cell r="AE196">
            <v>3.5</v>
          </cell>
          <cell r="AF196">
            <v>8</v>
          </cell>
          <cell r="AG196">
            <v>4.5</v>
          </cell>
          <cell r="AH196">
            <v>0.51</v>
          </cell>
          <cell r="AI196">
            <v>2</v>
          </cell>
          <cell r="AJ196">
            <v>0</v>
          </cell>
          <cell r="AK196">
            <v>16</v>
          </cell>
          <cell r="AL196">
            <v>0.95</v>
          </cell>
          <cell r="AM196">
            <v>98</v>
          </cell>
          <cell r="AN196">
            <v>300</v>
          </cell>
          <cell r="AO196">
            <v>9</v>
          </cell>
          <cell r="AP196">
            <v>190</v>
          </cell>
          <cell r="AQ196">
            <v>23</v>
          </cell>
          <cell r="AR196">
            <v>0.6</v>
          </cell>
          <cell r="AS196">
            <v>3.6</v>
          </cell>
        </row>
        <row r="197">
          <cell r="A197">
            <v>2120000014</v>
          </cell>
          <cell r="B197" t="str">
            <v>Cachucho cru</v>
          </cell>
          <cell r="C197" t="str">
            <v>Peixes, mariscos, anfíbios, répteis e invertebrados</v>
          </cell>
          <cell r="D197" t="str">
            <v>Peixe (músculo)</v>
          </cell>
          <cell r="E197" t="str">
            <v>Peixe de mar</v>
          </cell>
          <cell r="F197">
            <v>80</v>
          </cell>
          <cell r="G197">
            <v>337</v>
          </cell>
          <cell r="H197">
            <v>0.7</v>
          </cell>
          <cell r="I197">
            <v>0.1</v>
          </cell>
          <cell r="J197">
            <v>0.1</v>
          </cell>
          <cell r="K197">
            <v>0.2</v>
          </cell>
          <cell r="L197">
            <v>0</v>
          </cell>
          <cell r="M197">
            <v>0</v>
          </cell>
          <cell r="N197">
            <v>0</v>
          </cell>
          <cell r="O197">
            <v>0</v>
          </cell>
          <cell r="P197">
            <v>0</v>
          </cell>
          <cell r="Q197">
            <v>0</v>
          </cell>
          <cell r="R197">
            <v>0</v>
          </cell>
          <cell r="S197">
            <v>18.3</v>
          </cell>
          <cell r="T197">
            <v>0.2</v>
          </cell>
          <cell r="U197">
            <v>0</v>
          </cell>
          <cell r="V197">
            <v>79</v>
          </cell>
          <cell r="W197">
            <v>0</v>
          </cell>
          <cell r="X197">
            <v>34</v>
          </cell>
          <cell r="Y197">
            <v>0</v>
          </cell>
          <cell r="Z197">
            <v>0</v>
          </cell>
          <cell r="AA197">
            <v>0.9</v>
          </cell>
          <cell r="AB197">
            <v>1.9</v>
          </cell>
          <cell r="AC197">
            <v>0.02</v>
          </cell>
          <cell r="AD197">
            <v>0.05</v>
          </cell>
          <cell r="AE197">
            <v>1.5</v>
          </cell>
          <cell r="AF197">
            <v>5</v>
          </cell>
          <cell r="AG197">
            <v>3.5</v>
          </cell>
          <cell r="AH197">
            <v>0.22</v>
          </cell>
          <cell r="AI197">
            <v>1.3</v>
          </cell>
          <cell r="AJ197">
            <v>0</v>
          </cell>
          <cell r="AK197">
            <v>7</v>
          </cell>
          <cell r="AL197">
            <v>1.25</v>
          </cell>
          <cell r="AM197">
            <v>61</v>
          </cell>
          <cell r="AN197">
            <v>320</v>
          </cell>
          <cell r="AO197">
            <v>30</v>
          </cell>
          <cell r="AP197">
            <v>190</v>
          </cell>
          <cell r="AQ197">
            <v>28</v>
          </cell>
          <cell r="AR197">
            <v>0.8</v>
          </cell>
          <cell r="AS197">
            <v>0.8</v>
          </cell>
        </row>
        <row r="198">
          <cell r="A198">
            <v>771</v>
          </cell>
          <cell r="B198" t="str">
            <v>Café solúvel em pó com cafeína</v>
          </cell>
          <cell r="C198" t="str">
            <v>Café, cacau, chá e tisanas</v>
          </cell>
          <cell r="D198" t="str">
            <v>Ingredientes para café, cacau, chá e tisanas de ervas</v>
          </cell>
          <cell r="E198" t="str">
            <v>Ingredientes de café</v>
          </cell>
          <cell r="F198">
            <v>272</v>
          </cell>
          <cell r="G198">
            <v>1140</v>
          </cell>
          <cell r="H198">
            <v>0.5</v>
          </cell>
          <cell r="I198">
            <v>0.2</v>
          </cell>
          <cell r="J198">
            <v>0</v>
          </cell>
          <cell r="K198">
            <v>0.2</v>
          </cell>
          <cell r="L198">
            <v>0.2</v>
          </cell>
          <cell r="M198">
            <v>0</v>
          </cell>
          <cell r="N198">
            <v>41.1</v>
          </cell>
          <cell r="O198">
            <v>3</v>
          </cell>
          <cell r="P198">
            <v>0</v>
          </cell>
          <cell r="Q198">
            <v>0</v>
          </cell>
          <cell r="R198">
            <v>21.5</v>
          </cell>
          <cell r="S198">
            <v>14.9</v>
          </cell>
          <cell r="T198">
            <v>0.1</v>
          </cell>
          <cell r="U198">
            <v>0</v>
          </cell>
          <cell r="V198">
            <v>2.9</v>
          </cell>
          <cell r="W198">
            <v>0</v>
          </cell>
          <cell r="X198">
            <v>0</v>
          </cell>
          <cell r="Y198">
            <v>0</v>
          </cell>
          <cell r="Z198">
            <v>0</v>
          </cell>
          <cell r="AA198">
            <v>0</v>
          </cell>
          <cell r="AB198">
            <v>0</v>
          </cell>
          <cell r="AC198">
            <v>0.04</v>
          </cell>
          <cell r="AD198">
            <v>0.21</v>
          </cell>
          <cell r="AE198">
            <v>25</v>
          </cell>
          <cell r="AF198">
            <v>28</v>
          </cell>
          <cell r="AG198">
            <v>3</v>
          </cell>
          <cell r="AH198">
            <v>0</v>
          </cell>
          <cell r="AI198">
            <v>0</v>
          </cell>
          <cell r="AJ198">
            <v>0</v>
          </cell>
          <cell r="AK198">
            <v>0</v>
          </cell>
          <cell r="AL198">
            <v>9.1</v>
          </cell>
          <cell r="AM198">
            <v>42</v>
          </cell>
          <cell r="AN198">
            <v>3250</v>
          </cell>
          <cell r="AO198">
            <v>89</v>
          </cell>
          <cell r="AP198">
            <v>320</v>
          </cell>
          <cell r="AQ198">
            <v>220</v>
          </cell>
          <cell r="AR198">
            <v>0.8</v>
          </cell>
          <cell r="AS198">
            <v>0.2</v>
          </cell>
        </row>
        <row r="199">
          <cell r="A199">
            <v>773</v>
          </cell>
          <cell r="B199" t="str">
            <v>Café solúvel em pó descafeinado</v>
          </cell>
          <cell r="C199" t="str">
            <v>Café, cacau, chá e tisanas</v>
          </cell>
          <cell r="D199" t="str">
            <v>Ingredientes para café, cacau, chá e tisanas de ervas</v>
          </cell>
          <cell r="E199" t="str">
            <v>Ingredientes de café</v>
          </cell>
          <cell r="F199">
            <v>274</v>
          </cell>
          <cell r="G199">
            <v>1150</v>
          </cell>
          <cell r="H199">
            <v>0.2</v>
          </cell>
          <cell r="I199">
            <v>0.1</v>
          </cell>
          <cell r="J199">
            <v>0</v>
          </cell>
          <cell r="K199">
            <v>0.1</v>
          </cell>
          <cell r="L199">
            <v>0.1</v>
          </cell>
          <cell r="M199">
            <v>0</v>
          </cell>
          <cell r="N199">
            <v>42.6</v>
          </cell>
          <cell r="O199">
            <v>3</v>
          </cell>
          <cell r="P199">
            <v>0</v>
          </cell>
          <cell r="Q199">
            <v>0</v>
          </cell>
          <cell r="R199">
            <v>21.5</v>
          </cell>
          <cell r="S199">
            <v>14.7</v>
          </cell>
          <cell r="T199">
            <v>0.1</v>
          </cell>
          <cell r="U199">
            <v>0</v>
          </cell>
          <cell r="V199">
            <v>2.8</v>
          </cell>
          <cell r="W199">
            <v>0</v>
          </cell>
          <cell r="X199">
            <v>0</v>
          </cell>
          <cell r="Y199">
            <v>0</v>
          </cell>
          <cell r="Z199">
            <v>0</v>
          </cell>
          <cell r="AA199">
            <v>0</v>
          </cell>
          <cell r="AB199">
            <v>0</v>
          </cell>
          <cell r="AC199">
            <v>0</v>
          </cell>
          <cell r="AD199">
            <v>0.21</v>
          </cell>
          <cell r="AE199">
            <v>25</v>
          </cell>
          <cell r="AF199">
            <v>28</v>
          </cell>
          <cell r="AG199">
            <v>2.9</v>
          </cell>
          <cell r="AH199">
            <v>0</v>
          </cell>
          <cell r="AI199">
            <v>0</v>
          </cell>
          <cell r="AJ199">
            <v>0</v>
          </cell>
          <cell r="AK199">
            <v>0</v>
          </cell>
          <cell r="AL199">
            <v>8.93</v>
          </cell>
          <cell r="AM199">
            <v>55</v>
          </cell>
          <cell r="AN199">
            <v>3420</v>
          </cell>
          <cell r="AO199">
            <v>97</v>
          </cell>
          <cell r="AP199">
            <v>370</v>
          </cell>
          <cell r="AQ199">
            <v>270</v>
          </cell>
          <cell r="AR199">
            <v>1.3</v>
          </cell>
          <cell r="AS199">
            <v>0.2</v>
          </cell>
        </row>
        <row r="200">
          <cell r="A200">
            <v>767</v>
          </cell>
          <cell r="B200" t="str">
            <v>Café, infusão - bica (3 marcas)</v>
          </cell>
          <cell r="C200" t="str">
            <v>Café, cacau, chá e tisanas</v>
          </cell>
          <cell r="D200" t="str">
            <v>Bebidas quentes e similares (café, cacau, chá e tisanas de ervas)</v>
          </cell>
          <cell r="E200" t="str">
            <v>Bebidas de café</v>
          </cell>
          <cell r="F200">
            <v>4</v>
          </cell>
          <cell r="G200">
            <v>16</v>
          </cell>
          <cell r="H200">
            <v>0.1</v>
          </cell>
          <cell r="I200">
            <v>0</v>
          </cell>
          <cell r="J200">
            <v>0</v>
          </cell>
          <cell r="K200">
            <v>0.1</v>
          </cell>
          <cell r="L200">
            <v>0</v>
          </cell>
          <cell r="M200">
            <v>0</v>
          </cell>
          <cell r="N200">
            <v>0.3</v>
          </cell>
          <cell r="O200">
            <v>0</v>
          </cell>
          <cell r="P200">
            <v>0</v>
          </cell>
          <cell r="Q200">
            <v>0.3</v>
          </cell>
          <cell r="R200">
            <v>0</v>
          </cell>
          <cell r="S200">
            <v>0.4</v>
          </cell>
          <cell r="T200">
            <v>0</v>
          </cell>
          <cell r="U200">
            <v>0</v>
          </cell>
          <cell r="V200">
            <v>96.2</v>
          </cell>
          <cell r="W200">
            <v>0</v>
          </cell>
          <cell r="X200">
            <v>0</v>
          </cell>
          <cell r="Y200">
            <v>0</v>
          </cell>
          <cell r="Z200">
            <v>0</v>
          </cell>
          <cell r="AA200">
            <v>0</v>
          </cell>
          <cell r="AB200">
            <v>0</v>
          </cell>
          <cell r="AC200">
            <v>0</v>
          </cell>
          <cell r="AD200">
            <v>0</v>
          </cell>
          <cell r="AE200">
            <v>0.7</v>
          </cell>
          <cell r="AF200">
            <v>0.7</v>
          </cell>
          <cell r="AG200">
            <v>0</v>
          </cell>
          <cell r="AH200">
            <v>0</v>
          </cell>
          <cell r="AI200">
            <v>0</v>
          </cell>
          <cell r="AJ200">
            <v>0</v>
          </cell>
          <cell r="AK200">
            <v>0</v>
          </cell>
          <cell r="AL200">
            <v>0.52</v>
          </cell>
          <cell r="AM200">
            <v>3</v>
          </cell>
          <cell r="AN200">
            <v>270</v>
          </cell>
          <cell r="AO200">
            <v>3</v>
          </cell>
          <cell r="AP200">
            <v>11</v>
          </cell>
          <cell r="AQ200">
            <v>10</v>
          </cell>
          <cell r="AR200">
            <v>0</v>
          </cell>
          <cell r="AS200">
            <v>0</v>
          </cell>
        </row>
        <row r="201">
          <cell r="A201">
            <v>769</v>
          </cell>
          <cell r="B201" t="str">
            <v>Café, infusão - café de cafeteira (3 marcas)</v>
          </cell>
          <cell r="C201" t="str">
            <v>Café, cacau, chá e tisanas</v>
          </cell>
          <cell r="D201" t="str">
            <v>Bebidas quentes e similares (café, cacau, chá e tisanas de ervas)</v>
          </cell>
          <cell r="E201" t="str">
            <v>Bebidas de café</v>
          </cell>
          <cell r="F201">
            <v>2</v>
          </cell>
          <cell r="G201">
            <v>9</v>
          </cell>
          <cell r="H201">
            <v>0</v>
          </cell>
          <cell r="I201">
            <v>0</v>
          </cell>
          <cell r="J201">
            <v>0</v>
          </cell>
          <cell r="K201">
            <v>0</v>
          </cell>
          <cell r="L201">
            <v>0</v>
          </cell>
          <cell r="M201">
            <v>0</v>
          </cell>
          <cell r="N201">
            <v>0.3</v>
          </cell>
          <cell r="O201">
            <v>0</v>
          </cell>
          <cell r="P201">
            <v>0</v>
          </cell>
          <cell r="Q201">
            <v>0.3</v>
          </cell>
          <cell r="R201">
            <v>0</v>
          </cell>
          <cell r="S201">
            <v>0.2</v>
          </cell>
          <cell r="T201">
            <v>0</v>
          </cell>
          <cell r="U201">
            <v>0</v>
          </cell>
          <cell r="V201">
            <v>97.8</v>
          </cell>
          <cell r="W201">
            <v>0</v>
          </cell>
          <cell r="X201">
            <v>0</v>
          </cell>
          <cell r="Y201">
            <v>0</v>
          </cell>
          <cell r="Z201">
            <v>0</v>
          </cell>
          <cell r="AA201">
            <v>0</v>
          </cell>
          <cell r="AB201">
            <v>0</v>
          </cell>
          <cell r="AC201">
            <v>0</v>
          </cell>
          <cell r="AD201">
            <v>0</v>
          </cell>
          <cell r="AE201">
            <v>0.7</v>
          </cell>
          <cell r="AF201">
            <v>0.7</v>
          </cell>
          <cell r="AG201">
            <v>0</v>
          </cell>
          <cell r="AH201">
            <v>0</v>
          </cell>
          <cell r="AI201">
            <v>0</v>
          </cell>
          <cell r="AJ201">
            <v>0</v>
          </cell>
          <cell r="AK201">
            <v>0</v>
          </cell>
          <cell r="AL201">
            <v>0.3</v>
          </cell>
          <cell r="AM201">
            <v>1</v>
          </cell>
          <cell r="AN201">
            <v>150</v>
          </cell>
          <cell r="AO201">
            <v>2</v>
          </cell>
          <cell r="AP201">
            <v>10</v>
          </cell>
          <cell r="AQ201">
            <v>5</v>
          </cell>
          <cell r="AR201">
            <v>0</v>
          </cell>
          <cell r="AS201">
            <v>0</v>
          </cell>
        </row>
        <row r="202">
          <cell r="A202">
            <v>768</v>
          </cell>
          <cell r="B202" t="str">
            <v>Café, infusão - carioca (2 marcas)</v>
          </cell>
          <cell r="C202" t="str">
            <v>Café, cacau, chá e tisanas</v>
          </cell>
          <cell r="D202" t="str">
            <v>Bebidas quentes e similares (café, cacau, chá e tisanas de ervas)</v>
          </cell>
          <cell r="E202" t="str">
            <v>Bebidas de café</v>
          </cell>
          <cell r="F202">
            <v>2</v>
          </cell>
          <cell r="G202">
            <v>9</v>
          </cell>
          <cell r="H202">
            <v>0</v>
          </cell>
          <cell r="I202">
            <v>0</v>
          </cell>
          <cell r="J202">
            <v>0</v>
          </cell>
          <cell r="K202">
            <v>0</v>
          </cell>
          <cell r="L202">
            <v>0</v>
          </cell>
          <cell r="M202">
            <v>0</v>
          </cell>
          <cell r="N202">
            <v>0.3</v>
          </cell>
          <cell r="O202">
            <v>0</v>
          </cell>
          <cell r="P202">
            <v>0</v>
          </cell>
          <cell r="Q202">
            <v>0.3</v>
          </cell>
          <cell r="R202">
            <v>0</v>
          </cell>
          <cell r="S202">
            <v>0.2</v>
          </cell>
          <cell r="T202">
            <v>0</v>
          </cell>
          <cell r="U202">
            <v>0</v>
          </cell>
          <cell r="V202">
            <v>98.5</v>
          </cell>
          <cell r="W202">
            <v>0</v>
          </cell>
          <cell r="X202">
            <v>0</v>
          </cell>
          <cell r="Y202">
            <v>0</v>
          </cell>
          <cell r="Z202">
            <v>0</v>
          </cell>
          <cell r="AA202">
            <v>0</v>
          </cell>
          <cell r="AB202">
            <v>0</v>
          </cell>
          <cell r="AC202">
            <v>0</v>
          </cell>
          <cell r="AD202">
            <v>0</v>
          </cell>
          <cell r="AE202">
            <v>0.7</v>
          </cell>
          <cell r="AF202">
            <v>0.7</v>
          </cell>
          <cell r="AG202">
            <v>0</v>
          </cell>
          <cell r="AH202">
            <v>0</v>
          </cell>
          <cell r="AI202">
            <v>0</v>
          </cell>
          <cell r="AJ202">
            <v>0</v>
          </cell>
          <cell r="AK202">
            <v>0</v>
          </cell>
          <cell r="AL202">
            <v>0.2</v>
          </cell>
          <cell r="AM202">
            <v>2</v>
          </cell>
          <cell r="AN202">
            <v>110</v>
          </cell>
          <cell r="AO202">
            <v>1</v>
          </cell>
          <cell r="AP202">
            <v>5</v>
          </cell>
          <cell r="AQ202">
            <v>5</v>
          </cell>
          <cell r="AR202">
            <v>0</v>
          </cell>
          <cell r="AS202">
            <v>0</v>
          </cell>
        </row>
        <row r="203">
          <cell r="A203">
            <v>770</v>
          </cell>
          <cell r="B203" t="str">
            <v>Café, infusão - valor médio (bica 60% e café de cafeteira 40%)</v>
          </cell>
          <cell r="C203" t="str">
            <v>Café, cacau, chá e tisanas</v>
          </cell>
          <cell r="D203" t="str">
            <v>Bebidas quentes e similares (café, cacau, chá e tisanas de ervas)</v>
          </cell>
          <cell r="E203" t="str">
            <v>Bebidas de café</v>
          </cell>
          <cell r="F203">
            <v>3</v>
          </cell>
          <cell r="G203">
            <v>14</v>
          </cell>
          <cell r="H203">
            <v>0.1</v>
          </cell>
          <cell r="I203">
            <v>0</v>
          </cell>
          <cell r="J203">
            <v>0</v>
          </cell>
          <cell r="K203">
            <v>0.1</v>
          </cell>
          <cell r="L203">
            <v>0</v>
          </cell>
          <cell r="M203">
            <v>0</v>
          </cell>
          <cell r="N203">
            <v>0.3</v>
          </cell>
          <cell r="O203">
            <v>0</v>
          </cell>
          <cell r="P203">
            <v>0</v>
          </cell>
          <cell r="Q203">
            <v>0.3</v>
          </cell>
          <cell r="R203">
            <v>0</v>
          </cell>
          <cell r="S203">
            <v>0.3</v>
          </cell>
          <cell r="T203">
            <v>0</v>
          </cell>
          <cell r="U203">
            <v>0</v>
          </cell>
          <cell r="V203">
            <v>97</v>
          </cell>
          <cell r="W203">
            <v>0</v>
          </cell>
          <cell r="X203">
            <v>0</v>
          </cell>
          <cell r="Y203">
            <v>0</v>
          </cell>
          <cell r="Z203">
            <v>0</v>
          </cell>
          <cell r="AA203">
            <v>0</v>
          </cell>
          <cell r="AB203">
            <v>0</v>
          </cell>
          <cell r="AC203">
            <v>0</v>
          </cell>
          <cell r="AD203">
            <v>0</v>
          </cell>
          <cell r="AE203">
            <v>0.7</v>
          </cell>
          <cell r="AF203">
            <v>0.7</v>
          </cell>
          <cell r="AG203">
            <v>0</v>
          </cell>
          <cell r="AH203">
            <v>0</v>
          </cell>
          <cell r="AI203">
            <v>0</v>
          </cell>
          <cell r="AJ203">
            <v>0</v>
          </cell>
          <cell r="AK203">
            <v>0</v>
          </cell>
          <cell r="AL203">
            <v>0.43</v>
          </cell>
          <cell r="AM203">
            <v>2</v>
          </cell>
          <cell r="AN203">
            <v>220</v>
          </cell>
          <cell r="AO203">
            <v>3</v>
          </cell>
          <cell r="AP203">
            <v>11</v>
          </cell>
          <cell r="AQ203">
            <v>8</v>
          </cell>
          <cell r="AR203">
            <v>0</v>
          </cell>
          <cell r="AS203">
            <v>0</v>
          </cell>
        </row>
        <row r="204">
          <cell r="A204">
            <v>1050</v>
          </cell>
          <cell r="B204" t="str">
            <v>Caldeirada de bacalhau</v>
          </cell>
          <cell r="C204" t="str">
            <v>Pratos compostos</v>
          </cell>
          <cell r="D204" t="str">
            <v>Pratos, incl. refeições prontas a comer (excluindo sopas e saladas)</v>
          </cell>
          <cell r="E204" t="str">
            <v>Pratos, excluindo pratos  de massa ou arroz, sanduíches e pizza</v>
          </cell>
          <cell r="F204">
            <v>67</v>
          </cell>
          <cell r="G204">
            <v>279</v>
          </cell>
          <cell r="H204">
            <v>2.1</v>
          </cell>
          <cell r="I204">
            <v>1</v>
          </cell>
          <cell r="J204">
            <v>0.5</v>
          </cell>
          <cell r="K204">
            <v>0.7</v>
          </cell>
          <cell r="L204">
            <v>0.56999999999999995</v>
          </cell>
          <cell r="M204">
            <v>0</v>
          </cell>
          <cell r="N204">
            <v>7.1</v>
          </cell>
          <cell r="O204">
            <v>2</v>
          </cell>
          <cell r="P204">
            <v>0.2</v>
          </cell>
          <cell r="Q204">
            <v>5</v>
          </cell>
          <cell r="R204">
            <v>1.2</v>
          </cell>
          <cell r="S204">
            <v>4.2</v>
          </cell>
          <cell r="T204">
            <v>0.9</v>
          </cell>
          <cell r="U204">
            <v>0</v>
          </cell>
          <cell r="V204">
            <v>83.9</v>
          </cell>
          <cell r="W204">
            <v>0</v>
          </cell>
          <cell r="X204">
            <v>8</v>
          </cell>
          <cell r="Y204">
            <v>56</v>
          </cell>
          <cell r="Z204">
            <v>254</v>
          </cell>
          <cell r="AA204">
            <v>0.7</v>
          </cell>
          <cell r="AB204">
            <v>0.54</v>
          </cell>
          <cell r="AC204">
            <v>0.1</v>
          </cell>
          <cell r="AD204">
            <v>0.03</v>
          </cell>
          <cell r="AE204">
            <v>0.83</v>
          </cell>
          <cell r="AF204">
            <v>1.61</v>
          </cell>
          <cell r="AG204">
            <v>0.77</v>
          </cell>
          <cell r="AH204">
            <v>0.23</v>
          </cell>
          <cell r="AI204">
            <v>0.15</v>
          </cell>
          <cell r="AJ204">
            <v>17.399999999999999</v>
          </cell>
          <cell r="AK204">
            <v>21</v>
          </cell>
          <cell r="AL204">
            <v>1.33</v>
          </cell>
          <cell r="AM204">
            <v>350</v>
          </cell>
          <cell r="AN204">
            <v>250</v>
          </cell>
          <cell r="AO204">
            <v>17</v>
          </cell>
          <cell r="AP204">
            <v>42</v>
          </cell>
          <cell r="AQ204">
            <v>14</v>
          </cell>
          <cell r="AR204">
            <v>0.4</v>
          </cell>
          <cell r="AS204">
            <v>0.3</v>
          </cell>
        </row>
        <row r="205">
          <cell r="A205">
            <v>1049</v>
          </cell>
          <cell r="B205" t="str">
            <v>Caldeirada de bacalhau com enchidos e massa</v>
          </cell>
          <cell r="C205" t="str">
            <v>Pratos compostos</v>
          </cell>
          <cell r="D205" t="str">
            <v>Pratos, incl. refeições prontas a comer (excluindo sopas e saladas)</v>
          </cell>
          <cell r="E205" t="str">
            <v>Pratos, excluindo pratos  de massa ou arroz, sanduíches e pizza</v>
          </cell>
          <cell r="F205">
            <v>146</v>
          </cell>
          <cell r="G205">
            <v>610</v>
          </cell>
          <cell r="H205">
            <v>8.5</v>
          </cell>
          <cell r="I205">
            <v>2.8</v>
          </cell>
          <cell r="J205">
            <v>3.7</v>
          </cell>
          <cell r="K205">
            <v>1.2</v>
          </cell>
          <cell r="L205">
            <v>0.96399999999999997</v>
          </cell>
          <cell r="M205">
            <v>0</v>
          </cell>
          <cell r="N205">
            <v>9.6999999999999993</v>
          </cell>
          <cell r="O205">
            <v>2</v>
          </cell>
          <cell r="P205">
            <v>0.1</v>
          </cell>
          <cell r="Q205">
            <v>7.7</v>
          </cell>
          <cell r="R205">
            <v>1.5</v>
          </cell>
          <cell r="S205">
            <v>7</v>
          </cell>
          <cell r="T205">
            <v>1.3</v>
          </cell>
          <cell r="U205">
            <v>0</v>
          </cell>
          <cell r="V205">
            <v>71.3</v>
          </cell>
          <cell r="W205">
            <v>0</v>
          </cell>
          <cell r="X205">
            <v>25</v>
          </cell>
          <cell r="Y205">
            <v>81</v>
          </cell>
          <cell r="Z205">
            <v>477</v>
          </cell>
          <cell r="AA205">
            <v>0.9</v>
          </cell>
          <cell r="AB205">
            <v>0.44</v>
          </cell>
          <cell r="AC205">
            <v>0.13</v>
          </cell>
          <cell r="AD205">
            <v>0.06</v>
          </cell>
          <cell r="AE205">
            <v>1.2</v>
          </cell>
          <cell r="AF205">
            <v>2.6</v>
          </cell>
          <cell r="AG205">
            <v>1.44</v>
          </cell>
          <cell r="AH205">
            <v>0.17</v>
          </cell>
          <cell r="AI205">
            <v>0.28999999999999998</v>
          </cell>
          <cell r="AJ205">
            <v>31.2</v>
          </cell>
          <cell r="AK205">
            <v>34</v>
          </cell>
          <cell r="AL205">
            <v>1.85</v>
          </cell>
          <cell r="AM205">
            <v>540</v>
          </cell>
          <cell r="AN205">
            <v>230</v>
          </cell>
          <cell r="AO205">
            <v>39</v>
          </cell>
          <cell r="AP205">
            <v>79</v>
          </cell>
          <cell r="AQ205">
            <v>21</v>
          </cell>
          <cell r="AR205">
            <v>1.7</v>
          </cell>
          <cell r="AS205">
            <v>0.7</v>
          </cell>
        </row>
        <row r="206">
          <cell r="A206">
            <v>134</v>
          </cell>
          <cell r="B206" t="str">
            <v>Caldeirada de cabrito com azeite e banha</v>
          </cell>
          <cell r="C206" t="str">
            <v>Pratos compostos</v>
          </cell>
          <cell r="D206" t="str">
            <v>Pratos, incl. refeições prontas a comer (excluindo sopas e saladas)</v>
          </cell>
          <cell r="E206" t="str">
            <v>Pratos, excluindo pratos  de massa ou arroz, sanduíches e pizza</v>
          </cell>
          <cell r="F206">
            <v>119</v>
          </cell>
          <cell r="G206">
            <v>500</v>
          </cell>
          <cell r="H206">
            <v>4.3</v>
          </cell>
          <cell r="I206">
            <v>1.1000000000000001</v>
          </cell>
          <cell r="J206">
            <v>2.4</v>
          </cell>
          <cell r="K206">
            <v>0.4</v>
          </cell>
          <cell r="L206">
            <v>0.311</v>
          </cell>
          <cell r="M206">
            <v>0.1</v>
          </cell>
          <cell r="N206">
            <v>8.3000000000000007</v>
          </cell>
          <cell r="O206">
            <v>0.9</v>
          </cell>
          <cell r="P206">
            <v>0</v>
          </cell>
          <cell r="Q206">
            <v>7.3</v>
          </cell>
          <cell r="R206">
            <v>0.9</v>
          </cell>
          <cell r="S206">
            <v>11.3</v>
          </cell>
          <cell r="T206">
            <v>0.8</v>
          </cell>
          <cell r="U206">
            <v>0</v>
          </cell>
          <cell r="V206">
            <v>73.5</v>
          </cell>
          <cell r="W206">
            <v>0</v>
          </cell>
          <cell r="X206">
            <v>31</v>
          </cell>
          <cell r="Y206">
            <v>15</v>
          </cell>
          <cell r="Z206">
            <v>92</v>
          </cell>
          <cell r="AA206">
            <v>0</v>
          </cell>
          <cell r="AB206">
            <v>0.34</v>
          </cell>
          <cell r="AC206">
            <v>0.11</v>
          </cell>
          <cell r="AD206">
            <v>0.12</v>
          </cell>
          <cell r="AE206">
            <v>2.2000000000000002</v>
          </cell>
          <cell r="AF206">
            <v>5.98</v>
          </cell>
          <cell r="AG206">
            <v>2.42</v>
          </cell>
          <cell r="AH206">
            <v>0.26</v>
          </cell>
          <cell r="AI206">
            <v>0.33</v>
          </cell>
          <cell r="AJ206">
            <v>9.1</v>
          </cell>
          <cell r="AK206">
            <v>15</v>
          </cell>
          <cell r="AL206">
            <v>1.74</v>
          </cell>
          <cell r="AM206">
            <v>330</v>
          </cell>
          <cell r="AN206">
            <v>310</v>
          </cell>
          <cell r="AO206">
            <v>10</v>
          </cell>
          <cell r="AP206">
            <v>110</v>
          </cell>
          <cell r="AQ206">
            <v>16</v>
          </cell>
          <cell r="AR206">
            <v>0.5</v>
          </cell>
          <cell r="AS206">
            <v>1.9</v>
          </cell>
        </row>
        <row r="207">
          <cell r="A207">
            <v>135</v>
          </cell>
          <cell r="B207" t="str">
            <v>Caldeirada de cabrito com azeite e margarina</v>
          </cell>
          <cell r="C207" t="str">
            <v>Pratos compostos</v>
          </cell>
          <cell r="D207" t="str">
            <v>Pratos, incl. refeições prontas a comer (excluindo sopas e saladas)</v>
          </cell>
          <cell r="E207" t="str">
            <v>Pratos, excluindo pratos  de massa ou arroz, sanduíches e pizza</v>
          </cell>
          <cell r="F207">
            <v>116</v>
          </cell>
          <cell r="G207">
            <v>488</v>
          </cell>
          <cell r="H207">
            <v>4</v>
          </cell>
          <cell r="I207">
            <v>1.3</v>
          </cell>
          <cell r="J207">
            <v>1.9</v>
          </cell>
          <cell r="K207">
            <v>0.5</v>
          </cell>
          <cell r="L207">
            <v>0.439</v>
          </cell>
          <cell r="M207">
            <v>0.1</v>
          </cell>
          <cell r="N207">
            <v>8.3000000000000007</v>
          </cell>
          <cell r="O207">
            <v>0.9</v>
          </cell>
          <cell r="P207">
            <v>0</v>
          </cell>
          <cell r="Q207">
            <v>7.3</v>
          </cell>
          <cell r="R207">
            <v>0.9</v>
          </cell>
          <cell r="S207">
            <v>11.3</v>
          </cell>
          <cell r="T207">
            <v>0.9</v>
          </cell>
          <cell r="U207">
            <v>0</v>
          </cell>
          <cell r="V207">
            <v>73.7</v>
          </cell>
          <cell r="W207">
            <v>0</v>
          </cell>
          <cell r="X207">
            <v>30</v>
          </cell>
          <cell r="Y207">
            <v>23</v>
          </cell>
          <cell r="Z207">
            <v>97</v>
          </cell>
          <cell r="AA207">
            <v>0</v>
          </cell>
          <cell r="AB207">
            <v>0.33</v>
          </cell>
          <cell r="AC207">
            <v>0.11</v>
          </cell>
          <cell r="AD207">
            <v>0.12</v>
          </cell>
          <cell r="AE207">
            <v>2.2000000000000002</v>
          </cell>
          <cell r="AF207">
            <v>5.98</v>
          </cell>
          <cell r="AG207">
            <v>2.42</v>
          </cell>
          <cell r="AH207">
            <v>0.26</v>
          </cell>
          <cell r="AI207">
            <v>0.33</v>
          </cell>
          <cell r="AJ207">
            <v>9.1</v>
          </cell>
          <cell r="AK207">
            <v>15</v>
          </cell>
          <cell r="AL207">
            <v>1.78</v>
          </cell>
          <cell r="AM207">
            <v>340</v>
          </cell>
          <cell r="AN207">
            <v>310</v>
          </cell>
          <cell r="AO207">
            <v>10</v>
          </cell>
          <cell r="AP207">
            <v>110</v>
          </cell>
          <cell r="AQ207">
            <v>16</v>
          </cell>
          <cell r="AR207">
            <v>0.5</v>
          </cell>
          <cell r="AS207">
            <v>1.9</v>
          </cell>
        </row>
        <row r="208">
          <cell r="A208">
            <v>833</v>
          </cell>
          <cell r="B208" t="str">
            <v>Caldeirada de enguias</v>
          </cell>
          <cell r="C208" t="str">
            <v>Pratos compostos</v>
          </cell>
          <cell r="D208" t="str">
            <v>Pratos, incl. refeições prontas a comer (excluindo sopas e saladas)</v>
          </cell>
          <cell r="E208" t="str">
            <v>Pratos, excluindo pratos  de massa ou arroz, sanduíches e pizza</v>
          </cell>
          <cell r="F208">
            <v>171</v>
          </cell>
          <cell r="G208">
            <v>709</v>
          </cell>
          <cell r="H208">
            <v>11.9</v>
          </cell>
          <cell r="I208">
            <v>3.5</v>
          </cell>
          <cell r="J208">
            <v>1.6</v>
          </cell>
          <cell r="K208">
            <v>3.9</v>
          </cell>
          <cell r="L208">
            <v>0.16</v>
          </cell>
          <cell r="M208">
            <v>0</v>
          </cell>
          <cell r="N208">
            <v>8.1999999999999993</v>
          </cell>
          <cell r="O208">
            <v>1.7</v>
          </cell>
          <cell r="P208">
            <v>0.2</v>
          </cell>
          <cell r="Q208">
            <v>6.3</v>
          </cell>
          <cell r="R208">
            <v>1.1000000000000001</v>
          </cell>
          <cell r="S208">
            <v>6.6</v>
          </cell>
          <cell r="T208">
            <v>0.6</v>
          </cell>
          <cell r="U208">
            <v>0.3</v>
          </cell>
          <cell r="V208">
            <v>70.2</v>
          </cell>
          <cell r="W208">
            <v>0</v>
          </cell>
          <cell r="X208">
            <v>10</v>
          </cell>
          <cell r="Y208">
            <v>369</v>
          </cell>
          <cell r="Z208">
            <v>112</v>
          </cell>
          <cell r="AA208">
            <v>4.5999999999999996</v>
          </cell>
          <cell r="AB208">
            <v>1.42</v>
          </cell>
          <cell r="AC208">
            <v>0.15</v>
          </cell>
          <cell r="AD208">
            <v>0.08</v>
          </cell>
          <cell r="AE208">
            <v>0.95</v>
          </cell>
          <cell r="AF208">
            <v>2.5099999999999998</v>
          </cell>
          <cell r="AG208">
            <v>1.24</v>
          </cell>
          <cell r="AH208">
            <v>0.22</v>
          </cell>
          <cell r="AI208">
            <v>0.54</v>
          </cell>
          <cell r="AJ208">
            <v>7.4</v>
          </cell>
          <cell r="AK208">
            <v>13</v>
          </cell>
          <cell r="AL208">
            <v>1.53</v>
          </cell>
          <cell r="AM208">
            <v>240</v>
          </cell>
          <cell r="AN208">
            <v>280</v>
          </cell>
          <cell r="AO208">
            <v>68</v>
          </cell>
          <cell r="AP208">
            <v>100</v>
          </cell>
          <cell r="AQ208">
            <v>16</v>
          </cell>
          <cell r="AR208">
            <v>0.5</v>
          </cell>
          <cell r="AS208">
            <v>1.2</v>
          </cell>
        </row>
        <row r="209">
          <cell r="A209">
            <v>1048</v>
          </cell>
          <cell r="B209" t="str">
            <v>Caldeirada de enguias à moda de Aveiro</v>
          </cell>
          <cell r="C209" t="str">
            <v>Pratos compostos</v>
          </cell>
          <cell r="D209" t="str">
            <v>Pratos, incl. refeições prontas a comer (excluindo sopas e saladas)</v>
          </cell>
          <cell r="E209" t="str">
            <v>Pratos, excluindo pratos  de massa ou arroz, sanduíches e pizza</v>
          </cell>
          <cell r="F209">
            <v>245</v>
          </cell>
          <cell r="G209">
            <v>1010</v>
          </cell>
          <cell r="H209">
            <v>21.4</v>
          </cell>
          <cell r="I209">
            <v>5.8</v>
          </cell>
          <cell r="J209">
            <v>6.5</v>
          </cell>
          <cell r="K209">
            <v>5.3</v>
          </cell>
          <cell r="L209">
            <v>0.68899999999999995</v>
          </cell>
          <cell r="M209">
            <v>0</v>
          </cell>
          <cell r="N209">
            <v>5.3</v>
          </cell>
          <cell r="O209">
            <v>0.7</v>
          </cell>
          <cell r="P209">
            <v>0.2</v>
          </cell>
          <cell r="Q209">
            <v>4.4000000000000004</v>
          </cell>
          <cell r="R209">
            <v>0.7</v>
          </cell>
          <cell r="S209">
            <v>7.4</v>
          </cell>
          <cell r="T209">
            <v>0.7</v>
          </cell>
          <cell r="U209">
            <v>0</v>
          </cell>
          <cell r="V209">
            <v>63.5</v>
          </cell>
          <cell r="W209">
            <v>0</v>
          </cell>
          <cell r="X209">
            <v>16</v>
          </cell>
          <cell r="Y209">
            <v>446</v>
          </cell>
          <cell r="Z209">
            <v>68</v>
          </cell>
          <cell r="AA209">
            <v>7.8</v>
          </cell>
          <cell r="AB209">
            <v>1.84</v>
          </cell>
          <cell r="AC209">
            <v>0.22</v>
          </cell>
          <cell r="AD209">
            <v>0.14000000000000001</v>
          </cell>
          <cell r="AE209">
            <v>1.1000000000000001</v>
          </cell>
          <cell r="AF209">
            <v>2.5</v>
          </cell>
          <cell r="AG209">
            <v>1.4</v>
          </cell>
          <cell r="AH209">
            <v>0.22</v>
          </cell>
          <cell r="AI209">
            <v>0.93</v>
          </cell>
          <cell r="AJ209">
            <v>9.3000000000000007</v>
          </cell>
          <cell r="AK209">
            <v>20</v>
          </cell>
          <cell r="AL209">
            <v>1.53</v>
          </cell>
          <cell r="AM209">
            <v>290</v>
          </cell>
          <cell r="AN209">
            <v>250</v>
          </cell>
          <cell r="AO209">
            <v>80</v>
          </cell>
          <cell r="AP209">
            <v>140</v>
          </cell>
          <cell r="AQ209">
            <v>16</v>
          </cell>
          <cell r="AR209">
            <v>0.5</v>
          </cell>
          <cell r="AS209">
            <v>1.4</v>
          </cell>
        </row>
        <row r="210">
          <cell r="A210">
            <v>1052</v>
          </cell>
          <cell r="B210" t="str">
            <v>Caldeirada de pargo e peixe-espada-preto</v>
          </cell>
          <cell r="C210" t="str">
            <v>Pratos compostos</v>
          </cell>
          <cell r="D210" t="str">
            <v>Pratos, incl. refeições prontas a comer (excluindo sopas e saladas)</v>
          </cell>
          <cell r="E210" t="str">
            <v>Pratos, excluindo pratos  de massa ou arroz, sanduíches e pizza</v>
          </cell>
          <cell r="F210">
            <v>138</v>
          </cell>
          <cell r="G210">
            <v>575</v>
          </cell>
          <cell r="H210">
            <v>9.8000000000000007</v>
          </cell>
          <cell r="I210">
            <v>1.5</v>
          </cell>
          <cell r="J210">
            <v>7.4</v>
          </cell>
          <cell r="K210">
            <v>0.8</v>
          </cell>
          <cell r="L210">
            <v>0.61899999999999999</v>
          </cell>
          <cell r="M210">
            <v>0</v>
          </cell>
          <cell r="N210">
            <v>4.4000000000000004</v>
          </cell>
          <cell r="O210">
            <v>1.3</v>
          </cell>
          <cell r="P210">
            <v>0.1</v>
          </cell>
          <cell r="Q210">
            <v>2.9</v>
          </cell>
          <cell r="R210">
            <v>0.8</v>
          </cell>
          <cell r="S210">
            <v>7.2</v>
          </cell>
          <cell r="T210">
            <v>0.7</v>
          </cell>
          <cell r="U210">
            <v>0.3</v>
          </cell>
          <cell r="V210">
            <v>75.900000000000006</v>
          </cell>
          <cell r="W210">
            <v>0</v>
          </cell>
          <cell r="X210">
            <v>10</v>
          </cell>
          <cell r="Y210">
            <v>31</v>
          </cell>
          <cell r="Z210">
            <v>161</v>
          </cell>
          <cell r="AA210">
            <v>1.7</v>
          </cell>
          <cell r="AB210">
            <v>1.82</v>
          </cell>
          <cell r="AC210">
            <v>0.11</v>
          </cell>
          <cell r="AD210">
            <v>0.03</v>
          </cell>
          <cell r="AE210">
            <v>2.2999999999999998</v>
          </cell>
          <cell r="AF210">
            <v>3.64</v>
          </cell>
          <cell r="AG210">
            <v>1.35</v>
          </cell>
          <cell r="AH210">
            <v>0.26</v>
          </cell>
          <cell r="AI210">
            <v>0.67</v>
          </cell>
          <cell r="AJ210">
            <v>11.2</v>
          </cell>
          <cell r="AK210">
            <v>17</v>
          </cell>
          <cell r="AL210">
            <v>1.41</v>
          </cell>
          <cell r="AM210">
            <v>280</v>
          </cell>
          <cell r="AN210">
            <v>290</v>
          </cell>
          <cell r="AO210">
            <v>15</v>
          </cell>
          <cell r="AP210">
            <v>92</v>
          </cell>
          <cell r="AQ210">
            <v>20</v>
          </cell>
          <cell r="AR210">
            <v>0.7</v>
          </cell>
          <cell r="AS210">
            <v>0.4</v>
          </cell>
        </row>
        <row r="211">
          <cell r="A211">
            <v>1053</v>
          </cell>
          <cell r="B211" t="str">
            <v>Caldeirada de peixe</v>
          </cell>
          <cell r="C211" t="str">
            <v>Pratos compostos</v>
          </cell>
          <cell r="D211" t="str">
            <v>Pratos, incl. refeições prontas a comer (excluindo sopas e saladas)</v>
          </cell>
          <cell r="E211" t="str">
            <v>Pratos, excluindo pratos  de massa ou arroz, sanduíches e pizza</v>
          </cell>
          <cell r="F211">
            <v>84</v>
          </cell>
          <cell r="G211">
            <v>350</v>
          </cell>
          <cell r="H211">
            <v>3.5</v>
          </cell>
          <cell r="I211">
            <v>0.5</v>
          </cell>
          <cell r="J211">
            <v>2.4</v>
          </cell>
          <cell r="K211">
            <v>0.4</v>
          </cell>
          <cell r="L211">
            <v>0.26600000000000001</v>
          </cell>
          <cell r="M211">
            <v>0</v>
          </cell>
          <cell r="N211">
            <v>4.4000000000000004</v>
          </cell>
          <cell r="O211">
            <v>1.3</v>
          </cell>
          <cell r="P211">
            <v>0.1</v>
          </cell>
          <cell r="Q211">
            <v>2.9</v>
          </cell>
          <cell r="R211">
            <v>0.8</v>
          </cell>
          <cell r="S211">
            <v>7.5</v>
          </cell>
          <cell r="T211">
            <v>0.8</v>
          </cell>
          <cell r="U211">
            <v>0.4</v>
          </cell>
          <cell r="V211">
            <v>81.400000000000006</v>
          </cell>
          <cell r="W211">
            <v>0</v>
          </cell>
          <cell r="X211">
            <v>17</v>
          </cell>
          <cell r="Y211">
            <v>61</v>
          </cell>
          <cell r="Z211">
            <v>186</v>
          </cell>
          <cell r="AA211">
            <v>5.9</v>
          </cell>
          <cell r="AB211">
            <v>0.99</v>
          </cell>
          <cell r="AC211">
            <v>0.09</v>
          </cell>
          <cell r="AD211">
            <v>0.04</v>
          </cell>
          <cell r="AE211">
            <v>1.2</v>
          </cell>
          <cell r="AF211">
            <v>2.64</v>
          </cell>
          <cell r="AG211">
            <v>1.41</v>
          </cell>
          <cell r="AH211">
            <v>0.2</v>
          </cell>
          <cell r="AI211">
            <v>4.2</v>
          </cell>
          <cell r="AJ211">
            <v>12.7</v>
          </cell>
          <cell r="AK211">
            <v>17</v>
          </cell>
          <cell r="AL211">
            <v>1.45</v>
          </cell>
          <cell r="AM211">
            <v>320</v>
          </cell>
          <cell r="AN211">
            <v>260</v>
          </cell>
          <cell r="AO211">
            <v>36</v>
          </cell>
          <cell r="AP211">
            <v>110</v>
          </cell>
          <cell r="AQ211">
            <v>28</v>
          </cell>
          <cell r="AR211">
            <v>1.3</v>
          </cell>
          <cell r="AS211">
            <v>0.5</v>
          </cell>
        </row>
        <row r="212">
          <cell r="A212">
            <v>1051</v>
          </cell>
          <cell r="B212" t="str">
            <v>Caldeirada de safio com amêijoas</v>
          </cell>
          <cell r="C212" t="str">
            <v>Pratos compostos</v>
          </cell>
          <cell r="D212" t="str">
            <v>Pratos, incl. refeições prontas a comer (excluindo sopas e saladas)</v>
          </cell>
          <cell r="E212" t="str">
            <v>Pratos, excluindo pratos  de massa ou arroz, sanduíches e pizza</v>
          </cell>
          <cell r="F212">
            <v>80</v>
          </cell>
          <cell r="G212">
            <v>335</v>
          </cell>
          <cell r="H212">
            <v>2.7</v>
          </cell>
          <cell r="I212">
            <v>0.5</v>
          </cell>
          <cell r="J212">
            <v>1.6</v>
          </cell>
          <cell r="K212">
            <v>0.4</v>
          </cell>
          <cell r="L212">
            <v>0.154</v>
          </cell>
          <cell r="M212">
            <v>0</v>
          </cell>
          <cell r="N212">
            <v>5.8</v>
          </cell>
          <cell r="O212">
            <v>1.4</v>
          </cell>
          <cell r="P212">
            <v>0.1</v>
          </cell>
          <cell r="Q212">
            <v>4.3</v>
          </cell>
          <cell r="R212">
            <v>0.9</v>
          </cell>
          <cell r="S212">
            <v>6.9</v>
          </cell>
          <cell r="T212">
            <v>0.4</v>
          </cell>
          <cell r="U212">
            <v>0.4</v>
          </cell>
          <cell r="V212">
            <v>81.900000000000006</v>
          </cell>
          <cell r="W212">
            <v>0</v>
          </cell>
          <cell r="X212">
            <v>18</v>
          </cell>
          <cell r="Y212">
            <v>116</v>
          </cell>
          <cell r="Z212">
            <v>202</v>
          </cell>
          <cell r="AA212">
            <v>25</v>
          </cell>
          <cell r="AB212">
            <v>0.96</v>
          </cell>
          <cell r="AC212">
            <v>0.09</v>
          </cell>
          <cell r="AD212">
            <v>0.04</v>
          </cell>
          <cell r="AE212">
            <v>1.1000000000000001</v>
          </cell>
          <cell r="AF212">
            <v>2.44</v>
          </cell>
          <cell r="AG212">
            <v>1.33</v>
          </cell>
          <cell r="AH212">
            <v>0.33</v>
          </cell>
          <cell r="AI212">
            <v>3.5</v>
          </cell>
          <cell r="AJ212">
            <v>14.9</v>
          </cell>
          <cell r="AK212">
            <v>19</v>
          </cell>
          <cell r="AL212">
            <v>1.02</v>
          </cell>
          <cell r="AM212">
            <v>160</v>
          </cell>
          <cell r="AN212">
            <v>290</v>
          </cell>
          <cell r="AO212">
            <v>49</v>
          </cell>
          <cell r="AP212">
            <v>96</v>
          </cell>
          <cell r="AQ212">
            <v>25</v>
          </cell>
          <cell r="AR212">
            <v>1.2</v>
          </cell>
          <cell r="AS212">
            <v>0.6</v>
          </cell>
        </row>
        <row r="213">
          <cell r="A213">
            <v>1127</v>
          </cell>
          <cell r="B213" t="str">
            <v>Caldeirada de safio com batatas</v>
          </cell>
          <cell r="C213" t="str">
            <v>Pratos compostos</v>
          </cell>
          <cell r="D213" t="str">
            <v>Pratos, incl. refeições prontas a comer (excluindo sopas e saladas)</v>
          </cell>
          <cell r="E213" t="str">
            <v>Pratos, excluindo pratos  de massa ou arroz, sanduíches e pizza</v>
          </cell>
          <cell r="F213">
            <v>81</v>
          </cell>
          <cell r="G213">
            <v>339</v>
          </cell>
          <cell r="H213">
            <v>3.1</v>
          </cell>
          <cell r="I213">
            <v>0.6</v>
          </cell>
          <cell r="J213">
            <v>2.2000000000000002</v>
          </cell>
          <cell r="K213">
            <v>0.4</v>
          </cell>
          <cell r="L213">
            <v>0.2</v>
          </cell>
          <cell r="M213">
            <v>0</v>
          </cell>
          <cell r="N213">
            <v>7.2</v>
          </cell>
          <cell r="O213">
            <v>1.9</v>
          </cell>
          <cell r="P213">
            <v>0.2</v>
          </cell>
          <cell r="Q213">
            <v>5.3</v>
          </cell>
          <cell r="R213">
            <v>1.3</v>
          </cell>
          <cell r="S213">
            <v>4.5</v>
          </cell>
          <cell r="T213">
            <v>0.7</v>
          </cell>
          <cell r="U213">
            <v>0.6</v>
          </cell>
          <cell r="V213">
            <v>83.4</v>
          </cell>
          <cell r="W213">
            <v>0</v>
          </cell>
          <cell r="X213">
            <v>11</v>
          </cell>
          <cell r="Y213">
            <v>116</v>
          </cell>
          <cell r="Z213">
            <v>323</v>
          </cell>
          <cell r="AA213">
            <v>17.7</v>
          </cell>
          <cell r="AB213">
            <v>1.1499999999999999</v>
          </cell>
          <cell r="AC213">
            <v>0.11</v>
          </cell>
          <cell r="AD213">
            <v>0.03</v>
          </cell>
          <cell r="AE213">
            <v>0.88</v>
          </cell>
          <cell r="AF213">
            <v>2.13</v>
          </cell>
          <cell r="AG213">
            <v>1.03</v>
          </cell>
          <cell r="AH213">
            <v>0.27</v>
          </cell>
          <cell r="AI213">
            <v>0.06</v>
          </cell>
          <cell r="AJ213">
            <v>16.600000000000001</v>
          </cell>
          <cell r="AK213">
            <v>19.8</v>
          </cell>
          <cell r="AL213">
            <v>1.5</v>
          </cell>
          <cell r="AM213">
            <v>310</v>
          </cell>
          <cell r="AN213">
            <v>310</v>
          </cell>
          <cell r="AO213">
            <v>56</v>
          </cell>
          <cell r="AP213">
            <v>73</v>
          </cell>
          <cell r="AQ213">
            <v>18</v>
          </cell>
          <cell r="AR213">
            <v>0.6</v>
          </cell>
          <cell r="AS213">
            <v>0.5</v>
          </cell>
        </row>
        <row r="214">
          <cell r="A214">
            <v>895</v>
          </cell>
          <cell r="B214" t="str">
            <v>Caldeirada de safio, raia e tamboril</v>
          </cell>
          <cell r="C214" t="str">
            <v>Pratos compostos</v>
          </cell>
          <cell r="D214" t="str">
            <v>Pratos, incl. refeições prontas a comer (excluindo sopas e saladas)</v>
          </cell>
          <cell r="E214" t="str">
            <v>Pratos, excluindo pratos  de massa ou arroz, sanduíches e pizza</v>
          </cell>
          <cell r="F214">
            <v>98</v>
          </cell>
          <cell r="G214">
            <v>412</v>
          </cell>
          <cell r="H214">
            <v>2.9</v>
          </cell>
          <cell r="I214">
            <v>0.4</v>
          </cell>
          <cell r="J214">
            <v>2.1</v>
          </cell>
          <cell r="K214">
            <v>0.3</v>
          </cell>
          <cell r="L214">
            <v>0.215</v>
          </cell>
          <cell r="M214">
            <v>0</v>
          </cell>
          <cell r="N214">
            <v>9.8000000000000007</v>
          </cell>
          <cell r="O214">
            <v>1.8</v>
          </cell>
          <cell r="P214">
            <v>0.2</v>
          </cell>
          <cell r="Q214">
            <v>7.8</v>
          </cell>
          <cell r="R214">
            <v>1.3</v>
          </cell>
          <cell r="S214">
            <v>7</v>
          </cell>
          <cell r="T214">
            <v>0.9</v>
          </cell>
          <cell r="U214">
            <v>0.3</v>
          </cell>
          <cell r="V214">
            <v>76</v>
          </cell>
          <cell r="W214">
            <v>0</v>
          </cell>
          <cell r="X214">
            <v>14</v>
          </cell>
          <cell r="Y214">
            <v>44</v>
          </cell>
          <cell r="Z214">
            <v>113</v>
          </cell>
          <cell r="AA214">
            <v>6.1</v>
          </cell>
          <cell r="AB214">
            <v>0.87</v>
          </cell>
          <cell r="AC214">
            <v>0.12</v>
          </cell>
          <cell r="AD214">
            <v>0.02</v>
          </cell>
          <cell r="AE214">
            <v>1.2</v>
          </cell>
          <cell r="AF214">
            <v>2.79</v>
          </cell>
          <cell r="AG214">
            <v>1.33</v>
          </cell>
          <cell r="AH214">
            <v>0.27</v>
          </cell>
          <cell r="AI214">
            <v>0.1</v>
          </cell>
          <cell r="AJ214">
            <v>8.9</v>
          </cell>
          <cell r="AK214">
            <v>17</v>
          </cell>
          <cell r="AL214">
            <v>1.85</v>
          </cell>
          <cell r="AM214">
            <v>370</v>
          </cell>
          <cell r="AN214">
            <v>330</v>
          </cell>
          <cell r="AO214">
            <v>45</v>
          </cell>
          <cell r="AP214">
            <v>100</v>
          </cell>
          <cell r="AQ214">
            <v>20</v>
          </cell>
          <cell r="AR214">
            <v>0.4</v>
          </cell>
          <cell r="AS214">
            <v>0.4</v>
          </cell>
        </row>
        <row r="215">
          <cell r="A215">
            <v>300</v>
          </cell>
          <cell r="B215" t="str">
            <v>Caldo preparado com cubo de carne de galinha (diluição 2%)</v>
          </cell>
          <cell r="C215" t="str">
            <v>Temperos, molhos e condimentos</v>
          </cell>
          <cell r="D215" t="str">
            <v>Extratos salgados e ingredientes para molhos</v>
          </cell>
          <cell r="E215" t="str">
            <v>Cubos de caldo ou granulado (base de caldo)</v>
          </cell>
          <cell r="F215">
            <v>5</v>
          </cell>
          <cell r="G215">
            <v>20</v>
          </cell>
          <cell r="H215">
            <v>0.3</v>
          </cell>
          <cell r="I215">
            <v>0.1</v>
          </cell>
          <cell r="J215">
            <v>0.1</v>
          </cell>
          <cell r="K215">
            <v>0.1</v>
          </cell>
          <cell r="L215">
            <v>0.1</v>
          </cell>
          <cell r="M215">
            <v>0</v>
          </cell>
          <cell r="N215">
            <v>0.2</v>
          </cell>
          <cell r="O215">
            <v>0</v>
          </cell>
          <cell r="P215">
            <v>0</v>
          </cell>
          <cell r="Q215">
            <v>0.2</v>
          </cell>
          <cell r="R215">
            <v>0</v>
          </cell>
          <cell r="S215">
            <v>0.3</v>
          </cell>
          <cell r="T215">
            <v>0.8</v>
          </cell>
          <cell r="U215">
            <v>0</v>
          </cell>
          <cell r="V215">
            <v>98.3</v>
          </cell>
          <cell r="W215">
            <v>0</v>
          </cell>
          <cell r="X215">
            <v>0</v>
          </cell>
          <cell r="Y215">
            <v>1</v>
          </cell>
          <cell r="Z215">
            <v>0</v>
          </cell>
          <cell r="AA215">
            <v>0.1</v>
          </cell>
          <cell r="AB215">
            <v>0.01</v>
          </cell>
          <cell r="AC215">
            <v>0.01</v>
          </cell>
          <cell r="AD215">
            <v>0.01</v>
          </cell>
          <cell r="AE215">
            <v>0.09</v>
          </cell>
          <cell r="AF215">
            <v>0.14000000000000001</v>
          </cell>
          <cell r="AG215">
            <v>0.06</v>
          </cell>
          <cell r="AH215">
            <v>0.01</v>
          </cell>
          <cell r="AI215">
            <v>0.01</v>
          </cell>
          <cell r="AJ215">
            <v>0</v>
          </cell>
          <cell r="AK215">
            <v>0.1</v>
          </cell>
          <cell r="AL215">
            <v>0.9</v>
          </cell>
          <cell r="AM215">
            <v>330</v>
          </cell>
          <cell r="AN215">
            <v>8</v>
          </cell>
          <cell r="AO215">
            <v>6</v>
          </cell>
          <cell r="AP215">
            <v>4</v>
          </cell>
          <cell r="AQ215">
            <v>1</v>
          </cell>
          <cell r="AR215">
            <v>0</v>
          </cell>
          <cell r="AS215">
            <v>0.1</v>
          </cell>
        </row>
        <row r="216">
          <cell r="A216">
            <v>299</v>
          </cell>
          <cell r="B216" t="str">
            <v>Caldo preparado com cubo de carne de vaca (diluição 2%)</v>
          </cell>
          <cell r="C216" t="str">
            <v>Temperos, molhos e condimentos</v>
          </cell>
          <cell r="D216" t="str">
            <v>Extratos salgados e ingredientes para molhos</v>
          </cell>
          <cell r="E216" t="str">
            <v>Cubos de caldo ou granulado (base de caldo)</v>
          </cell>
          <cell r="F216">
            <v>4</v>
          </cell>
          <cell r="G216">
            <v>18</v>
          </cell>
          <cell r="H216">
            <v>0.2</v>
          </cell>
          <cell r="I216">
            <v>0.1</v>
          </cell>
          <cell r="J216">
            <v>0.1</v>
          </cell>
          <cell r="K216">
            <v>0</v>
          </cell>
          <cell r="L216">
            <v>0</v>
          </cell>
          <cell r="M216">
            <v>0</v>
          </cell>
          <cell r="N216">
            <v>0.2</v>
          </cell>
          <cell r="O216">
            <v>0</v>
          </cell>
          <cell r="P216">
            <v>0</v>
          </cell>
          <cell r="Q216">
            <v>0.2</v>
          </cell>
          <cell r="R216">
            <v>0</v>
          </cell>
          <cell r="S216">
            <v>0.4</v>
          </cell>
          <cell r="T216">
            <v>0.8</v>
          </cell>
          <cell r="U216">
            <v>0</v>
          </cell>
          <cell r="V216">
            <v>98.3</v>
          </cell>
          <cell r="W216">
            <v>0</v>
          </cell>
          <cell r="X216">
            <v>0</v>
          </cell>
          <cell r="Y216">
            <v>0</v>
          </cell>
          <cell r="Z216">
            <v>0</v>
          </cell>
          <cell r="AA216">
            <v>0</v>
          </cell>
          <cell r="AB216">
            <v>0</v>
          </cell>
          <cell r="AC216">
            <v>0.01</v>
          </cell>
          <cell r="AD216">
            <v>0.01</v>
          </cell>
          <cell r="AE216">
            <v>0.11</v>
          </cell>
          <cell r="AF216">
            <v>0.19</v>
          </cell>
          <cell r="AG216">
            <v>7.0000000000000007E-2</v>
          </cell>
          <cell r="AH216">
            <v>0.01</v>
          </cell>
          <cell r="AI216">
            <v>0.02</v>
          </cell>
          <cell r="AJ216">
            <v>0</v>
          </cell>
          <cell r="AK216">
            <v>0.7</v>
          </cell>
          <cell r="AL216">
            <v>0.9</v>
          </cell>
          <cell r="AM216">
            <v>300</v>
          </cell>
          <cell r="AN216">
            <v>9</v>
          </cell>
          <cell r="AO216">
            <v>8</v>
          </cell>
          <cell r="AP216">
            <v>7</v>
          </cell>
          <cell r="AQ216">
            <v>3</v>
          </cell>
          <cell r="AR216">
            <v>0</v>
          </cell>
          <cell r="AS216">
            <v>0.1</v>
          </cell>
        </row>
        <row r="217">
          <cell r="A217">
            <v>971</v>
          </cell>
          <cell r="B217" t="str">
            <v>Camarão cozido</v>
          </cell>
          <cell r="C217" t="str">
            <v>Peixes, mariscos, anfíbios, répteis e invertebrados</v>
          </cell>
          <cell r="D217" t="str">
            <v>Crustáceos</v>
          </cell>
          <cell r="E217" t="str">
            <v>Camarões e gambas</v>
          </cell>
          <cell r="F217">
            <v>99</v>
          </cell>
          <cell r="G217">
            <v>421</v>
          </cell>
          <cell r="H217">
            <v>0.8</v>
          </cell>
          <cell r="I217">
            <v>0.2</v>
          </cell>
          <cell r="J217">
            <v>0.1</v>
          </cell>
          <cell r="K217">
            <v>0.4</v>
          </cell>
          <cell r="L217">
            <v>0.1</v>
          </cell>
          <cell r="M217">
            <v>0</v>
          </cell>
          <cell r="N217">
            <v>0.4</v>
          </cell>
          <cell r="O217">
            <v>0</v>
          </cell>
          <cell r="P217">
            <v>0</v>
          </cell>
          <cell r="Q217">
            <v>0.4</v>
          </cell>
          <cell r="R217">
            <v>0</v>
          </cell>
          <cell r="S217">
            <v>22.6</v>
          </cell>
          <cell r="T217">
            <v>4</v>
          </cell>
          <cell r="U217">
            <v>0</v>
          </cell>
          <cell r="V217">
            <v>70.2</v>
          </cell>
          <cell r="W217">
            <v>0</v>
          </cell>
          <cell r="X217">
            <v>198</v>
          </cell>
          <cell r="Y217">
            <v>2</v>
          </cell>
          <cell r="Z217">
            <v>0</v>
          </cell>
          <cell r="AA217">
            <v>0</v>
          </cell>
          <cell r="AB217">
            <v>0.9</v>
          </cell>
          <cell r="AC217">
            <v>0.03</v>
          </cell>
          <cell r="AD217">
            <v>0.01</v>
          </cell>
          <cell r="AE217">
            <v>2.4</v>
          </cell>
          <cell r="AF217">
            <v>7.2</v>
          </cell>
          <cell r="AG217">
            <v>4.8</v>
          </cell>
          <cell r="AH217">
            <v>0.05</v>
          </cell>
          <cell r="AI217">
            <v>2.4</v>
          </cell>
          <cell r="AJ217">
            <v>0</v>
          </cell>
          <cell r="AK217">
            <v>9.8000000000000007</v>
          </cell>
          <cell r="AL217">
            <v>5</v>
          </cell>
          <cell r="AM217">
            <v>1600</v>
          </cell>
          <cell r="AN217">
            <v>230</v>
          </cell>
          <cell r="AO217">
            <v>110</v>
          </cell>
          <cell r="AP217">
            <v>190</v>
          </cell>
          <cell r="AQ217">
            <v>38</v>
          </cell>
          <cell r="AR217">
            <v>2.2999999999999998</v>
          </cell>
          <cell r="AS217">
            <v>0.4</v>
          </cell>
          <cell r="AU217">
            <v>71</v>
          </cell>
        </row>
        <row r="218">
          <cell r="A218">
            <v>970</v>
          </cell>
          <cell r="B218" t="str">
            <v>Camarão cozido sem sal</v>
          </cell>
          <cell r="C218" t="str">
            <v>Peixes, mariscos, anfíbios, répteis e invertebrados</v>
          </cell>
          <cell r="D218" t="str">
            <v>Crustáceos</v>
          </cell>
          <cell r="E218" t="str">
            <v>Camarões e gambas</v>
          </cell>
          <cell r="F218">
            <v>92</v>
          </cell>
          <cell r="G218">
            <v>389</v>
          </cell>
          <cell r="H218">
            <v>1.1000000000000001</v>
          </cell>
          <cell r="I218">
            <v>0.2</v>
          </cell>
          <cell r="J218">
            <v>0.2</v>
          </cell>
          <cell r="K218">
            <v>0.6</v>
          </cell>
          <cell r="L218">
            <v>0.6</v>
          </cell>
          <cell r="M218">
            <v>0</v>
          </cell>
          <cell r="N218">
            <v>0.3</v>
          </cell>
          <cell r="O218">
            <v>0</v>
          </cell>
          <cell r="P218">
            <v>0</v>
          </cell>
          <cell r="Q218">
            <v>0.3</v>
          </cell>
          <cell r="R218">
            <v>0</v>
          </cell>
          <cell r="S218">
            <v>20.2</v>
          </cell>
          <cell r="T218">
            <v>0.6</v>
          </cell>
          <cell r="U218">
            <v>0</v>
          </cell>
          <cell r="V218">
            <v>76.8</v>
          </cell>
          <cell r="W218">
            <v>0</v>
          </cell>
          <cell r="X218">
            <v>308</v>
          </cell>
          <cell r="Y218">
            <v>2</v>
          </cell>
          <cell r="Z218">
            <v>0</v>
          </cell>
          <cell r="AA218">
            <v>0</v>
          </cell>
          <cell r="AB218">
            <v>0.82</v>
          </cell>
          <cell r="AC218">
            <v>0.03</v>
          </cell>
          <cell r="AD218">
            <v>0.01</v>
          </cell>
          <cell r="AE218">
            <v>2.2000000000000002</v>
          </cell>
          <cell r="AF218">
            <v>6.5</v>
          </cell>
          <cell r="AG218">
            <v>4.3</v>
          </cell>
          <cell r="AH218">
            <v>0.05</v>
          </cell>
          <cell r="AI218">
            <v>2.4</v>
          </cell>
          <cell r="AJ218">
            <v>0</v>
          </cell>
          <cell r="AK218">
            <v>9</v>
          </cell>
          <cell r="AL218">
            <v>1.5</v>
          </cell>
          <cell r="AM218">
            <v>230</v>
          </cell>
          <cell r="AN218">
            <v>210</v>
          </cell>
          <cell r="AO218">
            <v>100</v>
          </cell>
          <cell r="AP218">
            <v>180</v>
          </cell>
          <cell r="AQ218">
            <v>35</v>
          </cell>
          <cell r="AR218">
            <v>2.1</v>
          </cell>
          <cell r="AS218">
            <v>0.4</v>
          </cell>
          <cell r="AU218">
            <v>71</v>
          </cell>
        </row>
        <row r="219">
          <cell r="A219">
            <v>969</v>
          </cell>
          <cell r="B219" t="str">
            <v>Camarão cru</v>
          </cell>
          <cell r="C219" t="str">
            <v>Peixes, mariscos, anfíbios, répteis e invertebrados</v>
          </cell>
          <cell r="D219" t="str">
            <v>Crustáceos</v>
          </cell>
          <cell r="E219" t="str">
            <v>Camarões e gambas</v>
          </cell>
          <cell r="F219">
            <v>77</v>
          </cell>
          <cell r="G219">
            <v>327</v>
          </cell>
          <cell r="H219">
            <v>0.6</v>
          </cell>
          <cell r="I219">
            <v>0.1</v>
          </cell>
          <cell r="J219">
            <v>0.1</v>
          </cell>
          <cell r="K219">
            <v>0.3</v>
          </cell>
          <cell r="L219">
            <v>0.1</v>
          </cell>
          <cell r="M219">
            <v>0</v>
          </cell>
          <cell r="N219">
            <v>0.3</v>
          </cell>
          <cell r="O219">
            <v>0</v>
          </cell>
          <cell r="P219">
            <v>0</v>
          </cell>
          <cell r="Q219">
            <v>0.3</v>
          </cell>
          <cell r="R219">
            <v>0</v>
          </cell>
          <cell r="S219">
            <v>17.600000000000001</v>
          </cell>
          <cell r="T219">
            <v>0.5</v>
          </cell>
          <cell r="U219">
            <v>0</v>
          </cell>
          <cell r="V219">
            <v>79.2</v>
          </cell>
          <cell r="W219">
            <v>0</v>
          </cell>
          <cell r="X219">
            <v>154</v>
          </cell>
          <cell r="Y219">
            <v>0</v>
          </cell>
          <cell r="Z219">
            <v>0</v>
          </cell>
          <cell r="AA219">
            <v>0</v>
          </cell>
          <cell r="AB219">
            <v>0.7</v>
          </cell>
          <cell r="AC219">
            <v>0.03</v>
          </cell>
          <cell r="AD219">
            <v>0.01</v>
          </cell>
          <cell r="AE219">
            <v>2</v>
          </cell>
          <cell r="AF219">
            <v>5.8</v>
          </cell>
          <cell r="AG219">
            <v>3.8</v>
          </cell>
          <cell r="AH219">
            <v>0.05</v>
          </cell>
          <cell r="AI219">
            <v>2.1</v>
          </cell>
          <cell r="AJ219">
            <v>0</v>
          </cell>
          <cell r="AK219">
            <v>9</v>
          </cell>
          <cell r="AL219">
            <v>1.5</v>
          </cell>
          <cell r="AM219">
            <v>190</v>
          </cell>
          <cell r="AN219">
            <v>180</v>
          </cell>
          <cell r="AO219">
            <v>87</v>
          </cell>
          <cell r="AP219">
            <v>150</v>
          </cell>
          <cell r="AQ219">
            <v>30</v>
          </cell>
          <cell r="AR219">
            <v>1.8</v>
          </cell>
          <cell r="AS219">
            <v>0.3</v>
          </cell>
        </row>
        <row r="220">
          <cell r="A220">
            <v>549</v>
          </cell>
          <cell r="B220" t="str">
            <v>Canela moída</v>
          </cell>
          <cell r="C220" t="str">
            <v>Leguminosas, frutos de casca rija, sementes oleaginosas e especiarias</v>
          </cell>
          <cell r="D220" t="str">
            <v xml:space="preserve">Especiarias </v>
          </cell>
          <cell r="E220" t="str">
            <v>Especiarias de cascas</v>
          </cell>
          <cell r="F220">
            <v>315</v>
          </cell>
          <cell r="G220">
            <v>1320</v>
          </cell>
          <cell r="H220">
            <v>3.2</v>
          </cell>
          <cell r="I220">
            <v>0.7</v>
          </cell>
          <cell r="J220">
            <v>0.5</v>
          </cell>
          <cell r="K220">
            <v>0.5</v>
          </cell>
          <cell r="L220">
            <v>0.5</v>
          </cell>
          <cell r="M220">
            <v>0</v>
          </cell>
          <cell r="N220">
            <v>55.5</v>
          </cell>
          <cell r="O220">
            <v>55.5</v>
          </cell>
          <cell r="P220">
            <v>0</v>
          </cell>
          <cell r="Q220">
            <v>0</v>
          </cell>
          <cell r="R220">
            <v>24.4</v>
          </cell>
          <cell r="S220">
            <v>3.9</v>
          </cell>
          <cell r="T220">
            <v>0.1</v>
          </cell>
          <cell r="U220">
            <v>0</v>
          </cell>
          <cell r="V220">
            <v>10</v>
          </cell>
          <cell r="W220">
            <v>0</v>
          </cell>
          <cell r="X220">
            <v>0</v>
          </cell>
          <cell r="Y220">
            <v>26</v>
          </cell>
          <cell r="Z220">
            <v>155</v>
          </cell>
          <cell r="AA220">
            <v>0</v>
          </cell>
          <cell r="AB220">
            <v>0.1</v>
          </cell>
          <cell r="AC220">
            <v>0.08</v>
          </cell>
          <cell r="AD220">
            <v>0.14000000000000001</v>
          </cell>
          <cell r="AE220">
            <v>1.3</v>
          </cell>
          <cell r="AF220">
            <v>1.3</v>
          </cell>
          <cell r="AG220">
            <v>0</v>
          </cell>
          <cell r="AH220">
            <v>0.25</v>
          </cell>
          <cell r="AI220">
            <v>0</v>
          </cell>
          <cell r="AJ220">
            <v>28</v>
          </cell>
          <cell r="AK220">
            <v>0</v>
          </cell>
          <cell r="AL220">
            <v>3.6</v>
          </cell>
          <cell r="AM220">
            <v>26</v>
          </cell>
          <cell r="AN220">
            <v>500</v>
          </cell>
          <cell r="AO220">
            <v>1230</v>
          </cell>
          <cell r="AP220">
            <v>61</v>
          </cell>
          <cell r="AQ220">
            <v>56</v>
          </cell>
          <cell r="AR220">
            <v>38</v>
          </cell>
          <cell r="AS220">
            <v>2</v>
          </cell>
        </row>
        <row r="221">
          <cell r="A221">
            <v>1116</v>
          </cell>
          <cell r="B221" t="str">
            <v>Canja de frango com aipo</v>
          </cell>
          <cell r="C221" t="str">
            <v>Pratos compostos</v>
          </cell>
          <cell r="D221" t="str">
            <v>Sopas e saladas</v>
          </cell>
          <cell r="E221" t="str">
            <v>Sopas (prontas a comer)</v>
          </cell>
          <cell r="F221">
            <v>56</v>
          </cell>
          <cell r="G221">
            <v>236</v>
          </cell>
          <cell r="H221">
            <v>1.7</v>
          </cell>
          <cell r="I221">
            <v>0.5</v>
          </cell>
          <cell r="J221">
            <v>0.6</v>
          </cell>
          <cell r="K221">
            <v>0.3</v>
          </cell>
          <cell r="L221">
            <v>0.26800000000000002</v>
          </cell>
          <cell r="M221">
            <v>0</v>
          </cell>
          <cell r="N221">
            <v>2.2999999999999998</v>
          </cell>
          <cell r="O221">
            <v>0.2</v>
          </cell>
          <cell r="P221">
            <v>0.1</v>
          </cell>
          <cell r="Q221">
            <v>2.1</v>
          </cell>
          <cell r="R221">
            <v>0.2</v>
          </cell>
          <cell r="S221">
            <v>7.8</v>
          </cell>
          <cell r="T221">
            <v>0.7</v>
          </cell>
          <cell r="U221">
            <v>0</v>
          </cell>
          <cell r="V221">
            <v>86.9</v>
          </cell>
          <cell r="W221">
            <v>0</v>
          </cell>
          <cell r="X221">
            <v>29</v>
          </cell>
          <cell r="Y221">
            <v>3</v>
          </cell>
          <cell r="Z221">
            <v>0</v>
          </cell>
          <cell r="AA221">
            <v>0.1</v>
          </cell>
          <cell r="AB221">
            <v>0.09</v>
          </cell>
          <cell r="AC221">
            <v>0.06</v>
          </cell>
          <cell r="AD221">
            <v>7.0000000000000007E-2</v>
          </cell>
          <cell r="AE221">
            <v>2.7</v>
          </cell>
          <cell r="AF221">
            <v>4.05</v>
          </cell>
          <cell r="AG221">
            <v>1.46</v>
          </cell>
          <cell r="AH221">
            <v>0.14000000000000001</v>
          </cell>
          <cell r="AI221">
            <v>0.25</v>
          </cell>
          <cell r="AJ221">
            <v>0.7</v>
          </cell>
          <cell r="AK221">
            <v>5.6</v>
          </cell>
          <cell r="AL221">
            <v>1.07</v>
          </cell>
          <cell r="AM221">
            <v>270</v>
          </cell>
          <cell r="AN221">
            <v>150</v>
          </cell>
          <cell r="AO221">
            <v>10</v>
          </cell>
          <cell r="AP221">
            <v>71</v>
          </cell>
          <cell r="AQ221">
            <v>14</v>
          </cell>
          <cell r="AR221">
            <v>0.4</v>
          </cell>
          <cell r="AS221">
            <v>0.4</v>
          </cell>
        </row>
        <row r="222">
          <cell r="A222">
            <v>1117</v>
          </cell>
          <cell r="B222" t="str">
            <v>Canja de frango com massa</v>
          </cell>
          <cell r="C222" t="str">
            <v>Pratos compostos</v>
          </cell>
          <cell r="D222" t="str">
            <v>Sopas e saladas</v>
          </cell>
          <cell r="E222" t="str">
            <v>Sopas (prontas a comer)</v>
          </cell>
          <cell r="F222">
            <v>61</v>
          </cell>
          <cell r="G222">
            <v>258</v>
          </cell>
          <cell r="H222">
            <v>1</v>
          </cell>
          <cell r="I222">
            <v>0.2</v>
          </cell>
          <cell r="J222">
            <v>0.3</v>
          </cell>
          <cell r="K222">
            <v>0.2</v>
          </cell>
          <cell r="L222">
            <v>0.21199999999999999</v>
          </cell>
          <cell r="M222">
            <v>0</v>
          </cell>
          <cell r="N222">
            <v>2.1</v>
          </cell>
          <cell r="O222">
            <v>0.1</v>
          </cell>
          <cell r="P222">
            <v>0</v>
          </cell>
          <cell r="Q222">
            <v>2.1</v>
          </cell>
          <cell r="R222">
            <v>0.2</v>
          </cell>
          <cell r="S222">
            <v>10.8</v>
          </cell>
          <cell r="T222">
            <v>0.2</v>
          </cell>
          <cell r="U222">
            <v>0</v>
          </cell>
          <cell r="V222">
            <v>85.3</v>
          </cell>
          <cell r="W222">
            <v>0</v>
          </cell>
          <cell r="X222">
            <v>40</v>
          </cell>
          <cell r="Y222">
            <v>5</v>
          </cell>
          <cell r="Z222">
            <v>0</v>
          </cell>
          <cell r="AA222">
            <v>0.1</v>
          </cell>
          <cell r="AB222">
            <v>0.09</v>
          </cell>
          <cell r="AC222">
            <v>7.0000000000000007E-2</v>
          </cell>
          <cell r="AD222">
            <v>0.09</v>
          </cell>
          <cell r="AE222">
            <v>3.7</v>
          </cell>
          <cell r="AF222">
            <v>5.59</v>
          </cell>
          <cell r="AG222">
            <v>2.02</v>
          </cell>
          <cell r="AH222">
            <v>0.17</v>
          </cell>
          <cell r="AI222">
            <v>0.33</v>
          </cell>
          <cell r="AJ222">
            <v>0</v>
          </cell>
          <cell r="AK222">
            <v>5.6</v>
          </cell>
          <cell r="AL222">
            <v>0.68</v>
          </cell>
          <cell r="AM222">
            <v>97</v>
          </cell>
          <cell r="AN222">
            <v>180</v>
          </cell>
          <cell r="AO222">
            <v>8.3000000000000007</v>
          </cell>
          <cell r="AP222">
            <v>96</v>
          </cell>
          <cell r="AQ222">
            <v>14</v>
          </cell>
          <cell r="AR222">
            <v>0.4</v>
          </cell>
          <cell r="AS222">
            <v>0.5</v>
          </cell>
        </row>
        <row r="223">
          <cell r="A223">
            <v>1900000026</v>
          </cell>
          <cell r="B223" t="str">
            <v>Canónigos crus</v>
          </cell>
          <cell r="C223" t="str">
            <v>Produtos hortícolas e derivados</v>
          </cell>
          <cell r="D223" t="str">
            <v>Hortícolas folhosos</v>
          </cell>
          <cell r="E223" t="str">
            <v>Alfaces e outros vegetais para salada</v>
          </cell>
          <cell r="F223">
            <v>24</v>
          </cell>
          <cell r="G223">
            <v>100</v>
          </cell>
          <cell r="H223">
            <v>0.4</v>
          </cell>
          <cell r="I223">
            <v>0.1</v>
          </cell>
          <cell r="J223">
            <v>0</v>
          </cell>
          <cell r="K223">
            <v>0.2</v>
          </cell>
          <cell r="L223">
            <v>0.1</v>
          </cell>
          <cell r="M223">
            <v>0</v>
          </cell>
          <cell r="N223">
            <v>2</v>
          </cell>
          <cell r="O223">
            <v>2</v>
          </cell>
          <cell r="P223">
            <v>0</v>
          </cell>
          <cell r="Q223">
            <v>0</v>
          </cell>
          <cell r="R223">
            <v>2.1</v>
          </cell>
          <cell r="S223">
            <v>2</v>
          </cell>
          <cell r="T223">
            <v>0</v>
          </cell>
          <cell r="U223">
            <v>0</v>
          </cell>
          <cell r="V223">
            <v>93.4</v>
          </cell>
          <cell r="W223">
            <v>0</v>
          </cell>
          <cell r="X223">
            <v>0</v>
          </cell>
          <cell r="Y223">
            <v>680</v>
          </cell>
          <cell r="Z223">
            <v>4070</v>
          </cell>
          <cell r="AA223">
            <v>0</v>
          </cell>
          <cell r="AB223">
            <v>0.3</v>
          </cell>
          <cell r="AC223">
            <v>0.08</v>
          </cell>
          <cell r="AD223">
            <v>0.08</v>
          </cell>
          <cell r="AE223">
            <v>0.4</v>
          </cell>
          <cell r="AF223">
            <v>0.5</v>
          </cell>
          <cell r="AG223">
            <v>0.1</v>
          </cell>
          <cell r="AH223">
            <v>0.19</v>
          </cell>
          <cell r="AI223">
            <v>0</v>
          </cell>
          <cell r="AJ223">
            <v>39</v>
          </cell>
          <cell r="AK223">
            <v>94.2</v>
          </cell>
          <cell r="AL223">
            <v>0.65</v>
          </cell>
          <cell r="AM223">
            <v>9.5</v>
          </cell>
          <cell r="AN223">
            <v>380</v>
          </cell>
          <cell r="AO223">
            <v>32</v>
          </cell>
          <cell r="AP223">
            <v>52</v>
          </cell>
          <cell r="AQ223">
            <v>13</v>
          </cell>
          <cell r="AR223">
            <v>3.1</v>
          </cell>
          <cell r="AS223">
            <v>0.5</v>
          </cell>
          <cell r="AU223">
            <v>35</v>
          </cell>
        </row>
        <row r="224">
          <cell r="A224">
            <v>904</v>
          </cell>
          <cell r="B224" t="str">
            <v>Cantarilho (Redfish) assado com cebola, tomate, azeite e bacon</v>
          </cell>
          <cell r="C224" t="str">
            <v>Pratos compostos</v>
          </cell>
          <cell r="D224" t="str">
            <v>Pratos, incl. refeições prontas a comer (excluindo sopas e saladas)</v>
          </cell>
          <cell r="E224" t="str">
            <v>Pratos, excluindo pratos  de massa ou arroz, sanduíches e pizza</v>
          </cell>
          <cell r="F224">
            <v>142</v>
          </cell>
          <cell r="G224">
            <v>593</v>
          </cell>
          <cell r="H224">
            <v>8.6</v>
          </cell>
          <cell r="I224">
            <v>1.5</v>
          </cell>
          <cell r="J224">
            <v>5.3</v>
          </cell>
          <cell r="K224">
            <v>1</v>
          </cell>
          <cell r="L224">
            <v>0.80800000000000005</v>
          </cell>
          <cell r="M224">
            <v>0</v>
          </cell>
          <cell r="N224">
            <v>1.2</v>
          </cell>
          <cell r="O224">
            <v>1.1000000000000001</v>
          </cell>
          <cell r="P224">
            <v>0.1</v>
          </cell>
          <cell r="Q224">
            <v>0.1</v>
          </cell>
          <cell r="R224">
            <v>0.4</v>
          </cell>
          <cell r="S224">
            <v>13.6</v>
          </cell>
          <cell r="T224">
            <v>0.9</v>
          </cell>
          <cell r="U224">
            <v>0.7</v>
          </cell>
          <cell r="V224">
            <v>73.7</v>
          </cell>
          <cell r="W224">
            <v>0</v>
          </cell>
          <cell r="X224">
            <v>31</v>
          </cell>
          <cell r="Y224">
            <v>32</v>
          </cell>
          <cell r="Z224">
            <v>106</v>
          </cell>
          <cell r="AA224">
            <v>1.4</v>
          </cell>
          <cell r="AB224">
            <v>1.89</v>
          </cell>
          <cell r="AC224">
            <v>0.1</v>
          </cell>
          <cell r="AD224">
            <v>0.06</v>
          </cell>
          <cell r="AE224">
            <v>1.9</v>
          </cell>
          <cell r="AF224">
            <v>4.76</v>
          </cell>
          <cell r="AG224">
            <v>2.52</v>
          </cell>
          <cell r="AH224">
            <v>0.17</v>
          </cell>
          <cell r="AI224">
            <v>1.5</v>
          </cell>
          <cell r="AJ224">
            <v>3.9</v>
          </cell>
          <cell r="AK224">
            <v>7.2</v>
          </cell>
          <cell r="AL224">
            <v>1.8</v>
          </cell>
          <cell r="AM224">
            <v>360</v>
          </cell>
          <cell r="AN224">
            <v>270</v>
          </cell>
          <cell r="AO224">
            <v>17</v>
          </cell>
          <cell r="AP224">
            <v>140</v>
          </cell>
          <cell r="AQ224">
            <v>25</v>
          </cell>
          <cell r="AR224">
            <v>0.6</v>
          </cell>
          <cell r="AS224">
            <v>0.5</v>
          </cell>
        </row>
        <row r="225">
          <cell r="A225">
            <v>1160</v>
          </cell>
          <cell r="B225" t="str">
            <v>Cantarilho (Redfish) com batata, no forno</v>
          </cell>
          <cell r="C225" t="str">
            <v>Peixes, mariscos, anfíbios, répteis e invertebrados</v>
          </cell>
          <cell r="D225" t="str">
            <v>Peixe (músculo)</v>
          </cell>
          <cell r="E225" t="str">
            <v>Peixe de mar</v>
          </cell>
          <cell r="F225">
            <v>108</v>
          </cell>
          <cell r="G225">
            <v>452</v>
          </cell>
          <cell r="H225">
            <v>4.9000000000000004</v>
          </cell>
          <cell r="I225">
            <v>0.9</v>
          </cell>
          <cell r="J225">
            <v>3</v>
          </cell>
          <cell r="K225">
            <v>0.6</v>
          </cell>
          <cell r="L225">
            <v>0.47499999999999998</v>
          </cell>
          <cell r="M225">
            <v>0</v>
          </cell>
          <cell r="N225">
            <v>5.7</v>
          </cell>
          <cell r="O225">
            <v>1.9</v>
          </cell>
          <cell r="P225">
            <v>0.2</v>
          </cell>
          <cell r="Q225">
            <v>3.5</v>
          </cell>
          <cell r="R225">
            <v>1.1000000000000001</v>
          </cell>
          <cell r="S225">
            <v>8.6999999999999993</v>
          </cell>
          <cell r="T225">
            <v>0.5</v>
          </cell>
          <cell r="U225">
            <v>0.6</v>
          </cell>
          <cell r="V225">
            <v>77.7</v>
          </cell>
          <cell r="W225">
            <v>0</v>
          </cell>
          <cell r="X225">
            <v>18</v>
          </cell>
          <cell r="Y225">
            <v>39</v>
          </cell>
          <cell r="Z225">
            <v>196</v>
          </cell>
          <cell r="AA225">
            <v>0.8</v>
          </cell>
          <cell r="AB225">
            <v>1.27</v>
          </cell>
          <cell r="AC225">
            <v>0.19</v>
          </cell>
          <cell r="AD225">
            <v>7.0000000000000007E-2</v>
          </cell>
          <cell r="AE225">
            <v>1.9</v>
          </cell>
          <cell r="AF225">
            <v>3.56</v>
          </cell>
          <cell r="AG225">
            <v>1.66</v>
          </cell>
          <cell r="AH225">
            <v>0.27</v>
          </cell>
          <cell r="AI225">
            <v>0.81</v>
          </cell>
          <cell r="AJ225">
            <v>14.1</v>
          </cell>
          <cell r="AK225">
            <v>21</v>
          </cell>
          <cell r="AL225">
            <v>1.38</v>
          </cell>
          <cell r="AM225">
            <v>200</v>
          </cell>
          <cell r="AN225">
            <v>370</v>
          </cell>
          <cell r="AO225">
            <v>24</v>
          </cell>
          <cell r="AP225">
            <v>100</v>
          </cell>
          <cell r="AQ225">
            <v>22</v>
          </cell>
          <cell r="AR225">
            <v>0.8</v>
          </cell>
          <cell r="AS225">
            <v>0.6</v>
          </cell>
        </row>
        <row r="226">
          <cell r="A226">
            <v>903</v>
          </cell>
          <cell r="B226" t="str">
            <v>Cantarilho (Redfish) cozido</v>
          </cell>
          <cell r="C226" t="str">
            <v>Peixes, mariscos, anfíbios, répteis e invertebrados</v>
          </cell>
          <cell r="D226" t="str">
            <v>Peixe (músculo)</v>
          </cell>
          <cell r="E226" t="str">
            <v>Peixe de mar</v>
          </cell>
          <cell r="F226">
            <v>99</v>
          </cell>
          <cell r="G226">
            <v>417</v>
          </cell>
          <cell r="H226">
            <v>2.4</v>
          </cell>
          <cell r="I226">
            <v>0.5</v>
          </cell>
          <cell r="J226">
            <v>0.9</v>
          </cell>
          <cell r="K226">
            <v>0.6</v>
          </cell>
          <cell r="L226">
            <v>0.4</v>
          </cell>
          <cell r="M226">
            <v>0</v>
          </cell>
          <cell r="N226">
            <v>0</v>
          </cell>
          <cell r="O226">
            <v>0</v>
          </cell>
          <cell r="P226">
            <v>0</v>
          </cell>
          <cell r="Q226">
            <v>0</v>
          </cell>
          <cell r="R226">
            <v>0</v>
          </cell>
          <cell r="S226">
            <v>19.3</v>
          </cell>
          <cell r="T226">
            <v>0.9</v>
          </cell>
          <cell r="U226">
            <v>0</v>
          </cell>
          <cell r="V226">
            <v>76.5</v>
          </cell>
          <cell r="W226">
            <v>0</v>
          </cell>
          <cell r="X226">
            <v>46</v>
          </cell>
          <cell r="Y226">
            <v>18</v>
          </cell>
          <cell r="Z226">
            <v>0</v>
          </cell>
          <cell r="AA226">
            <v>2.2999999999999998</v>
          </cell>
          <cell r="AB226">
            <v>1.3</v>
          </cell>
          <cell r="AC226">
            <v>0.11</v>
          </cell>
          <cell r="AD226">
            <v>0.1</v>
          </cell>
          <cell r="AE226">
            <v>2.8</v>
          </cell>
          <cell r="AF226">
            <v>6.4</v>
          </cell>
          <cell r="AG226">
            <v>3.6</v>
          </cell>
          <cell r="AH226">
            <v>0.14000000000000001</v>
          </cell>
          <cell r="AI226">
            <v>2</v>
          </cell>
          <cell r="AJ226">
            <v>0</v>
          </cell>
          <cell r="AK226">
            <v>5.9</v>
          </cell>
          <cell r="AL226">
            <v>1.8</v>
          </cell>
          <cell r="AM226">
            <v>340</v>
          </cell>
          <cell r="AN226">
            <v>290</v>
          </cell>
          <cell r="AO226">
            <v>14</v>
          </cell>
          <cell r="AP226">
            <v>200</v>
          </cell>
          <cell r="AQ226">
            <v>39</v>
          </cell>
          <cell r="AR226">
            <v>0.7</v>
          </cell>
          <cell r="AS226">
            <v>0.7</v>
          </cell>
          <cell r="AU226">
            <v>22</v>
          </cell>
        </row>
        <row r="227">
          <cell r="A227">
            <v>902</v>
          </cell>
          <cell r="B227" t="str">
            <v>Cantarilho (Redfish) cru</v>
          </cell>
          <cell r="C227" t="str">
            <v>Peixes, mariscos, anfíbios, répteis e invertebrados</v>
          </cell>
          <cell r="D227" t="str">
            <v>Peixe (músculo)</v>
          </cell>
          <cell r="E227" t="str">
            <v>Peixe de mar</v>
          </cell>
          <cell r="F227">
            <v>101</v>
          </cell>
          <cell r="G227">
            <v>424</v>
          </cell>
          <cell r="H227">
            <v>2.9</v>
          </cell>
          <cell r="I227">
            <v>0.5</v>
          </cell>
          <cell r="J227">
            <v>0.9</v>
          </cell>
          <cell r="K227">
            <v>0.5</v>
          </cell>
          <cell r="L227">
            <v>0.4</v>
          </cell>
          <cell r="M227">
            <v>0</v>
          </cell>
          <cell r="N227">
            <v>0</v>
          </cell>
          <cell r="O227">
            <v>0</v>
          </cell>
          <cell r="P227">
            <v>0</v>
          </cell>
          <cell r="Q227">
            <v>0</v>
          </cell>
          <cell r="R227">
            <v>0</v>
          </cell>
          <cell r="S227">
            <v>18.600000000000001</v>
          </cell>
          <cell r="T227">
            <v>0.2</v>
          </cell>
          <cell r="U227">
            <v>0</v>
          </cell>
          <cell r="V227">
            <v>77.3</v>
          </cell>
          <cell r="W227">
            <v>0</v>
          </cell>
          <cell r="X227">
            <v>42</v>
          </cell>
          <cell r="Y227">
            <v>20</v>
          </cell>
          <cell r="Z227">
            <v>0</v>
          </cell>
          <cell r="AA227">
            <v>2.2999999999999998</v>
          </cell>
          <cell r="AB227">
            <v>1.2</v>
          </cell>
          <cell r="AC227">
            <v>0.13</v>
          </cell>
          <cell r="AD227">
            <v>0.09</v>
          </cell>
          <cell r="AE227">
            <v>2.8</v>
          </cell>
          <cell r="AF227">
            <v>6.3</v>
          </cell>
          <cell r="AG227">
            <v>3.5</v>
          </cell>
          <cell r="AH227">
            <v>0.18</v>
          </cell>
          <cell r="AI227">
            <v>2.2999999999999998</v>
          </cell>
          <cell r="AJ227">
            <v>0</v>
          </cell>
          <cell r="AK227">
            <v>6</v>
          </cell>
          <cell r="AL227">
            <v>1.2</v>
          </cell>
          <cell r="AM227">
            <v>78</v>
          </cell>
          <cell r="AN227">
            <v>310</v>
          </cell>
          <cell r="AO227">
            <v>15</v>
          </cell>
          <cell r="AP227">
            <v>200</v>
          </cell>
          <cell r="AQ227">
            <v>29</v>
          </cell>
          <cell r="AR227">
            <v>0.6</v>
          </cell>
          <cell r="AS227">
            <v>0.6</v>
          </cell>
        </row>
        <row r="228">
          <cell r="A228">
            <v>1161</v>
          </cell>
          <cell r="B228" t="str">
            <v>Cantarilho (Redfish) no forno</v>
          </cell>
          <cell r="C228" t="str">
            <v>Peixes, mariscos, anfíbios, répteis e invertebrados</v>
          </cell>
          <cell r="D228" t="str">
            <v>Peixe (músculo)</v>
          </cell>
          <cell r="E228" t="str">
            <v>Peixe de mar</v>
          </cell>
          <cell r="F228">
            <v>114</v>
          </cell>
          <cell r="G228">
            <v>481</v>
          </cell>
          <cell r="H228">
            <v>2.7</v>
          </cell>
          <cell r="I228">
            <v>0.5</v>
          </cell>
          <cell r="J228">
            <v>0.8</v>
          </cell>
          <cell r="K228">
            <v>0.5</v>
          </cell>
          <cell r="L228">
            <v>0.371</v>
          </cell>
          <cell r="M228">
            <v>0</v>
          </cell>
          <cell r="N228">
            <v>1.1000000000000001</v>
          </cell>
          <cell r="O228">
            <v>1</v>
          </cell>
          <cell r="P228">
            <v>0</v>
          </cell>
          <cell r="Q228">
            <v>0.1</v>
          </cell>
          <cell r="R228">
            <v>0.5</v>
          </cell>
          <cell r="S228">
            <v>17.3</v>
          </cell>
          <cell r="T228">
            <v>1</v>
          </cell>
          <cell r="U228">
            <v>2.2000000000000002</v>
          </cell>
          <cell r="V228">
            <v>74.3</v>
          </cell>
          <cell r="W228">
            <v>0</v>
          </cell>
          <cell r="X228">
            <v>39</v>
          </cell>
          <cell r="Y228">
            <v>176</v>
          </cell>
          <cell r="Z228">
            <v>947</v>
          </cell>
          <cell r="AA228">
            <v>2.1</v>
          </cell>
          <cell r="AB228">
            <v>1.19</v>
          </cell>
          <cell r="AC228">
            <v>0.14000000000000001</v>
          </cell>
          <cell r="AD228">
            <v>0.09</v>
          </cell>
          <cell r="AE228">
            <v>2.8</v>
          </cell>
          <cell r="AF228">
            <v>5.99</v>
          </cell>
          <cell r="AG228">
            <v>3.25</v>
          </cell>
          <cell r="AH228">
            <v>0.19</v>
          </cell>
          <cell r="AI228">
            <v>2.1</v>
          </cell>
          <cell r="AJ228">
            <v>0.6</v>
          </cell>
          <cell r="AK228">
            <v>10</v>
          </cell>
          <cell r="AL228">
            <v>2.0499999999999998</v>
          </cell>
          <cell r="AM228">
            <v>400</v>
          </cell>
          <cell r="AN228">
            <v>360</v>
          </cell>
          <cell r="AO228">
            <v>24</v>
          </cell>
          <cell r="AP228">
            <v>190</v>
          </cell>
          <cell r="AQ228">
            <v>32</v>
          </cell>
          <cell r="AR228">
            <v>0.9</v>
          </cell>
          <cell r="AS228">
            <v>0.6</v>
          </cell>
        </row>
        <row r="229">
          <cell r="A229">
            <v>1900000115</v>
          </cell>
          <cell r="B229" t="str">
            <v>Caracol cru</v>
          </cell>
          <cell r="C229" t="str">
            <v>Peixes, mariscos, anfíbios, répteis e invertebrados</v>
          </cell>
          <cell r="D229" t="str">
            <v>Anfíbios, répteis, caracóis e insetos</v>
          </cell>
          <cell r="E229" t="str">
            <v>Invertebrados terrestres</v>
          </cell>
          <cell r="F229">
            <v>85</v>
          </cell>
          <cell r="G229">
            <v>360</v>
          </cell>
          <cell r="H229">
            <v>1.4</v>
          </cell>
          <cell r="I229">
            <v>0.2</v>
          </cell>
          <cell r="J229">
            <v>0.3</v>
          </cell>
          <cell r="K229">
            <v>0.4</v>
          </cell>
          <cell r="L229">
            <v>0</v>
          </cell>
          <cell r="M229">
            <v>0</v>
          </cell>
          <cell r="N229">
            <v>2</v>
          </cell>
          <cell r="O229">
            <v>0</v>
          </cell>
          <cell r="P229">
            <v>0</v>
          </cell>
          <cell r="Q229">
            <v>2</v>
          </cell>
          <cell r="R229">
            <v>0</v>
          </cell>
          <cell r="S229">
            <v>16.100000000000001</v>
          </cell>
          <cell r="T229">
            <v>0.2</v>
          </cell>
          <cell r="U229">
            <v>0</v>
          </cell>
          <cell r="V229">
            <v>79</v>
          </cell>
          <cell r="W229">
            <v>0</v>
          </cell>
          <cell r="X229">
            <v>50</v>
          </cell>
          <cell r="Y229">
            <v>90</v>
          </cell>
          <cell r="Z229">
            <v>0</v>
          </cell>
          <cell r="AA229">
            <v>1.1000000000000001</v>
          </cell>
          <cell r="AB229">
            <v>0.8</v>
          </cell>
          <cell r="AC229">
            <v>0.13</v>
          </cell>
          <cell r="AD229">
            <v>0.18</v>
          </cell>
          <cell r="AE229">
            <v>0.9</v>
          </cell>
          <cell r="AF229">
            <v>3.4</v>
          </cell>
          <cell r="AG229">
            <v>2.5</v>
          </cell>
          <cell r="AH229">
            <v>0.1</v>
          </cell>
          <cell r="AI229">
            <v>5</v>
          </cell>
          <cell r="AJ229">
            <v>15</v>
          </cell>
          <cell r="AK229">
            <v>20</v>
          </cell>
          <cell r="AL229">
            <v>1.3</v>
          </cell>
          <cell r="AM229">
            <v>73</v>
          </cell>
          <cell r="AN229">
            <v>120</v>
          </cell>
          <cell r="AO229">
            <v>170</v>
          </cell>
          <cell r="AP229">
            <v>200</v>
          </cell>
          <cell r="AQ229">
            <v>250</v>
          </cell>
          <cell r="AR229">
            <v>3.5</v>
          </cell>
          <cell r="AS229">
            <v>2</v>
          </cell>
          <cell r="AT229">
            <v>50</v>
          </cell>
          <cell r="AU229">
            <v>5.9</v>
          </cell>
        </row>
        <row r="230">
          <cell r="A230">
            <v>623</v>
          </cell>
          <cell r="B230" t="str">
            <v>Carambola</v>
          </cell>
          <cell r="C230" t="str">
            <v>Frutos e produtos derivados de frutos</v>
          </cell>
          <cell r="D230" t="str">
            <v>Fruta utilizada como fruta</v>
          </cell>
          <cell r="E230" t="str">
            <v>Frutos diversos com casca comestível</v>
          </cell>
          <cell r="F230">
            <v>40</v>
          </cell>
          <cell r="G230">
            <v>171</v>
          </cell>
          <cell r="H230">
            <v>0.3</v>
          </cell>
          <cell r="I230">
            <v>0</v>
          </cell>
          <cell r="J230">
            <v>0.1</v>
          </cell>
          <cell r="K230">
            <v>0.1</v>
          </cell>
          <cell r="L230">
            <v>0.1</v>
          </cell>
          <cell r="M230">
            <v>0</v>
          </cell>
          <cell r="N230">
            <v>7.1</v>
          </cell>
          <cell r="O230">
            <v>6.9</v>
          </cell>
          <cell r="P230">
            <v>0</v>
          </cell>
          <cell r="Q230">
            <v>0.2</v>
          </cell>
          <cell r="R230">
            <v>1.7</v>
          </cell>
          <cell r="S230">
            <v>0.5</v>
          </cell>
          <cell r="T230">
            <v>0</v>
          </cell>
          <cell r="U230">
            <v>0</v>
          </cell>
          <cell r="V230">
            <v>91</v>
          </cell>
          <cell r="W230">
            <v>1.3</v>
          </cell>
          <cell r="X230">
            <v>0</v>
          </cell>
          <cell r="Y230">
            <v>8</v>
          </cell>
          <cell r="Z230">
            <v>49</v>
          </cell>
          <cell r="AA230">
            <v>0</v>
          </cell>
          <cell r="AB230">
            <v>0</v>
          </cell>
          <cell r="AC230">
            <v>0.03</v>
          </cell>
          <cell r="AD230">
            <v>0.03</v>
          </cell>
          <cell r="AE230">
            <v>0.4</v>
          </cell>
          <cell r="AF230">
            <v>0.5</v>
          </cell>
          <cell r="AG230">
            <v>0.1</v>
          </cell>
          <cell r="AH230">
            <v>0</v>
          </cell>
          <cell r="AI230">
            <v>0</v>
          </cell>
          <cell r="AJ230">
            <v>27</v>
          </cell>
          <cell r="AK230">
            <v>0</v>
          </cell>
          <cell r="AL230">
            <v>0.4</v>
          </cell>
          <cell r="AM230">
            <v>3</v>
          </cell>
          <cell r="AN230">
            <v>150</v>
          </cell>
          <cell r="AO230">
            <v>5</v>
          </cell>
          <cell r="AP230">
            <v>15</v>
          </cell>
          <cell r="AQ230">
            <v>7</v>
          </cell>
          <cell r="AR230">
            <v>0.6</v>
          </cell>
          <cell r="AS230">
            <v>0.1</v>
          </cell>
        </row>
        <row r="231">
          <cell r="A231">
            <v>817</v>
          </cell>
          <cell r="B231" t="str">
            <v>Carapau cru</v>
          </cell>
          <cell r="C231" t="str">
            <v>Peixes, mariscos, anfíbios, répteis e invertebrados</v>
          </cell>
          <cell r="D231" t="str">
            <v>Peixe (músculo)</v>
          </cell>
          <cell r="E231" t="str">
            <v>Peixe de mar</v>
          </cell>
          <cell r="F231">
            <v>105</v>
          </cell>
          <cell r="G231">
            <v>442</v>
          </cell>
          <cell r="H231">
            <v>2.9</v>
          </cell>
          <cell r="I231">
            <v>0.7</v>
          </cell>
          <cell r="J231">
            <v>0.8</v>
          </cell>
          <cell r="K231">
            <v>0.9</v>
          </cell>
          <cell r="L231">
            <v>0</v>
          </cell>
          <cell r="M231">
            <v>0</v>
          </cell>
          <cell r="N231">
            <v>0</v>
          </cell>
          <cell r="O231">
            <v>0</v>
          </cell>
          <cell r="P231">
            <v>0</v>
          </cell>
          <cell r="Q231">
            <v>0</v>
          </cell>
          <cell r="R231">
            <v>0</v>
          </cell>
          <cell r="S231">
            <v>19.7</v>
          </cell>
          <cell r="T231">
            <v>0.2</v>
          </cell>
          <cell r="U231">
            <v>0</v>
          </cell>
          <cell r="V231">
            <v>75.599999999999994</v>
          </cell>
          <cell r="W231">
            <v>0</v>
          </cell>
          <cell r="X231">
            <v>36</v>
          </cell>
          <cell r="Y231">
            <v>15</v>
          </cell>
          <cell r="Z231">
            <v>0</v>
          </cell>
          <cell r="AA231">
            <v>4.0999999999999996</v>
          </cell>
          <cell r="AB231">
            <v>0.37</v>
          </cell>
          <cell r="AC231">
            <v>0.15</v>
          </cell>
          <cell r="AD231">
            <v>0.15</v>
          </cell>
          <cell r="AE231">
            <v>5</v>
          </cell>
          <cell r="AF231">
            <v>8.6999999999999993</v>
          </cell>
          <cell r="AG231">
            <v>3.7</v>
          </cell>
          <cell r="AH231">
            <v>0.36</v>
          </cell>
          <cell r="AI231">
            <v>5.7</v>
          </cell>
          <cell r="AJ231">
            <v>0</v>
          </cell>
          <cell r="AK231">
            <v>15</v>
          </cell>
          <cell r="AL231">
            <v>1.4</v>
          </cell>
          <cell r="AM231">
            <v>80</v>
          </cell>
          <cell r="AN231">
            <v>400</v>
          </cell>
          <cell r="AO231">
            <v>69</v>
          </cell>
          <cell r="AP231">
            <v>260</v>
          </cell>
          <cell r="AQ231">
            <v>33</v>
          </cell>
          <cell r="AR231">
            <v>1.2</v>
          </cell>
          <cell r="AS231">
            <v>1.2</v>
          </cell>
          <cell r="AU231">
            <v>46</v>
          </cell>
        </row>
        <row r="232">
          <cell r="A232">
            <v>819</v>
          </cell>
          <cell r="B232" t="str">
            <v>Carapau frito</v>
          </cell>
          <cell r="C232" t="str">
            <v>Peixes, mariscos, anfíbios, répteis e invertebrados</v>
          </cell>
          <cell r="D232" t="str">
            <v>Peixe (músculo)</v>
          </cell>
          <cell r="E232" t="str">
            <v>Peixe de mar</v>
          </cell>
          <cell r="F232">
            <v>186</v>
          </cell>
          <cell r="G232">
            <v>780</v>
          </cell>
          <cell r="H232">
            <v>9.6</v>
          </cell>
          <cell r="I232">
            <v>1.5</v>
          </cell>
          <cell r="J232">
            <v>2.5</v>
          </cell>
          <cell r="K232">
            <v>4.2</v>
          </cell>
          <cell r="L232">
            <v>3</v>
          </cell>
          <cell r="M232">
            <v>0</v>
          </cell>
          <cell r="N232">
            <v>1</v>
          </cell>
          <cell r="O232">
            <v>0</v>
          </cell>
          <cell r="P232">
            <v>0</v>
          </cell>
          <cell r="Q232">
            <v>1</v>
          </cell>
          <cell r="R232">
            <v>0</v>
          </cell>
          <cell r="S232">
            <v>24</v>
          </cell>
          <cell r="T232">
            <v>1.3</v>
          </cell>
          <cell r="U232">
            <v>0</v>
          </cell>
          <cell r="V232">
            <v>62.8</v>
          </cell>
          <cell r="W232">
            <v>0</v>
          </cell>
          <cell r="X232">
            <v>39</v>
          </cell>
          <cell r="Y232">
            <v>8</v>
          </cell>
          <cell r="Z232">
            <v>0</v>
          </cell>
          <cell r="AA232">
            <v>2.8</v>
          </cell>
          <cell r="AB232">
            <v>0.79</v>
          </cell>
          <cell r="AC232">
            <v>0.13</v>
          </cell>
          <cell r="AD232">
            <v>0.17</v>
          </cell>
          <cell r="AE232">
            <v>5.5</v>
          </cell>
          <cell r="AF232">
            <v>10</v>
          </cell>
          <cell r="AG232">
            <v>4.5</v>
          </cell>
          <cell r="AH232">
            <v>0.3</v>
          </cell>
          <cell r="AI232">
            <v>6.6</v>
          </cell>
          <cell r="AJ232">
            <v>0</v>
          </cell>
          <cell r="AK232">
            <v>20</v>
          </cell>
          <cell r="AL232">
            <v>2.6</v>
          </cell>
          <cell r="AM232">
            <v>530</v>
          </cell>
          <cell r="AN232">
            <v>470</v>
          </cell>
          <cell r="AO232">
            <v>86</v>
          </cell>
          <cell r="AP232">
            <v>290</v>
          </cell>
          <cell r="AQ232">
            <v>37</v>
          </cell>
          <cell r="AR232">
            <v>2</v>
          </cell>
          <cell r="AS232">
            <v>1.1000000000000001</v>
          </cell>
          <cell r="AU232">
            <v>44</v>
          </cell>
        </row>
        <row r="233">
          <cell r="A233">
            <v>818</v>
          </cell>
          <cell r="B233" t="str">
            <v>Carapau grelhado</v>
          </cell>
          <cell r="C233" t="str">
            <v>Peixes, mariscos, anfíbios, répteis e invertebrados</v>
          </cell>
          <cell r="D233" t="str">
            <v>Peixe (músculo)</v>
          </cell>
          <cell r="E233" t="str">
            <v>Peixe de mar</v>
          </cell>
          <cell r="F233">
            <v>139</v>
          </cell>
          <cell r="G233">
            <v>584</v>
          </cell>
          <cell r="H233">
            <v>3.7</v>
          </cell>
          <cell r="I233">
            <v>0.9</v>
          </cell>
          <cell r="J233">
            <v>1</v>
          </cell>
          <cell r="K233">
            <v>1.1000000000000001</v>
          </cell>
          <cell r="L233">
            <v>0</v>
          </cell>
          <cell r="M233">
            <v>0</v>
          </cell>
          <cell r="N233">
            <v>0</v>
          </cell>
          <cell r="O233">
            <v>0</v>
          </cell>
          <cell r="P233">
            <v>0</v>
          </cell>
          <cell r="Q233">
            <v>0</v>
          </cell>
          <cell r="R233">
            <v>0</v>
          </cell>
          <cell r="S233">
            <v>26.3</v>
          </cell>
          <cell r="T233">
            <v>1.1000000000000001</v>
          </cell>
          <cell r="U233">
            <v>0</v>
          </cell>
          <cell r="V233">
            <v>67.5</v>
          </cell>
          <cell r="W233">
            <v>0</v>
          </cell>
          <cell r="X233">
            <v>48</v>
          </cell>
          <cell r="Y233">
            <v>21</v>
          </cell>
          <cell r="Z233">
            <v>0</v>
          </cell>
          <cell r="AA233">
            <v>3.5</v>
          </cell>
          <cell r="AB233">
            <v>0.18</v>
          </cell>
          <cell r="AC233">
            <v>0.14000000000000001</v>
          </cell>
          <cell r="AD233">
            <v>0.16</v>
          </cell>
          <cell r="AE233">
            <v>5.9</v>
          </cell>
          <cell r="AF233">
            <v>11</v>
          </cell>
          <cell r="AG233">
            <v>4.9000000000000004</v>
          </cell>
          <cell r="AH233">
            <v>0.34</v>
          </cell>
          <cell r="AI233">
            <v>6.4</v>
          </cell>
          <cell r="AJ233">
            <v>0</v>
          </cell>
          <cell r="AK233">
            <v>24</v>
          </cell>
          <cell r="AL233">
            <v>2.2999999999999998</v>
          </cell>
          <cell r="AM233">
            <v>450</v>
          </cell>
          <cell r="AN233">
            <v>470</v>
          </cell>
          <cell r="AO233">
            <v>61</v>
          </cell>
          <cell r="AP233">
            <v>290</v>
          </cell>
          <cell r="AQ233">
            <v>35</v>
          </cell>
          <cell r="AR233">
            <v>2.1</v>
          </cell>
          <cell r="AS233">
            <v>0.9</v>
          </cell>
          <cell r="AU233">
            <v>44</v>
          </cell>
        </row>
        <row r="234">
          <cell r="A234">
            <v>1900000044</v>
          </cell>
          <cell r="B234" t="str">
            <v>Cardamomo verde</v>
          </cell>
          <cell r="C234" t="str">
            <v>Leguminosas, frutos de casca rija, sementes oleaginosas e especiarias</v>
          </cell>
          <cell r="D234" t="str">
            <v xml:space="preserve">Especiarias </v>
          </cell>
          <cell r="E234" t="str">
            <v>Especiarias de frutos</v>
          </cell>
          <cell r="F234">
            <v>335</v>
          </cell>
          <cell r="G234">
            <v>1410</v>
          </cell>
          <cell r="H234">
            <v>6.2</v>
          </cell>
          <cell r="I234">
            <v>0.7</v>
          </cell>
          <cell r="J234">
            <v>0.9</v>
          </cell>
          <cell r="K234">
            <v>0.4</v>
          </cell>
          <cell r="L234">
            <v>0.31</v>
          </cell>
          <cell r="M234">
            <v>0</v>
          </cell>
          <cell r="N234">
            <v>49.5</v>
          </cell>
          <cell r="O234">
            <v>5.2</v>
          </cell>
          <cell r="P234">
            <v>0</v>
          </cell>
          <cell r="Q234">
            <v>31</v>
          </cell>
          <cell r="R234">
            <v>19</v>
          </cell>
          <cell r="S234">
            <v>10.8</v>
          </cell>
          <cell r="T234">
            <v>0.9</v>
          </cell>
          <cell r="U234">
            <v>0</v>
          </cell>
          <cell r="V234">
            <v>10.4</v>
          </cell>
          <cell r="W234">
            <v>0</v>
          </cell>
          <cell r="X234">
            <v>0</v>
          </cell>
          <cell r="Y234">
            <v>0</v>
          </cell>
          <cell r="Z234">
            <v>0</v>
          </cell>
          <cell r="AA234">
            <v>0</v>
          </cell>
          <cell r="AB234">
            <v>0</v>
          </cell>
          <cell r="AC234">
            <v>0.2</v>
          </cell>
          <cell r="AD234">
            <v>0.18</v>
          </cell>
          <cell r="AE234">
            <v>1.1000000000000001</v>
          </cell>
          <cell r="AF234">
            <v>9.6</v>
          </cell>
          <cell r="AG234">
            <v>8.5</v>
          </cell>
          <cell r="AH234">
            <v>0.23</v>
          </cell>
          <cell r="AI234">
            <v>0</v>
          </cell>
          <cell r="AJ234">
            <v>21</v>
          </cell>
          <cell r="AK234">
            <v>0</v>
          </cell>
          <cell r="AL234">
            <v>4.2</v>
          </cell>
          <cell r="AM234">
            <v>370</v>
          </cell>
          <cell r="AN234">
            <v>210</v>
          </cell>
          <cell r="AO234">
            <v>240</v>
          </cell>
          <cell r="AP234">
            <v>66</v>
          </cell>
          <cell r="AQ234">
            <v>69</v>
          </cell>
          <cell r="AR234">
            <v>5.6</v>
          </cell>
          <cell r="AS234">
            <v>1.7</v>
          </cell>
        </row>
        <row r="235">
          <cell r="A235">
            <v>1193</v>
          </cell>
          <cell r="B235" t="str">
            <v>Caril em pó</v>
          </cell>
          <cell r="C235" t="str">
            <v>Temperos, molhos e condimentos</v>
          </cell>
          <cell r="D235" t="str">
            <v>Temperos</v>
          </cell>
          <cell r="E235" t="str">
            <v>Misturas de temperos</v>
          </cell>
          <cell r="F235">
            <v>342</v>
          </cell>
          <cell r="G235">
            <v>1420</v>
          </cell>
          <cell r="H235">
            <v>13.8</v>
          </cell>
          <cell r="I235">
            <v>2</v>
          </cell>
          <cell r="J235">
            <v>5</v>
          </cell>
          <cell r="K235">
            <v>2</v>
          </cell>
          <cell r="L235">
            <v>1.8</v>
          </cell>
          <cell r="M235">
            <v>0</v>
          </cell>
          <cell r="N235">
            <v>25.2</v>
          </cell>
          <cell r="O235">
            <v>25.2</v>
          </cell>
          <cell r="P235">
            <v>0</v>
          </cell>
          <cell r="Q235">
            <v>0</v>
          </cell>
          <cell r="R235">
            <v>33.200000000000003</v>
          </cell>
          <cell r="S235">
            <v>12.7</v>
          </cell>
          <cell r="T235">
            <v>0.1</v>
          </cell>
          <cell r="U235">
            <v>0</v>
          </cell>
          <cell r="V235">
            <v>9.5</v>
          </cell>
          <cell r="W235">
            <v>0</v>
          </cell>
          <cell r="X235">
            <v>0</v>
          </cell>
          <cell r="Y235">
            <v>50</v>
          </cell>
          <cell r="Z235">
            <v>594</v>
          </cell>
          <cell r="AA235">
            <v>0</v>
          </cell>
          <cell r="AB235">
            <v>22</v>
          </cell>
          <cell r="AC235">
            <v>0.25</v>
          </cell>
          <cell r="AD235">
            <v>0.28000000000000003</v>
          </cell>
          <cell r="AE235">
            <v>3.47</v>
          </cell>
          <cell r="AF235">
            <v>3.47</v>
          </cell>
          <cell r="AG235">
            <v>0</v>
          </cell>
          <cell r="AH235">
            <v>1.1499999999999999</v>
          </cell>
          <cell r="AI235">
            <v>0</v>
          </cell>
          <cell r="AJ235">
            <v>11.4</v>
          </cell>
          <cell r="AK235">
            <v>154</v>
          </cell>
          <cell r="AL235">
            <v>5.6</v>
          </cell>
          <cell r="AM235">
            <v>52</v>
          </cell>
          <cell r="AN235">
            <v>1540</v>
          </cell>
          <cell r="AO235">
            <v>480</v>
          </cell>
          <cell r="AP235">
            <v>350</v>
          </cell>
          <cell r="AQ235">
            <v>250</v>
          </cell>
          <cell r="AR235">
            <v>30</v>
          </cell>
          <cell r="AS235">
            <v>4.0999999999999996</v>
          </cell>
        </row>
        <row r="236">
          <cell r="A236">
            <v>1027</v>
          </cell>
          <cell r="B236" t="str">
            <v>Carne à bolonhesa</v>
          </cell>
          <cell r="C236" t="str">
            <v>Pratos compostos</v>
          </cell>
          <cell r="D236" t="str">
            <v>Pratos, incl. refeições prontas a comer (excluindo sopas e saladas)</v>
          </cell>
          <cell r="E236" t="str">
            <v>Pratos, excluindo pratos  de massa ou arroz, sanduíches e pizza</v>
          </cell>
          <cell r="F236">
            <v>238</v>
          </cell>
          <cell r="G236">
            <v>992</v>
          </cell>
          <cell r="H236">
            <v>14</v>
          </cell>
          <cell r="I236">
            <v>5.4</v>
          </cell>
          <cell r="J236">
            <v>4.5999999999999996</v>
          </cell>
          <cell r="K236">
            <v>2.6</v>
          </cell>
          <cell r="L236">
            <v>2.36</v>
          </cell>
          <cell r="M236">
            <v>0.3</v>
          </cell>
          <cell r="N236">
            <v>15.6</v>
          </cell>
          <cell r="O236">
            <v>1.8</v>
          </cell>
          <cell r="P236">
            <v>0.1</v>
          </cell>
          <cell r="Q236">
            <v>13.7</v>
          </cell>
          <cell r="R236">
            <v>1.5</v>
          </cell>
          <cell r="S236">
            <v>11.5</v>
          </cell>
          <cell r="T236">
            <v>0.9</v>
          </cell>
          <cell r="U236">
            <v>0</v>
          </cell>
          <cell r="V236">
            <v>55.3</v>
          </cell>
          <cell r="W236">
            <v>0.1</v>
          </cell>
          <cell r="X236">
            <v>27</v>
          </cell>
          <cell r="Y236">
            <v>126</v>
          </cell>
          <cell r="Z236">
            <v>558</v>
          </cell>
          <cell r="AA236">
            <v>0.2</v>
          </cell>
          <cell r="AB236">
            <v>1.17</v>
          </cell>
          <cell r="AC236">
            <v>0.13</v>
          </cell>
          <cell r="AD236">
            <v>0.1</v>
          </cell>
          <cell r="AE236">
            <v>2.1</v>
          </cell>
          <cell r="AF236">
            <v>4.6900000000000004</v>
          </cell>
          <cell r="AG236">
            <v>2.56</v>
          </cell>
          <cell r="AH236">
            <v>0.24</v>
          </cell>
          <cell r="AI236">
            <v>0.72</v>
          </cell>
          <cell r="AJ236">
            <v>5.2</v>
          </cell>
          <cell r="AK236">
            <v>17</v>
          </cell>
          <cell r="AL236">
            <v>1.78</v>
          </cell>
          <cell r="AM236">
            <v>370</v>
          </cell>
          <cell r="AN236">
            <v>250</v>
          </cell>
          <cell r="AO236">
            <v>86</v>
          </cell>
          <cell r="AP236">
            <v>170</v>
          </cell>
          <cell r="AQ236">
            <v>22</v>
          </cell>
          <cell r="AR236">
            <v>1.1000000000000001</v>
          </cell>
          <cell r="AS236">
            <v>1.6</v>
          </cell>
        </row>
        <row r="237">
          <cell r="A237">
            <v>1028</v>
          </cell>
          <cell r="B237" t="str">
            <v>Carne à jardineira</v>
          </cell>
          <cell r="C237" t="str">
            <v>Pratos compostos</v>
          </cell>
          <cell r="D237" t="str">
            <v>Pratos, incl. refeições prontas a comer (excluindo sopas e saladas)</v>
          </cell>
          <cell r="E237" t="str">
            <v>Pratos, excluindo pratos  de massa ou arroz, sanduíches e pizza</v>
          </cell>
          <cell r="F237">
            <v>140</v>
          </cell>
          <cell r="G237">
            <v>585</v>
          </cell>
          <cell r="H237">
            <v>8.1</v>
          </cell>
          <cell r="I237">
            <v>2.6</v>
          </cell>
          <cell r="J237">
            <v>4.2</v>
          </cell>
          <cell r="K237">
            <v>0.5</v>
          </cell>
          <cell r="L237">
            <v>0.49099999999999999</v>
          </cell>
          <cell r="M237">
            <v>0.2</v>
          </cell>
          <cell r="N237">
            <v>5.6</v>
          </cell>
          <cell r="O237">
            <v>1.7</v>
          </cell>
          <cell r="P237">
            <v>0.9</v>
          </cell>
          <cell r="Q237">
            <v>3</v>
          </cell>
          <cell r="R237">
            <v>3.1</v>
          </cell>
          <cell r="S237">
            <v>9.6999999999999993</v>
          </cell>
          <cell r="T237">
            <v>0.7</v>
          </cell>
          <cell r="U237">
            <v>0</v>
          </cell>
          <cell r="V237">
            <v>71.900000000000006</v>
          </cell>
          <cell r="W237">
            <v>0</v>
          </cell>
          <cell r="X237">
            <v>19</v>
          </cell>
          <cell r="Y237">
            <v>138</v>
          </cell>
          <cell r="Z237">
            <v>798</v>
          </cell>
          <cell r="AA237">
            <v>0.2</v>
          </cell>
          <cell r="AB237">
            <v>0.6</v>
          </cell>
          <cell r="AC237">
            <v>0.46</v>
          </cell>
          <cell r="AD237">
            <v>0.06</v>
          </cell>
          <cell r="AE237">
            <v>1.9</v>
          </cell>
          <cell r="AF237">
            <v>3.72</v>
          </cell>
          <cell r="AG237">
            <v>1.83</v>
          </cell>
          <cell r="AH237">
            <v>0.23</v>
          </cell>
          <cell r="AI237">
            <v>0.56000000000000005</v>
          </cell>
          <cell r="AJ237">
            <v>13.1</v>
          </cell>
          <cell r="AK237">
            <v>44</v>
          </cell>
          <cell r="AL237">
            <v>1.62</v>
          </cell>
          <cell r="AM237">
            <v>300</v>
          </cell>
          <cell r="AN237">
            <v>340</v>
          </cell>
          <cell r="AO237">
            <v>32</v>
          </cell>
          <cell r="AP237">
            <v>150</v>
          </cell>
          <cell r="AQ237">
            <v>21</v>
          </cell>
          <cell r="AR237">
            <v>1.5</v>
          </cell>
          <cell r="AS237">
            <v>1.5</v>
          </cell>
        </row>
        <row r="238">
          <cell r="A238">
            <v>1030</v>
          </cell>
          <cell r="B238" t="str">
            <v>Carne de porco à alentejana</v>
          </cell>
          <cell r="C238" t="str">
            <v>Pratos compostos</v>
          </cell>
          <cell r="D238" t="str">
            <v>Pratos, incl. refeições prontas a comer (excluindo sopas e saladas)</v>
          </cell>
          <cell r="E238" t="str">
            <v>Pratos, excluindo pratos  de massa ou arroz, sanduíches e pizza</v>
          </cell>
          <cell r="F238">
            <v>229</v>
          </cell>
          <cell r="G238">
            <v>951</v>
          </cell>
          <cell r="H238">
            <v>16.899999999999999</v>
          </cell>
          <cell r="I238">
            <v>5.0999999999999996</v>
          </cell>
          <cell r="J238">
            <v>7.5</v>
          </cell>
          <cell r="K238">
            <v>2.4</v>
          </cell>
          <cell r="L238">
            <v>2.0099999999999998</v>
          </cell>
          <cell r="M238">
            <v>0.1</v>
          </cell>
          <cell r="N238">
            <v>1.8</v>
          </cell>
          <cell r="O238">
            <v>0.5</v>
          </cell>
          <cell r="P238">
            <v>0</v>
          </cell>
          <cell r="Q238">
            <v>1.3</v>
          </cell>
          <cell r="R238">
            <v>0.3</v>
          </cell>
          <cell r="S238">
            <v>14.6</v>
          </cell>
          <cell r="T238">
            <v>1.2</v>
          </cell>
          <cell r="U238">
            <v>1.4</v>
          </cell>
          <cell r="V238">
            <v>61.4</v>
          </cell>
          <cell r="W238">
            <v>0.3</v>
          </cell>
          <cell r="X238">
            <v>62</v>
          </cell>
          <cell r="Y238">
            <v>60</v>
          </cell>
          <cell r="Z238">
            <v>78</v>
          </cell>
          <cell r="AA238">
            <v>0.4</v>
          </cell>
          <cell r="AB238">
            <v>0.35</v>
          </cell>
          <cell r="AC238">
            <v>0.4</v>
          </cell>
          <cell r="AD238">
            <v>0.2</v>
          </cell>
          <cell r="AE238">
            <v>4.5</v>
          </cell>
          <cell r="AF238">
            <v>7.43</v>
          </cell>
          <cell r="AG238">
            <v>2.83</v>
          </cell>
          <cell r="AH238">
            <v>0.25</v>
          </cell>
          <cell r="AI238">
            <v>18</v>
          </cell>
          <cell r="AJ238">
            <v>9.1999999999999993</v>
          </cell>
          <cell r="AK238">
            <v>7.4</v>
          </cell>
          <cell r="AL238">
            <v>1.98</v>
          </cell>
          <cell r="AM238">
            <v>500</v>
          </cell>
          <cell r="AN238">
            <v>220</v>
          </cell>
          <cell r="AO238">
            <v>37</v>
          </cell>
          <cell r="AP238">
            <v>190</v>
          </cell>
          <cell r="AQ238">
            <v>62</v>
          </cell>
          <cell r="AR238">
            <v>4.8</v>
          </cell>
          <cell r="AS238">
            <v>1.9</v>
          </cell>
        </row>
        <row r="239">
          <cell r="A239">
            <v>1029</v>
          </cell>
          <cell r="B239" t="str">
            <v>Carne de porco à alentejana sem massa de pimentão</v>
          </cell>
          <cell r="C239" t="str">
            <v>Pratos compostos</v>
          </cell>
          <cell r="D239" t="str">
            <v>Pratos, incl. refeições prontas a comer (excluindo sopas e saladas)</v>
          </cell>
          <cell r="E239" t="str">
            <v>Pratos, excluindo pratos  de massa ou arroz, sanduíches e pizza</v>
          </cell>
          <cell r="F239">
            <v>183</v>
          </cell>
          <cell r="G239">
            <v>764</v>
          </cell>
          <cell r="H239">
            <v>11.8</v>
          </cell>
          <cell r="I239">
            <v>3.6</v>
          </cell>
          <cell r="J239">
            <v>4.8</v>
          </cell>
          <cell r="K239">
            <v>1.7</v>
          </cell>
          <cell r="L239">
            <v>1.39</v>
          </cell>
          <cell r="M239">
            <v>0.1</v>
          </cell>
          <cell r="N239">
            <v>2.2000000000000002</v>
          </cell>
          <cell r="O239">
            <v>0.2</v>
          </cell>
          <cell r="P239">
            <v>0</v>
          </cell>
          <cell r="Q239">
            <v>2</v>
          </cell>
          <cell r="R239">
            <v>0.1</v>
          </cell>
          <cell r="S239">
            <v>16</v>
          </cell>
          <cell r="T239">
            <v>1.3</v>
          </cell>
          <cell r="U239">
            <v>0.5</v>
          </cell>
          <cell r="V239">
            <v>65</v>
          </cell>
          <cell r="W239">
            <v>0.2</v>
          </cell>
          <cell r="X239">
            <v>64</v>
          </cell>
          <cell r="Y239">
            <v>77</v>
          </cell>
          <cell r="Z239">
            <v>12</v>
          </cell>
          <cell r="AA239">
            <v>0.4</v>
          </cell>
          <cell r="AB239">
            <v>0.33</v>
          </cell>
          <cell r="AC239">
            <v>0.33</v>
          </cell>
          <cell r="AD239">
            <v>0.21</v>
          </cell>
          <cell r="AE239">
            <v>4.2</v>
          </cell>
          <cell r="AF239">
            <v>7.46</v>
          </cell>
          <cell r="AG239">
            <v>3.19</v>
          </cell>
          <cell r="AH239">
            <v>0.2</v>
          </cell>
          <cell r="AI239">
            <v>29</v>
          </cell>
          <cell r="AJ239">
            <v>3.2</v>
          </cell>
          <cell r="AK239">
            <v>8.3000000000000007</v>
          </cell>
          <cell r="AL239">
            <v>2</v>
          </cell>
          <cell r="AM239">
            <v>520</v>
          </cell>
          <cell r="AN239">
            <v>190</v>
          </cell>
          <cell r="AO239">
            <v>47</v>
          </cell>
          <cell r="AP239">
            <v>220</v>
          </cell>
          <cell r="AQ239">
            <v>87</v>
          </cell>
          <cell r="AR239">
            <v>7</v>
          </cell>
          <cell r="AS239">
            <v>2.2999999999999998</v>
          </cell>
        </row>
        <row r="240">
          <cell r="A240">
            <v>1900000084</v>
          </cell>
          <cell r="B240" t="str">
            <v>Caseína</v>
          </cell>
          <cell r="C240" t="str">
            <v>Ingredientes principais isolados, aditivos, aromas, fermentos e auxiliares tecnológicos</v>
          </cell>
          <cell r="D240" t="str">
            <v>Proteínas isoladas e outros produtos de proteínas</v>
          </cell>
          <cell r="E240" t="str">
            <v>Proteína de leite</v>
          </cell>
          <cell r="F240">
            <v>358</v>
          </cell>
          <cell r="G240">
            <v>1520</v>
          </cell>
          <cell r="H240">
            <v>1.5</v>
          </cell>
          <cell r="I240">
            <v>1</v>
          </cell>
          <cell r="J240">
            <v>0.3</v>
          </cell>
          <cell r="K240">
            <v>0.1</v>
          </cell>
          <cell r="L240">
            <v>2.5000000000000001E-2</v>
          </cell>
          <cell r="M240">
            <v>0</v>
          </cell>
          <cell r="N240">
            <v>0</v>
          </cell>
          <cell r="O240">
            <v>0</v>
          </cell>
          <cell r="P240">
            <v>0</v>
          </cell>
          <cell r="Q240">
            <v>0</v>
          </cell>
          <cell r="R240">
            <v>0</v>
          </cell>
          <cell r="S240">
            <v>86.2</v>
          </cell>
          <cell r="T240">
            <v>0</v>
          </cell>
          <cell r="U240">
            <v>0</v>
          </cell>
          <cell r="V240">
            <v>10.6</v>
          </cell>
          <cell r="W240">
            <v>0</v>
          </cell>
          <cell r="X240">
            <v>26</v>
          </cell>
          <cell r="Y240">
            <v>0</v>
          </cell>
          <cell r="Z240">
            <v>0</v>
          </cell>
          <cell r="AA240">
            <v>0</v>
          </cell>
          <cell r="AB240">
            <v>0</v>
          </cell>
          <cell r="AC240">
            <v>0</v>
          </cell>
          <cell r="AD240">
            <v>0</v>
          </cell>
          <cell r="AE240">
            <v>0</v>
          </cell>
          <cell r="AF240">
            <v>18.329999999999998</v>
          </cell>
          <cell r="AG240">
            <v>18.329999999999998</v>
          </cell>
          <cell r="AH240">
            <v>0.01</v>
          </cell>
          <cell r="AI240">
            <v>2.2999999999999998</v>
          </cell>
          <cell r="AJ240">
            <v>0</v>
          </cell>
          <cell r="AK240">
            <v>6</v>
          </cell>
          <cell r="AL240">
            <v>1.7</v>
          </cell>
          <cell r="AM240">
            <v>10</v>
          </cell>
          <cell r="AN240">
            <v>2</v>
          </cell>
          <cell r="AO240">
            <v>26</v>
          </cell>
          <cell r="AP240">
            <v>120</v>
          </cell>
          <cell r="AQ240">
            <v>3</v>
          </cell>
          <cell r="AR240">
            <v>0.8</v>
          </cell>
          <cell r="AS240">
            <v>2.6</v>
          </cell>
        </row>
        <row r="241">
          <cell r="A241">
            <v>706</v>
          </cell>
          <cell r="B241" t="str">
            <v>Castanha assada com sal</v>
          </cell>
          <cell r="C241" t="str">
            <v>Leguminosas, frutos de casca rija, sementes oleaginosas e especiarias</v>
          </cell>
          <cell r="D241" t="str">
            <v>Frutos de casca rija, sementes oleaginosas e frutos oleaginosos</v>
          </cell>
          <cell r="E241" t="str">
            <v>Frutos de casca rija</v>
          </cell>
          <cell r="F241">
            <v>222</v>
          </cell>
          <cell r="G241">
            <v>937</v>
          </cell>
          <cell r="H241">
            <v>1.3</v>
          </cell>
          <cell r="I241">
            <v>0.2</v>
          </cell>
          <cell r="J241">
            <v>0.5</v>
          </cell>
          <cell r="K241">
            <v>0.5</v>
          </cell>
          <cell r="L241">
            <v>0.5</v>
          </cell>
          <cell r="M241">
            <v>0</v>
          </cell>
          <cell r="N241">
            <v>45.5</v>
          </cell>
          <cell r="O241">
            <v>11.2</v>
          </cell>
          <cell r="P241">
            <v>0</v>
          </cell>
          <cell r="Q241">
            <v>34.299999999999997</v>
          </cell>
          <cell r="R241">
            <v>7</v>
          </cell>
          <cell r="S241">
            <v>3.5</v>
          </cell>
          <cell r="T241">
            <v>1.4</v>
          </cell>
          <cell r="U241">
            <v>0</v>
          </cell>
          <cell r="V241">
            <v>39.4</v>
          </cell>
          <cell r="W241">
            <v>0</v>
          </cell>
          <cell r="X241">
            <v>0</v>
          </cell>
          <cell r="Y241">
            <v>11</v>
          </cell>
          <cell r="Z241">
            <v>66</v>
          </cell>
          <cell r="AA241">
            <v>0</v>
          </cell>
          <cell r="AB241">
            <v>1.4</v>
          </cell>
          <cell r="AC241">
            <v>0.2</v>
          </cell>
          <cell r="AD241">
            <v>0.14000000000000001</v>
          </cell>
          <cell r="AE241">
            <v>0.5</v>
          </cell>
          <cell r="AF241">
            <v>1.2</v>
          </cell>
          <cell r="AG241">
            <v>0.7</v>
          </cell>
          <cell r="AH241">
            <v>0.3</v>
          </cell>
          <cell r="AI241">
            <v>0</v>
          </cell>
          <cell r="AJ241">
            <v>46</v>
          </cell>
          <cell r="AK241">
            <v>56</v>
          </cell>
          <cell r="AL241">
            <v>4.5999999999999996</v>
          </cell>
          <cell r="AM241">
            <v>550</v>
          </cell>
          <cell r="AN241">
            <v>570</v>
          </cell>
          <cell r="AO241">
            <v>23</v>
          </cell>
          <cell r="AP241">
            <v>72</v>
          </cell>
          <cell r="AQ241">
            <v>48</v>
          </cell>
          <cell r="AR241">
            <v>0.9</v>
          </cell>
          <cell r="AS241">
            <v>0.6</v>
          </cell>
        </row>
        <row r="242">
          <cell r="A242">
            <v>1900000054</v>
          </cell>
          <cell r="B242" t="str">
            <v>Castanha cozida sem sal</v>
          </cell>
          <cell r="C242" t="str">
            <v>Leguminosas, frutos de casca rija, sementes oleaginosas e especiarias</v>
          </cell>
          <cell r="D242" t="str">
            <v>Frutos de casca rija, sementes oleaginosas e frutos oleaginosos</v>
          </cell>
          <cell r="E242" t="str">
            <v>Frutos de casca rija</v>
          </cell>
          <cell r="F242">
            <v>175</v>
          </cell>
          <cell r="G242">
            <v>738</v>
          </cell>
          <cell r="H242">
            <v>1</v>
          </cell>
          <cell r="I242">
            <v>0.2</v>
          </cell>
          <cell r="J242">
            <v>0.4</v>
          </cell>
          <cell r="K242">
            <v>0.4</v>
          </cell>
          <cell r="L242">
            <v>0.36</v>
          </cell>
          <cell r="M242">
            <v>0</v>
          </cell>
          <cell r="N242">
            <v>35.9</v>
          </cell>
          <cell r="O242">
            <v>8.8000000000000007</v>
          </cell>
          <cell r="P242">
            <v>0</v>
          </cell>
          <cell r="Q242">
            <v>27</v>
          </cell>
          <cell r="R242">
            <v>5.5</v>
          </cell>
          <cell r="S242">
            <v>2.8</v>
          </cell>
          <cell r="T242">
            <v>0</v>
          </cell>
          <cell r="U242">
            <v>0</v>
          </cell>
          <cell r="V242">
            <v>54.9</v>
          </cell>
          <cell r="W242">
            <v>0</v>
          </cell>
          <cell r="X242">
            <v>0</v>
          </cell>
          <cell r="Y242">
            <v>10</v>
          </cell>
          <cell r="Z242">
            <v>58</v>
          </cell>
          <cell r="AA242">
            <v>0</v>
          </cell>
          <cell r="AB242">
            <v>1.08</v>
          </cell>
          <cell r="AC242">
            <v>0.2</v>
          </cell>
          <cell r="AD242">
            <v>0.11</v>
          </cell>
          <cell r="AE242">
            <v>0.45</v>
          </cell>
          <cell r="AF242">
            <v>0.99</v>
          </cell>
          <cell r="AG242">
            <v>0.54</v>
          </cell>
          <cell r="AH242">
            <v>0.32</v>
          </cell>
          <cell r="AI242">
            <v>0</v>
          </cell>
          <cell r="AJ242">
            <v>45.9</v>
          </cell>
          <cell r="AK242">
            <v>55</v>
          </cell>
          <cell r="AL242">
            <v>0.99099999999999999</v>
          </cell>
          <cell r="AM242">
            <v>8.1</v>
          </cell>
          <cell r="AN242">
            <v>450</v>
          </cell>
          <cell r="AO242">
            <v>18</v>
          </cell>
          <cell r="AP242">
            <v>57</v>
          </cell>
          <cell r="AQ242">
            <v>30</v>
          </cell>
          <cell r="AR242">
            <v>0.7</v>
          </cell>
          <cell r="AS242">
            <v>0.5</v>
          </cell>
        </row>
        <row r="243">
          <cell r="A243">
            <v>704</v>
          </cell>
          <cell r="B243" t="str">
            <v>Castanha de caju torrada  e salgada</v>
          </cell>
          <cell r="C243" t="str">
            <v>Leguminosas, frutos de casca rija, sementes oleaginosas e especiarias</v>
          </cell>
          <cell r="D243" t="str">
            <v>Frutos de casca rija, sementes oleaginosas e frutos oleaginosos</v>
          </cell>
          <cell r="E243" t="str">
            <v>Frutos de casca rija</v>
          </cell>
          <cell r="F243">
            <v>613</v>
          </cell>
          <cell r="G243">
            <v>2540</v>
          </cell>
          <cell r="H243">
            <v>50</v>
          </cell>
          <cell r="I243">
            <v>9.9</v>
          </cell>
          <cell r="J243">
            <v>28.9</v>
          </cell>
          <cell r="K243">
            <v>8.9</v>
          </cell>
          <cell r="L243">
            <v>8.6999999999999993</v>
          </cell>
          <cell r="M243">
            <v>0</v>
          </cell>
          <cell r="N243">
            <v>19.399999999999999</v>
          </cell>
          <cell r="O243">
            <v>5.9</v>
          </cell>
          <cell r="P243">
            <v>0</v>
          </cell>
          <cell r="Q243">
            <v>13.5</v>
          </cell>
          <cell r="R243">
            <v>3.3</v>
          </cell>
          <cell r="S243">
            <v>19.600000000000001</v>
          </cell>
          <cell r="T243">
            <v>0.8</v>
          </cell>
          <cell r="U243">
            <v>0</v>
          </cell>
          <cell r="V243">
            <v>3.2</v>
          </cell>
          <cell r="W243">
            <v>0</v>
          </cell>
          <cell r="X243">
            <v>0</v>
          </cell>
          <cell r="Y243">
            <v>1</v>
          </cell>
          <cell r="Z243">
            <v>6</v>
          </cell>
          <cell r="AA243">
            <v>0</v>
          </cell>
          <cell r="AB243">
            <v>1.2</v>
          </cell>
          <cell r="AC243">
            <v>0.42</v>
          </cell>
          <cell r="AD243">
            <v>0.16</v>
          </cell>
          <cell r="AE243">
            <v>1.6</v>
          </cell>
          <cell r="AF243">
            <v>6.5</v>
          </cell>
          <cell r="AG243">
            <v>4.9000000000000004</v>
          </cell>
          <cell r="AH243">
            <v>0.41</v>
          </cell>
          <cell r="AI243">
            <v>0</v>
          </cell>
          <cell r="AJ243">
            <v>0</v>
          </cell>
          <cell r="AK243">
            <v>68</v>
          </cell>
          <cell r="AL243">
            <v>4.5</v>
          </cell>
          <cell r="AM243">
            <v>320</v>
          </cell>
          <cell r="AN243">
            <v>700</v>
          </cell>
          <cell r="AO243">
            <v>37</v>
          </cell>
          <cell r="AP243">
            <v>490</v>
          </cell>
          <cell r="AQ243">
            <v>250</v>
          </cell>
          <cell r="AR243">
            <v>5.7</v>
          </cell>
          <cell r="AS243">
            <v>5.7</v>
          </cell>
        </row>
        <row r="244">
          <cell r="A244">
            <v>1900000052</v>
          </cell>
          <cell r="B244" t="str">
            <v>Castanha de caju torrada, sem sal</v>
          </cell>
          <cell r="C244" t="str">
            <v>Leguminosas, frutos de casca rija, sementes oleaginosas e especiarias</v>
          </cell>
          <cell r="D244" t="str">
            <v>Frutos de casca rija, sementes oleaginosas e frutos oleaginosos</v>
          </cell>
          <cell r="E244" t="str">
            <v>Frutos de casca rija</v>
          </cell>
          <cell r="F244">
            <v>613</v>
          </cell>
          <cell r="G244">
            <v>2540</v>
          </cell>
          <cell r="H244">
            <v>50</v>
          </cell>
          <cell r="I244">
            <v>9.9</v>
          </cell>
          <cell r="J244">
            <v>28.9</v>
          </cell>
          <cell r="K244">
            <v>8.9</v>
          </cell>
          <cell r="L244">
            <v>8.6999999999999993</v>
          </cell>
          <cell r="M244">
            <v>0</v>
          </cell>
          <cell r="N244">
            <v>19.399999999999999</v>
          </cell>
          <cell r="O244">
            <v>5.9</v>
          </cell>
          <cell r="P244">
            <v>0</v>
          </cell>
          <cell r="Q244">
            <v>13.5</v>
          </cell>
          <cell r="R244">
            <v>3.3</v>
          </cell>
          <cell r="S244">
            <v>19.600000000000001</v>
          </cell>
          <cell r="T244">
            <v>0</v>
          </cell>
          <cell r="U244">
            <v>0</v>
          </cell>
          <cell r="V244">
            <v>3.2</v>
          </cell>
          <cell r="W244">
            <v>0</v>
          </cell>
          <cell r="X244">
            <v>0</v>
          </cell>
          <cell r="Y244">
            <v>1</v>
          </cell>
          <cell r="Z244">
            <v>6</v>
          </cell>
          <cell r="AA244">
            <v>0</v>
          </cell>
          <cell r="AB244">
            <v>1.2</v>
          </cell>
          <cell r="AC244">
            <v>0.42</v>
          </cell>
          <cell r="AD244">
            <v>0.16</v>
          </cell>
          <cell r="AE244">
            <v>1.6</v>
          </cell>
          <cell r="AF244">
            <v>6.5</v>
          </cell>
          <cell r="AG244">
            <v>4.9000000000000004</v>
          </cell>
          <cell r="AH244">
            <v>0.41</v>
          </cell>
          <cell r="AI244">
            <v>0</v>
          </cell>
          <cell r="AJ244">
            <v>0</v>
          </cell>
          <cell r="AK244">
            <v>68</v>
          </cell>
          <cell r="AL244">
            <v>2.5</v>
          </cell>
          <cell r="AM244">
            <v>10</v>
          </cell>
          <cell r="AN244">
            <v>700</v>
          </cell>
          <cell r="AO244">
            <v>37</v>
          </cell>
          <cell r="AP244">
            <v>490</v>
          </cell>
          <cell r="AQ244">
            <v>250</v>
          </cell>
          <cell r="AR244">
            <v>5.7</v>
          </cell>
          <cell r="AS244">
            <v>5.7</v>
          </cell>
        </row>
        <row r="245">
          <cell r="A245">
            <v>1900000093</v>
          </cell>
          <cell r="B245" t="str">
            <v>Castanha do Brasil</v>
          </cell>
          <cell r="C245" t="str">
            <v>Leguminosas, frutos de casca rija, sementes oleaginosas e especiarias</v>
          </cell>
          <cell r="D245" t="str">
            <v>Frutos de casca rija, sementes oleaginosas e frutos oleaginosos</v>
          </cell>
          <cell r="E245" t="str">
            <v>Frutos de casca rija</v>
          </cell>
          <cell r="F245">
            <v>690</v>
          </cell>
          <cell r="G245">
            <v>2840</v>
          </cell>
          <cell r="H245">
            <v>66.7</v>
          </cell>
          <cell r="I245">
            <v>16</v>
          </cell>
          <cell r="J245">
            <v>20.399999999999999</v>
          </cell>
          <cell r="K245">
            <v>27.4</v>
          </cell>
          <cell r="L245">
            <v>27.3</v>
          </cell>
          <cell r="M245">
            <v>0.1</v>
          </cell>
          <cell r="N245">
            <v>2.6</v>
          </cell>
          <cell r="O245">
            <v>2.6</v>
          </cell>
          <cell r="P245">
            <v>0</v>
          </cell>
          <cell r="Q245">
            <v>0</v>
          </cell>
          <cell r="R245">
            <v>20.5</v>
          </cell>
          <cell r="S245">
            <v>9.6</v>
          </cell>
          <cell r="T245">
            <v>0</v>
          </cell>
          <cell r="U245">
            <v>0</v>
          </cell>
          <cell r="V245">
            <v>2.8</v>
          </cell>
          <cell r="W245">
            <v>0</v>
          </cell>
          <cell r="X245">
            <v>0</v>
          </cell>
          <cell r="Y245">
            <v>0</v>
          </cell>
          <cell r="Z245">
            <v>0</v>
          </cell>
          <cell r="AA245">
            <v>0</v>
          </cell>
          <cell r="AB245">
            <v>5.72</v>
          </cell>
          <cell r="AC245">
            <v>0.24</v>
          </cell>
          <cell r="AD245">
            <v>0.02</v>
          </cell>
          <cell r="AE245">
            <v>0.69</v>
          </cell>
          <cell r="AF245">
            <v>3.53</v>
          </cell>
          <cell r="AG245">
            <v>2.84</v>
          </cell>
          <cell r="AH245">
            <v>0.11</v>
          </cell>
          <cell r="AI245">
            <v>0</v>
          </cell>
          <cell r="AJ245">
            <v>0</v>
          </cell>
          <cell r="AK245">
            <v>12.5</v>
          </cell>
          <cell r="AL245">
            <v>3.5</v>
          </cell>
          <cell r="AM245" t="str">
            <v/>
          </cell>
          <cell r="AN245">
            <v>650</v>
          </cell>
          <cell r="AO245">
            <v>170</v>
          </cell>
          <cell r="AP245">
            <v>710</v>
          </cell>
          <cell r="AQ245">
            <v>380</v>
          </cell>
          <cell r="AR245">
            <v>2.5</v>
          </cell>
          <cell r="AS245">
            <v>4.0999999999999996</v>
          </cell>
          <cell r="AT245">
            <v>180</v>
          </cell>
          <cell r="AU245">
            <v>10</v>
          </cell>
        </row>
        <row r="246">
          <cell r="A246">
            <v>707</v>
          </cell>
          <cell r="B246" t="str">
            <v>Castanha pilada</v>
          </cell>
          <cell r="C246" t="str">
            <v>Leguminosas, frutos de casca rija, sementes oleaginosas e especiarias</v>
          </cell>
          <cell r="D246" t="str">
            <v>Leguminosas, frutos de casca rija, sementes oleaginosas e especiarias - Processadas</v>
          </cell>
          <cell r="E246" t="str">
            <v>Derivados primários de frutos de casca rija e sementes semelhantes</v>
          </cell>
          <cell r="F246">
            <v>341</v>
          </cell>
          <cell r="G246">
            <v>1440</v>
          </cell>
          <cell r="H246">
            <v>2</v>
          </cell>
          <cell r="I246">
            <v>0.4</v>
          </cell>
          <cell r="J246">
            <v>0.7</v>
          </cell>
          <cell r="K246">
            <v>0.7</v>
          </cell>
          <cell r="L246">
            <v>0.6</v>
          </cell>
          <cell r="M246">
            <v>0</v>
          </cell>
          <cell r="N246">
            <v>70</v>
          </cell>
          <cell r="O246">
            <v>17.2</v>
          </cell>
          <cell r="P246">
            <v>0</v>
          </cell>
          <cell r="Q246">
            <v>52.8</v>
          </cell>
          <cell r="R246">
            <v>11.3</v>
          </cell>
          <cell r="S246">
            <v>5.0999999999999996</v>
          </cell>
          <cell r="T246">
            <v>0</v>
          </cell>
          <cell r="U246">
            <v>0</v>
          </cell>
          <cell r="V246">
            <v>9.9</v>
          </cell>
          <cell r="W246">
            <v>0</v>
          </cell>
          <cell r="X246">
            <v>0</v>
          </cell>
          <cell r="Y246">
            <v>0</v>
          </cell>
          <cell r="Z246">
            <v>0</v>
          </cell>
          <cell r="AA246">
            <v>0</v>
          </cell>
          <cell r="AB246">
            <v>2.2000000000000002</v>
          </cell>
          <cell r="AC246">
            <v>0.3</v>
          </cell>
          <cell r="AD246">
            <v>0.19</v>
          </cell>
          <cell r="AE246">
            <v>0.8</v>
          </cell>
          <cell r="AF246">
            <v>1.8</v>
          </cell>
          <cell r="AG246">
            <v>1</v>
          </cell>
          <cell r="AH246">
            <v>0.55000000000000004</v>
          </cell>
          <cell r="AI246">
            <v>0</v>
          </cell>
          <cell r="AJ246">
            <v>0</v>
          </cell>
          <cell r="AK246">
            <v>61</v>
          </cell>
          <cell r="AL246">
            <v>2.0499999999999998</v>
          </cell>
          <cell r="AM246">
            <v>17</v>
          </cell>
          <cell r="AN246">
            <v>930</v>
          </cell>
          <cell r="AO246">
            <v>37</v>
          </cell>
          <cell r="AP246">
            <v>120</v>
          </cell>
          <cell r="AQ246">
            <v>61</v>
          </cell>
          <cell r="AR246">
            <v>1.5</v>
          </cell>
          <cell r="AS246">
            <v>0.9</v>
          </cell>
        </row>
        <row r="247">
          <cell r="A247">
            <v>705</v>
          </cell>
          <cell r="B247" t="str">
            <v>Castanha, miolo</v>
          </cell>
          <cell r="C247" t="str">
            <v>Leguminosas, frutos de casca rija, sementes oleaginosas e especiarias</v>
          </cell>
          <cell r="D247" t="str">
            <v>Frutos de casca rija, sementes oleaginosas e frutos oleaginosos</v>
          </cell>
          <cell r="E247" t="str">
            <v>Frutos de casca rija</v>
          </cell>
          <cell r="F247">
            <v>194</v>
          </cell>
          <cell r="G247">
            <v>819</v>
          </cell>
          <cell r="H247">
            <v>1.1000000000000001</v>
          </cell>
          <cell r="I247">
            <v>0.2</v>
          </cell>
          <cell r="J247">
            <v>0.4</v>
          </cell>
          <cell r="K247">
            <v>0.4</v>
          </cell>
          <cell r="L247">
            <v>0.4</v>
          </cell>
          <cell r="M247">
            <v>0</v>
          </cell>
          <cell r="N247">
            <v>39.799999999999997</v>
          </cell>
          <cell r="O247">
            <v>9.8000000000000007</v>
          </cell>
          <cell r="P247">
            <v>0</v>
          </cell>
          <cell r="Q247">
            <v>30</v>
          </cell>
          <cell r="R247">
            <v>6.1</v>
          </cell>
          <cell r="S247">
            <v>3.1</v>
          </cell>
          <cell r="T247">
            <v>0</v>
          </cell>
          <cell r="U247">
            <v>0</v>
          </cell>
          <cell r="V247">
            <v>48.5</v>
          </cell>
          <cell r="W247">
            <v>0</v>
          </cell>
          <cell r="X247">
            <v>0</v>
          </cell>
          <cell r="Y247">
            <v>11</v>
          </cell>
          <cell r="Z247">
            <v>64</v>
          </cell>
          <cell r="AA247">
            <v>0</v>
          </cell>
          <cell r="AB247">
            <v>1.2</v>
          </cell>
          <cell r="AC247">
            <v>0.22</v>
          </cell>
          <cell r="AD247">
            <v>0.12</v>
          </cell>
          <cell r="AE247">
            <v>0.5</v>
          </cell>
          <cell r="AF247">
            <v>1.1000000000000001</v>
          </cell>
          <cell r="AG247">
            <v>0.6</v>
          </cell>
          <cell r="AH247">
            <v>0.35</v>
          </cell>
          <cell r="AI247">
            <v>0</v>
          </cell>
          <cell r="AJ247">
            <v>51</v>
          </cell>
          <cell r="AK247">
            <v>61</v>
          </cell>
          <cell r="AL247">
            <v>1.1000000000000001</v>
          </cell>
          <cell r="AM247">
            <v>9</v>
          </cell>
          <cell r="AN247">
            <v>500</v>
          </cell>
          <cell r="AO247">
            <v>20</v>
          </cell>
          <cell r="AP247">
            <v>63</v>
          </cell>
          <cell r="AQ247">
            <v>33</v>
          </cell>
          <cell r="AR247">
            <v>0.8</v>
          </cell>
          <cell r="AS247">
            <v>0.5</v>
          </cell>
        </row>
        <row r="248">
          <cell r="A248">
            <v>821</v>
          </cell>
          <cell r="B248" t="str">
            <v>Cavala cozida</v>
          </cell>
          <cell r="C248" t="str">
            <v>Peixes, mariscos, anfíbios, répteis e invertebrados</v>
          </cell>
          <cell r="D248" t="str">
            <v>Peixe (músculo)</v>
          </cell>
          <cell r="E248" t="str">
            <v>Peixe de mar</v>
          </cell>
          <cell r="F248">
            <v>192</v>
          </cell>
          <cell r="G248">
            <v>800</v>
          </cell>
          <cell r="H248">
            <v>12.2</v>
          </cell>
          <cell r="I248">
            <v>3.2</v>
          </cell>
          <cell r="J248">
            <v>3.3</v>
          </cell>
          <cell r="K248">
            <v>4.3</v>
          </cell>
          <cell r="L248">
            <v>0.2</v>
          </cell>
          <cell r="M248">
            <v>0.3</v>
          </cell>
          <cell r="N248">
            <v>0</v>
          </cell>
          <cell r="O248">
            <v>0</v>
          </cell>
          <cell r="P248">
            <v>0</v>
          </cell>
          <cell r="Q248">
            <v>0</v>
          </cell>
          <cell r="R248">
            <v>0</v>
          </cell>
          <cell r="S248">
            <v>20.5</v>
          </cell>
          <cell r="T248">
            <v>0.8</v>
          </cell>
          <cell r="U248">
            <v>0</v>
          </cell>
          <cell r="V248">
            <v>65.2</v>
          </cell>
          <cell r="W248">
            <v>0</v>
          </cell>
          <cell r="X248">
            <v>48</v>
          </cell>
          <cell r="Y248">
            <v>21</v>
          </cell>
          <cell r="Z248">
            <v>0</v>
          </cell>
          <cell r="AA248">
            <v>2.2999999999999998</v>
          </cell>
          <cell r="AB248">
            <v>1.4</v>
          </cell>
          <cell r="AC248">
            <v>0.11</v>
          </cell>
          <cell r="AD248">
            <v>0.25</v>
          </cell>
          <cell r="AE248">
            <v>8.6</v>
          </cell>
          <cell r="AF248">
            <v>12</v>
          </cell>
          <cell r="AG248">
            <v>3.8</v>
          </cell>
          <cell r="AH248">
            <v>0.75</v>
          </cell>
          <cell r="AI248">
            <v>12</v>
          </cell>
          <cell r="AJ248">
            <v>0</v>
          </cell>
          <cell r="AK248">
            <v>13</v>
          </cell>
          <cell r="AL248">
            <v>2.1</v>
          </cell>
          <cell r="AM248">
            <v>330</v>
          </cell>
          <cell r="AN248">
            <v>330</v>
          </cell>
          <cell r="AO248">
            <v>42</v>
          </cell>
          <cell r="AP248">
            <v>260</v>
          </cell>
          <cell r="AQ248">
            <v>33</v>
          </cell>
          <cell r="AR248">
            <v>1</v>
          </cell>
          <cell r="AS248">
            <v>2.2999999999999998</v>
          </cell>
          <cell r="AU248">
            <v>31</v>
          </cell>
        </row>
        <row r="249">
          <cell r="A249">
            <v>820</v>
          </cell>
          <cell r="B249" t="str">
            <v>Cavala crua</v>
          </cell>
          <cell r="C249" t="str">
            <v>Peixes, mariscos, anfíbios, répteis e invertebrados</v>
          </cell>
          <cell r="D249" t="str">
            <v>Peixe (músculo)</v>
          </cell>
          <cell r="E249" t="str">
            <v>Peixe de mar</v>
          </cell>
          <cell r="F249">
            <v>202</v>
          </cell>
          <cell r="G249">
            <v>841</v>
          </cell>
          <cell r="H249">
            <v>13.4</v>
          </cell>
          <cell r="I249">
            <v>3.6</v>
          </cell>
          <cell r="J249">
            <v>3.7</v>
          </cell>
          <cell r="K249">
            <v>4.7</v>
          </cell>
          <cell r="L249">
            <v>0.2</v>
          </cell>
          <cell r="M249">
            <v>0.3</v>
          </cell>
          <cell r="N249">
            <v>0</v>
          </cell>
          <cell r="O249">
            <v>0</v>
          </cell>
          <cell r="P249">
            <v>0</v>
          </cell>
          <cell r="Q249">
            <v>0</v>
          </cell>
          <cell r="R249">
            <v>0</v>
          </cell>
          <cell r="S249">
            <v>20.3</v>
          </cell>
          <cell r="T249">
            <v>0.2</v>
          </cell>
          <cell r="U249">
            <v>0</v>
          </cell>
          <cell r="V249">
            <v>64.3</v>
          </cell>
          <cell r="W249">
            <v>0</v>
          </cell>
          <cell r="X249">
            <v>45</v>
          </cell>
          <cell r="Y249">
            <v>28</v>
          </cell>
          <cell r="Z249">
            <v>0</v>
          </cell>
          <cell r="AA249">
            <v>2.4</v>
          </cell>
          <cell r="AB249">
            <v>1.3</v>
          </cell>
          <cell r="AC249">
            <v>0.13</v>
          </cell>
          <cell r="AD249">
            <v>0.23</v>
          </cell>
          <cell r="AE249">
            <v>9</v>
          </cell>
          <cell r="AF249">
            <v>13</v>
          </cell>
          <cell r="AG249">
            <v>3.8</v>
          </cell>
          <cell r="AH249">
            <v>1</v>
          </cell>
          <cell r="AI249">
            <v>14</v>
          </cell>
          <cell r="AJ249">
            <v>0</v>
          </cell>
          <cell r="AK249">
            <v>14</v>
          </cell>
          <cell r="AL249">
            <v>1.4</v>
          </cell>
          <cell r="AM249">
            <v>78</v>
          </cell>
          <cell r="AN249">
            <v>360</v>
          </cell>
          <cell r="AO249">
            <v>39</v>
          </cell>
          <cell r="AP249">
            <v>280</v>
          </cell>
          <cell r="AQ249">
            <v>37</v>
          </cell>
          <cell r="AR249">
            <v>1.1000000000000001</v>
          </cell>
          <cell r="AS249">
            <v>2.2000000000000002</v>
          </cell>
        </row>
        <row r="250">
          <cell r="A250">
            <v>822</v>
          </cell>
          <cell r="B250" t="str">
            <v>Cavala em filetes, conserva em azeite</v>
          </cell>
          <cell r="C250" t="str">
            <v>Peixes, mariscos, anfíbios, répteis e invertebrados</v>
          </cell>
          <cell r="D250" t="str">
            <v>Peixe e produtos da pesca processados</v>
          </cell>
          <cell r="E250" t="str">
            <v>Peixe processado ou conservado (incluindo vísceras processadas)</v>
          </cell>
          <cell r="F250">
            <v>182</v>
          </cell>
          <cell r="G250">
            <v>763</v>
          </cell>
          <cell r="H250">
            <v>9.6</v>
          </cell>
          <cell r="I250">
            <v>1.5</v>
          </cell>
          <cell r="J250">
            <v>6</v>
          </cell>
          <cell r="K250">
            <v>1.2</v>
          </cell>
          <cell r="L250">
            <v>0.5</v>
          </cell>
          <cell r="M250">
            <v>0.2</v>
          </cell>
          <cell r="N250">
            <v>0</v>
          </cell>
          <cell r="O250">
            <v>0</v>
          </cell>
          <cell r="P250">
            <v>0</v>
          </cell>
          <cell r="Q250">
            <v>0</v>
          </cell>
          <cell r="R250">
            <v>0</v>
          </cell>
          <cell r="S250">
            <v>24</v>
          </cell>
          <cell r="T250">
            <v>1.6</v>
          </cell>
          <cell r="U250">
            <v>0</v>
          </cell>
          <cell r="V250">
            <v>63.7</v>
          </cell>
          <cell r="W250">
            <v>0</v>
          </cell>
          <cell r="X250">
            <v>35</v>
          </cell>
          <cell r="Y250">
            <v>23</v>
          </cell>
          <cell r="Z250">
            <v>0</v>
          </cell>
          <cell r="AA250">
            <v>0.4</v>
          </cell>
          <cell r="AB250">
            <v>1.9</v>
          </cell>
          <cell r="AC250">
            <v>0.04</v>
          </cell>
          <cell r="AD250">
            <v>0.2</v>
          </cell>
          <cell r="AE250">
            <v>5.8</v>
          </cell>
          <cell r="AF250">
            <v>10</v>
          </cell>
          <cell r="AG250">
            <v>4.5</v>
          </cell>
          <cell r="AH250">
            <v>0.26</v>
          </cell>
          <cell r="AI250">
            <v>17</v>
          </cell>
          <cell r="AJ250">
            <v>0</v>
          </cell>
          <cell r="AK250">
            <v>17</v>
          </cell>
          <cell r="AL250">
            <v>2.4</v>
          </cell>
          <cell r="AM250">
            <v>620</v>
          </cell>
          <cell r="AN250">
            <v>380</v>
          </cell>
          <cell r="AO250">
            <v>10</v>
          </cell>
          <cell r="AP250">
            <v>250</v>
          </cell>
          <cell r="AQ250">
            <v>35</v>
          </cell>
          <cell r="AR250">
            <v>0.6</v>
          </cell>
          <cell r="AS250">
            <v>0.7</v>
          </cell>
        </row>
        <row r="251">
          <cell r="A251">
            <v>1128</v>
          </cell>
          <cell r="B251" t="str">
            <v>Cavala grelhada</v>
          </cell>
          <cell r="C251" t="str">
            <v>Peixes, mariscos, anfíbios, répteis e invertebrados</v>
          </cell>
          <cell r="D251" t="str">
            <v>Peixe (músculo)</v>
          </cell>
          <cell r="E251" t="str">
            <v>Peixe de mar</v>
          </cell>
          <cell r="F251">
            <v>192</v>
          </cell>
          <cell r="G251">
            <v>799</v>
          </cell>
          <cell r="H251">
            <v>12.2</v>
          </cell>
          <cell r="I251">
            <v>3.3</v>
          </cell>
          <cell r="J251">
            <v>3.4</v>
          </cell>
          <cell r="K251">
            <v>4.3</v>
          </cell>
          <cell r="L251">
            <v>0.21099999999999999</v>
          </cell>
          <cell r="M251">
            <v>0.3</v>
          </cell>
          <cell r="N251">
            <v>0.6</v>
          </cell>
          <cell r="O251">
            <v>0.6</v>
          </cell>
          <cell r="P251">
            <v>0</v>
          </cell>
          <cell r="Q251">
            <v>0</v>
          </cell>
          <cell r="R251">
            <v>0.7</v>
          </cell>
          <cell r="S251">
            <v>18.5</v>
          </cell>
          <cell r="T251">
            <v>0.9</v>
          </cell>
          <cell r="U251">
            <v>0</v>
          </cell>
          <cell r="V251">
            <v>64.099999999999994</v>
          </cell>
          <cell r="W251">
            <v>1.3</v>
          </cell>
          <cell r="X251">
            <v>41</v>
          </cell>
          <cell r="Y251">
            <v>26</v>
          </cell>
          <cell r="Z251">
            <v>3</v>
          </cell>
          <cell r="AA251">
            <v>2.2000000000000002</v>
          </cell>
          <cell r="AB251">
            <v>1.34</v>
          </cell>
          <cell r="AC251">
            <v>0.13</v>
          </cell>
          <cell r="AD251">
            <v>0.21</v>
          </cell>
          <cell r="AE251">
            <v>8.1999999999999993</v>
          </cell>
          <cell r="AF251">
            <v>11.8</v>
          </cell>
          <cell r="AG251">
            <v>3.46</v>
          </cell>
          <cell r="AH251">
            <v>0.92</v>
          </cell>
          <cell r="AI251">
            <v>13</v>
          </cell>
          <cell r="AJ251">
            <v>15.4</v>
          </cell>
          <cell r="AK251">
            <v>15</v>
          </cell>
          <cell r="AL251">
            <v>2.09</v>
          </cell>
          <cell r="AM251">
            <v>360</v>
          </cell>
          <cell r="AN251">
            <v>370</v>
          </cell>
          <cell r="AO251">
            <v>44</v>
          </cell>
          <cell r="AP251">
            <v>260</v>
          </cell>
          <cell r="AQ251">
            <v>38</v>
          </cell>
          <cell r="AR251">
            <v>1.2</v>
          </cell>
          <cell r="AS251">
            <v>2</v>
          </cell>
        </row>
        <row r="252">
          <cell r="A252">
            <v>1129</v>
          </cell>
          <cell r="B252" t="str">
            <v>Cavala no forno</v>
          </cell>
          <cell r="C252" t="str">
            <v>Peixes, mariscos, anfíbios, répteis e invertebrados</v>
          </cell>
          <cell r="D252" t="str">
            <v>Peixe (músculo)</v>
          </cell>
          <cell r="E252" t="str">
            <v>Peixe de mar</v>
          </cell>
          <cell r="F252">
            <v>192</v>
          </cell>
          <cell r="G252">
            <v>796</v>
          </cell>
          <cell r="H252">
            <v>14.3</v>
          </cell>
          <cell r="I252">
            <v>3.1</v>
          </cell>
          <cell r="J252">
            <v>7</v>
          </cell>
          <cell r="K252">
            <v>3.4</v>
          </cell>
          <cell r="L252">
            <v>0.56699999999999995</v>
          </cell>
          <cell r="M252">
            <v>0.2</v>
          </cell>
          <cell r="N252">
            <v>2.2999999999999998</v>
          </cell>
          <cell r="O252">
            <v>1.6</v>
          </cell>
          <cell r="P252">
            <v>0.6</v>
          </cell>
          <cell r="Q252">
            <v>0.2</v>
          </cell>
          <cell r="R252">
            <v>1</v>
          </cell>
          <cell r="S252">
            <v>12.9</v>
          </cell>
          <cell r="T252">
            <v>0.9</v>
          </cell>
          <cell r="U252">
            <v>0</v>
          </cell>
          <cell r="V252">
            <v>67</v>
          </cell>
          <cell r="W252">
            <v>0</v>
          </cell>
          <cell r="X252">
            <v>27</v>
          </cell>
          <cell r="Y252">
            <v>17</v>
          </cell>
          <cell r="Z252">
            <v>0</v>
          </cell>
          <cell r="AA252">
            <v>1.4</v>
          </cell>
          <cell r="AB252">
            <v>1.83</v>
          </cell>
          <cell r="AC252">
            <v>0.17</v>
          </cell>
          <cell r="AD252">
            <v>0.15</v>
          </cell>
          <cell r="AE252">
            <v>5.8</v>
          </cell>
          <cell r="AF252">
            <v>8.33</v>
          </cell>
          <cell r="AG252">
            <v>2.38</v>
          </cell>
          <cell r="AH252">
            <v>0.74</v>
          </cell>
          <cell r="AI252">
            <v>8.5</v>
          </cell>
          <cell r="AJ252">
            <v>5.5</v>
          </cell>
          <cell r="AK252">
            <v>19</v>
          </cell>
          <cell r="AL252">
            <v>2.09</v>
          </cell>
          <cell r="AM252">
            <v>370</v>
          </cell>
          <cell r="AN252">
            <v>360</v>
          </cell>
          <cell r="AO252">
            <v>45</v>
          </cell>
          <cell r="AP252">
            <v>190</v>
          </cell>
          <cell r="AQ252">
            <v>33</v>
          </cell>
          <cell r="AR252">
            <v>1.1000000000000001</v>
          </cell>
          <cell r="AS252">
            <v>1.5</v>
          </cell>
        </row>
        <row r="253">
          <cell r="A253">
            <v>598</v>
          </cell>
          <cell r="B253" t="str">
            <v>Cebola cozida</v>
          </cell>
          <cell r="C253" t="str">
            <v>Produtos hortícolas e derivados</v>
          </cell>
          <cell r="D253" t="str">
            <v>Bolbos</v>
          </cell>
          <cell r="E253" t="str">
            <v>Cebolas e similares</v>
          </cell>
          <cell r="F253">
            <v>18</v>
          </cell>
          <cell r="G253">
            <v>76</v>
          </cell>
          <cell r="H253">
            <v>0.2</v>
          </cell>
          <cell r="I253">
            <v>0</v>
          </cell>
          <cell r="J253">
            <v>0</v>
          </cell>
          <cell r="K253">
            <v>0.1</v>
          </cell>
          <cell r="L253">
            <v>0.1</v>
          </cell>
          <cell r="M253">
            <v>0</v>
          </cell>
          <cell r="N253">
            <v>2.4</v>
          </cell>
          <cell r="O253">
            <v>1.7</v>
          </cell>
          <cell r="P253">
            <v>0.7</v>
          </cell>
          <cell r="Q253">
            <v>0</v>
          </cell>
          <cell r="R253">
            <v>1.4</v>
          </cell>
          <cell r="S253">
            <v>1</v>
          </cell>
          <cell r="T253">
            <v>0.3</v>
          </cell>
          <cell r="U253">
            <v>0</v>
          </cell>
          <cell r="V253">
            <v>94</v>
          </cell>
          <cell r="W253">
            <v>0</v>
          </cell>
          <cell r="X253">
            <v>0</v>
          </cell>
          <cell r="Y253">
            <v>0</v>
          </cell>
          <cell r="Z253">
            <v>0</v>
          </cell>
          <cell r="AA253">
            <v>0</v>
          </cell>
          <cell r="AB253">
            <v>0.15</v>
          </cell>
          <cell r="AC253">
            <v>0.1</v>
          </cell>
          <cell r="AD253">
            <v>0.01</v>
          </cell>
          <cell r="AE253">
            <v>0.5</v>
          </cell>
          <cell r="AF253">
            <v>0.7</v>
          </cell>
          <cell r="AG253">
            <v>0.2</v>
          </cell>
          <cell r="AH253">
            <v>0.16</v>
          </cell>
          <cell r="AI253">
            <v>0</v>
          </cell>
          <cell r="AJ253">
            <v>5</v>
          </cell>
          <cell r="AK253">
            <v>9</v>
          </cell>
          <cell r="AL253">
            <v>1</v>
          </cell>
          <cell r="AM253">
            <v>110</v>
          </cell>
          <cell r="AN253">
            <v>140</v>
          </cell>
          <cell r="AO253">
            <v>33</v>
          </cell>
          <cell r="AP253">
            <v>30</v>
          </cell>
          <cell r="AQ253">
            <v>9</v>
          </cell>
          <cell r="AR253">
            <v>0.5</v>
          </cell>
          <cell r="AS253">
            <v>0.3</v>
          </cell>
          <cell r="AU253">
            <v>1.7</v>
          </cell>
        </row>
        <row r="254">
          <cell r="A254">
            <v>597</v>
          </cell>
          <cell r="B254" t="str">
            <v>Cebola crua</v>
          </cell>
          <cell r="C254" t="str">
            <v>Produtos hortícolas e derivados</v>
          </cell>
          <cell r="D254" t="str">
            <v>Bolbos</v>
          </cell>
          <cell r="E254" t="str">
            <v>Cebolas e similares</v>
          </cell>
          <cell r="F254">
            <v>20</v>
          </cell>
          <cell r="G254">
            <v>86</v>
          </cell>
          <cell r="H254">
            <v>0.2</v>
          </cell>
          <cell r="I254">
            <v>0</v>
          </cell>
          <cell r="J254">
            <v>0</v>
          </cell>
          <cell r="K254">
            <v>0.2</v>
          </cell>
          <cell r="L254">
            <v>0.1</v>
          </cell>
          <cell r="M254">
            <v>0</v>
          </cell>
          <cell r="N254">
            <v>3.1</v>
          </cell>
          <cell r="O254">
            <v>2.2000000000000002</v>
          </cell>
          <cell r="P254">
            <v>0.9</v>
          </cell>
          <cell r="Q254">
            <v>0</v>
          </cell>
          <cell r="R254">
            <v>1.3</v>
          </cell>
          <cell r="S254">
            <v>0.9</v>
          </cell>
          <cell r="T254">
            <v>0</v>
          </cell>
          <cell r="U254">
            <v>0</v>
          </cell>
          <cell r="V254">
            <v>93.8</v>
          </cell>
          <cell r="W254">
            <v>0</v>
          </cell>
          <cell r="X254">
            <v>0</v>
          </cell>
          <cell r="Y254">
            <v>0</v>
          </cell>
          <cell r="Z254">
            <v>0</v>
          </cell>
          <cell r="AA254">
            <v>0</v>
          </cell>
          <cell r="AB254">
            <v>0.3</v>
          </cell>
          <cell r="AC254">
            <v>0.13</v>
          </cell>
          <cell r="AD254">
            <v>0.01</v>
          </cell>
          <cell r="AE254">
            <v>0.6</v>
          </cell>
          <cell r="AF254">
            <v>0.7</v>
          </cell>
          <cell r="AG254">
            <v>0.1</v>
          </cell>
          <cell r="AH254">
            <v>0.2</v>
          </cell>
          <cell r="AI254">
            <v>0</v>
          </cell>
          <cell r="AJ254">
            <v>8</v>
          </cell>
          <cell r="AK254">
            <v>17</v>
          </cell>
          <cell r="AL254">
            <v>0.7</v>
          </cell>
          <cell r="AM254">
            <v>10</v>
          </cell>
          <cell r="AN254">
            <v>210</v>
          </cell>
          <cell r="AO254">
            <v>31</v>
          </cell>
          <cell r="AP254">
            <v>30</v>
          </cell>
          <cell r="AQ254">
            <v>12</v>
          </cell>
          <cell r="AR254">
            <v>0.5</v>
          </cell>
          <cell r="AS254">
            <v>0.3</v>
          </cell>
          <cell r="AU254">
            <v>1.7</v>
          </cell>
        </row>
        <row r="255">
          <cell r="A255">
            <v>220002</v>
          </cell>
          <cell r="B255" t="str">
            <v>Cebola doce, crua</v>
          </cell>
          <cell r="C255" t="str">
            <v>Produtos hortícolas e derivados</v>
          </cell>
          <cell r="D255" t="str">
            <v>Bolbos</v>
          </cell>
          <cell r="E255" t="str">
            <v>Cebolas e similares</v>
          </cell>
          <cell r="F255">
            <v>25</v>
          </cell>
          <cell r="G255">
            <v>106</v>
          </cell>
          <cell r="H255">
            <v>0</v>
          </cell>
          <cell r="I255">
            <v>0</v>
          </cell>
          <cell r="J255">
            <v>0</v>
          </cell>
          <cell r="K255">
            <v>0</v>
          </cell>
          <cell r="L255">
            <v>0</v>
          </cell>
          <cell r="M255">
            <v>0</v>
          </cell>
          <cell r="N255">
            <v>4.9000000000000004</v>
          </cell>
          <cell r="O255">
            <v>4.8</v>
          </cell>
          <cell r="P255">
            <v>0.1</v>
          </cell>
          <cell r="Q255">
            <v>0</v>
          </cell>
          <cell r="R255">
            <v>1.1000000000000001</v>
          </cell>
          <cell r="S255">
            <v>0.8</v>
          </cell>
          <cell r="T255">
            <v>0</v>
          </cell>
          <cell r="U255">
            <v>0</v>
          </cell>
          <cell r="V255">
            <v>92.8</v>
          </cell>
          <cell r="W255">
            <v>0</v>
          </cell>
          <cell r="X255">
            <v>0</v>
          </cell>
          <cell r="Y255">
            <v>0</v>
          </cell>
          <cell r="Z255">
            <v>0</v>
          </cell>
          <cell r="AA255">
            <v>0</v>
          </cell>
          <cell r="AB255">
            <v>0.3</v>
          </cell>
          <cell r="AC255">
            <v>0.13</v>
          </cell>
          <cell r="AD255">
            <v>0.01</v>
          </cell>
          <cell r="AE255">
            <v>0.6</v>
          </cell>
          <cell r="AF255">
            <v>0.7</v>
          </cell>
          <cell r="AG255">
            <v>0.1</v>
          </cell>
          <cell r="AH255">
            <v>0.2</v>
          </cell>
          <cell r="AI255">
            <v>0</v>
          </cell>
          <cell r="AJ255">
            <v>8</v>
          </cell>
          <cell r="AK255">
            <v>17</v>
          </cell>
          <cell r="AL255">
            <v>0.35</v>
          </cell>
          <cell r="AM255">
            <v>0</v>
          </cell>
          <cell r="AN255">
            <v>210</v>
          </cell>
          <cell r="AO255">
            <v>31</v>
          </cell>
          <cell r="AP255">
            <v>30</v>
          </cell>
          <cell r="AQ255">
            <v>12</v>
          </cell>
          <cell r="AR255">
            <v>0.5</v>
          </cell>
          <cell r="AS255">
            <v>0.3</v>
          </cell>
          <cell r="AU255">
            <v>1.7</v>
          </cell>
        </row>
        <row r="256">
          <cell r="A256">
            <v>599</v>
          </cell>
          <cell r="B256" t="str">
            <v>Cebola frita com óleo alimentar</v>
          </cell>
          <cell r="C256" t="str">
            <v>Produtos hortícolas e derivados</v>
          </cell>
          <cell r="D256" t="str">
            <v>Bolbos</v>
          </cell>
          <cell r="E256" t="str">
            <v>Cebolas e similares</v>
          </cell>
          <cell r="F256">
            <v>138</v>
          </cell>
          <cell r="G256">
            <v>573</v>
          </cell>
          <cell r="H256">
            <v>11.2</v>
          </cell>
          <cell r="I256">
            <v>1.3</v>
          </cell>
          <cell r="J256">
            <v>2.2999999999999998</v>
          </cell>
          <cell r="K256">
            <v>7.2</v>
          </cell>
          <cell r="L256">
            <v>7.2</v>
          </cell>
          <cell r="M256">
            <v>0</v>
          </cell>
          <cell r="N256">
            <v>6.2</v>
          </cell>
          <cell r="O256">
            <v>4.4000000000000004</v>
          </cell>
          <cell r="P256">
            <v>1.8</v>
          </cell>
          <cell r="Q256">
            <v>0</v>
          </cell>
          <cell r="R256">
            <v>2.6</v>
          </cell>
          <cell r="S256">
            <v>1.9</v>
          </cell>
          <cell r="T256">
            <v>0.1</v>
          </cell>
          <cell r="U256">
            <v>0</v>
          </cell>
          <cell r="V256">
            <v>76.7</v>
          </cell>
          <cell r="W256">
            <v>0</v>
          </cell>
          <cell r="X256">
            <v>0</v>
          </cell>
          <cell r="Y256">
            <v>0</v>
          </cell>
          <cell r="Z256">
            <v>0</v>
          </cell>
          <cell r="AA256">
            <v>0</v>
          </cell>
          <cell r="AB256">
            <v>2.2999999999999998</v>
          </cell>
          <cell r="AC256">
            <v>0.08</v>
          </cell>
          <cell r="AD256">
            <v>0.02</v>
          </cell>
          <cell r="AE256">
            <v>0.6</v>
          </cell>
          <cell r="AF256">
            <v>1</v>
          </cell>
          <cell r="AG256">
            <v>0.4</v>
          </cell>
          <cell r="AH256">
            <v>0.2</v>
          </cell>
          <cell r="AI256">
            <v>0</v>
          </cell>
          <cell r="AJ256">
            <v>10</v>
          </cell>
          <cell r="AK256">
            <v>24</v>
          </cell>
          <cell r="AL256">
            <v>1.4</v>
          </cell>
          <cell r="AM256">
            <v>40</v>
          </cell>
          <cell r="AN256">
            <v>420</v>
          </cell>
          <cell r="AO256">
            <v>62</v>
          </cell>
          <cell r="AP256">
            <v>60</v>
          </cell>
          <cell r="AQ256">
            <v>24</v>
          </cell>
          <cell r="AR256">
            <v>1</v>
          </cell>
          <cell r="AS256">
            <v>0.6</v>
          </cell>
          <cell r="AU256">
            <v>1.7</v>
          </cell>
        </row>
        <row r="257">
          <cell r="A257">
            <v>220001</v>
          </cell>
          <cell r="B257" t="str">
            <v>Cebola roxa, crua</v>
          </cell>
          <cell r="C257" t="str">
            <v>Produtos hortícolas e derivados</v>
          </cell>
          <cell r="D257" t="str">
            <v>Bolbos</v>
          </cell>
          <cell r="E257" t="str">
            <v>Cebolas e similares</v>
          </cell>
          <cell r="F257">
            <v>43</v>
          </cell>
          <cell r="G257">
            <v>180</v>
          </cell>
          <cell r="H257">
            <v>0</v>
          </cell>
          <cell r="I257">
            <v>0</v>
          </cell>
          <cell r="J257">
            <v>0</v>
          </cell>
          <cell r="K257">
            <v>0</v>
          </cell>
          <cell r="L257">
            <v>0</v>
          </cell>
          <cell r="M257">
            <v>0</v>
          </cell>
          <cell r="N257">
            <v>8.6</v>
          </cell>
          <cell r="O257">
            <v>5.9</v>
          </cell>
          <cell r="P257">
            <v>0.9</v>
          </cell>
          <cell r="Q257">
            <v>0</v>
          </cell>
          <cell r="R257">
            <v>2.7</v>
          </cell>
          <cell r="S257">
            <v>0.7</v>
          </cell>
          <cell r="T257">
            <v>0</v>
          </cell>
          <cell r="U257">
            <v>0</v>
          </cell>
          <cell r="V257">
            <v>87.5</v>
          </cell>
          <cell r="W257">
            <v>0</v>
          </cell>
          <cell r="X257">
            <v>0</v>
          </cell>
          <cell r="Y257">
            <v>0</v>
          </cell>
          <cell r="Z257">
            <v>0</v>
          </cell>
          <cell r="AA257">
            <v>0</v>
          </cell>
          <cell r="AB257">
            <v>0.3</v>
          </cell>
          <cell r="AC257">
            <v>0.13</v>
          </cell>
          <cell r="AD257">
            <v>0.01</v>
          </cell>
          <cell r="AE257">
            <v>0.6</v>
          </cell>
          <cell r="AF257">
            <v>0.7</v>
          </cell>
          <cell r="AG257">
            <v>0.1</v>
          </cell>
          <cell r="AH257">
            <v>0.2</v>
          </cell>
          <cell r="AI257">
            <v>0</v>
          </cell>
          <cell r="AJ257">
            <v>8</v>
          </cell>
          <cell r="AK257">
            <v>17</v>
          </cell>
          <cell r="AL257">
            <v>0.47</v>
          </cell>
          <cell r="AM257">
            <v>0</v>
          </cell>
          <cell r="AN257">
            <v>210</v>
          </cell>
          <cell r="AO257">
            <v>31</v>
          </cell>
          <cell r="AP257">
            <v>30</v>
          </cell>
          <cell r="AQ257">
            <v>12</v>
          </cell>
          <cell r="AR257">
            <v>0.5</v>
          </cell>
          <cell r="AS257">
            <v>0.3</v>
          </cell>
          <cell r="AU257">
            <v>1.7</v>
          </cell>
        </row>
        <row r="258">
          <cell r="A258">
            <v>1194</v>
          </cell>
          <cell r="B258" t="str">
            <v>Cebolinho fresco</v>
          </cell>
          <cell r="C258" t="str">
            <v>Produtos hortícolas e derivados</v>
          </cell>
          <cell r="D258" t="str">
            <v>Ervas e flores comestíveis</v>
          </cell>
          <cell r="E258" t="str">
            <v>Ervas aromáticas</v>
          </cell>
          <cell r="F258">
            <v>28</v>
          </cell>
          <cell r="G258">
            <v>116</v>
          </cell>
          <cell r="H258">
            <v>0.6</v>
          </cell>
          <cell r="I258">
            <v>0.1</v>
          </cell>
          <cell r="J258">
            <v>0</v>
          </cell>
          <cell r="K258">
            <v>0.4</v>
          </cell>
          <cell r="L258">
            <v>0.36</v>
          </cell>
          <cell r="M258">
            <v>0</v>
          </cell>
          <cell r="N258">
            <v>1.7</v>
          </cell>
          <cell r="O258">
            <v>1.7</v>
          </cell>
          <cell r="P258">
            <v>0</v>
          </cell>
          <cell r="Q258">
            <v>0</v>
          </cell>
          <cell r="R258">
            <v>2.1</v>
          </cell>
          <cell r="S258">
            <v>2.8</v>
          </cell>
          <cell r="T258">
            <v>0</v>
          </cell>
          <cell r="U258">
            <v>0</v>
          </cell>
          <cell r="V258">
            <v>92</v>
          </cell>
          <cell r="W258">
            <v>0</v>
          </cell>
          <cell r="X258">
            <v>0</v>
          </cell>
          <cell r="Y258">
            <v>567</v>
          </cell>
          <cell r="Z258">
            <v>3402</v>
          </cell>
          <cell r="AA258">
            <v>0</v>
          </cell>
          <cell r="AB258">
            <v>1.6</v>
          </cell>
          <cell r="AC258">
            <v>7.0000000000000007E-2</v>
          </cell>
          <cell r="AD258">
            <v>0.2</v>
          </cell>
          <cell r="AE258">
            <v>0.6</v>
          </cell>
          <cell r="AF258">
            <v>1.07</v>
          </cell>
          <cell r="AG258">
            <v>0.47</v>
          </cell>
          <cell r="AH258">
            <v>0.22</v>
          </cell>
          <cell r="AI258">
            <v>0</v>
          </cell>
          <cell r="AJ258">
            <v>41</v>
          </cell>
          <cell r="AK258">
            <v>64</v>
          </cell>
          <cell r="AL258">
            <v>0.8</v>
          </cell>
          <cell r="AM258">
            <v>3</v>
          </cell>
          <cell r="AN258">
            <v>220</v>
          </cell>
          <cell r="AO258">
            <v>77</v>
          </cell>
          <cell r="AP258">
            <v>51</v>
          </cell>
          <cell r="AQ258">
            <v>17</v>
          </cell>
          <cell r="AR258">
            <v>1.3</v>
          </cell>
          <cell r="AS258">
            <v>0.4</v>
          </cell>
        </row>
        <row r="259">
          <cell r="A259">
            <v>1900000018</v>
          </cell>
          <cell r="B259" t="str">
            <v>Cenoura baby crua</v>
          </cell>
          <cell r="C259" t="str">
            <v>Produtos hortícolas e derivados</v>
          </cell>
          <cell r="D259" t="str">
            <v>Raízes e tubérculos (excluindo amiláceos e sacarinos)</v>
          </cell>
          <cell r="E259" t="str">
            <v>Cenouras e similares</v>
          </cell>
          <cell r="F259">
            <v>29</v>
          </cell>
          <cell r="G259">
            <v>122</v>
          </cell>
          <cell r="H259">
            <v>0.1</v>
          </cell>
          <cell r="I259">
            <v>0</v>
          </cell>
          <cell r="J259">
            <v>0</v>
          </cell>
          <cell r="K259">
            <v>0.1</v>
          </cell>
          <cell r="L259">
            <v>0</v>
          </cell>
          <cell r="M259">
            <v>0</v>
          </cell>
          <cell r="N259">
            <v>4.9000000000000004</v>
          </cell>
          <cell r="O259">
            <v>4.8</v>
          </cell>
          <cell r="P259">
            <v>0.1</v>
          </cell>
          <cell r="Q259">
            <v>0</v>
          </cell>
          <cell r="R259">
            <v>2.9</v>
          </cell>
          <cell r="S259">
            <v>0.6</v>
          </cell>
          <cell r="T259">
            <v>0.2</v>
          </cell>
          <cell r="U259">
            <v>0</v>
          </cell>
          <cell r="V259">
            <v>90.4</v>
          </cell>
          <cell r="W259">
            <v>0</v>
          </cell>
          <cell r="X259">
            <v>0</v>
          </cell>
          <cell r="Y259">
            <v>1065</v>
          </cell>
          <cell r="Z259">
            <v>6391</v>
          </cell>
          <cell r="AA259">
            <v>0</v>
          </cell>
          <cell r="AB259">
            <v>0.5</v>
          </cell>
          <cell r="AC259">
            <v>0.03</v>
          </cell>
          <cell r="AD259">
            <v>0.04</v>
          </cell>
          <cell r="AE259">
            <v>0.56000000000000005</v>
          </cell>
          <cell r="AF259">
            <v>0.66</v>
          </cell>
          <cell r="AG259">
            <v>0.1</v>
          </cell>
          <cell r="AH259">
            <v>0.11</v>
          </cell>
          <cell r="AI259">
            <v>0</v>
          </cell>
          <cell r="AJ259">
            <v>2.6</v>
          </cell>
          <cell r="AK259">
            <v>27</v>
          </cell>
          <cell r="AL259">
            <v>0.63</v>
          </cell>
          <cell r="AM259">
            <v>78</v>
          </cell>
          <cell r="AN259">
            <v>240</v>
          </cell>
          <cell r="AO259">
            <v>32</v>
          </cell>
          <cell r="AP259">
            <v>28</v>
          </cell>
          <cell r="AQ259">
            <v>10</v>
          </cell>
          <cell r="AR259">
            <v>0.9</v>
          </cell>
          <cell r="AS259">
            <v>0.2</v>
          </cell>
          <cell r="AT259">
            <v>0.9</v>
          </cell>
          <cell r="AU259">
            <v>1.7</v>
          </cell>
        </row>
        <row r="260">
          <cell r="A260">
            <v>601</v>
          </cell>
          <cell r="B260" t="str">
            <v>Cenoura cozida</v>
          </cell>
          <cell r="C260" t="str">
            <v>Produtos hortícolas e derivados</v>
          </cell>
          <cell r="D260" t="str">
            <v>Raízes e tubérculos (excluindo amiláceos e sacarinos)</v>
          </cell>
          <cell r="E260" t="str">
            <v>Cenouras e similares</v>
          </cell>
          <cell r="F260">
            <v>23</v>
          </cell>
          <cell r="G260">
            <v>97</v>
          </cell>
          <cell r="H260">
            <v>0</v>
          </cell>
          <cell r="I260">
            <v>0</v>
          </cell>
          <cell r="J260">
            <v>0</v>
          </cell>
          <cell r="K260">
            <v>0</v>
          </cell>
          <cell r="L260">
            <v>0</v>
          </cell>
          <cell r="M260">
            <v>0</v>
          </cell>
          <cell r="N260">
            <v>3.6</v>
          </cell>
          <cell r="O260">
            <v>3.3</v>
          </cell>
          <cell r="P260">
            <v>0.1</v>
          </cell>
          <cell r="Q260">
            <v>0.2</v>
          </cell>
          <cell r="R260">
            <v>3</v>
          </cell>
          <cell r="S260">
            <v>0.7</v>
          </cell>
          <cell r="T260">
            <v>0.3</v>
          </cell>
          <cell r="U260">
            <v>0</v>
          </cell>
          <cell r="V260">
            <v>91.7</v>
          </cell>
          <cell r="W260">
            <v>0</v>
          </cell>
          <cell r="X260">
            <v>0</v>
          </cell>
          <cell r="Y260">
            <v>963</v>
          </cell>
          <cell r="Z260">
            <v>5780</v>
          </cell>
          <cell r="AA260">
            <v>0</v>
          </cell>
          <cell r="AB260">
            <v>0.5</v>
          </cell>
          <cell r="AC260">
            <v>0.04</v>
          </cell>
          <cell r="AD260">
            <v>0.02</v>
          </cell>
          <cell r="AE260">
            <v>0.7</v>
          </cell>
          <cell r="AF260">
            <v>0.8</v>
          </cell>
          <cell r="AG260">
            <v>0.1</v>
          </cell>
          <cell r="AH260">
            <v>0.06</v>
          </cell>
          <cell r="AI260">
            <v>0</v>
          </cell>
          <cell r="AJ260">
            <v>2</v>
          </cell>
          <cell r="AK260">
            <v>16</v>
          </cell>
          <cell r="AL260">
            <v>0.5</v>
          </cell>
          <cell r="AM260">
            <v>140</v>
          </cell>
          <cell r="AN260">
            <v>220</v>
          </cell>
          <cell r="AO260">
            <v>45</v>
          </cell>
          <cell r="AP260">
            <v>34</v>
          </cell>
          <cell r="AQ260">
            <v>6</v>
          </cell>
          <cell r="AR260">
            <v>0.6</v>
          </cell>
          <cell r="AS260">
            <v>0.1</v>
          </cell>
          <cell r="AU260">
            <v>1.7</v>
          </cell>
        </row>
        <row r="261">
          <cell r="A261">
            <v>600</v>
          </cell>
          <cell r="B261" t="str">
            <v>Cenoura crua</v>
          </cell>
          <cell r="C261" t="str">
            <v>Produtos hortícolas e derivados</v>
          </cell>
          <cell r="D261" t="str">
            <v>Raízes e tubérculos (excluindo amiláceos e sacarinos)</v>
          </cell>
          <cell r="E261" t="str">
            <v>Cenouras e similares</v>
          </cell>
          <cell r="F261">
            <v>25</v>
          </cell>
          <cell r="G261">
            <v>106</v>
          </cell>
          <cell r="H261">
            <v>0</v>
          </cell>
          <cell r="I261">
            <v>0</v>
          </cell>
          <cell r="J261">
            <v>0</v>
          </cell>
          <cell r="K261">
            <v>0</v>
          </cell>
          <cell r="L261">
            <v>0</v>
          </cell>
          <cell r="M261">
            <v>0</v>
          </cell>
          <cell r="N261">
            <v>4.4000000000000004</v>
          </cell>
          <cell r="O261">
            <v>4.0999999999999996</v>
          </cell>
          <cell r="P261">
            <v>0.1</v>
          </cell>
          <cell r="Q261">
            <v>0.2</v>
          </cell>
          <cell r="R261">
            <v>2.6</v>
          </cell>
          <cell r="S261">
            <v>0.6</v>
          </cell>
          <cell r="T261">
            <v>0.1</v>
          </cell>
          <cell r="U261">
            <v>0</v>
          </cell>
          <cell r="V261">
            <v>92</v>
          </cell>
          <cell r="W261">
            <v>0</v>
          </cell>
          <cell r="X261">
            <v>0</v>
          </cell>
          <cell r="Y261">
            <v>933</v>
          </cell>
          <cell r="Z261">
            <v>5600</v>
          </cell>
          <cell r="AA261">
            <v>0</v>
          </cell>
          <cell r="AB261">
            <v>0.5</v>
          </cell>
          <cell r="AC261">
            <v>0.05</v>
          </cell>
          <cell r="AD261">
            <v>0.02</v>
          </cell>
          <cell r="AE261">
            <v>0.9</v>
          </cell>
          <cell r="AF261">
            <v>1</v>
          </cell>
          <cell r="AG261">
            <v>0.1</v>
          </cell>
          <cell r="AH261">
            <v>7.0000000000000007E-2</v>
          </cell>
          <cell r="AI261">
            <v>0</v>
          </cell>
          <cell r="AJ261">
            <v>3</v>
          </cell>
          <cell r="AK261">
            <v>28</v>
          </cell>
          <cell r="AL261">
            <v>0.6</v>
          </cell>
          <cell r="AM261">
            <v>58</v>
          </cell>
          <cell r="AN261">
            <v>310</v>
          </cell>
          <cell r="AO261">
            <v>41</v>
          </cell>
          <cell r="AP261">
            <v>33</v>
          </cell>
          <cell r="AQ261">
            <v>7</v>
          </cell>
          <cell r="AR261">
            <v>0.7</v>
          </cell>
          <cell r="AS261">
            <v>0.1</v>
          </cell>
          <cell r="AU261">
            <v>1.7</v>
          </cell>
        </row>
        <row r="262">
          <cell r="A262">
            <v>451</v>
          </cell>
          <cell r="B262" t="str">
            <v>Cereal de pequeno almoço à base de farelo de trigo (tipo "All-Bran")</v>
          </cell>
          <cell r="C262" t="str">
            <v>Cereais e produtos à base de cereais</v>
          </cell>
          <cell r="D262" t="str">
            <v>Cereais de pequeno-almoço</v>
          </cell>
          <cell r="E262" t="str">
            <v>Cereais de pequeno almoço processados e misturados</v>
          </cell>
          <cell r="F262">
            <v>310</v>
          </cell>
          <cell r="G262">
            <v>1300</v>
          </cell>
          <cell r="H262">
            <v>3.4</v>
          </cell>
          <cell r="I262">
            <v>0.6</v>
          </cell>
          <cell r="J262">
            <v>0.4</v>
          </cell>
          <cell r="K262">
            <v>1.5</v>
          </cell>
          <cell r="L262">
            <v>1.4</v>
          </cell>
          <cell r="M262">
            <v>0</v>
          </cell>
          <cell r="N262">
            <v>39.799999999999997</v>
          </cell>
          <cell r="O262">
            <v>14.7</v>
          </cell>
          <cell r="P262">
            <v>0</v>
          </cell>
          <cell r="Q262">
            <v>25.1</v>
          </cell>
          <cell r="R262">
            <v>30</v>
          </cell>
          <cell r="S262">
            <v>15.1</v>
          </cell>
          <cell r="T262">
            <v>3.7</v>
          </cell>
          <cell r="U262">
            <v>0</v>
          </cell>
          <cell r="V262">
            <v>3</v>
          </cell>
          <cell r="W262">
            <v>0</v>
          </cell>
          <cell r="X262">
            <v>0</v>
          </cell>
          <cell r="Y262">
            <v>0</v>
          </cell>
          <cell r="Z262">
            <v>0</v>
          </cell>
          <cell r="AA262">
            <v>2.8</v>
          </cell>
          <cell r="AB262">
            <v>2.2000000000000002</v>
          </cell>
          <cell r="AC262">
            <v>1</v>
          </cell>
          <cell r="AD262">
            <v>1.5</v>
          </cell>
          <cell r="AE262">
            <v>16</v>
          </cell>
          <cell r="AF262">
            <v>19</v>
          </cell>
          <cell r="AG262">
            <v>3.2</v>
          </cell>
          <cell r="AH262">
            <v>1.8</v>
          </cell>
          <cell r="AI262">
            <v>2</v>
          </cell>
          <cell r="AJ262">
            <v>0</v>
          </cell>
          <cell r="AK262">
            <v>250</v>
          </cell>
          <cell r="AL262">
            <v>6.5</v>
          </cell>
          <cell r="AM262">
            <v>1480</v>
          </cell>
          <cell r="AN262">
            <v>900</v>
          </cell>
          <cell r="AO262">
            <v>69</v>
          </cell>
          <cell r="AP262">
            <v>620</v>
          </cell>
          <cell r="AQ262">
            <v>370</v>
          </cell>
          <cell r="AR262">
            <v>12</v>
          </cell>
          <cell r="AS262">
            <v>8.4</v>
          </cell>
          <cell r="AU262">
            <v>1</v>
          </cell>
        </row>
        <row r="263">
          <cell r="A263">
            <v>450</v>
          </cell>
          <cell r="B263" t="str">
            <v>Cereal de pequeno almoço de trigo integral tipo "Weetabix"</v>
          </cell>
          <cell r="C263" t="str">
            <v>Cereais e produtos à base de cereais</v>
          </cell>
          <cell r="D263" t="str">
            <v>Cereais de pequeno-almoço</v>
          </cell>
          <cell r="E263" t="str">
            <v>Cereais de pequeno almoço processados e misturados</v>
          </cell>
          <cell r="F263">
            <v>364</v>
          </cell>
          <cell r="G263">
            <v>1540</v>
          </cell>
          <cell r="H263">
            <v>2</v>
          </cell>
          <cell r="I263">
            <v>0.3</v>
          </cell>
          <cell r="J263">
            <v>0.4</v>
          </cell>
          <cell r="K263">
            <v>0.9</v>
          </cell>
          <cell r="L263">
            <v>0.8</v>
          </cell>
          <cell r="M263">
            <v>0</v>
          </cell>
          <cell r="N263">
            <v>71.5</v>
          </cell>
          <cell r="O263">
            <v>6.1</v>
          </cell>
          <cell r="P263">
            <v>0</v>
          </cell>
          <cell r="Q263">
            <v>65.400000000000006</v>
          </cell>
          <cell r="R263">
            <v>8.5</v>
          </cell>
          <cell r="S263">
            <v>10.7</v>
          </cell>
          <cell r="T263">
            <v>0.9</v>
          </cell>
          <cell r="U263">
            <v>0</v>
          </cell>
          <cell r="V263">
            <v>5.8</v>
          </cell>
          <cell r="W263">
            <v>0</v>
          </cell>
          <cell r="X263">
            <v>0</v>
          </cell>
          <cell r="Y263">
            <v>0</v>
          </cell>
          <cell r="Z263">
            <v>0</v>
          </cell>
          <cell r="AA263">
            <v>0</v>
          </cell>
          <cell r="AB263">
            <v>1</v>
          </cell>
          <cell r="AC263">
            <v>0.7</v>
          </cell>
          <cell r="AD263">
            <v>1</v>
          </cell>
          <cell r="AE263">
            <v>10</v>
          </cell>
          <cell r="AF263">
            <v>12</v>
          </cell>
          <cell r="AG263">
            <v>2.1</v>
          </cell>
          <cell r="AH263">
            <v>0.22</v>
          </cell>
          <cell r="AI263">
            <v>0</v>
          </cell>
          <cell r="AJ263">
            <v>0</v>
          </cell>
          <cell r="AK263">
            <v>50</v>
          </cell>
          <cell r="AL263">
            <v>1.5</v>
          </cell>
          <cell r="AM263">
            <v>370</v>
          </cell>
          <cell r="AN263">
            <v>370</v>
          </cell>
          <cell r="AO263">
            <v>35</v>
          </cell>
          <cell r="AP263">
            <v>290</v>
          </cell>
          <cell r="AQ263">
            <v>120</v>
          </cell>
          <cell r="AR263">
            <v>6</v>
          </cell>
          <cell r="AS263">
            <v>2</v>
          </cell>
          <cell r="AU263">
            <v>1</v>
          </cell>
        </row>
        <row r="264">
          <cell r="A264">
            <v>1195</v>
          </cell>
          <cell r="B264" t="str">
            <v>Cerefólio fresco</v>
          </cell>
          <cell r="C264" t="str">
            <v>Produtos hortícolas e derivados</v>
          </cell>
          <cell r="D264" t="str">
            <v>Ervas e flores comestíveis</v>
          </cell>
          <cell r="E264" t="str">
            <v>Ervas aromáticas</v>
          </cell>
          <cell r="F264">
            <v>80</v>
          </cell>
          <cell r="G264">
            <v>335</v>
          </cell>
          <cell r="H264">
            <v>1</v>
          </cell>
          <cell r="I264">
            <v>0</v>
          </cell>
          <cell r="J264">
            <v>0</v>
          </cell>
          <cell r="K264">
            <v>0.7</v>
          </cell>
          <cell r="L264">
            <v>0.6</v>
          </cell>
          <cell r="M264">
            <v>0</v>
          </cell>
          <cell r="N264">
            <v>12</v>
          </cell>
          <cell r="O264">
            <v>0</v>
          </cell>
          <cell r="P264">
            <v>0</v>
          </cell>
          <cell r="Q264">
            <v>12</v>
          </cell>
          <cell r="R264">
            <v>3.3</v>
          </cell>
          <cell r="S264">
            <v>4</v>
          </cell>
          <cell r="T264">
            <v>0</v>
          </cell>
          <cell r="U264">
            <v>0</v>
          </cell>
          <cell r="V264">
            <v>80</v>
          </cell>
          <cell r="W264">
            <v>0</v>
          </cell>
          <cell r="X264">
            <v>0</v>
          </cell>
          <cell r="Y264">
            <v>245</v>
          </cell>
          <cell r="Z264">
            <v>1470</v>
          </cell>
          <cell r="AA264">
            <v>0</v>
          </cell>
          <cell r="AB264">
            <v>3</v>
          </cell>
          <cell r="AC264">
            <v>0.12</v>
          </cell>
          <cell r="AD264">
            <v>0.34</v>
          </cell>
          <cell r="AE264">
            <v>0.3</v>
          </cell>
          <cell r="AF264">
            <v>0.4</v>
          </cell>
          <cell r="AG264">
            <v>0.1</v>
          </cell>
          <cell r="AH264">
            <v>0.03</v>
          </cell>
          <cell r="AI264">
            <v>0</v>
          </cell>
          <cell r="AJ264">
            <v>35</v>
          </cell>
          <cell r="AK264">
            <v>44</v>
          </cell>
          <cell r="AL264">
            <v>1.7</v>
          </cell>
          <cell r="AM264">
            <v>10</v>
          </cell>
          <cell r="AN264">
            <v>600</v>
          </cell>
          <cell r="AO264">
            <v>260</v>
          </cell>
          <cell r="AP264">
            <v>30</v>
          </cell>
          <cell r="AQ264">
            <v>25</v>
          </cell>
          <cell r="AR264">
            <v>1.6</v>
          </cell>
          <cell r="AS264">
            <v>0.4</v>
          </cell>
        </row>
        <row r="265">
          <cell r="A265">
            <v>637</v>
          </cell>
          <cell r="B265" t="str">
            <v>Cereja (4 variedades)</v>
          </cell>
          <cell r="C265" t="str">
            <v>Frutos e produtos derivados de frutos</v>
          </cell>
          <cell r="D265" t="str">
            <v>Fruta utilizada como fruta</v>
          </cell>
          <cell r="E265" t="str">
            <v>Frutos de caroço</v>
          </cell>
          <cell r="F265">
            <v>67</v>
          </cell>
          <cell r="G265">
            <v>284</v>
          </cell>
          <cell r="H265">
            <v>0.7</v>
          </cell>
          <cell r="I265">
            <v>0.2</v>
          </cell>
          <cell r="J265">
            <v>0.2</v>
          </cell>
          <cell r="K265">
            <v>0.2</v>
          </cell>
          <cell r="L265">
            <v>0.2</v>
          </cell>
          <cell r="M265">
            <v>0</v>
          </cell>
          <cell r="N265">
            <v>13.3</v>
          </cell>
          <cell r="O265">
            <v>13.3</v>
          </cell>
          <cell r="P265">
            <v>0</v>
          </cell>
          <cell r="Q265">
            <v>0</v>
          </cell>
          <cell r="R265">
            <v>1.6</v>
          </cell>
          <cell r="S265">
            <v>0.8</v>
          </cell>
          <cell r="T265">
            <v>0</v>
          </cell>
          <cell r="U265">
            <v>0</v>
          </cell>
          <cell r="V265">
            <v>82.6</v>
          </cell>
          <cell r="W265">
            <v>0.4</v>
          </cell>
          <cell r="X265">
            <v>0</v>
          </cell>
          <cell r="Y265">
            <v>24</v>
          </cell>
          <cell r="Z265">
            <v>141</v>
          </cell>
          <cell r="AA265">
            <v>0</v>
          </cell>
          <cell r="AB265">
            <v>0.13</v>
          </cell>
          <cell r="AC265">
            <v>0.04</v>
          </cell>
          <cell r="AD265">
            <v>0.06</v>
          </cell>
          <cell r="AE265">
            <v>0.2</v>
          </cell>
          <cell r="AF265">
            <v>0.3</v>
          </cell>
          <cell r="AG265">
            <v>0.1</v>
          </cell>
          <cell r="AH265">
            <v>0.04</v>
          </cell>
          <cell r="AI265">
            <v>0</v>
          </cell>
          <cell r="AJ265">
            <v>6</v>
          </cell>
          <cell r="AK265">
            <v>5</v>
          </cell>
          <cell r="AL265">
            <v>0.43</v>
          </cell>
          <cell r="AM265">
            <v>1</v>
          </cell>
          <cell r="AN265">
            <v>210</v>
          </cell>
          <cell r="AO265">
            <v>14</v>
          </cell>
          <cell r="AP265">
            <v>15</v>
          </cell>
          <cell r="AQ265">
            <v>10</v>
          </cell>
          <cell r="AR265">
            <v>0.4</v>
          </cell>
          <cell r="AS265">
            <v>0.1</v>
          </cell>
        </row>
        <row r="266">
          <cell r="A266">
            <v>1900000111</v>
          </cell>
          <cell r="B266" t="str">
            <v>Cereja desidratada</v>
          </cell>
          <cell r="C266" t="str">
            <v>Frutos e produtos derivados de frutos</v>
          </cell>
          <cell r="D266" t="str">
            <v>Produtos de frutos processados</v>
          </cell>
          <cell r="E266" t="str">
            <v>Frutos secados</v>
          </cell>
          <cell r="F266">
            <v>366</v>
          </cell>
          <cell r="G266">
            <v>1550</v>
          </cell>
          <cell r="H266">
            <v>3.8</v>
          </cell>
          <cell r="I266">
            <v>1.1000000000000001</v>
          </cell>
          <cell r="J266">
            <v>1.1000000000000001</v>
          </cell>
          <cell r="K266">
            <v>1.1000000000000001</v>
          </cell>
          <cell r="L266">
            <v>1</v>
          </cell>
          <cell r="M266">
            <v>0</v>
          </cell>
          <cell r="N266">
            <v>72.599999999999994</v>
          </cell>
          <cell r="O266">
            <v>72.599999999999994</v>
          </cell>
          <cell r="P266">
            <v>0</v>
          </cell>
          <cell r="Q266">
            <v>0</v>
          </cell>
          <cell r="R266">
            <v>8.6999999999999993</v>
          </cell>
          <cell r="S266">
            <v>4.4000000000000004</v>
          </cell>
          <cell r="T266">
            <v>0</v>
          </cell>
          <cell r="U266">
            <v>0</v>
          </cell>
          <cell r="V266">
            <v>5</v>
          </cell>
          <cell r="W266">
            <v>2</v>
          </cell>
          <cell r="X266">
            <v>0</v>
          </cell>
          <cell r="AA266">
            <v>0</v>
          </cell>
          <cell r="AB266">
            <v>0.71</v>
          </cell>
          <cell r="AD266">
            <v>0.33</v>
          </cell>
          <cell r="AE266">
            <v>1.0900000000000001</v>
          </cell>
          <cell r="AF266">
            <v>1.64</v>
          </cell>
          <cell r="AG266">
            <v>0.55000000000000004</v>
          </cell>
          <cell r="AH266">
            <v>0.22</v>
          </cell>
          <cell r="AI266">
            <v>0</v>
          </cell>
          <cell r="AK266">
            <v>27.3</v>
          </cell>
          <cell r="AL266">
            <v>2.35</v>
          </cell>
          <cell r="AM266">
            <v>5.5</v>
          </cell>
          <cell r="AN266">
            <v>1150</v>
          </cell>
          <cell r="AO266">
            <v>76</v>
          </cell>
          <cell r="AP266">
            <v>82</v>
          </cell>
          <cell r="AQ266">
            <v>55</v>
          </cell>
          <cell r="AR266">
            <v>2.2000000000000002</v>
          </cell>
          <cell r="AS266">
            <v>0.5</v>
          </cell>
        </row>
        <row r="267">
          <cell r="A267">
            <v>638</v>
          </cell>
          <cell r="B267" t="str">
            <v>Cereja, conserva em calda de açúcar</v>
          </cell>
          <cell r="C267" t="str">
            <v>Frutos e produtos derivados de frutos</v>
          </cell>
          <cell r="D267" t="str">
            <v>Produtos de frutos processados</v>
          </cell>
          <cell r="E267" t="str">
            <v>Outros frutos processados (excluindo bebidas)</v>
          </cell>
          <cell r="F267">
            <v>120</v>
          </cell>
          <cell r="G267">
            <v>510</v>
          </cell>
          <cell r="H267">
            <v>0.2</v>
          </cell>
          <cell r="I267">
            <v>0</v>
          </cell>
          <cell r="J267">
            <v>0.1</v>
          </cell>
          <cell r="K267">
            <v>0.1</v>
          </cell>
          <cell r="L267">
            <v>0</v>
          </cell>
          <cell r="M267">
            <v>0</v>
          </cell>
          <cell r="N267">
            <v>28.7</v>
          </cell>
          <cell r="O267">
            <v>28.7</v>
          </cell>
          <cell r="P267">
            <v>0</v>
          </cell>
          <cell r="Q267">
            <v>0</v>
          </cell>
          <cell r="R267">
            <v>1</v>
          </cell>
          <cell r="S267">
            <v>0.4</v>
          </cell>
          <cell r="T267">
            <v>0</v>
          </cell>
          <cell r="U267">
            <v>0</v>
          </cell>
          <cell r="V267">
            <v>68.599999999999994</v>
          </cell>
          <cell r="W267">
            <v>0</v>
          </cell>
          <cell r="X267">
            <v>0</v>
          </cell>
          <cell r="Y267">
            <v>5</v>
          </cell>
          <cell r="Z267">
            <v>32</v>
          </cell>
          <cell r="AA267">
            <v>0</v>
          </cell>
          <cell r="AB267">
            <v>0.05</v>
          </cell>
          <cell r="AC267">
            <v>0.02</v>
          </cell>
          <cell r="AD267">
            <v>0.05</v>
          </cell>
          <cell r="AE267">
            <v>0.2</v>
          </cell>
          <cell r="AF267">
            <v>0.3</v>
          </cell>
          <cell r="AG267">
            <v>0.1</v>
          </cell>
          <cell r="AH267">
            <v>0.01</v>
          </cell>
          <cell r="AI267">
            <v>0</v>
          </cell>
          <cell r="AJ267">
            <v>2</v>
          </cell>
          <cell r="AK267">
            <v>1</v>
          </cell>
          <cell r="AL267">
            <v>0.27</v>
          </cell>
          <cell r="AM267">
            <v>4</v>
          </cell>
          <cell r="AN267">
            <v>170</v>
          </cell>
          <cell r="AO267">
            <v>16</v>
          </cell>
          <cell r="AP267">
            <v>12</v>
          </cell>
          <cell r="AQ267">
            <v>10</v>
          </cell>
          <cell r="AR267">
            <v>0.2</v>
          </cell>
          <cell r="AS267">
            <v>0.1</v>
          </cell>
        </row>
        <row r="268">
          <cell r="A268">
            <v>641</v>
          </cell>
          <cell r="B268" t="str">
            <v>Cereja, cristalizada</v>
          </cell>
          <cell r="C268" t="str">
            <v>Frutos e produtos derivados de frutos</v>
          </cell>
          <cell r="D268" t="str">
            <v>Produtos de frutos processados</v>
          </cell>
          <cell r="E268" t="str">
            <v>Outros frutos processados (excluindo bebidas)</v>
          </cell>
          <cell r="F268">
            <v>326</v>
          </cell>
          <cell r="G268">
            <v>1390</v>
          </cell>
          <cell r="H268">
            <v>0.2</v>
          </cell>
          <cell r="I268">
            <v>0</v>
          </cell>
          <cell r="J268">
            <v>0.1</v>
          </cell>
          <cell r="K268">
            <v>0.1</v>
          </cell>
          <cell r="L268">
            <v>0.1</v>
          </cell>
          <cell r="M268">
            <v>0</v>
          </cell>
          <cell r="N268">
            <v>79.900000000000006</v>
          </cell>
          <cell r="O268">
            <v>79.900000000000006</v>
          </cell>
          <cell r="P268">
            <v>0</v>
          </cell>
          <cell r="Q268">
            <v>0</v>
          </cell>
          <cell r="R268">
            <v>1.6</v>
          </cell>
          <cell r="S268">
            <v>0.4</v>
          </cell>
          <cell r="T268">
            <v>0.1</v>
          </cell>
          <cell r="U268">
            <v>0</v>
          </cell>
          <cell r="V268">
            <v>17.8</v>
          </cell>
          <cell r="W268">
            <v>0</v>
          </cell>
          <cell r="X268">
            <v>0</v>
          </cell>
          <cell r="Y268">
            <v>7</v>
          </cell>
          <cell r="Z268">
            <v>39</v>
          </cell>
          <cell r="AA268">
            <v>0</v>
          </cell>
          <cell r="AB268">
            <v>0</v>
          </cell>
          <cell r="AC268">
            <v>0</v>
          </cell>
          <cell r="AD268">
            <v>0</v>
          </cell>
          <cell r="AE268">
            <v>0</v>
          </cell>
          <cell r="AF268">
            <v>0</v>
          </cell>
          <cell r="AG268">
            <v>0</v>
          </cell>
          <cell r="AH268">
            <v>0</v>
          </cell>
          <cell r="AI268">
            <v>0</v>
          </cell>
          <cell r="AJ268">
            <v>0</v>
          </cell>
          <cell r="AK268">
            <v>0</v>
          </cell>
          <cell r="AL268">
            <v>0.41</v>
          </cell>
          <cell r="AM268">
            <v>27</v>
          </cell>
          <cell r="AN268">
            <v>24</v>
          </cell>
          <cell r="AO268">
            <v>38</v>
          </cell>
          <cell r="AP268">
            <v>8</v>
          </cell>
          <cell r="AQ268">
            <v>0.1</v>
          </cell>
          <cell r="AR268">
            <v>1.8</v>
          </cell>
          <cell r="AS268">
            <v>0.1</v>
          </cell>
        </row>
        <row r="269">
          <cell r="A269">
            <v>726</v>
          </cell>
          <cell r="B269" t="str">
            <v>Cerveja branca</v>
          </cell>
          <cell r="C269" t="str">
            <v>Bebidas alcoólicas</v>
          </cell>
          <cell r="D269" t="str">
            <v xml:space="preserve">Cerveja e bebidas similares </v>
          </cell>
          <cell r="E269" t="str">
            <v>Cerveja</v>
          </cell>
          <cell r="F269">
            <v>30</v>
          </cell>
          <cell r="G269">
            <v>123</v>
          </cell>
          <cell r="H269">
            <v>0</v>
          </cell>
          <cell r="I269">
            <v>0</v>
          </cell>
          <cell r="J269">
            <v>0</v>
          </cell>
          <cell r="K269">
            <v>0</v>
          </cell>
          <cell r="L269">
            <v>0</v>
          </cell>
          <cell r="M269">
            <v>0</v>
          </cell>
          <cell r="N269">
            <v>0.5</v>
          </cell>
          <cell r="O269">
            <v>0.5</v>
          </cell>
          <cell r="P269">
            <v>0</v>
          </cell>
          <cell r="Q269">
            <v>0</v>
          </cell>
          <cell r="R269">
            <v>0</v>
          </cell>
          <cell r="S269">
            <v>0.4</v>
          </cell>
          <cell r="T269">
            <v>0</v>
          </cell>
          <cell r="U269">
            <v>3.7</v>
          </cell>
          <cell r="V269">
            <v>91.6</v>
          </cell>
          <cell r="W269">
            <v>0</v>
          </cell>
          <cell r="X269">
            <v>0</v>
          </cell>
          <cell r="Y269">
            <v>0</v>
          </cell>
          <cell r="Z269">
            <v>0</v>
          </cell>
          <cell r="AA269">
            <v>0</v>
          </cell>
          <cell r="AB269">
            <v>0</v>
          </cell>
          <cell r="AC269">
            <v>0.02</v>
          </cell>
          <cell r="AD269">
            <v>0.01</v>
          </cell>
          <cell r="AE269">
            <v>0.5</v>
          </cell>
          <cell r="AF269">
            <v>0.5</v>
          </cell>
          <cell r="AG269">
            <v>0</v>
          </cell>
          <cell r="AH269">
            <v>0.01</v>
          </cell>
          <cell r="AI269">
            <v>0.14000000000000001</v>
          </cell>
          <cell r="AJ269">
            <v>0</v>
          </cell>
          <cell r="AK269">
            <v>4.0999999999999996</v>
          </cell>
          <cell r="AL269">
            <v>0.16</v>
          </cell>
          <cell r="AM269">
            <v>11</v>
          </cell>
          <cell r="AN269">
            <v>52</v>
          </cell>
          <cell r="AO269">
            <v>9</v>
          </cell>
          <cell r="AP269">
            <v>17</v>
          </cell>
          <cell r="AQ269">
            <v>11</v>
          </cell>
          <cell r="AR269">
            <v>0.3</v>
          </cell>
          <cell r="AS269">
            <v>0</v>
          </cell>
        </row>
        <row r="270">
          <cell r="A270">
            <v>727</v>
          </cell>
          <cell r="B270" t="str">
            <v>Cerveja preta</v>
          </cell>
          <cell r="C270" t="str">
            <v>Bebidas alcoólicas</v>
          </cell>
          <cell r="D270" t="str">
            <v xml:space="preserve">Cerveja e bebidas similares </v>
          </cell>
          <cell r="E270" t="str">
            <v>Cerveja</v>
          </cell>
          <cell r="F270">
            <v>23</v>
          </cell>
          <cell r="G270">
            <v>94</v>
          </cell>
          <cell r="H270">
            <v>0</v>
          </cell>
          <cell r="I270">
            <v>0</v>
          </cell>
          <cell r="J270">
            <v>0</v>
          </cell>
          <cell r="K270">
            <v>0</v>
          </cell>
          <cell r="L270">
            <v>0</v>
          </cell>
          <cell r="M270">
            <v>0</v>
          </cell>
          <cell r="N270">
            <v>0.6</v>
          </cell>
          <cell r="O270">
            <v>0.6</v>
          </cell>
          <cell r="P270">
            <v>0</v>
          </cell>
          <cell r="Q270">
            <v>0</v>
          </cell>
          <cell r="R270">
            <v>0</v>
          </cell>
          <cell r="S270">
            <v>0.5</v>
          </cell>
          <cell r="T270">
            <v>0</v>
          </cell>
          <cell r="U270">
            <v>2.6</v>
          </cell>
          <cell r="V270">
            <v>93.3</v>
          </cell>
          <cell r="W270">
            <v>0</v>
          </cell>
          <cell r="X270">
            <v>0</v>
          </cell>
          <cell r="Y270">
            <v>0</v>
          </cell>
          <cell r="Z270">
            <v>0</v>
          </cell>
          <cell r="AA270">
            <v>0</v>
          </cell>
          <cell r="AB270">
            <v>0</v>
          </cell>
          <cell r="AC270">
            <v>0.06</v>
          </cell>
          <cell r="AD270">
            <v>0.06</v>
          </cell>
          <cell r="AE270">
            <v>0.5</v>
          </cell>
          <cell r="AF270">
            <v>0.5</v>
          </cell>
          <cell r="AG270">
            <v>0</v>
          </cell>
          <cell r="AH270">
            <v>0.02</v>
          </cell>
          <cell r="AI270">
            <v>0.15</v>
          </cell>
          <cell r="AJ270">
            <v>0</v>
          </cell>
          <cell r="AK270">
            <v>4.5</v>
          </cell>
          <cell r="AL270">
            <v>0.2</v>
          </cell>
          <cell r="AM270">
            <v>14</v>
          </cell>
          <cell r="AN270">
            <v>65</v>
          </cell>
          <cell r="AO270">
            <v>11</v>
          </cell>
          <cell r="AP270">
            <v>19</v>
          </cell>
          <cell r="AQ270">
            <v>14</v>
          </cell>
          <cell r="AR270">
            <v>0.4</v>
          </cell>
          <cell r="AS270">
            <v>0</v>
          </cell>
        </row>
        <row r="271">
          <cell r="A271">
            <v>728</v>
          </cell>
          <cell r="B271" t="str">
            <v>Cerveja sem álcool</v>
          </cell>
          <cell r="C271" t="str">
            <v>Bebidas alcoólicas</v>
          </cell>
          <cell r="D271" t="str">
            <v xml:space="preserve">Cerveja e bebidas similares </v>
          </cell>
          <cell r="E271" t="str">
            <v>Cerveja</v>
          </cell>
          <cell r="F271">
            <v>7</v>
          </cell>
          <cell r="G271">
            <v>31</v>
          </cell>
          <cell r="H271">
            <v>0</v>
          </cell>
          <cell r="I271">
            <v>0</v>
          </cell>
          <cell r="J271">
            <v>0</v>
          </cell>
          <cell r="K271">
            <v>0</v>
          </cell>
          <cell r="L271">
            <v>0</v>
          </cell>
          <cell r="M271">
            <v>0</v>
          </cell>
          <cell r="N271">
            <v>1.5</v>
          </cell>
          <cell r="O271">
            <v>1.2</v>
          </cell>
          <cell r="P271">
            <v>0.3</v>
          </cell>
          <cell r="Q271">
            <v>0</v>
          </cell>
          <cell r="R271">
            <v>0</v>
          </cell>
          <cell r="S271">
            <v>0.3</v>
          </cell>
          <cell r="T271">
            <v>0</v>
          </cell>
          <cell r="U271">
            <v>0</v>
          </cell>
          <cell r="V271">
            <v>96.7</v>
          </cell>
          <cell r="W271">
            <v>0</v>
          </cell>
          <cell r="X271">
            <v>0</v>
          </cell>
          <cell r="Y271">
            <v>0</v>
          </cell>
          <cell r="Z271">
            <v>0</v>
          </cell>
          <cell r="AA271">
            <v>0</v>
          </cell>
          <cell r="AB271">
            <v>0</v>
          </cell>
          <cell r="AC271">
            <v>0</v>
          </cell>
          <cell r="AD271">
            <v>0.02</v>
          </cell>
          <cell r="AE271">
            <v>0.6</v>
          </cell>
          <cell r="AF271">
            <v>1</v>
          </cell>
          <cell r="AG271">
            <v>0.4</v>
          </cell>
          <cell r="AH271">
            <v>0.03</v>
          </cell>
          <cell r="AI271">
            <v>0</v>
          </cell>
          <cell r="AJ271">
            <v>0</v>
          </cell>
          <cell r="AK271">
            <v>4</v>
          </cell>
          <cell r="AL271">
            <v>0.2</v>
          </cell>
          <cell r="AM271">
            <v>2</v>
          </cell>
          <cell r="AN271">
            <v>44</v>
          </cell>
          <cell r="AO271">
            <v>3</v>
          </cell>
          <cell r="AP271">
            <v>19</v>
          </cell>
          <cell r="AQ271">
            <v>6</v>
          </cell>
          <cell r="AR271">
            <v>0</v>
          </cell>
          <cell r="AS271">
            <v>0</v>
          </cell>
        </row>
        <row r="272">
          <cell r="A272">
            <v>962</v>
          </cell>
          <cell r="B272" t="str">
            <v>Chá, infusão, preto</v>
          </cell>
          <cell r="C272" t="str">
            <v>Café, cacau, chá e tisanas</v>
          </cell>
          <cell r="D272" t="str">
            <v>Bebidas quentes e similares (café, cacau, chá e tisanas de ervas)</v>
          </cell>
          <cell r="E272" t="str">
            <v>Bebidas de chá</v>
          </cell>
          <cell r="F272">
            <v>0</v>
          </cell>
          <cell r="G272">
            <v>2</v>
          </cell>
          <cell r="H272">
            <v>0</v>
          </cell>
          <cell r="I272">
            <v>0</v>
          </cell>
          <cell r="J272">
            <v>0</v>
          </cell>
          <cell r="K272">
            <v>0</v>
          </cell>
          <cell r="L272">
            <v>0</v>
          </cell>
          <cell r="M272">
            <v>0</v>
          </cell>
          <cell r="N272">
            <v>0</v>
          </cell>
          <cell r="O272">
            <v>0</v>
          </cell>
          <cell r="P272">
            <v>0</v>
          </cell>
          <cell r="Q272">
            <v>0</v>
          </cell>
          <cell r="R272">
            <v>0</v>
          </cell>
          <cell r="S272">
            <v>0.1</v>
          </cell>
          <cell r="T272">
            <v>0</v>
          </cell>
          <cell r="U272">
            <v>0</v>
          </cell>
          <cell r="V272">
            <v>99.8</v>
          </cell>
          <cell r="W272">
            <v>0</v>
          </cell>
          <cell r="X272">
            <v>0</v>
          </cell>
          <cell r="Y272">
            <v>0</v>
          </cell>
          <cell r="Z272">
            <v>0</v>
          </cell>
          <cell r="AA272">
            <v>0</v>
          </cell>
          <cell r="AB272">
            <v>0</v>
          </cell>
          <cell r="AC272">
            <v>0</v>
          </cell>
          <cell r="AD272">
            <v>0.02</v>
          </cell>
          <cell r="AE272">
            <v>0.1</v>
          </cell>
          <cell r="AF272">
            <v>0.1</v>
          </cell>
          <cell r="AG272">
            <v>0</v>
          </cell>
          <cell r="AH272">
            <v>0.01</v>
          </cell>
          <cell r="AI272">
            <v>0</v>
          </cell>
          <cell r="AJ272">
            <v>0</v>
          </cell>
          <cell r="AK272">
            <v>3</v>
          </cell>
          <cell r="AL272">
            <v>0.04</v>
          </cell>
          <cell r="AM272">
            <v>2</v>
          </cell>
          <cell r="AN272">
            <v>11</v>
          </cell>
          <cell r="AO272">
            <v>1</v>
          </cell>
          <cell r="AP272">
            <v>1</v>
          </cell>
          <cell r="AQ272">
            <v>1</v>
          </cell>
          <cell r="AR272">
            <v>0</v>
          </cell>
          <cell r="AS272">
            <v>0.1</v>
          </cell>
        </row>
        <row r="273">
          <cell r="A273">
            <v>963</v>
          </cell>
          <cell r="B273" t="str">
            <v>Chá, infusão, verde</v>
          </cell>
          <cell r="C273" t="str">
            <v>Café, cacau, chá e tisanas</v>
          </cell>
          <cell r="D273" t="str">
            <v>Bebidas quentes e similares (café, cacau, chá e tisanas de ervas)</v>
          </cell>
          <cell r="E273" t="str">
            <v>Bebidas de chá</v>
          </cell>
          <cell r="F273">
            <v>0</v>
          </cell>
          <cell r="G273">
            <v>2</v>
          </cell>
          <cell r="H273">
            <v>0</v>
          </cell>
          <cell r="I273">
            <v>0</v>
          </cell>
          <cell r="J273">
            <v>0</v>
          </cell>
          <cell r="K273">
            <v>0</v>
          </cell>
          <cell r="L273">
            <v>0</v>
          </cell>
          <cell r="M273">
            <v>0</v>
          </cell>
          <cell r="N273">
            <v>0</v>
          </cell>
          <cell r="O273">
            <v>0</v>
          </cell>
          <cell r="P273">
            <v>0</v>
          </cell>
          <cell r="Q273">
            <v>0</v>
          </cell>
          <cell r="R273">
            <v>0</v>
          </cell>
          <cell r="S273">
            <v>0.1</v>
          </cell>
          <cell r="T273">
            <v>0</v>
          </cell>
          <cell r="U273">
            <v>0</v>
          </cell>
          <cell r="V273">
            <v>99.7</v>
          </cell>
          <cell r="W273">
            <v>0</v>
          </cell>
          <cell r="X273">
            <v>0</v>
          </cell>
          <cell r="Y273">
            <v>0</v>
          </cell>
          <cell r="Z273">
            <v>0</v>
          </cell>
          <cell r="AA273">
            <v>0</v>
          </cell>
          <cell r="AB273">
            <v>0</v>
          </cell>
          <cell r="AC273">
            <v>0</v>
          </cell>
          <cell r="AD273">
            <v>0.02</v>
          </cell>
          <cell r="AE273">
            <v>0.1</v>
          </cell>
          <cell r="AF273">
            <v>0.1</v>
          </cell>
          <cell r="AG273">
            <v>0</v>
          </cell>
          <cell r="AH273">
            <v>0.01</v>
          </cell>
          <cell r="AI273">
            <v>0</v>
          </cell>
          <cell r="AJ273">
            <v>3</v>
          </cell>
          <cell r="AK273">
            <v>0.1</v>
          </cell>
          <cell r="AL273">
            <v>0.03</v>
          </cell>
          <cell r="AM273">
            <v>2</v>
          </cell>
          <cell r="AN273">
            <v>10</v>
          </cell>
          <cell r="AO273">
            <v>2</v>
          </cell>
          <cell r="AP273">
            <v>1</v>
          </cell>
          <cell r="AQ273">
            <v>1</v>
          </cell>
          <cell r="AR273">
            <v>0</v>
          </cell>
          <cell r="AS273">
            <v>0.1</v>
          </cell>
        </row>
        <row r="274">
          <cell r="A274">
            <v>2120000004</v>
          </cell>
          <cell r="B274" t="str">
            <v>Chambão de vitela cru</v>
          </cell>
          <cell r="C274" t="str">
            <v>Carne e produtos cárneos</v>
          </cell>
          <cell r="D274" t="str">
            <v>Carne de mamiferos e de aves</v>
          </cell>
          <cell r="E274" t="str">
            <v>Carne de mamíferos</v>
          </cell>
          <cell r="F274">
            <v>195</v>
          </cell>
          <cell r="G274">
            <v>814</v>
          </cell>
          <cell r="H274">
            <v>12.6</v>
          </cell>
          <cell r="I274">
            <v>3.2</v>
          </cell>
          <cell r="J274">
            <v>6</v>
          </cell>
          <cell r="K274">
            <v>0.3</v>
          </cell>
          <cell r="L274">
            <v>0.1</v>
          </cell>
          <cell r="M274">
            <v>0.4</v>
          </cell>
          <cell r="N274">
            <v>0.2</v>
          </cell>
          <cell r="O274">
            <v>0</v>
          </cell>
          <cell r="P274">
            <v>0</v>
          </cell>
          <cell r="Q274">
            <v>0</v>
          </cell>
          <cell r="R274">
            <v>0</v>
          </cell>
          <cell r="S274">
            <v>20.3</v>
          </cell>
          <cell r="T274">
            <v>0.1</v>
          </cell>
          <cell r="U274">
            <v>0</v>
          </cell>
          <cell r="V274">
            <v>65.8</v>
          </cell>
          <cell r="W274">
            <v>0</v>
          </cell>
          <cell r="X274">
            <v>77</v>
          </cell>
          <cell r="Y274">
            <v>0</v>
          </cell>
          <cell r="Z274">
            <v>0</v>
          </cell>
          <cell r="AA274">
            <v>0</v>
          </cell>
          <cell r="AB274">
            <v>0.17</v>
          </cell>
          <cell r="AC274">
            <v>0.2</v>
          </cell>
          <cell r="AD274">
            <v>0.21</v>
          </cell>
          <cell r="AE274">
            <v>3.6</v>
          </cell>
          <cell r="AF274">
            <v>7.8</v>
          </cell>
          <cell r="AG274">
            <v>4.2</v>
          </cell>
          <cell r="AH274">
            <v>0.34</v>
          </cell>
          <cell r="AI274">
            <v>1.2</v>
          </cell>
          <cell r="AJ274">
            <v>0</v>
          </cell>
          <cell r="AK274">
            <v>5.7</v>
          </cell>
          <cell r="AL274">
            <v>1.1200000000000001</v>
          </cell>
          <cell r="AM274">
            <v>25</v>
          </cell>
          <cell r="AN274">
            <v>370</v>
          </cell>
          <cell r="AO274">
            <v>10</v>
          </cell>
          <cell r="AP274">
            <v>150</v>
          </cell>
          <cell r="AQ274">
            <v>19</v>
          </cell>
          <cell r="AR274">
            <v>0.7</v>
          </cell>
          <cell r="AS274">
            <v>3</v>
          </cell>
          <cell r="AU274">
            <v>25</v>
          </cell>
        </row>
        <row r="275">
          <cell r="A275">
            <v>369</v>
          </cell>
          <cell r="B275" t="str">
            <v>Chamuça</v>
          </cell>
          <cell r="C275" t="str">
            <v>Pratos compostos</v>
          </cell>
          <cell r="D275" t="str">
            <v>Pratos, incl. refeições prontas a comer (excluindo sopas e saladas)</v>
          </cell>
          <cell r="E275" t="str">
            <v>Sanduíches, pizzas e outros produtos similares recheados</v>
          </cell>
          <cell r="F275">
            <v>344</v>
          </cell>
          <cell r="G275">
            <v>1440</v>
          </cell>
          <cell r="H275">
            <v>16.3</v>
          </cell>
          <cell r="I275">
            <v>7</v>
          </cell>
          <cell r="J275">
            <v>5.5</v>
          </cell>
          <cell r="K275">
            <v>1.8</v>
          </cell>
          <cell r="L275">
            <v>1.8</v>
          </cell>
          <cell r="M275">
            <v>1.5</v>
          </cell>
          <cell r="N275">
            <v>39.299999999999997</v>
          </cell>
          <cell r="O275">
            <v>1.3</v>
          </cell>
          <cell r="P275">
            <v>0.1</v>
          </cell>
          <cell r="Q275">
            <v>37.9</v>
          </cell>
          <cell r="R275">
            <v>1.7</v>
          </cell>
          <cell r="S275">
            <v>9.1</v>
          </cell>
          <cell r="T275">
            <v>1.4</v>
          </cell>
          <cell r="U275">
            <v>0</v>
          </cell>
          <cell r="V275">
            <v>33.1</v>
          </cell>
          <cell r="W275">
            <v>0</v>
          </cell>
          <cell r="X275">
            <v>14</v>
          </cell>
          <cell r="Y275">
            <v>40</v>
          </cell>
          <cell r="Z275">
            <v>8</v>
          </cell>
          <cell r="AA275">
            <v>0.1</v>
          </cell>
          <cell r="AB275">
            <v>2.1</v>
          </cell>
          <cell r="AC275">
            <v>0.1</v>
          </cell>
          <cell r="AD275">
            <v>0.06</v>
          </cell>
          <cell r="AE275">
            <v>0.9</v>
          </cell>
          <cell r="AF275">
            <v>2.5</v>
          </cell>
          <cell r="AG275">
            <v>1.6</v>
          </cell>
          <cell r="AH275">
            <v>0.08</v>
          </cell>
          <cell r="AI275">
            <v>0.33</v>
          </cell>
          <cell r="AJ275">
            <v>4</v>
          </cell>
          <cell r="AK275">
            <v>8.6</v>
          </cell>
          <cell r="AL275">
            <v>1.1499999999999999</v>
          </cell>
          <cell r="AM275">
            <v>550</v>
          </cell>
          <cell r="AN275">
            <v>200</v>
          </cell>
          <cell r="AO275">
            <v>32</v>
          </cell>
          <cell r="AP275">
            <v>110</v>
          </cell>
          <cell r="AQ275">
            <v>25</v>
          </cell>
          <cell r="AR275">
            <v>1.4</v>
          </cell>
          <cell r="AS275">
            <v>1.2</v>
          </cell>
        </row>
        <row r="276">
          <cell r="A276">
            <v>897</v>
          </cell>
          <cell r="B276" t="str">
            <v>Cherne cozido</v>
          </cell>
          <cell r="C276" t="str">
            <v>Peixes, mariscos, anfíbios, répteis e invertebrados</v>
          </cell>
          <cell r="D276" t="str">
            <v>Peixe (músculo)</v>
          </cell>
          <cell r="E276" t="str">
            <v>Peixe de mar</v>
          </cell>
          <cell r="F276">
            <v>124</v>
          </cell>
          <cell r="G276">
            <v>521</v>
          </cell>
          <cell r="H276">
            <v>5.4</v>
          </cell>
          <cell r="I276">
            <v>1.6</v>
          </cell>
          <cell r="J276">
            <v>1.7</v>
          </cell>
          <cell r="K276">
            <v>0.9</v>
          </cell>
          <cell r="L276">
            <v>0.1</v>
          </cell>
          <cell r="M276">
            <v>0</v>
          </cell>
          <cell r="N276">
            <v>0</v>
          </cell>
          <cell r="O276">
            <v>0</v>
          </cell>
          <cell r="P276">
            <v>0</v>
          </cell>
          <cell r="Q276">
            <v>0</v>
          </cell>
          <cell r="R276">
            <v>0</v>
          </cell>
          <cell r="S276">
            <v>18.899999999999999</v>
          </cell>
          <cell r="T276">
            <v>1</v>
          </cell>
          <cell r="U276">
            <v>0</v>
          </cell>
          <cell r="V276">
            <v>73.7</v>
          </cell>
          <cell r="W276">
            <v>0</v>
          </cell>
          <cell r="X276">
            <v>52</v>
          </cell>
          <cell r="Y276">
            <v>43</v>
          </cell>
          <cell r="Z276">
            <v>0</v>
          </cell>
          <cell r="AA276">
            <v>5.0999999999999996</v>
          </cell>
          <cell r="AB276">
            <v>2</v>
          </cell>
          <cell r="AC276">
            <v>0.03</v>
          </cell>
          <cell r="AD276">
            <v>0.02</v>
          </cell>
          <cell r="AE276">
            <v>1.4</v>
          </cell>
          <cell r="AF276">
            <v>4.9000000000000004</v>
          </cell>
          <cell r="AG276">
            <v>3.5</v>
          </cell>
          <cell r="AH276">
            <v>0.19</v>
          </cell>
          <cell r="AI276">
            <v>0.62</v>
          </cell>
          <cell r="AJ276">
            <v>0</v>
          </cell>
          <cell r="AK276">
            <v>4.7</v>
          </cell>
          <cell r="AL276">
            <v>2</v>
          </cell>
          <cell r="AM276">
            <v>380</v>
          </cell>
          <cell r="AN276">
            <v>240</v>
          </cell>
          <cell r="AO276">
            <v>9</v>
          </cell>
          <cell r="AP276">
            <v>160</v>
          </cell>
          <cell r="AQ276">
            <v>26</v>
          </cell>
          <cell r="AR276">
            <v>0.3</v>
          </cell>
          <cell r="AS276">
            <v>0.8</v>
          </cell>
        </row>
        <row r="277">
          <cell r="A277">
            <v>896</v>
          </cell>
          <cell r="B277" t="str">
            <v>Cherne cru</v>
          </cell>
          <cell r="C277" t="str">
            <v>Peixes, mariscos, anfíbios, répteis e invertebrados</v>
          </cell>
          <cell r="D277" t="str">
            <v>Peixe (músculo)</v>
          </cell>
          <cell r="E277" t="str">
            <v>Peixe de mar</v>
          </cell>
          <cell r="F277">
            <v>132</v>
          </cell>
          <cell r="G277">
            <v>552</v>
          </cell>
          <cell r="H277">
            <v>6.7</v>
          </cell>
          <cell r="I277">
            <v>2</v>
          </cell>
          <cell r="J277">
            <v>2.2000000000000002</v>
          </cell>
          <cell r="K277">
            <v>0.9</v>
          </cell>
          <cell r="L277">
            <v>0.1</v>
          </cell>
          <cell r="M277">
            <v>0</v>
          </cell>
          <cell r="N277">
            <v>0</v>
          </cell>
          <cell r="O277">
            <v>0</v>
          </cell>
          <cell r="P277">
            <v>0</v>
          </cell>
          <cell r="Q277">
            <v>0</v>
          </cell>
          <cell r="R277">
            <v>0</v>
          </cell>
          <cell r="S277">
            <v>17.899999999999999</v>
          </cell>
          <cell r="T277">
            <v>0.3</v>
          </cell>
          <cell r="U277">
            <v>0</v>
          </cell>
          <cell r="V277">
            <v>74.400000000000006</v>
          </cell>
          <cell r="W277">
            <v>0</v>
          </cell>
          <cell r="X277">
            <v>47</v>
          </cell>
          <cell r="Y277">
            <v>55</v>
          </cell>
          <cell r="Z277">
            <v>0</v>
          </cell>
          <cell r="AA277">
            <v>6.6</v>
          </cell>
          <cell r="AB277">
            <v>2.6</v>
          </cell>
          <cell r="AC277">
            <v>0.04</v>
          </cell>
          <cell r="AD277">
            <v>0.03</v>
          </cell>
          <cell r="AE277">
            <v>1.8</v>
          </cell>
          <cell r="AF277">
            <v>5.0999999999999996</v>
          </cell>
          <cell r="AG277">
            <v>3.3</v>
          </cell>
          <cell r="AH277">
            <v>0.24</v>
          </cell>
          <cell r="AI277">
            <v>0.7</v>
          </cell>
          <cell r="AJ277">
            <v>0</v>
          </cell>
          <cell r="AK277">
            <v>6</v>
          </cell>
          <cell r="AL277">
            <v>1.2</v>
          </cell>
          <cell r="AM277">
            <v>110</v>
          </cell>
          <cell r="AN277">
            <v>290</v>
          </cell>
          <cell r="AO277">
            <v>8</v>
          </cell>
          <cell r="AP277">
            <v>170</v>
          </cell>
          <cell r="AQ277">
            <v>27</v>
          </cell>
          <cell r="AR277">
            <v>0.4</v>
          </cell>
          <cell r="AS277">
            <v>0.7</v>
          </cell>
        </row>
        <row r="278">
          <cell r="A278">
            <v>898</v>
          </cell>
          <cell r="B278" t="str">
            <v>Cherne grelhado</v>
          </cell>
          <cell r="C278" t="str">
            <v>Peixes, mariscos, anfíbios, répteis e invertebrados</v>
          </cell>
          <cell r="D278" t="str">
            <v>Peixe (músculo)</v>
          </cell>
          <cell r="E278" t="str">
            <v>Peixe de mar</v>
          </cell>
          <cell r="F278">
            <v>153</v>
          </cell>
          <cell r="G278">
            <v>643</v>
          </cell>
          <cell r="H278">
            <v>6.3</v>
          </cell>
          <cell r="I278">
            <v>1.9</v>
          </cell>
          <cell r="J278">
            <v>2.1</v>
          </cell>
          <cell r="K278">
            <v>0.9</v>
          </cell>
          <cell r="L278">
            <v>0.1</v>
          </cell>
          <cell r="M278">
            <v>0</v>
          </cell>
          <cell r="N278">
            <v>0</v>
          </cell>
          <cell r="O278">
            <v>0</v>
          </cell>
          <cell r="P278">
            <v>0</v>
          </cell>
          <cell r="Q278">
            <v>0</v>
          </cell>
          <cell r="R278">
            <v>0</v>
          </cell>
          <cell r="S278">
            <v>24.1</v>
          </cell>
          <cell r="T278">
            <v>1.2</v>
          </cell>
          <cell r="U278">
            <v>0</v>
          </cell>
          <cell r="V278">
            <v>67.099999999999994</v>
          </cell>
          <cell r="W278">
            <v>0</v>
          </cell>
          <cell r="X278">
            <v>63</v>
          </cell>
          <cell r="Y278">
            <v>62</v>
          </cell>
          <cell r="Z278">
            <v>0</v>
          </cell>
          <cell r="AA278">
            <v>7.5</v>
          </cell>
          <cell r="AB278">
            <v>3</v>
          </cell>
          <cell r="AC278">
            <v>0.04</v>
          </cell>
          <cell r="AD278">
            <v>0.04</v>
          </cell>
          <cell r="AE278">
            <v>2.2999999999999998</v>
          </cell>
          <cell r="AF278">
            <v>6.8</v>
          </cell>
          <cell r="AG278">
            <v>4.5</v>
          </cell>
          <cell r="AH278">
            <v>0.24</v>
          </cell>
          <cell r="AI278">
            <v>0.89</v>
          </cell>
          <cell r="AJ278">
            <v>0</v>
          </cell>
          <cell r="AK278">
            <v>6.8</v>
          </cell>
          <cell r="AL278">
            <v>2.5</v>
          </cell>
          <cell r="AM278">
            <v>480</v>
          </cell>
          <cell r="AN278">
            <v>350</v>
          </cell>
          <cell r="AO278">
            <v>11</v>
          </cell>
          <cell r="AP278">
            <v>210</v>
          </cell>
          <cell r="AQ278">
            <v>34</v>
          </cell>
          <cell r="AR278">
            <v>0.5</v>
          </cell>
          <cell r="AS278">
            <v>1</v>
          </cell>
        </row>
        <row r="279">
          <cell r="A279">
            <v>824</v>
          </cell>
          <cell r="B279" t="str">
            <v>Chicharro cozido</v>
          </cell>
          <cell r="C279" t="str">
            <v>Peixes, mariscos, anfíbios, répteis e invertebrados</v>
          </cell>
          <cell r="D279" t="str">
            <v>Peixe (músculo)</v>
          </cell>
          <cell r="E279" t="str">
            <v>Peixe de mar</v>
          </cell>
          <cell r="F279">
            <v>111</v>
          </cell>
          <cell r="G279">
            <v>470</v>
          </cell>
          <cell r="H279">
            <v>3</v>
          </cell>
          <cell r="I279">
            <v>0.7</v>
          </cell>
          <cell r="J279">
            <v>0.8</v>
          </cell>
          <cell r="K279">
            <v>0.9</v>
          </cell>
          <cell r="L279">
            <v>0</v>
          </cell>
          <cell r="M279">
            <v>0</v>
          </cell>
          <cell r="N279">
            <v>0</v>
          </cell>
          <cell r="O279">
            <v>0</v>
          </cell>
          <cell r="P279">
            <v>0</v>
          </cell>
          <cell r="Q279">
            <v>0</v>
          </cell>
          <cell r="R279">
            <v>0</v>
          </cell>
          <cell r="S279">
            <v>21.1</v>
          </cell>
          <cell r="T279">
            <v>0.9</v>
          </cell>
          <cell r="U279">
            <v>0</v>
          </cell>
          <cell r="V279">
            <v>73.5</v>
          </cell>
          <cell r="W279">
            <v>0</v>
          </cell>
          <cell r="X279">
            <v>41</v>
          </cell>
          <cell r="Y279">
            <v>15</v>
          </cell>
          <cell r="Z279">
            <v>0</v>
          </cell>
          <cell r="AA279">
            <v>4.2</v>
          </cell>
          <cell r="AB279">
            <v>0.42</v>
          </cell>
          <cell r="AC279">
            <v>0.13</v>
          </cell>
          <cell r="AD279">
            <v>0.12</v>
          </cell>
          <cell r="AE279">
            <v>3.9</v>
          </cell>
          <cell r="AF279">
            <v>8.1</v>
          </cell>
          <cell r="AG279">
            <v>4.2</v>
          </cell>
          <cell r="AH279">
            <v>0.28000000000000003</v>
          </cell>
          <cell r="AI279">
            <v>5.0999999999999996</v>
          </cell>
          <cell r="AJ279">
            <v>0</v>
          </cell>
          <cell r="AK279">
            <v>12</v>
          </cell>
          <cell r="AL279">
            <v>2.2999999999999998</v>
          </cell>
          <cell r="AM279">
            <v>350</v>
          </cell>
          <cell r="AN279">
            <v>340</v>
          </cell>
          <cell r="AO279">
            <v>78</v>
          </cell>
          <cell r="AP279">
            <v>250</v>
          </cell>
          <cell r="AQ279">
            <v>31</v>
          </cell>
          <cell r="AR279">
            <v>1.1000000000000001</v>
          </cell>
          <cell r="AS279">
            <v>1.4</v>
          </cell>
        </row>
        <row r="280">
          <cell r="A280">
            <v>823</v>
          </cell>
          <cell r="B280" t="str">
            <v>Chicharro cru</v>
          </cell>
          <cell r="C280" t="str">
            <v>Peixes, mariscos, anfíbios, répteis e invertebrados</v>
          </cell>
          <cell r="D280" t="str">
            <v>Peixe (músculo)</v>
          </cell>
          <cell r="E280" t="str">
            <v>Peixe de mar</v>
          </cell>
          <cell r="F280">
            <v>105</v>
          </cell>
          <cell r="G280">
            <v>442</v>
          </cell>
          <cell r="H280">
            <v>2.9</v>
          </cell>
          <cell r="I280">
            <v>0.7</v>
          </cell>
          <cell r="J280">
            <v>0.8</v>
          </cell>
          <cell r="K280">
            <v>0.9</v>
          </cell>
          <cell r="L280">
            <v>0</v>
          </cell>
          <cell r="M280">
            <v>0</v>
          </cell>
          <cell r="N280">
            <v>0</v>
          </cell>
          <cell r="O280">
            <v>0</v>
          </cell>
          <cell r="P280">
            <v>0</v>
          </cell>
          <cell r="Q280">
            <v>0</v>
          </cell>
          <cell r="R280">
            <v>0</v>
          </cell>
          <cell r="S280">
            <v>19.7</v>
          </cell>
          <cell r="T280">
            <v>0.2</v>
          </cell>
          <cell r="U280">
            <v>0</v>
          </cell>
          <cell r="V280">
            <v>75.599999999999994</v>
          </cell>
          <cell r="W280">
            <v>0</v>
          </cell>
          <cell r="X280">
            <v>36</v>
          </cell>
          <cell r="Y280">
            <v>15</v>
          </cell>
          <cell r="Z280">
            <v>0</v>
          </cell>
          <cell r="AA280">
            <v>4.0999999999999996</v>
          </cell>
          <cell r="AB280">
            <v>0.37</v>
          </cell>
          <cell r="AC280">
            <v>0.15</v>
          </cell>
          <cell r="AD280">
            <v>0.15</v>
          </cell>
          <cell r="AE280">
            <v>5</v>
          </cell>
          <cell r="AF280">
            <v>8.6999999999999993</v>
          </cell>
          <cell r="AG280">
            <v>3.7</v>
          </cell>
          <cell r="AH280">
            <v>0.36</v>
          </cell>
          <cell r="AI280">
            <v>5.7</v>
          </cell>
          <cell r="AJ280">
            <v>0</v>
          </cell>
          <cell r="AK280">
            <v>15</v>
          </cell>
          <cell r="AL280">
            <v>1.4</v>
          </cell>
          <cell r="AM280">
            <v>80</v>
          </cell>
          <cell r="AN280">
            <v>400</v>
          </cell>
          <cell r="AO280">
            <v>69</v>
          </cell>
          <cell r="AP280">
            <v>260</v>
          </cell>
          <cell r="AQ280">
            <v>33</v>
          </cell>
          <cell r="AR280">
            <v>1.2</v>
          </cell>
          <cell r="AS280">
            <v>1.2</v>
          </cell>
        </row>
        <row r="281">
          <cell r="A281">
            <v>825</v>
          </cell>
          <cell r="B281" t="str">
            <v>Chicharro grelhado</v>
          </cell>
          <cell r="C281" t="str">
            <v>Peixes, mariscos, anfíbios, répteis e invertebrados</v>
          </cell>
          <cell r="D281" t="str">
            <v>Peixe (músculo)</v>
          </cell>
          <cell r="E281" t="str">
            <v>Peixe de mar</v>
          </cell>
          <cell r="F281">
            <v>139</v>
          </cell>
          <cell r="G281">
            <v>584</v>
          </cell>
          <cell r="H281">
            <v>3.7</v>
          </cell>
          <cell r="I281">
            <v>0.9</v>
          </cell>
          <cell r="J281">
            <v>1</v>
          </cell>
          <cell r="K281">
            <v>1.1000000000000001</v>
          </cell>
          <cell r="L281">
            <v>0</v>
          </cell>
          <cell r="M281">
            <v>0</v>
          </cell>
          <cell r="N281">
            <v>0</v>
          </cell>
          <cell r="O281">
            <v>0</v>
          </cell>
          <cell r="P281">
            <v>0</v>
          </cell>
          <cell r="Q281">
            <v>0</v>
          </cell>
          <cell r="R281">
            <v>0</v>
          </cell>
          <cell r="S281">
            <v>26.3</v>
          </cell>
          <cell r="T281">
            <v>1.1000000000000001</v>
          </cell>
          <cell r="U281">
            <v>0</v>
          </cell>
          <cell r="V281">
            <v>67.5</v>
          </cell>
          <cell r="W281">
            <v>0</v>
          </cell>
          <cell r="X281">
            <v>48</v>
          </cell>
          <cell r="Y281">
            <v>21</v>
          </cell>
          <cell r="Z281">
            <v>0</v>
          </cell>
          <cell r="AA281">
            <v>3.5</v>
          </cell>
          <cell r="AB281">
            <v>0.18</v>
          </cell>
          <cell r="AC281">
            <v>0.14000000000000001</v>
          </cell>
          <cell r="AD281">
            <v>0.16</v>
          </cell>
          <cell r="AE281">
            <v>5.9</v>
          </cell>
          <cell r="AF281">
            <v>11</v>
          </cell>
          <cell r="AG281">
            <v>4.9000000000000004</v>
          </cell>
          <cell r="AH281">
            <v>0.34</v>
          </cell>
          <cell r="AI281">
            <v>6.4</v>
          </cell>
          <cell r="AJ281">
            <v>0</v>
          </cell>
          <cell r="AK281">
            <v>24</v>
          </cell>
          <cell r="AL281">
            <v>2.2999999999999998</v>
          </cell>
          <cell r="AM281">
            <v>450</v>
          </cell>
          <cell r="AN281">
            <v>470</v>
          </cell>
          <cell r="AO281">
            <v>61</v>
          </cell>
          <cell r="AP281">
            <v>290</v>
          </cell>
          <cell r="AQ281">
            <v>35</v>
          </cell>
          <cell r="AR281">
            <v>2.1</v>
          </cell>
          <cell r="AS281">
            <v>0.9</v>
          </cell>
        </row>
        <row r="282">
          <cell r="A282">
            <v>602</v>
          </cell>
          <cell r="B282" t="str">
            <v>Chicória crua</v>
          </cell>
          <cell r="C282" t="str">
            <v>Produtos hortícolas e derivados</v>
          </cell>
          <cell r="D282" t="str">
            <v>Hortícolas folhosos</v>
          </cell>
          <cell r="E282" t="str">
            <v>Alfaces e outros vegetais para salada</v>
          </cell>
          <cell r="F282">
            <v>14</v>
          </cell>
          <cell r="G282">
            <v>57</v>
          </cell>
          <cell r="H282">
            <v>0.1</v>
          </cell>
          <cell r="I282">
            <v>0</v>
          </cell>
          <cell r="J282">
            <v>0</v>
          </cell>
          <cell r="K282">
            <v>0.1</v>
          </cell>
          <cell r="L282">
            <v>0</v>
          </cell>
          <cell r="M282">
            <v>0</v>
          </cell>
          <cell r="N282">
            <v>0.9</v>
          </cell>
          <cell r="O282">
            <v>0.9</v>
          </cell>
          <cell r="P282">
            <v>0</v>
          </cell>
          <cell r="Q282">
            <v>0</v>
          </cell>
          <cell r="R282">
            <v>2.6</v>
          </cell>
          <cell r="S282">
            <v>1</v>
          </cell>
          <cell r="T282">
            <v>0</v>
          </cell>
          <cell r="U282">
            <v>0</v>
          </cell>
          <cell r="V282">
            <v>95</v>
          </cell>
          <cell r="W282">
            <v>0</v>
          </cell>
          <cell r="X282">
            <v>0</v>
          </cell>
          <cell r="Y282">
            <v>20</v>
          </cell>
          <cell r="Z282">
            <v>120</v>
          </cell>
          <cell r="AA282">
            <v>0</v>
          </cell>
          <cell r="AB282">
            <v>0</v>
          </cell>
          <cell r="AC282">
            <v>0.06</v>
          </cell>
          <cell r="AD282">
            <v>0.09</v>
          </cell>
          <cell r="AE282">
            <v>0.3</v>
          </cell>
          <cell r="AF282">
            <v>0.4</v>
          </cell>
          <cell r="AG282">
            <v>0.1</v>
          </cell>
          <cell r="AH282">
            <v>0.05</v>
          </cell>
          <cell r="AI282">
            <v>0</v>
          </cell>
          <cell r="AJ282">
            <v>2</v>
          </cell>
          <cell r="AK282">
            <v>14</v>
          </cell>
          <cell r="AL282">
            <v>0.37</v>
          </cell>
          <cell r="AM282">
            <v>4</v>
          </cell>
          <cell r="AN282">
            <v>170</v>
          </cell>
          <cell r="AO282">
            <v>30</v>
          </cell>
          <cell r="AP282">
            <v>23</v>
          </cell>
          <cell r="AQ282">
            <v>6</v>
          </cell>
          <cell r="AR282">
            <v>0.3</v>
          </cell>
          <cell r="AS282">
            <v>0.1</v>
          </cell>
        </row>
        <row r="283">
          <cell r="A283">
            <v>2120000010</v>
          </cell>
          <cell r="B283" t="str">
            <v>Chispe de porco</v>
          </cell>
          <cell r="C283" t="str">
            <v>Carne e produtos cárneos</v>
          </cell>
          <cell r="D283" t="str">
            <v>Outros produtos do abate de animais</v>
          </cell>
          <cell r="E283" t="str">
            <v>Outros produtos do abate de mamiferos</v>
          </cell>
          <cell r="F283">
            <v>369</v>
          </cell>
          <cell r="G283">
            <v>1530</v>
          </cell>
          <cell r="H283">
            <v>33.799999999999997</v>
          </cell>
          <cell r="I283">
            <v>14.6</v>
          </cell>
          <cell r="J283">
            <v>13.9</v>
          </cell>
          <cell r="K283">
            <v>3.8</v>
          </cell>
          <cell r="L283">
            <v>2</v>
          </cell>
          <cell r="M283">
            <v>0</v>
          </cell>
          <cell r="N283">
            <v>0.2</v>
          </cell>
          <cell r="O283">
            <v>0</v>
          </cell>
          <cell r="P283">
            <v>0</v>
          </cell>
          <cell r="Q283">
            <v>0</v>
          </cell>
          <cell r="R283">
            <v>0</v>
          </cell>
          <cell r="S283">
            <v>16.100000000000001</v>
          </cell>
          <cell r="T283">
            <v>0.2</v>
          </cell>
          <cell r="U283">
            <v>0</v>
          </cell>
          <cell r="V283">
            <v>48.6</v>
          </cell>
          <cell r="W283">
            <v>0</v>
          </cell>
          <cell r="X283">
            <v>94</v>
          </cell>
          <cell r="Y283">
            <v>0</v>
          </cell>
          <cell r="Z283">
            <v>0</v>
          </cell>
          <cell r="AA283">
            <v>0</v>
          </cell>
          <cell r="AB283">
            <v>0.65</v>
          </cell>
          <cell r="AC283">
            <v>0.43</v>
          </cell>
          <cell r="AD283">
            <v>0.12</v>
          </cell>
          <cell r="AE283">
            <v>4.3</v>
          </cell>
          <cell r="AF283">
            <v>11.27</v>
          </cell>
          <cell r="AG283">
            <v>6.97</v>
          </cell>
          <cell r="AH283">
            <v>0.26</v>
          </cell>
          <cell r="AI283">
            <v>0.63</v>
          </cell>
          <cell r="AJ283">
            <v>0</v>
          </cell>
          <cell r="AK283">
            <v>4.5</v>
          </cell>
          <cell r="AL283">
            <v>0.7</v>
          </cell>
          <cell r="AM283">
            <v>71</v>
          </cell>
          <cell r="AN283">
            <v>450</v>
          </cell>
          <cell r="AO283">
            <v>26</v>
          </cell>
          <cell r="AP283">
            <v>130</v>
          </cell>
          <cell r="AQ283">
            <v>12</v>
          </cell>
          <cell r="AR283">
            <v>2.1</v>
          </cell>
          <cell r="AS283">
            <v>2.2000000000000002</v>
          </cell>
        </row>
        <row r="284">
          <cell r="A284">
            <v>912</v>
          </cell>
          <cell r="B284" t="str">
            <v>Choco cru</v>
          </cell>
          <cell r="C284" t="str">
            <v>Peixes, mariscos, anfíbios, répteis e invertebrados</v>
          </cell>
          <cell r="D284" t="str">
            <v>Moluscos</v>
          </cell>
          <cell r="E284" t="str">
            <v>Lulas, chocos, polvos</v>
          </cell>
          <cell r="F284">
            <v>79</v>
          </cell>
          <cell r="G284">
            <v>336</v>
          </cell>
          <cell r="H284">
            <v>0.4</v>
          </cell>
          <cell r="I284">
            <v>0.1</v>
          </cell>
          <cell r="J284">
            <v>0.1</v>
          </cell>
          <cell r="K284">
            <v>0.1</v>
          </cell>
          <cell r="L284">
            <v>0</v>
          </cell>
          <cell r="M284">
            <v>0</v>
          </cell>
          <cell r="N284">
            <v>0</v>
          </cell>
          <cell r="O284">
            <v>0</v>
          </cell>
          <cell r="P284">
            <v>0</v>
          </cell>
          <cell r="Q284">
            <v>0</v>
          </cell>
          <cell r="R284">
            <v>0</v>
          </cell>
          <cell r="S284">
            <v>18.899999999999999</v>
          </cell>
          <cell r="T284">
            <v>0.5</v>
          </cell>
          <cell r="U284">
            <v>0</v>
          </cell>
          <cell r="V284">
            <v>78.599999999999994</v>
          </cell>
          <cell r="W284">
            <v>0</v>
          </cell>
          <cell r="X284">
            <v>76</v>
          </cell>
          <cell r="Y284">
            <v>9</v>
          </cell>
          <cell r="Z284">
            <v>0</v>
          </cell>
          <cell r="AA284">
            <v>0</v>
          </cell>
          <cell r="AB284">
            <v>0.94</v>
          </cell>
          <cell r="AC284">
            <v>0.04</v>
          </cell>
          <cell r="AD284">
            <v>0.03</v>
          </cell>
          <cell r="AE284">
            <v>1.1000000000000001</v>
          </cell>
          <cell r="AF284">
            <v>5.0999999999999996</v>
          </cell>
          <cell r="AG284">
            <v>4</v>
          </cell>
          <cell r="AH284">
            <v>0.06</v>
          </cell>
          <cell r="AI284">
            <v>1.2</v>
          </cell>
          <cell r="AJ284">
            <v>0</v>
          </cell>
          <cell r="AK284">
            <v>8.8000000000000007</v>
          </cell>
          <cell r="AL284">
            <v>1.4</v>
          </cell>
          <cell r="AM284">
            <v>200</v>
          </cell>
          <cell r="AN284">
            <v>320</v>
          </cell>
          <cell r="AO284">
            <v>8</v>
          </cell>
          <cell r="AP284">
            <v>270</v>
          </cell>
          <cell r="AQ284">
            <v>49</v>
          </cell>
          <cell r="AR284">
            <v>0.1</v>
          </cell>
          <cell r="AS284">
            <v>1.7</v>
          </cell>
        </row>
        <row r="285">
          <cell r="A285">
            <v>913</v>
          </cell>
          <cell r="B285" t="str">
            <v>Choco grelhado</v>
          </cell>
          <cell r="C285" t="str">
            <v>Peixes, mariscos, anfíbios, répteis e invertebrados</v>
          </cell>
          <cell r="D285" t="str">
            <v>Moluscos</v>
          </cell>
          <cell r="E285" t="str">
            <v>Lulas, chocos, polvos</v>
          </cell>
          <cell r="F285">
            <v>109</v>
          </cell>
          <cell r="G285">
            <v>461</v>
          </cell>
          <cell r="H285">
            <v>0.6</v>
          </cell>
          <cell r="I285">
            <v>0.1</v>
          </cell>
          <cell r="J285">
            <v>0.1</v>
          </cell>
          <cell r="K285">
            <v>0.1</v>
          </cell>
          <cell r="L285">
            <v>0</v>
          </cell>
          <cell r="M285">
            <v>0</v>
          </cell>
          <cell r="N285">
            <v>0</v>
          </cell>
          <cell r="O285">
            <v>0</v>
          </cell>
          <cell r="P285">
            <v>0</v>
          </cell>
          <cell r="Q285">
            <v>0</v>
          </cell>
          <cell r="R285">
            <v>0</v>
          </cell>
          <cell r="S285">
            <v>25.8</v>
          </cell>
          <cell r="T285">
            <v>1.3</v>
          </cell>
          <cell r="U285">
            <v>0</v>
          </cell>
          <cell r="V285">
            <v>70.8</v>
          </cell>
          <cell r="W285">
            <v>0</v>
          </cell>
          <cell r="X285">
            <v>110</v>
          </cell>
          <cell r="Y285">
            <v>12</v>
          </cell>
          <cell r="Z285">
            <v>0</v>
          </cell>
          <cell r="AA285">
            <v>0</v>
          </cell>
          <cell r="AB285">
            <v>1.4</v>
          </cell>
          <cell r="AC285">
            <v>0.05</v>
          </cell>
          <cell r="AD285">
            <v>0.04</v>
          </cell>
          <cell r="AE285">
            <v>1.4</v>
          </cell>
          <cell r="AF285">
            <v>6.9</v>
          </cell>
          <cell r="AG285">
            <v>5.5</v>
          </cell>
          <cell r="AH285">
            <v>7.0000000000000007E-2</v>
          </cell>
          <cell r="AI285">
            <v>1.4</v>
          </cell>
          <cell r="AJ285">
            <v>0</v>
          </cell>
          <cell r="AK285">
            <v>10</v>
          </cell>
          <cell r="AL285">
            <v>2.8</v>
          </cell>
          <cell r="AM285">
            <v>530</v>
          </cell>
          <cell r="AN285">
            <v>390</v>
          </cell>
          <cell r="AO285">
            <v>12</v>
          </cell>
          <cell r="AP285">
            <v>350</v>
          </cell>
          <cell r="AQ285">
            <v>64</v>
          </cell>
          <cell r="AR285">
            <v>0.1</v>
          </cell>
          <cell r="AS285">
            <v>2.5</v>
          </cell>
        </row>
        <row r="286">
          <cell r="A286">
            <v>508</v>
          </cell>
          <cell r="B286" t="str">
            <v>Chocolate de leite</v>
          </cell>
          <cell r="C286" t="str">
            <v>Açúcar e similares, confeitaria e sobremesas doces à base de água</v>
          </cell>
          <cell r="D286" t="str">
            <v>Confeitaria incluindo chocolate</v>
          </cell>
          <cell r="E286" t="str">
            <v>Chocolate e produtos de chocolate</v>
          </cell>
          <cell r="F286">
            <v>552</v>
          </cell>
          <cell r="G286">
            <v>2300</v>
          </cell>
          <cell r="H286">
            <v>33.9</v>
          </cell>
          <cell r="I286">
            <v>19.8</v>
          </cell>
          <cell r="J286">
            <v>10.1</v>
          </cell>
          <cell r="K286">
            <v>1</v>
          </cell>
          <cell r="L286">
            <v>1</v>
          </cell>
          <cell r="M286">
            <v>0.2</v>
          </cell>
          <cell r="N286">
            <v>53.1</v>
          </cell>
          <cell r="O286">
            <v>53.1</v>
          </cell>
          <cell r="P286">
            <v>0</v>
          </cell>
          <cell r="Q286">
            <v>0</v>
          </cell>
          <cell r="R286">
            <v>1.3</v>
          </cell>
          <cell r="S286">
            <v>8</v>
          </cell>
          <cell r="T286">
            <v>0.3</v>
          </cell>
          <cell r="U286">
            <v>0</v>
          </cell>
          <cell r="V286">
            <v>1.6</v>
          </cell>
          <cell r="W286">
            <v>0</v>
          </cell>
          <cell r="X286">
            <v>30</v>
          </cell>
          <cell r="Y286">
            <v>7</v>
          </cell>
          <cell r="Z286">
            <v>40</v>
          </cell>
          <cell r="AA286">
            <v>0</v>
          </cell>
          <cell r="AB286">
            <v>0.74</v>
          </cell>
          <cell r="AC286">
            <v>0.2</v>
          </cell>
          <cell r="AD286">
            <v>0.46</v>
          </cell>
          <cell r="AE286">
            <v>2</v>
          </cell>
          <cell r="AF286">
            <v>3.3</v>
          </cell>
          <cell r="AG286">
            <v>1.3</v>
          </cell>
          <cell r="AH286">
            <v>7.0000000000000007E-2</v>
          </cell>
          <cell r="AI286">
            <v>0.01</v>
          </cell>
          <cell r="AJ286">
            <v>0</v>
          </cell>
          <cell r="AK286">
            <v>10</v>
          </cell>
          <cell r="AL286">
            <v>2.06</v>
          </cell>
          <cell r="AM286">
            <v>120</v>
          </cell>
          <cell r="AN286">
            <v>420</v>
          </cell>
          <cell r="AO286">
            <v>190</v>
          </cell>
          <cell r="AP286">
            <v>230</v>
          </cell>
          <cell r="AQ286">
            <v>55</v>
          </cell>
          <cell r="AR286">
            <v>1.2</v>
          </cell>
          <cell r="AS286">
            <v>0.2</v>
          </cell>
        </row>
        <row r="287">
          <cell r="A287">
            <v>506</v>
          </cell>
          <cell r="B287" t="str">
            <v>Chocolate em barra, culinária</v>
          </cell>
          <cell r="C287" t="str">
            <v>Açúcar e similares, confeitaria e sobremesas doces à base de água</v>
          </cell>
          <cell r="D287" t="str">
            <v>Confeitaria incluindo chocolate</v>
          </cell>
          <cell r="E287" t="str">
            <v>Chocolate e produtos de chocolate</v>
          </cell>
          <cell r="F287">
            <v>502</v>
          </cell>
          <cell r="G287">
            <v>2090</v>
          </cell>
          <cell r="H287">
            <v>30.5</v>
          </cell>
          <cell r="I287">
            <v>19.3</v>
          </cell>
          <cell r="J287">
            <v>10.199999999999999</v>
          </cell>
          <cell r="K287">
            <v>1</v>
          </cell>
          <cell r="L287">
            <v>1</v>
          </cell>
          <cell r="M287">
            <v>0</v>
          </cell>
          <cell r="N287">
            <v>44</v>
          </cell>
          <cell r="O287">
            <v>44</v>
          </cell>
          <cell r="P287">
            <v>0</v>
          </cell>
          <cell r="Q287">
            <v>0</v>
          </cell>
          <cell r="R287">
            <v>15</v>
          </cell>
          <cell r="S287">
            <v>5.4</v>
          </cell>
          <cell r="T287">
            <v>0</v>
          </cell>
          <cell r="U287">
            <v>0</v>
          </cell>
          <cell r="V287">
            <v>3.8</v>
          </cell>
          <cell r="W287">
            <v>0</v>
          </cell>
          <cell r="X287">
            <v>0</v>
          </cell>
          <cell r="Y287">
            <v>6</v>
          </cell>
          <cell r="Z287">
            <v>38</v>
          </cell>
          <cell r="AA287">
            <v>0</v>
          </cell>
          <cell r="AB287">
            <v>0.5</v>
          </cell>
          <cell r="AC287">
            <v>0.06</v>
          </cell>
          <cell r="AD287">
            <v>0.1</v>
          </cell>
          <cell r="AE287">
            <v>0.5</v>
          </cell>
          <cell r="AF287">
            <v>1.3</v>
          </cell>
          <cell r="AG287">
            <v>0.8</v>
          </cell>
          <cell r="AH287">
            <v>0.05</v>
          </cell>
          <cell r="AI287">
            <v>0</v>
          </cell>
          <cell r="AJ287">
            <v>0</v>
          </cell>
          <cell r="AK287">
            <v>6</v>
          </cell>
          <cell r="AL287">
            <v>1.2</v>
          </cell>
          <cell r="AM287">
            <v>17</v>
          </cell>
          <cell r="AN287">
            <v>380</v>
          </cell>
          <cell r="AO287">
            <v>43</v>
          </cell>
          <cell r="AP287">
            <v>160</v>
          </cell>
          <cell r="AQ287">
            <v>110</v>
          </cell>
          <cell r="AR287">
            <v>2.9</v>
          </cell>
          <cell r="AS287">
            <v>2</v>
          </cell>
        </row>
        <row r="288">
          <cell r="A288">
            <v>507</v>
          </cell>
          <cell r="B288" t="str">
            <v>Chocolate em pó</v>
          </cell>
          <cell r="C288" t="str">
            <v>Açúcar e similares, confeitaria e sobremesas doces à base de água</v>
          </cell>
          <cell r="D288" t="str">
            <v>Confeitaria incluindo chocolate</v>
          </cell>
          <cell r="E288" t="str">
            <v>Chocolate e produtos de chocolate</v>
          </cell>
          <cell r="F288">
            <v>469</v>
          </cell>
          <cell r="G288">
            <v>1970</v>
          </cell>
          <cell r="H288">
            <v>20.3</v>
          </cell>
          <cell r="I288">
            <v>12.8</v>
          </cell>
          <cell r="J288">
            <v>6.8</v>
          </cell>
          <cell r="K288">
            <v>0.7</v>
          </cell>
          <cell r="L288">
            <v>0.7</v>
          </cell>
          <cell r="M288">
            <v>0</v>
          </cell>
          <cell r="N288">
            <v>63.8</v>
          </cell>
          <cell r="O288">
            <v>60.5</v>
          </cell>
          <cell r="P288">
            <v>0</v>
          </cell>
          <cell r="Q288">
            <v>3.3</v>
          </cell>
          <cell r="R288">
            <v>7.3</v>
          </cell>
          <cell r="S288">
            <v>4.2</v>
          </cell>
          <cell r="T288">
            <v>0</v>
          </cell>
          <cell r="U288">
            <v>0</v>
          </cell>
          <cell r="V288">
            <v>2.1</v>
          </cell>
          <cell r="W288">
            <v>0</v>
          </cell>
          <cell r="X288">
            <v>0</v>
          </cell>
          <cell r="Y288">
            <v>7</v>
          </cell>
          <cell r="Z288">
            <v>39</v>
          </cell>
          <cell r="AA288">
            <v>0</v>
          </cell>
          <cell r="AB288">
            <v>0.18</v>
          </cell>
          <cell r="AC288">
            <v>0.27</v>
          </cell>
          <cell r="AD288">
            <v>0.2</v>
          </cell>
          <cell r="AE288">
            <v>2.1</v>
          </cell>
          <cell r="AF288">
            <v>3</v>
          </cell>
          <cell r="AG288">
            <v>0.9</v>
          </cell>
          <cell r="AH288">
            <v>0.02</v>
          </cell>
          <cell r="AI288">
            <v>0</v>
          </cell>
          <cell r="AJ288">
            <v>0</v>
          </cell>
          <cell r="AK288">
            <v>10</v>
          </cell>
          <cell r="AL288">
            <v>2.2999999999999998</v>
          </cell>
          <cell r="AM288">
            <v>11</v>
          </cell>
          <cell r="AN288">
            <v>390</v>
          </cell>
          <cell r="AO288">
            <v>42</v>
          </cell>
          <cell r="AP288">
            <v>150</v>
          </cell>
          <cell r="AQ288">
            <v>100</v>
          </cell>
          <cell r="AR288">
            <v>2.2000000000000002</v>
          </cell>
          <cell r="AS288">
            <v>1.1000000000000001</v>
          </cell>
        </row>
        <row r="289">
          <cell r="A289">
            <v>1900000094</v>
          </cell>
          <cell r="B289" t="str">
            <v>Chocolate negro (aproximadamente 50% cacau)</v>
          </cell>
          <cell r="C289" t="str">
            <v>Açúcar e similares, confeitaria e sobremesas doces à base de água</v>
          </cell>
          <cell r="D289" t="str">
            <v>Confeitaria incluindo chocolate</v>
          </cell>
          <cell r="E289" t="str">
            <v>Chocolate e produtos de chocolate</v>
          </cell>
          <cell r="F289">
            <v>530</v>
          </cell>
          <cell r="G289">
            <v>2210</v>
          </cell>
          <cell r="H289">
            <v>31.7</v>
          </cell>
          <cell r="I289">
            <v>19.899999999999999</v>
          </cell>
          <cell r="J289">
            <v>10.8</v>
          </cell>
          <cell r="K289">
            <v>1.1000000000000001</v>
          </cell>
          <cell r="L289">
            <v>0.9</v>
          </cell>
          <cell r="M289">
            <v>0.1</v>
          </cell>
          <cell r="N289">
            <v>52.6</v>
          </cell>
          <cell r="O289">
            <v>49</v>
          </cell>
          <cell r="P289">
            <v>0</v>
          </cell>
          <cell r="Q289">
            <v>2.7</v>
          </cell>
          <cell r="R289">
            <v>7.2</v>
          </cell>
          <cell r="S289">
            <v>5.2</v>
          </cell>
          <cell r="T289">
            <v>0</v>
          </cell>
          <cell r="U289">
            <v>0</v>
          </cell>
          <cell r="V289">
            <v>0.9</v>
          </cell>
          <cell r="W289">
            <v>0</v>
          </cell>
          <cell r="X289">
            <v>21</v>
          </cell>
          <cell r="Y289">
            <v>19</v>
          </cell>
          <cell r="Z289">
            <v>38</v>
          </cell>
          <cell r="AA289">
            <v>1.4</v>
          </cell>
          <cell r="AB289">
            <v>1.3</v>
          </cell>
          <cell r="AC289">
            <v>0.09</v>
          </cell>
          <cell r="AD289">
            <v>0.13</v>
          </cell>
          <cell r="AE289">
            <v>0.65</v>
          </cell>
          <cell r="AF289">
            <v>1.45</v>
          </cell>
          <cell r="AG289">
            <v>0.8</v>
          </cell>
          <cell r="AH289">
            <v>0.05</v>
          </cell>
          <cell r="AI289">
            <v>0</v>
          </cell>
          <cell r="AK289">
            <v>9.5</v>
          </cell>
          <cell r="AL289">
            <v>0.98099999999999998</v>
          </cell>
          <cell r="AM289">
            <v>12</v>
          </cell>
          <cell r="AN289">
            <v>630</v>
          </cell>
          <cell r="AO289">
            <v>47</v>
          </cell>
          <cell r="AP289">
            <v>160</v>
          </cell>
          <cell r="AQ289">
            <v>130</v>
          </cell>
          <cell r="AR289">
            <v>5.3</v>
          </cell>
          <cell r="AS289">
            <v>2</v>
          </cell>
          <cell r="AT289">
            <v>5</v>
          </cell>
          <cell r="AU289">
            <v>1.2</v>
          </cell>
        </row>
        <row r="290">
          <cell r="A290">
            <v>70500004</v>
          </cell>
          <cell r="B290" t="str">
            <v>Chouriço de carne de porco, cru</v>
          </cell>
          <cell r="C290" t="str">
            <v>Carne e produtos cárneos</v>
          </cell>
          <cell r="D290" t="str">
            <v>Enchidos</v>
          </cell>
          <cell r="E290" t="str">
            <v>Enchidos preservados ou parcialmente preservados</v>
          </cell>
          <cell r="F290">
            <v>476</v>
          </cell>
          <cell r="G290">
            <v>1970</v>
          </cell>
          <cell r="H290">
            <v>44.1</v>
          </cell>
          <cell r="I290">
            <v>15.2</v>
          </cell>
          <cell r="J290">
            <v>17.399999999999999</v>
          </cell>
          <cell r="K290">
            <v>5.0999999999999996</v>
          </cell>
          <cell r="L290">
            <v>4.3499999999999996</v>
          </cell>
          <cell r="M290">
            <v>0.2</v>
          </cell>
          <cell r="N290">
            <v>0</v>
          </cell>
          <cell r="O290">
            <v>0</v>
          </cell>
          <cell r="P290">
            <v>0</v>
          </cell>
          <cell r="Q290">
            <v>0</v>
          </cell>
          <cell r="R290">
            <v>0</v>
          </cell>
          <cell r="S290">
            <v>20</v>
          </cell>
          <cell r="T290">
            <v>6.2</v>
          </cell>
          <cell r="U290">
            <v>0</v>
          </cell>
          <cell r="V290">
            <v>27.8</v>
          </cell>
          <cell r="W290">
            <v>0</v>
          </cell>
          <cell r="X290">
            <v>91</v>
          </cell>
          <cell r="Y290">
            <v>0</v>
          </cell>
          <cell r="Z290">
            <v>0</v>
          </cell>
          <cell r="AA290">
            <v>0</v>
          </cell>
          <cell r="AB290">
            <v>0.3</v>
          </cell>
          <cell r="AC290">
            <v>0.54</v>
          </cell>
          <cell r="AD290">
            <v>0.2</v>
          </cell>
          <cell r="AE290">
            <v>4.5</v>
          </cell>
          <cell r="AF290">
            <v>7.75</v>
          </cell>
          <cell r="AG290">
            <v>3.25</v>
          </cell>
          <cell r="AH290">
            <v>0.33</v>
          </cell>
          <cell r="AI290">
            <v>1.75</v>
          </cell>
          <cell r="AJ290">
            <v>0</v>
          </cell>
          <cell r="AK290">
            <v>1</v>
          </cell>
          <cell r="AL290">
            <v>8.6</v>
          </cell>
          <cell r="AM290">
            <v>2470</v>
          </cell>
          <cell r="AN290">
            <v>290</v>
          </cell>
          <cell r="AO290">
            <v>27</v>
          </cell>
          <cell r="AP290">
            <v>240</v>
          </cell>
          <cell r="AQ290">
            <v>21</v>
          </cell>
          <cell r="AR290">
            <v>2.6</v>
          </cell>
          <cell r="AS290">
            <v>3.1</v>
          </cell>
          <cell r="AU290">
            <v>13</v>
          </cell>
        </row>
        <row r="291">
          <cell r="A291">
            <v>342</v>
          </cell>
          <cell r="B291" t="str">
            <v>Chouriço de carne de porco, gordo, cru</v>
          </cell>
          <cell r="C291" t="str">
            <v>Carne e produtos cárneos</v>
          </cell>
          <cell r="D291" t="str">
            <v>Enchidos</v>
          </cell>
          <cell r="E291" t="str">
            <v>Enchidos preservados ou parcialmente preservados</v>
          </cell>
          <cell r="F291">
            <v>544</v>
          </cell>
          <cell r="G291">
            <v>2250</v>
          </cell>
          <cell r="H291">
            <v>53.6</v>
          </cell>
          <cell r="I291">
            <v>18.5</v>
          </cell>
          <cell r="J291">
            <v>21.2</v>
          </cell>
          <cell r="K291">
            <v>6.2</v>
          </cell>
          <cell r="L291">
            <v>5.3</v>
          </cell>
          <cell r="M291">
            <v>0.2</v>
          </cell>
          <cell r="N291">
            <v>0</v>
          </cell>
          <cell r="O291">
            <v>0</v>
          </cell>
          <cell r="P291">
            <v>0</v>
          </cell>
          <cell r="Q291">
            <v>0</v>
          </cell>
          <cell r="R291">
            <v>0</v>
          </cell>
          <cell r="S291">
            <v>15.4</v>
          </cell>
          <cell r="T291">
            <v>6.6</v>
          </cell>
          <cell r="U291">
            <v>0</v>
          </cell>
          <cell r="V291">
            <v>23</v>
          </cell>
          <cell r="W291">
            <v>0</v>
          </cell>
          <cell r="X291">
            <v>96</v>
          </cell>
          <cell r="Y291">
            <v>0</v>
          </cell>
          <cell r="Z291">
            <v>0</v>
          </cell>
          <cell r="AA291">
            <v>0</v>
          </cell>
          <cell r="AB291">
            <v>0.2</v>
          </cell>
          <cell r="AC291">
            <v>0.38</v>
          </cell>
          <cell r="AD291">
            <v>0.19</v>
          </cell>
          <cell r="AE291">
            <v>4</v>
          </cell>
          <cell r="AF291">
            <v>9.1999999999999993</v>
          </cell>
          <cell r="AG291">
            <v>5.2</v>
          </cell>
          <cell r="AH291">
            <v>0.27</v>
          </cell>
          <cell r="AI291">
            <v>1.7</v>
          </cell>
          <cell r="AJ291">
            <v>0</v>
          </cell>
          <cell r="AK291">
            <v>1</v>
          </cell>
          <cell r="AL291">
            <v>7.7</v>
          </cell>
          <cell r="AM291">
            <v>2630</v>
          </cell>
          <cell r="AN291">
            <v>370</v>
          </cell>
          <cell r="AO291">
            <v>23</v>
          </cell>
          <cell r="AP291">
            <v>200</v>
          </cell>
          <cell r="AQ291">
            <v>21</v>
          </cell>
          <cell r="AR291">
            <v>2.5</v>
          </cell>
          <cell r="AS291">
            <v>3.1</v>
          </cell>
          <cell r="AU291">
            <v>13</v>
          </cell>
        </row>
        <row r="292">
          <cell r="A292">
            <v>343</v>
          </cell>
          <cell r="B292" t="str">
            <v>Chouriço de carne de porco, magro, cozido sem adição de sal</v>
          </cell>
          <cell r="C292" t="str">
            <v>Carne e produtos cárneos</v>
          </cell>
          <cell r="D292" t="str">
            <v>Enchidos</v>
          </cell>
          <cell r="E292" t="str">
            <v>Enchidos preservados ou parcialmente preservados</v>
          </cell>
          <cell r="F292">
            <v>334</v>
          </cell>
          <cell r="G292">
            <v>1390</v>
          </cell>
          <cell r="H292">
            <v>26.1</v>
          </cell>
          <cell r="I292">
            <v>9</v>
          </cell>
          <cell r="J292">
            <v>10.3</v>
          </cell>
          <cell r="K292">
            <v>3</v>
          </cell>
          <cell r="L292">
            <v>2.6</v>
          </cell>
          <cell r="M292">
            <v>0.1</v>
          </cell>
          <cell r="N292">
            <v>0</v>
          </cell>
          <cell r="O292">
            <v>0</v>
          </cell>
          <cell r="P292">
            <v>0</v>
          </cell>
          <cell r="Q292">
            <v>0</v>
          </cell>
          <cell r="R292">
            <v>0</v>
          </cell>
          <cell r="S292">
            <v>24.8</v>
          </cell>
          <cell r="T292">
            <v>5.0999999999999996</v>
          </cell>
          <cell r="U292">
            <v>0</v>
          </cell>
          <cell r="V292">
            <v>41.1</v>
          </cell>
          <cell r="W292">
            <v>0</v>
          </cell>
          <cell r="X292">
            <v>85</v>
          </cell>
          <cell r="Y292">
            <v>0</v>
          </cell>
          <cell r="Z292">
            <v>0</v>
          </cell>
          <cell r="AA292">
            <v>0</v>
          </cell>
          <cell r="AB292">
            <v>0.4</v>
          </cell>
          <cell r="AC292">
            <v>0.55000000000000004</v>
          </cell>
          <cell r="AD292">
            <v>0.2</v>
          </cell>
          <cell r="AE292">
            <v>4</v>
          </cell>
          <cell r="AF292">
            <v>5.4</v>
          </cell>
          <cell r="AG292">
            <v>1.4</v>
          </cell>
          <cell r="AH292">
            <v>0.3</v>
          </cell>
          <cell r="AI292">
            <v>1.3</v>
          </cell>
          <cell r="AJ292">
            <v>0</v>
          </cell>
          <cell r="AK292">
            <v>0.7</v>
          </cell>
          <cell r="AL292">
            <v>8</v>
          </cell>
          <cell r="AM292">
            <v>2060</v>
          </cell>
          <cell r="AN292">
            <v>190</v>
          </cell>
          <cell r="AO292">
            <v>32</v>
          </cell>
          <cell r="AP292">
            <v>280</v>
          </cell>
          <cell r="AQ292">
            <v>22</v>
          </cell>
          <cell r="AR292">
            <v>2.8</v>
          </cell>
          <cell r="AS292">
            <v>3.3</v>
          </cell>
        </row>
        <row r="293">
          <cell r="A293">
            <v>341</v>
          </cell>
          <cell r="B293" t="str">
            <v>Chouriço de carne de porco, magro, cru</v>
          </cell>
          <cell r="C293" t="str">
            <v>Carne e produtos cárneos</v>
          </cell>
          <cell r="D293" t="str">
            <v>Enchidos</v>
          </cell>
          <cell r="E293" t="str">
            <v>Enchidos preservados ou parcialmente preservados</v>
          </cell>
          <cell r="F293">
            <v>409</v>
          </cell>
          <cell r="G293">
            <v>1690</v>
          </cell>
          <cell r="H293">
            <v>34.5</v>
          </cell>
          <cell r="I293">
            <v>11.9</v>
          </cell>
          <cell r="J293">
            <v>13.6</v>
          </cell>
          <cell r="K293">
            <v>4</v>
          </cell>
          <cell r="L293">
            <v>3.4</v>
          </cell>
          <cell r="M293">
            <v>0.1</v>
          </cell>
          <cell r="N293">
            <v>0</v>
          </cell>
          <cell r="O293">
            <v>0</v>
          </cell>
          <cell r="P293">
            <v>0</v>
          </cell>
          <cell r="Q293">
            <v>0</v>
          </cell>
          <cell r="R293">
            <v>0</v>
          </cell>
          <cell r="S293">
            <v>24.5</v>
          </cell>
          <cell r="T293">
            <v>5.8</v>
          </cell>
          <cell r="U293">
            <v>0</v>
          </cell>
          <cell r="V293">
            <v>32.5</v>
          </cell>
          <cell r="W293">
            <v>0</v>
          </cell>
          <cell r="X293">
            <v>85</v>
          </cell>
          <cell r="Y293">
            <v>0</v>
          </cell>
          <cell r="Z293">
            <v>0</v>
          </cell>
          <cell r="AA293">
            <v>0</v>
          </cell>
          <cell r="AB293">
            <v>0.4</v>
          </cell>
          <cell r="AC293">
            <v>0.69</v>
          </cell>
          <cell r="AD293">
            <v>0.2</v>
          </cell>
          <cell r="AE293">
            <v>5</v>
          </cell>
          <cell r="AF293">
            <v>6.3</v>
          </cell>
          <cell r="AG293">
            <v>1.3</v>
          </cell>
          <cell r="AH293">
            <v>0.38</v>
          </cell>
          <cell r="AI293">
            <v>1.8</v>
          </cell>
          <cell r="AJ293">
            <v>0</v>
          </cell>
          <cell r="AK293">
            <v>1</v>
          </cell>
          <cell r="AL293">
            <v>9.5</v>
          </cell>
          <cell r="AM293">
            <v>2300</v>
          </cell>
          <cell r="AN293">
            <v>210</v>
          </cell>
          <cell r="AO293">
            <v>30</v>
          </cell>
          <cell r="AP293">
            <v>280</v>
          </cell>
          <cell r="AQ293">
            <v>21</v>
          </cell>
          <cell r="AR293">
            <v>2.7</v>
          </cell>
          <cell r="AS293">
            <v>3.1</v>
          </cell>
          <cell r="AU293">
            <v>13</v>
          </cell>
        </row>
        <row r="294">
          <cell r="A294">
            <v>344</v>
          </cell>
          <cell r="B294" t="str">
            <v>Chouriço de carne de porco, magro, grelhado sem adição de sal</v>
          </cell>
          <cell r="C294" t="str">
            <v>Carne e produtos cárneos</v>
          </cell>
          <cell r="D294" t="str">
            <v>Enchidos</v>
          </cell>
          <cell r="E294" t="str">
            <v>Enchidos preservados ou parcialmente preservados</v>
          </cell>
          <cell r="F294">
            <v>343</v>
          </cell>
          <cell r="G294">
            <v>1430</v>
          </cell>
          <cell r="H294">
            <v>24.1</v>
          </cell>
          <cell r="I294">
            <v>8.3000000000000007</v>
          </cell>
          <cell r="J294">
            <v>9.5</v>
          </cell>
          <cell r="K294">
            <v>2.8</v>
          </cell>
          <cell r="L294">
            <v>2.4</v>
          </cell>
          <cell r="M294">
            <v>0.1</v>
          </cell>
          <cell r="N294">
            <v>0</v>
          </cell>
          <cell r="O294">
            <v>0</v>
          </cell>
          <cell r="P294">
            <v>0</v>
          </cell>
          <cell r="Q294">
            <v>0</v>
          </cell>
          <cell r="R294">
            <v>0</v>
          </cell>
          <cell r="S294">
            <v>31.6</v>
          </cell>
          <cell r="T294">
            <v>6.8</v>
          </cell>
          <cell r="U294">
            <v>0</v>
          </cell>
          <cell r="V294">
            <v>33</v>
          </cell>
          <cell r="W294">
            <v>0</v>
          </cell>
          <cell r="X294">
            <v>84</v>
          </cell>
          <cell r="Y294">
            <v>0</v>
          </cell>
          <cell r="Z294">
            <v>0</v>
          </cell>
          <cell r="AA294">
            <v>0</v>
          </cell>
          <cell r="AB294">
            <v>0.4</v>
          </cell>
          <cell r="AC294">
            <v>0.68</v>
          </cell>
          <cell r="AD294">
            <v>0.24</v>
          </cell>
          <cell r="AE294">
            <v>5.6</v>
          </cell>
          <cell r="AF294">
            <v>7.3</v>
          </cell>
          <cell r="AG294">
            <v>1.7</v>
          </cell>
          <cell r="AH294">
            <v>0.38</v>
          </cell>
          <cell r="AI294">
            <v>2.4</v>
          </cell>
          <cell r="AJ294">
            <v>0</v>
          </cell>
          <cell r="AK294">
            <v>1.1000000000000001</v>
          </cell>
          <cell r="AL294">
            <v>11.2</v>
          </cell>
          <cell r="AM294">
            <v>2720</v>
          </cell>
          <cell r="AN294">
            <v>240</v>
          </cell>
          <cell r="AO294">
            <v>39</v>
          </cell>
          <cell r="AP294">
            <v>350</v>
          </cell>
          <cell r="AQ294">
            <v>28</v>
          </cell>
          <cell r="AR294">
            <v>3.2</v>
          </cell>
          <cell r="AS294">
            <v>3.7</v>
          </cell>
        </row>
        <row r="295">
          <cell r="A295">
            <v>346</v>
          </cell>
          <cell r="B295" t="str">
            <v>Chouriço de sangue cozido sem adição de sal</v>
          </cell>
          <cell r="C295" t="str">
            <v>Carne e produtos cárneos</v>
          </cell>
          <cell r="D295" t="str">
            <v>Enchidos</v>
          </cell>
          <cell r="E295" t="str">
            <v>Enchidos preservados ou parcialmente preservados</v>
          </cell>
          <cell r="F295">
            <v>263</v>
          </cell>
          <cell r="G295">
            <v>1090</v>
          </cell>
          <cell r="H295">
            <v>24.2</v>
          </cell>
          <cell r="I295">
            <v>9.4</v>
          </cell>
          <cell r="J295">
            <v>10.9</v>
          </cell>
          <cell r="K295">
            <v>2</v>
          </cell>
          <cell r="L295">
            <v>1.6</v>
          </cell>
          <cell r="M295">
            <v>0.1</v>
          </cell>
          <cell r="N295">
            <v>0</v>
          </cell>
          <cell r="O295">
            <v>0</v>
          </cell>
          <cell r="P295">
            <v>0</v>
          </cell>
          <cell r="Q295">
            <v>0</v>
          </cell>
          <cell r="R295">
            <v>0</v>
          </cell>
          <cell r="S295">
            <v>11.2</v>
          </cell>
          <cell r="T295">
            <v>2.5</v>
          </cell>
          <cell r="U295">
            <v>0</v>
          </cell>
          <cell r="V295">
            <v>61.9</v>
          </cell>
          <cell r="W295">
            <v>0</v>
          </cell>
          <cell r="X295">
            <v>111</v>
          </cell>
          <cell r="Y295">
            <v>10</v>
          </cell>
          <cell r="Z295">
            <v>0</v>
          </cell>
          <cell r="AA295">
            <v>0.8</v>
          </cell>
          <cell r="AB295">
            <v>0.2</v>
          </cell>
          <cell r="AC295">
            <v>0.08</v>
          </cell>
          <cell r="AD295">
            <v>0.1</v>
          </cell>
          <cell r="AE295">
            <v>0.8</v>
          </cell>
          <cell r="AF295">
            <v>3</v>
          </cell>
          <cell r="AG295">
            <v>2.2000000000000002</v>
          </cell>
          <cell r="AH295">
            <v>0.03</v>
          </cell>
          <cell r="AI295">
            <v>0.2</v>
          </cell>
          <cell r="AJ295">
            <v>0</v>
          </cell>
          <cell r="AK295">
            <v>3.2</v>
          </cell>
          <cell r="AL295">
            <v>2.7</v>
          </cell>
          <cell r="AM295">
            <v>1000</v>
          </cell>
          <cell r="AN295">
            <v>170</v>
          </cell>
          <cell r="AO295">
            <v>43</v>
          </cell>
          <cell r="AP295">
            <v>70</v>
          </cell>
          <cell r="AQ295">
            <v>19</v>
          </cell>
          <cell r="AR295">
            <v>14</v>
          </cell>
          <cell r="AS295">
            <v>1.3</v>
          </cell>
        </row>
        <row r="296">
          <cell r="A296">
            <v>345</v>
          </cell>
          <cell r="B296" t="str">
            <v>Chouriço de sangue, cru</v>
          </cell>
          <cell r="C296" t="str">
            <v>Carne e produtos cárneos</v>
          </cell>
          <cell r="D296" t="str">
            <v>Enchidos</v>
          </cell>
          <cell r="E296" t="str">
            <v>Enchidos preservados ou parcialmente preservados</v>
          </cell>
          <cell r="F296">
            <v>328</v>
          </cell>
          <cell r="G296">
            <v>1360</v>
          </cell>
          <cell r="H296">
            <v>31.6</v>
          </cell>
          <cell r="I296">
            <v>12.3</v>
          </cell>
          <cell r="J296">
            <v>14.2</v>
          </cell>
          <cell r="K296">
            <v>2.6</v>
          </cell>
          <cell r="L296">
            <v>2.1</v>
          </cell>
          <cell r="M296">
            <v>0.1</v>
          </cell>
          <cell r="N296">
            <v>0</v>
          </cell>
          <cell r="O296">
            <v>0</v>
          </cell>
          <cell r="P296">
            <v>0</v>
          </cell>
          <cell r="Q296">
            <v>0</v>
          </cell>
          <cell r="R296">
            <v>0</v>
          </cell>
          <cell r="S296">
            <v>11</v>
          </cell>
          <cell r="T296">
            <v>2.8</v>
          </cell>
          <cell r="U296">
            <v>0</v>
          </cell>
          <cell r="V296">
            <v>54.1</v>
          </cell>
          <cell r="W296">
            <v>0</v>
          </cell>
          <cell r="X296">
            <v>110</v>
          </cell>
          <cell r="Y296">
            <v>12</v>
          </cell>
          <cell r="Z296">
            <v>0</v>
          </cell>
          <cell r="AA296">
            <v>0.9</v>
          </cell>
          <cell r="AB296">
            <v>0.15</v>
          </cell>
          <cell r="AC296">
            <v>0.1</v>
          </cell>
          <cell r="AD296">
            <v>0.1</v>
          </cell>
          <cell r="AE296">
            <v>1</v>
          </cell>
          <cell r="AF296">
            <v>3.1</v>
          </cell>
          <cell r="AG296">
            <v>2.1</v>
          </cell>
          <cell r="AH296">
            <v>0.04</v>
          </cell>
          <cell r="AI296">
            <v>0.3</v>
          </cell>
          <cell r="AJ296">
            <v>0</v>
          </cell>
          <cell r="AK296">
            <v>4.5999999999999996</v>
          </cell>
          <cell r="AL296">
            <v>3.2</v>
          </cell>
          <cell r="AM296">
            <v>1100</v>
          </cell>
          <cell r="AN296">
            <v>190</v>
          </cell>
          <cell r="AO296">
            <v>40</v>
          </cell>
          <cell r="AP296">
            <v>70</v>
          </cell>
          <cell r="AQ296">
            <v>18</v>
          </cell>
          <cell r="AR296">
            <v>14</v>
          </cell>
          <cell r="AS296">
            <v>1.2</v>
          </cell>
          <cell r="AU296">
            <v>13</v>
          </cell>
        </row>
        <row r="297">
          <cell r="A297">
            <v>1196</v>
          </cell>
          <cell r="B297" t="str">
            <v>Chuchu</v>
          </cell>
          <cell r="C297" t="str">
            <v>Produtos hortícolas e derivados</v>
          </cell>
          <cell r="D297" t="str">
            <v>Frutos de hortícolas</v>
          </cell>
          <cell r="E297" t="str">
            <v>Frutos vegetais de cucurbitáceas</v>
          </cell>
          <cell r="F297">
            <v>19</v>
          </cell>
          <cell r="G297">
            <v>80</v>
          </cell>
          <cell r="H297">
            <v>0.1</v>
          </cell>
          <cell r="I297">
            <v>0</v>
          </cell>
          <cell r="J297">
            <v>0</v>
          </cell>
          <cell r="K297">
            <v>0</v>
          </cell>
          <cell r="L297">
            <v>0.04</v>
          </cell>
          <cell r="M297">
            <v>0</v>
          </cell>
          <cell r="N297">
            <v>2.9</v>
          </cell>
          <cell r="O297">
            <v>2.9</v>
          </cell>
          <cell r="P297">
            <v>0.3</v>
          </cell>
          <cell r="Q297">
            <v>0</v>
          </cell>
          <cell r="R297">
            <v>1.7</v>
          </cell>
          <cell r="S297">
            <v>0.8</v>
          </cell>
          <cell r="T297">
            <v>0</v>
          </cell>
          <cell r="U297">
            <v>0</v>
          </cell>
          <cell r="V297">
            <v>94.2</v>
          </cell>
          <cell r="W297">
            <v>0</v>
          </cell>
          <cell r="X297">
            <v>0</v>
          </cell>
          <cell r="Y297">
            <v>3</v>
          </cell>
          <cell r="Z297">
            <v>30</v>
          </cell>
          <cell r="AA297">
            <v>0</v>
          </cell>
          <cell r="AB297">
            <v>0.51</v>
          </cell>
          <cell r="AC297">
            <v>0.03</v>
          </cell>
          <cell r="AD297">
            <v>0.03</v>
          </cell>
          <cell r="AE297">
            <v>0.47</v>
          </cell>
          <cell r="AF297">
            <v>0.65</v>
          </cell>
          <cell r="AG297">
            <v>0.18</v>
          </cell>
          <cell r="AH297">
            <v>0.08</v>
          </cell>
          <cell r="AI297">
            <v>0</v>
          </cell>
          <cell r="AJ297">
            <v>7.7</v>
          </cell>
          <cell r="AK297">
            <v>93</v>
          </cell>
          <cell r="AL297">
            <v>0.3</v>
          </cell>
          <cell r="AM297">
            <v>2</v>
          </cell>
          <cell r="AN297">
            <v>130</v>
          </cell>
          <cell r="AO297">
            <v>17</v>
          </cell>
          <cell r="AP297">
            <v>18</v>
          </cell>
          <cell r="AQ297">
            <v>12</v>
          </cell>
          <cell r="AR297">
            <v>0.3</v>
          </cell>
          <cell r="AS297">
            <v>0.7</v>
          </cell>
        </row>
        <row r="298">
          <cell r="A298">
            <v>1900000082</v>
          </cell>
          <cell r="B298" t="str">
            <v>Chucrute</v>
          </cell>
          <cell r="C298" t="str">
            <v>Produtos hortícolas e derivados</v>
          </cell>
          <cell r="D298" t="str">
            <v>Produtos hortícolas transformados ou em conserva e produtos similares</v>
          </cell>
          <cell r="E298" t="str">
            <v>Hortícolas fermentados ou em conserva</v>
          </cell>
          <cell r="F298">
            <v>15</v>
          </cell>
          <cell r="G298">
            <v>61</v>
          </cell>
          <cell r="H298">
            <v>0.3</v>
          </cell>
          <cell r="I298">
            <v>0.1</v>
          </cell>
          <cell r="J298">
            <v>0</v>
          </cell>
          <cell r="K298">
            <v>0.1</v>
          </cell>
          <cell r="L298">
            <v>0.1</v>
          </cell>
          <cell r="M298">
            <v>0</v>
          </cell>
          <cell r="N298">
            <v>1.1000000000000001</v>
          </cell>
          <cell r="O298">
            <v>1.1000000000000001</v>
          </cell>
          <cell r="P298">
            <v>0</v>
          </cell>
          <cell r="Q298">
            <v>0</v>
          </cell>
          <cell r="R298">
            <v>1.1000000000000001</v>
          </cell>
          <cell r="S298">
            <v>1.3</v>
          </cell>
          <cell r="T298">
            <v>1.2</v>
          </cell>
          <cell r="U298">
            <v>0</v>
          </cell>
          <cell r="V298">
            <v>91</v>
          </cell>
          <cell r="W298">
            <v>0</v>
          </cell>
          <cell r="X298">
            <v>0</v>
          </cell>
          <cell r="Y298">
            <v>3</v>
          </cell>
          <cell r="Z298">
            <v>18</v>
          </cell>
          <cell r="AA298">
            <v>0</v>
          </cell>
          <cell r="AB298">
            <v>0.2</v>
          </cell>
          <cell r="AC298">
            <v>0.04</v>
          </cell>
          <cell r="AD298">
            <v>0.03</v>
          </cell>
          <cell r="AE298">
            <v>0.2</v>
          </cell>
          <cell r="AF298">
            <v>0.4</v>
          </cell>
          <cell r="AG298">
            <v>0.2</v>
          </cell>
          <cell r="AH298">
            <v>0.15</v>
          </cell>
          <cell r="AI298">
            <v>0</v>
          </cell>
          <cell r="AJ298">
            <v>15</v>
          </cell>
          <cell r="AK298">
            <v>16</v>
          </cell>
          <cell r="AL298">
            <v>1.76</v>
          </cell>
          <cell r="AM298">
            <v>470</v>
          </cell>
          <cell r="AN298">
            <v>230</v>
          </cell>
          <cell r="AO298">
            <v>49</v>
          </cell>
          <cell r="AP298">
            <v>33</v>
          </cell>
          <cell r="AQ298">
            <v>10</v>
          </cell>
          <cell r="AR298">
            <v>0.9</v>
          </cell>
          <cell r="AS298">
            <v>0.4</v>
          </cell>
          <cell r="AU298">
            <v>1</v>
          </cell>
        </row>
        <row r="299">
          <cell r="A299">
            <v>85</v>
          </cell>
          <cell r="B299" t="str">
            <v>Clara de ovo de galinha, crua</v>
          </cell>
          <cell r="C299" t="str">
            <v>Ovos e ovoprodutos</v>
          </cell>
          <cell r="D299" t="str">
            <v>Ovos não processados</v>
          </cell>
          <cell r="E299" t="str">
            <v>Ovoprodutos líquidos</v>
          </cell>
          <cell r="F299">
            <v>47</v>
          </cell>
          <cell r="G299">
            <v>198</v>
          </cell>
          <cell r="H299">
            <v>0.3</v>
          </cell>
          <cell r="I299">
            <v>0.1</v>
          </cell>
          <cell r="J299">
            <v>0.1</v>
          </cell>
          <cell r="K299">
            <v>0</v>
          </cell>
          <cell r="L299">
            <v>0</v>
          </cell>
          <cell r="M299">
            <v>0</v>
          </cell>
          <cell r="N299">
            <v>0</v>
          </cell>
          <cell r="O299">
            <v>0</v>
          </cell>
          <cell r="P299">
            <v>0</v>
          </cell>
          <cell r="Q299">
            <v>0</v>
          </cell>
          <cell r="R299">
            <v>0</v>
          </cell>
          <cell r="S299">
            <v>11</v>
          </cell>
          <cell r="T299">
            <v>0.5</v>
          </cell>
          <cell r="U299">
            <v>0</v>
          </cell>
          <cell r="V299">
            <v>87.4</v>
          </cell>
          <cell r="W299">
            <v>0</v>
          </cell>
          <cell r="X299">
            <v>0</v>
          </cell>
          <cell r="Y299">
            <v>0</v>
          </cell>
          <cell r="Z299">
            <v>0</v>
          </cell>
          <cell r="AA299">
            <v>0</v>
          </cell>
          <cell r="AB299">
            <v>0.03</v>
          </cell>
          <cell r="AC299">
            <v>0.04</v>
          </cell>
          <cell r="AD299">
            <v>0.33</v>
          </cell>
          <cell r="AE299">
            <v>0.03</v>
          </cell>
          <cell r="AF299">
            <v>3.2</v>
          </cell>
          <cell r="AG299">
            <v>3.2</v>
          </cell>
          <cell r="AH299">
            <v>0.02</v>
          </cell>
          <cell r="AI299">
            <v>0.1</v>
          </cell>
          <cell r="AJ299">
            <v>0</v>
          </cell>
          <cell r="AK299">
            <v>14</v>
          </cell>
          <cell r="AL299">
            <v>1.3</v>
          </cell>
          <cell r="AM299">
            <v>190</v>
          </cell>
          <cell r="AN299">
            <v>140</v>
          </cell>
          <cell r="AO299">
            <v>6</v>
          </cell>
          <cell r="AP299">
            <v>13</v>
          </cell>
          <cell r="AQ299">
            <v>12</v>
          </cell>
          <cell r="AR299">
            <v>0.1</v>
          </cell>
          <cell r="AS299">
            <v>0.1</v>
          </cell>
        </row>
        <row r="300">
          <cell r="A300">
            <v>1900000055</v>
          </cell>
          <cell r="B300" t="str">
            <v>Clara de ovo de galinha, pasteurizada</v>
          </cell>
          <cell r="C300" t="str">
            <v>Ovos e ovoprodutos</v>
          </cell>
          <cell r="D300" t="str">
            <v>Ovos não processados</v>
          </cell>
          <cell r="E300" t="str">
            <v>Ovoprodutos líquidos</v>
          </cell>
          <cell r="F300">
            <v>46</v>
          </cell>
          <cell r="G300">
            <v>196</v>
          </cell>
          <cell r="H300">
            <v>0</v>
          </cell>
          <cell r="I300">
            <v>0</v>
          </cell>
          <cell r="J300">
            <v>0</v>
          </cell>
          <cell r="K300">
            <v>0</v>
          </cell>
          <cell r="L300">
            <v>0</v>
          </cell>
          <cell r="M300">
            <v>0</v>
          </cell>
          <cell r="N300">
            <v>1</v>
          </cell>
          <cell r="O300">
            <v>0</v>
          </cell>
          <cell r="P300">
            <v>0</v>
          </cell>
          <cell r="Q300">
            <v>0</v>
          </cell>
          <cell r="R300">
            <v>0</v>
          </cell>
          <cell r="S300">
            <v>10.5</v>
          </cell>
          <cell r="T300">
            <v>0.4</v>
          </cell>
          <cell r="U300">
            <v>0</v>
          </cell>
          <cell r="V300">
            <v>87.8</v>
          </cell>
          <cell r="W300">
            <v>0</v>
          </cell>
          <cell r="X300">
            <v>0</v>
          </cell>
          <cell r="Y300">
            <v>0</v>
          </cell>
          <cell r="Z300">
            <v>0</v>
          </cell>
          <cell r="AA300">
            <v>0</v>
          </cell>
          <cell r="AB300">
            <v>0.03</v>
          </cell>
          <cell r="AC300">
            <v>0.01</v>
          </cell>
          <cell r="AD300">
            <v>0.28999999999999998</v>
          </cell>
          <cell r="AE300">
            <v>0.1</v>
          </cell>
          <cell r="AF300">
            <v>2.77</v>
          </cell>
          <cell r="AG300">
            <v>2.67</v>
          </cell>
          <cell r="AH300">
            <v>0</v>
          </cell>
          <cell r="AI300">
            <v>0.1</v>
          </cell>
          <cell r="AJ300">
            <v>0</v>
          </cell>
          <cell r="AK300">
            <v>16</v>
          </cell>
          <cell r="AL300">
            <v>0.6</v>
          </cell>
          <cell r="AM300">
            <v>150</v>
          </cell>
          <cell r="AN300">
            <v>140</v>
          </cell>
          <cell r="AO300">
            <v>11</v>
          </cell>
          <cell r="AP300">
            <v>11</v>
          </cell>
          <cell r="AQ300">
            <v>9</v>
          </cell>
          <cell r="AR300">
            <v>0</v>
          </cell>
          <cell r="AS300">
            <v>0</v>
          </cell>
        </row>
        <row r="301">
          <cell r="A301">
            <v>642</v>
          </cell>
          <cell r="B301" t="str">
            <v>Clementina</v>
          </cell>
          <cell r="C301" t="str">
            <v>Frutos e produtos derivados de frutos</v>
          </cell>
          <cell r="D301" t="str">
            <v>Fruta utilizada como fruta</v>
          </cell>
          <cell r="E301" t="str">
            <v>Frutos cítricos</v>
          </cell>
          <cell r="F301">
            <v>53</v>
          </cell>
          <cell r="G301">
            <v>223</v>
          </cell>
          <cell r="H301">
            <v>0.2</v>
          </cell>
          <cell r="I301">
            <v>0</v>
          </cell>
          <cell r="J301">
            <v>0.1</v>
          </cell>
          <cell r="K301">
            <v>0.1</v>
          </cell>
          <cell r="L301">
            <v>0.1</v>
          </cell>
          <cell r="M301">
            <v>0</v>
          </cell>
          <cell r="N301">
            <v>11.1</v>
          </cell>
          <cell r="O301">
            <v>11.1</v>
          </cell>
          <cell r="P301">
            <v>0</v>
          </cell>
          <cell r="Q301">
            <v>0</v>
          </cell>
          <cell r="R301">
            <v>1.7</v>
          </cell>
          <cell r="S301">
            <v>0.8</v>
          </cell>
          <cell r="T301">
            <v>0</v>
          </cell>
          <cell r="U301">
            <v>0</v>
          </cell>
          <cell r="V301">
            <v>85.6</v>
          </cell>
          <cell r="W301">
            <v>0</v>
          </cell>
          <cell r="X301">
            <v>0</v>
          </cell>
          <cell r="Y301">
            <v>12</v>
          </cell>
          <cell r="Z301">
            <v>75</v>
          </cell>
          <cell r="AA301">
            <v>0</v>
          </cell>
          <cell r="AB301">
            <v>0.33</v>
          </cell>
          <cell r="AC301">
            <v>0.08</v>
          </cell>
          <cell r="AD301">
            <v>0.04</v>
          </cell>
          <cell r="AE301">
            <v>0.3</v>
          </cell>
          <cell r="AF301">
            <v>0.4</v>
          </cell>
          <cell r="AG301">
            <v>0.1</v>
          </cell>
          <cell r="AH301">
            <v>7.0000000000000007E-2</v>
          </cell>
          <cell r="AI301">
            <v>0</v>
          </cell>
          <cell r="AJ301">
            <v>40</v>
          </cell>
          <cell r="AK301">
            <v>32</v>
          </cell>
          <cell r="AL301">
            <v>0.6</v>
          </cell>
          <cell r="AM301">
            <v>2</v>
          </cell>
          <cell r="AN301">
            <v>160</v>
          </cell>
          <cell r="AO301">
            <v>29</v>
          </cell>
          <cell r="AP301">
            <v>17</v>
          </cell>
          <cell r="AQ301">
            <v>11</v>
          </cell>
          <cell r="AR301">
            <v>0.1</v>
          </cell>
          <cell r="AS301">
            <v>0.1</v>
          </cell>
        </row>
        <row r="302">
          <cell r="A302">
            <v>643</v>
          </cell>
          <cell r="B302" t="str">
            <v>Coco seco, ralado</v>
          </cell>
          <cell r="C302" t="str">
            <v>Leguminosas, frutos de casca rija, sementes oleaginosas e especiarias</v>
          </cell>
          <cell r="D302" t="str">
            <v>Leguminosas, frutos de casca rija, sementes oleaginosas e especiarias - Processadas</v>
          </cell>
          <cell r="E302" t="str">
            <v>Derivados primários de frutos de casca rija e sementes semelhantes</v>
          </cell>
          <cell r="F302">
            <v>648</v>
          </cell>
          <cell r="G302">
            <v>2670</v>
          </cell>
          <cell r="H302">
            <v>62</v>
          </cell>
          <cell r="I302">
            <v>53.3</v>
          </cell>
          <cell r="J302">
            <v>4.0999999999999996</v>
          </cell>
          <cell r="K302">
            <v>1.1000000000000001</v>
          </cell>
          <cell r="L302">
            <v>1</v>
          </cell>
          <cell r="M302">
            <v>0</v>
          </cell>
          <cell r="N302">
            <v>6.4</v>
          </cell>
          <cell r="O302">
            <v>6.4</v>
          </cell>
          <cell r="P302">
            <v>0</v>
          </cell>
          <cell r="Q302">
            <v>0</v>
          </cell>
          <cell r="R302">
            <v>21.1</v>
          </cell>
          <cell r="S302">
            <v>5.6</v>
          </cell>
          <cell r="T302">
            <v>0.1</v>
          </cell>
          <cell r="U302">
            <v>0</v>
          </cell>
          <cell r="V302">
            <v>2.2999999999999998</v>
          </cell>
          <cell r="W302">
            <v>0</v>
          </cell>
          <cell r="X302">
            <v>0</v>
          </cell>
          <cell r="Y302">
            <v>0</v>
          </cell>
          <cell r="Z302">
            <v>0</v>
          </cell>
          <cell r="AA302">
            <v>0</v>
          </cell>
          <cell r="AB302">
            <v>1.3</v>
          </cell>
          <cell r="AC302">
            <v>0.03</v>
          </cell>
          <cell r="AD302">
            <v>0.05</v>
          </cell>
          <cell r="AE302">
            <v>0.9</v>
          </cell>
          <cell r="AF302">
            <v>2</v>
          </cell>
          <cell r="AG302">
            <v>1.1000000000000001</v>
          </cell>
          <cell r="AH302">
            <v>0.09</v>
          </cell>
          <cell r="AI302">
            <v>0</v>
          </cell>
          <cell r="AJ302">
            <v>0</v>
          </cell>
          <cell r="AK302">
            <v>9</v>
          </cell>
          <cell r="AL302">
            <v>2</v>
          </cell>
          <cell r="AM302">
            <v>28</v>
          </cell>
          <cell r="AN302">
            <v>660</v>
          </cell>
          <cell r="AO302">
            <v>22</v>
          </cell>
          <cell r="AP302">
            <v>160</v>
          </cell>
          <cell r="AQ302">
            <v>90</v>
          </cell>
          <cell r="AR302">
            <v>3.6</v>
          </cell>
          <cell r="AS302">
            <v>0.9</v>
          </cell>
        </row>
        <row r="303">
          <cell r="A303">
            <v>302</v>
          </cell>
          <cell r="B303" t="str">
            <v xml:space="preserve">Codorniz carne sem pele, crua </v>
          </cell>
          <cell r="C303" t="str">
            <v>Carne e produtos cárneos</v>
          </cell>
          <cell r="D303" t="str">
            <v>Carne de mamiferos e de aves</v>
          </cell>
          <cell r="E303" t="str">
            <v>Carne de aves</v>
          </cell>
          <cell r="F303">
            <v>119</v>
          </cell>
          <cell r="G303">
            <v>502</v>
          </cell>
          <cell r="H303">
            <v>3.4</v>
          </cell>
          <cell r="I303">
            <v>1</v>
          </cell>
          <cell r="J303">
            <v>1</v>
          </cell>
          <cell r="K303">
            <v>0.9</v>
          </cell>
          <cell r="L303">
            <v>0.7</v>
          </cell>
          <cell r="M303">
            <v>0</v>
          </cell>
          <cell r="N303">
            <v>0</v>
          </cell>
          <cell r="O303">
            <v>0</v>
          </cell>
          <cell r="P303">
            <v>0</v>
          </cell>
          <cell r="Q303">
            <v>0</v>
          </cell>
          <cell r="R303">
            <v>0</v>
          </cell>
          <cell r="S303">
            <v>22.1</v>
          </cell>
          <cell r="T303">
            <v>0.1</v>
          </cell>
          <cell r="U303">
            <v>0</v>
          </cell>
          <cell r="V303">
            <v>72.7</v>
          </cell>
          <cell r="W303">
            <v>0</v>
          </cell>
          <cell r="X303">
            <v>55</v>
          </cell>
          <cell r="Y303">
            <v>17</v>
          </cell>
          <cell r="Z303">
            <v>0</v>
          </cell>
          <cell r="AA303">
            <v>0.2</v>
          </cell>
          <cell r="AB303">
            <v>0.2</v>
          </cell>
          <cell r="AC303">
            <v>0.17</v>
          </cell>
          <cell r="AD303">
            <v>0.22</v>
          </cell>
          <cell r="AE303">
            <v>9.1</v>
          </cell>
          <cell r="AF303">
            <v>15</v>
          </cell>
          <cell r="AG303">
            <v>5.8</v>
          </cell>
          <cell r="AH303">
            <v>0.56000000000000005</v>
          </cell>
          <cell r="AI303">
            <v>0.47</v>
          </cell>
          <cell r="AJ303">
            <v>0</v>
          </cell>
          <cell r="AK303">
            <v>7</v>
          </cell>
          <cell r="AL303">
            <v>1.3</v>
          </cell>
          <cell r="AM303">
            <v>45</v>
          </cell>
          <cell r="AN303">
            <v>250</v>
          </cell>
          <cell r="AO303">
            <v>13</v>
          </cell>
          <cell r="AP303">
            <v>240</v>
          </cell>
          <cell r="AQ303">
            <v>29</v>
          </cell>
          <cell r="AR303">
            <v>3.1</v>
          </cell>
          <cell r="AS303">
            <v>2.7</v>
          </cell>
        </row>
        <row r="304">
          <cell r="A304">
            <v>301</v>
          </cell>
          <cell r="B304" t="str">
            <v>Codorniz com pele, crua</v>
          </cell>
          <cell r="C304" t="str">
            <v>Carne e produtos cárneos</v>
          </cell>
          <cell r="D304" t="str">
            <v>Carne de mamiferos e de aves</v>
          </cell>
          <cell r="E304" t="str">
            <v>Carne de aves</v>
          </cell>
          <cell r="F304">
            <v>170</v>
          </cell>
          <cell r="G304">
            <v>710</v>
          </cell>
          <cell r="H304">
            <v>9.3000000000000007</v>
          </cell>
          <cell r="I304">
            <v>2.6</v>
          </cell>
          <cell r="J304">
            <v>3.2</v>
          </cell>
          <cell r="K304">
            <v>2.2999999999999998</v>
          </cell>
          <cell r="L304">
            <v>1.8</v>
          </cell>
          <cell r="M304">
            <v>0</v>
          </cell>
          <cell r="N304">
            <v>0</v>
          </cell>
          <cell r="O304">
            <v>0</v>
          </cell>
          <cell r="P304">
            <v>0</v>
          </cell>
          <cell r="Q304">
            <v>0</v>
          </cell>
          <cell r="R304">
            <v>0</v>
          </cell>
          <cell r="S304">
            <v>21.5</v>
          </cell>
          <cell r="T304">
            <v>0.1</v>
          </cell>
          <cell r="U304">
            <v>0</v>
          </cell>
          <cell r="V304">
            <v>68.3</v>
          </cell>
          <cell r="W304">
            <v>0</v>
          </cell>
          <cell r="X304">
            <v>60</v>
          </cell>
          <cell r="Y304">
            <v>72</v>
          </cell>
          <cell r="Z304">
            <v>0</v>
          </cell>
          <cell r="AA304">
            <v>0.5</v>
          </cell>
          <cell r="AB304">
            <v>0.1</v>
          </cell>
          <cell r="AC304">
            <v>0.15</v>
          </cell>
          <cell r="AD304">
            <v>0.2</v>
          </cell>
          <cell r="AE304">
            <v>7.5</v>
          </cell>
          <cell r="AF304">
            <v>13</v>
          </cell>
          <cell r="AG304">
            <v>5.2</v>
          </cell>
          <cell r="AH304">
            <v>0.6</v>
          </cell>
          <cell r="AI304">
            <v>0.43</v>
          </cell>
          <cell r="AJ304">
            <v>0</v>
          </cell>
          <cell r="AK304">
            <v>8</v>
          </cell>
          <cell r="AL304">
            <v>0.9</v>
          </cell>
          <cell r="AM304">
            <v>47</v>
          </cell>
          <cell r="AN304">
            <v>220</v>
          </cell>
          <cell r="AO304">
            <v>13</v>
          </cell>
          <cell r="AP304">
            <v>220</v>
          </cell>
          <cell r="AQ304">
            <v>27</v>
          </cell>
          <cell r="AR304">
            <v>2.7</v>
          </cell>
          <cell r="AS304">
            <v>2.4</v>
          </cell>
        </row>
        <row r="305">
          <cell r="A305">
            <v>303</v>
          </cell>
          <cell r="B305" t="str">
            <v>Codorniz com pele, estufada com azeite</v>
          </cell>
          <cell r="C305" t="str">
            <v>Carne e produtos cárneos</v>
          </cell>
          <cell r="D305" t="str">
            <v>Carne de mamiferos e de aves</v>
          </cell>
          <cell r="E305" t="str">
            <v>Carne de aves</v>
          </cell>
          <cell r="F305">
            <v>234</v>
          </cell>
          <cell r="G305">
            <v>976</v>
          </cell>
          <cell r="H305">
            <v>13.4</v>
          </cell>
          <cell r="I305">
            <v>3.4</v>
          </cell>
          <cell r="J305">
            <v>5.6</v>
          </cell>
          <cell r="K305">
            <v>2.9</v>
          </cell>
          <cell r="L305">
            <v>2.29</v>
          </cell>
          <cell r="M305">
            <v>0</v>
          </cell>
          <cell r="N305">
            <v>0.7</v>
          </cell>
          <cell r="O305">
            <v>0.3</v>
          </cell>
          <cell r="P305">
            <v>0.1</v>
          </cell>
          <cell r="Q305">
            <v>0.3</v>
          </cell>
          <cell r="R305">
            <v>0.2</v>
          </cell>
          <cell r="S305">
            <v>25.6</v>
          </cell>
          <cell r="T305">
            <v>1.3</v>
          </cell>
          <cell r="U305">
            <v>1.1000000000000001</v>
          </cell>
          <cell r="V305">
            <v>56.8</v>
          </cell>
          <cell r="W305">
            <v>0</v>
          </cell>
          <cell r="X305">
            <v>71</v>
          </cell>
          <cell r="Y305">
            <v>85</v>
          </cell>
          <cell r="Z305">
            <v>0</v>
          </cell>
          <cell r="AA305">
            <v>0.3</v>
          </cell>
          <cell r="AB305">
            <v>0.47</v>
          </cell>
          <cell r="AC305">
            <v>0.11</v>
          </cell>
          <cell r="AD305">
            <v>0.23</v>
          </cell>
          <cell r="AE305">
            <v>5.4</v>
          </cell>
          <cell r="AF305">
            <v>15.5</v>
          </cell>
          <cell r="AG305">
            <v>6.18</v>
          </cell>
          <cell r="AH305">
            <v>0.45</v>
          </cell>
          <cell r="AI305">
            <v>0.25</v>
          </cell>
          <cell r="AJ305">
            <v>0.8</v>
          </cell>
          <cell r="AK305">
            <v>5.5</v>
          </cell>
          <cell r="AL305">
            <v>2.3199999999999998</v>
          </cell>
          <cell r="AM305">
            <v>500</v>
          </cell>
          <cell r="AN305">
            <v>160</v>
          </cell>
          <cell r="AO305">
            <v>17</v>
          </cell>
          <cell r="AP305">
            <v>190</v>
          </cell>
          <cell r="AQ305">
            <v>28</v>
          </cell>
          <cell r="AR305">
            <v>2.7</v>
          </cell>
          <cell r="AS305">
            <v>2.7</v>
          </cell>
        </row>
        <row r="306">
          <cell r="A306">
            <v>304</v>
          </cell>
          <cell r="B306" t="str">
            <v>Codorniz com pele, grelhada</v>
          </cell>
          <cell r="C306" t="str">
            <v>Carne e produtos cárneos</v>
          </cell>
          <cell r="D306" t="str">
            <v>Carne de mamiferos e de aves</v>
          </cell>
          <cell r="E306" t="str">
            <v>Carne de aves</v>
          </cell>
          <cell r="F306">
            <v>202</v>
          </cell>
          <cell r="G306">
            <v>846</v>
          </cell>
          <cell r="H306">
            <v>11.6</v>
          </cell>
          <cell r="I306">
            <v>3.2</v>
          </cell>
          <cell r="J306">
            <v>4.0999999999999996</v>
          </cell>
          <cell r="K306">
            <v>2.9</v>
          </cell>
          <cell r="L306">
            <v>2.2000000000000002</v>
          </cell>
          <cell r="M306">
            <v>0</v>
          </cell>
          <cell r="N306">
            <v>0</v>
          </cell>
          <cell r="O306">
            <v>0</v>
          </cell>
          <cell r="P306">
            <v>0</v>
          </cell>
          <cell r="Q306">
            <v>0</v>
          </cell>
          <cell r="R306">
            <v>0</v>
          </cell>
          <cell r="S306">
            <v>24.5</v>
          </cell>
          <cell r="T306">
            <v>0.8</v>
          </cell>
          <cell r="U306">
            <v>0</v>
          </cell>
          <cell r="V306">
            <v>62</v>
          </cell>
          <cell r="W306">
            <v>0</v>
          </cell>
          <cell r="X306">
            <v>86</v>
          </cell>
          <cell r="Y306">
            <v>68</v>
          </cell>
          <cell r="Z306">
            <v>0</v>
          </cell>
          <cell r="AA306">
            <v>0</v>
          </cell>
          <cell r="AB306">
            <v>0.7</v>
          </cell>
          <cell r="AC306">
            <v>0.19</v>
          </cell>
          <cell r="AD306">
            <v>0.33</v>
          </cell>
          <cell r="AE306">
            <v>7.7</v>
          </cell>
          <cell r="AF306">
            <v>14</v>
          </cell>
          <cell r="AG306">
            <v>6.1</v>
          </cell>
          <cell r="AH306">
            <v>0.46</v>
          </cell>
          <cell r="AI306">
            <v>0.36</v>
          </cell>
          <cell r="AJ306">
            <v>0</v>
          </cell>
          <cell r="AK306">
            <v>6.1</v>
          </cell>
          <cell r="AL306">
            <v>1.9</v>
          </cell>
          <cell r="AM306">
            <v>320</v>
          </cell>
          <cell r="AN306">
            <v>170</v>
          </cell>
          <cell r="AO306">
            <v>17</v>
          </cell>
          <cell r="AP306">
            <v>280</v>
          </cell>
          <cell r="AQ306">
            <v>26</v>
          </cell>
          <cell r="AR306">
            <v>4.8</v>
          </cell>
          <cell r="AS306">
            <v>3.1</v>
          </cell>
        </row>
        <row r="307">
          <cell r="A307">
            <v>1149</v>
          </cell>
          <cell r="B307" t="str">
            <v>Coelho à caçador</v>
          </cell>
          <cell r="C307" t="str">
            <v>Pratos compostos</v>
          </cell>
          <cell r="D307" t="str">
            <v>Pratos, incl. refeições prontas a comer (excluindo sopas e saladas)</v>
          </cell>
          <cell r="E307" t="str">
            <v>Pratos, excluindo pratos  de massa ou arroz, sanduíches e pizza</v>
          </cell>
          <cell r="F307">
            <v>182</v>
          </cell>
          <cell r="G307">
            <v>757</v>
          </cell>
          <cell r="H307">
            <v>12.7</v>
          </cell>
          <cell r="I307">
            <v>3.7</v>
          </cell>
          <cell r="J307">
            <v>5.6</v>
          </cell>
          <cell r="K307">
            <v>1.8</v>
          </cell>
          <cell r="L307">
            <v>1.57</v>
          </cell>
          <cell r="M307">
            <v>0</v>
          </cell>
          <cell r="N307">
            <v>1.6</v>
          </cell>
          <cell r="O307">
            <v>1.4</v>
          </cell>
          <cell r="P307">
            <v>0.2</v>
          </cell>
          <cell r="Q307">
            <v>0</v>
          </cell>
          <cell r="R307">
            <v>0.7</v>
          </cell>
          <cell r="S307">
            <v>12.3</v>
          </cell>
          <cell r="T307">
            <v>0.6</v>
          </cell>
          <cell r="U307">
            <v>1.5</v>
          </cell>
          <cell r="V307">
            <v>69.599999999999994</v>
          </cell>
          <cell r="W307">
            <v>0.1</v>
          </cell>
          <cell r="X307">
            <v>33</v>
          </cell>
          <cell r="Y307">
            <v>35</v>
          </cell>
          <cell r="Z307">
            <v>207</v>
          </cell>
          <cell r="AA307">
            <v>0.3</v>
          </cell>
          <cell r="AB307">
            <v>0.84</v>
          </cell>
          <cell r="AC307">
            <v>0.12</v>
          </cell>
          <cell r="AD307">
            <v>0.12</v>
          </cell>
          <cell r="AE307">
            <v>2.5</v>
          </cell>
          <cell r="AF307">
            <v>4.7</v>
          </cell>
          <cell r="AG307">
            <v>2.23</v>
          </cell>
          <cell r="AH307">
            <v>0.37</v>
          </cell>
          <cell r="AI307">
            <v>4.9000000000000004</v>
          </cell>
          <cell r="AJ307">
            <v>12.4</v>
          </cell>
          <cell r="AK307">
            <v>15</v>
          </cell>
          <cell r="AL307">
            <v>1.7</v>
          </cell>
          <cell r="AM307">
            <v>250</v>
          </cell>
          <cell r="AN307">
            <v>360</v>
          </cell>
          <cell r="AO307">
            <v>29</v>
          </cell>
          <cell r="AP307">
            <v>140</v>
          </cell>
          <cell r="AQ307">
            <v>26</v>
          </cell>
          <cell r="AR307">
            <v>1.1000000000000001</v>
          </cell>
          <cell r="AS307">
            <v>1</v>
          </cell>
        </row>
        <row r="308">
          <cell r="A308">
            <v>274</v>
          </cell>
          <cell r="B308" t="str">
            <v>Coelho cru</v>
          </cell>
          <cell r="C308" t="str">
            <v>Carne e produtos cárneos</v>
          </cell>
          <cell r="D308" t="str">
            <v>Carne de mamiferos e de aves</v>
          </cell>
          <cell r="E308" t="str">
            <v>Carne de mamíferos</v>
          </cell>
          <cell r="F308">
            <v>117</v>
          </cell>
          <cell r="G308">
            <v>493</v>
          </cell>
          <cell r="H308">
            <v>4</v>
          </cell>
          <cell r="I308">
            <v>1.3</v>
          </cell>
          <cell r="J308">
            <v>0.9</v>
          </cell>
          <cell r="K308">
            <v>0.7</v>
          </cell>
          <cell r="L308">
            <v>0.6</v>
          </cell>
          <cell r="M308">
            <v>0</v>
          </cell>
          <cell r="N308">
            <v>0</v>
          </cell>
          <cell r="O308">
            <v>0</v>
          </cell>
          <cell r="P308">
            <v>0</v>
          </cell>
          <cell r="Q308">
            <v>0</v>
          </cell>
          <cell r="R308">
            <v>0</v>
          </cell>
          <cell r="S308">
            <v>20.3</v>
          </cell>
          <cell r="T308">
            <v>0.1</v>
          </cell>
          <cell r="U308">
            <v>0</v>
          </cell>
          <cell r="V308">
            <v>74.400000000000006</v>
          </cell>
          <cell r="W308">
            <v>0</v>
          </cell>
          <cell r="X308">
            <v>48</v>
          </cell>
          <cell r="Y308">
            <v>0</v>
          </cell>
          <cell r="Z308">
            <v>0</v>
          </cell>
          <cell r="AA308">
            <v>0.5</v>
          </cell>
          <cell r="AB308">
            <v>0.13</v>
          </cell>
          <cell r="AC308">
            <v>0.1</v>
          </cell>
          <cell r="AD308">
            <v>0.16</v>
          </cell>
          <cell r="AE308">
            <v>4</v>
          </cell>
          <cell r="AF308">
            <v>7.8</v>
          </cell>
          <cell r="AG308">
            <v>3.8</v>
          </cell>
          <cell r="AH308">
            <v>0.5</v>
          </cell>
          <cell r="AI308">
            <v>9</v>
          </cell>
          <cell r="AJ308">
            <v>0</v>
          </cell>
          <cell r="AK308">
            <v>5</v>
          </cell>
          <cell r="AL308">
            <v>1.3</v>
          </cell>
          <cell r="AM308">
            <v>58</v>
          </cell>
          <cell r="AN308">
            <v>380</v>
          </cell>
          <cell r="AO308">
            <v>17</v>
          </cell>
          <cell r="AP308">
            <v>220</v>
          </cell>
          <cell r="AQ308">
            <v>20</v>
          </cell>
          <cell r="AR308">
            <v>1</v>
          </cell>
          <cell r="AS308">
            <v>1.5</v>
          </cell>
        </row>
        <row r="309">
          <cell r="A309">
            <v>1150</v>
          </cell>
          <cell r="B309" t="str">
            <v>Coelho em vinha de alhos</v>
          </cell>
          <cell r="C309" t="str">
            <v>Pratos compostos</v>
          </cell>
          <cell r="D309" t="str">
            <v>Pratos, incl. refeições prontas a comer (excluindo sopas e saladas)</v>
          </cell>
          <cell r="E309" t="str">
            <v>Pratos, excluindo pratos  de massa ou arroz, sanduíches e pizza</v>
          </cell>
          <cell r="F309">
            <v>174</v>
          </cell>
          <cell r="G309">
            <v>722</v>
          </cell>
          <cell r="H309">
            <v>11.6</v>
          </cell>
          <cell r="I309">
            <v>1.8</v>
          </cell>
          <cell r="J309">
            <v>2.4</v>
          </cell>
          <cell r="K309">
            <v>6.5</v>
          </cell>
          <cell r="L309">
            <v>6.41</v>
          </cell>
          <cell r="M309">
            <v>0</v>
          </cell>
          <cell r="N309">
            <v>1.4</v>
          </cell>
          <cell r="O309">
            <v>1.1000000000000001</v>
          </cell>
          <cell r="P309">
            <v>0.3</v>
          </cell>
          <cell r="Q309">
            <v>0.1</v>
          </cell>
          <cell r="R309">
            <v>0.5</v>
          </cell>
          <cell r="S309">
            <v>11.3</v>
          </cell>
          <cell r="T309">
            <v>0.1</v>
          </cell>
          <cell r="U309">
            <v>2.5</v>
          </cell>
          <cell r="V309">
            <v>71.599999999999994</v>
          </cell>
          <cell r="W309">
            <v>0</v>
          </cell>
          <cell r="X309">
            <v>26</v>
          </cell>
          <cell r="Y309">
            <v>46</v>
          </cell>
          <cell r="Z309">
            <v>274</v>
          </cell>
          <cell r="AA309">
            <v>0.3</v>
          </cell>
          <cell r="AB309">
            <v>6.08</v>
          </cell>
          <cell r="AC309">
            <v>0.1</v>
          </cell>
          <cell r="AD309">
            <v>0.1</v>
          </cell>
          <cell r="AE309">
            <v>2.5</v>
          </cell>
          <cell r="AF309">
            <v>4.55</v>
          </cell>
          <cell r="AG309">
            <v>2.08</v>
          </cell>
          <cell r="AH309">
            <v>0.35</v>
          </cell>
          <cell r="AI309">
            <v>4.8</v>
          </cell>
          <cell r="AJ309">
            <v>4.5</v>
          </cell>
          <cell r="AK309">
            <v>9.1</v>
          </cell>
          <cell r="AL309">
            <v>1.08</v>
          </cell>
          <cell r="AM309">
            <v>40</v>
          </cell>
          <cell r="AN309">
            <v>340</v>
          </cell>
          <cell r="AO309">
            <v>24</v>
          </cell>
          <cell r="AP309">
            <v>130</v>
          </cell>
          <cell r="AQ309">
            <v>18</v>
          </cell>
          <cell r="AR309">
            <v>1</v>
          </cell>
          <cell r="AS309">
            <v>1</v>
          </cell>
        </row>
        <row r="310">
          <cell r="A310">
            <v>70208006</v>
          </cell>
          <cell r="B310" t="str">
            <v>Coelho estufado</v>
          </cell>
          <cell r="C310" t="str">
            <v>Pratos compostos</v>
          </cell>
          <cell r="D310" t="str">
            <v>Pratos, incl. refeições prontas a comer (excluindo sopas e saladas)</v>
          </cell>
          <cell r="E310" t="str">
            <v>Pratos, excluindo pratos  de massa ou arroz, sanduíches e pizza</v>
          </cell>
          <cell r="F310">
            <v>211</v>
          </cell>
          <cell r="G310">
            <v>884</v>
          </cell>
          <cell r="H310">
            <v>10.199999999999999</v>
          </cell>
          <cell r="I310">
            <v>1.7</v>
          </cell>
          <cell r="J310">
            <v>1.7</v>
          </cell>
          <cell r="K310">
            <v>1.7</v>
          </cell>
          <cell r="L310">
            <v>1.52</v>
          </cell>
          <cell r="M310">
            <v>1.7</v>
          </cell>
          <cell r="N310">
            <v>0.9</v>
          </cell>
          <cell r="O310">
            <v>0.7</v>
          </cell>
          <cell r="P310">
            <v>0.2</v>
          </cell>
          <cell r="Q310">
            <v>0</v>
          </cell>
          <cell r="R310">
            <v>0.3</v>
          </cell>
          <cell r="S310">
            <v>26.6</v>
          </cell>
          <cell r="T310">
            <v>1.3</v>
          </cell>
          <cell r="U310">
            <v>1.2</v>
          </cell>
          <cell r="V310">
            <v>57.8</v>
          </cell>
          <cell r="W310">
            <v>0</v>
          </cell>
          <cell r="X310">
            <v>62</v>
          </cell>
          <cell r="Y310">
            <v>16</v>
          </cell>
          <cell r="Z310">
            <v>11</v>
          </cell>
          <cell r="AA310">
            <v>0.5</v>
          </cell>
          <cell r="AB310">
            <v>0.64</v>
          </cell>
          <cell r="AC310">
            <v>0.09</v>
          </cell>
          <cell r="AD310">
            <v>0.16</v>
          </cell>
          <cell r="AE310">
            <v>3</v>
          </cell>
          <cell r="AF310">
            <v>10.3</v>
          </cell>
          <cell r="AG310">
            <v>4.96</v>
          </cell>
          <cell r="AH310">
            <v>0.34</v>
          </cell>
          <cell r="AI310">
            <v>7</v>
          </cell>
          <cell r="AJ310">
            <v>1.4</v>
          </cell>
          <cell r="AK310">
            <v>7.1</v>
          </cell>
          <cell r="AL310">
            <v>3.06</v>
          </cell>
          <cell r="AM310">
            <v>520</v>
          </cell>
          <cell r="AN310">
            <v>320</v>
          </cell>
          <cell r="AO310">
            <v>27</v>
          </cell>
          <cell r="AP310">
            <v>220</v>
          </cell>
          <cell r="AQ310">
            <v>24</v>
          </cell>
          <cell r="AR310">
            <v>1.5</v>
          </cell>
          <cell r="AS310">
            <v>1.9</v>
          </cell>
        </row>
        <row r="311">
          <cell r="A311">
            <v>276</v>
          </cell>
          <cell r="B311" t="str">
            <v>Coelho estufado com azeite</v>
          </cell>
          <cell r="C311" t="str">
            <v>Pratos compostos</v>
          </cell>
          <cell r="D311" t="str">
            <v>Pratos, incl. refeições prontas a comer (excluindo sopas e saladas)</v>
          </cell>
          <cell r="E311" t="str">
            <v>Pratos, excluindo pratos  de massa ou arroz, sanduíches e pizza</v>
          </cell>
          <cell r="F311">
            <v>218</v>
          </cell>
          <cell r="G311">
            <v>912</v>
          </cell>
          <cell r="H311">
            <v>11</v>
          </cell>
          <cell r="I311">
            <v>2.5</v>
          </cell>
          <cell r="J311">
            <v>5.7</v>
          </cell>
          <cell r="K311">
            <v>1.4</v>
          </cell>
          <cell r="L311">
            <v>1.1599999999999999</v>
          </cell>
          <cell r="M311">
            <v>0</v>
          </cell>
          <cell r="N311">
            <v>0.9</v>
          </cell>
          <cell r="O311">
            <v>0.7</v>
          </cell>
          <cell r="P311">
            <v>0.2</v>
          </cell>
          <cell r="Q311">
            <v>0</v>
          </cell>
          <cell r="R311">
            <v>0.3</v>
          </cell>
          <cell r="S311">
            <v>26.6</v>
          </cell>
          <cell r="T311">
            <v>1.2</v>
          </cell>
          <cell r="U311">
            <v>1.2</v>
          </cell>
          <cell r="V311">
            <v>57.2</v>
          </cell>
          <cell r="W311">
            <v>0</v>
          </cell>
          <cell r="X311">
            <v>62</v>
          </cell>
          <cell r="Y311">
            <v>0</v>
          </cell>
          <cell r="Z311">
            <v>0</v>
          </cell>
          <cell r="AA311">
            <v>0.5</v>
          </cell>
          <cell r="AB311">
            <v>1.04</v>
          </cell>
          <cell r="AC311">
            <v>0.09</v>
          </cell>
          <cell r="AD311">
            <v>0.16</v>
          </cell>
          <cell r="AE311">
            <v>3</v>
          </cell>
          <cell r="AF311">
            <v>10.3</v>
          </cell>
          <cell r="AG311">
            <v>4.95</v>
          </cell>
          <cell r="AH311">
            <v>0.34</v>
          </cell>
          <cell r="AI311">
            <v>7</v>
          </cell>
          <cell r="AJ311">
            <v>1.4</v>
          </cell>
          <cell r="AK311">
            <v>7.1</v>
          </cell>
          <cell r="AL311">
            <v>2.96</v>
          </cell>
          <cell r="AM311">
            <v>490</v>
          </cell>
          <cell r="AN311">
            <v>320</v>
          </cell>
          <cell r="AO311">
            <v>27</v>
          </cell>
          <cell r="AP311">
            <v>220</v>
          </cell>
          <cell r="AQ311">
            <v>24</v>
          </cell>
          <cell r="AR311">
            <v>1.5</v>
          </cell>
          <cell r="AS311">
            <v>1.9</v>
          </cell>
        </row>
        <row r="312">
          <cell r="A312">
            <v>275</v>
          </cell>
          <cell r="B312" t="str">
            <v>Coelho estufado com margarina</v>
          </cell>
          <cell r="C312" t="str">
            <v>Pratos compostos</v>
          </cell>
          <cell r="D312" t="str">
            <v>Pratos, incl. refeições prontas a comer (excluindo sopas e saladas)</v>
          </cell>
          <cell r="E312" t="str">
            <v>Pratos, excluindo pratos  de massa ou arroz, sanduíches e pizza</v>
          </cell>
          <cell r="F312">
            <v>205</v>
          </cell>
          <cell r="G312">
            <v>856</v>
          </cell>
          <cell r="H312">
            <v>9.5</v>
          </cell>
          <cell r="I312">
            <v>3.8</v>
          </cell>
          <cell r="J312">
            <v>2.1</v>
          </cell>
          <cell r="K312">
            <v>2.1</v>
          </cell>
          <cell r="L312">
            <v>1.87</v>
          </cell>
          <cell r="M312">
            <v>0</v>
          </cell>
          <cell r="N312">
            <v>0.9</v>
          </cell>
          <cell r="O312">
            <v>0.7</v>
          </cell>
          <cell r="P312">
            <v>0.2</v>
          </cell>
          <cell r="Q312">
            <v>0</v>
          </cell>
          <cell r="R312">
            <v>0.3</v>
          </cell>
          <cell r="S312">
            <v>26.6</v>
          </cell>
          <cell r="T312">
            <v>1.4</v>
          </cell>
          <cell r="U312">
            <v>1.2</v>
          </cell>
          <cell r="V312">
            <v>58.4</v>
          </cell>
          <cell r="W312">
            <v>0</v>
          </cell>
          <cell r="X312">
            <v>63</v>
          </cell>
          <cell r="Y312">
            <v>32</v>
          </cell>
          <cell r="Z312">
            <v>21</v>
          </cell>
          <cell r="AA312">
            <v>0.5</v>
          </cell>
          <cell r="AB312">
            <v>0.24</v>
          </cell>
          <cell r="AC312">
            <v>0.09</v>
          </cell>
          <cell r="AD312">
            <v>0.16</v>
          </cell>
          <cell r="AE312">
            <v>3</v>
          </cell>
          <cell r="AF312">
            <v>10.3</v>
          </cell>
          <cell r="AG312">
            <v>4.96</v>
          </cell>
          <cell r="AH312">
            <v>0.34</v>
          </cell>
          <cell r="AI312">
            <v>7</v>
          </cell>
          <cell r="AJ312">
            <v>1.4</v>
          </cell>
          <cell r="AK312">
            <v>7.1</v>
          </cell>
          <cell r="AL312">
            <v>3.15</v>
          </cell>
          <cell r="AM312">
            <v>550</v>
          </cell>
          <cell r="AN312">
            <v>320</v>
          </cell>
          <cell r="AO312">
            <v>27</v>
          </cell>
          <cell r="AP312">
            <v>220</v>
          </cell>
          <cell r="AQ312">
            <v>24</v>
          </cell>
          <cell r="AR312">
            <v>1.5</v>
          </cell>
          <cell r="AS312">
            <v>1.9</v>
          </cell>
        </row>
        <row r="313">
          <cell r="A313">
            <v>7</v>
          </cell>
          <cell r="B313" t="str">
            <v>Coentros crus</v>
          </cell>
          <cell r="C313" t="str">
            <v>Produtos hortícolas e derivados</v>
          </cell>
          <cell r="D313" t="str">
            <v>Ervas e flores comestíveis</v>
          </cell>
          <cell r="E313" t="str">
            <v>Ervas aromáticas</v>
          </cell>
          <cell r="F313">
            <v>28</v>
          </cell>
          <cell r="G313">
            <v>117</v>
          </cell>
          <cell r="H313">
            <v>0.6</v>
          </cell>
          <cell r="I313">
            <v>0.1</v>
          </cell>
          <cell r="J313">
            <v>0</v>
          </cell>
          <cell r="K313">
            <v>0.4</v>
          </cell>
          <cell r="L313">
            <v>0.3</v>
          </cell>
          <cell r="M313">
            <v>0</v>
          </cell>
          <cell r="N313">
            <v>1.8</v>
          </cell>
          <cell r="O313">
            <v>1.5</v>
          </cell>
          <cell r="P313">
            <v>0</v>
          </cell>
          <cell r="Q313">
            <v>0.3</v>
          </cell>
          <cell r="R313">
            <v>2.9</v>
          </cell>
          <cell r="S313">
            <v>2.4</v>
          </cell>
          <cell r="T313">
            <v>0.1</v>
          </cell>
          <cell r="U313">
            <v>0</v>
          </cell>
          <cell r="V313">
            <v>92.8</v>
          </cell>
          <cell r="W313">
            <v>0</v>
          </cell>
          <cell r="X313">
            <v>0</v>
          </cell>
          <cell r="Y313">
            <v>102</v>
          </cell>
          <cell r="Z313">
            <v>610</v>
          </cell>
          <cell r="AA313">
            <v>0</v>
          </cell>
          <cell r="AB313">
            <v>0.7</v>
          </cell>
          <cell r="AC313">
            <v>7.0000000000000007E-2</v>
          </cell>
          <cell r="AD313">
            <v>0.12</v>
          </cell>
          <cell r="AE313">
            <v>0.7</v>
          </cell>
          <cell r="AF313">
            <v>1.1000000000000001</v>
          </cell>
          <cell r="AG313">
            <v>0.4</v>
          </cell>
          <cell r="AH313">
            <v>0.18</v>
          </cell>
          <cell r="AI313">
            <v>0</v>
          </cell>
          <cell r="AJ313">
            <v>63</v>
          </cell>
          <cell r="AK313">
            <v>18</v>
          </cell>
          <cell r="AL313">
            <v>1.7</v>
          </cell>
          <cell r="AM313">
            <v>28</v>
          </cell>
          <cell r="AN313">
            <v>540</v>
          </cell>
          <cell r="AO313">
            <v>98</v>
          </cell>
          <cell r="AP313">
            <v>36</v>
          </cell>
          <cell r="AQ313">
            <v>26</v>
          </cell>
          <cell r="AR313">
            <v>1.9</v>
          </cell>
          <cell r="AS313">
            <v>0.2</v>
          </cell>
        </row>
        <row r="314">
          <cell r="A314">
            <v>603</v>
          </cell>
          <cell r="B314" t="str">
            <v>Cogumelos crus</v>
          </cell>
          <cell r="C314" t="str">
            <v>Produtos hortícolas e derivados</v>
          </cell>
          <cell r="D314" t="str">
            <v>Fungos, musgos e líquenes</v>
          </cell>
          <cell r="E314" t="str">
            <v>Fungos</v>
          </cell>
          <cell r="F314">
            <v>18</v>
          </cell>
          <cell r="G314">
            <v>76</v>
          </cell>
          <cell r="H314">
            <v>0.5</v>
          </cell>
          <cell r="I314">
            <v>0.1</v>
          </cell>
          <cell r="J314">
            <v>0</v>
          </cell>
          <cell r="K314">
            <v>0.2</v>
          </cell>
          <cell r="L314">
            <v>0.2</v>
          </cell>
          <cell r="M314">
            <v>0</v>
          </cell>
          <cell r="N314">
            <v>0.5</v>
          </cell>
          <cell r="O314">
            <v>0.3</v>
          </cell>
          <cell r="P314">
            <v>0</v>
          </cell>
          <cell r="Q314">
            <v>0.2</v>
          </cell>
          <cell r="R314">
            <v>2.2999999999999998</v>
          </cell>
          <cell r="S314">
            <v>1.8</v>
          </cell>
          <cell r="T314">
            <v>0</v>
          </cell>
          <cell r="U314">
            <v>0</v>
          </cell>
          <cell r="V314">
            <v>92.6</v>
          </cell>
          <cell r="W314">
            <v>0</v>
          </cell>
          <cell r="X314">
            <v>0</v>
          </cell>
          <cell r="Y314">
            <v>0</v>
          </cell>
          <cell r="Z314">
            <v>0</v>
          </cell>
          <cell r="AA314">
            <v>0</v>
          </cell>
          <cell r="AB314">
            <v>0.1</v>
          </cell>
          <cell r="AC314">
            <v>0.09</v>
          </cell>
          <cell r="AD314">
            <v>0.31</v>
          </cell>
          <cell r="AE314">
            <v>3.2</v>
          </cell>
          <cell r="AF314">
            <v>3.5</v>
          </cell>
          <cell r="AG314">
            <v>0.3</v>
          </cell>
          <cell r="AH314">
            <v>0.18</v>
          </cell>
          <cell r="AI314">
            <v>0</v>
          </cell>
          <cell r="AJ314">
            <v>1</v>
          </cell>
          <cell r="AK314">
            <v>44</v>
          </cell>
          <cell r="AL314">
            <v>0.9</v>
          </cell>
          <cell r="AM314">
            <v>5</v>
          </cell>
          <cell r="AN314">
            <v>320</v>
          </cell>
          <cell r="AO314">
            <v>6</v>
          </cell>
          <cell r="AP314">
            <v>80</v>
          </cell>
          <cell r="AQ314">
            <v>9</v>
          </cell>
          <cell r="AR314">
            <v>0.6</v>
          </cell>
          <cell r="AS314">
            <v>0.4</v>
          </cell>
        </row>
        <row r="315">
          <cell r="A315">
            <v>604</v>
          </cell>
          <cell r="B315" t="str">
            <v>Cogumelos enlatados, escorridos</v>
          </cell>
          <cell r="C315" t="str">
            <v>Produtos hortícolas e derivados</v>
          </cell>
          <cell r="D315" t="str">
            <v>Produtos hortícolas transformados ou em conserva e produtos similares</v>
          </cell>
          <cell r="E315" t="str">
            <v>Vegetais em lata ou frasco</v>
          </cell>
          <cell r="F315">
            <v>17</v>
          </cell>
          <cell r="G315">
            <v>72</v>
          </cell>
          <cell r="H315">
            <v>0.4</v>
          </cell>
          <cell r="I315">
            <v>0.1</v>
          </cell>
          <cell r="J315">
            <v>0</v>
          </cell>
          <cell r="K315">
            <v>0.2</v>
          </cell>
          <cell r="L315">
            <v>0.2</v>
          </cell>
          <cell r="M315">
            <v>0</v>
          </cell>
          <cell r="N315">
            <v>0</v>
          </cell>
          <cell r="O315">
            <v>0</v>
          </cell>
          <cell r="P315">
            <v>0</v>
          </cell>
          <cell r="Q315">
            <v>0</v>
          </cell>
          <cell r="R315">
            <v>2.7</v>
          </cell>
          <cell r="S315">
            <v>2.1</v>
          </cell>
          <cell r="T315">
            <v>0.9</v>
          </cell>
          <cell r="U315">
            <v>0</v>
          </cell>
          <cell r="V315">
            <v>91.4</v>
          </cell>
          <cell r="W315">
            <v>0</v>
          </cell>
          <cell r="X315">
            <v>0</v>
          </cell>
          <cell r="Y315">
            <v>0</v>
          </cell>
          <cell r="Z315">
            <v>0</v>
          </cell>
          <cell r="AA315">
            <v>0</v>
          </cell>
          <cell r="AB315">
            <v>0.1</v>
          </cell>
          <cell r="AC315">
            <v>0.01</v>
          </cell>
          <cell r="AD315">
            <v>0.25</v>
          </cell>
          <cell r="AE315">
            <v>1.1000000000000001</v>
          </cell>
          <cell r="AF315">
            <v>1.4</v>
          </cell>
          <cell r="AG315">
            <v>0.3</v>
          </cell>
          <cell r="AH315">
            <v>0.02</v>
          </cell>
          <cell r="AI315">
            <v>0</v>
          </cell>
          <cell r="AJ315">
            <v>0</v>
          </cell>
          <cell r="AK315">
            <v>10</v>
          </cell>
          <cell r="AL315">
            <v>1.7</v>
          </cell>
          <cell r="AM315">
            <v>360</v>
          </cell>
          <cell r="AN315">
            <v>100</v>
          </cell>
          <cell r="AO315">
            <v>22</v>
          </cell>
          <cell r="AP315">
            <v>61</v>
          </cell>
          <cell r="AQ315">
            <v>6</v>
          </cell>
          <cell r="AR315">
            <v>0.6</v>
          </cell>
          <cell r="AS315">
            <v>0.6</v>
          </cell>
          <cell r="AU315">
            <v>1.6</v>
          </cell>
        </row>
        <row r="316">
          <cell r="A316">
            <v>605</v>
          </cell>
          <cell r="B316" t="str">
            <v>Cogumelos fritos com óleo alimentar</v>
          </cell>
          <cell r="C316" t="str">
            <v>Produtos hortícolas e derivados</v>
          </cell>
          <cell r="D316" t="str">
            <v>Fungos, musgos e líquenes</v>
          </cell>
          <cell r="E316" t="str">
            <v>Fungos</v>
          </cell>
          <cell r="F316">
            <v>163</v>
          </cell>
          <cell r="G316">
            <v>669</v>
          </cell>
          <cell r="H316">
            <v>16.2</v>
          </cell>
          <cell r="I316">
            <v>1.8</v>
          </cell>
          <cell r="J316">
            <v>3.4</v>
          </cell>
          <cell r="K316">
            <v>10.4</v>
          </cell>
          <cell r="L316">
            <v>10.4</v>
          </cell>
          <cell r="M316">
            <v>0</v>
          </cell>
          <cell r="N316">
            <v>0.3</v>
          </cell>
          <cell r="O316">
            <v>0.1</v>
          </cell>
          <cell r="P316">
            <v>0</v>
          </cell>
          <cell r="Q316">
            <v>0.2</v>
          </cell>
          <cell r="R316">
            <v>3</v>
          </cell>
          <cell r="S316">
            <v>2.4</v>
          </cell>
          <cell r="T316">
            <v>0</v>
          </cell>
          <cell r="U316">
            <v>0</v>
          </cell>
          <cell r="V316">
            <v>74.8</v>
          </cell>
          <cell r="W316">
            <v>0</v>
          </cell>
          <cell r="X316">
            <v>0</v>
          </cell>
          <cell r="Y316">
            <v>0</v>
          </cell>
          <cell r="Z316">
            <v>0</v>
          </cell>
          <cell r="AA316">
            <v>0</v>
          </cell>
          <cell r="AB316">
            <v>2.9</v>
          </cell>
          <cell r="AC316">
            <v>0.09</v>
          </cell>
          <cell r="AD316">
            <v>0.34</v>
          </cell>
          <cell r="AE316">
            <v>0.4</v>
          </cell>
          <cell r="AF316">
            <v>0.6</v>
          </cell>
          <cell r="AG316">
            <v>0.2</v>
          </cell>
          <cell r="AH316">
            <v>0.19</v>
          </cell>
          <cell r="AI316">
            <v>0</v>
          </cell>
          <cell r="AJ316">
            <v>1</v>
          </cell>
          <cell r="AK316">
            <v>11</v>
          </cell>
          <cell r="AL316">
            <v>1.7</v>
          </cell>
          <cell r="AM316">
            <v>4</v>
          </cell>
          <cell r="AN316">
            <v>340</v>
          </cell>
          <cell r="AO316">
            <v>8</v>
          </cell>
          <cell r="AP316">
            <v>100</v>
          </cell>
          <cell r="AQ316">
            <v>19</v>
          </cell>
          <cell r="AR316">
            <v>1</v>
          </cell>
          <cell r="AS316">
            <v>0.5</v>
          </cell>
          <cell r="AU316">
            <v>1.6</v>
          </cell>
        </row>
        <row r="317">
          <cell r="A317">
            <v>1197</v>
          </cell>
          <cell r="B317" t="str">
            <v>Colorau</v>
          </cell>
          <cell r="C317" t="str">
            <v>Leguminosas, frutos de casca rija, sementes oleaginosas e especiarias</v>
          </cell>
          <cell r="D317" t="str">
            <v xml:space="preserve">Especiarias </v>
          </cell>
          <cell r="E317" t="str">
            <v>Especiarias de frutos</v>
          </cell>
          <cell r="F317">
            <v>358</v>
          </cell>
          <cell r="G317">
            <v>1490</v>
          </cell>
          <cell r="H317">
            <v>13</v>
          </cell>
          <cell r="I317">
            <v>2.1</v>
          </cell>
          <cell r="J317">
            <v>1.2</v>
          </cell>
          <cell r="K317">
            <v>8.4</v>
          </cell>
          <cell r="L317">
            <v>0.5</v>
          </cell>
          <cell r="M317">
            <v>0</v>
          </cell>
          <cell r="N317">
            <v>35</v>
          </cell>
          <cell r="O317">
            <v>33.200000000000003</v>
          </cell>
          <cell r="P317">
            <v>0</v>
          </cell>
          <cell r="Q317">
            <v>1.8</v>
          </cell>
          <cell r="R317">
            <v>20.9</v>
          </cell>
          <cell r="S317">
            <v>14.8</v>
          </cell>
          <cell r="T317">
            <v>0.1</v>
          </cell>
          <cell r="U317">
            <v>0</v>
          </cell>
          <cell r="V317">
            <v>9.4</v>
          </cell>
          <cell r="W317">
            <v>0</v>
          </cell>
          <cell r="X317">
            <v>0</v>
          </cell>
          <cell r="Y317">
            <v>6042</v>
          </cell>
          <cell r="Z317">
            <v>18126</v>
          </cell>
          <cell r="AA317">
            <v>0</v>
          </cell>
          <cell r="AB317">
            <v>0</v>
          </cell>
          <cell r="AC317">
            <v>0.65</v>
          </cell>
          <cell r="AD317">
            <v>1.7</v>
          </cell>
          <cell r="AE317">
            <v>15</v>
          </cell>
          <cell r="AF317">
            <v>15</v>
          </cell>
          <cell r="AG317">
            <v>0</v>
          </cell>
          <cell r="AH317">
            <v>3.4</v>
          </cell>
          <cell r="AI317">
            <v>0</v>
          </cell>
          <cell r="AJ317">
            <v>0</v>
          </cell>
          <cell r="AK317">
            <v>0</v>
          </cell>
          <cell r="AL317">
            <v>7.7</v>
          </cell>
          <cell r="AM317">
            <v>34</v>
          </cell>
          <cell r="AN317">
            <v>2340</v>
          </cell>
          <cell r="AO317">
            <v>180</v>
          </cell>
          <cell r="AP317">
            <v>350</v>
          </cell>
          <cell r="AQ317">
            <v>190</v>
          </cell>
          <cell r="AR317">
            <v>24</v>
          </cell>
          <cell r="AS317">
            <v>4.0999999999999996</v>
          </cell>
        </row>
        <row r="318">
          <cell r="A318">
            <v>1900000045</v>
          </cell>
          <cell r="B318" t="str">
            <v>Cominhos</v>
          </cell>
          <cell r="C318" t="str">
            <v>Leguminosas, frutos de casca rija, sementes oleaginosas e especiarias</v>
          </cell>
          <cell r="D318" t="str">
            <v xml:space="preserve">Especiarias </v>
          </cell>
          <cell r="E318" t="str">
            <v>Especiarias de sementes</v>
          </cell>
          <cell r="F318">
            <v>427</v>
          </cell>
          <cell r="G318">
            <v>1780</v>
          </cell>
          <cell r="H318">
            <v>22</v>
          </cell>
          <cell r="I318">
            <v>1.9</v>
          </cell>
          <cell r="J318">
            <v>8.6</v>
          </cell>
          <cell r="K318">
            <v>10.6</v>
          </cell>
          <cell r="L318">
            <v>10.6</v>
          </cell>
          <cell r="M318">
            <v>0</v>
          </cell>
          <cell r="N318">
            <v>34</v>
          </cell>
          <cell r="O318">
            <v>0</v>
          </cell>
          <cell r="P318">
            <v>0</v>
          </cell>
          <cell r="Q318">
            <v>34</v>
          </cell>
          <cell r="R318">
            <v>10.5</v>
          </cell>
          <cell r="S318">
            <v>18</v>
          </cell>
          <cell r="T318">
            <v>0.4</v>
          </cell>
          <cell r="U318">
            <v>0</v>
          </cell>
          <cell r="V318">
            <v>18</v>
          </cell>
          <cell r="W318">
            <v>0</v>
          </cell>
          <cell r="X318">
            <v>0</v>
          </cell>
          <cell r="Y318">
            <v>130</v>
          </cell>
          <cell r="Z318">
            <v>762</v>
          </cell>
          <cell r="AA318">
            <v>0</v>
          </cell>
          <cell r="AB318">
            <v>3.33</v>
          </cell>
          <cell r="AC318">
            <v>0.63</v>
          </cell>
          <cell r="AD318">
            <v>0.33</v>
          </cell>
          <cell r="AE318">
            <v>4.5999999999999996</v>
          </cell>
          <cell r="AF318">
            <v>13.1</v>
          </cell>
          <cell r="AG318">
            <v>8.5</v>
          </cell>
          <cell r="AH318">
            <v>0.44</v>
          </cell>
          <cell r="AI318">
            <v>0</v>
          </cell>
          <cell r="AJ318">
            <v>8</v>
          </cell>
          <cell r="AK318">
            <v>0</v>
          </cell>
          <cell r="AL318">
            <v>3.83</v>
          </cell>
          <cell r="AM318">
            <v>170</v>
          </cell>
          <cell r="AN318">
            <v>1790</v>
          </cell>
          <cell r="AO318">
            <v>930</v>
          </cell>
          <cell r="AP318">
            <v>500</v>
          </cell>
          <cell r="AQ318">
            <v>370</v>
          </cell>
          <cell r="AR318">
            <v>66</v>
          </cell>
          <cell r="AS318">
            <v>4.2</v>
          </cell>
        </row>
        <row r="319">
          <cell r="A319">
            <v>629</v>
          </cell>
          <cell r="B319" t="str">
            <v>Compota de ameixa</v>
          </cell>
          <cell r="C319" t="str">
            <v>Frutos e produtos derivados de frutos</v>
          </cell>
          <cell r="D319" t="str">
            <v>Produtos de frutos processados</v>
          </cell>
          <cell r="E319" t="str">
            <v>Frutos / Vegetais, cremes e similares</v>
          </cell>
          <cell r="F319">
            <v>200</v>
          </cell>
          <cell r="G319">
            <v>849</v>
          </cell>
          <cell r="H319">
            <v>0</v>
          </cell>
          <cell r="I319">
            <v>0</v>
          </cell>
          <cell r="J319">
            <v>0</v>
          </cell>
          <cell r="K319">
            <v>0</v>
          </cell>
          <cell r="L319">
            <v>0</v>
          </cell>
          <cell r="M319">
            <v>0</v>
          </cell>
          <cell r="N319">
            <v>49.2</v>
          </cell>
          <cell r="O319">
            <v>49.2</v>
          </cell>
          <cell r="P319">
            <v>0</v>
          </cell>
          <cell r="Q319">
            <v>0</v>
          </cell>
          <cell r="R319">
            <v>0.9</v>
          </cell>
          <cell r="S319">
            <v>0.3</v>
          </cell>
          <cell r="T319">
            <v>0</v>
          </cell>
          <cell r="U319">
            <v>0</v>
          </cell>
          <cell r="V319">
            <v>49.6</v>
          </cell>
          <cell r="W319">
            <v>0</v>
          </cell>
          <cell r="X319">
            <v>0</v>
          </cell>
          <cell r="Y319">
            <v>8</v>
          </cell>
          <cell r="Z319">
            <v>50</v>
          </cell>
          <cell r="AA319">
            <v>0</v>
          </cell>
          <cell r="AB319">
            <v>0</v>
          </cell>
          <cell r="AC319">
            <v>0</v>
          </cell>
          <cell r="AD319">
            <v>0</v>
          </cell>
          <cell r="AE319">
            <v>0</v>
          </cell>
          <cell r="AF319">
            <v>0</v>
          </cell>
          <cell r="AG319">
            <v>0</v>
          </cell>
          <cell r="AH319">
            <v>0</v>
          </cell>
          <cell r="AI319">
            <v>0</v>
          </cell>
          <cell r="AJ319">
            <v>0</v>
          </cell>
          <cell r="AK319">
            <v>0</v>
          </cell>
          <cell r="AL319">
            <v>0.22</v>
          </cell>
          <cell r="AM319">
            <v>9</v>
          </cell>
          <cell r="AN319">
            <v>72</v>
          </cell>
          <cell r="AO319">
            <v>11</v>
          </cell>
          <cell r="AP319">
            <v>7</v>
          </cell>
          <cell r="AQ319">
            <v>4</v>
          </cell>
          <cell r="AR319">
            <v>0.4</v>
          </cell>
          <cell r="AS319">
            <v>0.1</v>
          </cell>
        </row>
        <row r="320">
          <cell r="A320">
            <v>634</v>
          </cell>
          <cell r="B320" t="str">
            <v>Compota de ananás</v>
          </cell>
          <cell r="C320" t="str">
            <v>Frutos e produtos derivados de frutos</v>
          </cell>
          <cell r="D320" t="str">
            <v>Produtos de frutos processados</v>
          </cell>
          <cell r="E320" t="str">
            <v>Frutos / Vegetais, cremes e similares</v>
          </cell>
          <cell r="F320">
            <v>211</v>
          </cell>
          <cell r="G320">
            <v>895</v>
          </cell>
          <cell r="H320">
            <v>0.1</v>
          </cell>
          <cell r="I320">
            <v>0</v>
          </cell>
          <cell r="J320">
            <v>0.1</v>
          </cell>
          <cell r="K320">
            <v>0</v>
          </cell>
          <cell r="L320">
            <v>0</v>
          </cell>
          <cell r="M320">
            <v>0</v>
          </cell>
          <cell r="N320">
            <v>50.8</v>
          </cell>
          <cell r="O320">
            <v>50.8</v>
          </cell>
          <cell r="P320">
            <v>0</v>
          </cell>
          <cell r="Q320">
            <v>0</v>
          </cell>
          <cell r="R320">
            <v>0.8</v>
          </cell>
          <cell r="S320">
            <v>0.5</v>
          </cell>
          <cell r="T320">
            <v>0</v>
          </cell>
          <cell r="U320">
            <v>0</v>
          </cell>
          <cell r="V320">
            <v>46.8</v>
          </cell>
          <cell r="W320">
            <v>1</v>
          </cell>
          <cell r="X320">
            <v>0</v>
          </cell>
          <cell r="Y320">
            <v>2</v>
          </cell>
          <cell r="Z320">
            <v>11</v>
          </cell>
          <cell r="AA320">
            <v>0</v>
          </cell>
          <cell r="AB320">
            <v>0.06</v>
          </cell>
          <cell r="AC320">
            <v>0.05</v>
          </cell>
          <cell r="AD320">
            <v>0.02</v>
          </cell>
          <cell r="AE320">
            <v>0.2</v>
          </cell>
          <cell r="AF320">
            <v>0.3</v>
          </cell>
          <cell r="AG320">
            <v>0.1</v>
          </cell>
          <cell r="AH320">
            <v>7.0000000000000007E-2</v>
          </cell>
          <cell r="AI320">
            <v>0</v>
          </cell>
          <cell r="AJ320">
            <v>0</v>
          </cell>
          <cell r="AK320">
            <v>1</v>
          </cell>
          <cell r="AL320">
            <v>0.49</v>
          </cell>
          <cell r="AM320">
            <v>12</v>
          </cell>
          <cell r="AN320">
            <v>86</v>
          </cell>
          <cell r="AO320">
            <v>12</v>
          </cell>
          <cell r="AP320">
            <v>7</v>
          </cell>
          <cell r="AQ320">
            <v>8</v>
          </cell>
          <cell r="AR320">
            <v>1.6</v>
          </cell>
          <cell r="AS320">
            <v>0</v>
          </cell>
        </row>
        <row r="321">
          <cell r="A321">
            <v>639</v>
          </cell>
          <cell r="B321" t="str">
            <v>Compota de cereja</v>
          </cell>
          <cell r="C321" t="str">
            <v>Frutos e produtos derivados de frutos</v>
          </cell>
          <cell r="D321" t="str">
            <v>Produtos de frutos processados</v>
          </cell>
          <cell r="E321" t="str">
            <v>Frutos / Vegetais, cremes e similares</v>
          </cell>
          <cell r="F321">
            <v>251</v>
          </cell>
          <cell r="G321">
            <v>1070</v>
          </cell>
          <cell r="H321">
            <v>0</v>
          </cell>
          <cell r="I321">
            <v>0</v>
          </cell>
          <cell r="J321">
            <v>0</v>
          </cell>
          <cell r="K321">
            <v>0</v>
          </cell>
          <cell r="L321">
            <v>0</v>
          </cell>
          <cell r="M321">
            <v>0</v>
          </cell>
          <cell r="N321">
            <v>61.9</v>
          </cell>
          <cell r="O321">
            <v>61.9</v>
          </cell>
          <cell r="P321">
            <v>0</v>
          </cell>
          <cell r="Q321">
            <v>0</v>
          </cell>
          <cell r="R321">
            <v>0.9</v>
          </cell>
          <cell r="S321">
            <v>0.4</v>
          </cell>
          <cell r="T321">
            <v>0</v>
          </cell>
          <cell r="U321">
            <v>0</v>
          </cell>
          <cell r="V321">
            <v>36.6</v>
          </cell>
          <cell r="W321">
            <v>0</v>
          </cell>
          <cell r="X321">
            <v>0</v>
          </cell>
          <cell r="Y321">
            <v>0</v>
          </cell>
          <cell r="Z321">
            <v>0</v>
          </cell>
          <cell r="AA321">
            <v>0</v>
          </cell>
          <cell r="AB321">
            <v>0</v>
          </cell>
          <cell r="AC321">
            <v>0.01</v>
          </cell>
          <cell r="AD321">
            <v>0.03</v>
          </cell>
          <cell r="AE321">
            <v>0</v>
          </cell>
          <cell r="AF321">
            <v>0</v>
          </cell>
          <cell r="AG321">
            <v>0</v>
          </cell>
          <cell r="AH321">
            <v>0</v>
          </cell>
          <cell r="AI321">
            <v>0</v>
          </cell>
          <cell r="AJ321">
            <v>0</v>
          </cell>
          <cell r="AK321">
            <v>0</v>
          </cell>
          <cell r="AL321">
            <v>0.18</v>
          </cell>
          <cell r="AM321">
            <v>11</v>
          </cell>
          <cell r="AN321">
            <v>94</v>
          </cell>
          <cell r="AO321">
            <v>11</v>
          </cell>
          <cell r="AP321">
            <v>7</v>
          </cell>
          <cell r="AQ321">
            <v>5</v>
          </cell>
          <cell r="AR321">
            <v>1.5</v>
          </cell>
          <cell r="AS321">
            <v>0</v>
          </cell>
        </row>
        <row r="322">
          <cell r="A322">
            <v>646</v>
          </cell>
          <cell r="B322" t="str">
            <v>Compota de damasco</v>
          </cell>
          <cell r="C322" t="str">
            <v>Frutos e produtos derivados de frutos</v>
          </cell>
          <cell r="D322" t="str">
            <v>Produtos de frutos processados</v>
          </cell>
          <cell r="E322" t="str">
            <v>Frutos / Vegetais, cremes e similares</v>
          </cell>
          <cell r="F322">
            <v>239</v>
          </cell>
          <cell r="G322">
            <v>1020</v>
          </cell>
          <cell r="H322">
            <v>0</v>
          </cell>
          <cell r="I322">
            <v>0</v>
          </cell>
          <cell r="J322">
            <v>0</v>
          </cell>
          <cell r="K322">
            <v>0</v>
          </cell>
          <cell r="L322">
            <v>0</v>
          </cell>
          <cell r="M322">
            <v>0</v>
          </cell>
          <cell r="N322">
            <v>58.9</v>
          </cell>
          <cell r="O322">
            <v>58.9</v>
          </cell>
          <cell r="P322">
            <v>0</v>
          </cell>
          <cell r="Q322">
            <v>0</v>
          </cell>
          <cell r="R322">
            <v>0.9</v>
          </cell>
          <cell r="S322">
            <v>0.4</v>
          </cell>
          <cell r="T322">
            <v>0</v>
          </cell>
          <cell r="U322">
            <v>0</v>
          </cell>
          <cell r="V322">
            <v>39.5</v>
          </cell>
          <cell r="W322">
            <v>0</v>
          </cell>
          <cell r="X322">
            <v>0</v>
          </cell>
          <cell r="Y322">
            <v>0</v>
          </cell>
          <cell r="Z322">
            <v>0</v>
          </cell>
          <cell r="AA322">
            <v>0</v>
          </cell>
          <cell r="AB322">
            <v>0</v>
          </cell>
          <cell r="AC322">
            <v>0</v>
          </cell>
          <cell r="AD322">
            <v>0</v>
          </cell>
          <cell r="AE322">
            <v>0</v>
          </cell>
          <cell r="AF322">
            <v>0</v>
          </cell>
          <cell r="AG322">
            <v>0</v>
          </cell>
          <cell r="AH322">
            <v>0</v>
          </cell>
          <cell r="AI322">
            <v>0</v>
          </cell>
          <cell r="AJ322">
            <v>2</v>
          </cell>
          <cell r="AK322">
            <v>0</v>
          </cell>
          <cell r="AL322">
            <v>0.35</v>
          </cell>
          <cell r="AM322">
            <v>10</v>
          </cell>
          <cell r="AN322">
            <v>86</v>
          </cell>
          <cell r="AO322">
            <v>18</v>
          </cell>
          <cell r="AP322">
            <v>21</v>
          </cell>
          <cell r="AQ322">
            <v>4</v>
          </cell>
          <cell r="AR322">
            <v>0.8</v>
          </cell>
          <cell r="AS322">
            <v>0</v>
          </cell>
        </row>
        <row r="323">
          <cell r="A323">
            <v>659</v>
          </cell>
          <cell r="B323" t="str">
            <v>Compota de laranja</v>
          </cell>
          <cell r="C323" t="str">
            <v>Frutos e produtos derivados de frutos</v>
          </cell>
          <cell r="D323" t="str">
            <v>Produtos de frutos processados</v>
          </cell>
          <cell r="E323" t="str">
            <v>Frutos / Vegetais, cremes e similares</v>
          </cell>
          <cell r="F323">
            <v>242</v>
          </cell>
          <cell r="G323">
            <v>1030</v>
          </cell>
          <cell r="H323">
            <v>0</v>
          </cell>
          <cell r="I323">
            <v>0</v>
          </cell>
          <cell r="J323">
            <v>0</v>
          </cell>
          <cell r="K323">
            <v>0</v>
          </cell>
          <cell r="L323">
            <v>0</v>
          </cell>
          <cell r="M323">
            <v>0</v>
          </cell>
          <cell r="N323">
            <v>59.5</v>
          </cell>
          <cell r="O323">
            <v>59.5</v>
          </cell>
          <cell r="P323">
            <v>0</v>
          </cell>
          <cell r="Q323">
            <v>0</v>
          </cell>
          <cell r="R323">
            <v>0.9</v>
          </cell>
          <cell r="S323">
            <v>0.4</v>
          </cell>
          <cell r="T323">
            <v>0</v>
          </cell>
          <cell r="U323">
            <v>0</v>
          </cell>
          <cell r="V323">
            <v>38.700000000000003</v>
          </cell>
          <cell r="W323">
            <v>0.1</v>
          </cell>
          <cell r="X323">
            <v>0</v>
          </cell>
          <cell r="Y323">
            <v>80</v>
          </cell>
          <cell r="Z323">
            <v>50</v>
          </cell>
          <cell r="AA323">
            <v>0</v>
          </cell>
          <cell r="AB323">
            <v>0</v>
          </cell>
          <cell r="AC323">
            <v>0</v>
          </cell>
          <cell r="AD323">
            <v>0</v>
          </cell>
          <cell r="AE323">
            <v>0</v>
          </cell>
          <cell r="AF323">
            <v>0</v>
          </cell>
          <cell r="AG323">
            <v>0</v>
          </cell>
          <cell r="AH323">
            <v>0</v>
          </cell>
          <cell r="AI323">
            <v>0</v>
          </cell>
          <cell r="AJ323">
            <v>11</v>
          </cell>
          <cell r="AK323">
            <v>5</v>
          </cell>
          <cell r="AL323">
            <v>0.28999999999999998</v>
          </cell>
          <cell r="AM323">
            <v>14</v>
          </cell>
          <cell r="AN323">
            <v>46</v>
          </cell>
          <cell r="AO323">
            <v>26</v>
          </cell>
          <cell r="AP323">
            <v>12</v>
          </cell>
          <cell r="AQ323">
            <v>4</v>
          </cell>
          <cell r="AR323">
            <v>0.6</v>
          </cell>
          <cell r="AS323">
            <v>0.2</v>
          </cell>
        </row>
        <row r="324">
          <cell r="A324">
            <v>1210</v>
          </cell>
          <cell r="B324" t="str">
            <v>Condimento de mostarda</v>
          </cell>
          <cell r="C324" t="str">
            <v>Temperos, molhos e condimentos</v>
          </cell>
          <cell r="D324" t="str">
            <v>Condimentos (incluindo formatos de mesa)</v>
          </cell>
          <cell r="E324" t="str">
            <v>Molhos salgados</v>
          </cell>
          <cell r="F324">
            <v>158</v>
          </cell>
          <cell r="G324">
            <v>662</v>
          </cell>
          <cell r="H324">
            <v>6.4</v>
          </cell>
          <cell r="I324">
            <v>0.3</v>
          </cell>
          <cell r="J324">
            <v>4.5999999999999996</v>
          </cell>
          <cell r="K324">
            <v>1.5</v>
          </cell>
          <cell r="L324">
            <v>1.3</v>
          </cell>
          <cell r="M324">
            <v>0</v>
          </cell>
          <cell r="N324">
            <v>18.5</v>
          </cell>
          <cell r="O324">
            <v>14.5</v>
          </cell>
          <cell r="P324">
            <v>0</v>
          </cell>
          <cell r="Q324">
            <v>4</v>
          </cell>
          <cell r="R324">
            <v>1.7</v>
          </cell>
          <cell r="S324">
            <v>5.7</v>
          </cell>
          <cell r="T324">
            <v>1.9</v>
          </cell>
          <cell r="U324">
            <v>0</v>
          </cell>
          <cell r="V324">
            <v>63</v>
          </cell>
          <cell r="W324">
            <v>0</v>
          </cell>
          <cell r="X324">
            <v>0</v>
          </cell>
          <cell r="Y324">
            <v>0</v>
          </cell>
          <cell r="Z324">
            <v>0</v>
          </cell>
          <cell r="AA324">
            <v>0</v>
          </cell>
          <cell r="AB324">
            <v>1.8</v>
          </cell>
          <cell r="AC324">
            <v>0.1</v>
          </cell>
          <cell r="AD324">
            <v>0.2</v>
          </cell>
          <cell r="AE324">
            <v>0</v>
          </cell>
          <cell r="AF324">
            <v>1</v>
          </cell>
          <cell r="AG324">
            <v>1</v>
          </cell>
          <cell r="AH324">
            <v>0</v>
          </cell>
          <cell r="AI324">
            <v>0</v>
          </cell>
          <cell r="AJ324">
            <v>0</v>
          </cell>
          <cell r="AK324">
            <v>1.8</v>
          </cell>
          <cell r="AL324">
            <v>1.26</v>
          </cell>
          <cell r="AM324">
            <v>760</v>
          </cell>
          <cell r="AN324">
            <v>170</v>
          </cell>
          <cell r="AO324">
            <v>35</v>
          </cell>
          <cell r="AP324">
            <v>170</v>
          </cell>
          <cell r="AQ324">
            <v>120</v>
          </cell>
          <cell r="AR324">
            <v>1.6</v>
          </cell>
          <cell r="AS324">
            <v>0.7</v>
          </cell>
        </row>
        <row r="325">
          <cell r="A325">
            <v>1900000007</v>
          </cell>
          <cell r="B325" t="str">
            <v>Coração de galinha cru</v>
          </cell>
          <cell r="C325" t="str">
            <v>Carne e produtos cárneos</v>
          </cell>
          <cell r="D325" t="str">
            <v>Outros produtos do abate de animais</v>
          </cell>
          <cell r="E325" t="str">
            <v>Outros produtos do abate de aves</v>
          </cell>
          <cell r="F325">
            <v>149</v>
          </cell>
          <cell r="G325">
            <v>621</v>
          </cell>
          <cell r="H325">
            <v>9.3000000000000007</v>
          </cell>
          <cell r="I325">
            <v>2.7</v>
          </cell>
          <cell r="J325">
            <v>2.4</v>
          </cell>
          <cell r="K325">
            <v>2.7</v>
          </cell>
          <cell r="L325">
            <v>0.6</v>
          </cell>
          <cell r="M325">
            <v>0</v>
          </cell>
          <cell r="N325">
            <v>0.7</v>
          </cell>
          <cell r="O325">
            <v>0</v>
          </cell>
          <cell r="P325">
            <v>0</v>
          </cell>
          <cell r="Q325">
            <v>0.7</v>
          </cell>
          <cell r="R325">
            <v>0</v>
          </cell>
          <cell r="S325">
            <v>15.6</v>
          </cell>
          <cell r="T325">
            <v>0.2</v>
          </cell>
          <cell r="U325">
            <v>0</v>
          </cell>
          <cell r="V325">
            <v>73.599999999999994</v>
          </cell>
          <cell r="W325">
            <v>0</v>
          </cell>
          <cell r="X325">
            <v>136</v>
          </cell>
          <cell r="Y325">
            <v>9</v>
          </cell>
          <cell r="Z325">
            <v>0</v>
          </cell>
          <cell r="AA325">
            <v>0.7</v>
          </cell>
          <cell r="AB325">
            <v>0.37</v>
          </cell>
          <cell r="AC325">
            <v>0.31</v>
          </cell>
          <cell r="AD325">
            <v>0.73</v>
          </cell>
          <cell r="AE325">
            <v>4.88</v>
          </cell>
          <cell r="AF325">
            <v>8.2100000000000009</v>
          </cell>
          <cell r="AG325">
            <v>3.33</v>
          </cell>
          <cell r="AH325">
            <v>0.23</v>
          </cell>
          <cell r="AI325">
            <v>7.29</v>
          </cell>
          <cell r="AJ325">
            <v>3.2</v>
          </cell>
          <cell r="AK325">
            <v>45</v>
          </cell>
          <cell r="AL325">
            <v>0.8</v>
          </cell>
          <cell r="AM325">
            <v>64</v>
          </cell>
          <cell r="AN325">
            <v>180</v>
          </cell>
          <cell r="AO325">
            <v>12</v>
          </cell>
          <cell r="AP325">
            <v>180</v>
          </cell>
          <cell r="AQ325">
            <v>17</v>
          </cell>
          <cell r="AR325">
            <v>6</v>
          </cell>
          <cell r="AS325">
            <v>6.6</v>
          </cell>
        </row>
        <row r="326">
          <cell r="A326">
            <v>315</v>
          </cell>
          <cell r="B326" t="str">
            <v>Coração de porco, cru</v>
          </cell>
          <cell r="C326" t="str">
            <v>Carne e produtos cárneos</v>
          </cell>
          <cell r="D326" t="str">
            <v>Outros produtos do abate de animais</v>
          </cell>
          <cell r="E326" t="str">
            <v>Outros produtos do abate de mamiferos</v>
          </cell>
          <cell r="F326">
            <v>113</v>
          </cell>
          <cell r="G326">
            <v>476</v>
          </cell>
          <cell r="H326">
            <v>4.4000000000000004</v>
          </cell>
          <cell r="I326">
            <v>1.5</v>
          </cell>
          <cell r="J326">
            <v>1.7</v>
          </cell>
          <cell r="K326">
            <v>0.7</v>
          </cell>
          <cell r="L326">
            <v>0.6</v>
          </cell>
          <cell r="M326">
            <v>0</v>
          </cell>
          <cell r="N326">
            <v>0</v>
          </cell>
          <cell r="O326">
            <v>0</v>
          </cell>
          <cell r="P326">
            <v>0</v>
          </cell>
          <cell r="Q326">
            <v>0</v>
          </cell>
          <cell r="R326">
            <v>0</v>
          </cell>
          <cell r="S326">
            <v>18.399999999999999</v>
          </cell>
          <cell r="T326">
            <v>0.3</v>
          </cell>
          <cell r="U326">
            <v>0</v>
          </cell>
          <cell r="V326">
            <v>76.3</v>
          </cell>
          <cell r="W326">
            <v>0</v>
          </cell>
          <cell r="X326">
            <v>92</v>
          </cell>
          <cell r="Y326">
            <v>8</v>
          </cell>
          <cell r="Z326">
            <v>0</v>
          </cell>
          <cell r="AA326">
            <v>0.7</v>
          </cell>
          <cell r="AB326">
            <v>0.37</v>
          </cell>
          <cell r="AC326">
            <v>0.52</v>
          </cell>
          <cell r="AD326">
            <v>0.97</v>
          </cell>
          <cell r="AE326">
            <v>5</v>
          </cell>
          <cell r="AF326">
            <v>8.9</v>
          </cell>
          <cell r="AG326">
            <v>3.9</v>
          </cell>
          <cell r="AH326">
            <v>0.31</v>
          </cell>
          <cell r="AI326">
            <v>2</v>
          </cell>
          <cell r="AJ326">
            <v>3</v>
          </cell>
          <cell r="AK326">
            <v>2</v>
          </cell>
          <cell r="AL326">
            <v>1.18</v>
          </cell>
          <cell r="AM326">
            <v>110</v>
          </cell>
          <cell r="AN326">
            <v>320</v>
          </cell>
          <cell r="AO326">
            <v>10</v>
          </cell>
          <cell r="AP326">
            <v>280</v>
          </cell>
          <cell r="AQ326">
            <v>22</v>
          </cell>
          <cell r="AR326">
            <v>2.7</v>
          </cell>
          <cell r="AS326">
            <v>2.2000000000000002</v>
          </cell>
        </row>
        <row r="327">
          <cell r="A327">
            <v>316</v>
          </cell>
          <cell r="B327" t="str">
            <v>Coração de porco, estufado com banha e margarina</v>
          </cell>
          <cell r="C327" t="str">
            <v>Pratos compostos</v>
          </cell>
          <cell r="D327" t="str">
            <v>Pratos, incl. refeições prontas a comer (excluindo sopas e saladas)</v>
          </cell>
          <cell r="E327" t="str">
            <v>Pratos, excluindo pratos  de massa ou arroz, sanduíches e pizza</v>
          </cell>
          <cell r="F327">
            <v>193</v>
          </cell>
          <cell r="G327">
            <v>805</v>
          </cell>
          <cell r="H327">
            <v>10.5</v>
          </cell>
          <cell r="I327">
            <v>3.8</v>
          </cell>
          <cell r="J327">
            <v>4.0999999999999996</v>
          </cell>
          <cell r="K327">
            <v>1.8</v>
          </cell>
          <cell r="L327">
            <v>1.63</v>
          </cell>
          <cell r="M327">
            <v>0</v>
          </cell>
          <cell r="N327">
            <v>1</v>
          </cell>
          <cell r="O327">
            <v>0.7</v>
          </cell>
          <cell r="P327">
            <v>0.1</v>
          </cell>
          <cell r="Q327">
            <v>0.1</v>
          </cell>
          <cell r="R327">
            <v>0.4</v>
          </cell>
          <cell r="S327">
            <v>20.9</v>
          </cell>
          <cell r="T327">
            <v>1.4</v>
          </cell>
          <cell r="U327">
            <v>1.4</v>
          </cell>
          <cell r="V327">
            <v>63.6</v>
          </cell>
          <cell r="W327">
            <v>0</v>
          </cell>
          <cell r="X327">
            <v>106</v>
          </cell>
          <cell r="Y327">
            <v>117</v>
          </cell>
          <cell r="Z327">
            <v>542</v>
          </cell>
          <cell r="AA327">
            <v>0.7</v>
          </cell>
          <cell r="AB327">
            <v>0.55000000000000004</v>
          </cell>
          <cell r="AC327">
            <v>0.44</v>
          </cell>
          <cell r="AD327">
            <v>0.99</v>
          </cell>
          <cell r="AE327">
            <v>4.2</v>
          </cell>
          <cell r="AF327">
            <v>10.199999999999999</v>
          </cell>
          <cell r="AG327">
            <v>4.41</v>
          </cell>
          <cell r="AH327">
            <v>0.25</v>
          </cell>
          <cell r="AI327">
            <v>1.2</v>
          </cell>
          <cell r="AJ327">
            <v>5</v>
          </cell>
          <cell r="AK327">
            <v>4.8</v>
          </cell>
          <cell r="AL327">
            <v>2.73</v>
          </cell>
          <cell r="AM327">
            <v>570</v>
          </cell>
          <cell r="AN327">
            <v>260</v>
          </cell>
          <cell r="AO327">
            <v>23</v>
          </cell>
          <cell r="AP327">
            <v>210</v>
          </cell>
          <cell r="AQ327">
            <v>25</v>
          </cell>
          <cell r="AR327">
            <v>3</v>
          </cell>
          <cell r="AS327">
            <v>1.9</v>
          </cell>
        </row>
        <row r="328">
          <cell r="A328">
            <v>318</v>
          </cell>
          <cell r="B328" t="str">
            <v>Coração de vaca, cozido</v>
          </cell>
          <cell r="C328" t="str">
            <v>Carne e produtos cárneos</v>
          </cell>
          <cell r="D328" t="str">
            <v>Outros produtos do abate de animais</v>
          </cell>
          <cell r="E328" t="str">
            <v>Outros produtos do abate de mamiferos</v>
          </cell>
          <cell r="F328">
            <v>123</v>
          </cell>
          <cell r="G328">
            <v>520</v>
          </cell>
          <cell r="H328">
            <v>3.3</v>
          </cell>
          <cell r="I328">
            <v>1.4</v>
          </cell>
          <cell r="J328">
            <v>1.4</v>
          </cell>
          <cell r="K328">
            <v>0.2</v>
          </cell>
          <cell r="L328">
            <v>0.2</v>
          </cell>
          <cell r="M328">
            <v>0.1</v>
          </cell>
          <cell r="N328">
            <v>0</v>
          </cell>
          <cell r="O328">
            <v>0</v>
          </cell>
          <cell r="P328">
            <v>0</v>
          </cell>
          <cell r="Q328">
            <v>0</v>
          </cell>
          <cell r="R328">
            <v>0</v>
          </cell>
          <cell r="S328">
            <v>23.4</v>
          </cell>
          <cell r="T328">
            <v>0.5</v>
          </cell>
          <cell r="U328">
            <v>0</v>
          </cell>
          <cell r="V328">
            <v>71.400000000000006</v>
          </cell>
          <cell r="W328">
            <v>0</v>
          </cell>
          <cell r="X328">
            <v>128</v>
          </cell>
          <cell r="Y328">
            <v>10</v>
          </cell>
          <cell r="Z328">
            <v>0</v>
          </cell>
          <cell r="AA328">
            <v>0.4</v>
          </cell>
          <cell r="AB328">
            <v>0.6</v>
          </cell>
          <cell r="AC328">
            <v>0.43</v>
          </cell>
          <cell r="AD328">
            <v>0.49</v>
          </cell>
          <cell r="AE328">
            <v>3.8</v>
          </cell>
          <cell r="AF328">
            <v>8.8000000000000007</v>
          </cell>
          <cell r="AG328">
            <v>5</v>
          </cell>
          <cell r="AH328">
            <v>0.16</v>
          </cell>
          <cell r="AI328">
            <v>12</v>
          </cell>
          <cell r="AJ328">
            <v>6</v>
          </cell>
          <cell r="AK328">
            <v>3.9</v>
          </cell>
          <cell r="AL328">
            <v>1.6</v>
          </cell>
          <cell r="AM328">
            <v>200</v>
          </cell>
          <cell r="AN328">
            <v>260</v>
          </cell>
          <cell r="AO328">
            <v>16</v>
          </cell>
          <cell r="AP328">
            <v>300</v>
          </cell>
          <cell r="AQ328">
            <v>27</v>
          </cell>
          <cell r="AR328">
            <v>7.6</v>
          </cell>
          <cell r="AS328">
            <v>2.1</v>
          </cell>
        </row>
        <row r="329">
          <cell r="A329">
            <v>317</v>
          </cell>
          <cell r="B329" t="str">
            <v>Coração de vaca, cru</v>
          </cell>
          <cell r="C329" t="str">
            <v>Carne e produtos cárneos</v>
          </cell>
          <cell r="D329" t="str">
            <v>Outros produtos do abate de animais</v>
          </cell>
          <cell r="E329" t="str">
            <v>Outros produtos do abate de mamiferos</v>
          </cell>
          <cell r="F329">
            <v>92</v>
          </cell>
          <cell r="G329">
            <v>389</v>
          </cell>
          <cell r="H329">
            <v>2.7</v>
          </cell>
          <cell r="I329">
            <v>1.1000000000000001</v>
          </cell>
          <cell r="J329">
            <v>1.2</v>
          </cell>
          <cell r="K329">
            <v>0.1</v>
          </cell>
          <cell r="L329">
            <v>0.1</v>
          </cell>
          <cell r="M329">
            <v>0.1</v>
          </cell>
          <cell r="N329">
            <v>0</v>
          </cell>
          <cell r="O329">
            <v>0</v>
          </cell>
          <cell r="P329">
            <v>0</v>
          </cell>
          <cell r="Q329">
            <v>0</v>
          </cell>
          <cell r="R329">
            <v>0</v>
          </cell>
          <cell r="S329">
            <v>17</v>
          </cell>
          <cell r="T329">
            <v>0.3</v>
          </cell>
          <cell r="U329">
            <v>0</v>
          </cell>
          <cell r="V329">
            <v>78.8</v>
          </cell>
          <cell r="W329">
            <v>0</v>
          </cell>
          <cell r="X329">
            <v>91</v>
          </cell>
          <cell r="Y329">
            <v>6</v>
          </cell>
          <cell r="Z329">
            <v>0</v>
          </cell>
          <cell r="AA329">
            <v>0.3</v>
          </cell>
          <cell r="AB329">
            <v>0.45</v>
          </cell>
          <cell r="AC329">
            <v>0.4</v>
          </cell>
          <cell r="AD329">
            <v>0.4</v>
          </cell>
          <cell r="AE329">
            <v>5</v>
          </cell>
          <cell r="AF329">
            <v>8.6</v>
          </cell>
          <cell r="AG329">
            <v>3.6</v>
          </cell>
          <cell r="AH329">
            <v>0.23</v>
          </cell>
          <cell r="AI329">
            <v>13</v>
          </cell>
          <cell r="AJ329">
            <v>6</v>
          </cell>
          <cell r="AK329">
            <v>4</v>
          </cell>
          <cell r="AL329">
            <v>1.04</v>
          </cell>
          <cell r="AM329">
            <v>100</v>
          </cell>
          <cell r="AN329">
            <v>290</v>
          </cell>
          <cell r="AO329">
            <v>13</v>
          </cell>
          <cell r="AP329">
            <v>280</v>
          </cell>
          <cell r="AQ329">
            <v>20</v>
          </cell>
          <cell r="AR329">
            <v>5</v>
          </cell>
          <cell r="AS329">
            <v>1.6</v>
          </cell>
        </row>
        <row r="330">
          <cell r="A330">
            <v>319</v>
          </cell>
          <cell r="B330" t="str">
            <v>Coração de vaca, estufado com banha e margarina</v>
          </cell>
          <cell r="C330" t="str">
            <v>Pratos compostos</v>
          </cell>
          <cell r="D330" t="str">
            <v>Pratos, incl. refeições prontas a comer (excluindo sopas e saladas)</v>
          </cell>
          <cell r="E330" t="str">
            <v>Pratos, excluindo pratos  de massa ou arroz, sanduíches e pizza</v>
          </cell>
          <cell r="F330">
            <v>154</v>
          </cell>
          <cell r="G330">
            <v>643</v>
          </cell>
          <cell r="H330">
            <v>7.8</v>
          </cell>
          <cell r="I330">
            <v>3</v>
          </cell>
          <cell r="J330">
            <v>3.3</v>
          </cell>
          <cell r="K330">
            <v>1.1000000000000001</v>
          </cell>
          <cell r="L330">
            <v>0.98099999999999998</v>
          </cell>
          <cell r="M330">
            <v>0.1</v>
          </cell>
          <cell r="N330">
            <v>0.9</v>
          </cell>
          <cell r="O330">
            <v>0.7</v>
          </cell>
          <cell r="P330">
            <v>0.1</v>
          </cell>
          <cell r="Q330">
            <v>0.1</v>
          </cell>
          <cell r="R330">
            <v>0.4</v>
          </cell>
          <cell r="S330">
            <v>17.7</v>
          </cell>
          <cell r="T330">
            <v>1.3</v>
          </cell>
          <cell r="U330">
            <v>1.2</v>
          </cell>
          <cell r="V330">
            <v>69.2</v>
          </cell>
          <cell r="W330">
            <v>0</v>
          </cell>
          <cell r="X330">
            <v>96</v>
          </cell>
          <cell r="Y330">
            <v>105</v>
          </cell>
          <cell r="Z330">
            <v>496</v>
          </cell>
          <cell r="AA330">
            <v>0.3</v>
          </cell>
          <cell r="AB330">
            <v>0.57999999999999996</v>
          </cell>
          <cell r="AC330">
            <v>0.32</v>
          </cell>
          <cell r="AD330">
            <v>0.38</v>
          </cell>
          <cell r="AE330">
            <v>3.8</v>
          </cell>
          <cell r="AF330">
            <v>9.02</v>
          </cell>
          <cell r="AG330">
            <v>3.73</v>
          </cell>
          <cell r="AH330">
            <v>0.18</v>
          </cell>
          <cell r="AI330">
            <v>7</v>
          </cell>
          <cell r="AJ330">
            <v>6.3</v>
          </cell>
          <cell r="AK330">
            <v>5.5</v>
          </cell>
          <cell r="AL330">
            <v>2.35</v>
          </cell>
          <cell r="AM330">
            <v>520</v>
          </cell>
          <cell r="AN330">
            <v>220</v>
          </cell>
          <cell r="AO330">
            <v>24</v>
          </cell>
          <cell r="AP330">
            <v>190</v>
          </cell>
          <cell r="AQ330">
            <v>21</v>
          </cell>
          <cell r="AR330">
            <v>4.9000000000000004</v>
          </cell>
          <cell r="AS330">
            <v>1.3</v>
          </cell>
        </row>
        <row r="331">
          <cell r="A331">
            <v>320</v>
          </cell>
          <cell r="B331" t="str">
            <v>Coração de vitela, cru</v>
          </cell>
          <cell r="C331" t="str">
            <v>Carne e produtos cárneos</v>
          </cell>
          <cell r="D331" t="str">
            <v>Outros produtos do abate de animais</v>
          </cell>
          <cell r="E331" t="str">
            <v>Outros produtos do abate de mamiferos</v>
          </cell>
          <cell r="F331">
            <v>100</v>
          </cell>
          <cell r="G331">
            <v>419</v>
          </cell>
          <cell r="H331">
            <v>3.6</v>
          </cell>
          <cell r="I331">
            <v>1.5</v>
          </cell>
          <cell r="J331">
            <v>1.5</v>
          </cell>
          <cell r="K331">
            <v>0.1</v>
          </cell>
          <cell r="L331">
            <v>0.1</v>
          </cell>
          <cell r="M331">
            <v>0.2</v>
          </cell>
          <cell r="N331">
            <v>0</v>
          </cell>
          <cell r="O331">
            <v>0</v>
          </cell>
          <cell r="P331">
            <v>0</v>
          </cell>
          <cell r="Q331">
            <v>0</v>
          </cell>
          <cell r="R331">
            <v>0</v>
          </cell>
          <cell r="S331">
            <v>16.8</v>
          </cell>
          <cell r="T331">
            <v>0.3</v>
          </cell>
          <cell r="U331">
            <v>0</v>
          </cell>
          <cell r="V331">
            <v>78.599999999999994</v>
          </cell>
          <cell r="W331">
            <v>0</v>
          </cell>
          <cell r="X331">
            <v>76</v>
          </cell>
          <cell r="Y331">
            <v>6</v>
          </cell>
          <cell r="Z331">
            <v>0</v>
          </cell>
          <cell r="AA331">
            <v>0.9</v>
          </cell>
          <cell r="AB331">
            <v>0.45</v>
          </cell>
          <cell r="AC331">
            <v>0.5</v>
          </cell>
          <cell r="AD331">
            <v>0.49</v>
          </cell>
          <cell r="AE331">
            <v>6.5</v>
          </cell>
          <cell r="AF331">
            <v>10</v>
          </cell>
          <cell r="AG331">
            <v>3.6</v>
          </cell>
          <cell r="AH331">
            <v>0.23</v>
          </cell>
          <cell r="AI331">
            <v>13</v>
          </cell>
          <cell r="AJ331">
            <v>5</v>
          </cell>
          <cell r="AK331">
            <v>4</v>
          </cell>
          <cell r="AL331">
            <v>1.1000000000000001</v>
          </cell>
          <cell r="AM331">
            <v>120</v>
          </cell>
          <cell r="AN331">
            <v>350</v>
          </cell>
          <cell r="AO331">
            <v>15</v>
          </cell>
          <cell r="AP331">
            <v>300</v>
          </cell>
          <cell r="AQ331">
            <v>18</v>
          </cell>
          <cell r="AR331">
            <v>5.5</v>
          </cell>
          <cell r="AS331">
            <v>1.5</v>
          </cell>
        </row>
        <row r="332">
          <cell r="A332">
            <v>827</v>
          </cell>
          <cell r="B332" t="str">
            <v>Corvina cozida</v>
          </cell>
          <cell r="C332" t="str">
            <v>Peixes, mariscos, anfíbios, répteis e invertebrados</v>
          </cell>
          <cell r="D332" t="str">
            <v>Peixe (músculo)</v>
          </cell>
          <cell r="E332" t="str">
            <v>Peixe de mar</v>
          </cell>
          <cell r="F332">
            <v>95</v>
          </cell>
          <cell r="G332">
            <v>404</v>
          </cell>
          <cell r="H332">
            <v>1.4</v>
          </cell>
          <cell r="I332">
            <v>0.3</v>
          </cell>
          <cell r="J332">
            <v>0.5</v>
          </cell>
          <cell r="K332">
            <v>0.2</v>
          </cell>
          <cell r="L332">
            <v>0</v>
          </cell>
          <cell r="M332">
            <v>0</v>
          </cell>
          <cell r="N332">
            <v>0</v>
          </cell>
          <cell r="O332">
            <v>0</v>
          </cell>
          <cell r="P332">
            <v>0</v>
          </cell>
          <cell r="Q332">
            <v>0</v>
          </cell>
          <cell r="R332">
            <v>0</v>
          </cell>
          <cell r="S332">
            <v>20.7</v>
          </cell>
          <cell r="T332">
            <v>0.8</v>
          </cell>
          <cell r="U332">
            <v>0</v>
          </cell>
          <cell r="V332">
            <v>76</v>
          </cell>
          <cell r="W332">
            <v>0</v>
          </cell>
          <cell r="X332">
            <v>54</v>
          </cell>
          <cell r="Y332">
            <v>1</v>
          </cell>
          <cell r="Z332">
            <v>0</v>
          </cell>
          <cell r="AA332">
            <v>16</v>
          </cell>
          <cell r="AB332">
            <v>0.48</v>
          </cell>
          <cell r="AC332">
            <v>0.05</v>
          </cell>
          <cell r="AD332">
            <v>0.15</v>
          </cell>
          <cell r="AE332">
            <v>2.6</v>
          </cell>
          <cell r="AF332">
            <v>6.5</v>
          </cell>
          <cell r="AG332">
            <v>3.9</v>
          </cell>
          <cell r="AH332">
            <v>0.22</v>
          </cell>
          <cell r="AI332">
            <v>0.3</v>
          </cell>
          <cell r="AJ332">
            <v>0</v>
          </cell>
          <cell r="AK332">
            <v>12</v>
          </cell>
          <cell r="AL332">
            <v>1.9</v>
          </cell>
          <cell r="AM332">
            <v>310</v>
          </cell>
          <cell r="AN332">
            <v>390</v>
          </cell>
          <cell r="AO332">
            <v>11</v>
          </cell>
          <cell r="AP332">
            <v>230</v>
          </cell>
          <cell r="AQ332">
            <v>40</v>
          </cell>
          <cell r="AR332">
            <v>0.2</v>
          </cell>
          <cell r="AS332">
            <v>0.5</v>
          </cell>
        </row>
        <row r="333">
          <cell r="A333">
            <v>826</v>
          </cell>
          <cell r="B333" t="str">
            <v>Corvina crua</v>
          </cell>
          <cell r="C333" t="str">
            <v>Peixes, mariscos, anfíbios, répteis e invertebrados</v>
          </cell>
          <cell r="D333" t="str">
            <v>Peixe (músculo)</v>
          </cell>
          <cell r="E333" t="str">
            <v>Peixe de mar</v>
          </cell>
          <cell r="F333">
            <v>94</v>
          </cell>
          <cell r="G333">
            <v>399</v>
          </cell>
          <cell r="H333">
            <v>1.4</v>
          </cell>
          <cell r="I333">
            <v>0.3</v>
          </cell>
          <cell r="J333">
            <v>0.5</v>
          </cell>
          <cell r="K333">
            <v>0.2</v>
          </cell>
          <cell r="L333">
            <v>0</v>
          </cell>
          <cell r="M333">
            <v>0</v>
          </cell>
          <cell r="N333">
            <v>0</v>
          </cell>
          <cell r="O333">
            <v>0</v>
          </cell>
          <cell r="P333">
            <v>0</v>
          </cell>
          <cell r="Q333">
            <v>0</v>
          </cell>
          <cell r="R333">
            <v>0</v>
          </cell>
          <cell r="S333">
            <v>20.399999999999999</v>
          </cell>
          <cell r="T333">
            <v>0.1</v>
          </cell>
          <cell r="U333">
            <v>0</v>
          </cell>
          <cell r="V333">
            <v>76.7</v>
          </cell>
          <cell r="W333">
            <v>0</v>
          </cell>
          <cell r="X333">
            <v>50</v>
          </cell>
          <cell r="Y333">
            <v>1</v>
          </cell>
          <cell r="Z333">
            <v>0</v>
          </cell>
          <cell r="AA333">
            <v>16</v>
          </cell>
          <cell r="AB333">
            <v>0.45</v>
          </cell>
          <cell r="AC333">
            <v>7.0000000000000007E-2</v>
          </cell>
          <cell r="AD333">
            <v>0.14000000000000001</v>
          </cell>
          <cell r="AE333">
            <v>2.7</v>
          </cell>
          <cell r="AF333">
            <v>6.5</v>
          </cell>
          <cell r="AG333">
            <v>3.8</v>
          </cell>
          <cell r="AH333">
            <v>0.28999999999999998</v>
          </cell>
          <cell r="AI333">
            <v>0.3</v>
          </cell>
          <cell r="AJ333">
            <v>0</v>
          </cell>
          <cell r="AK333">
            <v>12</v>
          </cell>
          <cell r="AL333">
            <v>1.2</v>
          </cell>
          <cell r="AM333">
            <v>56</v>
          </cell>
          <cell r="AN333">
            <v>430</v>
          </cell>
          <cell r="AO333">
            <v>13</v>
          </cell>
          <cell r="AP333">
            <v>230</v>
          </cell>
          <cell r="AQ333">
            <v>31</v>
          </cell>
          <cell r="AR333">
            <v>0.3</v>
          </cell>
          <cell r="AS333">
            <v>0.5</v>
          </cell>
        </row>
        <row r="334">
          <cell r="A334">
            <v>126</v>
          </cell>
          <cell r="B334" t="str">
            <v>Costeleta de cabrito crua</v>
          </cell>
          <cell r="C334" t="str">
            <v>Carne e produtos cárneos</v>
          </cell>
          <cell r="D334" t="str">
            <v>Carne de mamiferos e de aves</v>
          </cell>
          <cell r="E334" t="str">
            <v>Carne de mamíferos</v>
          </cell>
          <cell r="F334">
            <v>120</v>
          </cell>
          <cell r="G334">
            <v>506</v>
          </cell>
          <cell r="H334">
            <v>2.7</v>
          </cell>
          <cell r="I334">
            <v>0.8</v>
          </cell>
          <cell r="J334">
            <v>1.2</v>
          </cell>
          <cell r="K334">
            <v>0.2</v>
          </cell>
          <cell r="L334">
            <v>0.1</v>
          </cell>
          <cell r="M334">
            <v>0.1</v>
          </cell>
          <cell r="N334">
            <v>0</v>
          </cell>
          <cell r="O334">
            <v>0</v>
          </cell>
          <cell r="P334">
            <v>0</v>
          </cell>
          <cell r="Q334">
            <v>0</v>
          </cell>
          <cell r="R334">
            <v>0</v>
          </cell>
          <cell r="S334">
            <v>23.9</v>
          </cell>
          <cell r="T334">
            <v>0.2</v>
          </cell>
          <cell r="U334">
            <v>0</v>
          </cell>
          <cell r="V334">
            <v>72.2</v>
          </cell>
          <cell r="W334">
            <v>0</v>
          </cell>
          <cell r="X334">
            <v>60</v>
          </cell>
          <cell r="Y334">
            <v>0</v>
          </cell>
          <cell r="Z334">
            <v>0</v>
          </cell>
          <cell r="AA334">
            <v>0.4</v>
          </cell>
          <cell r="AB334">
            <v>0.09</v>
          </cell>
          <cell r="AC334">
            <v>0.13</v>
          </cell>
          <cell r="AD334">
            <v>0.32</v>
          </cell>
          <cell r="AE334">
            <v>6.6</v>
          </cell>
          <cell r="AF334">
            <v>12</v>
          </cell>
          <cell r="AG334">
            <v>5.0999999999999996</v>
          </cell>
          <cell r="AH334">
            <v>0.32</v>
          </cell>
          <cell r="AI334">
            <v>1.3</v>
          </cell>
          <cell r="AJ334">
            <v>0</v>
          </cell>
          <cell r="AK334">
            <v>5</v>
          </cell>
          <cell r="AL334">
            <v>0.9</v>
          </cell>
          <cell r="AM334">
            <v>94</v>
          </cell>
          <cell r="AN334">
            <v>440</v>
          </cell>
          <cell r="AO334">
            <v>14</v>
          </cell>
          <cell r="AP334">
            <v>130</v>
          </cell>
          <cell r="AQ334">
            <v>26</v>
          </cell>
          <cell r="AR334">
            <v>1.1000000000000001</v>
          </cell>
          <cell r="AS334">
            <v>4.5999999999999996</v>
          </cell>
        </row>
        <row r="335">
          <cell r="A335">
            <v>136</v>
          </cell>
          <cell r="B335" t="str">
            <v>Costeleta de cabrito grelhada</v>
          </cell>
          <cell r="C335" t="str">
            <v>Carne e produtos cárneos</v>
          </cell>
          <cell r="D335" t="str">
            <v>Carne de mamiferos e de aves</v>
          </cell>
          <cell r="E335" t="str">
            <v>Carne de mamíferos</v>
          </cell>
          <cell r="F335">
            <v>151</v>
          </cell>
          <cell r="G335">
            <v>636</v>
          </cell>
          <cell r="H335">
            <v>3</v>
          </cell>
          <cell r="I335">
            <v>0.9</v>
          </cell>
          <cell r="J335">
            <v>1.3</v>
          </cell>
          <cell r="K335">
            <v>0.2</v>
          </cell>
          <cell r="L335">
            <v>0.1</v>
          </cell>
          <cell r="M335">
            <v>0.1</v>
          </cell>
          <cell r="N335">
            <v>0</v>
          </cell>
          <cell r="O335">
            <v>0</v>
          </cell>
          <cell r="P335">
            <v>0</v>
          </cell>
          <cell r="Q335">
            <v>0</v>
          </cell>
          <cell r="R335">
            <v>0</v>
          </cell>
          <cell r="S335">
            <v>30.9</v>
          </cell>
          <cell r="T335">
            <v>0.5</v>
          </cell>
          <cell r="U335">
            <v>0</v>
          </cell>
          <cell r="V335">
            <v>63.8</v>
          </cell>
          <cell r="W335">
            <v>0</v>
          </cell>
          <cell r="X335">
            <v>78</v>
          </cell>
          <cell r="Y335">
            <v>0</v>
          </cell>
          <cell r="Z335">
            <v>0</v>
          </cell>
          <cell r="AA335">
            <v>0</v>
          </cell>
          <cell r="AB335">
            <v>0.98</v>
          </cell>
          <cell r="AC335">
            <v>0.11</v>
          </cell>
          <cell r="AD335">
            <v>0.35</v>
          </cell>
          <cell r="AE335">
            <v>6.3</v>
          </cell>
          <cell r="AF335">
            <v>12</v>
          </cell>
          <cell r="AG335">
            <v>5.8</v>
          </cell>
          <cell r="AH335">
            <v>0.26</v>
          </cell>
          <cell r="AI335">
            <v>1.2</v>
          </cell>
          <cell r="AJ335">
            <v>0</v>
          </cell>
          <cell r="AK335">
            <v>5.4</v>
          </cell>
          <cell r="AL335">
            <v>1.8</v>
          </cell>
          <cell r="AM335">
            <v>200</v>
          </cell>
          <cell r="AN335">
            <v>480</v>
          </cell>
          <cell r="AO335">
            <v>17</v>
          </cell>
          <cell r="AP335">
            <v>160</v>
          </cell>
          <cell r="AQ335">
            <v>32</v>
          </cell>
          <cell r="AR335">
            <v>1.4</v>
          </cell>
          <cell r="AS335">
            <v>6.3</v>
          </cell>
        </row>
        <row r="336">
          <cell r="A336">
            <v>97</v>
          </cell>
          <cell r="B336" t="str">
            <v>Costeleta de carneiro, crua</v>
          </cell>
          <cell r="C336" t="str">
            <v>Carne e produtos cárneos</v>
          </cell>
          <cell r="D336" t="str">
            <v>Carne de mamiferos e de aves</v>
          </cell>
          <cell r="E336" t="str">
            <v>Carne de mamíferos</v>
          </cell>
          <cell r="F336">
            <v>151</v>
          </cell>
          <cell r="G336">
            <v>631</v>
          </cell>
          <cell r="H336">
            <v>7.5</v>
          </cell>
          <cell r="I336">
            <v>3.2</v>
          </cell>
          <cell r="J336">
            <v>2.4</v>
          </cell>
          <cell r="K336">
            <v>0.3</v>
          </cell>
          <cell r="L336">
            <v>0.2</v>
          </cell>
          <cell r="M336">
            <v>0.3</v>
          </cell>
          <cell r="N336">
            <v>0</v>
          </cell>
          <cell r="O336">
            <v>0</v>
          </cell>
          <cell r="P336">
            <v>0</v>
          </cell>
          <cell r="Q336">
            <v>0</v>
          </cell>
          <cell r="R336">
            <v>0</v>
          </cell>
          <cell r="S336">
            <v>20.8</v>
          </cell>
          <cell r="T336">
            <v>0.2</v>
          </cell>
          <cell r="U336">
            <v>0</v>
          </cell>
          <cell r="V336">
            <v>70</v>
          </cell>
          <cell r="W336">
            <v>0</v>
          </cell>
          <cell r="X336">
            <v>66</v>
          </cell>
          <cell r="Y336">
            <v>0</v>
          </cell>
          <cell r="Z336">
            <v>0</v>
          </cell>
          <cell r="AA336">
            <v>0.4</v>
          </cell>
          <cell r="AB336">
            <v>0.09</v>
          </cell>
          <cell r="AC336">
            <v>0.09</v>
          </cell>
          <cell r="AD336">
            <v>0.18</v>
          </cell>
          <cell r="AE336">
            <v>4.8</v>
          </cell>
          <cell r="AF336">
            <v>8.6999999999999993</v>
          </cell>
          <cell r="AG336">
            <v>3.9</v>
          </cell>
          <cell r="AH336">
            <v>0.3</v>
          </cell>
          <cell r="AI336">
            <v>2</v>
          </cell>
          <cell r="AJ336">
            <v>0</v>
          </cell>
          <cell r="AK336">
            <v>3</v>
          </cell>
          <cell r="AL336">
            <v>1.2</v>
          </cell>
          <cell r="AM336">
            <v>88</v>
          </cell>
          <cell r="AN336">
            <v>350</v>
          </cell>
          <cell r="AO336">
            <v>17</v>
          </cell>
          <cell r="AP336">
            <v>220</v>
          </cell>
          <cell r="AQ336">
            <v>24</v>
          </cell>
          <cell r="AR336">
            <v>0.9</v>
          </cell>
          <cell r="AS336">
            <v>4</v>
          </cell>
        </row>
        <row r="337">
          <cell r="A337">
            <v>151</v>
          </cell>
          <cell r="B337" t="str">
            <v>Costeleta de porco gorda crua</v>
          </cell>
          <cell r="C337" t="str">
            <v>Carne e produtos cárneos</v>
          </cell>
          <cell r="D337" t="str">
            <v>Carne de mamiferos e de aves</v>
          </cell>
          <cell r="E337" t="str">
            <v>Carne de mamíferos</v>
          </cell>
          <cell r="F337">
            <v>355</v>
          </cell>
          <cell r="G337">
            <v>1470</v>
          </cell>
          <cell r="H337">
            <v>31.8</v>
          </cell>
          <cell r="I337">
            <v>10.9</v>
          </cell>
          <cell r="J337">
            <v>10.6</v>
          </cell>
          <cell r="K337">
            <v>5.2</v>
          </cell>
          <cell r="L337">
            <v>4.5</v>
          </cell>
          <cell r="M337">
            <v>0.1</v>
          </cell>
          <cell r="N337">
            <v>0</v>
          </cell>
          <cell r="O337">
            <v>0</v>
          </cell>
          <cell r="P337">
            <v>0</v>
          </cell>
          <cell r="Q337">
            <v>0</v>
          </cell>
          <cell r="R337">
            <v>0</v>
          </cell>
          <cell r="S337">
            <v>17.3</v>
          </cell>
          <cell r="T337">
            <v>0.2</v>
          </cell>
          <cell r="U337">
            <v>0</v>
          </cell>
          <cell r="V337">
            <v>50.5</v>
          </cell>
          <cell r="W337">
            <v>0</v>
          </cell>
          <cell r="X337">
            <v>74</v>
          </cell>
          <cell r="Y337">
            <v>0</v>
          </cell>
          <cell r="Z337">
            <v>0</v>
          </cell>
          <cell r="AA337">
            <v>1</v>
          </cell>
          <cell r="AB337">
            <v>0.03</v>
          </cell>
          <cell r="AC337">
            <v>0.63</v>
          </cell>
          <cell r="AD337">
            <v>0.17</v>
          </cell>
          <cell r="AE337">
            <v>5.5</v>
          </cell>
          <cell r="AF337">
            <v>9.1999999999999993</v>
          </cell>
          <cell r="AG337">
            <v>3.7</v>
          </cell>
          <cell r="AH337">
            <v>0.35</v>
          </cell>
          <cell r="AI337">
            <v>1</v>
          </cell>
          <cell r="AJ337">
            <v>0</v>
          </cell>
          <cell r="AK337">
            <v>3</v>
          </cell>
          <cell r="AL337">
            <v>1.02</v>
          </cell>
          <cell r="AM337">
            <v>61</v>
          </cell>
          <cell r="AN337">
            <v>310</v>
          </cell>
          <cell r="AO337">
            <v>19</v>
          </cell>
          <cell r="AP337">
            <v>190</v>
          </cell>
          <cell r="AQ337">
            <v>18</v>
          </cell>
          <cell r="AR337">
            <v>1.3</v>
          </cell>
          <cell r="AS337">
            <v>1.7</v>
          </cell>
        </row>
        <row r="338">
          <cell r="A338">
            <v>177</v>
          </cell>
          <cell r="B338" t="str">
            <v>Costeleta de porco gorda grelhada</v>
          </cell>
          <cell r="C338" t="str">
            <v>Carne e produtos cárneos</v>
          </cell>
          <cell r="D338" t="str">
            <v>Carne de mamiferos e de aves</v>
          </cell>
          <cell r="E338" t="str">
            <v>Carne de mamíferos</v>
          </cell>
          <cell r="F338">
            <v>305</v>
          </cell>
          <cell r="G338">
            <v>1270</v>
          </cell>
          <cell r="H338">
            <v>23.1</v>
          </cell>
          <cell r="I338">
            <v>7.9</v>
          </cell>
          <cell r="J338">
            <v>7.7</v>
          </cell>
          <cell r="K338">
            <v>3.8</v>
          </cell>
          <cell r="L338">
            <v>3.3</v>
          </cell>
          <cell r="M338">
            <v>0.1</v>
          </cell>
          <cell r="N338">
            <v>0</v>
          </cell>
          <cell r="O338">
            <v>0</v>
          </cell>
          <cell r="P338">
            <v>0</v>
          </cell>
          <cell r="Q338">
            <v>0</v>
          </cell>
          <cell r="R338">
            <v>0</v>
          </cell>
          <cell r="S338">
            <v>24.3</v>
          </cell>
          <cell r="T338">
            <v>0.5</v>
          </cell>
          <cell r="U338">
            <v>0</v>
          </cell>
          <cell r="V338">
            <v>50.8</v>
          </cell>
          <cell r="W338">
            <v>0</v>
          </cell>
          <cell r="X338">
            <v>111</v>
          </cell>
          <cell r="Y338">
            <v>0</v>
          </cell>
          <cell r="Z338">
            <v>0</v>
          </cell>
          <cell r="AA338">
            <v>1.5</v>
          </cell>
          <cell r="AB338">
            <v>0.04</v>
          </cell>
          <cell r="AC338">
            <v>0.74</v>
          </cell>
          <cell r="AD338">
            <v>0.21</v>
          </cell>
          <cell r="AE338">
            <v>6.1</v>
          </cell>
          <cell r="AF338">
            <v>11</v>
          </cell>
          <cell r="AG338">
            <v>5.2</v>
          </cell>
          <cell r="AH338">
            <v>0.36</v>
          </cell>
          <cell r="AI338">
            <v>1</v>
          </cell>
          <cell r="AJ338">
            <v>0</v>
          </cell>
          <cell r="AK338">
            <v>3.7</v>
          </cell>
          <cell r="AL338">
            <v>1.8</v>
          </cell>
          <cell r="AM338">
            <v>190</v>
          </cell>
          <cell r="AN338">
            <v>370</v>
          </cell>
          <cell r="AO338">
            <v>28</v>
          </cell>
          <cell r="AP338">
            <v>250</v>
          </cell>
          <cell r="AQ338">
            <v>29</v>
          </cell>
          <cell r="AR338">
            <v>1.7</v>
          </cell>
          <cell r="AS338">
            <v>2.5</v>
          </cell>
        </row>
        <row r="339">
          <cell r="A339">
            <v>1146</v>
          </cell>
          <cell r="B339" t="str">
            <v>Costeleta de porco grelhada</v>
          </cell>
          <cell r="C339" t="str">
            <v>Carne e produtos cárneos</v>
          </cell>
          <cell r="D339" t="str">
            <v>Carne de mamiferos e de aves</v>
          </cell>
          <cell r="E339" t="str">
            <v>Carne de mamíferos</v>
          </cell>
          <cell r="F339">
            <v>212</v>
          </cell>
          <cell r="G339">
            <v>881</v>
          </cell>
          <cell r="H339">
            <v>14.4</v>
          </cell>
          <cell r="I339">
            <v>4.9000000000000004</v>
          </cell>
          <cell r="J339">
            <v>4.8</v>
          </cell>
          <cell r="K339">
            <v>2.4</v>
          </cell>
          <cell r="L339">
            <v>2.02</v>
          </cell>
          <cell r="M339">
            <v>0.1</v>
          </cell>
          <cell r="N339">
            <v>0.8</v>
          </cell>
          <cell r="O339">
            <v>0.8</v>
          </cell>
          <cell r="P339">
            <v>0</v>
          </cell>
          <cell r="Q339">
            <v>0</v>
          </cell>
          <cell r="R339">
            <v>0.8</v>
          </cell>
          <cell r="S339">
            <v>18.100000000000001</v>
          </cell>
          <cell r="T339">
            <v>1</v>
          </cell>
          <cell r="U339">
            <v>0</v>
          </cell>
          <cell r="V339">
            <v>61.8</v>
          </cell>
          <cell r="W339">
            <v>1.6</v>
          </cell>
          <cell r="X339">
            <v>60</v>
          </cell>
          <cell r="Y339">
            <v>1</v>
          </cell>
          <cell r="Z339">
            <v>4</v>
          </cell>
          <cell r="AA339">
            <v>0.6</v>
          </cell>
          <cell r="AB339">
            <v>0.3</v>
          </cell>
          <cell r="AC339">
            <v>0.68</v>
          </cell>
          <cell r="AD339">
            <v>0.19</v>
          </cell>
          <cell r="AE339">
            <v>5.9</v>
          </cell>
          <cell r="AF339">
            <v>10</v>
          </cell>
          <cell r="AG339">
            <v>3.83</v>
          </cell>
          <cell r="AH339">
            <v>0.39</v>
          </cell>
          <cell r="AI339">
            <v>0.9</v>
          </cell>
          <cell r="AJ339">
            <v>18.5</v>
          </cell>
          <cell r="AK339">
            <v>8.5</v>
          </cell>
          <cell r="AL339">
            <v>1.85</v>
          </cell>
          <cell r="AM339">
            <v>390</v>
          </cell>
          <cell r="AN339">
            <v>390</v>
          </cell>
          <cell r="AO339">
            <v>23</v>
          </cell>
          <cell r="AP339">
            <v>180</v>
          </cell>
          <cell r="AQ339">
            <v>22</v>
          </cell>
          <cell r="AR339">
            <v>1.5</v>
          </cell>
          <cell r="AS339">
            <v>1.9</v>
          </cell>
        </row>
        <row r="340">
          <cell r="A340">
            <v>152</v>
          </cell>
          <cell r="B340" t="str">
            <v>Costeleta de porco meio gorda crua</v>
          </cell>
          <cell r="C340" t="str">
            <v>Carne e produtos cárneos</v>
          </cell>
          <cell r="D340" t="str">
            <v>Carne de mamiferos e de aves</v>
          </cell>
          <cell r="E340" t="str">
            <v>Carne de mamíferos</v>
          </cell>
          <cell r="F340">
            <v>221</v>
          </cell>
          <cell r="G340">
            <v>921</v>
          </cell>
          <cell r="H340">
            <v>15.8</v>
          </cell>
          <cell r="I340">
            <v>5.4</v>
          </cell>
          <cell r="J340">
            <v>5.3</v>
          </cell>
          <cell r="K340">
            <v>2.6</v>
          </cell>
          <cell r="L340">
            <v>2.2000000000000002</v>
          </cell>
          <cell r="M340">
            <v>0.1</v>
          </cell>
          <cell r="N340">
            <v>0</v>
          </cell>
          <cell r="O340">
            <v>0</v>
          </cell>
          <cell r="P340">
            <v>0</v>
          </cell>
          <cell r="Q340">
            <v>0</v>
          </cell>
          <cell r="R340">
            <v>0</v>
          </cell>
          <cell r="S340">
            <v>19.8</v>
          </cell>
          <cell r="T340">
            <v>0.3</v>
          </cell>
          <cell r="U340">
            <v>0</v>
          </cell>
          <cell r="V340">
            <v>62.6</v>
          </cell>
          <cell r="W340">
            <v>0</v>
          </cell>
          <cell r="X340">
            <v>66</v>
          </cell>
          <cell r="Y340">
            <v>0</v>
          </cell>
          <cell r="Z340">
            <v>0</v>
          </cell>
          <cell r="AA340">
            <v>0.7</v>
          </cell>
          <cell r="AB340">
            <v>0.11</v>
          </cell>
          <cell r="AC340">
            <v>0.74</v>
          </cell>
          <cell r="AD340">
            <v>0.2</v>
          </cell>
          <cell r="AE340">
            <v>6.5</v>
          </cell>
          <cell r="AF340">
            <v>11</v>
          </cell>
          <cell r="AG340">
            <v>4.2</v>
          </cell>
          <cell r="AH340">
            <v>0.4</v>
          </cell>
          <cell r="AI340">
            <v>1</v>
          </cell>
          <cell r="AJ340">
            <v>0</v>
          </cell>
          <cell r="AK340">
            <v>6</v>
          </cell>
          <cell r="AL340">
            <v>1.06</v>
          </cell>
          <cell r="AM340">
            <v>100</v>
          </cell>
          <cell r="AN340">
            <v>380</v>
          </cell>
          <cell r="AO340">
            <v>14</v>
          </cell>
          <cell r="AP340">
            <v>190</v>
          </cell>
          <cell r="AQ340">
            <v>18</v>
          </cell>
          <cell r="AR340">
            <v>1.4</v>
          </cell>
          <cell r="AS340">
            <v>2.1</v>
          </cell>
        </row>
        <row r="341">
          <cell r="A341">
            <v>70204038</v>
          </cell>
          <cell r="B341" t="str">
            <v>Costeleta de porco meio gorda estufada</v>
          </cell>
          <cell r="C341" t="str">
            <v>Pratos compostos</v>
          </cell>
          <cell r="D341" t="str">
            <v>Pratos, incl. refeições prontas a comer (excluindo sopas e saladas)</v>
          </cell>
          <cell r="E341" t="str">
            <v>Pratos, excluindo pratos  de massa ou arroz, sanduíches e pizza</v>
          </cell>
          <cell r="F341">
            <v>277</v>
          </cell>
          <cell r="G341">
            <v>1150</v>
          </cell>
          <cell r="H341">
            <v>20.5</v>
          </cell>
          <cell r="I341">
            <v>3.9</v>
          </cell>
          <cell r="J341">
            <v>3.9</v>
          </cell>
          <cell r="K341">
            <v>3.9</v>
          </cell>
          <cell r="L341">
            <v>3.42</v>
          </cell>
          <cell r="M341">
            <v>3.9</v>
          </cell>
          <cell r="N341">
            <v>0.7</v>
          </cell>
          <cell r="O341">
            <v>0.5</v>
          </cell>
          <cell r="P341">
            <v>0.1</v>
          </cell>
          <cell r="Q341">
            <v>0.1</v>
          </cell>
          <cell r="R341">
            <v>0.2</v>
          </cell>
          <cell r="S341">
            <v>21.1</v>
          </cell>
          <cell r="T341">
            <v>1.3</v>
          </cell>
          <cell r="U341">
            <v>0.8</v>
          </cell>
          <cell r="V341">
            <v>53.7</v>
          </cell>
          <cell r="W341">
            <v>0</v>
          </cell>
          <cell r="X341">
            <v>70</v>
          </cell>
          <cell r="Y341">
            <v>5</v>
          </cell>
          <cell r="Z341">
            <v>3</v>
          </cell>
          <cell r="AA341">
            <v>0.7</v>
          </cell>
          <cell r="AB341">
            <v>1.07</v>
          </cell>
          <cell r="AC341">
            <v>0.81</v>
          </cell>
          <cell r="AD341">
            <v>0.21</v>
          </cell>
          <cell r="AE341">
            <v>7</v>
          </cell>
          <cell r="AF341">
            <v>11.7</v>
          </cell>
          <cell r="AG341">
            <v>4.46</v>
          </cell>
          <cell r="AH341">
            <v>0.46</v>
          </cell>
          <cell r="AI341">
            <v>1.1000000000000001</v>
          </cell>
          <cell r="AJ341">
            <v>1.4</v>
          </cell>
          <cell r="AK341">
            <v>9.1</v>
          </cell>
          <cell r="AL341">
            <v>2.2200000000000002</v>
          </cell>
          <cell r="AM341">
            <v>500</v>
          </cell>
          <cell r="AN341">
            <v>450</v>
          </cell>
          <cell r="AO341">
            <v>21</v>
          </cell>
          <cell r="AP341">
            <v>210</v>
          </cell>
          <cell r="AQ341">
            <v>25</v>
          </cell>
          <cell r="AR341">
            <v>1.6</v>
          </cell>
          <cell r="AS341">
            <v>2.2999999999999998</v>
          </cell>
        </row>
        <row r="342">
          <cell r="A342">
            <v>166</v>
          </cell>
          <cell r="B342" t="str">
            <v>Costeleta de porco meio gorda estufada com azeite e banha</v>
          </cell>
          <cell r="C342" t="str">
            <v>Pratos compostos</v>
          </cell>
          <cell r="D342" t="str">
            <v>Pratos, incl. refeições prontas a comer (excluindo sopas e saladas)</v>
          </cell>
          <cell r="E342" t="str">
            <v>Pratos, excluindo pratos  de massa ou arroz, sanduíches e pizza</v>
          </cell>
          <cell r="F342">
            <v>280</v>
          </cell>
          <cell r="G342">
            <v>1160</v>
          </cell>
          <cell r="H342">
            <v>20.7</v>
          </cell>
          <cell r="I342">
            <v>6.5</v>
          </cell>
          <cell r="J342">
            <v>8.4</v>
          </cell>
          <cell r="K342">
            <v>3.1</v>
          </cell>
          <cell r="L342">
            <v>2.64</v>
          </cell>
          <cell r="M342">
            <v>0.1</v>
          </cell>
          <cell r="N342">
            <v>0.7</v>
          </cell>
          <cell r="O342">
            <v>0.5</v>
          </cell>
          <cell r="P342">
            <v>0.1</v>
          </cell>
          <cell r="Q342">
            <v>0.1</v>
          </cell>
          <cell r="R342">
            <v>0.2</v>
          </cell>
          <cell r="S342">
            <v>21.1</v>
          </cell>
          <cell r="T342">
            <v>1.1000000000000001</v>
          </cell>
          <cell r="U342">
            <v>0.8</v>
          </cell>
          <cell r="V342">
            <v>53.6</v>
          </cell>
          <cell r="W342">
            <v>0</v>
          </cell>
          <cell r="X342">
            <v>71</v>
          </cell>
          <cell r="Y342">
            <v>0</v>
          </cell>
          <cell r="Z342">
            <v>0</v>
          </cell>
          <cell r="AA342">
            <v>0.6</v>
          </cell>
          <cell r="AB342">
            <v>0.51</v>
          </cell>
          <cell r="AC342">
            <v>0.36</v>
          </cell>
          <cell r="AD342">
            <v>0.16</v>
          </cell>
          <cell r="AE342">
            <v>3.9</v>
          </cell>
          <cell r="AF342">
            <v>11.7</v>
          </cell>
          <cell r="AG342">
            <v>4.46</v>
          </cell>
          <cell r="AH342">
            <v>0.22</v>
          </cell>
          <cell r="AI342">
            <v>0.63</v>
          </cell>
          <cell r="AJ342">
            <v>1.1000000000000001</v>
          </cell>
          <cell r="AK342">
            <v>6.2</v>
          </cell>
          <cell r="AL342">
            <v>2.2000000000000002</v>
          </cell>
          <cell r="AM342">
            <v>440</v>
          </cell>
          <cell r="AN342">
            <v>260</v>
          </cell>
          <cell r="AO342">
            <v>18</v>
          </cell>
          <cell r="AP342">
            <v>160</v>
          </cell>
          <cell r="AQ342">
            <v>18</v>
          </cell>
          <cell r="AR342">
            <v>1.6</v>
          </cell>
          <cell r="AS342">
            <v>2.1</v>
          </cell>
        </row>
        <row r="343">
          <cell r="A343">
            <v>168</v>
          </cell>
          <cell r="B343" t="str">
            <v>Costeleta de porco meio gorda estufada com azeite e margarina</v>
          </cell>
          <cell r="C343" t="str">
            <v>Pratos compostos</v>
          </cell>
          <cell r="D343" t="str">
            <v>Pratos, incl. refeições prontas a comer (excluindo sopas e saladas)</v>
          </cell>
          <cell r="E343" t="str">
            <v>Pratos, excluindo pratos  de massa ou arroz, sanduíches e pizza</v>
          </cell>
          <cell r="F343">
            <v>277</v>
          </cell>
          <cell r="G343">
            <v>1150</v>
          </cell>
          <cell r="H343">
            <v>20.399999999999999</v>
          </cell>
          <cell r="I343">
            <v>6.7</v>
          </cell>
          <cell r="J343">
            <v>7.7</v>
          </cell>
          <cell r="K343">
            <v>3.3</v>
          </cell>
          <cell r="L343">
            <v>2.81</v>
          </cell>
          <cell r="M343">
            <v>0.1</v>
          </cell>
          <cell r="N343">
            <v>0.7</v>
          </cell>
          <cell r="O343">
            <v>0.5</v>
          </cell>
          <cell r="P343">
            <v>0.1</v>
          </cell>
          <cell r="Q343">
            <v>0.1</v>
          </cell>
          <cell r="R343">
            <v>0.2</v>
          </cell>
          <cell r="S343">
            <v>21.1</v>
          </cell>
          <cell r="T343">
            <v>1.2</v>
          </cell>
          <cell r="U343">
            <v>0.8</v>
          </cell>
          <cell r="V343">
            <v>53.8</v>
          </cell>
          <cell r="W343">
            <v>0</v>
          </cell>
          <cell r="X343">
            <v>70</v>
          </cell>
          <cell r="Y343">
            <v>10</v>
          </cell>
          <cell r="Z343">
            <v>6</v>
          </cell>
          <cell r="AA343">
            <v>0.6</v>
          </cell>
          <cell r="AB343">
            <v>0.5</v>
          </cell>
          <cell r="AC343">
            <v>0.36</v>
          </cell>
          <cell r="AD343">
            <v>0.16</v>
          </cell>
          <cell r="AE343">
            <v>3.9</v>
          </cell>
          <cell r="AF343">
            <v>11.7</v>
          </cell>
          <cell r="AG343">
            <v>4.46</v>
          </cell>
          <cell r="AH343">
            <v>0.22</v>
          </cell>
          <cell r="AI343">
            <v>0.63</v>
          </cell>
          <cell r="AJ343">
            <v>1.1000000000000001</v>
          </cell>
          <cell r="AK343">
            <v>6.2</v>
          </cell>
          <cell r="AL343">
            <v>2.25</v>
          </cell>
          <cell r="AM343">
            <v>460</v>
          </cell>
          <cell r="AN343">
            <v>260</v>
          </cell>
          <cell r="AO343">
            <v>18</v>
          </cell>
          <cell r="AP343">
            <v>160</v>
          </cell>
          <cell r="AQ343">
            <v>18</v>
          </cell>
          <cell r="AR343">
            <v>1.6</v>
          </cell>
          <cell r="AS343">
            <v>2.1</v>
          </cell>
        </row>
        <row r="344">
          <cell r="A344">
            <v>167</v>
          </cell>
          <cell r="B344" t="str">
            <v>Costeleta de porco meio gorda estufada com margarina</v>
          </cell>
          <cell r="C344" t="str">
            <v>Pratos compostos</v>
          </cell>
          <cell r="D344" t="str">
            <v>Pratos, incl. refeições prontas a comer (excluindo sopas e saladas)</v>
          </cell>
          <cell r="E344" t="str">
            <v>Pratos, excluindo pratos  de massa ou arroz, sanduíches e pizza</v>
          </cell>
          <cell r="F344">
            <v>272</v>
          </cell>
          <cell r="G344">
            <v>1130</v>
          </cell>
          <cell r="H344">
            <v>19.899999999999999</v>
          </cell>
          <cell r="I344">
            <v>7.3</v>
          </cell>
          <cell r="J344">
            <v>6.3</v>
          </cell>
          <cell r="K344">
            <v>3.7</v>
          </cell>
          <cell r="L344">
            <v>3.14</v>
          </cell>
          <cell r="M344">
            <v>0.1</v>
          </cell>
          <cell r="N344">
            <v>0.7</v>
          </cell>
          <cell r="O344">
            <v>0.5</v>
          </cell>
          <cell r="P344">
            <v>0.1</v>
          </cell>
          <cell r="Q344">
            <v>0.1</v>
          </cell>
          <cell r="R344">
            <v>0.2</v>
          </cell>
          <cell r="S344">
            <v>21.1</v>
          </cell>
          <cell r="T344">
            <v>1.2</v>
          </cell>
          <cell r="U344">
            <v>0.8</v>
          </cell>
          <cell r="V344">
            <v>54.2</v>
          </cell>
          <cell r="W344">
            <v>0</v>
          </cell>
          <cell r="X344">
            <v>70</v>
          </cell>
          <cell r="Y344">
            <v>24</v>
          </cell>
          <cell r="Z344">
            <v>16</v>
          </cell>
          <cell r="AA344">
            <v>0.6</v>
          </cell>
          <cell r="AB344">
            <v>0.16</v>
          </cell>
          <cell r="AC344">
            <v>0.36</v>
          </cell>
          <cell r="AD344">
            <v>0.16</v>
          </cell>
          <cell r="AE344">
            <v>3.9</v>
          </cell>
          <cell r="AF344">
            <v>11.7</v>
          </cell>
          <cell r="AG344">
            <v>4.46</v>
          </cell>
          <cell r="AH344">
            <v>0.22</v>
          </cell>
          <cell r="AI344">
            <v>0.63</v>
          </cell>
          <cell r="AJ344">
            <v>1.1000000000000001</v>
          </cell>
          <cell r="AK344">
            <v>6.2</v>
          </cell>
          <cell r="AL344">
            <v>2.3199999999999998</v>
          </cell>
          <cell r="AM344">
            <v>490</v>
          </cell>
          <cell r="AN344">
            <v>260</v>
          </cell>
          <cell r="AO344">
            <v>19</v>
          </cell>
          <cell r="AP344">
            <v>160</v>
          </cell>
          <cell r="AQ344">
            <v>18</v>
          </cell>
          <cell r="AR344">
            <v>1.6</v>
          </cell>
          <cell r="AS344">
            <v>2.1</v>
          </cell>
        </row>
        <row r="345">
          <cell r="A345">
            <v>165</v>
          </cell>
          <cell r="B345" t="str">
            <v>Costeleta de porco meio gorda estufada com óleo alimentar e banha</v>
          </cell>
          <cell r="C345" t="str">
            <v>Pratos compostos</v>
          </cell>
          <cell r="D345" t="str">
            <v>Pratos, incl. refeições prontas a comer (excluindo sopas e saladas)</v>
          </cell>
          <cell r="E345" t="str">
            <v>Pratos, excluindo pratos  de massa ou arroz, sanduíches e pizza</v>
          </cell>
          <cell r="F345">
            <v>280</v>
          </cell>
          <cell r="G345">
            <v>1160</v>
          </cell>
          <cell r="H345">
            <v>20.7</v>
          </cell>
          <cell r="I345">
            <v>6.4</v>
          </cell>
          <cell r="J345">
            <v>7</v>
          </cell>
          <cell r="K345">
            <v>4.5</v>
          </cell>
          <cell r="L345">
            <v>4.0199999999999996</v>
          </cell>
          <cell r="M345">
            <v>0.1</v>
          </cell>
          <cell r="N345">
            <v>0.7</v>
          </cell>
          <cell r="O345">
            <v>0.5</v>
          </cell>
          <cell r="P345">
            <v>0.1</v>
          </cell>
          <cell r="Q345">
            <v>0.1</v>
          </cell>
          <cell r="R345">
            <v>0.2</v>
          </cell>
          <cell r="S345">
            <v>21.1</v>
          </cell>
          <cell r="T345">
            <v>1.1000000000000001</v>
          </cell>
          <cell r="U345">
            <v>0.8</v>
          </cell>
          <cell r="V345">
            <v>53.6</v>
          </cell>
          <cell r="W345">
            <v>0</v>
          </cell>
          <cell r="X345">
            <v>71</v>
          </cell>
          <cell r="Y345">
            <v>0</v>
          </cell>
          <cell r="Z345">
            <v>0</v>
          </cell>
          <cell r="AA345">
            <v>0.6</v>
          </cell>
          <cell r="AB345">
            <v>1.64</v>
          </cell>
          <cell r="AC345">
            <v>0.36</v>
          </cell>
          <cell r="AD345">
            <v>0.16</v>
          </cell>
          <cell r="AE345">
            <v>3.9</v>
          </cell>
          <cell r="AF345">
            <v>11.7</v>
          </cell>
          <cell r="AG345">
            <v>4.46</v>
          </cell>
          <cell r="AH345">
            <v>0.22</v>
          </cell>
          <cell r="AI345">
            <v>0.63</v>
          </cell>
          <cell r="AJ345">
            <v>1.1000000000000001</v>
          </cell>
          <cell r="AK345">
            <v>6.2</v>
          </cell>
          <cell r="AL345">
            <v>2.2000000000000002</v>
          </cell>
          <cell r="AM345">
            <v>440</v>
          </cell>
          <cell r="AN345">
            <v>260</v>
          </cell>
          <cell r="AO345">
            <v>18</v>
          </cell>
          <cell r="AP345">
            <v>160</v>
          </cell>
          <cell r="AQ345">
            <v>18</v>
          </cell>
          <cell r="AR345">
            <v>1.6</v>
          </cell>
          <cell r="AS345">
            <v>2.1</v>
          </cell>
        </row>
        <row r="346">
          <cell r="A346">
            <v>158</v>
          </cell>
          <cell r="B346" t="str">
            <v>Costeleta de porco meio gorda estufada, sem molho</v>
          </cell>
          <cell r="C346" t="str">
            <v>Carne e produtos cárneos</v>
          </cell>
          <cell r="D346" t="str">
            <v>Carne de mamiferos e de aves</v>
          </cell>
          <cell r="E346" t="str">
            <v>Carne de mamíferos</v>
          </cell>
          <cell r="F346">
            <v>284</v>
          </cell>
          <cell r="G346">
            <v>1180</v>
          </cell>
          <cell r="H346">
            <v>19.600000000000001</v>
          </cell>
          <cell r="I346">
            <v>6.7</v>
          </cell>
          <cell r="J346">
            <v>6.5</v>
          </cell>
          <cell r="K346">
            <v>3.2</v>
          </cell>
          <cell r="L346">
            <v>2.7</v>
          </cell>
          <cell r="M346">
            <v>0.1</v>
          </cell>
          <cell r="N346">
            <v>0</v>
          </cell>
          <cell r="O346">
            <v>0</v>
          </cell>
          <cell r="P346">
            <v>0</v>
          </cell>
          <cell r="Q346">
            <v>0</v>
          </cell>
          <cell r="R346">
            <v>0</v>
          </cell>
          <cell r="S346">
            <v>26.9</v>
          </cell>
          <cell r="T346">
            <v>0.7</v>
          </cell>
          <cell r="U346">
            <v>0</v>
          </cell>
          <cell r="V346">
            <v>51</v>
          </cell>
          <cell r="W346">
            <v>0</v>
          </cell>
          <cell r="X346">
            <v>91</v>
          </cell>
          <cell r="Y346">
            <v>0</v>
          </cell>
          <cell r="Z346">
            <v>0</v>
          </cell>
          <cell r="AA346">
            <v>0.8</v>
          </cell>
          <cell r="AB346">
            <v>0.14000000000000001</v>
          </cell>
          <cell r="AC346">
            <v>0.49</v>
          </cell>
          <cell r="AD346">
            <v>0.22</v>
          </cell>
          <cell r="AE346">
            <v>4.7</v>
          </cell>
          <cell r="AF346">
            <v>10</v>
          </cell>
          <cell r="AG346">
            <v>5.7</v>
          </cell>
          <cell r="AH346">
            <v>0.26</v>
          </cell>
          <cell r="AI346">
            <v>0.88</v>
          </cell>
          <cell r="AJ346">
            <v>0</v>
          </cell>
          <cell r="AK346">
            <v>6.2</v>
          </cell>
          <cell r="AL346">
            <v>1.8</v>
          </cell>
          <cell r="AM346">
            <v>280</v>
          </cell>
          <cell r="AN346">
            <v>360</v>
          </cell>
          <cell r="AO346">
            <v>17</v>
          </cell>
          <cell r="AP346">
            <v>180</v>
          </cell>
          <cell r="AQ346">
            <v>19</v>
          </cell>
          <cell r="AR346">
            <v>2</v>
          </cell>
          <cell r="AS346">
            <v>2.5</v>
          </cell>
        </row>
        <row r="347">
          <cell r="A347">
            <v>191</v>
          </cell>
          <cell r="B347" t="str">
            <v>Costeleta de porco meio gorda frita panada</v>
          </cell>
          <cell r="C347" t="str">
            <v>Pratos compostos</v>
          </cell>
          <cell r="D347" t="str">
            <v>Pratos, incl. refeições prontas a comer (excluindo sopas e saladas)</v>
          </cell>
          <cell r="E347" t="str">
            <v>Pratos, excluindo pratos  de massa ou arroz, sanduíches e pizza</v>
          </cell>
          <cell r="F347">
            <v>341</v>
          </cell>
          <cell r="G347">
            <v>1420</v>
          </cell>
          <cell r="H347">
            <v>24.1</v>
          </cell>
          <cell r="I347">
            <v>6.5</v>
          </cell>
          <cell r="J347">
            <v>7.2</v>
          </cell>
          <cell r="K347">
            <v>7.5</v>
          </cell>
          <cell r="L347">
            <v>7.04</v>
          </cell>
          <cell r="M347">
            <v>0.1</v>
          </cell>
          <cell r="N347">
            <v>8.6</v>
          </cell>
          <cell r="O347">
            <v>0.3</v>
          </cell>
          <cell r="P347">
            <v>0</v>
          </cell>
          <cell r="Q347">
            <v>8.3000000000000007</v>
          </cell>
          <cell r="R347">
            <v>0.4</v>
          </cell>
          <cell r="S347">
            <v>22.1</v>
          </cell>
          <cell r="T347">
            <v>1</v>
          </cell>
          <cell r="U347">
            <v>0</v>
          </cell>
          <cell r="V347">
            <v>42.1</v>
          </cell>
          <cell r="W347">
            <v>0</v>
          </cell>
          <cell r="X347">
            <v>113</v>
          </cell>
          <cell r="Y347">
            <v>23</v>
          </cell>
          <cell r="Z347">
            <v>0</v>
          </cell>
          <cell r="AA347">
            <v>0.7</v>
          </cell>
          <cell r="AB347">
            <v>4.8</v>
          </cell>
          <cell r="AC347">
            <v>0.38</v>
          </cell>
          <cell r="AD347">
            <v>0.23</v>
          </cell>
          <cell r="AE347">
            <v>4.9000000000000004</v>
          </cell>
          <cell r="AF347">
            <v>11.6</v>
          </cell>
          <cell r="AG347">
            <v>4.7699999999999996</v>
          </cell>
          <cell r="AH347">
            <v>0.26</v>
          </cell>
          <cell r="AI347">
            <v>0.82</v>
          </cell>
          <cell r="AJ347">
            <v>0</v>
          </cell>
          <cell r="AK347">
            <v>10</v>
          </cell>
          <cell r="AL347">
            <v>2.0299999999999998</v>
          </cell>
          <cell r="AM347">
            <v>410</v>
          </cell>
          <cell r="AN347">
            <v>280</v>
          </cell>
          <cell r="AO347">
            <v>24</v>
          </cell>
          <cell r="AP347">
            <v>200</v>
          </cell>
          <cell r="AQ347">
            <v>23</v>
          </cell>
          <cell r="AR347">
            <v>1.9</v>
          </cell>
          <cell r="AS347">
            <v>2.2999999999999998</v>
          </cell>
        </row>
        <row r="348">
          <cell r="A348">
            <v>178</v>
          </cell>
          <cell r="B348" t="str">
            <v>Costeleta de porco meio gorda grelhada</v>
          </cell>
          <cell r="C348" t="str">
            <v>Carne e produtos cárneos</v>
          </cell>
          <cell r="D348" t="str">
            <v>Carne de mamiferos e de aves</v>
          </cell>
          <cell r="E348" t="str">
            <v>Carne de mamíferos</v>
          </cell>
          <cell r="F348">
            <v>261</v>
          </cell>
          <cell r="G348">
            <v>1090</v>
          </cell>
          <cell r="H348">
            <v>17</v>
          </cell>
          <cell r="I348">
            <v>5.9</v>
          </cell>
          <cell r="J348">
            <v>5.7</v>
          </cell>
          <cell r="K348">
            <v>2.8</v>
          </cell>
          <cell r="L348">
            <v>2.4</v>
          </cell>
          <cell r="M348">
            <v>0.1</v>
          </cell>
          <cell r="N348">
            <v>0</v>
          </cell>
          <cell r="O348">
            <v>0</v>
          </cell>
          <cell r="P348">
            <v>0</v>
          </cell>
          <cell r="Q348">
            <v>0</v>
          </cell>
          <cell r="R348">
            <v>0</v>
          </cell>
          <cell r="S348">
            <v>27</v>
          </cell>
          <cell r="T348">
            <v>0.6</v>
          </cell>
          <cell r="U348">
            <v>0</v>
          </cell>
          <cell r="V348">
            <v>53.2</v>
          </cell>
          <cell r="W348">
            <v>0</v>
          </cell>
          <cell r="X348">
            <v>96</v>
          </cell>
          <cell r="Y348">
            <v>0</v>
          </cell>
          <cell r="Z348">
            <v>0</v>
          </cell>
          <cell r="AA348">
            <v>1</v>
          </cell>
          <cell r="AB348">
            <v>0.13</v>
          </cell>
          <cell r="AC348">
            <v>0.85</v>
          </cell>
          <cell r="AD348">
            <v>0.25</v>
          </cell>
          <cell r="AE348">
            <v>7</v>
          </cell>
          <cell r="AF348">
            <v>13</v>
          </cell>
          <cell r="AG348">
            <v>5.8</v>
          </cell>
          <cell r="AH348">
            <v>0.4</v>
          </cell>
          <cell r="AI348">
            <v>1</v>
          </cell>
          <cell r="AJ348">
            <v>0</v>
          </cell>
          <cell r="AK348">
            <v>7.3</v>
          </cell>
          <cell r="AL348">
            <v>1.8</v>
          </cell>
          <cell r="AM348">
            <v>240</v>
          </cell>
          <cell r="AN348">
            <v>430</v>
          </cell>
          <cell r="AO348">
            <v>20</v>
          </cell>
          <cell r="AP348">
            <v>240</v>
          </cell>
          <cell r="AQ348">
            <v>28</v>
          </cell>
          <cell r="AR348">
            <v>1.8</v>
          </cell>
          <cell r="AS348">
            <v>3</v>
          </cell>
          <cell r="AU348">
            <v>0.2</v>
          </cell>
        </row>
        <row r="349">
          <cell r="A349">
            <v>223</v>
          </cell>
          <cell r="B349" t="str">
            <v>Costeleta de vitela crua</v>
          </cell>
          <cell r="C349" t="str">
            <v>Carne e produtos cárneos</v>
          </cell>
          <cell r="D349" t="str">
            <v>Carne de mamiferos e de aves</v>
          </cell>
          <cell r="E349" t="str">
            <v>Carne de mamíferos</v>
          </cell>
          <cell r="F349">
            <v>121</v>
          </cell>
          <cell r="G349">
            <v>507</v>
          </cell>
          <cell r="H349">
            <v>4.5</v>
          </cell>
          <cell r="I349">
            <v>1.9</v>
          </cell>
          <cell r="J349">
            <v>2.2000000000000002</v>
          </cell>
          <cell r="K349">
            <v>0.2</v>
          </cell>
          <cell r="L349">
            <v>0.1</v>
          </cell>
          <cell r="M349">
            <v>0.2</v>
          </cell>
          <cell r="N349">
            <v>0</v>
          </cell>
          <cell r="O349">
            <v>0</v>
          </cell>
          <cell r="P349">
            <v>0</v>
          </cell>
          <cell r="Q349">
            <v>0</v>
          </cell>
          <cell r="R349">
            <v>0</v>
          </cell>
          <cell r="S349">
            <v>20</v>
          </cell>
          <cell r="T349">
            <v>0.1</v>
          </cell>
          <cell r="U349">
            <v>0</v>
          </cell>
          <cell r="V349">
            <v>73.599999999999994</v>
          </cell>
          <cell r="W349">
            <v>0</v>
          </cell>
          <cell r="X349">
            <v>73</v>
          </cell>
          <cell r="Y349">
            <v>0</v>
          </cell>
          <cell r="Z349">
            <v>0</v>
          </cell>
          <cell r="AA349">
            <v>0</v>
          </cell>
          <cell r="AB349">
            <v>0.3</v>
          </cell>
          <cell r="AC349">
            <v>0.25</v>
          </cell>
          <cell r="AD349">
            <v>0.21</v>
          </cell>
          <cell r="AE349">
            <v>6.6</v>
          </cell>
          <cell r="AF349">
            <v>11</v>
          </cell>
          <cell r="AG349">
            <v>4.3</v>
          </cell>
          <cell r="AH349">
            <v>0.31</v>
          </cell>
          <cell r="AI349">
            <v>1</v>
          </cell>
          <cell r="AJ349">
            <v>0</v>
          </cell>
          <cell r="AK349">
            <v>5.3</v>
          </cell>
          <cell r="AL349">
            <v>1.9</v>
          </cell>
          <cell r="AM349">
            <v>26</v>
          </cell>
          <cell r="AN349">
            <v>390</v>
          </cell>
          <cell r="AO349">
            <v>13</v>
          </cell>
          <cell r="AP349">
            <v>230</v>
          </cell>
          <cell r="AQ349">
            <v>20</v>
          </cell>
          <cell r="AR349">
            <v>0.9</v>
          </cell>
          <cell r="AS349">
            <v>3.1</v>
          </cell>
        </row>
        <row r="350">
          <cell r="A350">
            <v>238</v>
          </cell>
          <cell r="B350" t="str">
            <v>Costeleta de vitela frita com margarina</v>
          </cell>
          <cell r="C350" t="str">
            <v>Carne e produtos cárneos</v>
          </cell>
          <cell r="D350" t="str">
            <v>Carne de mamiferos e de aves</v>
          </cell>
          <cell r="E350" t="str">
            <v>Carne de mamíferos</v>
          </cell>
          <cell r="F350">
            <v>183</v>
          </cell>
          <cell r="G350">
            <v>764</v>
          </cell>
          <cell r="H350">
            <v>9.9</v>
          </cell>
          <cell r="I350">
            <v>4.5999999999999996</v>
          </cell>
          <cell r="J350">
            <v>3.6</v>
          </cell>
          <cell r="K350">
            <v>1.5</v>
          </cell>
          <cell r="L350">
            <v>1.29</v>
          </cell>
          <cell r="M350">
            <v>0.2</v>
          </cell>
          <cell r="N350">
            <v>0</v>
          </cell>
          <cell r="O350">
            <v>0</v>
          </cell>
          <cell r="P350">
            <v>0</v>
          </cell>
          <cell r="Q350">
            <v>0</v>
          </cell>
          <cell r="R350">
            <v>0</v>
          </cell>
          <cell r="S350">
            <v>23.4</v>
          </cell>
          <cell r="T350">
            <v>1.1000000000000001</v>
          </cell>
          <cell r="U350">
            <v>0</v>
          </cell>
          <cell r="V350">
            <v>63.4</v>
          </cell>
          <cell r="W350">
            <v>0</v>
          </cell>
          <cell r="X350">
            <v>85</v>
          </cell>
          <cell r="Y350">
            <v>35</v>
          </cell>
          <cell r="Z350">
            <v>23</v>
          </cell>
          <cell r="AA350">
            <v>0</v>
          </cell>
          <cell r="AB350">
            <v>0.35</v>
          </cell>
          <cell r="AC350">
            <v>0.15</v>
          </cell>
          <cell r="AD350">
            <v>0.2</v>
          </cell>
          <cell r="AE350">
            <v>5.8</v>
          </cell>
          <cell r="AF350">
            <v>12.8</v>
          </cell>
          <cell r="AG350">
            <v>5.0199999999999996</v>
          </cell>
          <cell r="AH350">
            <v>0.2</v>
          </cell>
          <cell r="AI350">
            <v>0.85</v>
          </cell>
          <cell r="AJ350">
            <v>0</v>
          </cell>
          <cell r="AK350">
            <v>5.0999999999999996</v>
          </cell>
          <cell r="AL350">
            <v>3.21</v>
          </cell>
          <cell r="AM350">
            <v>420</v>
          </cell>
          <cell r="AN350">
            <v>310</v>
          </cell>
          <cell r="AO350">
            <v>14</v>
          </cell>
          <cell r="AP350">
            <v>230</v>
          </cell>
          <cell r="AQ350">
            <v>22</v>
          </cell>
          <cell r="AR350">
            <v>1</v>
          </cell>
          <cell r="AS350">
            <v>3.6</v>
          </cell>
        </row>
        <row r="351">
          <cell r="A351">
            <v>1143</v>
          </cell>
          <cell r="B351" t="str">
            <v>Costeleta de vitela frita panada</v>
          </cell>
          <cell r="C351" t="str">
            <v>Pratos compostos</v>
          </cell>
          <cell r="D351" t="str">
            <v>Pratos, incl. refeições prontas a comer (excluindo sopas e saladas)</v>
          </cell>
          <cell r="E351" t="str">
            <v>Pratos, excluindo pratos  de massa ou arroz, sanduíches e pizza</v>
          </cell>
          <cell r="F351">
            <v>148</v>
          </cell>
          <cell r="G351">
            <v>622</v>
          </cell>
          <cell r="H351">
            <v>5.3</v>
          </cell>
          <cell r="I351">
            <v>2</v>
          </cell>
          <cell r="J351">
            <v>2.4</v>
          </cell>
          <cell r="K351">
            <v>0.5</v>
          </cell>
          <cell r="L351">
            <v>0.35199999999999998</v>
          </cell>
          <cell r="M351">
            <v>0.2</v>
          </cell>
          <cell r="N351">
            <v>3.4</v>
          </cell>
          <cell r="O351">
            <v>0.4</v>
          </cell>
          <cell r="P351">
            <v>0</v>
          </cell>
          <cell r="Q351">
            <v>3</v>
          </cell>
          <cell r="R351">
            <v>0.5</v>
          </cell>
          <cell r="S351">
            <v>19.7</v>
          </cell>
          <cell r="T351">
            <v>0.2</v>
          </cell>
          <cell r="U351">
            <v>1</v>
          </cell>
          <cell r="V351">
            <v>68</v>
          </cell>
          <cell r="W351">
            <v>0</v>
          </cell>
          <cell r="X351">
            <v>114</v>
          </cell>
          <cell r="Y351">
            <v>84</v>
          </cell>
          <cell r="Z351">
            <v>360</v>
          </cell>
          <cell r="AA351">
            <v>0.2</v>
          </cell>
          <cell r="AB351">
            <v>0.76</v>
          </cell>
          <cell r="AC351">
            <v>0.26</v>
          </cell>
          <cell r="AD351">
            <v>0.26</v>
          </cell>
          <cell r="AE351">
            <v>5.8</v>
          </cell>
          <cell r="AF351">
            <v>10.199999999999999</v>
          </cell>
          <cell r="AG351">
            <v>4.32</v>
          </cell>
          <cell r="AH351">
            <v>0.33</v>
          </cell>
          <cell r="AI351">
            <v>0.98</v>
          </cell>
          <cell r="AJ351">
            <v>23.8</v>
          </cell>
          <cell r="AK351">
            <v>30</v>
          </cell>
          <cell r="AL351">
            <v>2.06</v>
          </cell>
          <cell r="AM351">
            <v>63</v>
          </cell>
          <cell r="AN351">
            <v>450</v>
          </cell>
          <cell r="AO351">
            <v>43</v>
          </cell>
          <cell r="AP351">
            <v>240</v>
          </cell>
          <cell r="AQ351">
            <v>25</v>
          </cell>
          <cell r="AR351">
            <v>1.6</v>
          </cell>
          <cell r="AS351">
            <v>3</v>
          </cell>
        </row>
        <row r="352">
          <cell r="A352">
            <v>239</v>
          </cell>
          <cell r="B352" t="str">
            <v>Costeleta de vitela frita, sem molho</v>
          </cell>
          <cell r="C352" t="str">
            <v>Carne e produtos cárneos</v>
          </cell>
          <cell r="D352" t="str">
            <v>Carne de mamiferos e de aves</v>
          </cell>
          <cell r="E352" t="str">
            <v>Carne de mamíferos</v>
          </cell>
          <cell r="F352">
            <v>159</v>
          </cell>
          <cell r="G352">
            <v>668</v>
          </cell>
          <cell r="H352">
            <v>6.9</v>
          </cell>
          <cell r="I352">
            <v>3.1</v>
          </cell>
          <cell r="J352">
            <v>2.9</v>
          </cell>
          <cell r="K352">
            <v>0.7</v>
          </cell>
          <cell r="L352">
            <v>0.6</v>
          </cell>
          <cell r="M352">
            <v>0.2</v>
          </cell>
          <cell r="N352">
            <v>0</v>
          </cell>
          <cell r="O352">
            <v>0</v>
          </cell>
          <cell r="P352">
            <v>0</v>
          </cell>
          <cell r="Q352">
            <v>0</v>
          </cell>
          <cell r="R352">
            <v>0</v>
          </cell>
          <cell r="S352">
            <v>24.3</v>
          </cell>
          <cell r="T352">
            <v>0.5</v>
          </cell>
          <cell r="U352">
            <v>0</v>
          </cell>
          <cell r="V352">
            <v>66.599999999999994</v>
          </cell>
          <cell r="W352">
            <v>0</v>
          </cell>
          <cell r="X352">
            <v>94</v>
          </cell>
          <cell r="Y352">
            <v>11</v>
          </cell>
          <cell r="Z352">
            <v>6</v>
          </cell>
          <cell r="AA352">
            <v>0.1</v>
          </cell>
          <cell r="AB352">
            <v>0.2</v>
          </cell>
          <cell r="AC352">
            <v>0.14000000000000001</v>
          </cell>
          <cell r="AD352">
            <v>0.23</v>
          </cell>
          <cell r="AE352">
            <v>6.8</v>
          </cell>
          <cell r="AF352">
            <v>12</v>
          </cell>
          <cell r="AG352">
            <v>5.5</v>
          </cell>
          <cell r="AH352">
            <v>0.18</v>
          </cell>
          <cell r="AI352">
            <v>0.9</v>
          </cell>
          <cell r="AJ352">
            <v>0</v>
          </cell>
          <cell r="AK352">
            <v>5.8</v>
          </cell>
          <cell r="AL352">
            <v>2.2000000000000002</v>
          </cell>
          <cell r="AM352">
            <v>200</v>
          </cell>
          <cell r="AN352">
            <v>350</v>
          </cell>
          <cell r="AO352">
            <v>15</v>
          </cell>
          <cell r="AP352">
            <v>250</v>
          </cell>
          <cell r="AQ352">
            <v>24</v>
          </cell>
          <cell r="AR352">
            <v>1.2</v>
          </cell>
          <cell r="AS352">
            <v>4</v>
          </cell>
          <cell r="AU352">
            <v>2</v>
          </cell>
        </row>
        <row r="353">
          <cell r="A353">
            <v>235</v>
          </cell>
          <cell r="B353" t="str">
            <v>Costeleta de vitela grelhada</v>
          </cell>
          <cell r="C353" t="str">
            <v>Carne e produtos cárneos</v>
          </cell>
          <cell r="D353" t="str">
            <v>Carne de mamiferos e de aves</v>
          </cell>
          <cell r="E353" t="str">
            <v>Carne de mamíferos</v>
          </cell>
          <cell r="F353">
            <v>131</v>
          </cell>
          <cell r="G353">
            <v>551</v>
          </cell>
          <cell r="H353">
            <v>3.3</v>
          </cell>
          <cell r="I353">
            <v>1.4</v>
          </cell>
          <cell r="J353">
            <v>1.6</v>
          </cell>
          <cell r="K353">
            <v>0.2</v>
          </cell>
          <cell r="L353">
            <v>0.1</v>
          </cell>
          <cell r="M353">
            <v>0.2</v>
          </cell>
          <cell r="N353">
            <v>0</v>
          </cell>
          <cell r="O353">
            <v>0</v>
          </cell>
          <cell r="P353">
            <v>0</v>
          </cell>
          <cell r="Q353">
            <v>0</v>
          </cell>
          <cell r="R353">
            <v>0</v>
          </cell>
          <cell r="S353">
            <v>25.2</v>
          </cell>
          <cell r="T353">
            <v>0.5</v>
          </cell>
          <cell r="U353">
            <v>0</v>
          </cell>
          <cell r="V353">
            <v>69</v>
          </cell>
          <cell r="W353">
            <v>0</v>
          </cell>
          <cell r="X353">
            <v>101</v>
          </cell>
          <cell r="Y353">
            <v>0</v>
          </cell>
          <cell r="Z353">
            <v>0</v>
          </cell>
          <cell r="AA353">
            <v>0</v>
          </cell>
          <cell r="AB353">
            <v>0.22</v>
          </cell>
          <cell r="AC353">
            <v>0.15</v>
          </cell>
          <cell r="AD353">
            <v>0.24</v>
          </cell>
          <cell r="AE353">
            <v>5.9</v>
          </cell>
          <cell r="AF353">
            <v>11</v>
          </cell>
          <cell r="AG353">
            <v>5.4</v>
          </cell>
          <cell r="AH353">
            <v>0.18</v>
          </cell>
          <cell r="AI353">
            <v>0.97</v>
          </cell>
          <cell r="AJ353">
            <v>0</v>
          </cell>
          <cell r="AK353">
            <v>5.9</v>
          </cell>
          <cell r="AL353">
            <v>1.7</v>
          </cell>
          <cell r="AM353">
            <v>190</v>
          </cell>
          <cell r="AN353">
            <v>360</v>
          </cell>
          <cell r="AO353">
            <v>15</v>
          </cell>
          <cell r="AP353">
            <v>260</v>
          </cell>
          <cell r="AQ353">
            <v>25</v>
          </cell>
          <cell r="AR353">
            <v>1.2</v>
          </cell>
          <cell r="AS353">
            <v>4.0999999999999996</v>
          </cell>
          <cell r="AU353">
            <v>2</v>
          </cell>
        </row>
        <row r="354">
          <cell r="A354">
            <v>122</v>
          </cell>
          <cell r="B354" t="str">
            <v>Costeleta ou perna de borrego assada com azeite e margarina</v>
          </cell>
          <cell r="C354" t="str">
            <v>Carne e produtos cárneos</v>
          </cell>
          <cell r="D354" t="str">
            <v>Carne de mamiferos e de aves</v>
          </cell>
          <cell r="E354" t="str">
            <v>Carne de mamíferos</v>
          </cell>
          <cell r="F354">
            <v>234</v>
          </cell>
          <cell r="G354">
            <v>973</v>
          </cell>
          <cell r="H354">
            <v>15.6</v>
          </cell>
          <cell r="I354">
            <v>5.5</v>
          </cell>
          <cell r="J354">
            <v>7</v>
          </cell>
          <cell r="K354">
            <v>1.8</v>
          </cell>
          <cell r="L354">
            <v>1.53</v>
          </cell>
          <cell r="M354">
            <v>0.2</v>
          </cell>
          <cell r="N354">
            <v>0</v>
          </cell>
          <cell r="O354">
            <v>0</v>
          </cell>
          <cell r="P354">
            <v>0</v>
          </cell>
          <cell r="Q354">
            <v>0</v>
          </cell>
          <cell r="R354">
            <v>0</v>
          </cell>
          <cell r="S354">
            <v>23.3</v>
          </cell>
          <cell r="T354">
            <v>1.4</v>
          </cell>
          <cell r="U354">
            <v>0</v>
          </cell>
          <cell r="V354">
            <v>57.9</v>
          </cell>
          <cell r="W354">
            <v>0</v>
          </cell>
          <cell r="X354">
            <v>80</v>
          </cell>
          <cell r="Y354">
            <v>32</v>
          </cell>
          <cell r="Z354">
            <v>22</v>
          </cell>
          <cell r="AA354">
            <v>0.4</v>
          </cell>
          <cell r="AB354">
            <v>0.87</v>
          </cell>
          <cell r="AC354">
            <v>0.09</v>
          </cell>
          <cell r="AD354">
            <v>0.24</v>
          </cell>
          <cell r="AE354">
            <v>4.4000000000000004</v>
          </cell>
          <cell r="AF354">
            <v>10.3</v>
          </cell>
          <cell r="AG354">
            <v>4.37</v>
          </cell>
          <cell r="AH354">
            <v>0.24</v>
          </cell>
          <cell r="AI354">
            <v>1.7</v>
          </cell>
          <cell r="AJ354">
            <v>0</v>
          </cell>
          <cell r="AK354">
            <v>2.9</v>
          </cell>
          <cell r="AL354">
            <v>2.65</v>
          </cell>
          <cell r="AM354">
            <v>560</v>
          </cell>
          <cell r="AN354">
            <v>220</v>
          </cell>
          <cell r="AO354">
            <v>12</v>
          </cell>
          <cell r="AP354">
            <v>220</v>
          </cell>
          <cell r="AQ354">
            <v>30</v>
          </cell>
          <cell r="AR354">
            <v>2</v>
          </cell>
          <cell r="AS354">
            <v>4.5</v>
          </cell>
        </row>
        <row r="355">
          <cell r="A355">
            <v>123</v>
          </cell>
          <cell r="B355" t="str">
            <v>Costeleta ou perna de borrego assada com margarina</v>
          </cell>
          <cell r="C355" t="str">
            <v>Carne e produtos cárneos</v>
          </cell>
          <cell r="D355" t="str">
            <v>Carne de mamiferos e de aves</v>
          </cell>
          <cell r="E355" t="str">
            <v>Carne de mamíferos</v>
          </cell>
          <cell r="F355">
            <v>224</v>
          </cell>
          <cell r="G355">
            <v>933</v>
          </cell>
          <cell r="H355">
            <v>14.5</v>
          </cell>
          <cell r="I355">
            <v>6.9</v>
          </cell>
          <cell r="J355">
            <v>3.7</v>
          </cell>
          <cell r="K355">
            <v>2.6</v>
          </cell>
          <cell r="L355">
            <v>2.2799999999999998</v>
          </cell>
          <cell r="M355">
            <v>0.2</v>
          </cell>
          <cell r="N355">
            <v>0</v>
          </cell>
          <cell r="O355">
            <v>0</v>
          </cell>
          <cell r="P355">
            <v>0</v>
          </cell>
          <cell r="Q355">
            <v>0</v>
          </cell>
          <cell r="R355">
            <v>0</v>
          </cell>
          <cell r="S355">
            <v>23.3</v>
          </cell>
          <cell r="T355">
            <v>1.6</v>
          </cell>
          <cell r="U355">
            <v>0</v>
          </cell>
          <cell r="V355">
            <v>58.7</v>
          </cell>
          <cell r="W355">
            <v>0</v>
          </cell>
          <cell r="X355">
            <v>81</v>
          </cell>
          <cell r="Y355">
            <v>64</v>
          </cell>
          <cell r="Z355">
            <v>43</v>
          </cell>
          <cell r="AA355">
            <v>0.4</v>
          </cell>
          <cell r="AB355">
            <v>0.12</v>
          </cell>
          <cell r="AC355">
            <v>0.09</v>
          </cell>
          <cell r="AD355">
            <v>0.24</v>
          </cell>
          <cell r="AE355">
            <v>4.4000000000000004</v>
          </cell>
          <cell r="AF355">
            <v>10.3</v>
          </cell>
          <cell r="AG355">
            <v>4.37</v>
          </cell>
          <cell r="AH355">
            <v>0.24</v>
          </cell>
          <cell r="AI355">
            <v>1.7</v>
          </cell>
          <cell r="AJ355">
            <v>0</v>
          </cell>
          <cell r="AK355">
            <v>2.9</v>
          </cell>
          <cell r="AL355">
            <v>2.82</v>
          </cell>
          <cell r="AM355">
            <v>620</v>
          </cell>
          <cell r="AN355">
            <v>220</v>
          </cell>
          <cell r="AO355">
            <v>12</v>
          </cell>
          <cell r="AP355">
            <v>220</v>
          </cell>
          <cell r="AQ355">
            <v>30</v>
          </cell>
          <cell r="AR355">
            <v>2</v>
          </cell>
          <cell r="AS355">
            <v>4.5</v>
          </cell>
        </row>
        <row r="356">
          <cell r="A356">
            <v>124</v>
          </cell>
          <cell r="B356" t="str">
            <v>Costeleta ou perna de borrego frita com margarina, sem molho</v>
          </cell>
          <cell r="C356" t="str">
            <v>Carne e produtos cárneos</v>
          </cell>
          <cell r="D356" t="str">
            <v>Carne de mamiferos e de aves</v>
          </cell>
          <cell r="E356" t="str">
            <v>Carne de mamíferos</v>
          </cell>
          <cell r="F356">
            <v>166</v>
          </cell>
          <cell r="G356">
            <v>698</v>
          </cell>
          <cell r="H356">
            <v>7.6</v>
          </cell>
          <cell r="I356">
            <v>3.4</v>
          </cell>
          <cell r="J356">
            <v>2.2999999999999998</v>
          </cell>
          <cell r="K356">
            <v>0.7</v>
          </cell>
          <cell r="L356">
            <v>0.4</v>
          </cell>
          <cell r="M356">
            <v>0.3</v>
          </cell>
          <cell r="N356">
            <v>0</v>
          </cell>
          <cell r="O356">
            <v>0</v>
          </cell>
          <cell r="P356">
            <v>0</v>
          </cell>
          <cell r="Q356">
            <v>0</v>
          </cell>
          <cell r="R356">
            <v>0</v>
          </cell>
          <cell r="S356">
            <v>24.5</v>
          </cell>
          <cell r="T356">
            <v>0.4</v>
          </cell>
          <cell r="U356">
            <v>0</v>
          </cell>
          <cell r="V356">
            <v>65.8</v>
          </cell>
          <cell r="W356">
            <v>0</v>
          </cell>
          <cell r="X356">
            <v>87</v>
          </cell>
          <cell r="Y356">
            <v>8</v>
          </cell>
          <cell r="Z356">
            <v>0</v>
          </cell>
          <cell r="AA356">
            <v>0.5</v>
          </cell>
          <cell r="AB356">
            <v>0.3</v>
          </cell>
          <cell r="AC356">
            <v>0.11</v>
          </cell>
          <cell r="AD356">
            <v>0.25</v>
          </cell>
          <cell r="AE356">
            <v>4.5999999999999996</v>
          </cell>
          <cell r="AF356">
            <v>9.1999999999999993</v>
          </cell>
          <cell r="AG356">
            <v>4.5999999999999996</v>
          </cell>
          <cell r="AH356">
            <v>0.28999999999999998</v>
          </cell>
          <cell r="AI356">
            <v>1.8</v>
          </cell>
          <cell r="AJ356">
            <v>0</v>
          </cell>
          <cell r="AK356">
            <v>3.1</v>
          </cell>
          <cell r="AL356">
            <v>2.1</v>
          </cell>
          <cell r="AM356">
            <v>180</v>
          </cell>
          <cell r="AN356">
            <v>300</v>
          </cell>
          <cell r="AO356">
            <v>13</v>
          </cell>
          <cell r="AP356">
            <v>250</v>
          </cell>
          <cell r="AQ356">
            <v>32</v>
          </cell>
          <cell r="AR356">
            <v>2.1</v>
          </cell>
          <cell r="AS356">
            <v>5</v>
          </cell>
          <cell r="AU356">
            <v>7</v>
          </cell>
        </row>
        <row r="357">
          <cell r="A357">
            <v>116</v>
          </cell>
          <cell r="B357" t="str">
            <v>Costeleta ou perna de borrego, assada, sem molho</v>
          </cell>
          <cell r="C357" t="str">
            <v>Carne e produtos cárneos</v>
          </cell>
          <cell r="D357" t="str">
            <v>Carne de mamiferos e de aves</v>
          </cell>
          <cell r="E357" t="str">
            <v>Carne de mamíferos</v>
          </cell>
          <cell r="F357">
            <v>168</v>
          </cell>
          <cell r="G357">
            <v>706</v>
          </cell>
          <cell r="H357">
            <v>8</v>
          </cell>
          <cell r="I357">
            <v>3.5</v>
          </cell>
          <cell r="J357">
            <v>2.6</v>
          </cell>
          <cell r="K357">
            <v>0.4</v>
          </cell>
          <cell r="L357">
            <v>0.1</v>
          </cell>
          <cell r="M357">
            <v>0.4</v>
          </cell>
          <cell r="N357">
            <v>0</v>
          </cell>
          <cell r="O357">
            <v>0</v>
          </cell>
          <cell r="P357">
            <v>0</v>
          </cell>
          <cell r="Q357">
            <v>0</v>
          </cell>
          <cell r="R357">
            <v>0</v>
          </cell>
          <cell r="S357">
            <v>24.1</v>
          </cell>
          <cell r="T357">
            <v>0.4</v>
          </cell>
          <cell r="U357">
            <v>0</v>
          </cell>
          <cell r="V357">
            <v>65.099999999999994</v>
          </cell>
          <cell r="W357">
            <v>0</v>
          </cell>
          <cell r="X357">
            <v>88</v>
          </cell>
          <cell r="Y357">
            <v>0</v>
          </cell>
          <cell r="Z357">
            <v>0</v>
          </cell>
          <cell r="AA357">
            <v>0.4</v>
          </cell>
          <cell r="AB357">
            <v>0.1</v>
          </cell>
          <cell r="AC357">
            <v>0.11</v>
          </cell>
          <cell r="AD357">
            <v>0.25</v>
          </cell>
          <cell r="AE357">
            <v>4.5</v>
          </cell>
          <cell r="AF357">
            <v>9</v>
          </cell>
          <cell r="AG357">
            <v>4.5</v>
          </cell>
          <cell r="AH357">
            <v>0.28999999999999998</v>
          </cell>
          <cell r="AI357">
            <v>1.8</v>
          </cell>
          <cell r="AJ357">
            <v>0</v>
          </cell>
          <cell r="AK357">
            <v>3.1</v>
          </cell>
          <cell r="AL357">
            <v>2.19</v>
          </cell>
          <cell r="AM357">
            <v>170</v>
          </cell>
          <cell r="AN357">
            <v>290</v>
          </cell>
          <cell r="AO357">
            <v>13</v>
          </cell>
          <cell r="AP357">
            <v>240</v>
          </cell>
          <cell r="AQ357">
            <v>31</v>
          </cell>
          <cell r="AR357">
            <v>2.2000000000000002</v>
          </cell>
          <cell r="AS357">
            <v>4.9000000000000004</v>
          </cell>
          <cell r="AU357">
            <v>7</v>
          </cell>
        </row>
        <row r="358">
          <cell r="A358">
            <v>102</v>
          </cell>
          <cell r="B358" t="str">
            <v xml:space="preserve">Costeleta ou perna de borrego, cozida </v>
          </cell>
          <cell r="C358" t="str">
            <v>Carne e produtos cárneos</v>
          </cell>
          <cell r="D358" t="str">
            <v>Carne de mamiferos e de aves</v>
          </cell>
          <cell r="E358" t="str">
            <v>Carne de mamíferos</v>
          </cell>
          <cell r="F358">
            <v>157</v>
          </cell>
          <cell r="G358">
            <v>661</v>
          </cell>
          <cell r="H358">
            <v>5.7</v>
          </cell>
          <cell r="I358">
            <v>2.5</v>
          </cell>
          <cell r="J358">
            <v>1.8</v>
          </cell>
          <cell r="K358">
            <v>0.2</v>
          </cell>
          <cell r="L358">
            <v>0.1</v>
          </cell>
          <cell r="M358">
            <v>0.3</v>
          </cell>
          <cell r="N358">
            <v>0</v>
          </cell>
          <cell r="O358">
            <v>0</v>
          </cell>
          <cell r="P358">
            <v>0</v>
          </cell>
          <cell r="Q358">
            <v>0</v>
          </cell>
          <cell r="R358">
            <v>0</v>
          </cell>
          <cell r="S358">
            <v>26.5</v>
          </cell>
          <cell r="T358">
            <v>0.4</v>
          </cell>
          <cell r="U358">
            <v>0</v>
          </cell>
          <cell r="V358">
            <v>65.7</v>
          </cell>
          <cell r="W358">
            <v>0</v>
          </cell>
          <cell r="X358">
            <v>91</v>
          </cell>
          <cell r="Y358">
            <v>0</v>
          </cell>
          <cell r="Z358">
            <v>0</v>
          </cell>
          <cell r="AA358">
            <v>0.4</v>
          </cell>
          <cell r="AB358">
            <v>0.11</v>
          </cell>
          <cell r="AC358">
            <v>0.08</v>
          </cell>
          <cell r="AD358">
            <v>0.19</v>
          </cell>
          <cell r="AE358">
            <v>2.5</v>
          </cell>
          <cell r="AF358">
            <v>7.4</v>
          </cell>
          <cell r="AG358">
            <v>4.9000000000000004</v>
          </cell>
          <cell r="AH358">
            <v>0.21</v>
          </cell>
          <cell r="AI358">
            <v>1.7</v>
          </cell>
          <cell r="AJ358">
            <v>0</v>
          </cell>
          <cell r="AK358">
            <v>2.5</v>
          </cell>
          <cell r="AL358">
            <v>2.1</v>
          </cell>
          <cell r="AM358">
            <v>160</v>
          </cell>
          <cell r="AN358">
            <v>220</v>
          </cell>
          <cell r="AO358">
            <v>13</v>
          </cell>
          <cell r="AP358">
            <v>250</v>
          </cell>
          <cell r="AQ358">
            <v>27</v>
          </cell>
          <cell r="AR358">
            <v>2.4</v>
          </cell>
          <cell r="AS358">
            <v>5.4</v>
          </cell>
          <cell r="AU358">
            <v>7</v>
          </cell>
        </row>
        <row r="359">
          <cell r="A359">
            <v>96</v>
          </cell>
          <cell r="B359" t="str">
            <v xml:space="preserve">Costeleta ou perna de borrego, crua </v>
          </cell>
          <cell r="C359" t="str">
            <v>Carne e produtos cárneos</v>
          </cell>
          <cell r="D359" t="str">
            <v>Carne de mamiferos e de aves</v>
          </cell>
          <cell r="E359" t="str">
            <v>Carne de mamíferos</v>
          </cell>
          <cell r="F359">
            <v>124</v>
          </cell>
          <cell r="G359">
            <v>520</v>
          </cell>
          <cell r="H359">
            <v>5</v>
          </cell>
          <cell r="I359">
            <v>2.2000000000000002</v>
          </cell>
          <cell r="J359">
            <v>1.6</v>
          </cell>
          <cell r="K359">
            <v>0.2</v>
          </cell>
          <cell r="L359">
            <v>0.1</v>
          </cell>
          <cell r="M359">
            <v>0.2</v>
          </cell>
          <cell r="N359">
            <v>0</v>
          </cell>
          <cell r="O359">
            <v>0</v>
          </cell>
          <cell r="P359">
            <v>0</v>
          </cell>
          <cell r="Q359">
            <v>0</v>
          </cell>
          <cell r="R359">
            <v>0</v>
          </cell>
          <cell r="S359">
            <v>19.7</v>
          </cell>
          <cell r="T359">
            <v>0.2</v>
          </cell>
          <cell r="U359">
            <v>0</v>
          </cell>
          <cell r="V359">
            <v>73.599999999999994</v>
          </cell>
          <cell r="W359">
            <v>0</v>
          </cell>
          <cell r="X359">
            <v>68</v>
          </cell>
          <cell r="Y359">
            <v>0</v>
          </cell>
          <cell r="Z359">
            <v>0</v>
          </cell>
          <cell r="AA359">
            <v>0.4</v>
          </cell>
          <cell r="AB359">
            <v>0.1</v>
          </cell>
          <cell r="AC359">
            <v>0.14000000000000001</v>
          </cell>
          <cell r="AD359">
            <v>0.24</v>
          </cell>
          <cell r="AE359">
            <v>5</v>
          </cell>
          <cell r="AF359">
            <v>8.6999999999999993</v>
          </cell>
          <cell r="AG359">
            <v>3.7</v>
          </cell>
          <cell r="AH359">
            <v>0.37</v>
          </cell>
          <cell r="AI359">
            <v>2</v>
          </cell>
          <cell r="AJ359">
            <v>0</v>
          </cell>
          <cell r="AK359">
            <v>3</v>
          </cell>
          <cell r="AL359">
            <v>1.2</v>
          </cell>
          <cell r="AM359">
            <v>64</v>
          </cell>
          <cell r="AN359">
            <v>280</v>
          </cell>
          <cell r="AO359">
            <v>11</v>
          </cell>
          <cell r="AP359">
            <v>220</v>
          </cell>
          <cell r="AQ359">
            <v>27</v>
          </cell>
          <cell r="AR359">
            <v>1.7</v>
          </cell>
          <cell r="AS359">
            <v>3.8</v>
          </cell>
        </row>
        <row r="360">
          <cell r="A360">
            <v>111</v>
          </cell>
          <cell r="B360" t="str">
            <v>Costeleta ou perna de borrego, estufada com azeite e margarina</v>
          </cell>
          <cell r="C360" t="str">
            <v>Pratos compostos</v>
          </cell>
          <cell r="D360" t="str">
            <v>Pratos, incl. refeições prontas a comer (excluindo sopas e saladas)</v>
          </cell>
          <cell r="E360" t="str">
            <v>Pratos, excluindo pratos  de massa ou arroz, sanduíches e pizza</v>
          </cell>
          <cell r="F360">
            <v>183</v>
          </cell>
          <cell r="G360">
            <v>763</v>
          </cell>
          <cell r="H360">
            <v>12</v>
          </cell>
          <cell r="I360">
            <v>4.2</v>
          </cell>
          <cell r="J360">
            <v>5.5</v>
          </cell>
          <cell r="K360">
            <v>1.5</v>
          </cell>
          <cell r="L360">
            <v>1.31</v>
          </cell>
          <cell r="M360">
            <v>0.2</v>
          </cell>
          <cell r="N360">
            <v>1.6</v>
          </cell>
          <cell r="O360">
            <v>1.5</v>
          </cell>
          <cell r="P360">
            <v>0.1</v>
          </cell>
          <cell r="Q360">
            <v>0</v>
          </cell>
          <cell r="R360">
            <v>0.6</v>
          </cell>
          <cell r="S360">
            <v>16.2</v>
          </cell>
          <cell r="T360">
            <v>1</v>
          </cell>
          <cell r="U360">
            <v>0.4</v>
          </cell>
          <cell r="V360">
            <v>66.900000000000006</v>
          </cell>
          <cell r="W360">
            <v>0</v>
          </cell>
          <cell r="X360">
            <v>55</v>
          </cell>
          <cell r="Y360">
            <v>57</v>
          </cell>
          <cell r="Z360">
            <v>203</v>
          </cell>
          <cell r="AA360">
            <v>0.3</v>
          </cell>
          <cell r="AB360">
            <v>1.1499999999999999</v>
          </cell>
          <cell r="AC360">
            <v>7.0000000000000007E-2</v>
          </cell>
          <cell r="AD360">
            <v>0.16</v>
          </cell>
          <cell r="AE360">
            <v>2.5</v>
          </cell>
          <cell r="AF360">
            <v>7.28</v>
          </cell>
          <cell r="AG360">
            <v>3.01</v>
          </cell>
          <cell r="AH360">
            <v>0.19</v>
          </cell>
          <cell r="AI360">
            <v>0.96</v>
          </cell>
          <cell r="AJ360">
            <v>6</v>
          </cell>
          <cell r="AK360">
            <v>6.8</v>
          </cell>
          <cell r="AL360">
            <v>2.08</v>
          </cell>
          <cell r="AM360">
            <v>380</v>
          </cell>
          <cell r="AN360">
            <v>230</v>
          </cell>
          <cell r="AO360">
            <v>14</v>
          </cell>
          <cell r="AP360">
            <v>140</v>
          </cell>
          <cell r="AQ360">
            <v>22</v>
          </cell>
          <cell r="AR360">
            <v>1.7</v>
          </cell>
          <cell r="AS360">
            <v>2.9</v>
          </cell>
        </row>
        <row r="361">
          <cell r="A361">
            <v>112</v>
          </cell>
          <cell r="B361" t="str">
            <v>Costeleta ou perna de borrego, estufada com margarina</v>
          </cell>
          <cell r="C361" t="str">
            <v>Pratos compostos</v>
          </cell>
          <cell r="D361" t="str">
            <v>Pratos, incl. refeições prontas a comer (excluindo sopas e saladas)</v>
          </cell>
          <cell r="E361" t="str">
            <v>Pratos, excluindo pratos  de massa ou arroz, sanduíches e pizza</v>
          </cell>
          <cell r="F361">
            <v>175</v>
          </cell>
          <cell r="G361">
            <v>730</v>
          </cell>
          <cell r="H361">
            <v>11.1</v>
          </cell>
          <cell r="I361">
            <v>5.3</v>
          </cell>
          <cell r="J361">
            <v>2.8</v>
          </cell>
          <cell r="K361">
            <v>2.2000000000000002</v>
          </cell>
          <cell r="L361">
            <v>1.92</v>
          </cell>
          <cell r="M361">
            <v>0.2</v>
          </cell>
          <cell r="N361">
            <v>1.6</v>
          </cell>
          <cell r="O361">
            <v>1.5</v>
          </cell>
          <cell r="P361">
            <v>0.1</v>
          </cell>
          <cell r="Q361">
            <v>0</v>
          </cell>
          <cell r="R361">
            <v>0.6</v>
          </cell>
          <cell r="S361">
            <v>16.2</v>
          </cell>
          <cell r="T361">
            <v>1.1000000000000001</v>
          </cell>
          <cell r="U361">
            <v>0.4</v>
          </cell>
          <cell r="V361">
            <v>67.599999999999994</v>
          </cell>
          <cell r="W361">
            <v>0</v>
          </cell>
          <cell r="X361">
            <v>55</v>
          </cell>
          <cell r="Y361">
            <v>83</v>
          </cell>
          <cell r="Z361">
            <v>221</v>
          </cell>
          <cell r="AA361">
            <v>0.3</v>
          </cell>
          <cell r="AB361">
            <v>0.54</v>
          </cell>
          <cell r="AC361">
            <v>7.0000000000000007E-2</v>
          </cell>
          <cell r="AD361">
            <v>0.16</v>
          </cell>
          <cell r="AE361">
            <v>2.5</v>
          </cell>
          <cell r="AF361">
            <v>7.28</v>
          </cell>
          <cell r="AG361">
            <v>3.01</v>
          </cell>
          <cell r="AH361">
            <v>0.19</v>
          </cell>
          <cell r="AI361">
            <v>0.96</v>
          </cell>
          <cell r="AJ361">
            <v>6</v>
          </cell>
          <cell r="AK361">
            <v>6.8</v>
          </cell>
          <cell r="AL361">
            <v>2.2200000000000002</v>
          </cell>
          <cell r="AM361">
            <v>430</v>
          </cell>
          <cell r="AN361">
            <v>230</v>
          </cell>
          <cell r="AO361">
            <v>14</v>
          </cell>
          <cell r="AP361">
            <v>140</v>
          </cell>
          <cell r="AQ361">
            <v>22</v>
          </cell>
          <cell r="AR361">
            <v>1.7</v>
          </cell>
          <cell r="AS361">
            <v>2.9</v>
          </cell>
        </row>
        <row r="362">
          <cell r="A362">
            <v>105</v>
          </cell>
          <cell r="B362" t="str">
            <v>Costeleta ou perna de borrego, estufada sem molho</v>
          </cell>
          <cell r="C362" t="str">
            <v>Carne e produtos cárneos</v>
          </cell>
          <cell r="D362" t="str">
            <v>Carne de mamiferos e de aves</v>
          </cell>
          <cell r="E362" t="str">
            <v>Carne de mamíferos</v>
          </cell>
          <cell r="F362">
            <v>185</v>
          </cell>
          <cell r="G362">
            <v>774</v>
          </cell>
          <cell r="H362">
            <v>9.1999999999999993</v>
          </cell>
          <cell r="I362">
            <v>4.0999999999999996</v>
          </cell>
          <cell r="J362">
            <v>3</v>
          </cell>
          <cell r="K362">
            <v>0.4</v>
          </cell>
          <cell r="L362">
            <v>0.1</v>
          </cell>
          <cell r="M362">
            <v>0.4</v>
          </cell>
          <cell r="N362">
            <v>0</v>
          </cell>
          <cell r="O362">
            <v>0</v>
          </cell>
          <cell r="P362">
            <v>0</v>
          </cell>
          <cell r="Q362">
            <v>0</v>
          </cell>
          <cell r="R362">
            <v>0</v>
          </cell>
          <cell r="S362">
            <v>25.5</v>
          </cell>
          <cell r="T362">
            <v>0.6</v>
          </cell>
          <cell r="U362">
            <v>0</v>
          </cell>
          <cell r="V362">
            <v>62.7</v>
          </cell>
          <cell r="W362">
            <v>0</v>
          </cell>
          <cell r="X362">
            <v>96</v>
          </cell>
          <cell r="Y362">
            <v>0</v>
          </cell>
          <cell r="Z362">
            <v>0</v>
          </cell>
          <cell r="AA362">
            <v>0.4</v>
          </cell>
          <cell r="AB362">
            <v>0.11</v>
          </cell>
          <cell r="AC362">
            <v>0.08</v>
          </cell>
          <cell r="AD362">
            <v>0.21</v>
          </cell>
          <cell r="AE362">
            <v>3.7</v>
          </cell>
          <cell r="AF362">
            <v>8.5</v>
          </cell>
          <cell r="AG362">
            <v>4.8</v>
          </cell>
          <cell r="AH362">
            <v>0.23</v>
          </cell>
          <cell r="AI362">
            <v>1.6</v>
          </cell>
          <cell r="AJ362">
            <v>0</v>
          </cell>
          <cell r="AK362">
            <v>2.7</v>
          </cell>
          <cell r="AL362">
            <v>1.9</v>
          </cell>
          <cell r="AM362">
            <v>220</v>
          </cell>
          <cell r="AN362">
            <v>210</v>
          </cell>
          <cell r="AO362">
            <v>12</v>
          </cell>
          <cell r="AP362">
            <v>240</v>
          </cell>
          <cell r="AQ362">
            <v>25</v>
          </cell>
          <cell r="AR362">
            <v>2.2999999999999998</v>
          </cell>
          <cell r="AS362">
            <v>5.2</v>
          </cell>
          <cell r="AU362">
            <v>7</v>
          </cell>
        </row>
        <row r="363">
          <cell r="A363">
            <v>113</v>
          </cell>
          <cell r="B363" t="str">
            <v>Costeleta ou perna de borrego, grelhada</v>
          </cell>
          <cell r="C363" t="str">
            <v>Carne e produtos cárneos</v>
          </cell>
          <cell r="D363" t="str">
            <v>Carne de mamiferos e de aves</v>
          </cell>
          <cell r="E363" t="str">
            <v>Carne de mamíferos</v>
          </cell>
          <cell r="F363">
            <v>152</v>
          </cell>
          <cell r="G363">
            <v>640</v>
          </cell>
          <cell r="H363">
            <v>5.5</v>
          </cell>
          <cell r="I363">
            <v>2.4</v>
          </cell>
          <cell r="J363">
            <v>1.8</v>
          </cell>
          <cell r="K363">
            <v>0.2</v>
          </cell>
          <cell r="L363">
            <v>0.1</v>
          </cell>
          <cell r="M363">
            <v>0.3</v>
          </cell>
          <cell r="N363">
            <v>0</v>
          </cell>
          <cell r="O363">
            <v>0</v>
          </cell>
          <cell r="P363">
            <v>0</v>
          </cell>
          <cell r="Q363">
            <v>0</v>
          </cell>
          <cell r="R363">
            <v>0</v>
          </cell>
          <cell r="S363">
            <v>25.7</v>
          </cell>
          <cell r="T363">
            <v>0.5</v>
          </cell>
          <cell r="U363">
            <v>0</v>
          </cell>
          <cell r="V363">
            <v>65.900000000000006</v>
          </cell>
          <cell r="W363">
            <v>0</v>
          </cell>
          <cell r="X363">
            <v>88</v>
          </cell>
          <cell r="Y363">
            <v>0</v>
          </cell>
          <cell r="Z363">
            <v>0</v>
          </cell>
          <cell r="AA363">
            <v>0.4</v>
          </cell>
          <cell r="AB363">
            <v>0.11</v>
          </cell>
          <cell r="AC363">
            <v>0.11</v>
          </cell>
          <cell r="AD363">
            <v>0.26</v>
          </cell>
          <cell r="AE363">
            <v>4.8</v>
          </cell>
          <cell r="AF363">
            <v>9.6</v>
          </cell>
          <cell r="AG363">
            <v>4.8</v>
          </cell>
          <cell r="AH363">
            <v>0.3</v>
          </cell>
          <cell r="AI363">
            <v>1.9</v>
          </cell>
          <cell r="AJ363">
            <v>0</v>
          </cell>
          <cell r="AK363">
            <v>3.3</v>
          </cell>
          <cell r="AL363">
            <v>2.9</v>
          </cell>
          <cell r="AM363">
            <v>180</v>
          </cell>
          <cell r="AN363">
            <v>310</v>
          </cell>
          <cell r="AO363">
            <v>14</v>
          </cell>
          <cell r="AP363">
            <v>260</v>
          </cell>
          <cell r="AQ363">
            <v>34</v>
          </cell>
          <cell r="AR363">
            <v>2.2000000000000002</v>
          </cell>
          <cell r="AS363">
            <v>5.2</v>
          </cell>
          <cell r="AU363">
            <v>7</v>
          </cell>
        </row>
        <row r="364">
          <cell r="A364">
            <v>125</v>
          </cell>
          <cell r="B364" t="str">
            <v>Costeleta ou perna de carneiro magra frita com margarina, sem molho</v>
          </cell>
          <cell r="C364" t="str">
            <v>Carne e produtos cárneos</v>
          </cell>
          <cell r="D364" t="str">
            <v>Carne de mamiferos e de aves</v>
          </cell>
          <cell r="E364" t="str">
            <v>Carne de mamíferos</v>
          </cell>
          <cell r="F364">
            <v>174</v>
          </cell>
          <cell r="G364">
            <v>731</v>
          </cell>
          <cell r="H364">
            <v>8.4</v>
          </cell>
          <cell r="I364">
            <v>3.7</v>
          </cell>
          <cell r="J364">
            <v>2.6</v>
          </cell>
          <cell r="K364">
            <v>0.7</v>
          </cell>
          <cell r="L364">
            <v>0.4</v>
          </cell>
          <cell r="M364">
            <v>0.4</v>
          </cell>
          <cell r="N364">
            <v>0</v>
          </cell>
          <cell r="O364">
            <v>0</v>
          </cell>
          <cell r="P364">
            <v>0</v>
          </cell>
          <cell r="Q364">
            <v>0</v>
          </cell>
          <cell r="R364">
            <v>0</v>
          </cell>
          <cell r="S364">
            <v>24.7</v>
          </cell>
          <cell r="T364">
            <v>0.6</v>
          </cell>
          <cell r="U364">
            <v>0</v>
          </cell>
          <cell r="V364">
            <v>64.8</v>
          </cell>
          <cell r="W364">
            <v>0</v>
          </cell>
          <cell r="X364">
            <v>87</v>
          </cell>
          <cell r="Y364">
            <v>8</v>
          </cell>
          <cell r="Z364">
            <v>0</v>
          </cell>
          <cell r="AA364">
            <v>0.8</v>
          </cell>
          <cell r="AB364">
            <v>0.24</v>
          </cell>
          <cell r="AC364">
            <v>0.11</v>
          </cell>
          <cell r="AD364">
            <v>0.22</v>
          </cell>
          <cell r="AE364">
            <v>4.5999999999999996</v>
          </cell>
          <cell r="AF364">
            <v>9.1999999999999993</v>
          </cell>
          <cell r="AG364">
            <v>4.5999999999999996</v>
          </cell>
          <cell r="AH364">
            <v>0.24</v>
          </cell>
          <cell r="AI364">
            <v>1.8</v>
          </cell>
          <cell r="AJ364">
            <v>0</v>
          </cell>
          <cell r="AK364">
            <v>6.3</v>
          </cell>
          <cell r="AL364">
            <v>2.1</v>
          </cell>
          <cell r="AM364">
            <v>230</v>
          </cell>
          <cell r="AN364">
            <v>320</v>
          </cell>
          <cell r="AO364">
            <v>22</v>
          </cell>
          <cell r="AP364">
            <v>280</v>
          </cell>
          <cell r="AQ364">
            <v>20</v>
          </cell>
          <cell r="AR364">
            <v>2</v>
          </cell>
          <cell r="AS364">
            <v>2.5</v>
          </cell>
        </row>
        <row r="365">
          <cell r="A365">
            <v>553</v>
          </cell>
          <cell r="B365" t="str">
            <v>Couve-branca cozida</v>
          </cell>
          <cell r="C365" t="str">
            <v>Produtos hortícolas e derivados</v>
          </cell>
          <cell r="D365" t="str">
            <v>Hortícolas folhosos</v>
          </cell>
          <cell r="E365" t="str">
            <v>Couve de repolho</v>
          </cell>
          <cell r="F365">
            <v>23</v>
          </cell>
          <cell r="G365">
            <v>95</v>
          </cell>
          <cell r="H365">
            <v>0.4</v>
          </cell>
          <cell r="I365">
            <v>0.1</v>
          </cell>
          <cell r="J365">
            <v>0</v>
          </cell>
          <cell r="K365">
            <v>0.2</v>
          </cell>
          <cell r="L365">
            <v>0.1</v>
          </cell>
          <cell r="M365">
            <v>0</v>
          </cell>
          <cell r="N365">
            <v>2.2000000000000002</v>
          </cell>
          <cell r="O365">
            <v>2.1</v>
          </cell>
          <cell r="P365">
            <v>0</v>
          </cell>
          <cell r="Q365">
            <v>0.1</v>
          </cell>
          <cell r="R365">
            <v>1.7</v>
          </cell>
          <cell r="S365">
            <v>1.7</v>
          </cell>
          <cell r="T365">
            <v>0.3</v>
          </cell>
          <cell r="U365">
            <v>0</v>
          </cell>
          <cell r="V365">
            <v>93.5</v>
          </cell>
          <cell r="W365">
            <v>0</v>
          </cell>
          <cell r="X365">
            <v>0</v>
          </cell>
          <cell r="Y365">
            <v>6</v>
          </cell>
          <cell r="Z365">
            <v>40</v>
          </cell>
          <cell r="AA365">
            <v>0</v>
          </cell>
          <cell r="AB365">
            <v>0.2</v>
          </cell>
          <cell r="AC365">
            <v>7.0000000000000007E-2</v>
          </cell>
          <cell r="AD365">
            <v>7.0000000000000007E-2</v>
          </cell>
          <cell r="AE365">
            <v>0.2</v>
          </cell>
          <cell r="AF365">
            <v>0.4</v>
          </cell>
          <cell r="AG365">
            <v>0.2</v>
          </cell>
          <cell r="AH365">
            <v>0.11</v>
          </cell>
          <cell r="AI365">
            <v>0</v>
          </cell>
          <cell r="AJ365">
            <v>25</v>
          </cell>
          <cell r="AK365">
            <v>16</v>
          </cell>
          <cell r="AL365">
            <v>0.4</v>
          </cell>
          <cell r="AM365">
            <v>100</v>
          </cell>
          <cell r="AN365">
            <v>110</v>
          </cell>
          <cell r="AO365">
            <v>45</v>
          </cell>
          <cell r="AP365">
            <v>32</v>
          </cell>
          <cell r="AQ365">
            <v>5</v>
          </cell>
          <cell r="AR365">
            <v>0.4</v>
          </cell>
          <cell r="AS365">
            <v>0.2</v>
          </cell>
          <cell r="AU365">
            <v>1.7</v>
          </cell>
        </row>
        <row r="366">
          <cell r="A366">
            <v>552</v>
          </cell>
          <cell r="B366" t="str">
            <v>Couve-branca crua</v>
          </cell>
          <cell r="C366" t="str">
            <v>Produtos hortícolas e derivados</v>
          </cell>
          <cell r="D366" t="str">
            <v>Hortícolas folhosos</v>
          </cell>
          <cell r="E366" t="str">
            <v>Couve de repolho</v>
          </cell>
          <cell r="F366">
            <v>28</v>
          </cell>
          <cell r="G366">
            <v>117</v>
          </cell>
          <cell r="H366">
            <v>0.4</v>
          </cell>
          <cell r="I366">
            <v>0.1</v>
          </cell>
          <cell r="J366">
            <v>0</v>
          </cell>
          <cell r="K366">
            <v>0.2</v>
          </cell>
          <cell r="L366">
            <v>0.1</v>
          </cell>
          <cell r="M366">
            <v>0</v>
          </cell>
          <cell r="N366">
            <v>3.5</v>
          </cell>
          <cell r="O366">
            <v>3.4</v>
          </cell>
          <cell r="P366">
            <v>0</v>
          </cell>
          <cell r="Q366">
            <v>0.1</v>
          </cell>
          <cell r="R366">
            <v>2.4</v>
          </cell>
          <cell r="S366">
            <v>1.4</v>
          </cell>
          <cell r="T366">
            <v>0</v>
          </cell>
          <cell r="U366">
            <v>0</v>
          </cell>
          <cell r="V366">
            <v>91.8</v>
          </cell>
          <cell r="W366">
            <v>0</v>
          </cell>
          <cell r="X366">
            <v>0</v>
          </cell>
          <cell r="Y366">
            <v>7</v>
          </cell>
          <cell r="Z366">
            <v>40</v>
          </cell>
          <cell r="AA366">
            <v>0</v>
          </cell>
          <cell r="AB366">
            <v>0.2</v>
          </cell>
          <cell r="AC366">
            <v>0.12</v>
          </cell>
          <cell r="AD366">
            <v>0.01</v>
          </cell>
          <cell r="AE366">
            <v>0.3</v>
          </cell>
          <cell r="AF366">
            <v>0.6</v>
          </cell>
          <cell r="AG366">
            <v>0.3</v>
          </cell>
          <cell r="AH366">
            <v>0.18</v>
          </cell>
          <cell r="AI366">
            <v>0</v>
          </cell>
          <cell r="AJ366">
            <v>40</v>
          </cell>
          <cell r="AK366">
            <v>34</v>
          </cell>
          <cell r="AL366">
            <v>0.5</v>
          </cell>
          <cell r="AM366">
            <v>7</v>
          </cell>
          <cell r="AN366">
            <v>240</v>
          </cell>
          <cell r="AO366">
            <v>50</v>
          </cell>
          <cell r="AP366">
            <v>38</v>
          </cell>
          <cell r="AQ366">
            <v>6</v>
          </cell>
          <cell r="AR366">
            <v>0.6</v>
          </cell>
          <cell r="AS366">
            <v>0.2</v>
          </cell>
        </row>
        <row r="367">
          <cell r="A367">
            <v>555</v>
          </cell>
          <cell r="B367" t="str">
            <v>Couve-de-Bruxelas cozida</v>
          </cell>
          <cell r="C367" t="str">
            <v>Produtos hortícolas e derivados</v>
          </cell>
          <cell r="D367" t="str">
            <v>Hortícolas folhosos</v>
          </cell>
          <cell r="E367" t="str">
            <v>Couve de repolho</v>
          </cell>
          <cell r="F367">
            <v>43</v>
          </cell>
          <cell r="G367">
            <v>178</v>
          </cell>
          <cell r="H367">
            <v>1.3</v>
          </cell>
          <cell r="I367">
            <v>0.3</v>
          </cell>
          <cell r="J367">
            <v>0.1</v>
          </cell>
          <cell r="K367">
            <v>0.7</v>
          </cell>
          <cell r="L367">
            <v>0.2</v>
          </cell>
          <cell r="M367">
            <v>0</v>
          </cell>
          <cell r="N367">
            <v>3.5</v>
          </cell>
          <cell r="O367">
            <v>3</v>
          </cell>
          <cell r="P367">
            <v>0.2</v>
          </cell>
          <cell r="Q367">
            <v>0.3</v>
          </cell>
          <cell r="R367">
            <v>2.6</v>
          </cell>
          <cell r="S367">
            <v>2.9</v>
          </cell>
          <cell r="T367">
            <v>0.2</v>
          </cell>
          <cell r="U367">
            <v>0</v>
          </cell>
          <cell r="V367">
            <v>86.9</v>
          </cell>
          <cell r="W367">
            <v>0</v>
          </cell>
          <cell r="X367">
            <v>0</v>
          </cell>
          <cell r="Y367">
            <v>53</v>
          </cell>
          <cell r="Z367">
            <v>320</v>
          </cell>
          <cell r="AA367">
            <v>0</v>
          </cell>
          <cell r="AB367">
            <v>0.9</v>
          </cell>
          <cell r="AC367">
            <v>7.0000000000000007E-2</v>
          </cell>
          <cell r="AD367">
            <v>0.09</v>
          </cell>
          <cell r="AE367">
            <v>0.13</v>
          </cell>
          <cell r="AF367">
            <v>0.63</v>
          </cell>
          <cell r="AG367">
            <v>0.5</v>
          </cell>
          <cell r="AH367">
            <v>0.19</v>
          </cell>
          <cell r="AI367">
            <v>0</v>
          </cell>
          <cell r="AJ367">
            <v>60</v>
          </cell>
          <cell r="AK367">
            <v>110</v>
          </cell>
          <cell r="AL367">
            <v>1</v>
          </cell>
          <cell r="AM367">
            <v>73</v>
          </cell>
          <cell r="AN367">
            <v>310</v>
          </cell>
          <cell r="AO367">
            <v>20</v>
          </cell>
          <cell r="AP367">
            <v>61</v>
          </cell>
          <cell r="AQ367">
            <v>13</v>
          </cell>
          <cell r="AR367">
            <v>0.5</v>
          </cell>
          <cell r="AS367">
            <v>0.3</v>
          </cell>
          <cell r="AU367">
            <v>1.7</v>
          </cell>
        </row>
        <row r="368">
          <cell r="A368">
            <v>554</v>
          </cell>
          <cell r="B368" t="str">
            <v>Couve-de-Bruxelas crua</v>
          </cell>
          <cell r="C368" t="str">
            <v>Produtos hortícolas e derivados</v>
          </cell>
          <cell r="D368" t="str">
            <v>Hortícolas folhosos</v>
          </cell>
          <cell r="E368" t="str">
            <v>Couve de repolho</v>
          </cell>
          <cell r="F368">
            <v>50</v>
          </cell>
          <cell r="G368">
            <v>210</v>
          </cell>
          <cell r="H368">
            <v>1.4</v>
          </cell>
          <cell r="I368">
            <v>0.3</v>
          </cell>
          <cell r="J368">
            <v>0.1</v>
          </cell>
          <cell r="K368">
            <v>0.7</v>
          </cell>
          <cell r="L368">
            <v>0.2</v>
          </cell>
          <cell r="M368">
            <v>0</v>
          </cell>
          <cell r="N368">
            <v>4</v>
          </cell>
          <cell r="O368">
            <v>3.1</v>
          </cell>
          <cell r="P368">
            <v>0.2</v>
          </cell>
          <cell r="Q368">
            <v>0.7</v>
          </cell>
          <cell r="R368">
            <v>3.8</v>
          </cell>
          <cell r="S368">
            <v>3.5</v>
          </cell>
          <cell r="T368">
            <v>0</v>
          </cell>
          <cell r="U368">
            <v>0</v>
          </cell>
          <cell r="V368">
            <v>84.3</v>
          </cell>
          <cell r="W368">
            <v>0</v>
          </cell>
          <cell r="X368">
            <v>0</v>
          </cell>
          <cell r="Y368">
            <v>36</v>
          </cell>
          <cell r="Z368">
            <v>215</v>
          </cell>
          <cell r="AA368">
            <v>0</v>
          </cell>
          <cell r="AB368">
            <v>1</v>
          </cell>
          <cell r="AC368">
            <v>0.15</v>
          </cell>
          <cell r="AD368">
            <v>0.11</v>
          </cell>
          <cell r="AE368">
            <v>0.2</v>
          </cell>
          <cell r="AF368">
            <v>0.9</v>
          </cell>
          <cell r="AG368">
            <v>0.7</v>
          </cell>
          <cell r="AH368">
            <v>0.37</v>
          </cell>
          <cell r="AI368">
            <v>0</v>
          </cell>
          <cell r="AJ368">
            <v>115</v>
          </cell>
          <cell r="AK368">
            <v>135</v>
          </cell>
          <cell r="AL368">
            <v>1.4</v>
          </cell>
          <cell r="AM368">
            <v>6</v>
          </cell>
          <cell r="AN368">
            <v>450</v>
          </cell>
          <cell r="AO368">
            <v>26</v>
          </cell>
          <cell r="AP368">
            <v>77</v>
          </cell>
          <cell r="AQ368">
            <v>8</v>
          </cell>
          <cell r="AR368">
            <v>0.7</v>
          </cell>
          <cell r="AS368">
            <v>0.5</v>
          </cell>
        </row>
        <row r="369">
          <cell r="A369">
            <v>557</v>
          </cell>
          <cell r="B369" t="str">
            <v>Couve-flor cozida</v>
          </cell>
          <cell r="C369" t="str">
            <v>Produtos hortícolas e derivados</v>
          </cell>
          <cell r="D369" t="str">
            <v>Couves de inflorescência</v>
          </cell>
          <cell r="E369" t="str">
            <v>Couve flor e similares</v>
          </cell>
          <cell r="F369">
            <v>21</v>
          </cell>
          <cell r="G369">
            <v>88</v>
          </cell>
          <cell r="H369">
            <v>0.2</v>
          </cell>
          <cell r="I369">
            <v>0</v>
          </cell>
          <cell r="J369">
            <v>0</v>
          </cell>
          <cell r="K369">
            <v>0.1</v>
          </cell>
          <cell r="L369">
            <v>0.1</v>
          </cell>
          <cell r="M369">
            <v>0</v>
          </cell>
          <cell r="N369">
            <v>2.2999999999999998</v>
          </cell>
          <cell r="O369">
            <v>1.9</v>
          </cell>
          <cell r="P369">
            <v>0.1</v>
          </cell>
          <cell r="Q369">
            <v>0.3</v>
          </cell>
          <cell r="R369">
            <v>1.8</v>
          </cell>
          <cell r="S369">
            <v>1.6</v>
          </cell>
          <cell r="T369">
            <v>0.3</v>
          </cell>
          <cell r="U369">
            <v>0</v>
          </cell>
          <cell r="V369">
            <v>92</v>
          </cell>
          <cell r="W369">
            <v>0</v>
          </cell>
          <cell r="X369">
            <v>0</v>
          </cell>
          <cell r="Y369">
            <v>5</v>
          </cell>
          <cell r="Z369">
            <v>30</v>
          </cell>
          <cell r="AA369">
            <v>0</v>
          </cell>
          <cell r="AB369">
            <v>0.11</v>
          </cell>
          <cell r="AC369">
            <v>0.1</v>
          </cell>
          <cell r="AD369">
            <v>0.04</v>
          </cell>
          <cell r="AE369">
            <v>0.4</v>
          </cell>
          <cell r="AF369">
            <v>1</v>
          </cell>
          <cell r="AG369">
            <v>0.6</v>
          </cell>
          <cell r="AH369">
            <v>0.17</v>
          </cell>
          <cell r="AI369">
            <v>0</v>
          </cell>
          <cell r="AJ369">
            <v>45</v>
          </cell>
          <cell r="AK369">
            <v>44</v>
          </cell>
          <cell r="AL369">
            <v>0.61</v>
          </cell>
          <cell r="AM369">
            <v>110</v>
          </cell>
          <cell r="AN369">
            <v>180</v>
          </cell>
          <cell r="AO369">
            <v>19</v>
          </cell>
          <cell r="AP369">
            <v>29</v>
          </cell>
          <cell r="AQ369">
            <v>12</v>
          </cell>
          <cell r="AR369">
            <v>0.4</v>
          </cell>
          <cell r="AS369">
            <v>0.5</v>
          </cell>
          <cell r="AU369">
            <v>2.2999999999999998</v>
          </cell>
        </row>
        <row r="370">
          <cell r="A370">
            <v>556</v>
          </cell>
          <cell r="B370" t="str">
            <v>Couve-flor crua</v>
          </cell>
          <cell r="C370" t="str">
            <v>Produtos hortícolas e derivados</v>
          </cell>
          <cell r="D370" t="str">
            <v>Couves de inflorescência</v>
          </cell>
          <cell r="E370" t="str">
            <v>Couve flor e similares</v>
          </cell>
          <cell r="F370">
            <v>34</v>
          </cell>
          <cell r="G370">
            <v>142</v>
          </cell>
          <cell r="H370">
            <v>0.2</v>
          </cell>
          <cell r="I370">
            <v>0</v>
          </cell>
          <cell r="J370">
            <v>0</v>
          </cell>
          <cell r="K370">
            <v>0.1</v>
          </cell>
          <cell r="L370">
            <v>0</v>
          </cell>
          <cell r="M370">
            <v>0</v>
          </cell>
          <cell r="N370">
            <v>3.3</v>
          </cell>
          <cell r="O370">
            <v>2.8</v>
          </cell>
          <cell r="P370">
            <v>0.1</v>
          </cell>
          <cell r="Q370">
            <v>0.4</v>
          </cell>
          <cell r="R370">
            <v>1.9</v>
          </cell>
          <cell r="S370">
            <v>3.7</v>
          </cell>
          <cell r="T370">
            <v>0</v>
          </cell>
          <cell r="U370">
            <v>0</v>
          </cell>
          <cell r="V370">
            <v>89.9</v>
          </cell>
          <cell r="W370">
            <v>0</v>
          </cell>
          <cell r="X370">
            <v>0</v>
          </cell>
          <cell r="Y370">
            <v>5</v>
          </cell>
          <cell r="Z370">
            <v>30</v>
          </cell>
          <cell r="AA370">
            <v>0</v>
          </cell>
          <cell r="AB370">
            <v>0.22</v>
          </cell>
          <cell r="AC370">
            <v>0.17</v>
          </cell>
          <cell r="AD370">
            <v>7.0000000000000007E-2</v>
          </cell>
          <cell r="AE370">
            <v>0.6</v>
          </cell>
          <cell r="AF370">
            <v>1.5</v>
          </cell>
          <cell r="AG370">
            <v>0.9</v>
          </cell>
          <cell r="AH370">
            <v>0.28000000000000003</v>
          </cell>
          <cell r="AI370">
            <v>0</v>
          </cell>
          <cell r="AJ370">
            <v>73</v>
          </cell>
          <cell r="AK370">
            <v>66</v>
          </cell>
          <cell r="AL370">
            <v>0.95</v>
          </cell>
          <cell r="AM370">
            <v>14</v>
          </cell>
          <cell r="AN370">
            <v>380</v>
          </cell>
          <cell r="AO370">
            <v>21</v>
          </cell>
          <cell r="AP370">
            <v>34</v>
          </cell>
          <cell r="AQ370">
            <v>22</v>
          </cell>
          <cell r="AR370">
            <v>0.5</v>
          </cell>
          <cell r="AS370">
            <v>0.7</v>
          </cell>
        </row>
        <row r="371">
          <cell r="A371">
            <v>559</v>
          </cell>
          <cell r="B371" t="str">
            <v>Couve-galega cozida</v>
          </cell>
          <cell r="C371" t="str">
            <v>Produtos hortícolas e derivados</v>
          </cell>
          <cell r="D371" t="str">
            <v>Hortícolas folhosos</v>
          </cell>
          <cell r="E371" t="str">
            <v>Couve de folhas</v>
          </cell>
          <cell r="F371">
            <v>29</v>
          </cell>
          <cell r="G371">
            <v>121</v>
          </cell>
          <cell r="H371">
            <v>0.4</v>
          </cell>
          <cell r="I371">
            <v>0.1</v>
          </cell>
          <cell r="J371">
            <v>0</v>
          </cell>
          <cell r="K371">
            <v>0.3</v>
          </cell>
          <cell r="L371">
            <v>0.3</v>
          </cell>
          <cell r="M371">
            <v>0</v>
          </cell>
          <cell r="N371">
            <v>2.9</v>
          </cell>
          <cell r="O371">
            <v>2.5</v>
          </cell>
          <cell r="P371">
            <v>0</v>
          </cell>
          <cell r="Q371">
            <v>0.4</v>
          </cell>
          <cell r="R371">
            <v>2.7</v>
          </cell>
          <cell r="S371">
            <v>2.1</v>
          </cell>
          <cell r="T371">
            <v>0.3</v>
          </cell>
          <cell r="U371">
            <v>0</v>
          </cell>
          <cell r="V371">
            <v>90.5</v>
          </cell>
          <cell r="W371">
            <v>0</v>
          </cell>
          <cell r="X371">
            <v>0</v>
          </cell>
          <cell r="Y371">
            <v>362</v>
          </cell>
          <cell r="Z371">
            <v>2170</v>
          </cell>
          <cell r="AA371">
            <v>0</v>
          </cell>
          <cell r="AB371">
            <v>0.2</v>
          </cell>
          <cell r="AC371">
            <v>0.13</v>
          </cell>
          <cell r="AD371">
            <v>7.0000000000000007E-2</v>
          </cell>
          <cell r="AE371">
            <v>0.9</v>
          </cell>
          <cell r="AF371">
            <v>1.4</v>
          </cell>
          <cell r="AG371">
            <v>0.5</v>
          </cell>
          <cell r="AH371">
            <v>0.09</v>
          </cell>
          <cell r="AI371">
            <v>0</v>
          </cell>
          <cell r="AJ371">
            <v>58</v>
          </cell>
          <cell r="AK371">
            <v>38</v>
          </cell>
          <cell r="AL371">
            <v>1.4</v>
          </cell>
          <cell r="AM371">
            <v>130</v>
          </cell>
          <cell r="AN371">
            <v>90</v>
          </cell>
          <cell r="AO371">
            <v>260</v>
          </cell>
          <cell r="AP371">
            <v>35</v>
          </cell>
          <cell r="AQ371">
            <v>11</v>
          </cell>
          <cell r="AR371">
            <v>0.7</v>
          </cell>
          <cell r="AS371">
            <v>0.4</v>
          </cell>
        </row>
        <row r="372">
          <cell r="A372">
            <v>558</v>
          </cell>
          <cell r="B372" t="str">
            <v>Couve-galega crua</v>
          </cell>
          <cell r="C372" t="str">
            <v>Produtos hortícolas e derivados</v>
          </cell>
          <cell r="D372" t="str">
            <v>Hortícolas folhosos</v>
          </cell>
          <cell r="E372" t="str">
            <v>Couve de folhas</v>
          </cell>
          <cell r="F372">
            <v>32</v>
          </cell>
          <cell r="G372">
            <v>133</v>
          </cell>
          <cell r="H372">
            <v>0.4</v>
          </cell>
          <cell r="I372">
            <v>0.1</v>
          </cell>
          <cell r="J372">
            <v>0</v>
          </cell>
          <cell r="K372">
            <v>0.3</v>
          </cell>
          <cell r="L372">
            <v>0.3</v>
          </cell>
          <cell r="M372">
            <v>0</v>
          </cell>
          <cell r="N372">
            <v>3.1</v>
          </cell>
          <cell r="O372">
            <v>2.7</v>
          </cell>
          <cell r="P372">
            <v>0</v>
          </cell>
          <cell r="Q372">
            <v>0.4</v>
          </cell>
          <cell r="R372">
            <v>3.1</v>
          </cell>
          <cell r="S372">
            <v>2.4</v>
          </cell>
          <cell r="T372">
            <v>0.1</v>
          </cell>
          <cell r="U372">
            <v>0</v>
          </cell>
          <cell r="V372">
            <v>89</v>
          </cell>
          <cell r="W372">
            <v>0</v>
          </cell>
          <cell r="X372">
            <v>0</v>
          </cell>
          <cell r="Y372">
            <v>414</v>
          </cell>
          <cell r="Z372">
            <v>2490</v>
          </cell>
          <cell r="AA372">
            <v>0</v>
          </cell>
          <cell r="AB372">
            <v>0.2</v>
          </cell>
          <cell r="AC372">
            <v>0.21</v>
          </cell>
          <cell r="AD372">
            <v>0.11</v>
          </cell>
          <cell r="AE372">
            <v>1.5</v>
          </cell>
          <cell r="AF372">
            <v>2</v>
          </cell>
          <cell r="AG372">
            <v>0.5</v>
          </cell>
          <cell r="AH372">
            <v>0.15</v>
          </cell>
          <cell r="AI372">
            <v>0</v>
          </cell>
          <cell r="AJ372">
            <v>148</v>
          </cell>
          <cell r="AK372">
            <v>78</v>
          </cell>
          <cell r="AL372">
            <v>2.2000000000000002</v>
          </cell>
          <cell r="AM372">
            <v>21</v>
          </cell>
          <cell r="AN372">
            <v>180</v>
          </cell>
          <cell r="AO372">
            <v>290</v>
          </cell>
          <cell r="AP372">
            <v>40</v>
          </cell>
          <cell r="AQ372">
            <v>18</v>
          </cell>
          <cell r="AR372">
            <v>1</v>
          </cell>
          <cell r="AS372">
            <v>0.5</v>
          </cell>
        </row>
        <row r="373">
          <cell r="A373">
            <v>561</v>
          </cell>
          <cell r="B373" t="str">
            <v>Couve-lombarda cozida</v>
          </cell>
          <cell r="C373" t="str">
            <v>Produtos hortícolas e derivados</v>
          </cell>
          <cell r="D373" t="str">
            <v>Hortícolas folhosos</v>
          </cell>
          <cell r="E373" t="str">
            <v>Couve de repolho</v>
          </cell>
          <cell r="F373">
            <v>22</v>
          </cell>
          <cell r="G373">
            <v>92</v>
          </cell>
          <cell r="H373">
            <v>0.2</v>
          </cell>
          <cell r="I373">
            <v>0</v>
          </cell>
          <cell r="J373">
            <v>0</v>
          </cell>
          <cell r="K373">
            <v>0.1</v>
          </cell>
          <cell r="L373">
            <v>0.1</v>
          </cell>
          <cell r="M373">
            <v>0</v>
          </cell>
          <cell r="N373">
            <v>1.4</v>
          </cell>
          <cell r="O373">
            <v>1.3</v>
          </cell>
          <cell r="P373">
            <v>0</v>
          </cell>
          <cell r="Q373">
            <v>0.1</v>
          </cell>
          <cell r="R373">
            <v>2.9</v>
          </cell>
          <cell r="S373">
            <v>2.2000000000000002</v>
          </cell>
          <cell r="T373">
            <v>0.3</v>
          </cell>
          <cell r="U373">
            <v>0</v>
          </cell>
          <cell r="V373">
            <v>92.7</v>
          </cell>
          <cell r="W373">
            <v>0</v>
          </cell>
          <cell r="X373">
            <v>0</v>
          </cell>
          <cell r="Y373">
            <v>104</v>
          </cell>
          <cell r="Z373">
            <v>625</v>
          </cell>
          <cell r="AA373">
            <v>0</v>
          </cell>
          <cell r="AB373">
            <v>0.2</v>
          </cell>
          <cell r="AC373">
            <v>0.1</v>
          </cell>
          <cell r="AD373">
            <v>0.02</v>
          </cell>
          <cell r="AE373">
            <v>0.6</v>
          </cell>
          <cell r="AF373">
            <v>1</v>
          </cell>
          <cell r="AG373">
            <v>0.4</v>
          </cell>
          <cell r="AH373">
            <v>0.11</v>
          </cell>
          <cell r="AI373">
            <v>0</v>
          </cell>
          <cell r="AJ373">
            <v>44</v>
          </cell>
          <cell r="AK373">
            <v>70</v>
          </cell>
          <cell r="AL373">
            <v>0.64</v>
          </cell>
          <cell r="AM373">
            <v>100</v>
          </cell>
          <cell r="AN373">
            <v>200</v>
          </cell>
          <cell r="AO373">
            <v>46</v>
          </cell>
          <cell r="AP373">
            <v>57</v>
          </cell>
          <cell r="AQ373">
            <v>8</v>
          </cell>
          <cell r="AR373">
            <v>0.4</v>
          </cell>
          <cell r="AS373">
            <v>0.2</v>
          </cell>
        </row>
        <row r="374">
          <cell r="A374">
            <v>560</v>
          </cell>
          <cell r="B374" t="str">
            <v>Couve-lombarda crua</v>
          </cell>
          <cell r="C374" t="str">
            <v>Produtos hortícolas e derivados</v>
          </cell>
          <cell r="D374" t="str">
            <v>Hortícolas folhosos</v>
          </cell>
          <cell r="E374" t="str">
            <v>Couve de repolho</v>
          </cell>
          <cell r="F374">
            <v>26</v>
          </cell>
          <cell r="G374">
            <v>109</v>
          </cell>
          <cell r="H374">
            <v>0.2</v>
          </cell>
          <cell r="I374">
            <v>0</v>
          </cell>
          <cell r="J374">
            <v>0</v>
          </cell>
          <cell r="K374">
            <v>0.1</v>
          </cell>
          <cell r="L374">
            <v>0.1</v>
          </cell>
          <cell r="M374">
            <v>0</v>
          </cell>
          <cell r="N374">
            <v>2.1</v>
          </cell>
          <cell r="O374">
            <v>2</v>
          </cell>
          <cell r="P374">
            <v>0</v>
          </cell>
          <cell r="Q374">
            <v>0.1</v>
          </cell>
          <cell r="R374">
            <v>3.1</v>
          </cell>
          <cell r="S374">
            <v>2.4</v>
          </cell>
          <cell r="T374">
            <v>0</v>
          </cell>
          <cell r="U374">
            <v>0</v>
          </cell>
          <cell r="V374">
            <v>91.1</v>
          </cell>
          <cell r="W374">
            <v>0</v>
          </cell>
          <cell r="X374">
            <v>0</v>
          </cell>
          <cell r="Y374">
            <v>166</v>
          </cell>
          <cell r="Z374">
            <v>995</v>
          </cell>
          <cell r="AA374">
            <v>0</v>
          </cell>
          <cell r="AB374">
            <v>0.2</v>
          </cell>
          <cell r="AC374">
            <v>0.15</v>
          </cell>
          <cell r="AD374">
            <v>0.03</v>
          </cell>
          <cell r="AE374">
            <v>0.7</v>
          </cell>
          <cell r="AF374">
            <v>1.1000000000000001</v>
          </cell>
          <cell r="AG374">
            <v>0.4</v>
          </cell>
          <cell r="AH374">
            <v>0.15</v>
          </cell>
          <cell r="AI374">
            <v>0</v>
          </cell>
          <cell r="AJ374">
            <v>67</v>
          </cell>
          <cell r="AK374">
            <v>150</v>
          </cell>
          <cell r="AL374">
            <v>1.04</v>
          </cell>
          <cell r="AM374">
            <v>9</v>
          </cell>
          <cell r="AN374">
            <v>250</v>
          </cell>
          <cell r="AO374">
            <v>51</v>
          </cell>
          <cell r="AP374">
            <v>64</v>
          </cell>
          <cell r="AQ374">
            <v>12</v>
          </cell>
          <cell r="AR374">
            <v>0.5</v>
          </cell>
          <cell r="AS374">
            <v>0.3</v>
          </cell>
        </row>
        <row r="375">
          <cell r="A375">
            <v>563</v>
          </cell>
          <cell r="B375" t="str">
            <v>Couve-portuguesa cozida</v>
          </cell>
          <cell r="C375" t="str">
            <v>Produtos hortícolas e derivados</v>
          </cell>
          <cell r="D375" t="str">
            <v>Hortícolas folhosos</v>
          </cell>
          <cell r="E375" t="str">
            <v>Couve de folhas</v>
          </cell>
          <cell r="F375">
            <v>27</v>
          </cell>
          <cell r="G375">
            <v>112</v>
          </cell>
          <cell r="H375">
            <v>0.4</v>
          </cell>
          <cell r="I375">
            <v>0</v>
          </cell>
          <cell r="J375">
            <v>0</v>
          </cell>
          <cell r="K375">
            <v>0.3</v>
          </cell>
          <cell r="L375">
            <v>0.2</v>
          </cell>
          <cell r="M375">
            <v>0</v>
          </cell>
          <cell r="N375">
            <v>2.5</v>
          </cell>
          <cell r="O375">
            <v>2.4</v>
          </cell>
          <cell r="P375">
            <v>0</v>
          </cell>
          <cell r="Q375">
            <v>0.1</v>
          </cell>
          <cell r="R375">
            <v>2.4</v>
          </cell>
          <cell r="S375">
            <v>2.1</v>
          </cell>
          <cell r="T375">
            <v>0.3</v>
          </cell>
          <cell r="U375">
            <v>0</v>
          </cell>
          <cell r="V375">
            <v>92.1</v>
          </cell>
          <cell r="W375">
            <v>0</v>
          </cell>
          <cell r="X375">
            <v>0</v>
          </cell>
          <cell r="Y375">
            <v>207</v>
          </cell>
          <cell r="Z375">
            <v>1245</v>
          </cell>
          <cell r="AA375">
            <v>0</v>
          </cell>
          <cell r="AB375">
            <v>0.11</v>
          </cell>
          <cell r="AC375">
            <v>0.08</v>
          </cell>
          <cell r="AD375">
            <v>0.05</v>
          </cell>
          <cell r="AE375">
            <v>0.5</v>
          </cell>
          <cell r="AF375">
            <v>0.8</v>
          </cell>
          <cell r="AG375">
            <v>0.3</v>
          </cell>
          <cell r="AH375">
            <v>0.1</v>
          </cell>
          <cell r="AI375">
            <v>0</v>
          </cell>
          <cell r="AJ375">
            <v>58</v>
          </cell>
          <cell r="AK375">
            <v>46</v>
          </cell>
          <cell r="AL375">
            <v>0.51</v>
          </cell>
          <cell r="AM375">
            <v>110</v>
          </cell>
          <cell r="AN375">
            <v>230</v>
          </cell>
          <cell r="AO375">
            <v>71</v>
          </cell>
          <cell r="AP375">
            <v>61</v>
          </cell>
          <cell r="AQ375">
            <v>26</v>
          </cell>
          <cell r="AR375">
            <v>0.7</v>
          </cell>
          <cell r="AS375">
            <v>0.3</v>
          </cell>
          <cell r="AU375">
            <v>1.7</v>
          </cell>
        </row>
        <row r="376">
          <cell r="A376">
            <v>562</v>
          </cell>
          <cell r="B376" t="str">
            <v>Couve-portuguesa crua</v>
          </cell>
          <cell r="C376" t="str">
            <v>Produtos hortícolas e derivados</v>
          </cell>
          <cell r="D376" t="str">
            <v>Hortícolas folhosos</v>
          </cell>
          <cell r="E376" t="str">
            <v>Couve de folhas</v>
          </cell>
          <cell r="F376">
            <v>31</v>
          </cell>
          <cell r="G376">
            <v>131</v>
          </cell>
          <cell r="H376">
            <v>0.4</v>
          </cell>
          <cell r="I376">
            <v>0</v>
          </cell>
          <cell r="J376">
            <v>0</v>
          </cell>
          <cell r="K376">
            <v>0.3</v>
          </cell>
          <cell r="L376">
            <v>0.2</v>
          </cell>
          <cell r="M376">
            <v>0</v>
          </cell>
          <cell r="N376">
            <v>3.5</v>
          </cell>
          <cell r="O376">
            <v>3.4</v>
          </cell>
          <cell r="P376">
            <v>0</v>
          </cell>
          <cell r="Q376">
            <v>0.1</v>
          </cell>
          <cell r="R376">
            <v>2.4</v>
          </cell>
          <cell r="S376">
            <v>2.2000000000000002</v>
          </cell>
          <cell r="T376">
            <v>0</v>
          </cell>
          <cell r="U376">
            <v>0</v>
          </cell>
          <cell r="V376">
            <v>90.6</v>
          </cell>
          <cell r="W376">
            <v>0</v>
          </cell>
          <cell r="X376">
            <v>0</v>
          </cell>
          <cell r="Y376">
            <v>233</v>
          </cell>
          <cell r="Z376">
            <v>1400</v>
          </cell>
          <cell r="AA376">
            <v>0</v>
          </cell>
          <cell r="AB376">
            <v>0.2</v>
          </cell>
          <cell r="AC376">
            <v>0.12</v>
          </cell>
          <cell r="AD376">
            <v>0.06</v>
          </cell>
          <cell r="AE376">
            <v>0.7</v>
          </cell>
          <cell r="AF376">
            <v>1.1000000000000001</v>
          </cell>
          <cell r="AG376">
            <v>0.4</v>
          </cell>
          <cell r="AH376">
            <v>0.13</v>
          </cell>
          <cell r="AI376">
            <v>0</v>
          </cell>
          <cell r="AJ376">
            <v>90</v>
          </cell>
          <cell r="AK376">
            <v>78</v>
          </cell>
          <cell r="AL376">
            <v>0.8</v>
          </cell>
          <cell r="AM376">
            <v>15</v>
          </cell>
          <cell r="AN376">
            <v>270</v>
          </cell>
          <cell r="AO376">
            <v>76</v>
          </cell>
          <cell r="AP376">
            <v>65</v>
          </cell>
          <cell r="AQ376">
            <v>28</v>
          </cell>
          <cell r="AR376">
            <v>1</v>
          </cell>
          <cell r="AS376">
            <v>0.4</v>
          </cell>
        </row>
        <row r="377">
          <cell r="A377">
            <v>564</v>
          </cell>
          <cell r="B377" t="str">
            <v>Couve-roxa crua</v>
          </cell>
          <cell r="C377" t="str">
            <v>Produtos hortícolas e derivados</v>
          </cell>
          <cell r="D377" t="str">
            <v>Hortícolas folhosos</v>
          </cell>
          <cell r="E377" t="str">
            <v>Couve de repolho</v>
          </cell>
          <cell r="F377">
            <v>30</v>
          </cell>
          <cell r="G377">
            <v>127</v>
          </cell>
          <cell r="H377">
            <v>0</v>
          </cell>
          <cell r="I377">
            <v>0</v>
          </cell>
          <cell r="J377">
            <v>0</v>
          </cell>
          <cell r="K377">
            <v>0</v>
          </cell>
          <cell r="L377">
            <v>0</v>
          </cell>
          <cell r="M377">
            <v>0</v>
          </cell>
          <cell r="N377">
            <v>3.9</v>
          </cell>
          <cell r="O377">
            <v>3.3</v>
          </cell>
          <cell r="P377">
            <v>0.5</v>
          </cell>
          <cell r="Q377">
            <v>0.1</v>
          </cell>
          <cell r="R377">
            <v>3.3</v>
          </cell>
          <cell r="S377">
            <v>2</v>
          </cell>
          <cell r="T377">
            <v>0</v>
          </cell>
          <cell r="U377">
            <v>0</v>
          </cell>
          <cell r="V377">
            <v>90.3</v>
          </cell>
          <cell r="W377">
            <v>0</v>
          </cell>
          <cell r="X377">
            <v>0</v>
          </cell>
          <cell r="Y377">
            <v>3</v>
          </cell>
          <cell r="Z377">
            <v>15</v>
          </cell>
          <cell r="AA377">
            <v>0</v>
          </cell>
          <cell r="AB377">
            <v>0.2</v>
          </cell>
          <cell r="AC377">
            <v>0.02</v>
          </cell>
          <cell r="AD377">
            <v>0.01</v>
          </cell>
          <cell r="AE377">
            <v>0.4</v>
          </cell>
          <cell r="AF377">
            <v>0.7</v>
          </cell>
          <cell r="AG377">
            <v>0.3</v>
          </cell>
          <cell r="AH377">
            <v>0.09</v>
          </cell>
          <cell r="AI377">
            <v>0</v>
          </cell>
          <cell r="AJ377">
            <v>57</v>
          </cell>
          <cell r="AK377">
            <v>39</v>
          </cell>
          <cell r="AL377">
            <v>0.48</v>
          </cell>
          <cell r="AM377">
            <v>11</v>
          </cell>
          <cell r="AN377">
            <v>250</v>
          </cell>
          <cell r="AO377">
            <v>60</v>
          </cell>
          <cell r="AP377">
            <v>28</v>
          </cell>
          <cell r="AQ377">
            <v>9</v>
          </cell>
          <cell r="AR377">
            <v>0.5</v>
          </cell>
          <cell r="AS377">
            <v>0.1</v>
          </cell>
        </row>
        <row r="378">
          <cell r="A378">
            <v>1020</v>
          </cell>
          <cell r="B378" t="str">
            <v>Cozido à portuguesa</v>
          </cell>
          <cell r="C378" t="str">
            <v>Pratos compostos</v>
          </cell>
          <cell r="D378" t="str">
            <v>Pratos, incl. refeições prontas a comer (excluindo sopas e saladas)</v>
          </cell>
          <cell r="E378" t="str">
            <v>Pratos, excluindo pratos  de massa ou arroz, sanduíches e pizza</v>
          </cell>
          <cell r="F378">
            <v>120</v>
          </cell>
          <cell r="G378">
            <v>500</v>
          </cell>
          <cell r="H378">
            <v>7</v>
          </cell>
          <cell r="I378">
            <v>0.8</v>
          </cell>
          <cell r="J378">
            <v>0.8</v>
          </cell>
          <cell r="K378">
            <v>0.8</v>
          </cell>
          <cell r="L378">
            <v>0.63400000000000001</v>
          </cell>
          <cell r="M378">
            <v>0.8</v>
          </cell>
          <cell r="N378">
            <v>6.2</v>
          </cell>
          <cell r="O378">
            <v>2.2000000000000002</v>
          </cell>
          <cell r="P378">
            <v>0.2</v>
          </cell>
          <cell r="Q378">
            <v>3.8</v>
          </cell>
          <cell r="R378">
            <v>2.5</v>
          </cell>
          <cell r="S378">
            <v>6.8</v>
          </cell>
          <cell r="T378">
            <v>0.8</v>
          </cell>
          <cell r="U378">
            <v>0</v>
          </cell>
          <cell r="V378">
            <v>75.8</v>
          </cell>
          <cell r="W378">
            <v>0</v>
          </cell>
          <cell r="X378">
            <v>20</v>
          </cell>
          <cell r="Y378">
            <v>159</v>
          </cell>
          <cell r="Z378">
            <v>948</v>
          </cell>
          <cell r="AA378">
            <v>0.1</v>
          </cell>
          <cell r="AB378">
            <v>0.23</v>
          </cell>
          <cell r="AC378">
            <v>0.23</v>
          </cell>
          <cell r="AD378">
            <v>7.0000000000000007E-2</v>
          </cell>
          <cell r="AE378">
            <v>1.6</v>
          </cell>
          <cell r="AF378">
            <v>2.97</v>
          </cell>
          <cell r="AG378">
            <v>1.39</v>
          </cell>
          <cell r="AH378">
            <v>0.21</v>
          </cell>
          <cell r="AI378">
            <v>0.37</v>
          </cell>
          <cell r="AJ378">
            <v>34.299999999999997</v>
          </cell>
          <cell r="AK378">
            <v>66</v>
          </cell>
          <cell r="AL378">
            <v>1.72</v>
          </cell>
          <cell r="AM378">
            <v>330</v>
          </cell>
          <cell r="AN378">
            <v>320</v>
          </cell>
          <cell r="AO378">
            <v>40</v>
          </cell>
          <cell r="AP378">
            <v>100</v>
          </cell>
          <cell r="AQ378">
            <v>21</v>
          </cell>
          <cell r="AR378">
            <v>1.6</v>
          </cell>
          <cell r="AS378">
            <v>1</v>
          </cell>
        </row>
        <row r="379">
          <cell r="A379">
            <v>1021</v>
          </cell>
          <cell r="B379" t="str">
            <v>Cozido à portuguesa com grão</v>
          </cell>
          <cell r="C379" t="str">
            <v>Pratos compostos</v>
          </cell>
          <cell r="D379" t="str">
            <v>Pratos, incl. refeições prontas a comer (excluindo sopas e saladas)</v>
          </cell>
          <cell r="E379" t="str">
            <v>Pratos, excluindo pratos  de massa ou arroz, sanduíches e pizza</v>
          </cell>
          <cell r="F379">
            <v>259</v>
          </cell>
          <cell r="G379">
            <v>1080</v>
          </cell>
          <cell r="H379">
            <v>13.5</v>
          </cell>
          <cell r="I379">
            <v>4.5</v>
          </cell>
          <cell r="J379">
            <v>5.2</v>
          </cell>
          <cell r="K379">
            <v>2</v>
          </cell>
          <cell r="L379">
            <v>1.81</v>
          </cell>
          <cell r="M379">
            <v>0.2</v>
          </cell>
          <cell r="N379">
            <v>20.5</v>
          </cell>
          <cell r="O379">
            <v>1.5</v>
          </cell>
          <cell r="P379">
            <v>0.7</v>
          </cell>
          <cell r="Q379">
            <v>18.3</v>
          </cell>
          <cell r="R379">
            <v>4.0999999999999996</v>
          </cell>
          <cell r="S379">
            <v>11.7</v>
          </cell>
          <cell r="T379">
            <v>0.7</v>
          </cell>
          <cell r="U379">
            <v>0</v>
          </cell>
          <cell r="V379">
            <v>48.1</v>
          </cell>
          <cell r="W379">
            <v>0</v>
          </cell>
          <cell r="X379">
            <v>23</v>
          </cell>
          <cell r="Y379">
            <v>20</v>
          </cell>
          <cell r="Z379">
            <v>120</v>
          </cell>
          <cell r="AA379">
            <v>0.1</v>
          </cell>
          <cell r="AB379">
            <v>0.75</v>
          </cell>
          <cell r="AC379">
            <v>0.22</v>
          </cell>
          <cell r="AD379">
            <v>0.11</v>
          </cell>
          <cell r="AE379">
            <v>2.1</v>
          </cell>
          <cell r="AF379">
            <v>4.22</v>
          </cell>
          <cell r="AG379">
            <v>2.12</v>
          </cell>
          <cell r="AH379">
            <v>0.37</v>
          </cell>
          <cell r="AI379">
            <v>0.59</v>
          </cell>
          <cell r="AJ379">
            <v>8</v>
          </cell>
          <cell r="AK379">
            <v>68</v>
          </cell>
          <cell r="AL379">
            <v>2.1</v>
          </cell>
          <cell r="AM379">
            <v>280</v>
          </cell>
          <cell r="AN379">
            <v>470</v>
          </cell>
          <cell r="AO379">
            <v>49</v>
          </cell>
          <cell r="AP379">
            <v>140</v>
          </cell>
          <cell r="AQ379">
            <v>41</v>
          </cell>
          <cell r="AR379">
            <v>1.9</v>
          </cell>
          <cell r="AS379">
            <v>1.6</v>
          </cell>
        </row>
        <row r="380">
          <cell r="A380">
            <v>1198</v>
          </cell>
          <cell r="B380" t="str">
            <v>Cravinho</v>
          </cell>
          <cell r="C380" t="str">
            <v>Leguminosas, frutos de casca rija, sementes oleaginosas e especiarias</v>
          </cell>
          <cell r="D380" t="str">
            <v xml:space="preserve">Especiarias </v>
          </cell>
          <cell r="E380" t="str">
            <v>Especiarias de rebentos</v>
          </cell>
          <cell r="F380">
            <v>431</v>
          </cell>
          <cell r="G380">
            <v>1800</v>
          </cell>
          <cell r="H380">
            <v>20</v>
          </cell>
          <cell r="I380">
            <v>1.9</v>
          </cell>
          <cell r="J380">
            <v>7.7</v>
          </cell>
          <cell r="K380">
            <v>9.6</v>
          </cell>
          <cell r="L380">
            <v>9</v>
          </cell>
          <cell r="M380">
            <v>0</v>
          </cell>
          <cell r="N380">
            <v>52</v>
          </cell>
          <cell r="O380">
            <v>0</v>
          </cell>
          <cell r="P380">
            <v>0</v>
          </cell>
          <cell r="Q380">
            <v>52</v>
          </cell>
          <cell r="R380">
            <v>9.6</v>
          </cell>
          <cell r="S380">
            <v>6</v>
          </cell>
          <cell r="T380">
            <v>0.6</v>
          </cell>
          <cell r="U380">
            <v>0</v>
          </cell>
          <cell r="V380">
            <v>7</v>
          </cell>
          <cell r="W380">
            <v>0</v>
          </cell>
          <cell r="X380">
            <v>0</v>
          </cell>
          <cell r="Y380">
            <v>50</v>
          </cell>
          <cell r="Z380">
            <v>300</v>
          </cell>
          <cell r="AA380">
            <v>0</v>
          </cell>
          <cell r="AB380">
            <v>9</v>
          </cell>
          <cell r="AC380">
            <v>0.12</v>
          </cell>
          <cell r="AD380">
            <v>0.27</v>
          </cell>
          <cell r="AE380">
            <v>1.2</v>
          </cell>
          <cell r="AF380">
            <v>1.5</v>
          </cell>
          <cell r="AG380">
            <v>0.3</v>
          </cell>
          <cell r="AH380">
            <v>0.38</v>
          </cell>
          <cell r="AI380">
            <v>0</v>
          </cell>
          <cell r="AJ380">
            <v>81</v>
          </cell>
          <cell r="AK380">
            <v>0</v>
          </cell>
          <cell r="AL380">
            <v>3</v>
          </cell>
          <cell r="AM380">
            <v>240</v>
          </cell>
          <cell r="AN380">
            <v>1100</v>
          </cell>
          <cell r="AO380">
            <v>650</v>
          </cell>
          <cell r="AP380">
            <v>110</v>
          </cell>
          <cell r="AQ380">
            <v>200</v>
          </cell>
          <cell r="AR380">
            <v>30</v>
          </cell>
          <cell r="AS380">
            <v>3.8</v>
          </cell>
        </row>
        <row r="381">
          <cell r="A381">
            <v>2122000014</v>
          </cell>
          <cell r="B381" t="str">
            <v>Creme culinário</v>
          </cell>
          <cell r="C381" t="str">
            <v>Óleos e gorduras de origem animal e vegetal e seus derivados</v>
          </cell>
          <cell r="D381" t="str">
            <v>Emulsões de gordura e gorduras misturadas</v>
          </cell>
          <cell r="E381" t="str">
            <v>Margarinas e similares</v>
          </cell>
          <cell r="F381">
            <v>531</v>
          </cell>
          <cell r="G381">
            <v>2180</v>
          </cell>
          <cell r="H381">
            <v>59</v>
          </cell>
          <cell r="I381">
            <v>31</v>
          </cell>
          <cell r="J381">
            <v>21</v>
          </cell>
          <cell r="K381">
            <v>6.5</v>
          </cell>
          <cell r="L381">
            <v>5.9</v>
          </cell>
          <cell r="M381">
            <v>0</v>
          </cell>
          <cell r="N381">
            <v>0</v>
          </cell>
          <cell r="O381">
            <v>0</v>
          </cell>
          <cell r="P381">
            <v>0</v>
          </cell>
          <cell r="Q381">
            <v>0</v>
          </cell>
          <cell r="R381">
            <v>0</v>
          </cell>
          <cell r="S381">
            <v>0</v>
          </cell>
          <cell r="T381">
            <v>0</v>
          </cell>
          <cell r="U381">
            <v>0</v>
          </cell>
          <cell r="V381">
            <v>40.799999999999997</v>
          </cell>
          <cell r="W381">
            <v>0</v>
          </cell>
          <cell r="X381">
            <v>0</v>
          </cell>
          <cell r="Y381">
            <v>800</v>
          </cell>
          <cell r="Z381">
            <v>530</v>
          </cell>
          <cell r="AA381">
            <v>7.5</v>
          </cell>
          <cell r="AB381">
            <v>18</v>
          </cell>
          <cell r="AC381">
            <v>0</v>
          </cell>
          <cell r="AD381">
            <v>0</v>
          </cell>
          <cell r="AE381">
            <v>0</v>
          </cell>
          <cell r="AF381">
            <v>0</v>
          </cell>
          <cell r="AG381">
            <v>0</v>
          </cell>
          <cell r="AH381">
            <v>0</v>
          </cell>
          <cell r="AI381">
            <v>0</v>
          </cell>
          <cell r="AJ381">
            <v>0</v>
          </cell>
          <cell r="AK381">
            <v>0</v>
          </cell>
          <cell r="AL381">
            <v>1.9</v>
          </cell>
          <cell r="AM381">
            <v>1.2</v>
          </cell>
          <cell r="AN381">
            <v>21</v>
          </cell>
          <cell r="AO381">
            <v>7</v>
          </cell>
          <cell r="AP381">
            <v>12</v>
          </cell>
          <cell r="AQ381">
            <v>2</v>
          </cell>
          <cell r="AR381">
            <v>0.1</v>
          </cell>
          <cell r="AS381">
            <v>0.1</v>
          </cell>
        </row>
        <row r="382">
          <cell r="A382">
            <v>383</v>
          </cell>
          <cell r="B382" t="str">
            <v>Creme culinário líquido, 65% gordura, com sal</v>
          </cell>
          <cell r="C382" t="str">
            <v>Óleos e gorduras de origem animal e vegetal e seus derivados</v>
          </cell>
          <cell r="D382" t="str">
            <v>Emulsões de gordura e gorduras misturadas</v>
          </cell>
          <cell r="E382" t="str">
            <v>Margarinas e similares</v>
          </cell>
          <cell r="F382">
            <v>588</v>
          </cell>
          <cell r="G382">
            <v>2420</v>
          </cell>
          <cell r="H382">
            <v>65.3</v>
          </cell>
          <cell r="I382">
            <v>8.4</v>
          </cell>
          <cell r="J382">
            <v>15</v>
          </cell>
          <cell r="K382">
            <v>35.6</v>
          </cell>
          <cell r="L382">
            <v>35.5</v>
          </cell>
          <cell r="M382">
            <v>0.1</v>
          </cell>
          <cell r="N382">
            <v>0</v>
          </cell>
          <cell r="O382">
            <v>0</v>
          </cell>
          <cell r="P382">
            <v>0</v>
          </cell>
          <cell r="Q382">
            <v>0</v>
          </cell>
          <cell r="R382">
            <v>0</v>
          </cell>
          <cell r="S382">
            <v>0</v>
          </cell>
          <cell r="T382">
            <v>3</v>
          </cell>
          <cell r="U382">
            <v>0</v>
          </cell>
          <cell r="V382">
            <v>32</v>
          </cell>
          <cell r="W382">
            <v>0</v>
          </cell>
          <cell r="X382">
            <v>2</v>
          </cell>
          <cell r="Y382">
            <v>750</v>
          </cell>
          <cell r="Z382">
            <v>400</v>
          </cell>
          <cell r="AA382">
            <v>2</v>
          </cell>
          <cell r="AB382">
            <v>14</v>
          </cell>
          <cell r="AC382">
            <v>0</v>
          </cell>
          <cell r="AD382">
            <v>0</v>
          </cell>
          <cell r="AE382">
            <v>0</v>
          </cell>
          <cell r="AF382">
            <v>0</v>
          </cell>
          <cell r="AG382">
            <v>0</v>
          </cell>
          <cell r="AH382">
            <v>0</v>
          </cell>
          <cell r="AI382">
            <v>0</v>
          </cell>
          <cell r="AJ382">
            <v>0</v>
          </cell>
          <cell r="AK382">
            <v>0</v>
          </cell>
          <cell r="AL382">
            <v>3.3</v>
          </cell>
          <cell r="AM382">
            <v>1200</v>
          </cell>
          <cell r="AN382">
            <v>0</v>
          </cell>
          <cell r="AO382">
            <v>3</v>
          </cell>
          <cell r="AP382">
            <v>6</v>
          </cell>
          <cell r="AQ382">
            <v>1</v>
          </cell>
          <cell r="AR382">
            <v>0.3</v>
          </cell>
          <cell r="AS382">
            <v>0.1</v>
          </cell>
        </row>
        <row r="383">
          <cell r="A383">
            <v>1119</v>
          </cell>
          <cell r="B383" t="str">
            <v>Creme de camarão</v>
          </cell>
          <cell r="C383" t="str">
            <v>Pratos compostos</v>
          </cell>
          <cell r="D383" t="str">
            <v>Sopas e saladas</v>
          </cell>
          <cell r="E383" t="str">
            <v>Sopas (prontas a comer)</v>
          </cell>
          <cell r="F383">
            <v>39</v>
          </cell>
          <cell r="G383">
            <v>165</v>
          </cell>
          <cell r="H383">
            <v>1.4</v>
          </cell>
          <cell r="I383">
            <v>0.7</v>
          </cell>
          <cell r="J383">
            <v>0.3</v>
          </cell>
          <cell r="K383">
            <v>0.1</v>
          </cell>
          <cell r="L383">
            <v>7.3999999999999996E-2</v>
          </cell>
          <cell r="M383">
            <v>0</v>
          </cell>
          <cell r="N383">
            <v>1.7</v>
          </cell>
          <cell r="O383">
            <v>0.5</v>
          </cell>
          <cell r="P383">
            <v>0.1</v>
          </cell>
          <cell r="Q383">
            <v>1.1000000000000001</v>
          </cell>
          <cell r="R383">
            <v>0.3</v>
          </cell>
          <cell r="S383">
            <v>3.6</v>
          </cell>
          <cell r="T383">
            <v>0.7</v>
          </cell>
          <cell r="U383">
            <v>0.7</v>
          </cell>
          <cell r="V383">
            <v>91.1</v>
          </cell>
          <cell r="W383">
            <v>0</v>
          </cell>
          <cell r="X383">
            <v>32</v>
          </cell>
          <cell r="Y383">
            <v>14</v>
          </cell>
          <cell r="Z383">
            <v>35</v>
          </cell>
          <cell r="AA383">
            <v>0</v>
          </cell>
          <cell r="AB383">
            <v>0.24</v>
          </cell>
          <cell r="AC383">
            <v>0.03</v>
          </cell>
          <cell r="AD383">
            <v>0.01</v>
          </cell>
          <cell r="AE383">
            <v>0.51</v>
          </cell>
          <cell r="AF383">
            <v>1.26</v>
          </cell>
          <cell r="AG383">
            <v>0.75</v>
          </cell>
          <cell r="AH383">
            <v>0.05</v>
          </cell>
          <cell r="AI383">
            <v>0.39</v>
          </cell>
          <cell r="AJ383">
            <v>1.5</v>
          </cell>
          <cell r="AK383">
            <v>4.9000000000000004</v>
          </cell>
          <cell r="AL383">
            <v>1.05</v>
          </cell>
          <cell r="AM383">
            <v>270</v>
          </cell>
          <cell r="AN383">
            <v>81</v>
          </cell>
          <cell r="AO383">
            <v>25</v>
          </cell>
          <cell r="AP383">
            <v>36</v>
          </cell>
          <cell r="AQ383">
            <v>11</v>
          </cell>
          <cell r="AR383">
            <v>0.5</v>
          </cell>
          <cell r="AS383">
            <v>0.2</v>
          </cell>
        </row>
        <row r="384">
          <cell r="A384">
            <v>1118</v>
          </cell>
          <cell r="B384" t="str">
            <v>Creme de camarão com natas</v>
          </cell>
          <cell r="C384" t="str">
            <v>Pratos compostos</v>
          </cell>
          <cell r="D384" t="str">
            <v>Sopas e saladas</v>
          </cell>
          <cell r="E384" t="str">
            <v>Sopas (prontas a comer)</v>
          </cell>
          <cell r="F384">
            <v>51</v>
          </cell>
          <cell r="G384">
            <v>212</v>
          </cell>
          <cell r="H384">
            <v>2.9</v>
          </cell>
          <cell r="I384">
            <v>1.5</v>
          </cell>
          <cell r="J384">
            <v>0.6</v>
          </cell>
          <cell r="K384">
            <v>0.3</v>
          </cell>
          <cell r="L384">
            <v>0.25600000000000001</v>
          </cell>
          <cell r="M384">
            <v>0.1</v>
          </cell>
          <cell r="N384">
            <v>1.9</v>
          </cell>
          <cell r="O384">
            <v>0.7</v>
          </cell>
          <cell r="P384">
            <v>0.1</v>
          </cell>
          <cell r="Q384">
            <v>1.1000000000000001</v>
          </cell>
          <cell r="R384">
            <v>0.4</v>
          </cell>
          <cell r="S384">
            <v>3.5</v>
          </cell>
          <cell r="T384">
            <v>0.9</v>
          </cell>
          <cell r="U384">
            <v>0.3</v>
          </cell>
          <cell r="V384">
            <v>89.4</v>
          </cell>
          <cell r="W384">
            <v>0.1</v>
          </cell>
          <cell r="X384">
            <v>33</v>
          </cell>
          <cell r="Y384">
            <v>69</v>
          </cell>
          <cell r="Z384">
            <v>267</v>
          </cell>
          <cell r="AA384">
            <v>0</v>
          </cell>
          <cell r="AB384">
            <v>0.47</v>
          </cell>
          <cell r="AC384">
            <v>0.03</v>
          </cell>
          <cell r="AD384">
            <v>0.01</v>
          </cell>
          <cell r="AE384">
            <v>0.51</v>
          </cell>
          <cell r="AF384">
            <v>1.24</v>
          </cell>
          <cell r="AG384">
            <v>0.73</v>
          </cell>
          <cell r="AH384">
            <v>0.04</v>
          </cell>
          <cell r="AI384">
            <v>0.38</v>
          </cell>
          <cell r="AJ384">
            <v>4</v>
          </cell>
          <cell r="AK384">
            <v>6.5</v>
          </cell>
          <cell r="AL384">
            <v>1.32</v>
          </cell>
          <cell r="AM384">
            <v>380</v>
          </cell>
          <cell r="AN384">
            <v>92</v>
          </cell>
          <cell r="AO384">
            <v>29</v>
          </cell>
          <cell r="AP384">
            <v>37</v>
          </cell>
          <cell r="AQ384">
            <v>11</v>
          </cell>
          <cell r="AR384">
            <v>0.5</v>
          </cell>
          <cell r="AS384">
            <v>0.2</v>
          </cell>
        </row>
        <row r="385">
          <cell r="A385">
            <v>1104</v>
          </cell>
          <cell r="B385" t="str">
            <v>Creme de ervilhas</v>
          </cell>
          <cell r="C385" t="str">
            <v>Pratos compostos</v>
          </cell>
          <cell r="D385" t="str">
            <v>Sopas e saladas</v>
          </cell>
          <cell r="E385" t="str">
            <v>Sopas (prontas a comer)</v>
          </cell>
          <cell r="F385">
            <v>43</v>
          </cell>
          <cell r="G385">
            <v>178</v>
          </cell>
          <cell r="H385">
            <v>1.9</v>
          </cell>
          <cell r="I385">
            <v>0.8</v>
          </cell>
          <cell r="J385">
            <v>0.5</v>
          </cell>
          <cell r="K385">
            <v>0.5</v>
          </cell>
          <cell r="L385">
            <v>0.44400000000000001</v>
          </cell>
          <cell r="M385">
            <v>0</v>
          </cell>
          <cell r="N385">
            <v>3</v>
          </cell>
          <cell r="O385">
            <v>1.2</v>
          </cell>
          <cell r="P385">
            <v>0.5</v>
          </cell>
          <cell r="Q385">
            <v>1.3</v>
          </cell>
          <cell r="R385">
            <v>1.5</v>
          </cell>
          <cell r="S385">
            <v>2.6</v>
          </cell>
          <cell r="T385">
            <v>0.6</v>
          </cell>
          <cell r="U385">
            <v>0</v>
          </cell>
          <cell r="V385">
            <v>89.9</v>
          </cell>
          <cell r="W385">
            <v>0</v>
          </cell>
          <cell r="X385">
            <v>2</v>
          </cell>
          <cell r="Y385">
            <v>88</v>
          </cell>
          <cell r="Z385">
            <v>469</v>
          </cell>
          <cell r="AA385">
            <v>0</v>
          </cell>
          <cell r="AB385">
            <v>0.12</v>
          </cell>
          <cell r="AC385">
            <v>0.21</v>
          </cell>
          <cell r="AD385">
            <v>0.03</v>
          </cell>
          <cell r="AE385">
            <v>0.56999999999999995</v>
          </cell>
          <cell r="AF385">
            <v>1.01</v>
          </cell>
          <cell r="AG385">
            <v>0.45</v>
          </cell>
          <cell r="AH385">
            <v>7.0000000000000007E-2</v>
          </cell>
          <cell r="AI385">
            <v>0.03</v>
          </cell>
          <cell r="AJ385">
            <v>6</v>
          </cell>
          <cell r="AK385">
            <v>19</v>
          </cell>
          <cell r="AL385">
            <v>1.05</v>
          </cell>
          <cell r="AM385">
            <v>240</v>
          </cell>
          <cell r="AN385">
            <v>160</v>
          </cell>
          <cell r="AO385">
            <v>25</v>
          </cell>
          <cell r="AP385">
            <v>49</v>
          </cell>
          <cell r="AQ385">
            <v>9.9</v>
          </cell>
          <cell r="AR385">
            <v>0.7</v>
          </cell>
          <cell r="AS385">
            <v>0.4</v>
          </cell>
        </row>
        <row r="386">
          <cell r="A386">
            <v>372</v>
          </cell>
          <cell r="B386" t="str">
            <v>Creme para barrar de cacau e avelãs (8 marcas)</v>
          </cell>
          <cell r="C386" t="str">
            <v>Açúcar e similares, confeitaria e sobremesas doces à base de água</v>
          </cell>
          <cell r="D386" t="str">
            <v>Confeitaria incluindo chocolate</v>
          </cell>
          <cell r="E386" t="str">
            <v>Chocolate e produtos de chocolate</v>
          </cell>
          <cell r="F386">
            <v>545</v>
          </cell>
          <cell r="G386">
            <v>2270</v>
          </cell>
          <cell r="H386">
            <v>33.299999999999997</v>
          </cell>
          <cell r="I386">
            <v>8.1999999999999993</v>
          </cell>
          <cell r="J386">
            <v>17.600000000000001</v>
          </cell>
          <cell r="K386">
            <v>6.1</v>
          </cell>
          <cell r="L386">
            <v>5.9</v>
          </cell>
          <cell r="M386">
            <v>2</v>
          </cell>
          <cell r="N386">
            <v>54.7</v>
          </cell>
          <cell r="O386">
            <v>53.4</v>
          </cell>
          <cell r="P386">
            <v>0</v>
          </cell>
          <cell r="Q386">
            <v>1.3</v>
          </cell>
          <cell r="R386">
            <v>1.2</v>
          </cell>
          <cell r="S386">
            <v>5.9</v>
          </cell>
          <cell r="T386">
            <v>0.1</v>
          </cell>
          <cell r="U386">
            <v>0</v>
          </cell>
          <cell r="V386">
            <v>1.5</v>
          </cell>
          <cell r="W386">
            <v>0</v>
          </cell>
          <cell r="X386">
            <v>2</v>
          </cell>
          <cell r="Y386">
            <v>1</v>
          </cell>
          <cell r="Z386">
            <v>0</v>
          </cell>
          <cell r="AA386">
            <v>0</v>
          </cell>
          <cell r="AB386">
            <v>5</v>
          </cell>
          <cell r="AC386">
            <v>7.0000000000000007E-2</v>
          </cell>
          <cell r="AD386">
            <v>0.15</v>
          </cell>
          <cell r="AE386">
            <v>0.5</v>
          </cell>
          <cell r="AF386">
            <v>1.9</v>
          </cell>
          <cell r="AG386">
            <v>1.4</v>
          </cell>
          <cell r="AH386">
            <v>0.1</v>
          </cell>
          <cell r="AI386">
            <v>0.7</v>
          </cell>
          <cell r="AJ386">
            <v>0</v>
          </cell>
          <cell r="AK386">
            <v>7.6</v>
          </cell>
          <cell r="AL386">
            <v>1.4</v>
          </cell>
          <cell r="AM386">
            <v>47</v>
          </cell>
          <cell r="AN386">
            <v>410</v>
          </cell>
          <cell r="AO386">
            <v>140</v>
          </cell>
          <cell r="AP386">
            <v>160</v>
          </cell>
          <cell r="AQ386">
            <v>67</v>
          </cell>
          <cell r="AR386">
            <v>3.4</v>
          </cell>
          <cell r="AS386">
            <v>1.1000000000000001</v>
          </cell>
        </row>
        <row r="387">
          <cell r="A387">
            <v>375</v>
          </cell>
          <cell r="B387" t="str">
            <v>Creme vegetal culinário, 75% gordura, sem sal</v>
          </cell>
          <cell r="C387" t="str">
            <v>Óleos e gorduras de origem animal e vegetal e seus derivados</v>
          </cell>
          <cell r="D387" t="str">
            <v>Emulsões de gordura e gorduras misturadas</v>
          </cell>
          <cell r="E387" t="str">
            <v>Margarinas e similares</v>
          </cell>
          <cell r="F387">
            <v>677</v>
          </cell>
          <cell r="G387">
            <v>2780</v>
          </cell>
          <cell r="H387">
            <v>75</v>
          </cell>
          <cell r="I387">
            <v>18</v>
          </cell>
          <cell r="J387">
            <v>17.899999999999999</v>
          </cell>
          <cell r="K387">
            <v>38.6</v>
          </cell>
          <cell r="L387">
            <v>38.4</v>
          </cell>
          <cell r="M387">
            <v>0.2</v>
          </cell>
          <cell r="N387">
            <v>0.4</v>
          </cell>
          <cell r="O387">
            <v>0.4</v>
          </cell>
          <cell r="P387">
            <v>0</v>
          </cell>
          <cell r="Q387">
            <v>0</v>
          </cell>
          <cell r="R387">
            <v>0</v>
          </cell>
          <cell r="S387">
            <v>0.1</v>
          </cell>
          <cell r="T387">
            <v>0</v>
          </cell>
          <cell r="U387">
            <v>0</v>
          </cell>
          <cell r="V387">
            <v>24</v>
          </cell>
          <cell r="W387">
            <v>0</v>
          </cell>
          <cell r="X387">
            <v>2</v>
          </cell>
          <cell r="Y387">
            <v>600</v>
          </cell>
          <cell r="Z387">
            <v>320</v>
          </cell>
          <cell r="AA387">
            <v>0.2</v>
          </cell>
          <cell r="AB387">
            <v>40</v>
          </cell>
          <cell r="AC387">
            <v>0</v>
          </cell>
          <cell r="AD387">
            <v>0</v>
          </cell>
          <cell r="AE387">
            <v>0</v>
          </cell>
          <cell r="AF387">
            <v>0</v>
          </cell>
          <cell r="AG387">
            <v>0</v>
          </cell>
          <cell r="AH387">
            <v>0</v>
          </cell>
          <cell r="AI387">
            <v>0</v>
          </cell>
          <cell r="AJ387">
            <v>0</v>
          </cell>
          <cell r="AK387">
            <v>0</v>
          </cell>
          <cell r="AL387">
            <v>0.2</v>
          </cell>
          <cell r="AM387">
            <v>6</v>
          </cell>
          <cell r="AN387">
            <v>27</v>
          </cell>
          <cell r="AO387">
            <v>7</v>
          </cell>
          <cell r="AP387">
            <v>16</v>
          </cell>
          <cell r="AQ387">
            <v>3</v>
          </cell>
          <cell r="AR387">
            <v>0.1</v>
          </cell>
          <cell r="AS387">
            <v>0.1</v>
          </cell>
        </row>
        <row r="388">
          <cell r="A388">
            <v>374</v>
          </cell>
          <cell r="B388" t="str">
            <v>Creme vegetal para barrar  72% gordura, 33% ácidos gordos polinsaturados</v>
          </cell>
          <cell r="C388" t="str">
            <v>Óleos e gorduras de origem animal e vegetal e seus derivados</v>
          </cell>
          <cell r="D388" t="str">
            <v>Emulsões de gordura e gorduras misturadas</v>
          </cell>
          <cell r="E388" t="str">
            <v>Margarinas e similares</v>
          </cell>
          <cell r="F388">
            <v>651</v>
          </cell>
          <cell r="G388">
            <v>2680</v>
          </cell>
          <cell r="H388">
            <v>72.099999999999994</v>
          </cell>
          <cell r="I388">
            <v>18.8</v>
          </cell>
          <cell r="J388">
            <v>18.7</v>
          </cell>
          <cell r="K388">
            <v>33.700000000000003</v>
          </cell>
          <cell r="L388">
            <v>33.5</v>
          </cell>
          <cell r="M388">
            <v>0.6</v>
          </cell>
          <cell r="N388">
            <v>0.4</v>
          </cell>
          <cell r="O388">
            <v>0.4</v>
          </cell>
          <cell r="P388">
            <v>0</v>
          </cell>
          <cell r="Q388">
            <v>0</v>
          </cell>
          <cell r="R388">
            <v>0</v>
          </cell>
          <cell r="S388">
            <v>0.1</v>
          </cell>
          <cell r="T388">
            <v>0.9</v>
          </cell>
          <cell r="U388">
            <v>0</v>
          </cell>
          <cell r="V388">
            <v>26.4</v>
          </cell>
          <cell r="W388">
            <v>0</v>
          </cell>
          <cell r="X388">
            <v>2</v>
          </cell>
          <cell r="Y388">
            <v>600</v>
          </cell>
          <cell r="Z388">
            <v>350</v>
          </cell>
          <cell r="AA388">
            <v>0.2</v>
          </cell>
          <cell r="AB388">
            <v>40</v>
          </cell>
          <cell r="AC388">
            <v>0</v>
          </cell>
          <cell r="AD388">
            <v>0</v>
          </cell>
          <cell r="AE388">
            <v>0</v>
          </cell>
          <cell r="AF388">
            <v>0</v>
          </cell>
          <cell r="AG388">
            <v>0</v>
          </cell>
          <cell r="AH388">
            <v>0</v>
          </cell>
          <cell r="AI388">
            <v>0</v>
          </cell>
          <cell r="AJ388">
            <v>0</v>
          </cell>
          <cell r="AK388">
            <v>0</v>
          </cell>
          <cell r="AL388">
            <v>1</v>
          </cell>
          <cell r="AM388">
            <v>340</v>
          </cell>
          <cell r="AN388">
            <v>27</v>
          </cell>
          <cell r="AO388">
            <v>5</v>
          </cell>
          <cell r="AP388">
            <v>16</v>
          </cell>
          <cell r="AQ388">
            <v>3</v>
          </cell>
          <cell r="AR388">
            <v>0.1</v>
          </cell>
          <cell r="AS388">
            <v>0.1</v>
          </cell>
        </row>
        <row r="389">
          <cell r="A389">
            <v>376</v>
          </cell>
          <cell r="B389" t="str">
            <v>Creme vegetal para barrar 35% gordura, com fitosteróis</v>
          </cell>
          <cell r="C389" t="str">
            <v>Óleos e gorduras de origem animal e vegetal e seus derivados</v>
          </cell>
          <cell r="D389" t="str">
            <v>Emulsões de gordura e gorduras misturadas</v>
          </cell>
          <cell r="E389" t="str">
            <v>Margarinas e similares</v>
          </cell>
          <cell r="F389">
            <v>328</v>
          </cell>
          <cell r="G389">
            <v>1350</v>
          </cell>
          <cell r="H389">
            <v>35</v>
          </cell>
          <cell r="I389">
            <v>8</v>
          </cell>
          <cell r="J389">
            <v>9</v>
          </cell>
          <cell r="K389">
            <v>17.5</v>
          </cell>
          <cell r="L389">
            <v>15.8</v>
          </cell>
          <cell r="M389">
            <v>0.5</v>
          </cell>
          <cell r="N389">
            <v>3.2</v>
          </cell>
          <cell r="O389">
            <v>0.2</v>
          </cell>
          <cell r="P389">
            <v>0</v>
          </cell>
          <cell r="Q389">
            <v>3</v>
          </cell>
          <cell r="R389">
            <v>0</v>
          </cell>
          <cell r="S389">
            <v>0.1</v>
          </cell>
          <cell r="T389">
            <v>0.1</v>
          </cell>
          <cell r="U389">
            <v>0</v>
          </cell>
          <cell r="V389">
            <v>52.7</v>
          </cell>
          <cell r="W389">
            <v>0</v>
          </cell>
          <cell r="X389">
            <v>35</v>
          </cell>
          <cell r="Y389">
            <v>646</v>
          </cell>
          <cell r="Z389">
            <v>3880</v>
          </cell>
          <cell r="AA389">
            <v>8</v>
          </cell>
          <cell r="AB389">
            <v>66</v>
          </cell>
          <cell r="AC389">
            <v>0</v>
          </cell>
          <cell r="AD389">
            <v>0</v>
          </cell>
          <cell r="AE389">
            <v>0</v>
          </cell>
          <cell r="AF389">
            <v>0</v>
          </cell>
          <cell r="AG389">
            <v>0</v>
          </cell>
          <cell r="AH389">
            <v>0</v>
          </cell>
          <cell r="AI389">
            <v>0</v>
          </cell>
          <cell r="AJ389">
            <v>0</v>
          </cell>
          <cell r="AK389">
            <v>0</v>
          </cell>
          <cell r="AL389">
            <v>0.2</v>
          </cell>
          <cell r="AM389">
            <v>39</v>
          </cell>
          <cell r="AN389">
            <v>22</v>
          </cell>
          <cell r="AO389">
            <v>4</v>
          </cell>
          <cell r="AP389">
            <v>5</v>
          </cell>
          <cell r="AQ389">
            <v>2</v>
          </cell>
          <cell r="AR389">
            <v>0.1</v>
          </cell>
          <cell r="AS389">
            <v>0.1</v>
          </cell>
        </row>
        <row r="390">
          <cell r="A390">
            <v>378</v>
          </cell>
          <cell r="B390" t="str">
            <v>Creme vegetal para barrar 37% gordura</v>
          </cell>
          <cell r="C390" t="str">
            <v>Óleos e gorduras de origem animal e vegetal e seus derivados</v>
          </cell>
          <cell r="D390" t="str">
            <v>Emulsões de gordura e gorduras misturadas</v>
          </cell>
          <cell r="E390" t="str">
            <v>Margarinas e similares</v>
          </cell>
          <cell r="F390">
            <v>343</v>
          </cell>
          <cell r="G390">
            <v>1410</v>
          </cell>
          <cell r="H390">
            <v>37.4</v>
          </cell>
          <cell r="I390">
            <v>10.199999999999999</v>
          </cell>
          <cell r="J390">
            <v>9.4</v>
          </cell>
          <cell r="K390">
            <v>17.3</v>
          </cell>
          <cell r="L390">
            <v>14.7</v>
          </cell>
          <cell r="M390">
            <v>0.4</v>
          </cell>
          <cell r="N390">
            <v>0.2</v>
          </cell>
          <cell r="O390">
            <v>0.2</v>
          </cell>
          <cell r="P390">
            <v>0</v>
          </cell>
          <cell r="Q390">
            <v>0</v>
          </cell>
          <cell r="R390">
            <v>0</v>
          </cell>
          <cell r="S390">
            <v>1.4</v>
          </cell>
          <cell r="T390">
            <v>0.8</v>
          </cell>
          <cell r="U390">
            <v>0</v>
          </cell>
          <cell r="V390">
            <v>60.3</v>
          </cell>
          <cell r="W390">
            <v>0</v>
          </cell>
          <cell r="X390">
            <v>1</v>
          </cell>
          <cell r="Y390">
            <v>600</v>
          </cell>
          <cell r="Z390">
            <v>0</v>
          </cell>
          <cell r="AA390">
            <v>5</v>
          </cell>
          <cell r="AB390">
            <v>40</v>
          </cell>
          <cell r="AC390">
            <v>0</v>
          </cell>
          <cell r="AD390">
            <v>0</v>
          </cell>
          <cell r="AE390">
            <v>0</v>
          </cell>
          <cell r="AF390">
            <v>0</v>
          </cell>
          <cell r="AG390">
            <v>0</v>
          </cell>
          <cell r="AH390">
            <v>0</v>
          </cell>
          <cell r="AI390">
            <v>0</v>
          </cell>
          <cell r="AJ390">
            <v>0</v>
          </cell>
          <cell r="AK390">
            <v>0</v>
          </cell>
          <cell r="AL390">
            <v>2</v>
          </cell>
          <cell r="AM390">
            <v>300</v>
          </cell>
          <cell r="AN390">
            <v>22</v>
          </cell>
          <cell r="AO390">
            <v>4</v>
          </cell>
          <cell r="AP390">
            <v>5</v>
          </cell>
          <cell r="AQ390">
            <v>2</v>
          </cell>
          <cell r="AR390">
            <v>0.1</v>
          </cell>
          <cell r="AS390">
            <v>0.1</v>
          </cell>
        </row>
        <row r="391">
          <cell r="A391">
            <v>399</v>
          </cell>
          <cell r="B391" t="str">
            <v>Creme vegetal para barrar 58% gordura, com cálcio</v>
          </cell>
          <cell r="C391" t="str">
            <v>Óleos e gorduras de origem animal e vegetal e seus derivados</v>
          </cell>
          <cell r="D391" t="str">
            <v>Emulsões de gordura e gorduras misturadas</v>
          </cell>
          <cell r="E391" t="str">
            <v>Margarinas e similares</v>
          </cell>
          <cell r="F391">
            <v>525</v>
          </cell>
          <cell r="G391">
            <v>2160</v>
          </cell>
          <cell r="H391">
            <v>58</v>
          </cell>
          <cell r="I391">
            <v>19.100000000000001</v>
          </cell>
          <cell r="J391">
            <v>15.4</v>
          </cell>
          <cell r="K391">
            <v>23.1</v>
          </cell>
          <cell r="L391">
            <v>20.6</v>
          </cell>
          <cell r="M391">
            <v>0.7</v>
          </cell>
          <cell r="N391">
            <v>0.5</v>
          </cell>
          <cell r="O391">
            <v>0.5</v>
          </cell>
          <cell r="P391">
            <v>0</v>
          </cell>
          <cell r="Q391">
            <v>0</v>
          </cell>
          <cell r="R391">
            <v>0</v>
          </cell>
          <cell r="S391">
            <v>0.3</v>
          </cell>
          <cell r="T391">
            <v>1.5</v>
          </cell>
          <cell r="U391">
            <v>0</v>
          </cell>
          <cell r="V391">
            <v>38</v>
          </cell>
          <cell r="W391">
            <v>0</v>
          </cell>
          <cell r="X391">
            <v>4</v>
          </cell>
          <cell r="Y391">
            <v>600</v>
          </cell>
          <cell r="Z391">
            <v>0</v>
          </cell>
          <cell r="AA391">
            <v>5</v>
          </cell>
          <cell r="AB391">
            <v>11</v>
          </cell>
          <cell r="AC391">
            <v>0</v>
          </cell>
          <cell r="AD391">
            <v>0</v>
          </cell>
          <cell r="AE391">
            <v>0</v>
          </cell>
          <cell r="AF391">
            <v>0</v>
          </cell>
          <cell r="AG391">
            <v>0</v>
          </cell>
          <cell r="AH391">
            <v>0</v>
          </cell>
          <cell r="AI391">
            <v>0</v>
          </cell>
          <cell r="AJ391">
            <v>0</v>
          </cell>
          <cell r="AK391">
            <v>0</v>
          </cell>
          <cell r="AL391">
            <v>2.9</v>
          </cell>
          <cell r="AM391">
            <v>600</v>
          </cell>
          <cell r="AN391">
            <v>6</v>
          </cell>
          <cell r="AO391">
            <v>480</v>
          </cell>
          <cell r="AP391">
            <v>4</v>
          </cell>
          <cell r="AQ391">
            <v>1</v>
          </cell>
          <cell r="AR391">
            <v>0.2</v>
          </cell>
          <cell r="AS391">
            <v>0.1</v>
          </cell>
        </row>
        <row r="392">
          <cell r="A392">
            <v>398</v>
          </cell>
          <cell r="B392" t="str">
            <v>Creme vegetal para barrar 70% gordura, 53% ácidos gordos monoinsaturados</v>
          </cell>
          <cell r="C392" t="str">
            <v>Óleos e gorduras de origem animal e vegetal e seus derivados</v>
          </cell>
          <cell r="D392" t="str">
            <v>Emulsões de gordura e gorduras misturadas</v>
          </cell>
          <cell r="E392" t="str">
            <v>Margarinas e similares</v>
          </cell>
          <cell r="F392">
            <v>632</v>
          </cell>
          <cell r="G392">
            <v>2600</v>
          </cell>
          <cell r="H392">
            <v>70</v>
          </cell>
          <cell r="I392">
            <v>9.4</v>
          </cell>
          <cell r="J392">
            <v>53.2</v>
          </cell>
          <cell r="K392">
            <v>6.6</v>
          </cell>
          <cell r="L392">
            <v>6</v>
          </cell>
          <cell r="M392">
            <v>0</v>
          </cell>
          <cell r="N392">
            <v>0.5</v>
          </cell>
          <cell r="O392">
            <v>0.5</v>
          </cell>
          <cell r="P392">
            <v>0</v>
          </cell>
          <cell r="Q392">
            <v>0</v>
          </cell>
          <cell r="R392">
            <v>0</v>
          </cell>
          <cell r="S392">
            <v>0.1</v>
          </cell>
          <cell r="T392">
            <v>2.2000000000000002</v>
          </cell>
          <cell r="U392">
            <v>0</v>
          </cell>
          <cell r="V392">
            <v>27</v>
          </cell>
          <cell r="W392">
            <v>0</v>
          </cell>
          <cell r="X392">
            <v>4</v>
          </cell>
          <cell r="Y392">
            <v>600</v>
          </cell>
          <cell r="Z392">
            <v>0</v>
          </cell>
          <cell r="AA392">
            <v>5</v>
          </cell>
          <cell r="AB392">
            <v>40</v>
          </cell>
          <cell r="AC392">
            <v>0</v>
          </cell>
          <cell r="AD392">
            <v>0</v>
          </cell>
          <cell r="AE392">
            <v>0</v>
          </cell>
          <cell r="AF392">
            <v>0</v>
          </cell>
          <cell r="AG392">
            <v>0</v>
          </cell>
          <cell r="AH392">
            <v>0</v>
          </cell>
          <cell r="AI392">
            <v>0</v>
          </cell>
          <cell r="AJ392">
            <v>0</v>
          </cell>
          <cell r="AK392">
            <v>0</v>
          </cell>
          <cell r="AL392">
            <v>2.4</v>
          </cell>
          <cell r="AM392">
            <v>870</v>
          </cell>
          <cell r="AN392">
            <v>7</v>
          </cell>
          <cell r="AO392">
            <v>7</v>
          </cell>
          <cell r="AP392">
            <v>5</v>
          </cell>
          <cell r="AQ392">
            <v>1</v>
          </cell>
          <cell r="AR392">
            <v>0.2</v>
          </cell>
          <cell r="AS392">
            <v>0.1</v>
          </cell>
        </row>
        <row r="393">
          <cell r="A393">
            <v>377</v>
          </cell>
          <cell r="B393" t="str">
            <v>Creme vegetal para barrar 70% gordura, com sal</v>
          </cell>
          <cell r="C393" t="str">
            <v>Óleos e gorduras de origem animal e vegetal e seus derivados</v>
          </cell>
          <cell r="D393" t="str">
            <v>Emulsões de gordura e gorduras misturadas</v>
          </cell>
          <cell r="E393" t="str">
            <v>Margarinas e similares</v>
          </cell>
          <cell r="F393">
            <v>632</v>
          </cell>
          <cell r="G393">
            <v>2600</v>
          </cell>
          <cell r="H393">
            <v>70</v>
          </cell>
          <cell r="I393">
            <v>30.7</v>
          </cell>
          <cell r="J393">
            <v>16.399999999999999</v>
          </cell>
          <cell r="K393">
            <v>22.6</v>
          </cell>
          <cell r="L393">
            <v>20.2</v>
          </cell>
          <cell r="M393">
            <v>0.4</v>
          </cell>
          <cell r="N393">
            <v>0.3</v>
          </cell>
          <cell r="O393">
            <v>0.3</v>
          </cell>
          <cell r="P393">
            <v>0</v>
          </cell>
          <cell r="Q393">
            <v>0</v>
          </cell>
          <cell r="R393">
            <v>0</v>
          </cell>
          <cell r="S393">
            <v>0.1</v>
          </cell>
          <cell r="T393">
            <v>3</v>
          </cell>
          <cell r="U393">
            <v>0</v>
          </cell>
          <cell r="V393">
            <v>26</v>
          </cell>
          <cell r="W393">
            <v>0</v>
          </cell>
          <cell r="X393">
            <v>2</v>
          </cell>
          <cell r="Y393">
            <v>600</v>
          </cell>
          <cell r="Z393">
            <v>580</v>
          </cell>
          <cell r="AA393">
            <v>0.2</v>
          </cell>
          <cell r="AB393">
            <v>40</v>
          </cell>
          <cell r="AC393">
            <v>0</v>
          </cell>
          <cell r="AD393">
            <v>0</v>
          </cell>
          <cell r="AE393">
            <v>0</v>
          </cell>
          <cell r="AF393">
            <v>0</v>
          </cell>
          <cell r="AG393">
            <v>0</v>
          </cell>
          <cell r="AH393">
            <v>0</v>
          </cell>
          <cell r="AI393">
            <v>0</v>
          </cell>
          <cell r="AJ393">
            <v>0</v>
          </cell>
          <cell r="AK393">
            <v>0</v>
          </cell>
          <cell r="AL393">
            <v>3.3</v>
          </cell>
          <cell r="AM393">
            <v>1200</v>
          </cell>
          <cell r="AN393">
            <v>7</v>
          </cell>
          <cell r="AO393">
            <v>7</v>
          </cell>
          <cell r="AP393">
            <v>5</v>
          </cell>
          <cell r="AQ393">
            <v>1</v>
          </cell>
          <cell r="AR393">
            <v>0.2</v>
          </cell>
          <cell r="AS393">
            <v>0.1</v>
          </cell>
        </row>
        <row r="394">
          <cell r="A394">
            <v>480</v>
          </cell>
          <cell r="B394" t="str">
            <v>Croissant</v>
          </cell>
          <cell r="C394" t="str">
            <v>Cereais e produtos à base de cereais</v>
          </cell>
          <cell r="D394" t="str">
            <v>Produtos de pastelaria fina</v>
          </cell>
          <cell r="E394" t="str">
            <v>Pastelaria de massa levedada</v>
          </cell>
          <cell r="F394">
            <v>416</v>
          </cell>
          <cell r="G394">
            <v>1740</v>
          </cell>
          <cell r="H394">
            <v>23.5</v>
          </cell>
          <cell r="I394">
            <v>10.4</v>
          </cell>
          <cell r="J394">
            <v>7</v>
          </cell>
          <cell r="K394">
            <v>2.5</v>
          </cell>
          <cell r="L394">
            <v>2.5</v>
          </cell>
          <cell r="M394">
            <v>1.8</v>
          </cell>
          <cell r="N394">
            <v>42.2</v>
          </cell>
          <cell r="O394">
            <v>0.6</v>
          </cell>
          <cell r="P394">
            <v>0</v>
          </cell>
          <cell r="Q394">
            <v>41.6</v>
          </cell>
          <cell r="R394">
            <v>2.6</v>
          </cell>
          <cell r="S394">
            <v>7.6</v>
          </cell>
          <cell r="T394">
            <v>1.1000000000000001</v>
          </cell>
          <cell r="U394">
            <v>0</v>
          </cell>
          <cell r="V394">
            <v>22.7</v>
          </cell>
          <cell r="W394">
            <v>0</v>
          </cell>
          <cell r="X394">
            <v>52</v>
          </cell>
          <cell r="Y394">
            <v>21</v>
          </cell>
          <cell r="Z394">
            <v>0</v>
          </cell>
          <cell r="AA394">
            <v>0.1</v>
          </cell>
          <cell r="AB394">
            <v>0.06</v>
          </cell>
          <cell r="AC394">
            <v>0.14000000000000001</v>
          </cell>
          <cell r="AD394">
            <v>0.1</v>
          </cell>
          <cell r="AE394">
            <v>2</v>
          </cell>
          <cell r="AF394">
            <v>3.6</v>
          </cell>
          <cell r="AG394">
            <v>1.6</v>
          </cell>
          <cell r="AH394">
            <v>0.08</v>
          </cell>
          <cell r="AI394">
            <v>0.01</v>
          </cell>
          <cell r="AJ394">
            <v>0</v>
          </cell>
          <cell r="AK394">
            <v>73</v>
          </cell>
          <cell r="AL394">
            <v>1.4</v>
          </cell>
          <cell r="AM394">
            <v>440</v>
          </cell>
          <cell r="AN394">
            <v>120</v>
          </cell>
          <cell r="AO394">
            <v>45</v>
          </cell>
          <cell r="AP394">
            <v>120</v>
          </cell>
          <cell r="AQ394">
            <v>30</v>
          </cell>
          <cell r="AR394">
            <v>1.8</v>
          </cell>
          <cell r="AS394">
            <v>0.8</v>
          </cell>
          <cell r="AU394">
            <v>5</v>
          </cell>
        </row>
        <row r="395">
          <cell r="A395">
            <v>367</v>
          </cell>
          <cell r="B395" t="str">
            <v>Croquete</v>
          </cell>
          <cell r="C395" t="str">
            <v>Pratos compostos</v>
          </cell>
          <cell r="D395" t="str">
            <v>Pratos, incl. refeições prontas a comer (excluindo sopas e saladas)</v>
          </cell>
          <cell r="E395" t="str">
            <v>Sanduíches, pizzas e outros produtos similares recheados</v>
          </cell>
          <cell r="F395">
            <v>316</v>
          </cell>
          <cell r="G395">
            <v>1320</v>
          </cell>
          <cell r="H395">
            <v>18.8</v>
          </cell>
          <cell r="I395">
            <v>4.8</v>
          </cell>
          <cell r="J395">
            <v>5.4</v>
          </cell>
          <cell r="K395">
            <v>5.8</v>
          </cell>
          <cell r="L395">
            <v>5.7</v>
          </cell>
          <cell r="M395">
            <v>0.3</v>
          </cell>
          <cell r="N395">
            <v>23.1</v>
          </cell>
          <cell r="O395">
            <v>0.5</v>
          </cell>
          <cell r="P395">
            <v>0</v>
          </cell>
          <cell r="Q395">
            <v>22.6</v>
          </cell>
          <cell r="R395">
            <v>0.9</v>
          </cell>
          <cell r="S395">
            <v>13.2</v>
          </cell>
          <cell r="T395">
            <v>1.6</v>
          </cell>
          <cell r="U395">
            <v>0</v>
          </cell>
          <cell r="V395">
            <v>42.4</v>
          </cell>
          <cell r="W395">
            <v>0</v>
          </cell>
          <cell r="X395">
            <v>84</v>
          </cell>
          <cell r="Y395">
            <v>41</v>
          </cell>
          <cell r="Z395">
            <v>0</v>
          </cell>
          <cell r="AA395">
            <v>0.2</v>
          </cell>
          <cell r="AB395">
            <v>2.9</v>
          </cell>
          <cell r="AC395">
            <v>0.21</v>
          </cell>
          <cell r="AD395">
            <v>0.17</v>
          </cell>
          <cell r="AE395">
            <v>1.3</v>
          </cell>
          <cell r="AF395">
            <v>2.8</v>
          </cell>
          <cell r="AG395">
            <v>1.5</v>
          </cell>
          <cell r="AH395">
            <v>0.14000000000000001</v>
          </cell>
          <cell r="AI395">
            <v>0.93</v>
          </cell>
          <cell r="AJ395">
            <v>0</v>
          </cell>
          <cell r="AK395">
            <v>9.6</v>
          </cell>
          <cell r="AL395">
            <v>2.5</v>
          </cell>
          <cell r="AM395">
            <v>640</v>
          </cell>
          <cell r="AN395">
            <v>220</v>
          </cell>
          <cell r="AO395">
            <v>25</v>
          </cell>
          <cell r="AP395">
            <v>120</v>
          </cell>
          <cell r="AQ395">
            <v>23</v>
          </cell>
          <cell r="AR395">
            <v>2</v>
          </cell>
          <cell r="AS395">
            <v>1.6</v>
          </cell>
        </row>
        <row r="396">
          <cell r="A396">
            <v>1079</v>
          </cell>
          <cell r="B396" t="str">
            <v>Croquete de carne de vaca meio-gorda</v>
          </cell>
          <cell r="C396" t="str">
            <v>Pratos compostos</v>
          </cell>
          <cell r="D396" t="str">
            <v>Pratos, incl. refeições prontas a comer (excluindo sopas e saladas)</v>
          </cell>
          <cell r="E396" t="str">
            <v>Sanduíches, pizzas e outros produtos similares recheados</v>
          </cell>
          <cell r="F396">
            <v>257</v>
          </cell>
          <cell r="G396">
            <v>1070</v>
          </cell>
          <cell r="H396">
            <v>11.9</v>
          </cell>
          <cell r="I396">
            <v>4.8</v>
          </cell>
          <cell r="J396">
            <v>4</v>
          </cell>
          <cell r="K396">
            <v>1.9</v>
          </cell>
          <cell r="L396">
            <v>1.74</v>
          </cell>
          <cell r="M396">
            <v>0.2</v>
          </cell>
          <cell r="N396">
            <v>19.100000000000001</v>
          </cell>
          <cell r="O396">
            <v>1.6</v>
          </cell>
          <cell r="P396">
            <v>1</v>
          </cell>
          <cell r="Q396">
            <v>16.5</v>
          </cell>
          <cell r="R396">
            <v>5.8</v>
          </cell>
          <cell r="S396">
            <v>15.1</v>
          </cell>
          <cell r="T396">
            <v>1.1000000000000001</v>
          </cell>
          <cell r="U396">
            <v>0</v>
          </cell>
          <cell r="V396">
            <v>44.9</v>
          </cell>
          <cell r="W396">
            <v>0.5</v>
          </cell>
          <cell r="X396">
            <v>75</v>
          </cell>
          <cell r="Y396">
            <v>60</v>
          </cell>
          <cell r="Z396">
            <v>24</v>
          </cell>
          <cell r="AA396">
            <v>0.4</v>
          </cell>
          <cell r="AB396">
            <v>0.56000000000000005</v>
          </cell>
          <cell r="AC396">
            <v>0.22</v>
          </cell>
          <cell r="AD396">
            <v>0.18</v>
          </cell>
          <cell r="AE396">
            <v>2</v>
          </cell>
          <cell r="AF396">
            <v>5.0599999999999996</v>
          </cell>
          <cell r="AG396">
            <v>3.05</v>
          </cell>
          <cell r="AH396">
            <v>0.4</v>
          </cell>
          <cell r="AI396">
            <v>0.81</v>
          </cell>
          <cell r="AJ396">
            <v>7.7</v>
          </cell>
          <cell r="AK396">
            <v>95</v>
          </cell>
          <cell r="AL396">
            <v>2.48</v>
          </cell>
          <cell r="AM396">
            <v>450</v>
          </cell>
          <cell r="AN396">
            <v>490</v>
          </cell>
          <cell r="AO396">
            <v>63</v>
          </cell>
          <cell r="AP396">
            <v>210</v>
          </cell>
          <cell r="AQ396">
            <v>49</v>
          </cell>
          <cell r="AR396">
            <v>2.7</v>
          </cell>
          <cell r="AS396">
            <v>2.5</v>
          </cell>
        </row>
        <row r="397">
          <cell r="A397">
            <v>298</v>
          </cell>
          <cell r="B397" t="str">
            <v>Cubo de carne de galinha para caldo</v>
          </cell>
          <cell r="C397" t="str">
            <v>Temperos, molhos e condimentos</v>
          </cell>
          <cell r="D397" t="str">
            <v>Extratos salgados e ingredientes para molhos</v>
          </cell>
          <cell r="E397" t="str">
            <v>Cubos de caldo ou granulado (base de caldo)</v>
          </cell>
          <cell r="F397">
            <v>236</v>
          </cell>
          <cell r="G397">
            <v>985</v>
          </cell>
          <cell r="H397">
            <v>15.4</v>
          </cell>
          <cell r="I397">
            <v>3.6</v>
          </cell>
          <cell r="J397">
            <v>5.0999999999999996</v>
          </cell>
          <cell r="K397">
            <v>3.2</v>
          </cell>
          <cell r="L397">
            <v>2.8</v>
          </cell>
          <cell r="M397">
            <v>0.1</v>
          </cell>
          <cell r="N397">
            <v>9</v>
          </cell>
          <cell r="O397">
            <v>1.8</v>
          </cell>
          <cell r="P397">
            <v>0</v>
          </cell>
          <cell r="Q397">
            <v>7.2</v>
          </cell>
          <cell r="R397">
            <v>0</v>
          </cell>
          <cell r="S397">
            <v>15.4</v>
          </cell>
          <cell r="T397">
            <v>41</v>
          </cell>
          <cell r="U397">
            <v>0</v>
          </cell>
          <cell r="V397">
            <v>5.8</v>
          </cell>
          <cell r="W397">
            <v>0</v>
          </cell>
          <cell r="X397">
            <v>8</v>
          </cell>
          <cell r="Y397">
            <v>10</v>
          </cell>
          <cell r="Z397">
            <v>0</v>
          </cell>
          <cell r="AA397">
            <v>0.4</v>
          </cell>
          <cell r="AB397">
            <v>0.1</v>
          </cell>
          <cell r="AC397">
            <v>0.08</v>
          </cell>
          <cell r="AD397">
            <v>0.16</v>
          </cell>
          <cell r="AE397">
            <v>4.3</v>
          </cell>
          <cell r="AF397">
            <v>7.2</v>
          </cell>
          <cell r="AG397">
            <v>2.9</v>
          </cell>
          <cell r="AH397">
            <v>0.2</v>
          </cell>
          <cell r="AI397">
            <v>0.5</v>
          </cell>
          <cell r="AJ397">
            <v>0</v>
          </cell>
          <cell r="AK397">
            <v>6</v>
          </cell>
          <cell r="AL397">
            <v>46.1</v>
          </cell>
          <cell r="AM397">
            <v>16300</v>
          </cell>
          <cell r="AN397">
            <v>400</v>
          </cell>
          <cell r="AO397">
            <v>120</v>
          </cell>
          <cell r="AP397">
            <v>200</v>
          </cell>
          <cell r="AQ397">
            <v>47</v>
          </cell>
          <cell r="AR397">
            <v>1</v>
          </cell>
          <cell r="AS397">
            <v>1.2</v>
          </cell>
        </row>
        <row r="398">
          <cell r="A398">
            <v>297</v>
          </cell>
          <cell r="B398" t="str">
            <v>Cubo de carne de vaca para caldo</v>
          </cell>
          <cell r="C398" t="str">
            <v>Temperos, molhos e condimentos</v>
          </cell>
          <cell r="D398" t="str">
            <v>Extratos salgados e ingredientes para molhos</v>
          </cell>
          <cell r="E398" t="str">
            <v>Cubos de caldo ou granulado (base de caldo)</v>
          </cell>
          <cell r="F398">
            <v>183</v>
          </cell>
          <cell r="G398">
            <v>769</v>
          </cell>
          <cell r="H398">
            <v>8</v>
          </cell>
          <cell r="I398">
            <v>3.1</v>
          </cell>
          <cell r="J398">
            <v>3.6</v>
          </cell>
          <cell r="K398">
            <v>0.3</v>
          </cell>
          <cell r="L398">
            <v>0.2</v>
          </cell>
          <cell r="M398">
            <v>0.4</v>
          </cell>
          <cell r="N398">
            <v>8</v>
          </cell>
          <cell r="O398">
            <v>0</v>
          </cell>
          <cell r="P398">
            <v>0</v>
          </cell>
          <cell r="Q398">
            <v>8</v>
          </cell>
          <cell r="R398">
            <v>0</v>
          </cell>
          <cell r="S398">
            <v>19.8</v>
          </cell>
          <cell r="T398">
            <v>38</v>
          </cell>
          <cell r="U398">
            <v>0</v>
          </cell>
          <cell r="V398">
            <v>9</v>
          </cell>
          <cell r="W398">
            <v>0</v>
          </cell>
          <cell r="X398">
            <v>6</v>
          </cell>
          <cell r="Y398">
            <v>0</v>
          </cell>
          <cell r="Z398">
            <v>0</v>
          </cell>
          <cell r="AA398">
            <v>0</v>
          </cell>
          <cell r="AB398">
            <v>0</v>
          </cell>
          <cell r="AC398">
            <v>0.12</v>
          </cell>
          <cell r="AD398">
            <v>0.21</v>
          </cell>
          <cell r="AE398">
            <v>5.6</v>
          </cell>
          <cell r="AF398">
            <v>9.3000000000000007</v>
          </cell>
          <cell r="AG398">
            <v>3.7</v>
          </cell>
          <cell r="AH398">
            <v>0.2</v>
          </cell>
          <cell r="AI398">
            <v>1</v>
          </cell>
          <cell r="AJ398">
            <v>0</v>
          </cell>
          <cell r="AK398">
            <v>33</v>
          </cell>
          <cell r="AL398">
            <v>43.3</v>
          </cell>
          <cell r="AM398">
            <v>15000</v>
          </cell>
          <cell r="AN398">
            <v>420</v>
          </cell>
          <cell r="AO398">
            <v>180</v>
          </cell>
          <cell r="AP398">
            <v>340</v>
          </cell>
          <cell r="AQ398">
            <v>110</v>
          </cell>
          <cell r="AR398">
            <v>1</v>
          </cell>
          <cell r="AS398">
            <v>0.8</v>
          </cell>
        </row>
        <row r="399">
          <cell r="A399">
            <v>621</v>
          </cell>
          <cell r="B399" t="str">
            <v>Curgete crua</v>
          </cell>
          <cell r="C399" t="str">
            <v>Produtos hortícolas e derivados</v>
          </cell>
          <cell r="D399" t="str">
            <v>Frutos de hortícolas</v>
          </cell>
          <cell r="E399" t="str">
            <v>Frutos vegetais de cucurbitáceas</v>
          </cell>
          <cell r="F399">
            <v>19</v>
          </cell>
          <cell r="G399">
            <v>80</v>
          </cell>
          <cell r="H399">
            <v>0.3</v>
          </cell>
          <cell r="I399">
            <v>0.1</v>
          </cell>
          <cell r="J399">
            <v>0</v>
          </cell>
          <cell r="K399">
            <v>0.1</v>
          </cell>
          <cell r="L399">
            <v>0.1</v>
          </cell>
          <cell r="M399">
            <v>0</v>
          </cell>
          <cell r="N399">
            <v>2</v>
          </cell>
          <cell r="O399">
            <v>1.9</v>
          </cell>
          <cell r="P399">
            <v>0</v>
          </cell>
          <cell r="Q399">
            <v>0.1</v>
          </cell>
          <cell r="R399">
            <v>1</v>
          </cell>
          <cell r="S399">
            <v>1.6</v>
          </cell>
          <cell r="T399">
            <v>0</v>
          </cell>
          <cell r="U399">
            <v>0</v>
          </cell>
          <cell r="V399">
            <v>94</v>
          </cell>
          <cell r="W399">
            <v>0</v>
          </cell>
          <cell r="X399">
            <v>0</v>
          </cell>
          <cell r="Y399">
            <v>55</v>
          </cell>
          <cell r="Z399">
            <v>332</v>
          </cell>
          <cell r="AA399">
            <v>0</v>
          </cell>
          <cell r="AB399">
            <v>0</v>
          </cell>
          <cell r="AC399">
            <v>0.11</v>
          </cell>
          <cell r="AD399">
            <v>0.04</v>
          </cell>
          <cell r="AE399">
            <v>0.4</v>
          </cell>
          <cell r="AF399">
            <v>0.7</v>
          </cell>
          <cell r="AG399">
            <v>0.3</v>
          </cell>
          <cell r="AH399">
            <v>0.12</v>
          </cell>
          <cell r="AI399">
            <v>0</v>
          </cell>
          <cell r="AJ399">
            <v>17</v>
          </cell>
          <cell r="AK399">
            <v>41</v>
          </cell>
          <cell r="AL399">
            <v>0.6</v>
          </cell>
          <cell r="AM399">
            <v>3</v>
          </cell>
          <cell r="AN399">
            <v>250</v>
          </cell>
          <cell r="AO399">
            <v>22</v>
          </cell>
          <cell r="AP399">
            <v>33</v>
          </cell>
          <cell r="AQ399">
            <v>20</v>
          </cell>
          <cell r="AR399">
            <v>0.8</v>
          </cell>
          <cell r="AS399">
            <v>0.3</v>
          </cell>
        </row>
        <row r="400">
          <cell r="A400">
            <v>622</v>
          </cell>
          <cell r="B400" t="str">
            <v>Curgete frita com óleo alimentar</v>
          </cell>
          <cell r="C400" t="str">
            <v>Produtos hortícolas e derivados</v>
          </cell>
          <cell r="D400" t="str">
            <v>Frutos de hortícolas</v>
          </cell>
          <cell r="E400" t="str">
            <v>Frutos vegetais de cucurbitáceas</v>
          </cell>
          <cell r="F400">
            <v>64</v>
          </cell>
          <cell r="G400">
            <v>265</v>
          </cell>
          <cell r="H400">
            <v>4.8</v>
          </cell>
          <cell r="I400">
            <v>0.6</v>
          </cell>
          <cell r="J400">
            <v>0.9</v>
          </cell>
          <cell r="K400">
            <v>3</v>
          </cell>
          <cell r="L400">
            <v>2.95</v>
          </cell>
          <cell r="M400">
            <v>0</v>
          </cell>
          <cell r="N400">
            <v>2.5</v>
          </cell>
          <cell r="O400">
            <v>2.4</v>
          </cell>
          <cell r="P400">
            <v>0</v>
          </cell>
          <cell r="Q400">
            <v>0.1</v>
          </cell>
          <cell r="R400">
            <v>1.3</v>
          </cell>
          <cell r="S400">
            <v>2</v>
          </cell>
          <cell r="T400">
            <v>0.8</v>
          </cell>
          <cell r="U400">
            <v>0</v>
          </cell>
          <cell r="V400">
            <v>87.2</v>
          </cell>
          <cell r="W400">
            <v>0</v>
          </cell>
          <cell r="X400">
            <v>0</v>
          </cell>
          <cell r="Y400">
            <v>70</v>
          </cell>
          <cell r="Z400">
            <v>420</v>
          </cell>
          <cell r="AA400">
            <v>0</v>
          </cell>
          <cell r="AB400">
            <v>2.7</v>
          </cell>
          <cell r="AC400">
            <v>0.13</v>
          </cell>
          <cell r="AD400">
            <v>0.05</v>
          </cell>
          <cell r="AE400">
            <v>0.48</v>
          </cell>
          <cell r="AF400">
            <v>0.89</v>
          </cell>
          <cell r="AG400">
            <v>0.38</v>
          </cell>
          <cell r="AH400">
            <v>0.14000000000000001</v>
          </cell>
          <cell r="AI400">
            <v>0</v>
          </cell>
          <cell r="AJ400">
            <v>17.600000000000001</v>
          </cell>
          <cell r="AK400">
            <v>36</v>
          </cell>
          <cell r="AL400">
            <v>1.5</v>
          </cell>
          <cell r="AM400">
            <v>310</v>
          </cell>
          <cell r="AN400">
            <v>310</v>
          </cell>
          <cell r="AO400">
            <v>28</v>
          </cell>
          <cell r="AP400">
            <v>42</v>
          </cell>
          <cell r="AQ400">
            <v>28</v>
          </cell>
          <cell r="AR400">
            <v>1</v>
          </cell>
          <cell r="AS400">
            <v>0.4</v>
          </cell>
        </row>
        <row r="401">
          <cell r="A401">
            <v>644</v>
          </cell>
          <cell r="B401" t="str">
            <v>Damasco</v>
          </cell>
          <cell r="C401" t="str">
            <v>Frutos e produtos derivados de frutos</v>
          </cell>
          <cell r="D401" t="str">
            <v>Fruta utilizada como fruta</v>
          </cell>
          <cell r="E401" t="str">
            <v>Frutos de caroço</v>
          </cell>
          <cell r="F401">
            <v>48</v>
          </cell>
          <cell r="G401">
            <v>203</v>
          </cell>
          <cell r="H401">
            <v>0.1</v>
          </cell>
          <cell r="I401">
            <v>0</v>
          </cell>
          <cell r="J401">
            <v>0.1</v>
          </cell>
          <cell r="K401">
            <v>0</v>
          </cell>
          <cell r="L401">
            <v>0</v>
          </cell>
          <cell r="M401">
            <v>0</v>
          </cell>
          <cell r="N401">
            <v>8.5</v>
          </cell>
          <cell r="O401">
            <v>8.5</v>
          </cell>
          <cell r="P401">
            <v>0</v>
          </cell>
          <cell r="Q401">
            <v>0</v>
          </cell>
          <cell r="R401">
            <v>2.1</v>
          </cell>
          <cell r="S401">
            <v>0.8</v>
          </cell>
          <cell r="T401">
            <v>0</v>
          </cell>
          <cell r="U401">
            <v>0</v>
          </cell>
          <cell r="V401">
            <v>85.8</v>
          </cell>
          <cell r="W401">
            <v>1.9</v>
          </cell>
          <cell r="X401">
            <v>0</v>
          </cell>
          <cell r="Y401">
            <v>180</v>
          </cell>
          <cell r="Z401">
            <v>1100</v>
          </cell>
          <cell r="AA401">
            <v>0</v>
          </cell>
          <cell r="AB401">
            <v>0.7</v>
          </cell>
          <cell r="AC401">
            <v>0.04</v>
          </cell>
          <cell r="AD401">
            <v>0.1</v>
          </cell>
          <cell r="AE401">
            <v>0.5</v>
          </cell>
          <cell r="AF401">
            <v>0.6</v>
          </cell>
          <cell r="AG401">
            <v>0.1</v>
          </cell>
          <cell r="AH401">
            <v>7.0000000000000007E-2</v>
          </cell>
          <cell r="AI401">
            <v>0</v>
          </cell>
          <cell r="AJ401">
            <v>3</v>
          </cell>
          <cell r="AK401">
            <v>5</v>
          </cell>
          <cell r="AL401">
            <v>0.8</v>
          </cell>
          <cell r="AM401">
            <v>1</v>
          </cell>
          <cell r="AN401">
            <v>260</v>
          </cell>
          <cell r="AO401">
            <v>9</v>
          </cell>
          <cell r="AP401">
            <v>15</v>
          </cell>
          <cell r="AQ401">
            <v>12</v>
          </cell>
          <cell r="AR401">
            <v>1</v>
          </cell>
          <cell r="AS401">
            <v>0.1</v>
          </cell>
        </row>
        <row r="402">
          <cell r="A402">
            <v>648</v>
          </cell>
          <cell r="B402" t="str">
            <v>Damasco seco</v>
          </cell>
          <cell r="C402" t="str">
            <v>Frutos e produtos derivados de frutos</v>
          </cell>
          <cell r="D402" t="str">
            <v>Produtos de frutos processados</v>
          </cell>
          <cell r="E402" t="str">
            <v>Frutos secados</v>
          </cell>
          <cell r="F402">
            <v>242</v>
          </cell>
          <cell r="G402">
            <v>1020</v>
          </cell>
          <cell r="H402">
            <v>0.9</v>
          </cell>
          <cell r="I402">
            <v>0.1</v>
          </cell>
          <cell r="J402">
            <v>0.4</v>
          </cell>
          <cell r="K402">
            <v>0.2</v>
          </cell>
          <cell r="L402">
            <v>0.2</v>
          </cell>
          <cell r="M402">
            <v>0</v>
          </cell>
          <cell r="N402">
            <v>41.2</v>
          </cell>
          <cell r="O402">
            <v>41.2</v>
          </cell>
          <cell r="P402">
            <v>0</v>
          </cell>
          <cell r="Q402">
            <v>0</v>
          </cell>
          <cell r="R402">
            <v>19</v>
          </cell>
          <cell r="S402">
            <v>5.4</v>
          </cell>
          <cell r="T402">
            <v>0.1</v>
          </cell>
          <cell r="U402">
            <v>0</v>
          </cell>
          <cell r="V402">
            <v>27.3</v>
          </cell>
          <cell r="W402">
            <v>3</v>
          </cell>
          <cell r="X402">
            <v>0</v>
          </cell>
          <cell r="Y402">
            <v>417</v>
          </cell>
          <cell r="Z402">
            <v>2500</v>
          </cell>
          <cell r="AA402">
            <v>0</v>
          </cell>
          <cell r="AB402">
            <v>4.5</v>
          </cell>
          <cell r="AC402">
            <v>0</v>
          </cell>
          <cell r="AD402">
            <v>0.16</v>
          </cell>
          <cell r="AE402">
            <v>3</v>
          </cell>
          <cell r="AF402">
            <v>3.7</v>
          </cell>
          <cell r="AG402">
            <v>0.7</v>
          </cell>
          <cell r="AH402">
            <v>0.17</v>
          </cell>
          <cell r="AI402">
            <v>0</v>
          </cell>
          <cell r="AJ402">
            <v>12</v>
          </cell>
          <cell r="AK402">
            <v>14</v>
          </cell>
          <cell r="AL402">
            <v>3.2</v>
          </cell>
          <cell r="AM402">
            <v>44</v>
          </cell>
          <cell r="AN402">
            <v>1480</v>
          </cell>
          <cell r="AO402">
            <v>53</v>
          </cell>
          <cell r="AP402">
            <v>120</v>
          </cell>
          <cell r="AQ402">
            <v>51</v>
          </cell>
          <cell r="AR402">
            <v>5.8</v>
          </cell>
          <cell r="AS402">
            <v>0.2</v>
          </cell>
        </row>
        <row r="403">
          <cell r="A403">
            <v>645</v>
          </cell>
          <cell r="B403" t="str">
            <v>Damasco, conserva em calda de açúcar</v>
          </cell>
          <cell r="C403" t="str">
            <v>Frutos e produtos derivados de frutos</v>
          </cell>
          <cell r="D403" t="str">
            <v>Produtos de frutos processados</v>
          </cell>
          <cell r="E403" t="str">
            <v>Outros frutos processados (excluindo bebidas)</v>
          </cell>
          <cell r="F403">
            <v>163</v>
          </cell>
          <cell r="G403">
            <v>690</v>
          </cell>
          <cell r="H403">
            <v>0.1</v>
          </cell>
          <cell r="I403">
            <v>0</v>
          </cell>
          <cell r="J403">
            <v>0.1</v>
          </cell>
          <cell r="K403">
            <v>0</v>
          </cell>
          <cell r="L403">
            <v>0</v>
          </cell>
          <cell r="M403">
            <v>0</v>
          </cell>
          <cell r="N403">
            <v>39.299999999999997</v>
          </cell>
          <cell r="O403">
            <v>39.299999999999997</v>
          </cell>
          <cell r="P403">
            <v>0</v>
          </cell>
          <cell r="Q403">
            <v>0</v>
          </cell>
          <cell r="R403">
            <v>1.2</v>
          </cell>
          <cell r="S403">
            <v>0.5</v>
          </cell>
          <cell r="T403">
            <v>0</v>
          </cell>
          <cell r="U403">
            <v>0</v>
          </cell>
          <cell r="V403">
            <v>58.5</v>
          </cell>
          <cell r="W403">
            <v>0</v>
          </cell>
          <cell r="X403">
            <v>0</v>
          </cell>
          <cell r="Y403">
            <v>57</v>
          </cell>
          <cell r="Z403">
            <v>337</v>
          </cell>
          <cell r="AA403">
            <v>0</v>
          </cell>
          <cell r="AB403">
            <v>0.9</v>
          </cell>
          <cell r="AC403">
            <v>0.01</v>
          </cell>
          <cell r="AD403">
            <v>7.0000000000000007E-2</v>
          </cell>
          <cell r="AE403">
            <v>0.4</v>
          </cell>
          <cell r="AF403">
            <v>0.5</v>
          </cell>
          <cell r="AG403">
            <v>0.1</v>
          </cell>
          <cell r="AH403">
            <v>0.06</v>
          </cell>
          <cell r="AI403">
            <v>0</v>
          </cell>
          <cell r="AJ403">
            <v>1</v>
          </cell>
          <cell r="AK403">
            <v>2</v>
          </cell>
          <cell r="AL403">
            <v>0.37</v>
          </cell>
          <cell r="AM403">
            <v>1</v>
          </cell>
          <cell r="AN403">
            <v>140</v>
          </cell>
          <cell r="AO403">
            <v>10</v>
          </cell>
          <cell r="AP403">
            <v>12</v>
          </cell>
          <cell r="AQ403">
            <v>9</v>
          </cell>
          <cell r="AR403">
            <v>0.2</v>
          </cell>
          <cell r="AS403">
            <v>0.1</v>
          </cell>
        </row>
        <row r="404">
          <cell r="A404">
            <v>649</v>
          </cell>
          <cell r="B404" t="str">
            <v>Dióspiro</v>
          </cell>
          <cell r="C404" t="str">
            <v>Frutos e produtos derivados de frutos</v>
          </cell>
          <cell r="D404" t="str">
            <v>Fruta utilizada como fruta</v>
          </cell>
          <cell r="E404" t="str">
            <v>Frutos diversos com casca comestível</v>
          </cell>
          <cell r="F404">
            <v>65</v>
          </cell>
          <cell r="G404">
            <v>274</v>
          </cell>
          <cell r="H404">
            <v>0</v>
          </cell>
          <cell r="I404">
            <v>0</v>
          </cell>
          <cell r="J404">
            <v>0</v>
          </cell>
          <cell r="K404">
            <v>0</v>
          </cell>
          <cell r="L404">
            <v>0</v>
          </cell>
          <cell r="M404">
            <v>0</v>
          </cell>
          <cell r="N404">
            <v>14.8</v>
          </cell>
          <cell r="O404">
            <v>14.8</v>
          </cell>
          <cell r="P404">
            <v>0</v>
          </cell>
          <cell r="Q404">
            <v>0</v>
          </cell>
          <cell r="R404">
            <v>1.5</v>
          </cell>
          <cell r="S404">
            <v>0.6</v>
          </cell>
          <cell r="T404">
            <v>0</v>
          </cell>
          <cell r="U404">
            <v>0</v>
          </cell>
          <cell r="V404">
            <v>82.6</v>
          </cell>
          <cell r="W404">
            <v>0</v>
          </cell>
          <cell r="X404">
            <v>0</v>
          </cell>
          <cell r="Y404">
            <v>177</v>
          </cell>
          <cell r="Z404">
            <v>1060</v>
          </cell>
          <cell r="AA404">
            <v>0</v>
          </cell>
          <cell r="AB404">
            <v>0.1</v>
          </cell>
          <cell r="AC404">
            <v>0.03</v>
          </cell>
          <cell r="AD404">
            <v>0.02</v>
          </cell>
          <cell r="AE404">
            <v>0.3</v>
          </cell>
          <cell r="AF404">
            <v>0.5</v>
          </cell>
          <cell r="AG404">
            <v>0.2</v>
          </cell>
          <cell r="AH404">
            <v>0.05</v>
          </cell>
          <cell r="AI404">
            <v>0</v>
          </cell>
          <cell r="AJ404">
            <v>3</v>
          </cell>
          <cell r="AK404">
            <v>7</v>
          </cell>
          <cell r="AL404">
            <v>0.55000000000000004</v>
          </cell>
          <cell r="AM404">
            <v>5</v>
          </cell>
          <cell r="AN404">
            <v>230</v>
          </cell>
          <cell r="AO404">
            <v>10</v>
          </cell>
          <cell r="AP404">
            <v>13</v>
          </cell>
          <cell r="AQ404">
            <v>7</v>
          </cell>
          <cell r="AR404">
            <v>0.2</v>
          </cell>
          <cell r="AS404">
            <v>0.1</v>
          </cell>
        </row>
        <row r="405">
          <cell r="A405">
            <v>1900000110</v>
          </cell>
          <cell r="B405" t="str">
            <v>Dióspiro desidratado</v>
          </cell>
          <cell r="C405" t="str">
            <v>Frutos e produtos derivados de frutos</v>
          </cell>
          <cell r="D405" t="str">
            <v>Produtos de frutos processados</v>
          </cell>
          <cell r="E405" t="str">
            <v>Frutos secados</v>
          </cell>
          <cell r="F405">
            <v>353</v>
          </cell>
          <cell r="G405">
            <v>1490</v>
          </cell>
          <cell r="H405">
            <v>0</v>
          </cell>
          <cell r="I405">
            <v>0</v>
          </cell>
          <cell r="J405">
            <v>0</v>
          </cell>
          <cell r="K405">
            <v>0</v>
          </cell>
          <cell r="L405">
            <v>0</v>
          </cell>
          <cell r="M405">
            <v>0</v>
          </cell>
          <cell r="N405">
            <v>80.8</v>
          </cell>
          <cell r="O405">
            <v>80.8</v>
          </cell>
          <cell r="P405">
            <v>0</v>
          </cell>
          <cell r="Q405">
            <v>0</v>
          </cell>
          <cell r="R405">
            <v>8.1999999999999993</v>
          </cell>
          <cell r="S405">
            <v>3.3</v>
          </cell>
          <cell r="T405">
            <v>0.1</v>
          </cell>
          <cell r="U405">
            <v>0</v>
          </cell>
          <cell r="V405">
            <v>5</v>
          </cell>
          <cell r="W405">
            <v>0</v>
          </cell>
          <cell r="X405">
            <v>0</v>
          </cell>
          <cell r="AA405">
            <v>0</v>
          </cell>
          <cell r="AB405">
            <v>0.55000000000000004</v>
          </cell>
          <cell r="AD405">
            <v>0.11</v>
          </cell>
          <cell r="AE405">
            <v>1.64</v>
          </cell>
          <cell r="AF405">
            <v>2.73</v>
          </cell>
          <cell r="AG405">
            <v>1.0900000000000001</v>
          </cell>
          <cell r="AH405">
            <v>0.25</v>
          </cell>
          <cell r="AI405">
            <v>0</v>
          </cell>
          <cell r="AK405">
            <v>38.200000000000003</v>
          </cell>
          <cell r="AL405">
            <v>3</v>
          </cell>
          <cell r="AM405">
            <v>27</v>
          </cell>
          <cell r="AN405">
            <v>1240</v>
          </cell>
          <cell r="AO405">
            <v>55</v>
          </cell>
          <cell r="AP405">
            <v>71</v>
          </cell>
          <cell r="AQ405">
            <v>38</v>
          </cell>
          <cell r="AR405">
            <v>1.1000000000000001</v>
          </cell>
          <cell r="AS405">
            <v>0.5</v>
          </cell>
        </row>
        <row r="406">
          <cell r="A406">
            <v>640</v>
          </cell>
          <cell r="B406" t="str">
            <v>Doce de cereja</v>
          </cell>
          <cell r="C406" t="str">
            <v>Frutos e produtos derivados de frutos</v>
          </cell>
          <cell r="D406" t="str">
            <v>Produtos de frutos processados</v>
          </cell>
          <cell r="E406" t="str">
            <v>Frutos / Vegetais, cremes e similares</v>
          </cell>
          <cell r="F406">
            <v>262</v>
          </cell>
          <cell r="G406">
            <v>1110</v>
          </cell>
          <cell r="H406">
            <v>0</v>
          </cell>
          <cell r="I406">
            <v>0</v>
          </cell>
          <cell r="J406">
            <v>0</v>
          </cell>
          <cell r="K406">
            <v>0</v>
          </cell>
          <cell r="L406">
            <v>0</v>
          </cell>
          <cell r="M406">
            <v>0</v>
          </cell>
          <cell r="N406">
            <v>64.900000000000006</v>
          </cell>
          <cell r="O406">
            <v>64.900000000000006</v>
          </cell>
          <cell r="P406">
            <v>0</v>
          </cell>
          <cell r="Q406">
            <v>0</v>
          </cell>
          <cell r="R406">
            <v>0.7</v>
          </cell>
          <cell r="S406">
            <v>0.2</v>
          </cell>
          <cell r="T406">
            <v>0</v>
          </cell>
          <cell r="U406">
            <v>0</v>
          </cell>
          <cell r="V406">
            <v>33.9</v>
          </cell>
          <cell r="W406">
            <v>0</v>
          </cell>
          <cell r="X406">
            <v>0</v>
          </cell>
          <cell r="Y406">
            <v>0</v>
          </cell>
          <cell r="Z406">
            <v>0</v>
          </cell>
          <cell r="AA406">
            <v>0</v>
          </cell>
          <cell r="AB406">
            <v>0</v>
          </cell>
          <cell r="AC406">
            <v>0.02</v>
          </cell>
          <cell r="AD406">
            <v>0.05</v>
          </cell>
          <cell r="AE406">
            <v>0</v>
          </cell>
          <cell r="AF406">
            <v>0</v>
          </cell>
          <cell r="AG406">
            <v>0</v>
          </cell>
          <cell r="AH406">
            <v>0</v>
          </cell>
          <cell r="AI406">
            <v>0</v>
          </cell>
          <cell r="AJ406">
            <v>0</v>
          </cell>
          <cell r="AK406">
            <v>0</v>
          </cell>
          <cell r="AL406">
            <v>0.22</v>
          </cell>
          <cell r="AM406">
            <v>12</v>
          </cell>
          <cell r="AN406">
            <v>100</v>
          </cell>
          <cell r="AO406">
            <v>10</v>
          </cell>
          <cell r="AP406">
            <v>12</v>
          </cell>
          <cell r="AQ406">
            <v>5</v>
          </cell>
          <cell r="AR406">
            <v>1.5</v>
          </cell>
          <cell r="AS406">
            <v>0</v>
          </cell>
        </row>
        <row r="407">
          <cell r="A407">
            <v>647</v>
          </cell>
          <cell r="B407" t="str">
            <v>Doce de damasco</v>
          </cell>
          <cell r="C407" t="str">
            <v>Frutos e produtos derivados de frutos</v>
          </cell>
          <cell r="D407" t="str">
            <v>Produtos de frutos processados</v>
          </cell>
          <cell r="E407" t="str">
            <v>Frutos / Vegetais, cremes e similares</v>
          </cell>
          <cell r="F407">
            <v>233</v>
          </cell>
          <cell r="G407">
            <v>992</v>
          </cell>
          <cell r="H407">
            <v>0</v>
          </cell>
          <cell r="I407">
            <v>0</v>
          </cell>
          <cell r="J407">
            <v>0</v>
          </cell>
          <cell r="K407">
            <v>0</v>
          </cell>
          <cell r="L407">
            <v>0</v>
          </cell>
          <cell r="M407">
            <v>0</v>
          </cell>
          <cell r="N407">
            <v>57.4</v>
          </cell>
          <cell r="O407">
            <v>57.4</v>
          </cell>
          <cell r="P407">
            <v>0</v>
          </cell>
          <cell r="Q407">
            <v>0</v>
          </cell>
          <cell r="R407">
            <v>0.9</v>
          </cell>
          <cell r="S407">
            <v>0.5</v>
          </cell>
          <cell r="T407">
            <v>0</v>
          </cell>
          <cell r="U407">
            <v>0</v>
          </cell>
          <cell r="V407">
            <v>41</v>
          </cell>
          <cell r="W407">
            <v>0</v>
          </cell>
          <cell r="X407">
            <v>0</v>
          </cell>
          <cell r="Y407">
            <v>0</v>
          </cell>
          <cell r="Z407">
            <v>0</v>
          </cell>
          <cell r="AA407">
            <v>0</v>
          </cell>
          <cell r="AB407">
            <v>0</v>
          </cell>
          <cell r="AC407">
            <v>0</v>
          </cell>
          <cell r="AD407">
            <v>0</v>
          </cell>
          <cell r="AE407">
            <v>0</v>
          </cell>
          <cell r="AF407">
            <v>0</v>
          </cell>
          <cell r="AG407">
            <v>0</v>
          </cell>
          <cell r="AH407">
            <v>0</v>
          </cell>
          <cell r="AI407">
            <v>0</v>
          </cell>
          <cell r="AJ407">
            <v>1</v>
          </cell>
          <cell r="AK407">
            <v>0</v>
          </cell>
          <cell r="AL407">
            <v>0.18</v>
          </cell>
          <cell r="AM407">
            <v>11</v>
          </cell>
          <cell r="AN407">
            <v>90</v>
          </cell>
          <cell r="AO407">
            <v>7</v>
          </cell>
          <cell r="AP407">
            <v>13</v>
          </cell>
          <cell r="AQ407">
            <v>4</v>
          </cell>
          <cell r="AR407">
            <v>1.4</v>
          </cell>
          <cell r="AS407">
            <v>0</v>
          </cell>
        </row>
        <row r="408">
          <cell r="A408">
            <v>654</v>
          </cell>
          <cell r="B408" t="str">
            <v>Doce de framboesa</v>
          </cell>
          <cell r="C408" t="str">
            <v>Frutos e produtos derivados de frutos</v>
          </cell>
          <cell r="D408" t="str">
            <v>Produtos de frutos processados</v>
          </cell>
          <cell r="E408" t="str">
            <v>Frutos / Vegetais, cremes e similares</v>
          </cell>
          <cell r="F408">
            <v>242</v>
          </cell>
          <cell r="G408">
            <v>1030</v>
          </cell>
          <cell r="H408">
            <v>0</v>
          </cell>
          <cell r="I408">
            <v>0</v>
          </cell>
          <cell r="J408">
            <v>0</v>
          </cell>
          <cell r="K408">
            <v>0</v>
          </cell>
          <cell r="L408">
            <v>0</v>
          </cell>
          <cell r="M408">
            <v>0</v>
          </cell>
          <cell r="N408">
            <v>59.7</v>
          </cell>
          <cell r="O408">
            <v>59.7</v>
          </cell>
          <cell r="P408">
            <v>0</v>
          </cell>
          <cell r="Q408">
            <v>0</v>
          </cell>
          <cell r="R408">
            <v>1</v>
          </cell>
          <cell r="S408">
            <v>0.4</v>
          </cell>
          <cell r="T408">
            <v>0</v>
          </cell>
          <cell r="U408">
            <v>0</v>
          </cell>
          <cell r="V408">
            <v>38.700000000000003</v>
          </cell>
          <cell r="W408">
            <v>0</v>
          </cell>
          <cell r="X408">
            <v>0</v>
          </cell>
          <cell r="Y408">
            <v>0</v>
          </cell>
          <cell r="Z408">
            <v>0</v>
          </cell>
          <cell r="AA408">
            <v>0</v>
          </cell>
          <cell r="AB408">
            <v>0</v>
          </cell>
          <cell r="AC408">
            <v>0</v>
          </cell>
          <cell r="AD408">
            <v>0</v>
          </cell>
          <cell r="AE408">
            <v>0</v>
          </cell>
          <cell r="AF408">
            <v>0</v>
          </cell>
          <cell r="AG408">
            <v>0</v>
          </cell>
          <cell r="AH408">
            <v>0</v>
          </cell>
          <cell r="AI408">
            <v>0</v>
          </cell>
          <cell r="AJ408">
            <v>0</v>
          </cell>
          <cell r="AK408">
            <v>0</v>
          </cell>
          <cell r="AL408">
            <v>0.23</v>
          </cell>
          <cell r="AM408">
            <v>16</v>
          </cell>
          <cell r="AN408">
            <v>110</v>
          </cell>
          <cell r="AO408">
            <v>24</v>
          </cell>
          <cell r="AP408">
            <v>12</v>
          </cell>
          <cell r="AQ408">
            <v>10</v>
          </cell>
          <cell r="AR408">
            <v>1</v>
          </cell>
          <cell r="AS408">
            <v>0.2</v>
          </cell>
        </row>
        <row r="409">
          <cell r="A409">
            <v>656</v>
          </cell>
          <cell r="B409" t="str">
            <v>Doce de ginja</v>
          </cell>
          <cell r="C409" t="str">
            <v>Frutos e produtos derivados de frutos</v>
          </cell>
          <cell r="D409" t="str">
            <v>Produtos de frutos processados</v>
          </cell>
          <cell r="E409" t="str">
            <v>Frutos / Vegetais, cremes e similares</v>
          </cell>
          <cell r="F409">
            <v>263</v>
          </cell>
          <cell r="G409">
            <v>1120</v>
          </cell>
          <cell r="H409">
            <v>0</v>
          </cell>
          <cell r="I409">
            <v>0</v>
          </cell>
          <cell r="J409">
            <v>0</v>
          </cell>
          <cell r="K409">
            <v>0</v>
          </cell>
          <cell r="L409">
            <v>0</v>
          </cell>
          <cell r="M409">
            <v>0</v>
          </cell>
          <cell r="N409">
            <v>64.8</v>
          </cell>
          <cell r="O409">
            <v>64.8</v>
          </cell>
          <cell r="P409">
            <v>0</v>
          </cell>
          <cell r="Q409">
            <v>0</v>
          </cell>
          <cell r="R409">
            <v>0.9</v>
          </cell>
          <cell r="S409">
            <v>0.4</v>
          </cell>
          <cell r="T409">
            <v>0</v>
          </cell>
          <cell r="U409">
            <v>0</v>
          </cell>
          <cell r="V409">
            <v>33.5</v>
          </cell>
          <cell r="W409">
            <v>0</v>
          </cell>
          <cell r="X409">
            <v>0</v>
          </cell>
          <cell r="Y409">
            <v>0</v>
          </cell>
          <cell r="Z409">
            <v>0</v>
          </cell>
          <cell r="AA409">
            <v>0</v>
          </cell>
          <cell r="AB409">
            <v>0</v>
          </cell>
          <cell r="AC409">
            <v>0</v>
          </cell>
          <cell r="AD409">
            <v>0</v>
          </cell>
          <cell r="AE409">
            <v>0</v>
          </cell>
          <cell r="AF409">
            <v>0</v>
          </cell>
          <cell r="AG409">
            <v>0</v>
          </cell>
          <cell r="AH409">
            <v>0</v>
          </cell>
          <cell r="AI409">
            <v>0</v>
          </cell>
          <cell r="AJ409">
            <v>0</v>
          </cell>
          <cell r="AK409">
            <v>0</v>
          </cell>
          <cell r="AL409">
            <v>0.39</v>
          </cell>
          <cell r="AM409">
            <v>12</v>
          </cell>
          <cell r="AN409">
            <v>99</v>
          </cell>
          <cell r="AO409">
            <v>14</v>
          </cell>
          <cell r="AP409">
            <v>14</v>
          </cell>
          <cell r="AQ409">
            <v>5</v>
          </cell>
          <cell r="AR409">
            <v>1.3</v>
          </cell>
          <cell r="AS409">
            <v>0.1</v>
          </cell>
        </row>
        <row r="410">
          <cell r="A410">
            <v>664</v>
          </cell>
          <cell r="B410" t="str">
            <v>Doce de maçã</v>
          </cell>
          <cell r="C410" t="str">
            <v>Frutos e produtos derivados de frutos</v>
          </cell>
          <cell r="D410" t="str">
            <v>Produtos de frutos processados</v>
          </cell>
          <cell r="E410" t="str">
            <v>Frutos / Vegetais, cremes e similares</v>
          </cell>
          <cell r="F410">
            <v>239</v>
          </cell>
          <cell r="G410">
            <v>1010</v>
          </cell>
          <cell r="H410">
            <v>0</v>
          </cell>
          <cell r="I410">
            <v>0</v>
          </cell>
          <cell r="J410">
            <v>0</v>
          </cell>
          <cell r="K410">
            <v>0</v>
          </cell>
          <cell r="L410">
            <v>0</v>
          </cell>
          <cell r="M410">
            <v>0</v>
          </cell>
          <cell r="N410">
            <v>59</v>
          </cell>
          <cell r="O410">
            <v>59</v>
          </cell>
          <cell r="P410">
            <v>0</v>
          </cell>
          <cell r="Q410">
            <v>0</v>
          </cell>
          <cell r="R410">
            <v>0.9</v>
          </cell>
          <cell r="S410">
            <v>0.2</v>
          </cell>
          <cell r="T410">
            <v>0</v>
          </cell>
          <cell r="U410">
            <v>0</v>
          </cell>
          <cell r="V410">
            <v>39.6</v>
          </cell>
          <cell r="W410">
            <v>0</v>
          </cell>
          <cell r="X410">
            <v>0</v>
          </cell>
          <cell r="Y410">
            <v>0</v>
          </cell>
          <cell r="Z410">
            <v>0</v>
          </cell>
          <cell r="AA410">
            <v>0</v>
          </cell>
          <cell r="AB410">
            <v>0</v>
          </cell>
          <cell r="AC410">
            <v>0</v>
          </cell>
          <cell r="AD410">
            <v>0</v>
          </cell>
          <cell r="AE410">
            <v>0</v>
          </cell>
          <cell r="AF410">
            <v>0</v>
          </cell>
          <cell r="AG410">
            <v>0</v>
          </cell>
          <cell r="AH410">
            <v>0</v>
          </cell>
          <cell r="AI410">
            <v>0</v>
          </cell>
          <cell r="AJ410">
            <v>0</v>
          </cell>
          <cell r="AK410">
            <v>0</v>
          </cell>
          <cell r="AL410">
            <v>0.26</v>
          </cell>
          <cell r="AM410">
            <v>15</v>
          </cell>
          <cell r="AN410">
            <v>96</v>
          </cell>
          <cell r="AO410">
            <v>16</v>
          </cell>
          <cell r="AP410">
            <v>10</v>
          </cell>
          <cell r="AQ410">
            <v>5</v>
          </cell>
          <cell r="AR410">
            <v>1</v>
          </cell>
          <cell r="AS410">
            <v>0.1</v>
          </cell>
        </row>
        <row r="411">
          <cell r="A411">
            <v>677</v>
          </cell>
          <cell r="B411" t="str">
            <v>Doce de morango</v>
          </cell>
          <cell r="C411" t="str">
            <v>Frutos e produtos derivados de frutos</v>
          </cell>
          <cell r="D411" t="str">
            <v>Produtos de frutos processados</v>
          </cell>
          <cell r="E411" t="str">
            <v>Frutos / Vegetais, cremes e similares</v>
          </cell>
          <cell r="F411">
            <v>245</v>
          </cell>
          <cell r="G411">
            <v>1040</v>
          </cell>
          <cell r="H411">
            <v>0</v>
          </cell>
          <cell r="I411">
            <v>0</v>
          </cell>
          <cell r="J411">
            <v>0</v>
          </cell>
          <cell r="K411">
            <v>0</v>
          </cell>
          <cell r="L411">
            <v>0</v>
          </cell>
          <cell r="M411">
            <v>0</v>
          </cell>
          <cell r="N411">
            <v>60.5</v>
          </cell>
          <cell r="O411">
            <v>60.5</v>
          </cell>
          <cell r="P411">
            <v>0</v>
          </cell>
          <cell r="Q411">
            <v>0</v>
          </cell>
          <cell r="R411">
            <v>1</v>
          </cell>
          <cell r="S411">
            <v>0.2</v>
          </cell>
          <cell r="T411">
            <v>0</v>
          </cell>
          <cell r="U411">
            <v>0</v>
          </cell>
          <cell r="V411">
            <v>38</v>
          </cell>
          <cell r="W411">
            <v>0</v>
          </cell>
          <cell r="X411">
            <v>0</v>
          </cell>
          <cell r="Y411">
            <v>0</v>
          </cell>
          <cell r="Z411">
            <v>0</v>
          </cell>
          <cell r="AA411">
            <v>0</v>
          </cell>
          <cell r="AB411">
            <v>0</v>
          </cell>
          <cell r="AC411">
            <v>0</v>
          </cell>
          <cell r="AD411">
            <v>0</v>
          </cell>
          <cell r="AE411">
            <v>0</v>
          </cell>
          <cell r="AF411">
            <v>0</v>
          </cell>
          <cell r="AG411">
            <v>0</v>
          </cell>
          <cell r="AH411">
            <v>0</v>
          </cell>
          <cell r="AI411">
            <v>0</v>
          </cell>
          <cell r="AJ411">
            <v>0</v>
          </cell>
          <cell r="AK411">
            <v>0</v>
          </cell>
          <cell r="AL411">
            <v>0.28999999999999998</v>
          </cell>
          <cell r="AM411">
            <v>15</v>
          </cell>
          <cell r="AN411">
            <v>100</v>
          </cell>
          <cell r="AO411">
            <v>21</v>
          </cell>
          <cell r="AP411">
            <v>19</v>
          </cell>
          <cell r="AQ411">
            <v>9</v>
          </cell>
          <cell r="AR411">
            <v>1.7</v>
          </cell>
          <cell r="AS411">
            <v>0.1</v>
          </cell>
        </row>
        <row r="412">
          <cell r="A412">
            <v>687</v>
          </cell>
          <cell r="B412" t="str">
            <v>Doce de pêssego</v>
          </cell>
          <cell r="C412" t="str">
            <v>Frutos e produtos derivados de frutos</v>
          </cell>
          <cell r="D412" t="str">
            <v>Produtos de frutos processados</v>
          </cell>
          <cell r="E412" t="str">
            <v>Frutos / Vegetais, cremes e similares</v>
          </cell>
          <cell r="F412">
            <v>209</v>
          </cell>
          <cell r="G412">
            <v>887</v>
          </cell>
          <cell r="H412">
            <v>0</v>
          </cell>
          <cell r="I412">
            <v>0</v>
          </cell>
          <cell r="J412">
            <v>0</v>
          </cell>
          <cell r="K412">
            <v>0</v>
          </cell>
          <cell r="L412">
            <v>0</v>
          </cell>
          <cell r="M412">
            <v>0</v>
          </cell>
          <cell r="N412">
            <v>51.3</v>
          </cell>
          <cell r="O412">
            <v>51.3</v>
          </cell>
          <cell r="P412">
            <v>0</v>
          </cell>
          <cell r="Q412">
            <v>0</v>
          </cell>
          <cell r="R412">
            <v>1</v>
          </cell>
          <cell r="S412">
            <v>0.4</v>
          </cell>
          <cell r="T412">
            <v>0</v>
          </cell>
          <cell r="U412">
            <v>0</v>
          </cell>
          <cell r="V412">
            <v>47</v>
          </cell>
          <cell r="W412">
            <v>0</v>
          </cell>
          <cell r="X412">
            <v>0</v>
          </cell>
          <cell r="Y412">
            <v>0</v>
          </cell>
          <cell r="Z412">
            <v>0</v>
          </cell>
          <cell r="AA412">
            <v>0</v>
          </cell>
          <cell r="AB412">
            <v>0</v>
          </cell>
          <cell r="AC412">
            <v>0</v>
          </cell>
          <cell r="AD412">
            <v>0</v>
          </cell>
          <cell r="AE412">
            <v>0</v>
          </cell>
          <cell r="AF412">
            <v>0</v>
          </cell>
          <cell r="AG412">
            <v>0</v>
          </cell>
          <cell r="AH412">
            <v>0</v>
          </cell>
          <cell r="AI412">
            <v>0</v>
          </cell>
          <cell r="AJ412">
            <v>4</v>
          </cell>
          <cell r="AK412">
            <v>0</v>
          </cell>
          <cell r="AL412">
            <v>0.28999999999999998</v>
          </cell>
          <cell r="AM412">
            <v>15</v>
          </cell>
          <cell r="AN412">
            <v>100</v>
          </cell>
          <cell r="AO412">
            <v>10</v>
          </cell>
          <cell r="AP412">
            <v>16</v>
          </cell>
          <cell r="AQ412">
            <v>4</v>
          </cell>
          <cell r="AR412">
            <v>1.1000000000000001</v>
          </cell>
          <cell r="AS412">
            <v>0.1</v>
          </cell>
        </row>
        <row r="413">
          <cell r="A413">
            <v>481</v>
          </cell>
          <cell r="B413" t="str">
            <v>Donut</v>
          </cell>
          <cell r="C413" t="str">
            <v>Cereais e produtos à base de cereais</v>
          </cell>
          <cell r="D413" t="str">
            <v>Produtos de pastelaria fina</v>
          </cell>
          <cell r="E413" t="str">
            <v>Pastelaria de massa levedada</v>
          </cell>
          <cell r="F413">
            <v>400</v>
          </cell>
          <cell r="G413">
            <v>1670</v>
          </cell>
          <cell r="H413">
            <v>21.7</v>
          </cell>
          <cell r="I413">
            <v>9.6</v>
          </cell>
          <cell r="J413">
            <v>7.5</v>
          </cell>
          <cell r="K413">
            <v>1.8</v>
          </cell>
          <cell r="L413">
            <v>1.7</v>
          </cell>
          <cell r="M413">
            <v>1.1000000000000001</v>
          </cell>
          <cell r="N413">
            <v>43</v>
          </cell>
          <cell r="O413">
            <v>14.6</v>
          </cell>
          <cell r="P413">
            <v>0</v>
          </cell>
          <cell r="Q413">
            <v>28.4</v>
          </cell>
          <cell r="R413">
            <v>3</v>
          </cell>
          <cell r="S413">
            <v>6.6</v>
          </cell>
          <cell r="T413">
            <v>0.6</v>
          </cell>
          <cell r="U413">
            <v>0</v>
          </cell>
          <cell r="V413">
            <v>23.8</v>
          </cell>
          <cell r="W413">
            <v>0</v>
          </cell>
          <cell r="X413">
            <v>31</v>
          </cell>
          <cell r="Y413">
            <v>180</v>
          </cell>
          <cell r="Z413">
            <v>270</v>
          </cell>
          <cell r="AA413">
            <v>0.8</v>
          </cell>
          <cell r="AB413">
            <v>1</v>
          </cell>
          <cell r="AC413">
            <v>0.18</v>
          </cell>
          <cell r="AD413">
            <v>0.09</v>
          </cell>
          <cell r="AE413">
            <v>1.1000000000000001</v>
          </cell>
          <cell r="AF413">
            <v>2.2999999999999998</v>
          </cell>
          <cell r="AG413">
            <v>1.2</v>
          </cell>
          <cell r="AH413">
            <v>0.04</v>
          </cell>
          <cell r="AI413">
            <v>0.01</v>
          </cell>
          <cell r="AJ413">
            <v>0</v>
          </cell>
          <cell r="AK413">
            <v>19</v>
          </cell>
          <cell r="AL413">
            <v>1.9</v>
          </cell>
          <cell r="AM413">
            <v>230</v>
          </cell>
          <cell r="AN413">
            <v>90</v>
          </cell>
          <cell r="AO413">
            <v>35</v>
          </cell>
          <cell r="AP413">
            <v>95</v>
          </cell>
          <cell r="AQ413">
            <v>14</v>
          </cell>
          <cell r="AR413">
            <v>1.4</v>
          </cell>
          <cell r="AS413">
            <v>0.6</v>
          </cell>
        </row>
        <row r="414">
          <cell r="A414">
            <v>482</v>
          </cell>
          <cell r="B414" t="str">
            <v>Donut recheado com doce de fruta</v>
          </cell>
          <cell r="C414" t="str">
            <v>Cereais e produtos à base de cereais</v>
          </cell>
          <cell r="D414" t="str">
            <v>Produtos de pastelaria fina</v>
          </cell>
          <cell r="E414" t="str">
            <v>Pastelaria de massa levedada</v>
          </cell>
          <cell r="F414">
            <v>348</v>
          </cell>
          <cell r="G414">
            <v>1460</v>
          </cell>
          <cell r="H414">
            <v>14.5</v>
          </cell>
          <cell r="I414">
            <v>6.4</v>
          </cell>
          <cell r="J414">
            <v>5</v>
          </cell>
          <cell r="K414">
            <v>1.2</v>
          </cell>
          <cell r="L414">
            <v>1.1000000000000001</v>
          </cell>
          <cell r="M414">
            <v>0.8</v>
          </cell>
          <cell r="N414">
            <v>47</v>
          </cell>
          <cell r="O414">
            <v>18.600000000000001</v>
          </cell>
          <cell r="P414">
            <v>0</v>
          </cell>
          <cell r="Q414">
            <v>28.4</v>
          </cell>
          <cell r="R414">
            <v>2.5</v>
          </cell>
          <cell r="S414">
            <v>6</v>
          </cell>
          <cell r="T414">
            <v>0.5</v>
          </cell>
          <cell r="U414">
            <v>0</v>
          </cell>
          <cell r="V414">
            <v>28</v>
          </cell>
          <cell r="W414">
            <v>0</v>
          </cell>
          <cell r="X414">
            <v>15</v>
          </cell>
          <cell r="Y414">
            <v>21</v>
          </cell>
          <cell r="Z414">
            <v>20</v>
          </cell>
          <cell r="AA414">
            <v>0.2</v>
          </cell>
          <cell r="AB414">
            <v>0</v>
          </cell>
          <cell r="AC414">
            <v>0.22</v>
          </cell>
          <cell r="AD414">
            <v>7.0000000000000007E-2</v>
          </cell>
          <cell r="AE414">
            <v>1.3</v>
          </cell>
          <cell r="AF414">
            <v>2.5</v>
          </cell>
          <cell r="AG414">
            <v>1.2</v>
          </cell>
          <cell r="AH414">
            <v>0.06</v>
          </cell>
          <cell r="AI414">
            <v>0.01</v>
          </cell>
          <cell r="AJ414">
            <v>0</v>
          </cell>
          <cell r="AK414">
            <v>21</v>
          </cell>
          <cell r="AL414">
            <v>1.9</v>
          </cell>
          <cell r="AM414">
            <v>180</v>
          </cell>
          <cell r="AN414">
            <v>110</v>
          </cell>
          <cell r="AO414">
            <v>50</v>
          </cell>
          <cell r="AP414">
            <v>71</v>
          </cell>
          <cell r="AQ414">
            <v>16</v>
          </cell>
          <cell r="AR414">
            <v>1.4</v>
          </cell>
          <cell r="AS414">
            <v>0.5</v>
          </cell>
        </row>
        <row r="415">
          <cell r="A415">
            <v>829</v>
          </cell>
          <cell r="B415" t="str">
            <v>Dourada cozida</v>
          </cell>
          <cell r="C415" t="str">
            <v>Peixes, mariscos, anfíbios, répteis e invertebrados</v>
          </cell>
          <cell r="D415" t="str">
            <v>Peixe (músculo)</v>
          </cell>
          <cell r="E415" t="str">
            <v>Peixe de mar</v>
          </cell>
          <cell r="F415">
            <v>196</v>
          </cell>
          <cell r="G415">
            <v>816</v>
          </cell>
          <cell r="H415">
            <v>12.5</v>
          </cell>
          <cell r="I415">
            <v>2.4</v>
          </cell>
          <cell r="J415">
            <v>3.7</v>
          </cell>
          <cell r="K415">
            <v>4.0999999999999996</v>
          </cell>
          <cell r="L415">
            <v>0.5</v>
          </cell>
          <cell r="M415">
            <v>0</v>
          </cell>
          <cell r="N415">
            <v>0</v>
          </cell>
          <cell r="O415">
            <v>0</v>
          </cell>
          <cell r="P415">
            <v>0</v>
          </cell>
          <cell r="Q415">
            <v>0</v>
          </cell>
          <cell r="R415">
            <v>0</v>
          </cell>
          <cell r="S415">
            <v>20.8</v>
          </cell>
          <cell r="T415">
            <v>0.4</v>
          </cell>
          <cell r="U415">
            <v>0</v>
          </cell>
          <cell r="V415">
            <v>65.2</v>
          </cell>
          <cell r="W415">
            <v>0</v>
          </cell>
          <cell r="X415">
            <v>116</v>
          </cell>
          <cell r="Y415">
            <v>12</v>
          </cell>
          <cell r="Z415">
            <v>0</v>
          </cell>
          <cell r="AA415">
            <v>8.4</v>
          </cell>
          <cell r="AB415">
            <v>0.32</v>
          </cell>
          <cell r="AC415">
            <v>0.23</v>
          </cell>
          <cell r="AD415">
            <v>0.11</v>
          </cell>
          <cell r="AE415">
            <v>2.9</v>
          </cell>
          <cell r="AF415">
            <v>6.8</v>
          </cell>
          <cell r="AG415">
            <v>3.9</v>
          </cell>
          <cell r="AH415">
            <v>0.27</v>
          </cell>
          <cell r="AI415">
            <v>4.2</v>
          </cell>
          <cell r="AJ415">
            <v>0</v>
          </cell>
          <cell r="AK415">
            <v>25</v>
          </cell>
          <cell r="AL415">
            <v>1.5</v>
          </cell>
          <cell r="AM415">
            <v>170</v>
          </cell>
          <cell r="AN415">
            <v>370</v>
          </cell>
          <cell r="AO415">
            <v>30</v>
          </cell>
          <cell r="AP415">
            <v>290</v>
          </cell>
          <cell r="AQ415">
            <v>34</v>
          </cell>
          <cell r="AR415">
            <v>0.8</v>
          </cell>
          <cell r="AS415">
            <v>0.7</v>
          </cell>
          <cell r="AU415">
            <v>17</v>
          </cell>
        </row>
        <row r="416">
          <cell r="A416">
            <v>828</v>
          </cell>
          <cell r="B416" t="str">
            <v>Dourada crua</v>
          </cell>
          <cell r="C416" t="str">
            <v>Peixes, mariscos, anfíbios, répteis e invertebrados</v>
          </cell>
          <cell r="D416" t="str">
            <v>Peixe (músculo)</v>
          </cell>
          <cell r="E416" t="str">
            <v>Peixe de mar</v>
          </cell>
          <cell r="F416">
            <v>167</v>
          </cell>
          <cell r="G416">
            <v>698</v>
          </cell>
          <cell r="H416">
            <v>9.8000000000000007</v>
          </cell>
          <cell r="I416">
            <v>2.1</v>
          </cell>
          <cell r="J416">
            <v>3.6</v>
          </cell>
          <cell r="K416">
            <v>2.8</v>
          </cell>
          <cell r="L416">
            <v>0.5</v>
          </cell>
          <cell r="M416">
            <v>0</v>
          </cell>
          <cell r="N416">
            <v>0</v>
          </cell>
          <cell r="O416">
            <v>0</v>
          </cell>
          <cell r="P416">
            <v>0</v>
          </cell>
          <cell r="Q416">
            <v>0</v>
          </cell>
          <cell r="R416">
            <v>0</v>
          </cell>
          <cell r="S416">
            <v>19.7</v>
          </cell>
          <cell r="T416">
            <v>0.1</v>
          </cell>
          <cell r="U416">
            <v>0</v>
          </cell>
          <cell r="V416">
            <v>68.900000000000006</v>
          </cell>
          <cell r="W416">
            <v>0</v>
          </cell>
          <cell r="X416">
            <v>51</v>
          </cell>
          <cell r="Y416">
            <v>11</v>
          </cell>
          <cell r="Z416">
            <v>0</v>
          </cell>
          <cell r="AA416">
            <v>12</v>
          </cell>
          <cell r="AB416">
            <v>0.82</v>
          </cell>
          <cell r="AC416">
            <v>0.2</v>
          </cell>
          <cell r="AD416">
            <v>0.08</v>
          </cell>
          <cell r="AE416">
            <v>5.0999999999999996</v>
          </cell>
          <cell r="AF416">
            <v>8.8000000000000007</v>
          </cell>
          <cell r="AG416">
            <v>3.7</v>
          </cell>
          <cell r="AH416">
            <v>0.36</v>
          </cell>
          <cell r="AI416">
            <v>4.8</v>
          </cell>
          <cell r="AJ416">
            <v>0</v>
          </cell>
          <cell r="AK416">
            <v>24</v>
          </cell>
          <cell r="AL416">
            <v>1.4</v>
          </cell>
          <cell r="AM416">
            <v>59</v>
          </cell>
          <cell r="AN416">
            <v>380</v>
          </cell>
          <cell r="AO416">
            <v>15</v>
          </cell>
          <cell r="AP416">
            <v>250</v>
          </cell>
          <cell r="AQ416">
            <v>28</v>
          </cell>
          <cell r="AR416">
            <v>0.4</v>
          </cell>
          <cell r="AS416">
            <v>0.8</v>
          </cell>
        </row>
        <row r="417">
          <cell r="A417">
            <v>830</v>
          </cell>
          <cell r="B417" t="str">
            <v>Dourada grelhada</v>
          </cell>
          <cell r="C417" t="str">
            <v>Peixes, mariscos, anfíbios, répteis e invertebrados</v>
          </cell>
          <cell r="D417" t="str">
            <v>Peixe (músculo)</v>
          </cell>
          <cell r="E417" t="str">
            <v>Peixe de mar</v>
          </cell>
          <cell r="F417">
            <v>178</v>
          </cell>
          <cell r="G417">
            <v>745</v>
          </cell>
          <cell r="H417">
            <v>9.9</v>
          </cell>
          <cell r="I417">
            <v>1.9</v>
          </cell>
          <cell r="J417">
            <v>3.2</v>
          </cell>
          <cell r="K417">
            <v>3.3</v>
          </cell>
          <cell r="L417">
            <v>1</v>
          </cell>
          <cell r="M417">
            <v>0</v>
          </cell>
          <cell r="N417">
            <v>0</v>
          </cell>
          <cell r="O417">
            <v>0</v>
          </cell>
          <cell r="P417">
            <v>0</v>
          </cell>
          <cell r="Q417">
            <v>0</v>
          </cell>
          <cell r="R417">
            <v>0</v>
          </cell>
          <cell r="S417">
            <v>22.3</v>
          </cell>
          <cell r="T417">
            <v>1.6</v>
          </cell>
          <cell r="U417">
            <v>0</v>
          </cell>
          <cell r="V417">
            <v>65.400000000000006</v>
          </cell>
          <cell r="W417">
            <v>0</v>
          </cell>
          <cell r="X417">
            <v>97</v>
          </cell>
          <cell r="Y417">
            <v>9</v>
          </cell>
          <cell r="Z417">
            <v>0</v>
          </cell>
          <cell r="AA417">
            <v>7.9</v>
          </cell>
          <cell r="AB417">
            <v>0.16</v>
          </cell>
          <cell r="AC417">
            <v>0.23</v>
          </cell>
          <cell r="AD417">
            <v>0.12</v>
          </cell>
          <cell r="AE417">
            <v>4.4000000000000004</v>
          </cell>
          <cell r="AF417">
            <v>8.6</v>
          </cell>
          <cell r="AG417">
            <v>4.2</v>
          </cell>
          <cell r="AH417">
            <v>0.28000000000000003</v>
          </cell>
          <cell r="AI417">
            <v>4.2</v>
          </cell>
          <cell r="AJ417">
            <v>0</v>
          </cell>
          <cell r="AK417">
            <v>29</v>
          </cell>
          <cell r="AL417">
            <v>2.2999999999999998</v>
          </cell>
          <cell r="AM417">
            <v>650</v>
          </cell>
          <cell r="AN417">
            <v>490</v>
          </cell>
          <cell r="AO417">
            <v>65</v>
          </cell>
          <cell r="AP417">
            <v>320</v>
          </cell>
          <cell r="AQ417">
            <v>35</v>
          </cell>
          <cell r="AR417">
            <v>0.5</v>
          </cell>
          <cell r="AS417">
            <v>1</v>
          </cell>
          <cell r="AU417">
            <v>17</v>
          </cell>
        </row>
        <row r="418">
          <cell r="A418">
            <v>483</v>
          </cell>
          <cell r="B418" t="str">
            <v>Éclair de chocolate</v>
          </cell>
          <cell r="C418" t="str">
            <v>Cereais e produtos à base de cereais</v>
          </cell>
          <cell r="D418" t="str">
            <v>Produtos de pastelaria fina</v>
          </cell>
          <cell r="E418" t="str">
            <v>Pastelaria com massa choux</v>
          </cell>
          <cell r="F418">
            <v>378</v>
          </cell>
          <cell r="G418">
            <v>1570</v>
          </cell>
          <cell r="H418">
            <v>23.8</v>
          </cell>
          <cell r="I418">
            <v>10.3</v>
          </cell>
          <cell r="J418">
            <v>7.6</v>
          </cell>
          <cell r="K418">
            <v>4.5</v>
          </cell>
          <cell r="L418">
            <v>4.0999999999999996</v>
          </cell>
          <cell r="M418">
            <v>1.1000000000000001</v>
          </cell>
          <cell r="N418">
            <v>36.5</v>
          </cell>
          <cell r="O418">
            <v>25.7</v>
          </cell>
          <cell r="P418">
            <v>0</v>
          </cell>
          <cell r="Q418">
            <v>10.8</v>
          </cell>
          <cell r="R418">
            <v>0.5</v>
          </cell>
          <cell r="S418">
            <v>4.0999999999999996</v>
          </cell>
          <cell r="T418">
            <v>0.4</v>
          </cell>
          <cell r="U418">
            <v>0</v>
          </cell>
          <cell r="V418">
            <v>33.700000000000003</v>
          </cell>
          <cell r="W418">
            <v>0</v>
          </cell>
          <cell r="X418">
            <v>105</v>
          </cell>
          <cell r="Y418">
            <v>210</v>
          </cell>
          <cell r="Z418">
            <v>0</v>
          </cell>
          <cell r="AA418">
            <v>0.3</v>
          </cell>
          <cell r="AB418">
            <v>1.2</v>
          </cell>
          <cell r="AC418">
            <v>0.06</v>
          </cell>
          <cell r="AD418">
            <v>0.11</v>
          </cell>
          <cell r="AE418">
            <v>1.3</v>
          </cell>
          <cell r="AF418">
            <v>2.2999999999999998</v>
          </cell>
          <cell r="AG418">
            <v>1</v>
          </cell>
          <cell r="AH418">
            <v>0.03</v>
          </cell>
          <cell r="AI418">
            <v>0.01</v>
          </cell>
          <cell r="AJ418">
            <v>0</v>
          </cell>
          <cell r="AK418">
            <v>8</v>
          </cell>
          <cell r="AL418">
            <v>1.4</v>
          </cell>
          <cell r="AM418">
            <v>150</v>
          </cell>
          <cell r="AN418">
            <v>88</v>
          </cell>
          <cell r="AO418">
            <v>47</v>
          </cell>
          <cell r="AP418">
            <v>73</v>
          </cell>
          <cell r="AQ418">
            <v>16</v>
          </cell>
          <cell r="AR418">
            <v>0.9</v>
          </cell>
          <cell r="AS418">
            <v>0.4</v>
          </cell>
        </row>
        <row r="419">
          <cell r="A419">
            <v>371</v>
          </cell>
          <cell r="B419" t="str">
            <v>Empada</v>
          </cell>
          <cell r="C419" t="str">
            <v>Pratos compostos</v>
          </cell>
          <cell r="D419" t="str">
            <v>Pratos, incl. refeições prontas a comer (excluindo sopas e saladas)</v>
          </cell>
          <cell r="E419" t="str">
            <v>Sanduíches, pizzas e outros produtos similares recheados</v>
          </cell>
          <cell r="F419">
            <v>374</v>
          </cell>
          <cell r="G419">
            <v>1560</v>
          </cell>
          <cell r="H419">
            <v>21.9</v>
          </cell>
          <cell r="I419">
            <v>9.6999999999999993</v>
          </cell>
          <cell r="J419">
            <v>2.8</v>
          </cell>
          <cell r="K419">
            <v>2.7</v>
          </cell>
          <cell r="L419">
            <v>2.7</v>
          </cell>
          <cell r="M419">
            <v>1.3</v>
          </cell>
          <cell r="N419">
            <v>33.9</v>
          </cell>
          <cell r="O419">
            <v>1.8</v>
          </cell>
          <cell r="P419">
            <v>0.1</v>
          </cell>
          <cell r="Q419">
            <v>32</v>
          </cell>
          <cell r="R419">
            <v>1.3</v>
          </cell>
          <cell r="S419">
            <v>9.6</v>
          </cell>
          <cell r="T419">
            <v>1.3</v>
          </cell>
          <cell r="U419">
            <v>0</v>
          </cell>
          <cell r="V419">
            <v>32.700000000000003</v>
          </cell>
          <cell r="W419">
            <v>0</v>
          </cell>
          <cell r="X419">
            <v>17</v>
          </cell>
          <cell r="Y419">
            <v>143</v>
          </cell>
          <cell r="Z419">
            <v>0</v>
          </cell>
          <cell r="AA419">
            <v>0.2</v>
          </cell>
          <cell r="AB419">
            <v>2.5</v>
          </cell>
          <cell r="AC419">
            <v>0.14000000000000001</v>
          </cell>
          <cell r="AD419">
            <v>7.0000000000000007E-2</v>
          </cell>
          <cell r="AE419">
            <v>1.4</v>
          </cell>
          <cell r="AF419">
            <v>3.5</v>
          </cell>
          <cell r="AG419">
            <v>2.1</v>
          </cell>
          <cell r="AH419">
            <v>0.11</v>
          </cell>
          <cell r="AI419">
            <v>0.44</v>
          </cell>
          <cell r="AJ419">
            <v>0</v>
          </cell>
          <cell r="AK419">
            <v>8.1999999999999993</v>
          </cell>
          <cell r="AL419">
            <v>0.99</v>
          </cell>
          <cell r="AM419">
            <v>520</v>
          </cell>
          <cell r="AN419">
            <v>150</v>
          </cell>
          <cell r="AO419">
            <v>12</v>
          </cell>
          <cell r="AP419">
            <v>74</v>
          </cell>
          <cell r="AQ419">
            <v>21</v>
          </cell>
          <cell r="AR419">
            <v>1.3</v>
          </cell>
          <cell r="AS419">
            <v>0.8</v>
          </cell>
        </row>
        <row r="420">
          <cell r="A420">
            <v>1056</v>
          </cell>
          <cell r="B420" t="str">
            <v>Empadão de atum</v>
          </cell>
          <cell r="C420" t="str">
            <v>Pratos compostos</v>
          </cell>
          <cell r="D420" t="str">
            <v>Pratos, incl. refeições prontas a comer (excluindo sopas e saladas)</v>
          </cell>
          <cell r="E420" t="str">
            <v>Pratos, excluindo pratos  de massa ou arroz, sanduíches e pizza</v>
          </cell>
          <cell r="F420">
            <v>234</v>
          </cell>
          <cell r="G420">
            <v>973</v>
          </cell>
          <cell r="H420">
            <v>15.2</v>
          </cell>
          <cell r="I420">
            <v>6.1</v>
          </cell>
          <cell r="J420">
            <v>3.8</v>
          </cell>
          <cell r="K420">
            <v>3.9</v>
          </cell>
          <cell r="L420">
            <v>3.57</v>
          </cell>
          <cell r="M420">
            <v>0.4</v>
          </cell>
          <cell r="N420">
            <v>10.7</v>
          </cell>
          <cell r="O420">
            <v>1</v>
          </cell>
          <cell r="P420">
            <v>0</v>
          </cell>
          <cell r="Q420">
            <v>9.6999999999999993</v>
          </cell>
          <cell r="R420">
            <v>0.9</v>
          </cell>
          <cell r="S420">
            <v>12.9</v>
          </cell>
          <cell r="T420">
            <v>0.9</v>
          </cell>
          <cell r="U420">
            <v>0</v>
          </cell>
          <cell r="V420">
            <v>58.4</v>
          </cell>
          <cell r="W420">
            <v>0.2</v>
          </cell>
          <cell r="X420">
            <v>32</v>
          </cell>
          <cell r="Y420">
            <v>93</v>
          </cell>
          <cell r="Z420">
            <v>41</v>
          </cell>
          <cell r="AA420">
            <v>0.2</v>
          </cell>
          <cell r="AB420">
            <v>0.78</v>
          </cell>
          <cell r="AC420">
            <v>0.1</v>
          </cell>
          <cell r="AD420">
            <v>7.0000000000000007E-2</v>
          </cell>
          <cell r="AE420">
            <v>3.8</v>
          </cell>
          <cell r="AF420">
            <v>6.46</v>
          </cell>
          <cell r="AG420">
            <v>2.69</v>
          </cell>
          <cell r="AH420">
            <v>0.26</v>
          </cell>
          <cell r="AI420">
            <v>0.91</v>
          </cell>
          <cell r="AJ420">
            <v>5</v>
          </cell>
          <cell r="AK420">
            <v>14</v>
          </cell>
          <cell r="AL420">
            <v>1.63</v>
          </cell>
          <cell r="AM420">
            <v>370</v>
          </cell>
          <cell r="AN420">
            <v>290</v>
          </cell>
          <cell r="AO420">
            <v>140</v>
          </cell>
          <cell r="AP420">
            <v>180</v>
          </cell>
          <cell r="AQ420">
            <v>26</v>
          </cell>
          <cell r="AR420">
            <v>0.5</v>
          </cell>
          <cell r="AS420">
            <v>0.8</v>
          </cell>
        </row>
        <row r="421">
          <cell r="A421">
            <v>1055</v>
          </cell>
          <cell r="B421" t="str">
            <v>Empadão de bacalhau</v>
          </cell>
          <cell r="C421" t="str">
            <v>Pratos compostos</v>
          </cell>
          <cell r="D421" t="str">
            <v>Pratos, incl. refeições prontas a comer (excluindo sopas e saladas)</v>
          </cell>
          <cell r="E421" t="str">
            <v>Pratos, excluindo pratos  de massa ou arroz, sanduíches e pizza</v>
          </cell>
          <cell r="F421">
            <v>118</v>
          </cell>
          <cell r="G421">
            <v>495</v>
          </cell>
          <cell r="H421">
            <v>5</v>
          </cell>
          <cell r="I421">
            <v>2.4</v>
          </cell>
          <cell r="J421">
            <v>1.1000000000000001</v>
          </cell>
          <cell r="K421">
            <v>1.3</v>
          </cell>
          <cell r="L421">
            <v>1.1000000000000001</v>
          </cell>
          <cell r="M421">
            <v>0</v>
          </cell>
          <cell r="N421">
            <v>10.9</v>
          </cell>
          <cell r="O421">
            <v>2.1</v>
          </cell>
          <cell r="P421">
            <v>0.1</v>
          </cell>
          <cell r="Q421">
            <v>8.6999999999999993</v>
          </cell>
          <cell r="R421">
            <v>0.9</v>
          </cell>
          <cell r="S421">
            <v>6.9</v>
          </cell>
          <cell r="T421">
            <v>1.3</v>
          </cell>
          <cell r="U421">
            <v>0</v>
          </cell>
          <cell r="V421">
            <v>74.2</v>
          </cell>
          <cell r="W421">
            <v>0</v>
          </cell>
          <cell r="X421">
            <v>26</v>
          </cell>
          <cell r="Y421">
            <v>43</v>
          </cell>
          <cell r="Z421">
            <v>24</v>
          </cell>
          <cell r="AA421">
            <v>1.1000000000000001</v>
          </cell>
          <cell r="AB421">
            <v>0.2</v>
          </cell>
          <cell r="AC421">
            <v>0.13</v>
          </cell>
          <cell r="AD421">
            <v>0.09</v>
          </cell>
          <cell r="AE421">
            <v>0.89</v>
          </cell>
          <cell r="AF421">
            <v>2.29</v>
          </cell>
          <cell r="AG421">
            <v>1.39</v>
          </cell>
          <cell r="AH421">
            <v>0.24</v>
          </cell>
          <cell r="AI421">
            <v>0.28000000000000003</v>
          </cell>
          <cell r="AJ421">
            <v>6.6</v>
          </cell>
          <cell r="AK421">
            <v>20</v>
          </cell>
          <cell r="AL421">
            <v>1.79</v>
          </cell>
          <cell r="AM421">
            <v>510</v>
          </cell>
          <cell r="AN421">
            <v>260</v>
          </cell>
          <cell r="AO421">
            <v>46</v>
          </cell>
          <cell r="AP421">
            <v>79</v>
          </cell>
          <cell r="AQ421">
            <v>16</v>
          </cell>
          <cell r="AR421">
            <v>0.3</v>
          </cell>
          <cell r="AS421">
            <v>0.5</v>
          </cell>
        </row>
        <row r="422">
          <cell r="A422">
            <v>1019</v>
          </cell>
          <cell r="B422" t="str">
            <v>Empadão de carne com manteiga</v>
          </cell>
          <cell r="C422" t="str">
            <v>Pratos compostos</v>
          </cell>
          <cell r="D422" t="str">
            <v>Pratos, incl. refeições prontas a comer (excluindo sopas e saladas)</v>
          </cell>
          <cell r="E422" t="str">
            <v>Pratos, excluindo pratos  de massa ou arroz, sanduíches e pizza</v>
          </cell>
          <cell r="F422">
            <v>134</v>
          </cell>
          <cell r="G422">
            <v>559</v>
          </cell>
          <cell r="H422">
            <v>6.3</v>
          </cell>
          <cell r="I422">
            <v>2.6</v>
          </cell>
          <cell r="J422">
            <v>2.5</v>
          </cell>
          <cell r="K422">
            <v>0.3</v>
          </cell>
          <cell r="L422">
            <v>0.27300000000000002</v>
          </cell>
          <cell r="M422">
            <v>0.2</v>
          </cell>
          <cell r="N422">
            <v>10.7</v>
          </cell>
          <cell r="O422">
            <v>1.3</v>
          </cell>
          <cell r="P422">
            <v>0.1</v>
          </cell>
          <cell r="Q422">
            <v>9.3000000000000007</v>
          </cell>
          <cell r="R422">
            <v>1.1000000000000001</v>
          </cell>
          <cell r="S422">
            <v>6.6</v>
          </cell>
          <cell r="T422">
            <v>0.4</v>
          </cell>
          <cell r="U422">
            <v>0.8</v>
          </cell>
          <cell r="V422">
            <v>73.3</v>
          </cell>
          <cell r="W422">
            <v>0</v>
          </cell>
          <cell r="X422">
            <v>29</v>
          </cell>
          <cell r="Y422">
            <v>26</v>
          </cell>
          <cell r="Z422">
            <v>46</v>
          </cell>
          <cell r="AA422">
            <v>0.2</v>
          </cell>
          <cell r="AB422">
            <v>0.28999999999999998</v>
          </cell>
          <cell r="AC422">
            <v>0.15</v>
          </cell>
          <cell r="AD422">
            <v>0.08</v>
          </cell>
          <cell r="AE422">
            <v>1.7</v>
          </cell>
          <cell r="AF422">
            <v>3.13</v>
          </cell>
          <cell r="AG422">
            <v>1.44</v>
          </cell>
          <cell r="AH422">
            <v>0.37</v>
          </cell>
          <cell r="AI422">
            <v>0.46</v>
          </cell>
          <cell r="AJ422">
            <v>8.3000000000000007</v>
          </cell>
          <cell r="AK422">
            <v>24</v>
          </cell>
          <cell r="AL422">
            <v>1.19</v>
          </cell>
          <cell r="AM422">
            <v>180</v>
          </cell>
          <cell r="AN422">
            <v>350</v>
          </cell>
          <cell r="AO422">
            <v>22</v>
          </cell>
          <cell r="AP422">
            <v>91</v>
          </cell>
          <cell r="AQ422">
            <v>15</v>
          </cell>
          <cell r="AR422">
            <v>0.5</v>
          </cell>
          <cell r="AS422">
            <v>0.9</v>
          </cell>
        </row>
        <row r="423">
          <cell r="A423">
            <v>1018</v>
          </cell>
          <cell r="B423" t="str">
            <v>Empadão de carne com margarina</v>
          </cell>
          <cell r="C423" t="str">
            <v>Pratos compostos</v>
          </cell>
          <cell r="D423" t="str">
            <v>Pratos, incl. refeições prontas a comer (excluindo sopas e saladas)</v>
          </cell>
          <cell r="E423" t="str">
            <v>Pratos, excluindo pratos  de massa ou arroz, sanduíches e pizza</v>
          </cell>
          <cell r="F423">
            <v>134</v>
          </cell>
          <cell r="G423">
            <v>559</v>
          </cell>
          <cell r="H423">
            <v>6.3</v>
          </cell>
          <cell r="I423">
            <v>2.4</v>
          </cell>
          <cell r="J423">
            <v>2.5</v>
          </cell>
          <cell r="K423">
            <v>0.7</v>
          </cell>
          <cell r="L423">
            <v>0.67</v>
          </cell>
          <cell r="M423">
            <v>0.2</v>
          </cell>
          <cell r="N423">
            <v>10.7</v>
          </cell>
          <cell r="O423">
            <v>1.3</v>
          </cell>
          <cell r="P423">
            <v>0.1</v>
          </cell>
          <cell r="Q423">
            <v>9.3000000000000007</v>
          </cell>
          <cell r="R423">
            <v>1.1000000000000001</v>
          </cell>
          <cell r="S423">
            <v>6.6</v>
          </cell>
          <cell r="T423">
            <v>0.5</v>
          </cell>
          <cell r="U423">
            <v>0.8</v>
          </cell>
          <cell r="V423">
            <v>73.3</v>
          </cell>
          <cell r="W423">
            <v>0</v>
          </cell>
          <cell r="X423">
            <v>24</v>
          </cell>
          <cell r="Y423">
            <v>27</v>
          </cell>
          <cell r="Z423">
            <v>54</v>
          </cell>
          <cell r="AA423">
            <v>0.2</v>
          </cell>
          <cell r="AB423">
            <v>0.25</v>
          </cell>
          <cell r="AC423">
            <v>0.15</v>
          </cell>
          <cell r="AD423">
            <v>0.08</v>
          </cell>
          <cell r="AE423">
            <v>1.7</v>
          </cell>
          <cell r="AF423">
            <v>3.13</v>
          </cell>
          <cell r="AG423">
            <v>1.44</v>
          </cell>
          <cell r="AH423">
            <v>0.37</v>
          </cell>
          <cell r="AI423">
            <v>0.46</v>
          </cell>
          <cell r="AJ423">
            <v>8.3000000000000007</v>
          </cell>
          <cell r="AK423">
            <v>24</v>
          </cell>
          <cell r="AL423">
            <v>1.22</v>
          </cell>
          <cell r="AM423">
            <v>190</v>
          </cell>
          <cell r="AN423">
            <v>350</v>
          </cell>
          <cell r="AO423">
            <v>22</v>
          </cell>
          <cell r="AP423">
            <v>90</v>
          </cell>
          <cell r="AQ423">
            <v>15</v>
          </cell>
          <cell r="AR423">
            <v>0.5</v>
          </cell>
          <cell r="AS423">
            <v>0.9</v>
          </cell>
        </row>
        <row r="424">
          <cell r="A424">
            <v>1017</v>
          </cell>
          <cell r="B424" t="str">
            <v>Empadão de carne guisada</v>
          </cell>
          <cell r="C424" t="str">
            <v>Pratos compostos</v>
          </cell>
          <cell r="D424" t="str">
            <v>Pratos, incl. refeições prontas a comer (excluindo sopas e saladas)</v>
          </cell>
          <cell r="E424" t="str">
            <v>Pratos, excluindo pratos  de massa ou arroz, sanduíches e pizza</v>
          </cell>
          <cell r="F424">
            <v>167</v>
          </cell>
          <cell r="G424">
            <v>696</v>
          </cell>
          <cell r="H424">
            <v>9.3000000000000007</v>
          </cell>
          <cell r="I424">
            <v>4.2</v>
          </cell>
          <cell r="J424">
            <v>3.3</v>
          </cell>
          <cell r="K424">
            <v>0.4</v>
          </cell>
          <cell r="L424">
            <v>0.35899999999999999</v>
          </cell>
          <cell r="M424">
            <v>0.4</v>
          </cell>
          <cell r="N424">
            <v>10.9</v>
          </cell>
          <cell r="O424">
            <v>1.5</v>
          </cell>
          <cell r="P424">
            <v>0</v>
          </cell>
          <cell r="Q424">
            <v>9.4</v>
          </cell>
          <cell r="R424">
            <v>0.9</v>
          </cell>
          <cell r="S424">
            <v>9.4</v>
          </cell>
          <cell r="T424">
            <v>0.8</v>
          </cell>
          <cell r="U424">
            <v>0</v>
          </cell>
          <cell r="V424">
            <v>67.8</v>
          </cell>
          <cell r="W424">
            <v>0</v>
          </cell>
          <cell r="X424">
            <v>55</v>
          </cell>
          <cell r="Y424">
            <v>39</v>
          </cell>
          <cell r="Z424">
            <v>4</v>
          </cell>
          <cell r="AA424">
            <v>0.3</v>
          </cell>
          <cell r="AB424">
            <v>0.3</v>
          </cell>
          <cell r="AC424">
            <v>0.15</v>
          </cell>
          <cell r="AD424">
            <v>0.12</v>
          </cell>
          <cell r="AE424">
            <v>2</v>
          </cell>
          <cell r="AF424">
            <v>4.0999999999999996</v>
          </cell>
          <cell r="AG424">
            <v>2.08</v>
          </cell>
          <cell r="AH424">
            <v>0.41</v>
          </cell>
          <cell r="AI424">
            <v>0.71</v>
          </cell>
          <cell r="AJ424">
            <v>7.4</v>
          </cell>
          <cell r="AK424">
            <v>26</v>
          </cell>
          <cell r="AL424">
            <v>1.64</v>
          </cell>
          <cell r="AM424">
            <v>330</v>
          </cell>
          <cell r="AN424">
            <v>370</v>
          </cell>
          <cell r="AO424">
            <v>30</v>
          </cell>
          <cell r="AP424">
            <v>130</v>
          </cell>
          <cell r="AQ424">
            <v>17</v>
          </cell>
          <cell r="AR424">
            <v>0.5</v>
          </cell>
          <cell r="AS424">
            <v>1.3</v>
          </cell>
        </row>
        <row r="425">
          <cell r="A425">
            <v>1054</v>
          </cell>
          <cell r="B425" t="str">
            <v>Empadão de pescada e camarão</v>
          </cell>
          <cell r="C425" t="str">
            <v>Pratos compostos</v>
          </cell>
          <cell r="D425" t="str">
            <v>Pratos, incl. refeições prontas a comer (excluindo sopas e saladas)</v>
          </cell>
          <cell r="E425" t="str">
            <v>Pratos, excluindo pratos  de massa ou arroz, sanduíches e pizza</v>
          </cell>
          <cell r="F425">
            <v>122</v>
          </cell>
          <cell r="G425">
            <v>513</v>
          </cell>
          <cell r="H425">
            <v>4.5</v>
          </cell>
          <cell r="I425">
            <v>1.8</v>
          </cell>
          <cell r="J425">
            <v>1.2</v>
          </cell>
          <cell r="K425">
            <v>1.1000000000000001</v>
          </cell>
          <cell r="L425">
            <v>0.91600000000000004</v>
          </cell>
          <cell r="M425">
            <v>0</v>
          </cell>
          <cell r="N425">
            <v>11</v>
          </cell>
          <cell r="O425">
            <v>2.2000000000000002</v>
          </cell>
          <cell r="P425">
            <v>0.1</v>
          </cell>
          <cell r="Q425">
            <v>8.6999999999999993</v>
          </cell>
          <cell r="R425">
            <v>1.1000000000000001</v>
          </cell>
          <cell r="S425">
            <v>8.6999999999999993</v>
          </cell>
          <cell r="T425">
            <v>1.1000000000000001</v>
          </cell>
          <cell r="U425">
            <v>0</v>
          </cell>
          <cell r="V425">
            <v>72.2</v>
          </cell>
          <cell r="W425">
            <v>0.2</v>
          </cell>
          <cell r="X425">
            <v>71</v>
          </cell>
          <cell r="Y425">
            <v>72</v>
          </cell>
          <cell r="Z425">
            <v>165</v>
          </cell>
          <cell r="AA425">
            <v>0.5</v>
          </cell>
          <cell r="AB425">
            <v>0.61</v>
          </cell>
          <cell r="AC425">
            <v>0.09</v>
          </cell>
          <cell r="AD425">
            <v>0.15</v>
          </cell>
          <cell r="AE425">
            <v>0.77</v>
          </cell>
          <cell r="AF425">
            <v>2.65</v>
          </cell>
          <cell r="AG425">
            <v>1.89</v>
          </cell>
          <cell r="AH425">
            <v>0.15</v>
          </cell>
          <cell r="AI425">
            <v>0.49</v>
          </cell>
          <cell r="AJ425">
            <v>11</v>
          </cell>
          <cell r="AK425">
            <v>29</v>
          </cell>
          <cell r="AL425">
            <v>1.93</v>
          </cell>
          <cell r="AM425">
            <v>450</v>
          </cell>
          <cell r="AN425">
            <v>220</v>
          </cell>
          <cell r="AO425">
            <v>68</v>
          </cell>
          <cell r="AP425">
            <v>130</v>
          </cell>
          <cell r="AQ425">
            <v>22</v>
          </cell>
          <cell r="AR425">
            <v>1.1000000000000001</v>
          </cell>
          <cell r="AS425">
            <v>0.7</v>
          </cell>
        </row>
        <row r="426">
          <cell r="A426">
            <v>1900000025</v>
          </cell>
          <cell r="B426" t="str">
            <v>Endívia crua</v>
          </cell>
          <cell r="C426" t="str">
            <v>Produtos hortícolas e derivados</v>
          </cell>
          <cell r="D426" t="str">
            <v>Hortícolas folhosos</v>
          </cell>
          <cell r="E426" t="str">
            <v>Alfaces e outros vegetais para salada</v>
          </cell>
          <cell r="F426">
            <v>19</v>
          </cell>
          <cell r="G426">
            <v>80</v>
          </cell>
          <cell r="H426">
            <v>0.4</v>
          </cell>
          <cell r="I426">
            <v>0.1</v>
          </cell>
          <cell r="J426">
            <v>0</v>
          </cell>
          <cell r="K426">
            <v>0.2</v>
          </cell>
          <cell r="L426">
            <v>0.1</v>
          </cell>
          <cell r="M426">
            <v>0</v>
          </cell>
          <cell r="N426">
            <v>1.2</v>
          </cell>
          <cell r="O426">
            <v>1.2</v>
          </cell>
          <cell r="P426">
            <v>0</v>
          </cell>
          <cell r="Q426">
            <v>0</v>
          </cell>
          <cell r="R426">
            <v>1.8</v>
          </cell>
          <cell r="S426">
            <v>1.8</v>
          </cell>
          <cell r="T426">
            <v>0.1</v>
          </cell>
          <cell r="U426">
            <v>0</v>
          </cell>
          <cell r="V426">
            <v>93.7</v>
          </cell>
          <cell r="W426">
            <v>0</v>
          </cell>
          <cell r="X426">
            <v>0</v>
          </cell>
          <cell r="Y426">
            <v>73</v>
          </cell>
          <cell r="Z426">
            <v>440</v>
          </cell>
          <cell r="AA426">
            <v>0</v>
          </cell>
          <cell r="AB426">
            <v>0.3</v>
          </cell>
          <cell r="AC426">
            <v>0.06</v>
          </cell>
          <cell r="AD426">
            <v>0.1</v>
          </cell>
          <cell r="AE426">
            <v>0.4</v>
          </cell>
          <cell r="AF426">
            <v>0.6</v>
          </cell>
          <cell r="AG426">
            <v>0.2</v>
          </cell>
          <cell r="AH426">
            <v>0.02</v>
          </cell>
          <cell r="AI426">
            <v>0</v>
          </cell>
          <cell r="AJ426">
            <v>12</v>
          </cell>
          <cell r="AK426">
            <v>35.200000000000003</v>
          </cell>
          <cell r="AL426">
            <v>0.6</v>
          </cell>
          <cell r="AM426">
            <v>22</v>
          </cell>
          <cell r="AN426">
            <v>380</v>
          </cell>
          <cell r="AO426">
            <v>44</v>
          </cell>
          <cell r="AP426">
            <v>36</v>
          </cell>
          <cell r="AQ426">
            <v>10</v>
          </cell>
          <cell r="AR426">
            <v>2.8</v>
          </cell>
          <cell r="AS426">
            <v>0.2</v>
          </cell>
          <cell r="AT426">
            <v>1</v>
          </cell>
          <cell r="AU426">
            <v>6.4</v>
          </cell>
        </row>
        <row r="427">
          <cell r="A427">
            <v>831</v>
          </cell>
          <cell r="B427" t="str">
            <v>Enguia crua</v>
          </cell>
          <cell r="C427" t="str">
            <v>Peixes, mariscos, anfíbios, répteis e invertebrados</v>
          </cell>
          <cell r="D427" t="str">
            <v>Peixe (músculo)</v>
          </cell>
          <cell r="E427" t="str">
            <v>Peixe diádromos</v>
          </cell>
          <cell r="F427">
            <v>303</v>
          </cell>
          <cell r="G427">
            <v>1250</v>
          </cell>
          <cell r="H427">
            <v>27.7</v>
          </cell>
          <cell r="I427">
            <v>8.6</v>
          </cell>
          <cell r="J427">
            <v>2.4</v>
          </cell>
          <cell r="K427">
            <v>9.4</v>
          </cell>
          <cell r="L427">
            <v>0.1</v>
          </cell>
          <cell r="M427">
            <v>0</v>
          </cell>
          <cell r="N427">
            <v>0</v>
          </cell>
          <cell r="O427">
            <v>0</v>
          </cell>
          <cell r="P427">
            <v>0</v>
          </cell>
          <cell r="Q427">
            <v>0</v>
          </cell>
          <cell r="R427">
            <v>0</v>
          </cell>
          <cell r="S427">
            <v>13.4</v>
          </cell>
          <cell r="T427">
            <v>0.2</v>
          </cell>
          <cell r="U427">
            <v>0</v>
          </cell>
          <cell r="V427">
            <v>57.4</v>
          </cell>
          <cell r="W427">
            <v>0</v>
          </cell>
          <cell r="X427">
            <v>26</v>
          </cell>
          <cell r="Y427">
            <v>887</v>
          </cell>
          <cell r="Z427">
            <v>0</v>
          </cell>
          <cell r="AA427">
            <v>16</v>
          </cell>
          <cell r="AB427">
            <v>2.4</v>
          </cell>
          <cell r="AC427">
            <v>0.28000000000000003</v>
          </cell>
          <cell r="AD427">
            <v>0.26</v>
          </cell>
          <cell r="AE427">
            <v>1.3</v>
          </cell>
          <cell r="AF427">
            <v>3.8</v>
          </cell>
          <cell r="AG427">
            <v>2.5</v>
          </cell>
          <cell r="AH427">
            <v>0.15</v>
          </cell>
          <cell r="AI427">
            <v>1.9</v>
          </cell>
          <cell r="AJ427">
            <v>0</v>
          </cell>
          <cell r="AK427">
            <v>9.3000000000000007</v>
          </cell>
          <cell r="AL427">
            <v>1.2</v>
          </cell>
          <cell r="AM427">
            <v>77</v>
          </cell>
          <cell r="AN427">
            <v>180</v>
          </cell>
          <cell r="AO427">
            <v>140</v>
          </cell>
          <cell r="AP427">
            <v>250</v>
          </cell>
          <cell r="AQ427">
            <v>16</v>
          </cell>
          <cell r="AR427">
            <v>0.5</v>
          </cell>
          <cell r="AS427">
            <v>2.5</v>
          </cell>
        </row>
        <row r="428">
          <cell r="A428">
            <v>832</v>
          </cell>
          <cell r="B428" t="str">
            <v>Enguia frita</v>
          </cell>
          <cell r="C428" t="str">
            <v>Peixes, mariscos, anfíbios, répteis e invertebrados</v>
          </cell>
          <cell r="D428" t="str">
            <v>Peixe (músculo)</v>
          </cell>
          <cell r="E428" t="str">
            <v>Peixe diádromos</v>
          </cell>
          <cell r="F428">
            <v>267</v>
          </cell>
          <cell r="G428">
            <v>1110</v>
          </cell>
          <cell r="H428">
            <v>21.6</v>
          </cell>
          <cell r="I428">
            <v>6.2</v>
          </cell>
          <cell r="J428">
            <v>2.2000000000000002</v>
          </cell>
          <cell r="K428">
            <v>8.1999999999999993</v>
          </cell>
          <cell r="L428">
            <v>1.8</v>
          </cell>
          <cell r="M428">
            <v>0</v>
          </cell>
          <cell r="N428">
            <v>3.2</v>
          </cell>
          <cell r="O428">
            <v>0.1</v>
          </cell>
          <cell r="P428">
            <v>0</v>
          </cell>
          <cell r="Q428">
            <v>3.1</v>
          </cell>
          <cell r="R428">
            <v>0.1</v>
          </cell>
          <cell r="S428">
            <v>14.8</v>
          </cell>
          <cell r="T428">
            <v>0.4</v>
          </cell>
          <cell r="U428">
            <v>0</v>
          </cell>
          <cell r="V428">
            <v>58.7</v>
          </cell>
          <cell r="W428">
            <v>0</v>
          </cell>
          <cell r="X428">
            <v>30</v>
          </cell>
          <cell r="Y428">
            <v>806</v>
          </cell>
          <cell r="Z428">
            <v>0</v>
          </cell>
          <cell r="AA428">
            <v>14</v>
          </cell>
          <cell r="AB428">
            <v>4.4000000000000004</v>
          </cell>
          <cell r="AC428">
            <v>0.26</v>
          </cell>
          <cell r="AD428">
            <v>0.27</v>
          </cell>
          <cell r="AE428">
            <v>1.4</v>
          </cell>
          <cell r="AF428">
            <v>4.2</v>
          </cell>
          <cell r="AG428">
            <v>2.8</v>
          </cell>
          <cell r="AH428">
            <v>0.12</v>
          </cell>
          <cell r="AI428">
            <v>1.7</v>
          </cell>
          <cell r="AJ428">
            <v>0</v>
          </cell>
          <cell r="AK428">
            <v>9.3000000000000007</v>
          </cell>
          <cell r="AL428">
            <v>1.6</v>
          </cell>
          <cell r="AM428">
            <v>170</v>
          </cell>
          <cell r="AN428">
            <v>180</v>
          </cell>
          <cell r="AO428">
            <v>160</v>
          </cell>
          <cell r="AP428">
            <v>260</v>
          </cell>
          <cell r="AQ428">
            <v>18</v>
          </cell>
          <cell r="AR428">
            <v>0.5</v>
          </cell>
          <cell r="AS428">
            <v>2.9</v>
          </cell>
        </row>
        <row r="429">
          <cell r="A429">
            <v>157</v>
          </cell>
          <cell r="B429" t="str">
            <v>Entrecosto de porco cozido</v>
          </cell>
          <cell r="C429" t="str">
            <v>Carne e produtos cárneos</v>
          </cell>
          <cell r="D429" t="str">
            <v>Carne de mamiferos e de aves</v>
          </cell>
          <cell r="E429" t="str">
            <v>Carne de mamíferos</v>
          </cell>
          <cell r="F429">
            <v>235</v>
          </cell>
          <cell r="G429">
            <v>983</v>
          </cell>
          <cell r="H429">
            <v>14.2</v>
          </cell>
          <cell r="I429">
            <v>4.8</v>
          </cell>
          <cell r="J429">
            <v>4.7</v>
          </cell>
          <cell r="K429">
            <v>2.2999999999999998</v>
          </cell>
          <cell r="L429">
            <v>2</v>
          </cell>
          <cell r="M429">
            <v>0.1</v>
          </cell>
          <cell r="N429">
            <v>0</v>
          </cell>
          <cell r="O429">
            <v>0</v>
          </cell>
          <cell r="P429">
            <v>0</v>
          </cell>
          <cell r="Q429">
            <v>0</v>
          </cell>
          <cell r="R429">
            <v>0</v>
          </cell>
          <cell r="S429">
            <v>26.9</v>
          </cell>
          <cell r="T429">
            <v>0.5</v>
          </cell>
          <cell r="U429">
            <v>0</v>
          </cell>
          <cell r="V429">
            <v>57.1</v>
          </cell>
          <cell r="W429">
            <v>0</v>
          </cell>
          <cell r="X429">
            <v>96</v>
          </cell>
          <cell r="Y429">
            <v>0</v>
          </cell>
          <cell r="Z429">
            <v>0</v>
          </cell>
          <cell r="AA429">
            <v>0.6</v>
          </cell>
          <cell r="AB429">
            <v>0.09</v>
          </cell>
          <cell r="AC429">
            <v>0.33</v>
          </cell>
          <cell r="AD429">
            <v>0.27</v>
          </cell>
          <cell r="AE429">
            <v>5.5</v>
          </cell>
          <cell r="AF429">
            <v>11</v>
          </cell>
          <cell r="AG429">
            <v>5.7</v>
          </cell>
          <cell r="AH429">
            <v>0.3</v>
          </cell>
          <cell r="AI429">
            <v>0.92</v>
          </cell>
          <cell r="AJ429">
            <v>0</v>
          </cell>
          <cell r="AK429">
            <v>0.8</v>
          </cell>
          <cell r="AL429">
            <v>1.7</v>
          </cell>
          <cell r="AM429">
            <v>210</v>
          </cell>
          <cell r="AN429">
            <v>270</v>
          </cell>
          <cell r="AO429">
            <v>14</v>
          </cell>
          <cell r="AP429">
            <v>170</v>
          </cell>
          <cell r="AQ429">
            <v>21</v>
          </cell>
          <cell r="AR429">
            <v>1.2</v>
          </cell>
          <cell r="AS429">
            <v>2.7</v>
          </cell>
        </row>
        <row r="430">
          <cell r="A430">
            <v>156</v>
          </cell>
          <cell r="B430" t="str">
            <v>Entrecosto de porco cru</v>
          </cell>
          <cell r="C430" t="str">
            <v>Carne e produtos cárneos</v>
          </cell>
          <cell r="D430" t="str">
            <v>Carne de mamiferos e de aves</v>
          </cell>
          <cell r="E430" t="str">
            <v>Carne de mamíferos</v>
          </cell>
          <cell r="F430">
            <v>190</v>
          </cell>
          <cell r="G430">
            <v>792</v>
          </cell>
          <cell r="H430">
            <v>12.4</v>
          </cell>
          <cell r="I430">
            <v>4.2</v>
          </cell>
          <cell r="J430">
            <v>4.0999999999999996</v>
          </cell>
          <cell r="K430">
            <v>2</v>
          </cell>
          <cell r="L430">
            <v>1.7</v>
          </cell>
          <cell r="M430">
            <v>0.1</v>
          </cell>
          <cell r="N430">
            <v>0</v>
          </cell>
          <cell r="O430">
            <v>0</v>
          </cell>
          <cell r="P430">
            <v>0</v>
          </cell>
          <cell r="Q430">
            <v>0</v>
          </cell>
          <cell r="R430">
            <v>0</v>
          </cell>
          <cell r="S430">
            <v>19.600000000000001</v>
          </cell>
          <cell r="T430">
            <v>0.2</v>
          </cell>
          <cell r="U430">
            <v>0</v>
          </cell>
          <cell r="V430">
            <v>66.900000000000006</v>
          </cell>
          <cell r="W430">
            <v>0</v>
          </cell>
          <cell r="X430">
            <v>66</v>
          </cell>
          <cell r="Y430">
            <v>0</v>
          </cell>
          <cell r="Z430">
            <v>0</v>
          </cell>
          <cell r="AA430">
            <v>0.7</v>
          </cell>
          <cell r="AB430">
            <v>0.09</v>
          </cell>
          <cell r="AC430">
            <v>0.73</v>
          </cell>
          <cell r="AD430">
            <v>0.25</v>
          </cell>
          <cell r="AE430">
            <v>7.2</v>
          </cell>
          <cell r="AF430">
            <v>11</v>
          </cell>
          <cell r="AG430">
            <v>4.2</v>
          </cell>
          <cell r="AH430">
            <v>0.44</v>
          </cell>
          <cell r="AI430">
            <v>1</v>
          </cell>
          <cell r="AJ430">
            <v>0</v>
          </cell>
          <cell r="AK430">
            <v>1</v>
          </cell>
          <cell r="AL430">
            <v>1.1000000000000001</v>
          </cell>
          <cell r="AM430">
            <v>72</v>
          </cell>
          <cell r="AN430">
            <v>350</v>
          </cell>
          <cell r="AO430">
            <v>11</v>
          </cell>
          <cell r="AP430">
            <v>190</v>
          </cell>
          <cell r="AQ430">
            <v>21</v>
          </cell>
          <cell r="AR430">
            <v>0.8</v>
          </cell>
          <cell r="AS430">
            <v>2.2000000000000002</v>
          </cell>
        </row>
        <row r="431">
          <cell r="A431">
            <v>162</v>
          </cell>
          <cell r="B431" t="str">
            <v>Entrecosto de porco estufado com azeite e banha</v>
          </cell>
          <cell r="C431" t="str">
            <v>Pratos compostos</v>
          </cell>
          <cell r="D431" t="str">
            <v>Pratos, incl. refeições prontas a comer (excluindo sopas e saladas)</v>
          </cell>
          <cell r="E431" t="str">
            <v>Pratos, excluindo pratos  de massa ou arroz, sanduíches e pizza</v>
          </cell>
          <cell r="F431">
            <v>246</v>
          </cell>
          <cell r="G431">
            <v>1020</v>
          </cell>
          <cell r="H431">
            <v>17.100000000000001</v>
          </cell>
          <cell r="I431">
            <v>5.2</v>
          </cell>
          <cell r="J431">
            <v>7.1</v>
          </cell>
          <cell r="K431">
            <v>2.5</v>
          </cell>
          <cell r="L431">
            <v>2.12</v>
          </cell>
          <cell r="M431">
            <v>0.1</v>
          </cell>
          <cell r="N431">
            <v>0.7</v>
          </cell>
          <cell r="O431">
            <v>0.5</v>
          </cell>
          <cell r="P431">
            <v>0.1</v>
          </cell>
          <cell r="Q431">
            <v>0.1</v>
          </cell>
          <cell r="R431">
            <v>0.2</v>
          </cell>
          <cell r="S431">
            <v>20.9</v>
          </cell>
          <cell r="T431">
            <v>1.1000000000000001</v>
          </cell>
          <cell r="U431">
            <v>0.8</v>
          </cell>
          <cell r="V431">
            <v>58.1</v>
          </cell>
          <cell r="W431">
            <v>0</v>
          </cell>
          <cell r="X431">
            <v>71</v>
          </cell>
          <cell r="Y431">
            <v>0</v>
          </cell>
          <cell r="Z431">
            <v>0</v>
          </cell>
          <cell r="AA431">
            <v>0.6</v>
          </cell>
          <cell r="AB431">
            <v>0.49</v>
          </cell>
          <cell r="AC431">
            <v>0.35</v>
          </cell>
          <cell r="AD431">
            <v>0.2</v>
          </cell>
          <cell r="AE431">
            <v>4.3</v>
          </cell>
          <cell r="AF431">
            <v>11.7</v>
          </cell>
          <cell r="AG431">
            <v>4.46</v>
          </cell>
          <cell r="AH431">
            <v>0.24</v>
          </cell>
          <cell r="AI431">
            <v>0.63</v>
          </cell>
          <cell r="AJ431">
            <v>1.1000000000000001</v>
          </cell>
          <cell r="AK431">
            <v>2.6</v>
          </cell>
          <cell r="AL431">
            <v>2.2400000000000002</v>
          </cell>
          <cell r="AM431">
            <v>420</v>
          </cell>
          <cell r="AN431">
            <v>240</v>
          </cell>
          <cell r="AO431">
            <v>16</v>
          </cell>
          <cell r="AP431">
            <v>160</v>
          </cell>
          <cell r="AQ431">
            <v>20</v>
          </cell>
          <cell r="AR431">
            <v>1</v>
          </cell>
          <cell r="AS431">
            <v>2.2000000000000002</v>
          </cell>
        </row>
        <row r="432">
          <cell r="A432">
            <v>164</v>
          </cell>
          <cell r="B432" t="str">
            <v>Entrecosto de porco estufado com azeite e margarina</v>
          </cell>
          <cell r="C432" t="str">
            <v>Pratos compostos</v>
          </cell>
          <cell r="D432" t="str">
            <v>Pratos, incl. refeições prontas a comer (excluindo sopas e saladas)</v>
          </cell>
          <cell r="E432" t="str">
            <v>Pratos, excluindo pratos  de massa ou arroz, sanduíches e pizza</v>
          </cell>
          <cell r="F432">
            <v>244</v>
          </cell>
          <cell r="G432">
            <v>1010</v>
          </cell>
          <cell r="H432">
            <v>16.8</v>
          </cell>
          <cell r="I432">
            <v>5.4</v>
          </cell>
          <cell r="J432">
            <v>6.5</v>
          </cell>
          <cell r="K432">
            <v>2.7</v>
          </cell>
          <cell r="L432">
            <v>2.2799999999999998</v>
          </cell>
          <cell r="M432">
            <v>0.1</v>
          </cell>
          <cell r="N432">
            <v>0.7</v>
          </cell>
          <cell r="O432">
            <v>0.5</v>
          </cell>
          <cell r="P432">
            <v>0.1</v>
          </cell>
          <cell r="Q432">
            <v>0.1</v>
          </cell>
          <cell r="R432">
            <v>0.2</v>
          </cell>
          <cell r="S432">
            <v>20.9</v>
          </cell>
          <cell r="T432">
            <v>1.1000000000000001</v>
          </cell>
          <cell r="U432">
            <v>0.8</v>
          </cell>
          <cell r="V432">
            <v>58.4</v>
          </cell>
          <cell r="W432">
            <v>0</v>
          </cell>
          <cell r="X432">
            <v>70</v>
          </cell>
          <cell r="Y432">
            <v>10</v>
          </cell>
          <cell r="Z432">
            <v>6</v>
          </cell>
          <cell r="AA432">
            <v>0.6</v>
          </cell>
          <cell r="AB432">
            <v>0.48</v>
          </cell>
          <cell r="AC432">
            <v>0.35</v>
          </cell>
          <cell r="AD432">
            <v>0.2</v>
          </cell>
          <cell r="AE432">
            <v>4.3</v>
          </cell>
          <cell r="AF432">
            <v>11.7</v>
          </cell>
          <cell r="AG432">
            <v>4.46</v>
          </cell>
          <cell r="AH432">
            <v>0.24</v>
          </cell>
          <cell r="AI432">
            <v>0.63</v>
          </cell>
          <cell r="AJ432">
            <v>1.1000000000000001</v>
          </cell>
          <cell r="AK432">
            <v>2.6</v>
          </cell>
          <cell r="AL432">
            <v>2.29</v>
          </cell>
          <cell r="AM432">
            <v>440</v>
          </cell>
          <cell r="AN432">
            <v>240</v>
          </cell>
          <cell r="AO432">
            <v>16</v>
          </cell>
          <cell r="AP432">
            <v>160</v>
          </cell>
          <cell r="AQ432">
            <v>20</v>
          </cell>
          <cell r="AR432">
            <v>1</v>
          </cell>
          <cell r="AS432">
            <v>2.2000000000000002</v>
          </cell>
        </row>
        <row r="433">
          <cell r="A433">
            <v>163</v>
          </cell>
          <cell r="B433" t="str">
            <v>Entrecosto de porco estufado com margarina</v>
          </cell>
          <cell r="C433" t="str">
            <v>Pratos compostos</v>
          </cell>
          <cell r="D433" t="str">
            <v>Pratos, incl. refeições prontas a comer (excluindo sopas e saladas)</v>
          </cell>
          <cell r="E433" t="str">
            <v>Pratos, excluindo pratos  de massa ou arroz, sanduíches e pizza</v>
          </cell>
          <cell r="F433">
            <v>239</v>
          </cell>
          <cell r="G433">
            <v>995</v>
          </cell>
          <cell r="H433">
            <v>16.3</v>
          </cell>
          <cell r="I433">
            <v>6</v>
          </cell>
          <cell r="J433">
            <v>5</v>
          </cell>
          <cell r="K433">
            <v>3</v>
          </cell>
          <cell r="L433">
            <v>2.61</v>
          </cell>
          <cell r="M433">
            <v>0.1</v>
          </cell>
          <cell r="N433">
            <v>0.7</v>
          </cell>
          <cell r="O433">
            <v>0.5</v>
          </cell>
          <cell r="P433">
            <v>0.1</v>
          </cell>
          <cell r="Q433">
            <v>0.1</v>
          </cell>
          <cell r="R433">
            <v>0.2</v>
          </cell>
          <cell r="S433">
            <v>20.9</v>
          </cell>
          <cell r="T433">
            <v>1.2</v>
          </cell>
          <cell r="U433">
            <v>0.8</v>
          </cell>
          <cell r="V433">
            <v>58.8</v>
          </cell>
          <cell r="W433">
            <v>0</v>
          </cell>
          <cell r="X433">
            <v>70</v>
          </cell>
          <cell r="Y433">
            <v>24</v>
          </cell>
          <cell r="Z433">
            <v>16</v>
          </cell>
          <cell r="AA433">
            <v>0.6</v>
          </cell>
          <cell r="AB433">
            <v>0.14000000000000001</v>
          </cell>
          <cell r="AC433">
            <v>0.35</v>
          </cell>
          <cell r="AD433">
            <v>0.2</v>
          </cell>
          <cell r="AE433">
            <v>4.3</v>
          </cell>
          <cell r="AF433">
            <v>11.7</v>
          </cell>
          <cell r="AG433">
            <v>4.46</v>
          </cell>
          <cell r="AH433">
            <v>0.24</v>
          </cell>
          <cell r="AI433">
            <v>0.63</v>
          </cell>
          <cell r="AJ433">
            <v>1.1000000000000001</v>
          </cell>
          <cell r="AK433">
            <v>2.6</v>
          </cell>
          <cell r="AL433">
            <v>2.37</v>
          </cell>
          <cell r="AM433">
            <v>470</v>
          </cell>
          <cell r="AN433">
            <v>240</v>
          </cell>
          <cell r="AO433">
            <v>16</v>
          </cell>
          <cell r="AP433">
            <v>160</v>
          </cell>
          <cell r="AQ433">
            <v>20</v>
          </cell>
          <cell r="AR433">
            <v>1</v>
          </cell>
          <cell r="AS433">
            <v>2.2000000000000002</v>
          </cell>
        </row>
        <row r="434">
          <cell r="A434">
            <v>161</v>
          </cell>
          <cell r="B434" t="str">
            <v>Entrecosto de porco estufado com óleo alimentar e banha</v>
          </cell>
          <cell r="C434" t="str">
            <v>Pratos compostos</v>
          </cell>
          <cell r="D434" t="str">
            <v>Pratos, incl. refeições prontas a comer (excluindo sopas e saladas)</v>
          </cell>
          <cell r="E434" t="str">
            <v>Pratos, excluindo pratos  de massa ou arroz, sanduíches e pizza</v>
          </cell>
          <cell r="F434">
            <v>246</v>
          </cell>
          <cell r="G434">
            <v>1020</v>
          </cell>
          <cell r="H434">
            <v>17.100000000000001</v>
          </cell>
          <cell r="I434">
            <v>5.0999999999999996</v>
          </cell>
          <cell r="J434">
            <v>5.8</v>
          </cell>
          <cell r="K434">
            <v>3.8</v>
          </cell>
          <cell r="L434">
            <v>3.49</v>
          </cell>
          <cell r="M434">
            <v>0.1</v>
          </cell>
          <cell r="N434">
            <v>0.7</v>
          </cell>
          <cell r="O434">
            <v>0.5</v>
          </cell>
          <cell r="P434">
            <v>0.1</v>
          </cell>
          <cell r="Q434">
            <v>0.1</v>
          </cell>
          <cell r="R434">
            <v>0.2</v>
          </cell>
          <cell r="S434">
            <v>20.9</v>
          </cell>
          <cell r="T434">
            <v>1.1000000000000001</v>
          </cell>
          <cell r="U434">
            <v>0.8</v>
          </cell>
          <cell r="V434">
            <v>58.1</v>
          </cell>
          <cell r="W434">
            <v>0</v>
          </cell>
          <cell r="X434">
            <v>71</v>
          </cell>
          <cell r="Y434">
            <v>0</v>
          </cell>
          <cell r="Z434">
            <v>0</v>
          </cell>
          <cell r="AA434">
            <v>0.6</v>
          </cell>
          <cell r="AB434">
            <v>1.62</v>
          </cell>
          <cell r="AC434">
            <v>0.35</v>
          </cell>
          <cell r="AD434">
            <v>0.2</v>
          </cell>
          <cell r="AE434">
            <v>4.3</v>
          </cell>
          <cell r="AF434">
            <v>11.7</v>
          </cell>
          <cell r="AG434">
            <v>4.46</v>
          </cell>
          <cell r="AH434">
            <v>0.24</v>
          </cell>
          <cell r="AI434">
            <v>0.63</v>
          </cell>
          <cell r="AJ434">
            <v>1.1000000000000001</v>
          </cell>
          <cell r="AK434">
            <v>2.6</v>
          </cell>
          <cell r="AL434">
            <v>2.2400000000000002</v>
          </cell>
          <cell r="AM434">
            <v>420</v>
          </cell>
          <cell r="AN434">
            <v>240</v>
          </cell>
          <cell r="AO434">
            <v>16</v>
          </cell>
          <cell r="AP434">
            <v>160</v>
          </cell>
          <cell r="AQ434">
            <v>20</v>
          </cell>
          <cell r="AR434">
            <v>1</v>
          </cell>
          <cell r="AS434">
            <v>2.2000000000000002</v>
          </cell>
        </row>
        <row r="435">
          <cell r="A435">
            <v>159</v>
          </cell>
          <cell r="B435" t="str">
            <v>Entrecosto de porco estufado, sem molho</v>
          </cell>
          <cell r="C435" t="str">
            <v>Carne e produtos cárneos</v>
          </cell>
          <cell r="D435" t="str">
            <v>Carne de mamiferos e de aves</v>
          </cell>
          <cell r="E435" t="str">
            <v>Carne de mamíferos</v>
          </cell>
          <cell r="F435">
            <v>245</v>
          </cell>
          <cell r="G435">
            <v>1020</v>
          </cell>
          <cell r="H435">
            <v>15.4</v>
          </cell>
          <cell r="I435">
            <v>5.2</v>
          </cell>
          <cell r="J435">
            <v>5.0999999999999996</v>
          </cell>
          <cell r="K435">
            <v>2.5</v>
          </cell>
          <cell r="L435">
            <v>2.1</v>
          </cell>
          <cell r="M435">
            <v>0.1</v>
          </cell>
          <cell r="N435">
            <v>0</v>
          </cell>
          <cell r="O435">
            <v>0</v>
          </cell>
          <cell r="P435">
            <v>0</v>
          </cell>
          <cell r="Q435">
            <v>0</v>
          </cell>
          <cell r="R435">
            <v>0</v>
          </cell>
          <cell r="S435">
            <v>26.6</v>
          </cell>
          <cell r="T435">
            <v>0.3</v>
          </cell>
          <cell r="U435">
            <v>0</v>
          </cell>
          <cell r="V435">
            <v>56.2</v>
          </cell>
          <cell r="W435">
            <v>0</v>
          </cell>
          <cell r="X435">
            <v>91</v>
          </cell>
          <cell r="Y435">
            <v>0</v>
          </cell>
          <cell r="Z435">
            <v>0</v>
          </cell>
          <cell r="AA435">
            <v>0.8</v>
          </cell>
          <cell r="AB435">
            <v>0.11</v>
          </cell>
          <cell r="AC435">
            <v>0.48</v>
          </cell>
          <cell r="AD435">
            <v>0.27</v>
          </cell>
          <cell r="AE435">
            <v>5.3</v>
          </cell>
          <cell r="AF435">
            <v>11</v>
          </cell>
          <cell r="AG435">
            <v>5.7</v>
          </cell>
          <cell r="AH435">
            <v>0.28999999999999998</v>
          </cell>
          <cell r="AI435">
            <v>0.88</v>
          </cell>
          <cell r="AJ435">
            <v>0</v>
          </cell>
          <cell r="AK435">
            <v>1</v>
          </cell>
          <cell r="AL435">
            <v>1.9</v>
          </cell>
          <cell r="AM435">
            <v>120</v>
          </cell>
          <cell r="AN435">
            <v>330</v>
          </cell>
          <cell r="AO435">
            <v>14</v>
          </cell>
          <cell r="AP435">
            <v>180</v>
          </cell>
          <cell r="AQ435">
            <v>22</v>
          </cell>
          <cell r="AR435">
            <v>1.2</v>
          </cell>
          <cell r="AS435">
            <v>2.6</v>
          </cell>
          <cell r="AU435">
            <v>0.2</v>
          </cell>
        </row>
        <row r="436">
          <cell r="A436">
            <v>173</v>
          </cell>
          <cell r="B436" t="str">
            <v>Entrecosto de porco grelhado</v>
          </cell>
          <cell r="C436" t="str">
            <v>Carne e produtos cárneos</v>
          </cell>
          <cell r="D436" t="str">
            <v>Carne de mamiferos e de aves</v>
          </cell>
          <cell r="E436" t="str">
            <v>Carne de mamíferos</v>
          </cell>
          <cell r="F436">
            <v>243</v>
          </cell>
          <cell r="G436">
            <v>1010</v>
          </cell>
          <cell r="H436">
            <v>15.1</v>
          </cell>
          <cell r="I436">
            <v>5.0999999999999996</v>
          </cell>
          <cell r="J436">
            <v>5</v>
          </cell>
          <cell r="K436">
            <v>2.5</v>
          </cell>
          <cell r="L436">
            <v>2</v>
          </cell>
          <cell r="M436">
            <v>0.1</v>
          </cell>
          <cell r="N436">
            <v>0</v>
          </cell>
          <cell r="O436">
            <v>0</v>
          </cell>
          <cell r="P436">
            <v>0</v>
          </cell>
          <cell r="Q436">
            <v>0</v>
          </cell>
          <cell r="R436">
            <v>0</v>
          </cell>
          <cell r="S436">
            <v>26.8</v>
          </cell>
          <cell r="T436">
            <v>0.5</v>
          </cell>
          <cell r="U436">
            <v>0</v>
          </cell>
          <cell r="V436">
            <v>56.3</v>
          </cell>
          <cell r="W436">
            <v>0</v>
          </cell>
          <cell r="X436">
            <v>90</v>
          </cell>
          <cell r="Y436">
            <v>0</v>
          </cell>
          <cell r="Z436">
            <v>0</v>
          </cell>
          <cell r="AA436">
            <v>1</v>
          </cell>
          <cell r="AB436">
            <v>0.1</v>
          </cell>
          <cell r="AC436">
            <v>0.84</v>
          </cell>
          <cell r="AD436">
            <v>0.31</v>
          </cell>
          <cell r="AE436">
            <v>7.8</v>
          </cell>
          <cell r="AF436">
            <v>14</v>
          </cell>
          <cell r="AG436">
            <v>5.7</v>
          </cell>
          <cell r="AH436">
            <v>0.44</v>
          </cell>
          <cell r="AI436">
            <v>1</v>
          </cell>
          <cell r="AJ436">
            <v>0</v>
          </cell>
          <cell r="AK436">
            <v>1.2</v>
          </cell>
          <cell r="AL436">
            <v>1.8</v>
          </cell>
          <cell r="AM436">
            <v>200</v>
          </cell>
          <cell r="AN436">
            <v>400</v>
          </cell>
          <cell r="AO436">
            <v>16</v>
          </cell>
          <cell r="AP436">
            <v>240</v>
          </cell>
          <cell r="AQ436">
            <v>31</v>
          </cell>
          <cell r="AR436">
            <v>0.9</v>
          </cell>
          <cell r="AS436">
            <v>3.2</v>
          </cell>
          <cell r="AU436">
            <v>0.2</v>
          </cell>
        </row>
        <row r="437">
          <cell r="A437">
            <v>1133</v>
          </cell>
          <cell r="B437" t="str">
            <v>Ervilhas estufadas</v>
          </cell>
          <cell r="C437" t="str">
            <v>Pratos compostos</v>
          </cell>
          <cell r="D437" t="str">
            <v>Pratos, incl. refeições prontas a comer (excluindo sopas e saladas)</v>
          </cell>
          <cell r="E437" t="str">
            <v>Pratos, excluindo pratos  de massa ou arroz, sanduíches e pizza</v>
          </cell>
          <cell r="F437">
            <v>113</v>
          </cell>
          <cell r="G437">
            <v>470</v>
          </cell>
          <cell r="H437">
            <v>5.0999999999999996</v>
          </cell>
          <cell r="I437">
            <v>2.6</v>
          </cell>
          <cell r="J437">
            <v>1.1000000000000001</v>
          </cell>
          <cell r="K437">
            <v>0.4</v>
          </cell>
          <cell r="L437">
            <v>0.35699999999999998</v>
          </cell>
          <cell r="M437">
            <v>0.2</v>
          </cell>
          <cell r="N437">
            <v>9.6</v>
          </cell>
          <cell r="O437">
            <v>2.8</v>
          </cell>
          <cell r="P437">
            <v>1.3</v>
          </cell>
          <cell r="Q437">
            <v>5.5</v>
          </cell>
          <cell r="R437">
            <v>3.9</v>
          </cell>
          <cell r="S437">
            <v>5.0999999999999996</v>
          </cell>
          <cell r="T437">
            <v>0.3</v>
          </cell>
          <cell r="U437">
            <v>0</v>
          </cell>
          <cell r="V437">
            <v>75</v>
          </cell>
          <cell r="W437">
            <v>0</v>
          </cell>
          <cell r="X437">
            <v>13</v>
          </cell>
          <cell r="Y437">
            <v>103</v>
          </cell>
          <cell r="Z437">
            <v>434</v>
          </cell>
          <cell r="AA437">
            <v>0</v>
          </cell>
          <cell r="AB437">
            <v>0.48</v>
          </cell>
          <cell r="AC437">
            <v>0.56999999999999995</v>
          </cell>
          <cell r="AD437">
            <v>0.02</v>
          </cell>
          <cell r="AE437">
            <v>1</v>
          </cell>
          <cell r="AF437">
            <v>1.8</v>
          </cell>
          <cell r="AG437">
            <v>0.79</v>
          </cell>
          <cell r="AH437">
            <v>0.15</v>
          </cell>
          <cell r="AI437">
            <v>0</v>
          </cell>
          <cell r="AJ437">
            <v>31.4</v>
          </cell>
          <cell r="AK437">
            <v>60</v>
          </cell>
          <cell r="AL437">
            <v>1.31</v>
          </cell>
          <cell r="AM437">
            <v>150</v>
          </cell>
          <cell r="AN437">
            <v>370</v>
          </cell>
          <cell r="AO437">
            <v>49</v>
          </cell>
          <cell r="AP437">
            <v>110</v>
          </cell>
          <cell r="AQ437">
            <v>22</v>
          </cell>
          <cell r="AR437">
            <v>1.8</v>
          </cell>
          <cell r="AS437">
            <v>0.9</v>
          </cell>
        </row>
        <row r="438">
          <cell r="A438">
            <v>526</v>
          </cell>
          <cell r="B438" t="str">
            <v>Ervilhas secas cozidas</v>
          </cell>
          <cell r="C438" t="str">
            <v>Leguminosas, frutos de casca rija, sementes oleaginosas e especiarias</v>
          </cell>
          <cell r="D438" t="str">
            <v>Leguminosas</v>
          </cell>
          <cell r="E438" t="str">
            <v>Leguminosas (sementes de leguminosas secas)</v>
          </cell>
          <cell r="F438">
            <v>114</v>
          </cell>
          <cell r="G438">
            <v>481</v>
          </cell>
          <cell r="H438">
            <v>0.4</v>
          </cell>
          <cell r="I438">
            <v>0.1</v>
          </cell>
          <cell r="J438">
            <v>0.1</v>
          </cell>
          <cell r="K438">
            <v>0.1</v>
          </cell>
          <cell r="L438">
            <v>0.1</v>
          </cell>
          <cell r="M438">
            <v>0</v>
          </cell>
          <cell r="N438">
            <v>18.100000000000001</v>
          </cell>
          <cell r="O438">
            <v>0.9</v>
          </cell>
          <cell r="P438">
            <v>0.7</v>
          </cell>
          <cell r="Q438">
            <v>16.5</v>
          </cell>
          <cell r="R438">
            <v>5.0999999999999996</v>
          </cell>
          <cell r="S438">
            <v>6.9</v>
          </cell>
          <cell r="T438">
            <v>0.6</v>
          </cell>
          <cell r="U438">
            <v>0</v>
          </cell>
          <cell r="V438">
            <v>69.099999999999994</v>
          </cell>
          <cell r="W438">
            <v>0</v>
          </cell>
          <cell r="X438">
            <v>0</v>
          </cell>
          <cell r="Y438">
            <v>13</v>
          </cell>
          <cell r="Z438">
            <v>80</v>
          </cell>
          <cell r="AA438">
            <v>0</v>
          </cell>
          <cell r="AB438">
            <v>0.34</v>
          </cell>
          <cell r="AC438">
            <v>0.11</v>
          </cell>
          <cell r="AD438">
            <v>7.0000000000000007E-2</v>
          </cell>
          <cell r="AE438">
            <v>1</v>
          </cell>
          <cell r="AF438">
            <v>2.1</v>
          </cell>
          <cell r="AG438">
            <v>1.1000000000000001</v>
          </cell>
          <cell r="AH438">
            <v>0.36</v>
          </cell>
          <cell r="AI438">
            <v>0</v>
          </cell>
          <cell r="AJ438">
            <v>0</v>
          </cell>
          <cell r="AK438">
            <v>10</v>
          </cell>
          <cell r="AL438">
            <v>0.87</v>
          </cell>
          <cell r="AM438">
            <v>250</v>
          </cell>
          <cell r="AN438">
            <v>270</v>
          </cell>
          <cell r="AO438">
            <v>24</v>
          </cell>
          <cell r="AP438">
            <v>110</v>
          </cell>
          <cell r="AQ438">
            <v>32</v>
          </cell>
          <cell r="AR438">
            <v>1.4</v>
          </cell>
          <cell r="AS438">
            <v>1</v>
          </cell>
        </row>
        <row r="439">
          <cell r="A439">
            <v>525</v>
          </cell>
          <cell r="B439" t="str">
            <v>Ervilhas secas cruas</v>
          </cell>
          <cell r="C439" t="str">
            <v>Leguminosas, frutos de casca rija, sementes oleaginosas e especiarias</v>
          </cell>
          <cell r="D439" t="str">
            <v>Leguminosas</v>
          </cell>
          <cell r="E439" t="str">
            <v>Leguminosas (sementes de leguminosas secas)</v>
          </cell>
          <cell r="F439">
            <v>330</v>
          </cell>
          <cell r="G439">
            <v>1390</v>
          </cell>
          <cell r="H439">
            <v>1.3</v>
          </cell>
          <cell r="I439">
            <v>0.5</v>
          </cell>
          <cell r="J439">
            <v>0.4</v>
          </cell>
          <cell r="K439">
            <v>0.1</v>
          </cell>
          <cell r="L439">
            <v>0.1</v>
          </cell>
          <cell r="M439">
            <v>0</v>
          </cell>
          <cell r="N439">
            <v>49.4</v>
          </cell>
          <cell r="O439">
            <v>2.2999999999999998</v>
          </cell>
          <cell r="P439">
            <v>1.7</v>
          </cell>
          <cell r="Q439">
            <v>45.4</v>
          </cell>
          <cell r="R439">
            <v>15</v>
          </cell>
          <cell r="S439">
            <v>22.7</v>
          </cell>
          <cell r="T439">
            <v>0.1</v>
          </cell>
          <cell r="U439">
            <v>0</v>
          </cell>
          <cell r="V439">
            <v>9.3000000000000007</v>
          </cell>
          <cell r="W439">
            <v>0</v>
          </cell>
          <cell r="X439">
            <v>0</v>
          </cell>
          <cell r="Y439">
            <v>44</v>
          </cell>
          <cell r="Z439">
            <v>262</v>
          </cell>
          <cell r="AA439">
            <v>0</v>
          </cell>
          <cell r="AB439">
            <v>1</v>
          </cell>
          <cell r="AC439">
            <v>0.88</v>
          </cell>
          <cell r="AD439">
            <v>0.3</v>
          </cell>
          <cell r="AE439">
            <v>2.9</v>
          </cell>
          <cell r="AF439">
            <v>6.6</v>
          </cell>
          <cell r="AG439">
            <v>3.7</v>
          </cell>
          <cell r="AH439">
            <v>0.13</v>
          </cell>
          <cell r="AI439">
            <v>0</v>
          </cell>
          <cell r="AJ439">
            <v>0</v>
          </cell>
          <cell r="AK439">
            <v>33</v>
          </cell>
          <cell r="AL439">
            <v>2.2999999999999998</v>
          </cell>
          <cell r="AM439">
            <v>40</v>
          </cell>
          <cell r="AN439">
            <v>1040</v>
          </cell>
          <cell r="AO439">
            <v>61</v>
          </cell>
          <cell r="AP439">
            <v>340</v>
          </cell>
          <cell r="AQ439">
            <v>120</v>
          </cell>
          <cell r="AR439">
            <v>3.7</v>
          </cell>
          <cell r="AS439">
            <v>3.7</v>
          </cell>
        </row>
        <row r="440">
          <cell r="A440">
            <v>574</v>
          </cell>
          <cell r="B440" t="str">
            <v>Ervilhas, grão, congeladas cozidas</v>
          </cell>
          <cell r="C440" t="str">
            <v>Leguminosas, frutos de casca rija, sementes oleaginosas e especiarias</v>
          </cell>
          <cell r="D440" t="str">
            <v>Leguminosas</v>
          </cell>
          <cell r="E440" t="str">
            <v>Sementes de leguminosas frescas (feijão, ervilhas etc.)</v>
          </cell>
          <cell r="F440">
            <v>72</v>
          </cell>
          <cell r="G440">
            <v>300</v>
          </cell>
          <cell r="H440">
            <v>0.5</v>
          </cell>
          <cell r="I440">
            <v>0.1</v>
          </cell>
          <cell r="J440">
            <v>0.1</v>
          </cell>
          <cell r="K440">
            <v>0.2</v>
          </cell>
          <cell r="L440">
            <v>0.2</v>
          </cell>
          <cell r="M440">
            <v>0</v>
          </cell>
          <cell r="N440">
            <v>7.5</v>
          </cell>
          <cell r="O440">
            <v>1.5</v>
          </cell>
          <cell r="P440">
            <v>1.3</v>
          </cell>
          <cell r="Q440">
            <v>4.7</v>
          </cell>
          <cell r="R440">
            <v>7.3</v>
          </cell>
          <cell r="S440">
            <v>5.6</v>
          </cell>
          <cell r="T440">
            <v>0.3</v>
          </cell>
          <cell r="U440">
            <v>0</v>
          </cell>
          <cell r="V440">
            <v>78.599999999999994</v>
          </cell>
          <cell r="W440">
            <v>0</v>
          </cell>
          <cell r="X440">
            <v>0</v>
          </cell>
          <cell r="Y440">
            <v>64</v>
          </cell>
          <cell r="Z440">
            <v>383</v>
          </cell>
          <cell r="AA440">
            <v>0</v>
          </cell>
          <cell r="AB440">
            <v>0.18</v>
          </cell>
          <cell r="AC440">
            <v>0.25</v>
          </cell>
          <cell r="AD440">
            <v>0.02</v>
          </cell>
          <cell r="AE440">
            <v>1.4</v>
          </cell>
          <cell r="AF440">
            <v>2.2999999999999998</v>
          </cell>
          <cell r="AG440">
            <v>0.9</v>
          </cell>
          <cell r="AH440">
            <v>0.09</v>
          </cell>
          <cell r="AI440">
            <v>0</v>
          </cell>
          <cell r="AJ440">
            <v>10</v>
          </cell>
          <cell r="AK440">
            <v>47</v>
          </cell>
          <cell r="AL440">
            <v>0.55000000000000004</v>
          </cell>
          <cell r="AM440">
            <v>110</v>
          </cell>
          <cell r="AN440">
            <v>160</v>
          </cell>
          <cell r="AO440">
            <v>32</v>
          </cell>
          <cell r="AP440">
            <v>91</v>
          </cell>
          <cell r="AQ440">
            <v>19</v>
          </cell>
          <cell r="AR440">
            <v>1.2</v>
          </cell>
          <cell r="AS440">
            <v>0.7</v>
          </cell>
          <cell r="AU440">
            <v>0.2</v>
          </cell>
        </row>
        <row r="441">
          <cell r="A441">
            <v>573</v>
          </cell>
          <cell r="B441" t="str">
            <v>Ervilhas, grão, congeladas cruas</v>
          </cell>
          <cell r="C441" t="str">
            <v>Leguminosas, frutos de casca rija, sementes oleaginosas e especiarias</v>
          </cell>
          <cell r="D441" t="str">
            <v>Leguminosas</v>
          </cell>
          <cell r="E441" t="str">
            <v>Sementes de leguminosas frescas (feijão, ervilhas etc.)</v>
          </cell>
          <cell r="F441">
            <v>68</v>
          </cell>
          <cell r="G441">
            <v>284</v>
          </cell>
          <cell r="H441">
            <v>0.5</v>
          </cell>
          <cell r="I441">
            <v>0.1</v>
          </cell>
          <cell r="J441">
            <v>0.1</v>
          </cell>
          <cell r="K441">
            <v>0.2</v>
          </cell>
          <cell r="L441">
            <v>0.2</v>
          </cell>
          <cell r="M441">
            <v>0</v>
          </cell>
          <cell r="N441">
            <v>7</v>
          </cell>
          <cell r="O441">
            <v>1.4</v>
          </cell>
          <cell r="P441">
            <v>1.2</v>
          </cell>
          <cell r="Q441">
            <v>4.4000000000000004</v>
          </cell>
          <cell r="R441">
            <v>7</v>
          </cell>
          <cell r="S441">
            <v>5.3</v>
          </cell>
          <cell r="T441">
            <v>0</v>
          </cell>
          <cell r="U441">
            <v>0</v>
          </cell>
          <cell r="V441">
            <v>79.400000000000006</v>
          </cell>
          <cell r="W441">
            <v>0</v>
          </cell>
          <cell r="X441">
            <v>0</v>
          </cell>
          <cell r="Y441">
            <v>67</v>
          </cell>
          <cell r="Z441">
            <v>400</v>
          </cell>
          <cell r="AA441">
            <v>0</v>
          </cell>
          <cell r="AB441">
            <v>0.18</v>
          </cell>
          <cell r="AC441">
            <v>0.32</v>
          </cell>
          <cell r="AD441">
            <v>0.02</v>
          </cell>
          <cell r="AE441">
            <v>1.8</v>
          </cell>
          <cell r="AF441">
            <v>2.6</v>
          </cell>
          <cell r="AG441">
            <v>0.8</v>
          </cell>
          <cell r="AH441">
            <v>0.1</v>
          </cell>
          <cell r="AI441">
            <v>0</v>
          </cell>
          <cell r="AJ441">
            <v>14</v>
          </cell>
          <cell r="AK441">
            <v>58</v>
          </cell>
          <cell r="AL441">
            <v>0.8</v>
          </cell>
          <cell r="AM441">
            <v>11</v>
          </cell>
          <cell r="AN441">
            <v>210</v>
          </cell>
          <cell r="AO441">
            <v>32</v>
          </cell>
          <cell r="AP441">
            <v>96</v>
          </cell>
          <cell r="AQ441">
            <v>17</v>
          </cell>
          <cell r="AR441">
            <v>1.1000000000000001</v>
          </cell>
          <cell r="AS441">
            <v>0.9</v>
          </cell>
        </row>
        <row r="442">
          <cell r="A442">
            <v>570</v>
          </cell>
          <cell r="B442" t="str">
            <v>Ervilhas, grão, frescas cozidas</v>
          </cell>
          <cell r="C442" t="str">
            <v>Leguminosas, frutos de casca rija, sementes oleaginosas e especiarias</v>
          </cell>
          <cell r="D442" t="str">
            <v>Leguminosas</v>
          </cell>
          <cell r="E442" t="str">
            <v>Sementes de leguminosas frescas (feijão, ervilhas etc.)</v>
          </cell>
          <cell r="F442">
            <v>72</v>
          </cell>
          <cell r="G442">
            <v>304</v>
          </cell>
          <cell r="H442">
            <v>0.7</v>
          </cell>
          <cell r="I442">
            <v>0.1</v>
          </cell>
          <cell r="J442">
            <v>0.1</v>
          </cell>
          <cell r="K442">
            <v>0.3</v>
          </cell>
          <cell r="L442">
            <v>0.3</v>
          </cell>
          <cell r="M442">
            <v>0</v>
          </cell>
          <cell r="N442">
            <v>7.9</v>
          </cell>
          <cell r="O442">
            <v>1.6</v>
          </cell>
          <cell r="P442">
            <v>1.4</v>
          </cell>
          <cell r="Q442">
            <v>4.9000000000000004</v>
          </cell>
          <cell r="R442">
            <v>4.8</v>
          </cell>
          <cell r="S442">
            <v>6.2</v>
          </cell>
          <cell r="T442">
            <v>0.3</v>
          </cell>
          <cell r="U442">
            <v>0</v>
          </cell>
          <cell r="V442">
            <v>79.5</v>
          </cell>
          <cell r="W442">
            <v>0</v>
          </cell>
          <cell r="X442">
            <v>0</v>
          </cell>
          <cell r="Y442">
            <v>44</v>
          </cell>
          <cell r="Z442">
            <v>266</v>
          </cell>
          <cell r="AA442">
            <v>0</v>
          </cell>
          <cell r="AB442">
            <v>0.2</v>
          </cell>
          <cell r="AC442">
            <v>0.6</v>
          </cell>
          <cell r="AD442">
            <v>0.02</v>
          </cell>
          <cell r="AE442">
            <v>0.9</v>
          </cell>
          <cell r="AF442">
            <v>1.9</v>
          </cell>
          <cell r="AG442">
            <v>1</v>
          </cell>
          <cell r="AH442">
            <v>0.09</v>
          </cell>
          <cell r="AI442">
            <v>0</v>
          </cell>
          <cell r="AJ442">
            <v>13</v>
          </cell>
          <cell r="AK442">
            <v>38</v>
          </cell>
          <cell r="AL442">
            <v>0.66</v>
          </cell>
          <cell r="AM442">
            <v>110</v>
          </cell>
          <cell r="AN442">
            <v>330</v>
          </cell>
          <cell r="AO442">
            <v>37</v>
          </cell>
          <cell r="AP442">
            <v>68</v>
          </cell>
          <cell r="AQ442">
            <v>21</v>
          </cell>
          <cell r="AR442">
            <v>1.1000000000000001</v>
          </cell>
          <cell r="AS442">
            <v>0.4</v>
          </cell>
          <cell r="AU442">
            <v>0.2</v>
          </cell>
        </row>
        <row r="443">
          <cell r="A443">
            <v>569</v>
          </cell>
          <cell r="B443" t="str">
            <v>Ervilhas, grão, frescas cruas</v>
          </cell>
          <cell r="C443" t="str">
            <v>Leguminosas, frutos de casca rija, sementes oleaginosas e especiarias</v>
          </cell>
          <cell r="D443" t="str">
            <v>Leguminosas</v>
          </cell>
          <cell r="E443" t="str">
            <v>Sementes de leguminosas frescas (feijão, ervilhas etc.)</v>
          </cell>
          <cell r="F443">
            <v>76</v>
          </cell>
          <cell r="G443">
            <v>319</v>
          </cell>
          <cell r="H443">
            <v>0.7</v>
          </cell>
          <cell r="I443">
            <v>0.1</v>
          </cell>
          <cell r="J443">
            <v>0.1</v>
          </cell>
          <cell r="K443">
            <v>0.3</v>
          </cell>
          <cell r="L443">
            <v>0.3</v>
          </cell>
          <cell r="M443">
            <v>0</v>
          </cell>
          <cell r="N443">
            <v>8.6</v>
          </cell>
          <cell r="O443">
            <v>1.8</v>
          </cell>
          <cell r="P443">
            <v>1.5</v>
          </cell>
          <cell r="Q443">
            <v>5.3</v>
          </cell>
          <cell r="R443">
            <v>4.7</v>
          </cell>
          <cell r="S443">
            <v>6.4</v>
          </cell>
          <cell r="T443">
            <v>0</v>
          </cell>
          <cell r="U443">
            <v>0</v>
          </cell>
          <cell r="V443">
            <v>78.599999999999994</v>
          </cell>
          <cell r="W443">
            <v>0</v>
          </cell>
          <cell r="X443">
            <v>0</v>
          </cell>
          <cell r="Y443">
            <v>48</v>
          </cell>
          <cell r="Z443">
            <v>290</v>
          </cell>
          <cell r="AA443">
            <v>0</v>
          </cell>
          <cell r="AB443">
            <v>0.2</v>
          </cell>
          <cell r="AC443">
            <v>0.74</v>
          </cell>
          <cell r="AD443">
            <v>0.02</v>
          </cell>
          <cell r="AE443">
            <v>1.1000000000000001</v>
          </cell>
          <cell r="AF443">
            <v>2.1</v>
          </cell>
          <cell r="AG443">
            <v>1</v>
          </cell>
          <cell r="AH443">
            <v>0.12</v>
          </cell>
          <cell r="AI443">
            <v>0</v>
          </cell>
          <cell r="AJ443">
            <v>20</v>
          </cell>
          <cell r="AK443">
            <v>62</v>
          </cell>
          <cell r="AL443">
            <v>0.92</v>
          </cell>
          <cell r="AM443">
            <v>11</v>
          </cell>
          <cell r="AN443">
            <v>360</v>
          </cell>
          <cell r="AO443">
            <v>36</v>
          </cell>
          <cell r="AP443">
            <v>130</v>
          </cell>
          <cell r="AQ443">
            <v>21</v>
          </cell>
          <cell r="AR443">
            <v>2</v>
          </cell>
          <cell r="AS443">
            <v>1</v>
          </cell>
        </row>
        <row r="444">
          <cell r="A444">
            <v>572</v>
          </cell>
          <cell r="B444" t="str">
            <v>Ervilhas, vagens cozidas</v>
          </cell>
          <cell r="C444" t="str">
            <v>Produtos hortícolas e derivados</v>
          </cell>
          <cell r="D444" t="str">
            <v>Vagens de leguminosas</v>
          </cell>
          <cell r="E444" t="str">
            <v>Ervilhas (com vagem) e similares-</v>
          </cell>
          <cell r="F444">
            <v>30</v>
          </cell>
          <cell r="G444">
            <v>126</v>
          </cell>
          <cell r="H444">
            <v>0.2</v>
          </cell>
          <cell r="I444">
            <v>0</v>
          </cell>
          <cell r="J444">
            <v>0.1</v>
          </cell>
          <cell r="K444">
            <v>0.1</v>
          </cell>
          <cell r="L444">
            <v>0.1</v>
          </cell>
          <cell r="M444">
            <v>0</v>
          </cell>
          <cell r="N444">
            <v>3.5</v>
          </cell>
          <cell r="O444">
            <v>2.6</v>
          </cell>
          <cell r="P444">
            <v>0</v>
          </cell>
          <cell r="Q444">
            <v>0.9</v>
          </cell>
          <cell r="R444">
            <v>1.4</v>
          </cell>
          <cell r="S444">
            <v>2.8</v>
          </cell>
          <cell r="T444">
            <v>0.2</v>
          </cell>
          <cell r="U444">
            <v>0</v>
          </cell>
          <cell r="V444">
            <v>91.8</v>
          </cell>
          <cell r="W444">
            <v>0</v>
          </cell>
          <cell r="X444">
            <v>0</v>
          </cell>
          <cell r="Y444">
            <v>31</v>
          </cell>
          <cell r="Z444">
            <v>184</v>
          </cell>
          <cell r="AA444">
            <v>0</v>
          </cell>
          <cell r="AB444">
            <v>0.2</v>
          </cell>
          <cell r="AC444">
            <v>0.11</v>
          </cell>
          <cell r="AD444">
            <v>0.11</v>
          </cell>
          <cell r="AE444">
            <v>0.4</v>
          </cell>
          <cell r="AF444">
            <v>0.8</v>
          </cell>
          <cell r="AG444">
            <v>0.4</v>
          </cell>
          <cell r="AH444">
            <v>0.11</v>
          </cell>
          <cell r="AI444">
            <v>0</v>
          </cell>
          <cell r="AJ444">
            <v>19</v>
          </cell>
          <cell r="AK444">
            <v>4</v>
          </cell>
          <cell r="AL444">
            <v>0.4</v>
          </cell>
          <cell r="AM444">
            <v>99</v>
          </cell>
          <cell r="AN444">
            <v>130</v>
          </cell>
          <cell r="AO444">
            <v>41</v>
          </cell>
          <cell r="AP444">
            <v>36</v>
          </cell>
          <cell r="AQ444">
            <v>17</v>
          </cell>
          <cell r="AR444">
            <v>0.5</v>
          </cell>
          <cell r="AS444">
            <v>0.5</v>
          </cell>
        </row>
        <row r="445">
          <cell r="A445">
            <v>571</v>
          </cell>
          <cell r="B445" t="str">
            <v>Ervilhas, vagens cruas</v>
          </cell>
          <cell r="C445" t="str">
            <v>Produtos hortícolas e derivados</v>
          </cell>
          <cell r="D445" t="str">
            <v>Vagens de leguminosas</v>
          </cell>
          <cell r="E445" t="str">
            <v>Ervilhas (com vagem) e similares-</v>
          </cell>
          <cell r="F445">
            <v>33</v>
          </cell>
          <cell r="G445">
            <v>138</v>
          </cell>
          <cell r="H445">
            <v>0.2</v>
          </cell>
          <cell r="I445">
            <v>0</v>
          </cell>
          <cell r="J445">
            <v>0.1</v>
          </cell>
          <cell r="K445">
            <v>0.1</v>
          </cell>
          <cell r="L445">
            <v>0.1</v>
          </cell>
          <cell r="M445">
            <v>0</v>
          </cell>
          <cell r="N445">
            <v>3.9</v>
          </cell>
          <cell r="O445">
            <v>2.9</v>
          </cell>
          <cell r="P445">
            <v>0</v>
          </cell>
          <cell r="Q445">
            <v>1</v>
          </cell>
          <cell r="R445">
            <v>1.5</v>
          </cell>
          <cell r="S445">
            <v>3.1</v>
          </cell>
          <cell r="T445">
            <v>0</v>
          </cell>
          <cell r="U445">
            <v>0</v>
          </cell>
          <cell r="V445">
            <v>90.7</v>
          </cell>
          <cell r="W445">
            <v>0</v>
          </cell>
          <cell r="X445">
            <v>0</v>
          </cell>
          <cell r="Y445">
            <v>33</v>
          </cell>
          <cell r="Z445">
            <v>200</v>
          </cell>
          <cell r="AA445">
            <v>0</v>
          </cell>
          <cell r="AB445">
            <v>0.18</v>
          </cell>
          <cell r="AC445">
            <v>0.17</v>
          </cell>
          <cell r="AD445">
            <v>0.14000000000000001</v>
          </cell>
          <cell r="AE445">
            <v>0.5</v>
          </cell>
          <cell r="AF445">
            <v>1</v>
          </cell>
          <cell r="AG445">
            <v>0.5</v>
          </cell>
          <cell r="AH445">
            <v>0.16</v>
          </cell>
          <cell r="AI445">
            <v>0</v>
          </cell>
          <cell r="AJ445">
            <v>30</v>
          </cell>
          <cell r="AK445">
            <v>7</v>
          </cell>
          <cell r="AL445">
            <v>0.48</v>
          </cell>
          <cell r="AM445">
            <v>4</v>
          </cell>
          <cell r="AN445">
            <v>150</v>
          </cell>
          <cell r="AO445">
            <v>54</v>
          </cell>
          <cell r="AP445">
            <v>39</v>
          </cell>
          <cell r="AQ445">
            <v>25</v>
          </cell>
          <cell r="AR445">
            <v>0.7</v>
          </cell>
          <cell r="AS445">
            <v>0.6</v>
          </cell>
        </row>
        <row r="446">
          <cell r="A446">
            <v>834</v>
          </cell>
          <cell r="B446" t="str">
            <v>Espadarte cru</v>
          </cell>
          <cell r="C446" t="str">
            <v>Peixes, mariscos, anfíbios, répteis e invertebrados</v>
          </cell>
          <cell r="D446" t="str">
            <v>Peixe (músculo)</v>
          </cell>
          <cell r="E446" t="str">
            <v>Peixe de mar</v>
          </cell>
          <cell r="F446">
            <v>97</v>
          </cell>
          <cell r="G446">
            <v>410</v>
          </cell>
          <cell r="H446">
            <v>2.9</v>
          </cell>
          <cell r="I446">
            <v>0.7</v>
          </cell>
          <cell r="J446">
            <v>1.2</v>
          </cell>
          <cell r="K446">
            <v>0.5</v>
          </cell>
          <cell r="L446">
            <v>0</v>
          </cell>
          <cell r="M446">
            <v>0</v>
          </cell>
          <cell r="N446">
            <v>0</v>
          </cell>
          <cell r="O446">
            <v>0</v>
          </cell>
          <cell r="P446">
            <v>0</v>
          </cell>
          <cell r="Q446">
            <v>0</v>
          </cell>
          <cell r="R446">
            <v>0</v>
          </cell>
          <cell r="S446">
            <v>17.8</v>
          </cell>
          <cell r="T446">
            <v>0.2</v>
          </cell>
          <cell r="U446">
            <v>0</v>
          </cell>
          <cell r="V446">
            <v>77.5</v>
          </cell>
          <cell r="W446">
            <v>0</v>
          </cell>
          <cell r="X446">
            <v>45</v>
          </cell>
          <cell r="Y446">
            <v>0</v>
          </cell>
          <cell r="Z446">
            <v>0</v>
          </cell>
          <cell r="AA446">
            <v>1.3</v>
          </cell>
          <cell r="AB446">
            <v>0.09</v>
          </cell>
          <cell r="AC446">
            <v>0.11</v>
          </cell>
          <cell r="AD446">
            <v>0.04</v>
          </cell>
          <cell r="AE446">
            <v>4.0999999999999996</v>
          </cell>
          <cell r="AF446">
            <v>7.4</v>
          </cell>
          <cell r="AG446">
            <v>3.3</v>
          </cell>
          <cell r="AH446">
            <v>0.47</v>
          </cell>
          <cell r="AI446">
            <v>1.4</v>
          </cell>
          <cell r="AJ446">
            <v>0</v>
          </cell>
          <cell r="AK446">
            <v>14</v>
          </cell>
          <cell r="AL446">
            <v>1.3</v>
          </cell>
          <cell r="AM446">
            <v>72</v>
          </cell>
          <cell r="AN446">
            <v>390</v>
          </cell>
          <cell r="AO446">
            <v>5</v>
          </cell>
          <cell r="AP446">
            <v>260</v>
          </cell>
          <cell r="AQ446">
            <v>30</v>
          </cell>
          <cell r="AR446">
            <v>0.6</v>
          </cell>
          <cell r="AS446">
            <v>0.9</v>
          </cell>
        </row>
        <row r="447">
          <cell r="A447">
            <v>835</v>
          </cell>
          <cell r="B447" t="str">
            <v>Espadarte grelhado</v>
          </cell>
          <cell r="C447" t="str">
            <v>Peixes, mariscos, anfíbios, répteis e invertebrados</v>
          </cell>
          <cell r="D447" t="str">
            <v>Peixe (músculo)</v>
          </cell>
          <cell r="E447" t="str">
            <v>Peixe de mar</v>
          </cell>
          <cell r="F447">
            <v>116</v>
          </cell>
          <cell r="G447">
            <v>488</v>
          </cell>
          <cell r="H447">
            <v>3.4</v>
          </cell>
          <cell r="I447">
            <v>0.8</v>
          </cell>
          <cell r="J447">
            <v>1.4</v>
          </cell>
          <cell r="K447">
            <v>0.5</v>
          </cell>
          <cell r="L447">
            <v>0</v>
          </cell>
          <cell r="M447">
            <v>0</v>
          </cell>
          <cell r="N447">
            <v>0</v>
          </cell>
          <cell r="O447">
            <v>0</v>
          </cell>
          <cell r="P447">
            <v>0</v>
          </cell>
          <cell r="Q447">
            <v>0</v>
          </cell>
          <cell r="R447">
            <v>0</v>
          </cell>
          <cell r="S447">
            <v>21.3</v>
          </cell>
          <cell r="T447">
            <v>1</v>
          </cell>
          <cell r="U447">
            <v>0</v>
          </cell>
          <cell r="V447">
            <v>72.900000000000006</v>
          </cell>
          <cell r="W447">
            <v>0</v>
          </cell>
          <cell r="X447">
            <v>54</v>
          </cell>
          <cell r="Y447">
            <v>0</v>
          </cell>
          <cell r="Z447">
            <v>0</v>
          </cell>
          <cell r="AA447">
            <v>1.5</v>
          </cell>
          <cell r="AB447">
            <v>0.11</v>
          </cell>
          <cell r="AC447">
            <v>0.11</v>
          </cell>
          <cell r="AD447">
            <v>0.05</v>
          </cell>
          <cell r="AE447">
            <v>4.7</v>
          </cell>
          <cell r="AF447">
            <v>8.6999999999999993</v>
          </cell>
          <cell r="AG447">
            <v>4</v>
          </cell>
          <cell r="AH447">
            <v>0.47</v>
          </cell>
          <cell r="AI447">
            <v>1.4</v>
          </cell>
          <cell r="AJ447">
            <v>0</v>
          </cell>
          <cell r="AK447">
            <v>14</v>
          </cell>
          <cell r="AL447">
            <v>2.4</v>
          </cell>
          <cell r="AM447">
            <v>380</v>
          </cell>
          <cell r="AN447">
            <v>420</v>
          </cell>
          <cell r="AO447">
            <v>6</v>
          </cell>
          <cell r="AP447">
            <v>290</v>
          </cell>
          <cell r="AQ447">
            <v>34</v>
          </cell>
          <cell r="AR447">
            <v>0.7</v>
          </cell>
          <cell r="AS447">
            <v>1.1000000000000001</v>
          </cell>
        </row>
        <row r="448">
          <cell r="A448">
            <v>607</v>
          </cell>
          <cell r="B448" t="str">
            <v>Espargos cozidos</v>
          </cell>
          <cell r="C448" t="str">
            <v>Produtos hortícolas e derivados</v>
          </cell>
          <cell r="D448" t="str">
            <v>Caules e hastes de vegetais</v>
          </cell>
          <cell r="E448" t="str">
            <v>Espargos e similares</v>
          </cell>
          <cell r="F448">
            <v>20</v>
          </cell>
          <cell r="G448">
            <v>84</v>
          </cell>
          <cell r="H448">
            <v>0</v>
          </cell>
          <cell r="I448">
            <v>0</v>
          </cell>
          <cell r="J448">
            <v>0</v>
          </cell>
          <cell r="K448">
            <v>0</v>
          </cell>
          <cell r="L448">
            <v>0</v>
          </cell>
          <cell r="M448">
            <v>0</v>
          </cell>
          <cell r="N448">
            <v>2.2000000000000002</v>
          </cell>
          <cell r="O448">
            <v>2.1</v>
          </cell>
          <cell r="P448">
            <v>0</v>
          </cell>
          <cell r="Q448">
            <v>0.1</v>
          </cell>
          <cell r="R448">
            <v>1.2</v>
          </cell>
          <cell r="S448">
            <v>2.2000000000000002</v>
          </cell>
          <cell r="T448">
            <v>0.2</v>
          </cell>
          <cell r="U448">
            <v>0</v>
          </cell>
          <cell r="V448">
            <v>93.8</v>
          </cell>
          <cell r="W448">
            <v>0</v>
          </cell>
          <cell r="X448">
            <v>0</v>
          </cell>
          <cell r="Y448">
            <v>56</v>
          </cell>
          <cell r="Z448">
            <v>334</v>
          </cell>
          <cell r="AA448">
            <v>0</v>
          </cell>
          <cell r="AB448">
            <v>1.2</v>
          </cell>
          <cell r="AC448">
            <v>0.12</v>
          </cell>
          <cell r="AD448">
            <v>7.0000000000000007E-2</v>
          </cell>
          <cell r="AE448">
            <v>0.8</v>
          </cell>
          <cell r="AF448">
            <v>1.3</v>
          </cell>
          <cell r="AG448">
            <v>0.5</v>
          </cell>
          <cell r="AH448">
            <v>7.0000000000000007E-2</v>
          </cell>
          <cell r="AI448">
            <v>0</v>
          </cell>
          <cell r="AJ448">
            <v>8</v>
          </cell>
          <cell r="AK448">
            <v>155</v>
          </cell>
          <cell r="AL448">
            <v>0.6</v>
          </cell>
          <cell r="AM448">
            <v>98</v>
          </cell>
          <cell r="AN448">
            <v>220</v>
          </cell>
          <cell r="AO448">
            <v>21</v>
          </cell>
          <cell r="AP448">
            <v>47</v>
          </cell>
          <cell r="AQ448">
            <v>16</v>
          </cell>
          <cell r="AR448">
            <v>0.6</v>
          </cell>
          <cell r="AS448">
            <v>0.6</v>
          </cell>
          <cell r="AU448">
            <v>6.5</v>
          </cell>
        </row>
        <row r="449">
          <cell r="A449">
            <v>606</v>
          </cell>
          <cell r="B449" t="str">
            <v>Espargos crus</v>
          </cell>
          <cell r="C449" t="str">
            <v>Produtos hortícolas e derivados</v>
          </cell>
          <cell r="D449" t="str">
            <v>Caules e hastes de vegetais</v>
          </cell>
          <cell r="E449" t="str">
            <v>Espargos e similares</v>
          </cell>
          <cell r="F449">
            <v>22</v>
          </cell>
          <cell r="G449">
            <v>94</v>
          </cell>
          <cell r="H449">
            <v>0</v>
          </cell>
          <cell r="I449">
            <v>0</v>
          </cell>
          <cell r="J449">
            <v>0</v>
          </cell>
          <cell r="K449">
            <v>0</v>
          </cell>
          <cell r="L449">
            <v>0</v>
          </cell>
          <cell r="M449">
            <v>0</v>
          </cell>
          <cell r="N449">
            <v>2.7</v>
          </cell>
          <cell r="O449">
            <v>2.6</v>
          </cell>
          <cell r="P449">
            <v>0</v>
          </cell>
          <cell r="Q449">
            <v>0.1</v>
          </cell>
          <cell r="R449">
            <v>1.5</v>
          </cell>
          <cell r="S449">
            <v>2.1</v>
          </cell>
          <cell r="T449">
            <v>0</v>
          </cell>
          <cell r="U449">
            <v>0</v>
          </cell>
          <cell r="V449">
            <v>93.4</v>
          </cell>
          <cell r="W449">
            <v>0</v>
          </cell>
          <cell r="X449">
            <v>0</v>
          </cell>
          <cell r="Y449">
            <v>67</v>
          </cell>
          <cell r="Z449">
            <v>400</v>
          </cell>
          <cell r="AA449">
            <v>0</v>
          </cell>
          <cell r="AB449">
            <v>1.2</v>
          </cell>
          <cell r="AC449">
            <v>0.16</v>
          </cell>
          <cell r="AD449">
            <v>7.0000000000000007E-2</v>
          </cell>
          <cell r="AE449">
            <v>1</v>
          </cell>
          <cell r="AF449">
            <v>1.4</v>
          </cell>
          <cell r="AG449">
            <v>0.4</v>
          </cell>
          <cell r="AH449">
            <v>0.09</v>
          </cell>
          <cell r="AI449">
            <v>0</v>
          </cell>
          <cell r="AJ449">
            <v>10</v>
          </cell>
          <cell r="AK449">
            <v>175</v>
          </cell>
          <cell r="AL449">
            <v>0.8</v>
          </cell>
          <cell r="AM449">
            <v>2</v>
          </cell>
          <cell r="AN449">
            <v>260</v>
          </cell>
          <cell r="AO449">
            <v>23</v>
          </cell>
          <cell r="AP449">
            <v>68</v>
          </cell>
          <cell r="AQ449">
            <v>15</v>
          </cell>
          <cell r="AR449">
            <v>0.7</v>
          </cell>
          <cell r="AS449">
            <v>0.6</v>
          </cell>
        </row>
        <row r="450">
          <cell r="A450">
            <v>419</v>
          </cell>
          <cell r="B450" t="str">
            <v>Esparguete cozido</v>
          </cell>
          <cell r="C450" t="str">
            <v>Cereais e produtos à base de cereais</v>
          </cell>
          <cell r="D450" t="str">
            <v>Massa alimentícia, massas e produtos similares</v>
          </cell>
          <cell r="E450" t="str">
            <v>Massas alimentícias e produtos similares</v>
          </cell>
          <cell r="F450">
            <v>102</v>
          </cell>
          <cell r="G450">
            <v>430</v>
          </cell>
          <cell r="H450">
            <v>0.6</v>
          </cell>
          <cell r="I450">
            <v>0.1</v>
          </cell>
          <cell r="J450">
            <v>0.1</v>
          </cell>
          <cell r="K450">
            <v>0.3</v>
          </cell>
          <cell r="L450">
            <v>0.3</v>
          </cell>
          <cell r="M450">
            <v>0</v>
          </cell>
          <cell r="N450">
            <v>19.899999999999999</v>
          </cell>
          <cell r="O450">
            <v>0.9</v>
          </cell>
          <cell r="P450">
            <v>0</v>
          </cell>
          <cell r="Q450">
            <v>19</v>
          </cell>
          <cell r="R450">
            <v>1.5</v>
          </cell>
          <cell r="S450">
            <v>3.4</v>
          </cell>
          <cell r="T450">
            <v>0.6</v>
          </cell>
          <cell r="U450">
            <v>0</v>
          </cell>
          <cell r="V450">
            <v>75.400000000000006</v>
          </cell>
          <cell r="W450">
            <v>0</v>
          </cell>
          <cell r="X450">
            <v>0</v>
          </cell>
          <cell r="Y450">
            <v>0</v>
          </cell>
          <cell r="Z450">
            <v>0</v>
          </cell>
          <cell r="AA450">
            <v>0</v>
          </cell>
          <cell r="AB450">
            <v>0</v>
          </cell>
          <cell r="AC450">
            <v>0.04</v>
          </cell>
          <cell r="AD450">
            <v>0.01</v>
          </cell>
          <cell r="AE450">
            <v>0.5</v>
          </cell>
          <cell r="AF450">
            <v>1.2</v>
          </cell>
          <cell r="AG450">
            <v>0.7</v>
          </cell>
          <cell r="AH450">
            <v>0.03</v>
          </cell>
          <cell r="AI450">
            <v>0</v>
          </cell>
          <cell r="AJ450">
            <v>0</v>
          </cell>
          <cell r="AK450">
            <v>7</v>
          </cell>
          <cell r="AL450">
            <v>0.5</v>
          </cell>
          <cell r="AM450">
            <v>240</v>
          </cell>
          <cell r="AN450">
            <v>31</v>
          </cell>
          <cell r="AO450">
            <v>9</v>
          </cell>
          <cell r="AP450">
            <v>45</v>
          </cell>
          <cell r="AQ450">
            <v>7</v>
          </cell>
          <cell r="AR450">
            <v>0.5</v>
          </cell>
          <cell r="AS450">
            <v>0.3</v>
          </cell>
          <cell r="AU450">
            <v>1</v>
          </cell>
        </row>
        <row r="451">
          <cell r="A451">
            <v>417</v>
          </cell>
          <cell r="B451" t="str">
            <v>Esparguete cru</v>
          </cell>
          <cell r="C451" t="str">
            <v>Cereais e produtos à base de cereais</v>
          </cell>
          <cell r="D451" t="str">
            <v>Massa alimentícia, massas e produtos similares</v>
          </cell>
          <cell r="E451" t="str">
            <v>Massas alimentícias e produtos similares</v>
          </cell>
          <cell r="F451">
            <v>360</v>
          </cell>
          <cell r="G451">
            <v>1530</v>
          </cell>
          <cell r="H451">
            <v>1.9</v>
          </cell>
          <cell r="I451">
            <v>0.4</v>
          </cell>
          <cell r="J451">
            <v>0.3</v>
          </cell>
          <cell r="K451">
            <v>1.1000000000000001</v>
          </cell>
          <cell r="L451">
            <v>1</v>
          </cell>
          <cell r="M451">
            <v>0</v>
          </cell>
          <cell r="N451">
            <v>71.099999999999994</v>
          </cell>
          <cell r="O451">
            <v>3.1</v>
          </cell>
          <cell r="P451">
            <v>0</v>
          </cell>
          <cell r="Q451">
            <v>68</v>
          </cell>
          <cell r="R451">
            <v>5.0999999999999996</v>
          </cell>
          <cell r="S451">
            <v>12.1</v>
          </cell>
          <cell r="T451">
            <v>0</v>
          </cell>
          <cell r="U451">
            <v>0</v>
          </cell>
          <cell r="V451">
            <v>9.3000000000000007</v>
          </cell>
          <cell r="W451">
            <v>0</v>
          </cell>
          <cell r="X451">
            <v>0</v>
          </cell>
          <cell r="Y451">
            <v>0</v>
          </cell>
          <cell r="Z451">
            <v>0</v>
          </cell>
          <cell r="AA451">
            <v>0</v>
          </cell>
          <cell r="AB451">
            <v>0</v>
          </cell>
          <cell r="AC451">
            <v>0.24</v>
          </cell>
          <cell r="AD451">
            <v>0.03</v>
          </cell>
          <cell r="AE451">
            <v>2.2999999999999998</v>
          </cell>
          <cell r="AF451">
            <v>4.8</v>
          </cell>
          <cell r="AG451">
            <v>2.5</v>
          </cell>
          <cell r="AH451">
            <v>0.17</v>
          </cell>
          <cell r="AI451">
            <v>0</v>
          </cell>
          <cell r="AJ451">
            <v>0</v>
          </cell>
          <cell r="AK451">
            <v>34</v>
          </cell>
          <cell r="AL451">
            <v>0.5</v>
          </cell>
          <cell r="AM451">
            <v>5</v>
          </cell>
          <cell r="AN451">
            <v>160</v>
          </cell>
          <cell r="AO451">
            <v>22</v>
          </cell>
          <cell r="AP451">
            <v>170</v>
          </cell>
          <cell r="AQ451">
            <v>35</v>
          </cell>
          <cell r="AR451">
            <v>2.1</v>
          </cell>
          <cell r="AS451">
            <v>1</v>
          </cell>
        </row>
        <row r="452">
          <cell r="A452">
            <v>420</v>
          </cell>
          <cell r="B452" t="str">
            <v>Esparguete estufado com cenoura e azeite</v>
          </cell>
          <cell r="C452" t="str">
            <v>Pratos compostos</v>
          </cell>
          <cell r="D452" t="str">
            <v>Pratos, incl. refeições prontas a comer (excluindo sopas e saladas)</v>
          </cell>
          <cell r="E452" t="str">
            <v>Pratos à base de massas alimentícias e arroz (ou outro cereal)</v>
          </cell>
          <cell r="F452">
            <v>121</v>
          </cell>
          <cell r="G452">
            <v>509</v>
          </cell>
          <cell r="H452">
            <v>3.9</v>
          </cell>
          <cell r="I452">
            <v>0.6</v>
          </cell>
          <cell r="J452">
            <v>2.8</v>
          </cell>
          <cell r="K452">
            <v>0.5</v>
          </cell>
          <cell r="L452">
            <v>0.47899999999999998</v>
          </cell>
          <cell r="M452">
            <v>0</v>
          </cell>
          <cell r="N452">
            <v>17.600000000000001</v>
          </cell>
          <cell r="O452">
            <v>1.9</v>
          </cell>
          <cell r="P452">
            <v>0.1</v>
          </cell>
          <cell r="Q452">
            <v>15.5</v>
          </cell>
          <cell r="R452">
            <v>1.8</v>
          </cell>
          <cell r="S452">
            <v>3</v>
          </cell>
          <cell r="T452">
            <v>0.6</v>
          </cell>
          <cell r="U452">
            <v>0</v>
          </cell>
          <cell r="V452">
            <v>72.8</v>
          </cell>
          <cell r="W452">
            <v>0</v>
          </cell>
          <cell r="X452">
            <v>0</v>
          </cell>
          <cell r="Y452">
            <v>118</v>
          </cell>
          <cell r="Z452">
            <v>708</v>
          </cell>
          <cell r="AA452">
            <v>0</v>
          </cell>
          <cell r="AB452">
            <v>0.73</v>
          </cell>
          <cell r="AC452">
            <v>7.0000000000000007E-2</v>
          </cell>
          <cell r="AD452">
            <v>0.01</v>
          </cell>
          <cell r="AE452">
            <v>0.74</v>
          </cell>
          <cell r="AF452">
            <v>1.38</v>
          </cell>
          <cell r="AG452">
            <v>0.61</v>
          </cell>
          <cell r="AH452">
            <v>0.08</v>
          </cell>
          <cell r="AI452">
            <v>0</v>
          </cell>
          <cell r="AJ452">
            <v>3.1</v>
          </cell>
          <cell r="AK452">
            <v>12</v>
          </cell>
          <cell r="AL452">
            <v>0.89500000000000002</v>
          </cell>
          <cell r="AM452">
            <v>240</v>
          </cell>
          <cell r="AN452">
            <v>130</v>
          </cell>
          <cell r="AO452">
            <v>15</v>
          </cell>
          <cell r="AP452">
            <v>48</v>
          </cell>
          <cell r="AQ452">
            <v>13</v>
          </cell>
          <cell r="AR452">
            <v>0.7</v>
          </cell>
          <cell r="AS452">
            <v>0.3</v>
          </cell>
        </row>
        <row r="453">
          <cell r="A453">
            <v>421</v>
          </cell>
          <cell r="B453" t="str">
            <v>Esparguete estufado com cenoura e margarina</v>
          </cell>
          <cell r="C453" t="str">
            <v>Pratos compostos</v>
          </cell>
          <cell r="D453" t="str">
            <v>Pratos, incl. refeições prontas a comer (excluindo sopas e saladas)</v>
          </cell>
          <cell r="E453" t="str">
            <v>Pratos à base de massas alimentícias e arroz (ou outro cereal)</v>
          </cell>
          <cell r="F453">
            <v>115</v>
          </cell>
          <cell r="G453">
            <v>483</v>
          </cell>
          <cell r="H453">
            <v>3.2</v>
          </cell>
          <cell r="I453">
            <v>1.5</v>
          </cell>
          <cell r="J453">
            <v>0.7</v>
          </cell>
          <cell r="K453">
            <v>1.1000000000000001</v>
          </cell>
          <cell r="L453">
            <v>0.95399999999999996</v>
          </cell>
          <cell r="M453">
            <v>0</v>
          </cell>
          <cell r="N453">
            <v>17.600000000000001</v>
          </cell>
          <cell r="O453">
            <v>1.9</v>
          </cell>
          <cell r="P453">
            <v>0.1</v>
          </cell>
          <cell r="Q453">
            <v>15.5</v>
          </cell>
          <cell r="R453">
            <v>1.8</v>
          </cell>
          <cell r="S453">
            <v>3</v>
          </cell>
          <cell r="T453">
            <v>0.7</v>
          </cell>
          <cell r="U453">
            <v>0</v>
          </cell>
          <cell r="V453">
            <v>73.400000000000006</v>
          </cell>
          <cell r="W453">
            <v>0</v>
          </cell>
          <cell r="X453">
            <v>0</v>
          </cell>
          <cell r="Y453">
            <v>139</v>
          </cell>
          <cell r="Z453">
            <v>722</v>
          </cell>
          <cell r="AA453">
            <v>0</v>
          </cell>
          <cell r="AB453">
            <v>0.26</v>
          </cell>
          <cell r="AC453">
            <v>7.0000000000000007E-2</v>
          </cell>
          <cell r="AD453">
            <v>0.01</v>
          </cell>
          <cell r="AE453">
            <v>0.74</v>
          </cell>
          <cell r="AF453">
            <v>1.38</v>
          </cell>
          <cell r="AG453">
            <v>0.61</v>
          </cell>
          <cell r="AH453">
            <v>0.08</v>
          </cell>
          <cell r="AI453">
            <v>0</v>
          </cell>
          <cell r="AJ453">
            <v>3.1</v>
          </cell>
          <cell r="AK453">
            <v>12</v>
          </cell>
          <cell r="AL453">
            <v>1.01</v>
          </cell>
          <cell r="AM453">
            <v>280</v>
          </cell>
          <cell r="AN453">
            <v>130</v>
          </cell>
          <cell r="AO453">
            <v>15</v>
          </cell>
          <cell r="AP453">
            <v>49</v>
          </cell>
          <cell r="AQ453">
            <v>13</v>
          </cell>
          <cell r="AR453">
            <v>0.7</v>
          </cell>
          <cell r="AS453">
            <v>0.3</v>
          </cell>
        </row>
        <row r="454">
          <cell r="A454">
            <v>1144</v>
          </cell>
          <cell r="B454" t="str">
            <v>Espetada de porco grelhada</v>
          </cell>
          <cell r="C454" t="str">
            <v>Carne e produtos cárneos</v>
          </cell>
          <cell r="D454" t="str">
            <v>Carne de mamiferos e de aves</v>
          </cell>
          <cell r="E454" t="str">
            <v>Carne de mamíferos</v>
          </cell>
          <cell r="F454">
            <v>285</v>
          </cell>
          <cell r="G454">
            <v>1180</v>
          </cell>
          <cell r="H454">
            <v>24.8</v>
          </cell>
          <cell r="I454">
            <v>8.4</v>
          </cell>
          <cell r="J454">
            <v>9</v>
          </cell>
          <cell r="K454">
            <v>3.8</v>
          </cell>
          <cell r="L454">
            <v>3.25</v>
          </cell>
          <cell r="M454">
            <v>0.1</v>
          </cell>
          <cell r="N454">
            <v>1.3</v>
          </cell>
          <cell r="O454">
            <v>1.2</v>
          </cell>
          <cell r="P454">
            <v>0</v>
          </cell>
          <cell r="Q454">
            <v>0.1</v>
          </cell>
          <cell r="R454">
            <v>1</v>
          </cell>
          <cell r="S454">
            <v>13.6</v>
          </cell>
          <cell r="T454">
            <v>1.1000000000000001</v>
          </cell>
          <cell r="U454">
            <v>0</v>
          </cell>
          <cell r="V454">
            <v>56.9</v>
          </cell>
          <cell r="W454">
            <v>0.2</v>
          </cell>
          <cell r="X454">
            <v>58</v>
          </cell>
          <cell r="Y454">
            <v>91</v>
          </cell>
          <cell r="Z454">
            <v>543</v>
          </cell>
          <cell r="AA454">
            <v>0.5</v>
          </cell>
          <cell r="AB454">
            <v>0.44</v>
          </cell>
          <cell r="AC454">
            <v>0.5</v>
          </cell>
          <cell r="AD454">
            <v>0.18</v>
          </cell>
          <cell r="AE454">
            <v>5</v>
          </cell>
          <cell r="AF454">
            <v>7.74</v>
          </cell>
          <cell r="AG454">
            <v>2.67</v>
          </cell>
          <cell r="AH454">
            <v>0.41</v>
          </cell>
          <cell r="AI454">
            <v>0.87</v>
          </cell>
          <cell r="AJ454">
            <v>40.5</v>
          </cell>
          <cell r="AK454">
            <v>13</v>
          </cell>
          <cell r="AL454">
            <v>2.08</v>
          </cell>
          <cell r="AM454">
            <v>470</v>
          </cell>
          <cell r="AN454">
            <v>270</v>
          </cell>
          <cell r="AO454">
            <v>16</v>
          </cell>
          <cell r="AP454">
            <v>150</v>
          </cell>
          <cell r="AQ454">
            <v>24</v>
          </cell>
          <cell r="AR454">
            <v>1.2</v>
          </cell>
          <cell r="AS454">
            <v>1.5</v>
          </cell>
        </row>
        <row r="455">
          <cell r="A455">
            <v>1134</v>
          </cell>
          <cell r="B455" t="str">
            <v>Espetada de vaca grelhada</v>
          </cell>
          <cell r="C455" t="str">
            <v>Carne e produtos cárneos</v>
          </cell>
          <cell r="D455" t="str">
            <v>Carne de mamiferos e de aves</v>
          </cell>
          <cell r="E455" t="str">
            <v>Carne de mamíferos</v>
          </cell>
          <cell r="F455">
            <v>213</v>
          </cell>
          <cell r="G455">
            <v>889</v>
          </cell>
          <cell r="H455">
            <v>12.8</v>
          </cell>
          <cell r="I455">
            <v>4.9000000000000004</v>
          </cell>
          <cell r="J455">
            <v>5.7</v>
          </cell>
          <cell r="K455">
            <v>0.5</v>
          </cell>
          <cell r="L455">
            <v>0.376</v>
          </cell>
          <cell r="M455">
            <v>0.6</v>
          </cell>
          <cell r="N455">
            <v>0.8</v>
          </cell>
          <cell r="O455">
            <v>0.1</v>
          </cell>
          <cell r="P455">
            <v>0</v>
          </cell>
          <cell r="Q455">
            <v>0.7</v>
          </cell>
          <cell r="R455">
            <v>0.3</v>
          </cell>
          <cell r="S455">
            <v>23.5</v>
          </cell>
          <cell r="T455">
            <v>0.2</v>
          </cell>
          <cell r="U455">
            <v>0</v>
          </cell>
          <cell r="V455">
            <v>60.4</v>
          </cell>
          <cell r="W455">
            <v>0</v>
          </cell>
          <cell r="X455">
            <v>73</v>
          </cell>
          <cell r="Y455">
            <v>0</v>
          </cell>
          <cell r="Z455">
            <v>0</v>
          </cell>
          <cell r="AA455">
            <v>0.5</v>
          </cell>
          <cell r="AB455">
            <v>0.05</v>
          </cell>
          <cell r="AC455">
            <v>0.11</v>
          </cell>
          <cell r="AD455">
            <v>0.18</v>
          </cell>
          <cell r="AE455">
            <v>4.2</v>
          </cell>
          <cell r="AF455">
            <v>9.18</v>
          </cell>
          <cell r="AG455">
            <v>4.96</v>
          </cell>
          <cell r="AH455">
            <v>0.54</v>
          </cell>
          <cell r="AI455">
            <v>2.4</v>
          </cell>
          <cell r="AJ455">
            <v>0.8</v>
          </cell>
          <cell r="AK455">
            <v>29</v>
          </cell>
          <cell r="AL455">
            <v>0.90600000000000003</v>
          </cell>
          <cell r="AM455">
            <v>81</v>
          </cell>
          <cell r="AN455">
            <v>430</v>
          </cell>
          <cell r="AO455">
            <v>19</v>
          </cell>
          <cell r="AP455">
            <v>270</v>
          </cell>
          <cell r="AQ455">
            <v>28</v>
          </cell>
          <cell r="AR455">
            <v>2.2999999999999998</v>
          </cell>
          <cell r="AS455">
            <v>4.3</v>
          </cell>
        </row>
        <row r="456">
          <cell r="A456">
            <v>608</v>
          </cell>
          <cell r="B456" t="str">
            <v>Espinafres crus</v>
          </cell>
          <cell r="C456" t="str">
            <v>Produtos hortícolas e derivados</v>
          </cell>
          <cell r="D456" t="str">
            <v>Hortícolas folhosos</v>
          </cell>
          <cell r="E456" t="str">
            <v>Folhas do tipo espinafre</v>
          </cell>
          <cell r="F456">
            <v>27</v>
          </cell>
          <cell r="G456">
            <v>112</v>
          </cell>
          <cell r="H456">
            <v>0.9</v>
          </cell>
          <cell r="I456">
            <v>0.1</v>
          </cell>
          <cell r="J456">
            <v>0</v>
          </cell>
          <cell r="K456">
            <v>0.4</v>
          </cell>
          <cell r="L456">
            <v>0.1</v>
          </cell>
          <cell r="M456">
            <v>0</v>
          </cell>
          <cell r="N456">
            <v>0.8</v>
          </cell>
          <cell r="O456">
            <v>0.7</v>
          </cell>
          <cell r="P456">
            <v>0</v>
          </cell>
          <cell r="Q456">
            <v>0.1</v>
          </cell>
          <cell r="R456">
            <v>2.6</v>
          </cell>
          <cell r="S456">
            <v>2.6</v>
          </cell>
          <cell r="T456">
            <v>0.4</v>
          </cell>
          <cell r="U456">
            <v>0</v>
          </cell>
          <cell r="V456">
            <v>91.8</v>
          </cell>
          <cell r="W456">
            <v>0</v>
          </cell>
          <cell r="X456">
            <v>0</v>
          </cell>
          <cell r="Y456">
            <v>550</v>
          </cell>
          <cell r="Z456">
            <v>3300</v>
          </cell>
          <cell r="AA456">
            <v>0</v>
          </cell>
          <cell r="AB456">
            <v>1.7</v>
          </cell>
          <cell r="AC456">
            <v>7.0000000000000007E-2</v>
          </cell>
          <cell r="AD456">
            <v>0.18</v>
          </cell>
          <cell r="AE456">
            <v>0.4</v>
          </cell>
          <cell r="AF456">
            <v>1.1000000000000001</v>
          </cell>
          <cell r="AG456">
            <v>0.7</v>
          </cell>
          <cell r="AH456">
            <v>0.17</v>
          </cell>
          <cell r="AI456">
            <v>0</v>
          </cell>
          <cell r="AJ456">
            <v>35</v>
          </cell>
          <cell r="AK456">
            <v>150</v>
          </cell>
          <cell r="AL456">
            <v>1.3</v>
          </cell>
          <cell r="AM456">
            <v>170</v>
          </cell>
          <cell r="AN456">
            <v>470</v>
          </cell>
          <cell r="AO456">
            <v>100</v>
          </cell>
          <cell r="AP456">
            <v>45</v>
          </cell>
          <cell r="AQ456">
            <v>54</v>
          </cell>
          <cell r="AR456">
            <v>2.4</v>
          </cell>
          <cell r="AS456">
            <v>0.9</v>
          </cell>
        </row>
        <row r="457">
          <cell r="A457">
            <v>1200</v>
          </cell>
          <cell r="B457" t="str">
            <v>Estragão fresco</v>
          </cell>
          <cell r="C457" t="str">
            <v>Produtos hortícolas e derivados</v>
          </cell>
          <cell r="D457" t="str">
            <v>Ervas e flores comestíveis</v>
          </cell>
          <cell r="E457" t="str">
            <v>Ervas aromáticas</v>
          </cell>
          <cell r="F457">
            <v>55</v>
          </cell>
          <cell r="G457">
            <v>229</v>
          </cell>
          <cell r="H457">
            <v>1.1000000000000001</v>
          </cell>
          <cell r="I457">
            <v>0.4</v>
          </cell>
          <cell r="J457">
            <v>0.4</v>
          </cell>
          <cell r="K457">
            <v>0.3</v>
          </cell>
          <cell r="L457">
            <v>0.27</v>
          </cell>
          <cell r="M457">
            <v>0</v>
          </cell>
          <cell r="N457">
            <v>6.3</v>
          </cell>
          <cell r="O457">
            <v>6.3</v>
          </cell>
          <cell r="P457">
            <v>0</v>
          </cell>
          <cell r="Q457">
            <v>0</v>
          </cell>
          <cell r="R457">
            <v>2.9</v>
          </cell>
          <cell r="S457">
            <v>3.4</v>
          </cell>
          <cell r="T457">
            <v>0</v>
          </cell>
          <cell r="U457">
            <v>0</v>
          </cell>
          <cell r="V457">
            <v>86.3</v>
          </cell>
          <cell r="W457">
            <v>0</v>
          </cell>
          <cell r="X457">
            <v>0</v>
          </cell>
          <cell r="Y457">
            <v>63</v>
          </cell>
          <cell r="Z457">
            <v>375</v>
          </cell>
          <cell r="AA457">
            <v>0</v>
          </cell>
          <cell r="AB457">
            <v>0.5</v>
          </cell>
          <cell r="AC457">
            <v>0.15</v>
          </cell>
          <cell r="AD457">
            <v>0.3</v>
          </cell>
          <cell r="AE457">
            <v>1.2</v>
          </cell>
          <cell r="AF457">
            <v>1.4</v>
          </cell>
          <cell r="AG457">
            <v>0.2</v>
          </cell>
          <cell r="AH457">
            <v>0</v>
          </cell>
          <cell r="AI457">
            <v>0</v>
          </cell>
          <cell r="AJ457">
            <v>2</v>
          </cell>
          <cell r="AK457">
            <v>0</v>
          </cell>
          <cell r="AL457">
            <v>2</v>
          </cell>
          <cell r="AM457">
            <v>9</v>
          </cell>
          <cell r="AN457">
            <v>450</v>
          </cell>
          <cell r="AO457">
            <v>170</v>
          </cell>
          <cell r="AP457">
            <v>46</v>
          </cell>
          <cell r="AQ457">
            <v>51</v>
          </cell>
          <cell r="AR457">
            <v>29</v>
          </cell>
          <cell r="AS457">
            <v>0.6</v>
          </cell>
        </row>
        <row r="458">
          <cell r="A458">
            <v>1201</v>
          </cell>
          <cell r="B458" t="str">
            <v>Estragão seco</v>
          </cell>
          <cell r="C458" t="str">
            <v>Leguminosas, frutos de casca rija, sementes oleaginosas e especiarias</v>
          </cell>
          <cell r="D458" t="str">
            <v xml:space="preserve">Especiarias </v>
          </cell>
          <cell r="E458" t="str">
            <v>Ervas secas</v>
          </cell>
          <cell r="F458">
            <v>363</v>
          </cell>
          <cell r="G458">
            <v>1530</v>
          </cell>
          <cell r="H458">
            <v>7.2</v>
          </cell>
          <cell r="I458">
            <v>2.4</v>
          </cell>
          <cell r="J458">
            <v>2.4</v>
          </cell>
          <cell r="K458">
            <v>2.4</v>
          </cell>
          <cell r="L458">
            <v>2.2999999999999998</v>
          </cell>
          <cell r="M458">
            <v>0</v>
          </cell>
          <cell r="N458">
            <v>42.8</v>
          </cell>
          <cell r="O458">
            <v>42.8</v>
          </cell>
          <cell r="P458">
            <v>0</v>
          </cell>
          <cell r="Q458">
            <v>0</v>
          </cell>
          <cell r="R458">
            <v>18.100000000000001</v>
          </cell>
          <cell r="S458">
            <v>22.8</v>
          </cell>
          <cell r="T458">
            <v>0.2</v>
          </cell>
          <cell r="U458">
            <v>0</v>
          </cell>
          <cell r="V458">
            <v>7.7</v>
          </cell>
          <cell r="W458">
            <v>0</v>
          </cell>
          <cell r="X458">
            <v>0</v>
          </cell>
          <cell r="Y458">
            <v>420</v>
          </cell>
          <cell r="Z458">
            <v>2520</v>
          </cell>
          <cell r="AA458">
            <v>0</v>
          </cell>
          <cell r="AB458">
            <v>0.7</v>
          </cell>
          <cell r="AC458">
            <v>0.25</v>
          </cell>
          <cell r="AD458">
            <v>0.3</v>
          </cell>
          <cell r="AE458">
            <v>8.9</v>
          </cell>
          <cell r="AF458">
            <v>11.4</v>
          </cell>
          <cell r="AG458">
            <v>2.5</v>
          </cell>
          <cell r="AH458">
            <v>0</v>
          </cell>
          <cell r="AI458">
            <v>0</v>
          </cell>
          <cell r="AJ458">
            <v>0</v>
          </cell>
          <cell r="AK458">
            <v>0</v>
          </cell>
          <cell r="AL458">
            <v>4.92</v>
          </cell>
          <cell r="AM458">
            <v>62</v>
          </cell>
          <cell r="AN458">
            <v>3020</v>
          </cell>
          <cell r="AO458">
            <v>1140</v>
          </cell>
          <cell r="AP458">
            <v>310</v>
          </cell>
          <cell r="AQ458">
            <v>350</v>
          </cell>
          <cell r="AR458">
            <v>32</v>
          </cell>
          <cell r="AS458">
            <v>3.9</v>
          </cell>
        </row>
        <row r="459">
          <cell r="A459">
            <v>2120000015</v>
          </cell>
          <cell r="B459" t="str">
            <v>Faneca crua</v>
          </cell>
          <cell r="C459" t="str">
            <v>Peixes, mariscos, anfíbios, répteis e invertebrados</v>
          </cell>
          <cell r="D459" t="str">
            <v>Peixe (músculo)</v>
          </cell>
          <cell r="E459" t="str">
            <v>Peixe de mar</v>
          </cell>
          <cell r="F459">
            <v>82</v>
          </cell>
          <cell r="G459">
            <v>347</v>
          </cell>
          <cell r="H459">
            <v>0.6</v>
          </cell>
          <cell r="I459">
            <v>0.1</v>
          </cell>
          <cell r="J459">
            <v>0.1</v>
          </cell>
          <cell r="K459">
            <v>0.2</v>
          </cell>
          <cell r="L459">
            <v>0</v>
          </cell>
          <cell r="M459">
            <v>0</v>
          </cell>
          <cell r="N459">
            <v>0.1</v>
          </cell>
          <cell r="O459">
            <v>0</v>
          </cell>
          <cell r="P459">
            <v>0</v>
          </cell>
          <cell r="Q459">
            <v>0</v>
          </cell>
          <cell r="R459">
            <v>0</v>
          </cell>
          <cell r="S459">
            <v>19</v>
          </cell>
          <cell r="T459">
            <v>0.2</v>
          </cell>
          <cell r="U459">
            <v>0</v>
          </cell>
          <cell r="V459">
            <v>78.8</v>
          </cell>
          <cell r="W459">
            <v>0</v>
          </cell>
          <cell r="X459">
            <v>60</v>
          </cell>
          <cell r="Y459">
            <v>0</v>
          </cell>
          <cell r="Z459">
            <v>0</v>
          </cell>
          <cell r="AA459">
            <v>1</v>
          </cell>
          <cell r="AB459">
            <v>0.6</v>
          </cell>
          <cell r="AC459">
            <v>0.02</v>
          </cell>
          <cell r="AD459">
            <v>0.05</v>
          </cell>
          <cell r="AE459">
            <v>1.8</v>
          </cell>
          <cell r="AF459">
            <v>5.0999999999999996</v>
          </cell>
          <cell r="AG459">
            <v>3.3</v>
          </cell>
          <cell r="AH459">
            <v>0.21</v>
          </cell>
          <cell r="AI459">
            <v>1</v>
          </cell>
          <cell r="AJ459">
            <v>0</v>
          </cell>
          <cell r="AK459">
            <v>10</v>
          </cell>
          <cell r="AL459">
            <v>1.22</v>
          </cell>
          <cell r="AM459">
            <v>68</v>
          </cell>
          <cell r="AN459">
            <v>530</v>
          </cell>
          <cell r="AO459">
            <v>25</v>
          </cell>
          <cell r="AP459">
            <v>80</v>
          </cell>
          <cell r="AQ459">
            <v>24</v>
          </cell>
          <cell r="AR459">
            <v>0.6</v>
          </cell>
          <cell r="AS459">
            <v>0.2</v>
          </cell>
        </row>
        <row r="460">
          <cell r="A460">
            <v>1900000075</v>
          </cell>
          <cell r="B460" t="str">
            <v>Farelo de trigo</v>
          </cell>
          <cell r="C460" t="str">
            <v>Cereais e produtos à base de cereais</v>
          </cell>
          <cell r="D460" t="str">
            <v>Cereais e seus derivados primários</v>
          </cell>
          <cell r="E460" t="str">
            <v>Farelo de cereais</v>
          </cell>
          <cell r="F460">
            <v>293</v>
          </cell>
          <cell r="G460">
            <v>1220</v>
          </cell>
          <cell r="H460">
            <v>5.3</v>
          </cell>
          <cell r="I460">
            <v>0.9</v>
          </cell>
          <cell r="J460">
            <v>0.7</v>
          </cell>
          <cell r="K460">
            <v>2.8</v>
          </cell>
          <cell r="L460">
            <v>2.58</v>
          </cell>
          <cell r="M460">
            <v>0</v>
          </cell>
          <cell r="N460">
            <v>24.9</v>
          </cell>
          <cell r="O460">
            <v>2.4</v>
          </cell>
          <cell r="P460">
            <v>0</v>
          </cell>
          <cell r="Q460">
            <v>22.5</v>
          </cell>
          <cell r="R460">
            <v>40.200000000000003</v>
          </cell>
          <cell r="S460">
            <v>16.2</v>
          </cell>
          <cell r="T460">
            <v>0.1</v>
          </cell>
          <cell r="U460">
            <v>0</v>
          </cell>
          <cell r="V460">
            <v>8.1999999999999993</v>
          </cell>
          <cell r="W460">
            <v>0</v>
          </cell>
          <cell r="X460">
            <v>0</v>
          </cell>
          <cell r="Y460">
            <v>0</v>
          </cell>
          <cell r="Z460">
            <v>0</v>
          </cell>
          <cell r="AA460">
            <v>0</v>
          </cell>
          <cell r="AB460">
            <v>1.6</v>
          </cell>
          <cell r="AC460">
            <v>0.89</v>
          </cell>
          <cell r="AD460">
            <v>0.36</v>
          </cell>
          <cell r="AE460">
            <v>29.6</v>
          </cell>
          <cell r="AF460">
            <v>33.1</v>
          </cell>
          <cell r="AG460">
            <v>3.5</v>
          </cell>
          <cell r="AH460">
            <v>1.38</v>
          </cell>
          <cell r="AI460">
            <v>0</v>
          </cell>
          <cell r="AJ460">
            <v>0</v>
          </cell>
          <cell r="AK460">
            <v>140</v>
          </cell>
          <cell r="AL460">
            <v>5.4</v>
          </cell>
          <cell r="AM460">
            <v>28</v>
          </cell>
          <cell r="AN460">
            <v>1340</v>
          </cell>
          <cell r="AO460">
            <v>75</v>
          </cell>
          <cell r="AP460">
            <v>1060</v>
          </cell>
          <cell r="AQ460">
            <v>480</v>
          </cell>
          <cell r="AR460">
            <v>19</v>
          </cell>
          <cell r="AS460">
            <v>7.7</v>
          </cell>
          <cell r="AT460">
            <v>6.8</v>
          </cell>
          <cell r="AU460">
            <v>2.4</v>
          </cell>
        </row>
        <row r="461">
          <cell r="A461">
            <v>409</v>
          </cell>
          <cell r="B461" t="str">
            <v>Farinha de alfarroba</v>
          </cell>
          <cell r="C461" t="str">
            <v>Frutos e produtos derivados de frutos</v>
          </cell>
          <cell r="D461" t="str">
            <v>Produtos de frutos processados</v>
          </cell>
          <cell r="E461" t="str">
            <v>Outros frutos processados (excluindo bebidas)</v>
          </cell>
          <cell r="F461">
            <v>368</v>
          </cell>
          <cell r="G461">
            <v>1560</v>
          </cell>
          <cell r="H461">
            <v>0.3</v>
          </cell>
          <cell r="I461">
            <v>0</v>
          </cell>
          <cell r="J461">
            <v>0.1</v>
          </cell>
          <cell r="K461">
            <v>0.1</v>
          </cell>
          <cell r="L461">
            <v>0.1</v>
          </cell>
          <cell r="M461">
            <v>0</v>
          </cell>
          <cell r="N461">
            <v>85.6</v>
          </cell>
          <cell r="O461">
            <v>42</v>
          </cell>
          <cell r="P461">
            <v>0</v>
          </cell>
          <cell r="Q461">
            <v>43.6</v>
          </cell>
          <cell r="R461">
            <v>5</v>
          </cell>
          <cell r="S461">
            <v>3.2</v>
          </cell>
          <cell r="T461">
            <v>0.1</v>
          </cell>
          <cell r="U461">
            <v>0</v>
          </cell>
          <cell r="V461">
            <v>3.2</v>
          </cell>
          <cell r="W461">
            <v>0</v>
          </cell>
          <cell r="X461">
            <v>0</v>
          </cell>
          <cell r="Y461">
            <v>1</v>
          </cell>
          <cell r="Z461">
            <v>6</v>
          </cell>
          <cell r="AA461">
            <v>0</v>
          </cell>
          <cell r="AB461">
            <v>0</v>
          </cell>
          <cell r="AC461">
            <v>0.05</v>
          </cell>
          <cell r="AD461">
            <v>0.46</v>
          </cell>
          <cell r="AE461">
            <v>1.3</v>
          </cell>
          <cell r="AF461">
            <v>1.9</v>
          </cell>
          <cell r="AG461">
            <v>0.6</v>
          </cell>
          <cell r="AH461">
            <v>0.37</v>
          </cell>
          <cell r="AI461">
            <v>0</v>
          </cell>
          <cell r="AJ461">
            <v>0</v>
          </cell>
          <cell r="AK461">
            <v>29</v>
          </cell>
          <cell r="AL461">
            <v>2.2999999999999998</v>
          </cell>
          <cell r="AM461">
            <v>35</v>
          </cell>
          <cell r="AN461">
            <v>830</v>
          </cell>
          <cell r="AO461">
            <v>350</v>
          </cell>
          <cell r="AP461">
            <v>79</v>
          </cell>
          <cell r="AQ461">
            <v>54</v>
          </cell>
          <cell r="AR461">
            <v>3</v>
          </cell>
          <cell r="AS461">
            <v>0.9</v>
          </cell>
        </row>
        <row r="462">
          <cell r="A462">
            <v>1900000071</v>
          </cell>
          <cell r="B462" t="str">
            <v>Farinha de aveia</v>
          </cell>
          <cell r="C462" t="str">
            <v>Cereais e produtos à base de cereais</v>
          </cell>
          <cell r="D462" t="str">
            <v>Cereais e seus derivados primários</v>
          </cell>
          <cell r="E462" t="str">
            <v>Cereais e cereais em farinha</v>
          </cell>
          <cell r="F462">
            <v>363</v>
          </cell>
          <cell r="G462">
            <v>1530</v>
          </cell>
          <cell r="H462">
            <v>7.3</v>
          </cell>
          <cell r="I462">
            <v>0.7</v>
          </cell>
          <cell r="J462">
            <v>1.6</v>
          </cell>
          <cell r="K462">
            <v>1.6</v>
          </cell>
          <cell r="L462">
            <v>1.54</v>
          </cell>
          <cell r="M462">
            <v>0</v>
          </cell>
          <cell r="N462">
            <v>57</v>
          </cell>
          <cell r="O462">
            <v>1.3</v>
          </cell>
          <cell r="P462">
            <v>0</v>
          </cell>
          <cell r="Q462">
            <v>55.7</v>
          </cell>
          <cell r="R462">
            <v>5.7</v>
          </cell>
          <cell r="S462">
            <v>14.5</v>
          </cell>
          <cell r="T462">
            <v>0</v>
          </cell>
          <cell r="U462">
            <v>0</v>
          </cell>
          <cell r="V462">
            <v>12</v>
          </cell>
          <cell r="W462">
            <v>0</v>
          </cell>
          <cell r="X462">
            <v>0</v>
          </cell>
          <cell r="Y462">
            <v>0</v>
          </cell>
          <cell r="Z462">
            <v>0</v>
          </cell>
          <cell r="AA462">
            <v>0</v>
          </cell>
          <cell r="AB462">
            <v>0.9</v>
          </cell>
          <cell r="AC462">
            <v>0.33</v>
          </cell>
          <cell r="AD462">
            <v>0.09</v>
          </cell>
          <cell r="AE462">
            <v>2.4</v>
          </cell>
          <cell r="AF462">
            <v>5.5</v>
          </cell>
          <cell r="AG462">
            <v>3.1</v>
          </cell>
          <cell r="AH462">
            <v>0.13</v>
          </cell>
          <cell r="AI462">
            <v>0</v>
          </cell>
          <cell r="AJ462">
            <v>0</v>
          </cell>
          <cell r="AK462">
            <v>46</v>
          </cell>
          <cell r="AL462">
            <v>1.8</v>
          </cell>
          <cell r="AM462">
            <v>2</v>
          </cell>
          <cell r="AN462">
            <v>410</v>
          </cell>
          <cell r="AO462">
            <v>43</v>
          </cell>
          <cell r="AP462">
            <v>430</v>
          </cell>
          <cell r="AQ462">
            <v>130</v>
          </cell>
          <cell r="AR462">
            <v>6.3</v>
          </cell>
          <cell r="AS462">
            <v>4.5</v>
          </cell>
          <cell r="AT462">
            <v>8.6</v>
          </cell>
          <cell r="AU462">
            <v>20</v>
          </cell>
        </row>
        <row r="463">
          <cell r="A463">
            <v>60100015</v>
          </cell>
          <cell r="B463" t="str">
            <v>Farinha de centeio</v>
          </cell>
          <cell r="C463" t="str">
            <v>Cereais e produtos à base de cereais</v>
          </cell>
          <cell r="D463" t="str">
            <v>Cereais e seus derivados primários</v>
          </cell>
          <cell r="E463" t="str">
            <v>Cereais e cereais em farinha</v>
          </cell>
          <cell r="F463">
            <v>370</v>
          </cell>
          <cell r="G463">
            <v>1570</v>
          </cell>
          <cell r="H463">
            <v>1.2</v>
          </cell>
          <cell r="I463">
            <v>0.2</v>
          </cell>
          <cell r="J463">
            <v>0.2</v>
          </cell>
          <cell r="K463">
            <v>0.6</v>
          </cell>
          <cell r="L463">
            <v>0.5</v>
          </cell>
          <cell r="M463">
            <v>0</v>
          </cell>
          <cell r="N463">
            <v>77.3</v>
          </cell>
          <cell r="O463">
            <v>0</v>
          </cell>
          <cell r="P463">
            <v>0</v>
          </cell>
          <cell r="Q463">
            <v>77.3</v>
          </cell>
          <cell r="R463">
            <v>9.4</v>
          </cell>
          <cell r="S463">
            <v>7.8</v>
          </cell>
          <cell r="T463">
            <v>0</v>
          </cell>
          <cell r="U463">
            <v>0</v>
          </cell>
          <cell r="V463">
            <v>12.1</v>
          </cell>
          <cell r="W463">
            <v>0</v>
          </cell>
          <cell r="X463">
            <v>0</v>
          </cell>
          <cell r="Y463">
            <v>0</v>
          </cell>
          <cell r="Z463">
            <v>0</v>
          </cell>
          <cell r="AA463">
            <v>0</v>
          </cell>
          <cell r="AB463">
            <v>0.85</v>
          </cell>
          <cell r="AC463">
            <v>0.35</v>
          </cell>
          <cell r="AD463">
            <v>0.13</v>
          </cell>
          <cell r="AE463">
            <v>0.4</v>
          </cell>
          <cell r="AF463">
            <v>2</v>
          </cell>
          <cell r="AG463">
            <v>1.6</v>
          </cell>
          <cell r="AH463">
            <v>0.36</v>
          </cell>
          <cell r="AI463">
            <v>0</v>
          </cell>
          <cell r="AJ463">
            <v>0</v>
          </cell>
          <cell r="AK463">
            <v>71</v>
          </cell>
          <cell r="AL463">
            <v>0.9</v>
          </cell>
          <cell r="AM463">
            <v>1</v>
          </cell>
          <cell r="AN463">
            <v>330</v>
          </cell>
          <cell r="AO463">
            <v>30</v>
          </cell>
          <cell r="AP463">
            <v>150</v>
          </cell>
          <cell r="AQ463">
            <v>71</v>
          </cell>
          <cell r="AR463">
            <v>1.8</v>
          </cell>
          <cell r="AS463">
            <v>2.2999999999999998</v>
          </cell>
        </row>
        <row r="464">
          <cell r="A464">
            <v>410</v>
          </cell>
          <cell r="B464" t="str">
            <v>Farinha de centeio tipo 70</v>
          </cell>
          <cell r="C464" t="str">
            <v>Cereais e produtos à base de cereais</v>
          </cell>
          <cell r="D464" t="str">
            <v>Cereais e seus derivados primários</v>
          </cell>
          <cell r="E464" t="str">
            <v>Cereais e cereais em farinha</v>
          </cell>
          <cell r="F464">
            <v>364</v>
          </cell>
          <cell r="G464">
            <v>1540</v>
          </cell>
          <cell r="H464">
            <v>1.1000000000000001</v>
          </cell>
          <cell r="I464">
            <v>0.1</v>
          </cell>
          <cell r="J464">
            <v>0.2</v>
          </cell>
          <cell r="K464">
            <v>0.5</v>
          </cell>
          <cell r="L464">
            <v>0.4</v>
          </cell>
          <cell r="M464">
            <v>0</v>
          </cell>
          <cell r="N464">
            <v>78.5</v>
          </cell>
          <cell r="O464">
            <v>0</v>
          </cell>
          <cell r="P464">
            <v>0</v>
          </cell>
          <cell r="Q464">
            <v>78.5</v>
          </cell>
          <cell r="R464">
            <v>7</v>
          </cell>
          <cell r="S464">
            <v>6.6</v>
          </cell>
          <cell r="T464">
            <v>0</v>
          </cell>
          <cell r="U464">
            <v>0</v>
          </cell>
          <cell r="V464">
            <v>12.5</v>
          </cell>
          <cell r="W464">
            <v>0</v>
          </cell>
          <cell r="X464">
            <v>0</v>
          </cell>
          <cell r="Y464">
            <v>0</v>
          </cell>
          <cell r="Z464">
            <v>0</v>
          </cell>
          <cell r="AA464">
            <v>0</v>
          </cell>
          <cell r="AB464">
            <v>0.8</v>
          </cell>
          <cell r="AC464">
            <v>0.31</v>
          </cell>
          <cell r="AD464">
            <v>0.11</v>
          </cell>
          <cell r="AE464">
            <v>0.5</v>
          </cell>
          <cell r="AF464">
            <v>2</v>
          </cell>
          <cell r="AG464">
            <v>1.5</v>
          </cell>
          <cell r="AH464">
            <v>0.36</v>
          </cell>
          <cell r="AI464">
            <v>0</v>
          </cell>
          <cell r="AJ464">
            <v>0</v>
          </cell>
          <cell r="AK464">
            <v>63</v>
          </cell>
          <cell r="AL464">
            <v>0.7</v>
          </cell>
          <cell r="AM464">
            <v>1</v>
          </cell>
          <cell r="AN464">
            <v>240</v>
          </cell>
          <cell r="AO464">
            <v>23</v>
          </cell>
          <cell r="AP464">
            <v>110</v>
          </cell>
          <cell r="AQ464">
            <v>49</v>
          </cell>
          <cell r="AR464">
            <v>1.6</v>
          </cell>
          <cell r="AS464">
            <v>1.6</v>
          </cell>
        </row>
        <row r="465">
          <cell r="A465">
            <v>411</v>
          </cell>
          <cell r="B465" t="str">
            <v>Farinha de centeio tipo 85</v>
          </cell>
          <cell r="C465" t="str">
            <v>Cereais e produtos à base de cereais</v>
          </cell>
          <cell r="D465" t="str">
            <v>Cereais e seus derivados primários</v>
          </cell>
          <cell r="E465" t="str">
            <v>Cereais e cereais em farinha</v>
          </cell>
          <cell r="F465">
            <v>375</v>
          </cell>
          <cell r="G465">
            <v>1590</v>
          </cell>
          <cell r="H465">
            <v>1.3</v>
          </cell>
          <cell r="I465">
            <v>0.2</v>
          </cell>
          <cell r="J465">
            <v>0.1</v>
          </cell>
          <cell r="K465">
            <v>0.7</v>
          </cell>
          <cell r="L465">
            <v>0.6</v>
          </cell>
          <cell r="M465">
            <v>0</v>
          </cell>
          <cell r="N465">
            <v>76</v>
          </cell>
          <cell r="O465">
            <v>0</v>
          </cell>
          <cell r="P465">
            <v>0</v>
          </cell>
          <cell r="Q465">
            <v>76</v>
          </cell>
          <cell r="R465">
            <v>11.7</v>
          </cell>
          <cell r="S465">
            <v>9</v>
          </cell>
          <cell r="T465">
            <v>0</v>
          </cell>
          <cell r="U465">
            <v>0</v>
          </cell>
          <cell r="V465">
            <v>11.7</v>
          </cell>
          <cell r="W465">
            <v>0</v>
          </cell>
          <cell r="X465">
            <v>0</v>
          </cell>
          <cell r="Y465">
            <v>0</v>
          </cell>
          <cell r="Z465">
            <v>0</v>
          </cell>
          <cell r="AA465">
            <v>0</v>
          </cell>
          <cell r="AB465">
            <v>0.9</v>
          </cell>
          <cell r="AC465">
            <v>0.38</v>
          </cell>
          <cell r="AD465">
            <v>0.15</v>
          </cell>
          <cell r="AE465">
            <v>0.3</v>
          </cell>
          <cell r="AF465">
            <v>2</v>
          </cell>
          <cell r="AG465">
            <v>1.7</v>
          </cell>
          <cell r="AH465">
            <v>0.35</v>
          </cell>
          <cell r="AI465">
            <v>0</v>
          </cell>
          <cell r="AJ465">
            <v>0</v>
          </cell>
          <cell r="AK465">
            <v>78</v>
          </cell>
          <cell r="AL465">
            <v>1.1000000000000001</v>
          </cell>
          <cell r="AM465">
            <v>1</v>
          </cell>
          <cell r="AN465">
            <v>410</v>
          </cell>
          <cell r="AO465">
            <v>36</v>
          </cell>
          <cell r="AP465">
            <v>190</v>
          </cell>
          <cell r="AQ465">
            <v>92</v>
          </cell>
          <cell r="AR465">
            <v>1.9</v>
          </cell>
          <cell r="AS465">
            <v>3</v>
          </cell>
        </row>
        <row r="466">
          <cell r="A466">
            <v>1900000070</v>
          </cell>
          <cell r="B466" t="str">
            <v>Farinha de cevada</v>
          </cell>
          <cell r="C466" t="str">
            <v>Cereais e produtos à base de cereais</v>
          </cell>
          <cell r="D466" t="str">
            <v>Cereais e seus derivados primários</v>
          </cell>
          <cell r="E466" t="str">
            <v>Cereais e cereais em farinha</v>
          </cell>
          <cell r="F466">
            <v>330</v>
          </cell>
          <cell r="G466">
            <v>1400</v>
          </cell>
          <cell r="H466">
            <v>2.5</v>
          </cell>
          <cell r="I466">
            <v>0.4</v>
          </cell>
          <cell r="J466">
            <v>0.3</v>
          </cell>
          <cell r="K466">
            <v>1</v>
          </cell>
          <cell r="L466">
            <v>0.6</v>
          </cell>
          <cell r="M466">
            <v>0</v>
          </cell>
          <cell r="N466">
            <v>64.400000000000006</v>
          </cell>
          <cell r="O466">
            <v>0.9</v>
          </cell>
          <cell r="P466">
            <v>0</v>
          </cell>
          <cell r="Q466">
            <v>63.5</v>
          </cell>
          <cell r="R466">
            <v>7.6</v>
          </cell>
          <cell r="S466">
            <v>8.8000000000000007</v>
          </cell>
          <cell r="T466">
            <v>0</v>
          </cell>
          <cell r="U466">
            <v>0</v>
          </cell>
          <cell r="V466">
            <v>14</v>
          </cell>
          <cell r="W466">
            <v>0</v>
          </cell>
          <cell r="X466">
            <v>0</v>
          </cell>
          <cell r="Y466">
            <v>0</v>
          </cell>
          <cell r="Z466">
            <v>0</v>
          </cell>
          <cell r="AA466">
            <v>0</v>
          </cell>
          <cell r="AB466">
            <v>0.3</v>
          </cell>
          <cell r="AC466">
            <v>0.37</v>
          </cell>
          <cell r="AD466">
            <v>0.12</v>
          </cell>
          <cell r="AE466">
            <v>5.7</v>
          </cell>
          <cell r="AF466">
            <v>7.7</v>
          </cell>
          <cell r="AG466">
            <v>2</v>
          </cell>
          <cell r="AH466">
            <v>0.22</v>
          </cell>
          <cell r="AI466">
            <v>0</v>
          </cell>
          <cell r="AJ466">
            <v>0</v>
          </cell>
          <cell r="AK466">
            <v>19</v>
          </cell>
          <cell r="AL466">
            <v>1.45</v>
          </cell>
          <cell r="AM466">
            <v>3.3</v>
          </cell>
          <cell r="AN466">
            <v>360</v>
          </cell>
          <cell r="AO466">
            <v>23</v>
          </cell>
          <cell r="AP466">
            <v>300</v>
          </cell>
          <cell r="AQ466">
            <v>89</v>
          </cell>
          <cell r="AR466">
            <v>4.5</v>
          </cell>
          <cell r="AS466">
            <v>2.8</v>
          </cell>
          <cell r="AT466">
            <v>4.8</v>
          </cell>
          <cell r="AU466">
            <v>5</v>
          </cell>
        </row>
        <row r="467">
          <cell r="A467">
            <v>1900000077</v>
          </cell>
          <cell r="B467" t="str">
            <v>Farinha de espelta</v>
          </cell>
          <cell r="C467" t="str">
            <v>Cereais e produtos à base de cereais</v>
          </cell>
          <cell r="D467" t="str">
            <v>Cereais e seus derivados primários</v>
          </cell>
          <cell r="E467" t="str">
            <v>Cereais e cereais em farinha</v>
          </cell>
          <cell r="F467">
            <v>339</v>
          </cell>
          <cell r="G467">
            <v>1430</v>
          </cell>
          <cell r="H467">
            <v>2.2999999999999998</v>
          </cell>
          <cell r="I467">
            <v>0.4</v>
          </cell>
          <cell r="J467">
            <v>0.5</v>
          </cell>
          <cell r="K467">
            <v>1.3</v>
          </cell>
          <cell r="L467">
            <v>1.2</v>
          </cell>
          <cell r="M467">
            <v>0</v>
          </cell>
          <cell r="N467">
            <v>61.8</v>
          </cell>
          <cell r="O467">
            <v>1.9</v>
          </cell>
          <cell r="P467">
            <v>0</v>
          </cell>
          <cell r="Q467">
            <v>59.9</v>
          </cell>
          <cell r="R467">
            <v>7.4</v>
          </cell>
          <cell r="S467">
            <v>14</v>
          </cell>
          <cell r="T467">
            <v>0</v>
          </cell>
          <cell r="U467">
            <v>0</v>
          </cell>
          <cell r="V467">
            <v>13.1</v>
          </cell>
          <cell r="W467">
            <v>0</v>
          </cell>
          <cell r="X467">
            <v>0</v>
          </cell>
          <cell r="Y467">
            <v>0</v>
          </cell>
          <cell r="Z467">
            <v>5</v>
          </cell>
          <cell r="AA467">
            <v>0</v>
          </cell>
          <cell r="AB467">
            <v>1.4</v>
          </cell>
          <cell r="AC467">
            <v>0.25</v>
          </cell>
          <cell r="AD467">
            <v>0.05</v>
          </cell>
          <cell r="AE467">
            <v>0.35</v>
          </cell>
          <cell r="AF467">
            <v>2.5499999999999998</v>
          </cell>
          <cell r="AG467">
            <v>2.2000000000000002</v>
          </cell>
          <cell r="AH467">
            <v>0.13</v>
          </cell>
          <cell r="AI467">
            <v>0</v>
          </cell>
          <cell r="AJ467">
            <v>0</v>
          </cell>
          <cell r="AK467">
            <v>45</v>
          </cell>
          <cell r="AL467">
            <v>1.4</v>
          </cell>
          <cell r="AM467">
            <v>0</v>
          </cell>
          <cell r="AN467">
            <v>330</v>
          </cell>
          <cell r="AO467">
            <v>26</v>
          </cell>
          <cell r="AP467">
            <v>310</v>
          </cell>
          <cell r="AQ467">
            <v>89</v>
          </cell>
          <cell r="AR467">
            <v>3</v>
          </cell>
          <cell r="AS467">
            <v>2.8</v>
          </cell>
        </row>
        <row r="468">
          <cell r="A468">
            <v>413</v>
          </cell>
          <cell r="B468" t="str">
            <v>Farinha de milho tipo 70</v>
          </cell>
          <cell r="C468" t="str">
            <v>Cereais e produtos à base de cereais</v>
          </cell>
          <cell r="D468" t="str">
            <v>Cereais e seus derivados primários</v>
          </cell>
          <cell r="E468" t="str">
            <v>Cereais e cereais em farinha</v>
          </cell>
          <cell r="F468">
            <v>359</v>
          </cell>
          <cell r="G468">
            <v>1520</v>
          </cell>
          <cell r="H468">
            <v>2.2000000000000002</v>
          </cell>
          <cell r="I468">
            <v>0.3</v>
          </cell>
          <cell r="J468">
            <v>0.6</v>
          </cell>
          <cell r="K468">
            <v>1.1000000000000001</v>
          </cell>
          <cell r="L468">
            <v>1</v>
          </cell>
          <cell r="M468">
            <v>0</v>
          </cell>
          <cell r="N468">
            <v>75.3</v>
          </cell>
          <cell r="O468">
            <v>0</v>
          </cell>
          <cell r="P468">
            <v>0</v>
          </cell>
          <cell r="Q468">
            <v>75.3</v>
          </cell>
          <cell r="R468">
            <v>2.6</v>
          </cell>
          <cell r="S468">
            <v>8.3000000000000007</v>
          </cell>
          <cell r="T468">
            <v>0</v>
          </cell>
          <cell r="U468">
            <v>0</v>
          </cell>
          <cell r="V468">
            <v>13</v>
          </cell>
          <cell r="W468">
            <v>0</v>
          </cell>
          <cell r="X468">
            <v>0</v>
          </cell>
          <cell r="Y468">
            <v>0</v>
          </cell>
          <cell r="Z468">
            <v>0</v>
          </cell>
          <cell r="AA468">
            <v>0</v>
          </cell>
          <cell r="AB468">
            <v>0</v>
          </cell>
          <cell r="AC468">
            <v>0.36</v>
          </cell>
          <cell r="AD468">
            <v>0.1</v>
          </cell>
          <cell r="AE468">
            <v>1</v>
          </cell>
          <cell r="AF468">
            <v>1.9</v>
          </cell>
          <cell r="AG468">
            <v>0.9</v>
          </cell>
          <cell r="AH468">
            <v>0.56000000000000005</v>
          </cell>
          <cell r="AI468">
            <v>0</v>
          </cell>
          <cell r="AJ468">
            <v>0</v>
          </cell>
          <cell r="AK468">
            <v>10</v>
          </cell>
          <cell r="AL468">
            <v>0.5</v>
          </cell>
          <cell r="AM468">
            <v>1</v>
          </cell>
          <cell r="AN468">
            <v>120</v>
          </cell>
          <cell r="AO468">
            <v>8</v>
          </cell>
          <cell r="AP468">
            <v>100</v>
          </cell>
          <cell r="AQ468">
            <v>46</v>
          </cell>
          <cell r="AR468">
            <v>0.8</v>
          </cell>
          <cell r="AS468">
            <v>1</v>
          </cell>
        </row>
        <row r="469">
          <cell r="A469">
            <v>471</v>
          </cell>
          <cell r="B469" t="str">
            <v>Farinha de pau (mandioca)</v>
          </cell>
          <cell r="C469" t="str">
            <v>Raízes amiláceas ou tubérculos e seus produtos, plantas sacarinas</v>
          </cell>
          <cell r="D469" t="str">
            <v xml:space="preserve">Produtos de raízes e tubérculos amiláceos </v>
          </cell>
          <cell r="E469" t="str">
            <v>Produtos secos de raízes e tubérculos amiláceos</v>
          </cell>
          <cell r="F469">
            <v>350</v>
          </cell>
          <cell r="G469">
            <v>1490</v>
          </cell>
          <cell r="H469">
            <v>0.3</v>
          </cell>
          <cell r="I469">
            <v>0.1</v>
          </cell>
          <cell r="J469">
            <v>0.1</v>
          </cell>
          <cell r="K469">
            <v>0</v>
          </cell>
          <cell r="L469">
            <v>0</v>
          </cell>
          <cell r="M469">
            <v>0</v>
          </cell>
          <cell r="N469">
            <v>84.6</v>
          </cell>
          <cell r="O469">
            <v>0</v>
          </cell>
          <cell r="P469">
            <v>0</v>
          </cell>
          <cell r="Q469">
            <v>84.6</v>
          </cell>
          <cell r="R469">
            <v>1.6</v>
          </cell>
          <cell r="S469">
            <v>1.4</v>
          </cell>
          <cell r="T469">
            <v>0.1</v>
          </cell>
          <cell r="U469">
            <v>0</v>
          </cell>
          <cell r="V469">
            <v>11</v>
          </cell>
          <cell r="W469">
            <v>0</v>
          </cell>
          <cell r="X469">
            <v>0</v>
          </cell>
          <cell r="Y469">
            <v>0</v>
          </cell>
          <cell r="Z469">
            <v>0</v>
          </cell>
          <cell r="AA469">
            <v>0</v>
          </cell>
          <cell r="AB469">
            <v>0</v>
          </cell>
          <cell r="AC469">
            <v>0.13</v>
          </cell>
          <cell r="AD469">
            <v>0.03</v>
          </cell>
          <cell r="AE469">
            <v>0.7</v>
          </cell>
          <cell r="AF469">
            <v>0.8</v>
          </cell>
          <cell r="AG469">
            <v>0.1</v>
          </cell>
          <cell r="AH469">
            <v>0</v>
          </cell>
          <cell r="AI469">
            <v>0</v>
          </cell>
          <cell r="AJ469">
            <v>0</v>
          </cell>
          <cell r="AK469">
            <v>10</v>
          </cell>
          <cell r="AL469">
            <v>1.3</v>
          </cell>
          <cell r="AM469">
            <v>25</v>
          </cell>
          <cell r="AN469">
            <v>20</v>
          </cell>
          <cell r="AO469">
            <v>54</v>
          </cell>
          <cell r="AP469">
            <v>59</v>
          </cell>
          <cell r="AQ469">
            <v>2</v>
          </cell>
          <cell r="AR469">
            <v>1.6</v>
          </cell>
          <cell r="AS469">
            <v>0.1</v>
          </cell>
        </row>
        <row r="470">
          <cell r="A470">
            <v>60100002</v>
          </cell>
          <cell r="B470" t="str">
            <v>Farinha de trigo (valor médio tipo 150 e tipo 55)</v>
          </cell>
          <cell r="C470" t="str">
            <v>Cereais e produtos à base de cereais</v>
          </cell>
          <cell r="D470" t="str">
            <v>Cereais e seus derivados primários</v>
          </cell>
          <cell r="E470" t="str">
            <v>Cereais e cereais em farinha</v>
          </cell>
          <cell r="F470">
            <v>349</v>
          </cell>
          <cell r="G470">
            <v>1480</v>
          </cell>
          <cell r="H470">
            <v>1.5</v>
          </cell>
          <cell r="I470">
            <v>0.3</v>
          </cell>
          <cell r="J470">
            <v>0.1</v>
          </cell>
          <cell r="K470">
            <v>0.5</v>
          </cell>
          <cell r="L470">
            <v>0.5</v>
          </cell>
          <cell r="M470">
            <v>0</v>
          </cell>
          <cell r="N470">
            <v>73.7</v>
          </cell>
          <cell r="O470">
            <v>2.1</v>
          </cell>
          <cell r="P470">
            <v>0</v>
          </cell>
          <cell r="Q470">
            <v>71.599999999999994</v>
          </cell>
          <cell r="R470">
            <v>3.3</v>
          </cell>
          <cell r="S470">
            <v>8.5</v>
          </cell>
          <cell r="T470">
            <v>0</v>
          </cell>
          <cell r="U470">
            <v>0</v>
          </cell>
          <cell r="V470">
            <v>12.1</v>
          </cell>
          <cell r="W470">
            <v>0</v>
          </cell>
          <cell r="X470">
            <v>0</v>
          </cell>
          <cell r="Y470">
            <v>0</v>
          </cell>
          <cell r="Z470">
            <v>0</v>
          </cell>
          <cell r="AA470">
            <v>0</v>
          </cell>
          <cell r="AB470">
            <v>0.3</v>
          </cell>
          <cell r="AC470">
            <v>0.1</v>
          </cell>
          <cell r="AD470">
            <v>0.03</v>
          </cell>
          <cell r="AE470">
            <v>0.9</v>
          </cell>
          <cell r="AF470">
            <v>2.65</v>
          </cell>
          <cell r="AG470">
            <v>1.75</v>
          </cell>
          <cell r="AH470">
            <v>0.15</v>
          </cell>
          <cell r="AI470">
            <v>0</v>
          </cell>
          <cell r="AJ470">
            <v>0</v>
          </cell>
          <cell r="AK470">
            <v>22</v>
          </cell>
          <cell r="AL470">
            <v>1.05</v>
          </cell>
          <cell r="AM470">
            <v>3</v>
          </cell>
          <cell r="AN470">
            <v>140</v>
          </cell>
          <cell r="AO470">
            <v>28</v>
          </cell>
          <cell r="AP470">
            <v>120</v>
          </cell>
          <cell r="AQ470">
            <v>29</v>
          </cell>
          <cell r="AR470">
            <v>1.2</v>
          </cell>
          <cell r="AS470">
            <v>0.8</v>
          </cell>
        </row>
        <row r="471">
          <cell r="A471">
            <v>416</v>
          </cell>
          <cell r="B471" t="str">
            <v>Farinha de trigo integral</v>
          </cell>
          <cell r="C471" t="str">
            <v>Cereais e produtos à base de cereais</v>
          </cell>
          <cell r="D471" t="str">
            <v>Cereais e seus derivados primários</v>
          </cell>
          <cell r="E471" t="str">
            <v>Cereais e cereais em farinha</v>
          </cell>
          <cell r="F471">
            <v>338</v>
          </cell>
          <cell r="G471">
            <v>1430</v>
          </cell>
          <cell r="H471">
            <v>2.4</v>
          </cell>
          <cell r="I471">
            <v>0.3</v>
          </cell>
          <cell r="J471">
            <v>0.2</v>
          </cell>
          <cell r="K471">
            <v>0.9</v>
          </cell>
          <cell r="L471">
            <v>0.8</v>
          </cell>
          <cell r="M471">
            <v>0</v>
          </cell>
          <cell r="N471">
            <v>65.2</v>
          </cell>
          <cell r="O471">
            <v>2.2999999999999998</v>
          </cell>
          <cell r="P471">
            <v>0</v>
          </cell>
          <cell r="Q471">
            <v>62.9</v>
          </cell>
          <cell r="R471">
            <v>8.6</v>
          </cell>
          <cell r="S471">
            <v>9.6</v>
          </cell>
          <cell r="T471">
            <v>0</v>
          </cell>
          <cell r="U471">
            <v>0</v>
          </cell>
          <cell r="V471">
            <v>12.6</v>
          </cell>
          <cell r="W471">
            <v>0</v>
          </cell>
          <cell r="X471">
            <v>0</v>
          </cell>
          <cell r="Y471">
            <v>0</v>
          </cell>
          <cell r="Z471">
            <v>0</v>
          </cell>
          <cell r="AA471">
            <v>0</v>
          </cell>
          <cell r="AB471">
            <v>1.4</v>
          </cell>
          <cell r="AC471">
            <v>0.37</v>
          </cell>
          <cell r="AD471">
            <v>0.09</v>
          </cell>
          <cell r="AE471">
            <v>5.4</v>
          </cell>
          <cell r="AF471">
            <v>7.4</v>
          </cell>
          <cell r="AG471">
            <v>2</v>
          </cell>
          <cell r="AH471">
            <v>0.43</v>
          </cell>
          <cell r="AI471">
            <v>0</v>
          </cell>
          <cell r="AJ471">
            <v>0</v>
          </cell>
          <cell r="AK471">
            <v>43</v>
          </cell>
          <cell r="AL471">
            <v>1.58</v>
          </cell>
          <cell r="AM471">
            <v>3</v>
          </cell>
          <cell r="AN471">
            <v>370</v>
          </cell>
          <cell r="AO471">
            <v>45</v>
          </cell>
          <cell r="AP471">
            <v>430</v>
          </cell>
          <cell r="AQ471">
            <v>140</v>
          </cell>
          <cell r="AR471">
            <v>4.3</v>
          </cell>
          <cell r="AS471">
            <v>3</v>
          </cell>
        </row>
        <row r="472">
          <cell r="A472">
            <v>414</v>
          </cell>
          <cell r="B472" t="str">
            <v>Farinha de trigo tipo 150</v>
          </cell>
          <cell r="C472" t="str">
            <v>Cereais e produtos à base de cereais</v>
          </cell>
          <cell r="D472" t="str">
            <v>Cereais e seus derivados primários</v>
          </cell>
          <cell r="E472" t="str">
            <v>Cereais e cereais em farinha</v>
          </cell>
          <cell r="F472">
            <v>352</v>
          </cell>
          <cell r="G472">
            <v>1490</v>
          </cell>
          <cell r="H472">
            <v>1.8</v>
          </cell>
          <cell r="I472">
            <v>0.3</v>
          </cell>
          <cell r="J472">
            <v>0.1</v>
          </cell>
          <cell r="K472">
            <v>0.6</v>
          </cell>
          <cell r="L472">
            <v>0.6</v>
          </cell>
          <cell r="M472">
            <v>0</v>
          </cell>
          <cell r="N472">
            <v>73</v>
          </cell>
          <cell r="O472">
            <v>2.6</v>
          </cell>
          <cell r="P472">
            <v>0</v>
          </cell>
          <cell r="Q472">
            <v>70.400000000000006</v>
          </cell>
          <cell r="R472">
            <v>3.7</v>
          </cell>
          <cell r="S472">
            <v>9.1</v>
          </cell>
          <cell r="T472">
            <v>0</v>
          </cell>
          <cell r="U472">
            <v>0</v>
          </cell>
          <cell r="V472">
            <v>10.7</v>
          </cell>
          <cell r="W472">
            <v>0</v>
          </cell>
          <cell r="X472">
            <v>0</v>
          </cell>
          <cell r="Y472">
            <v>0</v>
          </cell>
          <cell r="Z472">
            <v>0</v>
          </cell>
          <cell r="AA472">
            <v>0</v>
          </cell>
          <cell r="AB472">
            <v>0.3</v>
          </cell>
          <cell r="AC472">
            <v>0.1</v>
          </cell>
          <cell r="AD472">
            <v>0.03</v>
          </cell>
          <cell r="AE472">
            <v>0.7</v>
          </cell>
          <cell r="AF472">
            <v>2.6</v>
          </cell>
          <cell r="AG472">
            <v>1.9</v>
          </cell>
          <cell r="AH472">
            <v>0.15</v>
          </cell>
          <cell r="AI472">
            <v>0</v>
          </cell>
          <cell r="AJ472">
            <v>0</v>
          </cell>
          <cell r="AK472">
            <v>22</v>
          </cell>
          <cell r="AL472">
            <v>1.6</v>
          </cell>
          <cell r="AM472">
            <v>3</v>
          </cell>
          <cell r="AN472">
            <v>160</v>
          </cell>
          <cell r="AO472">
            <v>29</v>
          </cell>
          <cell r="AP472">
            <v>100</v>
          </cell>
          <cell r="AQ472">
            <v>21</v>
          </cell>
          <cell r="AR472">
            <v>1.1000000000000001</v>
          </cell>
          <cell r="AS472">
            <v>0.6</v>
          </cell>
        </row>
        <row r="473">
          <cell r="A473">
            <v>415</v>
          </cell>
          <cell r="B473" t="str">
            <v>Farinha de trigo tipo 55</v>
          </cell>
          <cell r="C473" t="str">
            <v>Cereais e produtos à base de cereais</v>
          </cell>
          <cell r="D473" t="str">
            <v>Cereais e seus derivados primários</v>
          </cell>
          <cell r="E473" t="str">
            <v>Cereais e cereais em farinha</v>
          </cell>
          <cell r="F473">
            <v>344</v>
          </cell>
          <cell r="G473">
            <v>1460</v>
          </cell>
          <cell r="H473">
            <v>1.1000000000000001</v>
          </cell>
          <cell r="I473">
            <v>0.2</v>
          </cell>
          <cell r="J473">
            <v>0.1</v>
          </cell>
          <cell r="K473">
            <v>0.4</v>
          </cell>
          <cell r="L473">
            <v>0.4</v>
          </cell>
          <cell r="M473">
            <v>0</v>
          </cell>
          <cell r="N473">
            <v>74.3</v>
          </cell>
          <cell r="O473">
            <v>1.5</v>
          </cell>
          <cell r="P473">
            <v>0</v>
          </cell>
          <cell r="Q473">
            <v>72.8</v>
          </cell>
          <cell r="R473">
            <v>2.9</v>
          </cell>
          <cell r="S473">
            <v>7.8</v>
          </cell>
          <cell r="T473">
            <v>0</v>
          </cell>
          <cell r="U473">
            <v>0</v>
          </cell>
          <cell r="V473">
            <v>13.4</v>
          </cell>
          <cell r="W473">
            <v>0</v>
          </cell>
          <cell r="X473">
            <v>0</v>
          </cell>
          <cell r="Y473">
            <v>0</v>
          </cell>
          <cell r="Z473">
            <v>0</v>
          </cell>
          <cell r="AA473">
            <v>0</v>
          </cell>
          <cell r="AB473">
            <v>0.3</v>
          </cell>
          <cell r="AC473">
            <v>0.1</v>
          </cell>
          <cell r="AD473">
            <v>0.03</v>
          </cell>
          <cell r="AE473">
            <v>1.1000000000000001</v>
          </cell>
          <cell r="AF473">
            <v>2.7</v>
          </cell>
          <cell r="AG473">
            <v>1.6</v>
          </cell>
          <cell r="AH473">
            <v>0.15</v>
          </cell>
          <cell r="AI473">
            <v>0</v>
          </cell>
          <cell r="AJ473">
            <v>0</v>
          </cell>
          <cell r="AK473">
            <v>22</v>
          </cell>
          <cell r="AL473">
            <v>0.5</v>
          </cell>
          <cell r="AM473">
            <v>3</v>
          </cell>
          <cell r="AN473">
            <v>130</v>
          </cell>
          <cell r="AO473">
            <v>26</v>
          </cell>
          <cell r="AP473">
            <v>140</v>
          </cell>
          <cell r="AQ473">
            <v>36</v>
          </cell>
          <cell r="AR473">
            <v>1.2</v>
          </cell>
          <cell r="AS473">
            <v>0.9</v>
          </cell>
        </row>
        <row r="474">
          <cell r="A474">
            <v>945</v>
          </cell>
          <cell r="B474" t="str">
            <v>Farinha láctea 5 frutos tipo "Cerelac" (com farinha de trigo)</v>
          </cell>
          <cell r="C474" t="str">
            <v>Produtos alimentares para a população jovem</v>
          </cell>
          <cell r="D474" t="str">
            <v>Alimentos à base de cereais destinados a lactentes e crianças jovens</v>
          </cell>
          <cell r="E474" t="str">
            <v>Cereais, com adição de um alimento de alto teor de proteico, que têm de ser reconstituído com água ou outro líquido livre de proteínas</v>
          </cell>
          <cell r="F474">
            <v>408</v>
          </cell>
          <cell r="G474">
            <v>1720</v>
          </cell>
          <cell r="H474">
            <v>9</v>
          </cell>
          <cell r="I474">
            <v>4.0999999999999996</v>
          </cell>
          <cell r="J474">
            <v>2.1</v>
          </cell>
          <cell r="K474">
            <v>2.1</v>
          </cell>
          <cell r="L474">
            <v>2.1</v>
          </cell>
          <cell r="M474">
            <v>0</v>
          </cell>
          <cell r="N474">
            <v>65</v>
          </cell>
          <cell r="O474">
            <v>40.299999999999997</v>
          </cell>
          <cell r="P474">
            <v>0</v>
          </cell>
          <cell r="Q474">
            <v>24.7</v>
          </cell>
          <cell r="R474">
            <v>3.6</v>
          </cell>
          <cell r="S474">
            <v>15</v>
          </cell>
          <cell r="T474">
            <v>0.3</v>
          </cell>
          <cell r="U474">
            <v>0</v>
          </cell>
          <cell r="V474">
            <v>4.5999999999999996</v>
          </cell>
          <cell r="W474">
            <v>0</v>
          </cell>
          <cell r="X474">
            <v>7</v>
          </cell>
          <cell r="Y474">
            <v>309</v>
          </cell>
          <cell r="Z474">
            <v>0</v>
          </cell>
          <cell r="AA474">
            <v>5</v>
          </cell>
          <cell r="AB474">
            <v>3</v>
          </cell>
          <cell r="AC474">
            <v>0.8</v>
          </cell>
          <cell r="AD474">
            <v>0.3</v>
          </cell>
          <cell r="AE474">
            <v>4</v>
          </cell>
          <cell r="AF474">
            <v>6</v>
          </cell>
          <cell r="AG474">
            <v>3</v>
          </cell>
          <cell r="AH474">
            <v>0.3</v>
          </cell>
          <cell r="AI474">
            <v>0.7</v>
          </cell>
          <cell r="AJ474">
            <v>35</v>
          </cell>
          <cell r="AK474">
            <v>22</v>
          </cell>
          <cell r="AL474">
            <v>2.8</v>
          </cell>
          <cell r="AM474">
            <v>100</v>
          </cell>
          <cell r="AN474">
            <v>600</v>
          </cell>
          <cell r="AO474">
            <v>420</v>
          </cell>
          <cell r="AP474">
            <v>340</v>
          </cell>
          <cell r="AQ474">
            <v>52</v>
          </cell>
          <cell r="AR474">
            <v>7.5</v>
          </cell>
          <cell r="AS474">
            <v>2</v>
          </cell>
        </row>
        <row r="475">
          <cell r="A475">
            <v>946</v>
          </cell>
          <cell r="B475" t="str">
            <v>Farinha láctea maçãs tipo "Cerelac" (com farinha de trigo)</v>
          </cell>
          <cell r="C475" t="str">
            <v>Produtos alimentares para a população jovem</v>
          </cell>
          <cell r="D475" t="str">
            <v>Alimentos à base de cereais destinados a lactentes e crianças jovens</v>
          </cell>
          <cell r="E475" t="str">
            <v>Cereais, com adição de um alimento de alto teor de proteico, que têm de ser reconstituído com água ou outro líquido livre de proteínas</v>
          </cell>
          <cell r="F475">
            <v>412</v>
          </cell>
          <cell r="G475">
            <v>1740</v>
          </cell>
          <cell r="H475">
            <v>9</v>
          </cell>
          <cell r="I475">
            <v>4.2</v>
          </cell>
          <cell r="J475">
            <v>2</v>
          </cell>
          <cell r="K475">
            <v>2</v>
          </cell>
          <cell r="L475">
            <v>2</v>
          </cell>
          <cell r="M475">
            <v>0</v>
          </cell>
          <cell r="N475">
            <v>66</v>
          </cell>
          <cell r="O475">
            <v>41</v>
          </cell>
          <cell r="P475">
            <v>0</v>
          </cell>
          <cell r="Q475">
            <v>25</v>
          </cell>
          <cell r="R475">
            <v>3.7</v>
          </cell>
          <cell r="S475">
            <v>15</v>
          </cell>
          <cell r="T475">
            <v>0.3</v>
          </cell>
          <cell r="U475">
            <v>0</v>
          </cell>
          <cell r="V475">
            <v>3.6</v>
          </cell>
          <cell r="W475">
            <v>0</v>
          </cell>
          <cell r="X475">
            <v>7</v>
          </cell>
          <cell r="Y475">
            <v>309</v>
          </cell>
          <cell r="Z475">
            <v>0</v>
          </cell>
          <cell r="AA475">
            <v>5</v>
          </cell>
          <cell r="AB475">
            <v>3</v>
          </cell>
          <cell r="AC475">
            <v>0.8</v>
          </cell>
          <cell r="AD475">
            <v>0.3</v>
          </cell>
          <cell r="AE475">
            <v>4</v>
          </cell>
          <cell r="AF475">
            <v>6.1</v>
          </cell>
          <cell r="AG475">
            <v>3</v>
          </cell>
          <cell r="AH475">
            <v>0.3</v>
          </cell>
          <cell r="AI475">
            <v>0.7</v>
          </cell>
          <cell r="AJ475">
            <v>35</v>
          </cell>
          <cell r="AK475">
            <v>22</v>
          </cell>
          <cell r="AL475">
            <v>2.7</v>
          </cell>
          <cell r="AM475">
            <v>120</v>
          </cell>
          <cell r="AN475">
            <v>550</v>
          </cell>
          <cell r="AO475">
            <v>420</v>
          </cell>
          <cell r="AP475">
            <v>340</v>
          </cell>
          <cell r="AQ475">
            <v>55</v>
          </cell>
          <cell r="AR475">
            <v>7.5</v>
          </cell>
          <cell r="AS475">
            <v>1.8</v>
          </cell>
        </row>
        <row r="476">
          <cell r="A476">
            <v>944</v>
          </cell>
          <cell r="B476" t="str">
            <v>Farinha láctea tipo "Cerelac" (com farinha de trigo)</v>
          </cell>
          <cell r="C476" t="str">
            <v>Produtos alimentares para a população jovem</v>
          </cell>
          <cell r="D476" t="str">
            <v>Alimentos à base de cereais destinados a lactentes e crianças jovens</v>
          </cell>
          <cell r="E476" t="str">
            <v>Cereais, com adição de um alimento de alto teor de proteico, que têm de ser reconstituído com água ou outro líquido livre de proteínas</v>
          </cell>
          <cell r="F476">
            <v>416</v>
          </cell>
          <cell r="G476">
            <v>1760</v>
          </cell>
          <cell r="H476">
            <v>9</v>
          </cell>
          <cell r="I476">
            <v>3.9</v>
          </cell>
          <cell r="J476">
            <v>2.1</v>
          </cell>
          <cell r="K476">
            <v>2.1</v>
          </cell>
          <cell r="L476">
            <v>2.1</v>
          </cell>
          <cell r="M476">
            <v>0</v>
          </cell>
          <cell r="N476">
            <v>68</v>
          </cell>
          <cell r="O476">
            <v>35.799999999999997</v>
          </cell>
          <cell r="P476">
            <v>0</v>
          </cell>
          <cell r="Q476">
            <v>32.200000000000003</v>
          </cell>
          <cell r="R476">
            <v>1.6</v>
          </cell>
          <cell r="S476">
            <v>15</v>
          </cell>
          <cell r="T476">
            <v>0.4</v>
          </cell>
          <cell r="U476">
            <v>0</v>
          </cell>
          <cell r="V476">
            <v>3.8</v>
          </cell>
          <cell r="W476">
            <v>0</v>
          </cell>
          <cell r="X476">
            <v>7</v>
          </cell>
          <cell r="Y476">
            <v>309</v>
          </cell>
          <cell r="Z476">
            <v>0</v>
          </cell>
          <cell r="AA476">
            <v>5</v>
          </cell>
          <cell r="AB476">
            <v>3</v>
          </cell>
          <cell r="AC476">
            <v>0.8</v>
          </cell>
          <cell r="AD476">
            <v>0.3</v>
          </cell>
          <cell r="AE476">
            <v>4</v>
          </cell>
          <cell r="AF476">
            <v>7</v>
          </cell>
          <cell r="AG476">
            <v>3</v>
          </cell>
          <cell r="AH476">
            <v>0.3</v>
          </cell>
          <cell r="AI476">
            <v>0.7</v>
          </cell>
          <cell r="AJ476">
            <v>35</v>
          </cell>
          <cell r="AK476">
            <v>22</v>
          </cell>
          <cell r="AL476">
            <v>2.6</v>
          </cell>
          <cell r="AM476">
            <v>160</v>
          </cell>
          <cell r="AN476">
            <v>530</v>
          </cell>
          <cell r="AO476">
            <v>480</v>
          </cell>
          <cell r="AP476">
            <v>380</v>
          </cell>
          <cell r="AQ476">
            <v>39</v>
          </cell>
          <cell r="AR476">
            <v>7.5</v>
          </cell>
          <cell r="AS476">
            <v>1.4</v>
          </cell>
        </row>
        <row r="477">
          <cell r="A477">
            <v>348</v>
          </cell>
          <cell r="B477" t="str">
            <v>Farinheira cozida sem adição de sal</v>
          </cell>
          <cell r="C477" t="str">
            <v>Carne e produtos cárneos</v>
          </cell>
          <cell r="D477" t="str">
            <v>Enchidos</v>
          </cell>
          <cell r="E477" t="str">
            <v>Enchidos preservados ou parcialmente preservados</v>
          </cell>
          <cell r="F477">
            <v>404</v>
          </cell>
          <cell r="G477">
            <v>1680</v>
          </cell>
          <cell r="H477">
            <v>30.7</v>
          </cell>
          <cell r="I477">
            <v>10.9</v>
          </cell>
          <cell r="J477">
            <v>12</v>
          </cell>
          <cell r="K477">
            <v>5</v>
          </cell>
          <cell r="L477">
            <v>4.3</v>
          </cell>
          <cell r="M477">
            <v>0.1</v>
          </cell>
          <cell r="N477">
            <v>26.4</v>
          </cell>
          <cell r="O477">
            <v>0.5</v>
          </cell>
          <cell r="P477">
            <v>0</v>
          </cell>
          <cell r="Q477">
            <v>25.9</v>
          </cell>
          <cell r="R477">
            <v>1.3</v>
          </cell>
          <cell r="S477">
            <v>4.8</v>
          </cell>
          <cell r="T477">
            <v>0.2</v>
          </cell>
          <cell r="U477">
            <v>0</v>
          </cell>
          <cell r="V477">
            <v>35.799999999999997</v>
          </cell>
          <cell r="W477">
            <v>0</v>
          </cell>
          <cell r="X477">
            <v>57</v>
          </cell>
          <cell r="Y477">
            <v>0</v>
          </cell>
          <cell r="Z477">
            <v>0</v>
          </cell>
          <cell r="AA477">
            <v>0.1</v>
          </cell>
          <cell r="AB477">
            <v>0.3</v>
          </cell>
          <cell r="AC477">
            <v>0.13</v>
          </cell>
          <cell r="AD477">
            <v>0.1</v>
          </cell>
          <cell r="AE477">
            <v>1.6</v>
          </cell>
          <cell r="AF477">
            <v>2.4</v>
          </cell>
          <cell r="AG477">
            <v>0.8</v>
          </cell>
          <cell r="AH477">
            <v>7.0000000000000007E-2</v>
          </cell>
          <cell r="AI477">
            <v>0.1</v>
          </cell>
          <cell r="AJ477">
            <v>0</v>
          </cell>
          <cell r="AK477">
            <v>4.0999999999999996</v>
          </cell>
          <cell r="AL477">
            <v>2.2999999999999998</v>
          </cell>
          <cell r="AM477">
            <v>85</v>
          </cell>
          <cell r="AN477">
            <v>130</v>
          </cell>
          <cell r="AO477">
            <v>26</v>
          </cell>
          <cell r="AP477">
            <v>69</v>
          </cell>
          <cell r="AQ477">
            <v>19</v>
          </cell>
          <cell r="AR477">
            <v>1.7</v>
          </cell>
          <cell r="AS477">
            <v>0.7</v>
          </cell>
        </row>
        <row r="478">
          <cell r="A478">
            <v>347</v>
          </cell>
          <cell r="B478" t="str">
            <v>Farinheira crua</v>
          </cell>
          <cell r="C478" t="str">
            <v>Carne e produtos cárneos</v>
          </cell>
          <cell r="D478" t="str">
            <v>Enchidos</v>
          </cell>
          <cell r="E478" t="str">
            <v>Enchidos preservados ou parcialmente preservados</v>
          </cell>
          <cell r="F478">
            <v>497</v>
          </cell>
          <cell r="G478">
            <v>2060</v>
          </cell>
          <cell r="H478">
            <v>41</v>
          </cell>
          <cell r="I478">
            <v>14.5</v>
          </cell>
          <cell r="J478">
            <v>16</v>
          </cell>
          <cell r="K478">
            <v>6.6</v>
          </cell>
          <cell r="L478">
            <v>5.8</v>
          </cell>
          <cell r="M478">
            <v>0.1</v>
          </cell>
          <cell r="N478">
            <v>26.7</v>
          </cell>
          <cell r="O478">
            <v>0.5</v>
          </cell>
          <cell r="P478">
            <v>0</v>
          </cell>
          <cell r="Q478">
            <v>26.2</v>
          </cell>
          <cell r="R478">
            <v>1.2</v>
          </cell>
          <cell r="S478">
            <v>4.8</v>
          </cell>
          <cell r="T478">
            <v>2.4</v>
          </cell>
          <cell r="U478">
            <v>0</v>
          </cell>
          <cell r="V478">
            <v>25.3</v>
          </cell>
          <cell r="W478">
            <v>0</v>
          </cell>
          <cell r="X478">
            <v>58</v>
          </cell>
          <cell r="Y478">
            <v>4</v>
          </cell>
          <cell r="Z478">
            <v>0</v>
          </cell>
          <cell r="AA478">
            <v>0.1</v>
          </cell>
          <cell r="AB478">
            <v>0.3</v>
          </cell>
          <cell r="AC478">
            <v>0.16</v>
          </cell>
          <cell r="AD478">
            <v>0.11</v>
          </cell>
          <cell r="AE478">
            <v>2</v>
          </cell>
          <cell r="AF478">
            <v>2.8</v>
          </cell>
          <cell r="AG478">
            <v>0.8</v>
          </cell>
          <cell r="AH478">
            <v>0.09</v>
          </cell>
          <cell r="AI478">
            <v>0.1</v>
          </cell>
          <cell r="AJ478">
            <v>0</v>
          </cell>
          <cell r="AK478">
            <v>6</v>
          </cell>
          <cell r="AL478">
            <v>2.8</v>
          </cell>
          <cell r="AM478">
            <v>960</v>
          </cell>
          <cell r="AN478">
            <v>140</v>
          </cell>
          <cell r="AO478">
            <v>25</v>
          </cell>
          <cell r="AP478">
            <v>70</v>
          </cell>
          <cell r="AQ478">
            <v>18</v>
          </cell>
          <cell r="AR478">
            <v>1.6</v>
          </cell>
          <cell r="AS478">
            <v>0.7</v>
          </cell>
        </row>
        <row r="479">
          <cell r="A479">
            <v>1132</v>
          </cell>
          <cell r="B479" t="str">
            <v>Favada à portuguesa</v>
          </cell>
          <cell r="C479" t="str">
            <v>Pratos compostos</v>
          </cell>
          <cell r="D479" t="str">
            <v>Pratos, incl. refeições prontas a comer (excluindo sopas e saladas)</v>
          </cell>
          <cell r="E479" t="str">
            <v>Pratos, excluindo pratos  de massa ou arroz, sanduíches e pizza</v>
          </cell>
          <cell r="F479">
            <v>130</v>
          </cell>
          <cell r="G479">
            <v>542</v>
          </cell>
          <cell r="H479">
            <v>5.9</v>
          </cell>
          <cell r="I479">
            <v>1.9</v>
          </cell>
          <cell r="J479">
            <v>2.2000000000000002</v>
          </cell>
          <cell r="K479">
            <v>1</v>
          </cell>
          <cell r="L479">
            <v>0.69199999999999995</v>
          </cell>
          <cell r="M479">
            <v>0</v>
          </cell>
          <cell r="N479">
            <v>8.4</v>
          </cell>
          <cell r="O479">
            <v>1.8</v>
          </cell>
          <cell r="P479">
            <v>0.5</v>
          </cell>
          <cell r="Q479">
            <v>6.1</v>
          </cell>
          <cell r="R479">
            <v>5.6</v>
          </cell>
          <cell r="S479">
            <v>8</v>
          </cell>
          <cell r="T479">
            <v>0.6</v>
          </cell>
          <cell r="U479">
            <v>0</v>
          </cell>
          <cell r="V479">
            <v>70.5</v>
          </cell>
          <cell r="W479">
            <v>0</v>
          </cell>
          <cell r="X479">
            <v>10</v>
          </cell>
          <cell r="Y479">
            <v>18</v>
          </cell>
          <cell r="Z479">
            <v>100</v>
          </cell>
          <cell r="AA479">
            <v>0</v>
          </cell>
          <cell r="AB479">
            <v>0.52</v>
          </cell>
          <cell r="AC479">
            <v>0.08</v>
          </cell>
          <cell r="AD479">
            <v>0.05</v>
          </cell>
          <cell r="AE479">
            <v>1.4</v>
          </cell>
          <cell r="AF479">
            <v>2.78</v>
          </cell>
          <cell r="AG479">
            <v>1.41</v>
          </cell>
          <cell r="AH479">
            <v>0.09</v>
          </cell>
          <cell r="AI479">
            <v>0.11</v>
          </cell>
          <cell r="AJ479">
            <v>24.2</v>
          </cell>
          <cell r="AK479">
            <v>140</v>
          </cell>
          <cell r="AL479">
            <v>1.51</v>
          </cell>
          <cell r="AM479">
            <v>240</v>
          </cell>
          <cell r="AN479">
            <v>300</v>
          </cell>
          <cell r="AO479">
            <v>31</v>
          </cell>
          <cell r="AP479">
            <v>95</v>
          </cell>
          <cell r="AQ479">
            <v>34</v>
          </cell>
          <cell r="AR479">
            <v>1.7</v>
          </cell>
          <cell r="AS479">
            <v>1.1000000000000001</v>
          </cell>
        </row>
        <row r="480">
          <cell r="A480">
            <v>576</v>
          </cell>
          <cell r="B480" t="str">
            <v>Favas frescas cozidas</v>
          </cell>
          <cell r="C480" t="str">
            <v>Leguminosas, frutos de casca rija, sementes oleaginosas e especiarias</v>
          </cell>
          <cell r="D480" t="str">
            <v>Leguminosas</v>
          </cell>
          <cell r="E480" t="str">
            <v>Sementes de leguminosas frescas (feijão, ervilhas etc.)</v>
          </cell>
          <cell r="F480">
            <v>73</v>
          </cell>
          <cell r="G480">
            <v>305</v>
          </cell>
          <cell r="H480">
            <v>0.5</v>
          </cell>
          <cell r="I480">
            <v>0.1</v>
          </cell>
          <cell r="J480">
            <v>0.1</v>
          </cell>
          <cell r="K480">
            <v>0.3</v>
          </cell>
          <cell r="L480">
            <v>0.1</v>
          </cell>
          <cell r="M480">
            <v>0</v>
          </cell>
          <cell r="N480">
            <v>7.4</v>
          </cell>
          <cell r="O480">
            <v>1.4</v>
          </cell>
          <cell r="P480">
            <v>0.5</v>
          </cell>
          <cell r="Q480">
            <v>5.5</v>
          </cell>
          <cell r="R480">
            <v>5.8</v>
          </cell>
          <cell r="S480">
            <v>6.7</v>
          </cell>
          <cell r="T480">
            <v>0.3</v>
          </cell>
          <cell r="U480">
            <v>0</v>
          </cell>
          <cell r="V480">
            <v>79.099999999999994</v>
          </cell>
          <cell r="W480">
            <v>0</v>
          </cell>
          <cell r="X480">
            <v>0</v>
          </cell>
          <cell r="Y480">
            <v>9</v>
          </cell>
          <cell r="Z480">
            <v>55</v>
          </cell>
          <cell r="AA480">
            <v>0</v>
          </cell>
          <cell r="AB480">
            <v>0.4</v>
          </cell>
          <cell r="AC480">
            <v>0.03</v>
          </cell>
          <cell r="AD480">
            <v>0.03</v>
          </cell>
          <cell r="AE480">
            <v>0.9</v>
          </cell>
          <cell r="AF480">
            <v>1.9</v>
          </cell>
          <cell r="AG480">
            <v>1</v>
          </cell>
          <cell r="AH480">
            <v>0.04</v>
          </cell>
          <cell r="AI480">
            <v>0</v>
          </cell>
          <cell r="AJ480">
            <v>14</v>
          </cell>
          <cell r="AK480">
            <v>83</v>
          </cell>
          <cell r="AL480">
            <v>0.62</v>
          </cell>
          <cell r="AM480">
            <v>100</v>
          </cell>
          <cell r="AN480">
            <v>230</v>
          </cell>
          <cell r="AO480">
            <v>24</v>
          </cell>
          <cell r="AP480">
            <v>79</v>
          </cell>
          <cell r="AQ480">
            <v>30</v>
          </cell>
          <cell r="AR480">
            <v>1</v>
          </cell>
          <cell r="AS480">
            <v>0.9</v>
          </cell>
          <cell r="AU480">
            <v>0.9</v>
          </cell>
        </row>
        <row r="481">
          <cell r="A481">
            <v>575</v>
          </cell>
          <cell r="B481" t="str">
            <v>Favas frescas cruas</v>
          </cell>
          <cell r="C481" t="str">
            <v>Leguminosas, frutos de casca rija, sementes oleaginosas e especiarias</v>
          </cell>
          <cell r="D481" t="str">
            <v>Leguminosas</v>
          </cell>
          <cell r="E481" t="str">
            <v>Sementes de leguminosas frescas (feijão, ervilhas etc.)</v>
          </cell>
          <cell r="F481">
            <v>80</v>
          </cell>
          <cell r="G481">
            <v>338</v>
          </cell>
          <cell r="H481">
            <v>0.5</v>
          </cell>
          <cell r="I481">
            <v>0.1</v>
          </cell>
          <cell r="J481">
            <v>0</v>
          </cell>
          <cell r="K481">
            <v>0.3</v>
          </cell>
          <cell r="L481">
            <v>0.1</v>
          </cell>
          <cell r="M481">
            <v>0</v>
          </cell>
          <cell r="N481">
            <v>8.5</v>
          </cell>
          <cell r="O481">
            <v>1.6</v>
          </cell>
          <cell r="P481">
            <v>0.5</v>
          </cell>
          <cell r="Q481">
            <v>6.4</v>
          </cell>
          <cell r="R481">
            <v>6.1</v>
          </cell>
          <cell r="S481">
            <v>7.4</v>
          </cell>
          <cell r="T481">
            <v>0</v>
          </cell>
          <cell r="U481">
            <v>0</v>
          </cell>
          <cell r="V481">
            <v>76.599999999999994</v>
          </cell>
          <cell r="W481">
            <v>0</v>
          </cell>
          <cell r="X481">
            <v>0</v>
          </cell>
          <cell r="Y481">
            <v>11</v>
          </cell>
          <cell r="Z481">
            <v>64</v>
          </cell>
          <cell r="AA481">
            <v>0</v>
          </cell>
          <cell r="AB481">
            <v>0.46</v>
          </cell>
          <cell r="AC481">
            <v>0.04</v>
          </cell>
          <cell r="AD481">
            <v>0.04</v>
          </cell>
          <cell r="AE481">
            <v>1.2</v>
          </cell>
          <cell r="AF481">
            <v>2.4</v>
          </cell>
          <cell r="AG481">
            <v>1.2</v>
          </cell>
          <cell r="AH481">
            <v>0.06</v>
          </cell>
          <cell r="AI481">
            <v>0</v>
          </cell>
          <cell r="AJ481">
            <v>23</v>
          </cell>
          <cell r="AK481">
            <v>145</v>
          </cell>
          <cell r="AL481">
            <v>0.84</v>
          </cell>
          <cell r="AM481">
            <v>7</v>
          </cell>
          <cell r="AN481">
            <v>270</v>
          </cell>
          <cell r="AO481">
            <v>25</v>
          </cell>
          <cell r="AP481">
            <v>87</v>
          </cell>
          <cell r="AQ481">
            <v>32</v>
          </cell>
          <cell r="AR481">
            <v>1.2</v>
          </cell>
          <cell r="AS481">
            <v>1</v>
          </cell>
        </row>
        <row r="482">
          <cell r="A482">
            <v>528</v>
          </cell>
          <cell r="B482" t="str">
            <v>Favas secas cozidas (demolhadas)</v>
          </cell>
          <cell r="C482" t="str">
            <v>Leguminosas, frutos de casca rija, sementes oleaginosas e especiarias</v>
          </cell>
          <cell r="D482" t="str">
            <v>Leguminosas</v>
          </cell>
          <cell r="E482" t="str">
            <v>Leguminosas (sementes de leguminosas secas)</v>
          </cell>
          <cell r="F482">
            <v>90</v>
          </cell>
          <cell r="G482">
            <v>378</v>
          </cell>
          <cell r="H482">
            <v>0.6</v>
          </cell>
          <cell r="I482">
            <v>0.1</v>
          </cell>
          <cell r="J482">
            <v>0.1</v>
          </cell>
          <cell r="K482">
            <v>0.2</v>
          </cell>
          <cell r="L482">
            <v>0.2</v>
          </cell>
          <cell r="M482">
            <v>0</v>
          </cell>
          <cell r="N482">
            <v>10.7</v>
          </cell>
          <cell r="O482">
            <v>1.2</v>
          </cell>
          <cell r="P482">
            <v>0.4</v>
          </cell>
          <cell r="Q482">
            <v>9.1</v>
          </cell>
          <cell r="R482">
            <v>5</v>
          </cell>
          <cell r="S482">
            <v>7.9</v>
          </cell>
          <cell r="T482">
            <v>0.6</v>
          </cell>
          <cell r="U482">
            <v>0</v>
          </cell>
          <cell r="V482">
            <v>73.8</v>
          </cell>
          <cell r="W482">
            <v>0</v>
          </cell>
          <cell r="X482">
            <v>0</v>
          </cell>
          <cell r="Y482">
            <v>38</v>
          </cell>
          <cell r="Z482">
            <v>225</v>
          </cell>
          <cell r="AA482">
            <v>0</v>
          </cell>
          <cell r="AB482">
            <v>0.6</v>
          </cell>
          <cell r="AC482">
            <v>0.03</v>
          </cell>
          <cell r="AD482">
            <v>0.06</v>
          </cell>
          <cell r="AE482">
            <v>3</v>
          </cell>
          <cell r="AF482">
            <v>4.3</v>
          </cell>
          <cell r="AG482">
            <v>1.3</v>
          </cell>
          <cell r="AH482">
            <v>0.08</v>
          </cell>
          <cell r="AI482">
            <v>0</v>
          </cell>
          <cell r="AJ482">
            <v>8</v>
          </cell>
          <cell r="AK482">
            <v>32</v>
          </cell>
          <cell r="AL482">
            <v>2</v>
          </cell>
          <cell r="AM482">
            <v>250</v>
          </cell>
          <cell r="AN482">
            <v>280</v>
          </cell>
          <cell r="AO482">
            <v>56</v>
          </cell>
          <cell r="AP482">
            <v>150</v>
          </cell>
          <cell r="AQ482">
            <v>38</v>
          </cell>
          <cell r="AR482">
            <v>1.6</v>
          </cell>
          <cell r="AS482">
            <v>1</v>
          </cell>
        </row>
        <row r="483">
          <cell r="A483">
            <v>527</v>
          </cell>
          <cell r="B483" t="str">
            <v>Favas secas cruas</v>
          </cell>
          <cell r="C483" t="str">
            <v>Leguminosas, frutos de casca rija, sementes oleaginosas e especiarias</v>
          </cell>
          <cell r="D483" t="str">
            <v>Leguminosas</v>
          </cell>
          <cell r="E483" t="str">
            <v>Leguminosas (sementes de leguminosas secas)</v>
          </cell>
          <cell r="F483">
            <v>301</v>
          </cell>
          <cell r="G483">
            <v>1270</v>
          </cell>
          <cell r="H483">
            <v>1.3</v>
          </cell>
          <cell r="I483">
            <v>0.2</v>
          </cell>
          <cell r="J483">
            <v>0.3</v>
          </cell>
          <cell r="K483">
            <v>0.5</v>
          </cell>
          <cell r="L483">
            <v>0.5</v>
          </cell>
          <cell r="M483">
            <v>0</v>
          </cell>
          <cell r="N483">
            <v>32.799999999999997</v>
          </cell>
          <cell r="O483">
            <v>6.2</v>
          </cell>
          <cell r="P483">
            <v>2.2999999999999998</v>
          </cell>
          <cell r="Q483">
            <v>24.3</v>
          </cell>
          <cell r="R483">
            <v>27.6</v>
          </cell>
          <cell r="S483">
            <v>25.8</v>
          </cell>
          <cell r="T483">
            <v>0</v>
          </cell>
          <cell r="U483">
            <v>0</v>
          </cell>
          <cell r="V483">
            <v>9</v>
          </cell>
          <cell r="W483">
            <v>0</v>
          </cell>
          <cell r="X483">
            <v>0</v>
          </cell>
          <cell r="Y483">
            <v>5</v>
          </cell>
          <cell r="Z483">
            <v>30</v>
          </cell>
          <cell r="AA483">
            <v>0</v>
          </cell>
          <cell r="AB483">
            <v>0.46</v>
          </cell>
          <cell r="AC483">
            <v>0.43</v>
          </cell>
          <cell r="AD483">
            <v>0.26</v>
          </cell>
          <cell r="AE483">
            <v>2.6</v>
          </cell>
          <cell r="AF483">
            <v>6.7</v>
          </cell>
          <cell r="AG483">
            <v>4.0999999999999996</v>
          </cell>
          <cell r="AH483">
            <v>0.37</v>
          </cell>
          <cell r="AI483">
            <v>0</v>
          </cell>
          <cell r="AJ483">
            <v>0</v>
          </cell>
          <cell r="AK483">
            <v>150</v>
          </cell>
          <cell r="AL483">
            <v>3.5</v>
          </cell>
          <cell r="AM483">
            <v>13</v>
          </cell>
          <cell r="AN483">
            <v>1090</v>
          </cell>
          <cell r="AO483">
            <v>110</v>
          </cell>
          <cell r="AP483">
            <v>330</v>
          </cell>
          <cell r="AQ483">
            <v>200</v>
          </cell>
          <cell r="AR483">
            <v>5</v>
          </cell>
          <cell r="AS483">
            <v>3.2</v>
          </cell>
        </row>
        <row r="484">
          <cell r="A484">
            <v>532</v>
          </cell>
          <cell r="B484" t="str">
            <v>Feijão branco cozido (demolhado)</v>
          </cell>
          <cell r="C484" t="str">
            <v>Leguminosas, frutos de casca rija, sementes oleaginosas e especiarias</v>
          </cell>
          <cell r="D484" t="str">
            <v>Leguminosas</v>
          </cell>
          <cell r="E484" t="str">
            <v>Leguminosas (sementes de leguminosas secas)</v>
          </cell>
          <cell r="F484">
            <v>103</v>
          </cell>
          <cell r="G484">
            <v>433</v>
          </cell>
          <cell r="H484">
            <v>0.5</v>
          </cell>
          <cell r="I484">
            <v>0.1</v>
          </cell>
          <cell r="J484">
            <v>0.1</v>
          </cell>
          <cell r="K484">
            <v>0.2</v>
          </cell>
          <cell r="L484">
            <v>0.2</v>
          </cell>
          <cell r="M484">
            <v>0</v>
          </cell>
          <cell r="N484">
            <v>14.6</v>
          </cell>
          <cell r="O484">
            <v>0.7</v>
          </cell>
          <cell r="P484">
            <v>0.6</v>
          </cell>
          <cell r="Q484">
            <v>13.3</v>
          </cell>
          <cell r="R484">
            <v>6.7</v>
          </cell>
          <cell r="S484">
            <v>6.6</v>
          </cell>
          <cell r="T484">
            <v>0.6</v>
          </cell>
          <cell r="U484">
            <v>0</v>
          </cell>
          <cell r="V484">
            <v>69.599999999999994</v>
          </cell>
          <cell r="W484">
            <v>0</v>
          </cell>
          <cell r="X484">
            <v>0</v>
          </cell>
          <cell r="Y484">
            <v>0</v>
          </cell>
          <cell r="Z484">
            <v>0</v>
          </cell>
          <cell r="AA484">
            <v>0</v>
          </cell>
          <cell r="AB484">
            <v>7.0000000000000007E-2</v>
          </cell>
          <cell r="AC484">
            <v>0.1</v>
          </cell>
          <cell r="AD484">
            <v>0.04</v>
          </cell>
          <cell r="AE484">
            <v>0.6</v>
          </cell>
          <cell r="AF484">
            <v>1.7</v>
          </cell>
          <cell r="AG484">
            <v>1.1000000000000001</v>
          </cell>
          <cell r="AH484">
            <v>0.12</v>
          </cell>
          <cell r="AI484">
            <v>0</v>
          </cell>
          <cell r="AJ484">
            <v>0</v>
          </cell>
          <cell r="AK484">
            <v>43</v>
          </cell>
          <cell r="AL484">
            <v>2</v>
          </cell>
          <cell r="AM484">
            <v>260</v>
          </cell>
          <cell r="AN484">
            <v>320</v>
          </cell>
          <cell r="AO484">
            <v>65</v>
          </cell>
          <cell r="AP484">
            <v>120</v>
          </cell>
          <cell r="AQ484">
            <v>47</v>
          </cell>
          <cell r="AR484">
            <v>2.5</v>
          </cell>
          <cell r="AS484">
            <v>1</v>
          </cell>
          <cell r="AU484">
            <v>0.2</v>
          </cell>
        </row>
        <row r="485">
          <cell r="A485">
            <v>531</v>
          </cell>
          <cell r="B485" t="str">
            <v>Feijão branco, cru, seco</v>
          </cell>
          <cell r="C485" t="str">
            <v>Leguminosas, frutos de casca rija, sementes oleaginosas e especiarias</v>
          </cell>
          <cell r="D485" t="str">
            <v>Leguminosas</v>
          </cell>
          <cell r="E485" t="str">
            <v>Leguminosas (sementes de leguminosas secas)</v>
          </cell>
          <cell r="F485">
            <v>308</v>
          </cell>
          <cell r="G485">
            <v>1300</v>
          </cell>
          <cell r="H485">
            <v>0.1</v>
          </cell>
          <cell r="I485">
            <v>0</v>
          </cell>
          <cell r="J485">
            <v>0</v>
          </cell>
          <cell r="K485">
            <v>0</v>
          </cell>
          <cell r="L485">
            <v>0.01</v>
          </cell>
          <cell r="M485">
            <v>0</v>
          </cell>
          <cell r="N485">
            <v>43.9</v>
          </cell>
          <cell r="O485">
            <v>2</v>
          </cell>
          <cell r="P485">
            <v>3.8</v>
          </cell>
          <cell r="Q485">
            <v>41.9</v>
          </cell>
          <cell r="R485">
            <v>22.9</v>
          </cell>
          <cell r="S485">
            <v>21.3</v>
          </cell>
          <cell r="T485">
            <v>0</v>
          </cell>
          <cell r="U485">
            <v>0</v>
          </cell>
          <cell r="V485">
            <v>12.3</v>
          </cell>
          <cell r="W485">
            <v>0</v>
          </cell>
          <cell r="X485">
            <v>0</v>
          </cell>
          <cell r="Y485">
            <v>0</v>
          </cell>
          <cell r="Z485">
            <v>0</v>
          </cell>
          <cell r="AA485">
            <v>0</v>
          </cell>
          <cell r="AB485">
            <v>0.2</v>
          </cell>
          <cell r="AC485">
            <v>0.35</v>
          </cell>
          <cell r="AD485">
            <v>0.17</v>
          </cell>
          <cell r="AE485">
            <v>1.5</v>
          </cell>
          <cell r="AF485">
            <v>4.5999999999999996</v>
          </cell>
          <cell r="AG485">
            <v>3.4</v>
          </cell>
          <cell r="AH485">
            <v>0.35</v>
          </cell>
          <cell r="AI485">
            <v>0</v>
          </cell>
          <cell r="AJ485">
            <v>0</v>
          </cell>
          <cell r="AK485">
            <v>300</v>
          </cell>
          <cell r="AL485">
            <v>3.95</v>
          </cell>
          <cell r="AM485">
            <v>10</v>
          </cell>
          <cell r="AN485">
            <v>1490</v>
          </cell>
          <cell r="AO485">
            <v>150</v>
          </cell>
          <cell r="AP485">
            <v>480</v>
          </cell>
          <cell r="AQ485">
            <v>160</v>
          </cell>
          <cell r="AR485">
            <v>6.5</v>
          </cell>
          <cell r="AS485">
            <v>3.2</v>
          </cell>
          <cell r="AT485">
            <v>17</v>
          </cell>
          <cell r="AU485">
            <v>4.7</v>
          </cell>
        </row>
        <row r="486">
          <cell r="A486">
            <v>220024</v>
          </cell>
          <cell r="B486" t="str">
            <v>Feijão catarino, cru, seco</v>
          </cell>
          <cell r="C486" t="str">
            <v>Leguminosas, frutos de casca rija, sementes oleaginosas e especiarias</v>
          </cell>
          <cell r="D486" t="str">
            <v>Leguminosas</v>
          </cell>
          <cell r="E486" t="str">
            <v>Leguminosas (sementes de leguminosas secas)</v>
          </cell>
          <cell r="F486">
            <v>302</v>
          </cell>
          <cell r="G486">
            <v>1280</v>
          </cell>
          <cell r="H486">
            <v>0.1</v>
          </cell>
          <cell r="I486">
            <v>0</v>
          </cell>
          <cell r="J486">
            <v>0</v>
          </cell>
          <cell r="K486">
            <v>0</v>
          </cell>
          <cell r="L486">
            <v>0.01</v>
          </cell>
          <cell r="M486">
            <v>0</v>
          </cell>
          <cell r="N486">
            <v>47.9</v>
          </cell>
          <cell r="O486">
            <v>0.2</v>
          </cell>
          <cell r="P486">
            <v>0</v>
          </cell>
          <cell r="Q486">
            <v>36.5</v>
          </cell>
          <cell r="R486">
            <v>14</v>
          </cell>
          <cell r="S486">
            <v>20.3</v>
          </cell>
          <cell r="T486">
            <v>0</v>
          </cell>
          <cell r="U486">
            <v>0</v>
          </cell>
          <cell r="V486">
            <v>13.7</v>
          </cell>
          <cell r="W486">
            <v>0</v>
          </cell>
          <cell r="X486">
            <v>0</v>
          </cell>
          <cell r="Y486">
            <v>2</v>
          </cell>
          <cell r="Z486">
            <v>12</v>
          </cell>
          <cell r="AA486">
            <v>0</v>
          </cell>
          <cell r="AB486">
            <v>0.3</v>
          </cell>
          <cell r="AC486">
            <v>0.65</v>
          </cell>
          <cell r="AD486">
            <v>0.19</v>
          </cell>
          <cell r="AE486">
            <v>1.42</v>
          </cell>
          <cell r="AF486">
            <v>5.12</v>
          </cell>
          <cell r="AG486">
            <v>3.7</v>
          </cell>
          <cell r="AH486">
            <v>0.4</v>
          </cell>
          <cell r="AI486">
            <v>0</v>
          </cell>
          <cell r="AJ486">
            <v>0</v>
          </cell>
          <cell r="AK486">
            <v>130</v>
          </cell>
          <cell r="AL486">
            <v>3.44</v>
          </cell>
          <cell r="AM486">
            <v>10</v>
          </cell>
          <cell r="AN486">
            <v>1270</v>
          </cell>
          <cell r="AO486">
            <v>120</v>
          </cell>
          <cell r="AP486">
            <v>400</v>
          </cell>
          <cell r="AQ486">
            <v>150</v>
          </cell>
          <cell r="AR486">
            <v>7.2</v>
          </cell>
          <cell r="AS486">
            <v>2.7</v>
          </cell>
          <cell r="AT486">
            <v>2.8</v>
          </cell>
          <cell r="AU486">
            <v>4.7</v>
          </cell>
        </row>
        <row r="487">
          <cell r="A487">
            <v>1202</v>
          </cell>
          <cell r="B487" t="str">
            <v>Feijão encarnado, cru, seco</v>
          </cell>
          <cell r="C487" t="str">
            <v>Leguminosas, frutos de casca rija, sementes oleaginosas e especiarias</v>
          </cell>
          <cell r="D487" t="str">
            <v>Leguminosas</v>
          </cell>
          <cell r="E487" t="str">
            <v>Leguminosas (sementes de leguminosas secas)</v>
          </cell>
          <cell r="F487">
            <v>310</v>
          </cell>
          <cell r="G487">
            <v>1310</v>
          </cell>
          <cell r="H487">
            <v>0.5</v>
          </cell>
          <cell r="I487">
            <v>0.1</v>
          </cell>
          <cell r="J487">
            <v>0.1</v>
          </cell>
          <cell r="K487">
            <v>0.4</v>
          </cell>
          <cell r="L487">
            <v>0.1</v>
          </cell>
          <cell r="M487">
            <v>0</v>
          </cell>
          <cell r="N487">
            <v>47.9</v>
          </cell>
          <cell r="O487">
            <v>1.7</v>
          </cell>
          <cell r="P487">
            <v>0</v>
          </cell>
          <cell r="Q487">
            <v>46.2</v>
          </cell>
          <cell r="R487">
            <v>14</v>
          </cell>
          <cell r="S487">
            <v>21.5</v>
          </cell>
          <cell r="T487">
            <v>0</v>
          </cell>
          <cell r="U487">
            <v>0</v>
          </cell>
          <cell r="V487">
            <v>12.4</v>
          </cell>
          <cell r="W487">
            <v>0</v>
          </cell>
          <cell r="X487">
            <v>0</v>
          </cell>
          <cell r="Y487">
            <v>2</v>
          </cell>
          <cell r="Z487">
            <v>12</v>
          </cell>
          <cell r="AA487">
            <v>0</v>
          </cell>
          <cell r="AB487">
            <v>0.3</v>
          </cell>
          <cell r="AC487">
            <v>0.65</v>
          </cell>
          <cell r="AD487">
            <v>0.19</v>
          </cell>
          <cell r="AE487">
            <v>1.9</v>
          </cell>
          <cell r="AF487">
            <v>5.8</v>
          </cell>
          <cell r="AG487">
            <v>3.7</v>
          </cell>
          <cell r="AH487">
            <v>0.4</v>
          </cell>
          <cell r="AI487">
            <v>0</v>
          </cell>
          <cell r="AJ487">
            <v>0</v>
          </cell>
          <cell r="AK487">
            <v>130</v>
          </cell>
          <cell r="AL487">
            <v>3.67</v>
          </cell>
          <cell r="AM487">
            <v>10</v>
          </cell>
          <cell r="AN487">
            <v>1330</v>
          </cell>
          <cell r="AO487">
            <v>100</v>
          </cell>
          <cell r="AP487">
            <v>420</v>
          </cell>
          <cell r="AQ487">
            <v>150</v>
          </cell>
          <cell r="AR487">
            <v>8</v>
          </cell>
          <cell r="AS487">
            <v>2.9</v>
          </cell>
          <cell r="AT487">
            <v>15</v>
          </cell>
          <cell r="AU487">
            <v>4.7</v>
          </cell>
        </row>
        <row r="488">
          <cell r="A488">
            <v>529</v>
          </cell>
          <cell r="B488" t="str">
            <v>Feijão frade, cru, seco</v>
          </cell>
          <cell r="C488" t="str">
            <v>Leguminosas, frutos de casca rija, sementes oleaginosas e especiarias</v>
          </cell>
          <cell r="D488" t="str">
            <v>Leguminosas</v>
          </cell>
          <cell r="E488" t="str">
            <v>Leguminosas (sementes de leguminosas secas)</v>
          </cell>
          <cell r="F488">
            <v>339</v>
          </cell>
          <cell r="G488">
            <v>1430</v>
          </cell>
          <cell r="H488">
            <v>1.5</v>
          </cell>
          <cell r="I488">
            <v>0.5</v>
          </cell>
          <cell r="J488">
            <v>0.1</v>
          </cell>
          <cell r="K488">
            <v>0.8</v>
          </cell>
          <cell r="L488">
            <v>0.4</v>
          </cell>
          <cell r="M488">
            <v>0</v>
          </cell>
          <cell r="N488">
            <v>55.3</v>
          </cell>
          <cell r="O488">
            <v>1.7</v>
          </cell>
          <cell r="P488">
            <v>3.9</v>
          </cell>
          <cell r="Q488">
            <v>53.6</v>
          </cell>
          <cell r="R488">
            <v>9.4</v>
          </cell>
          <cell r="S488">
            <v>21.4</v>
          </cell>
          <cell r="T488">
            <v>0</v>
          </cell>
          <cell r="U488">
            <v>0</v>
          </cell>
          <cell r="V488">
            <v>11.2</v>
          </cell>
          <cell r="W488">
            <v>0</v>
          </cell>
          <cell r="X488">
            <v>0</v>
          </cell>
          <cell r="Y488">
            <v>5</v>
          </cell>
          <cell r="Z488">
            <v>30</v>
          </cell>
          <cell r="AA488">
            <v>0</v>
          </cell>
          <cell r="AB488">
            <v>0.3</v>
          </cell>
          <cell r="AC488">
            <v>0.54</v>
          </cell>
          <cell r="AD488">
            <v>0.18</v>
          </cell>
          <cell r="AE488">
            <v>1.01</v>
          </cell>
          <cell r="AF488">
            <v>6.9</v>
          </cell>
          <cell r="AG488">
            <v>4.8</v>
          </cell>
          <cell r="AH488">
            <v>0.37</v>
          </cell>
          <cell r="AI488">
            <v>0</v>
          </cell>
          <cell r="AJ488">
            <v>0</v>
          </cell>
          <cell r="AK488">
            <v>630</v>
          </cell>
          <cell r="AL488">
            <v>3.3</v>
          </cell>
          <cell r="AM488">
            <v>10</v>
          </cell>
          <cell r="AN488">
            <v>1150</v>
          </cell>
          <cell r="AO488">
            <v>62</v>
          </cell>
          <cell r="AP488">
            <v>340</v>
          </cell>
          <cell r="AQ488">
            <v>170</v>
          </cell>
          <cell r="AR488">
            <v>5.5</v>
          </cell>
          <cell r="AS488">
            <v>3.4</v>
          </cell>
          <cell r="AT488">
            <v>50</v>
          </cell>
          <cell r="AU488">
            <v>4.7</v>
          </cell>
        </row>
        <row r="489">
          <cell r="A489">
            <v>530</v>
          </cell>
          <cell r="B489" t="str">
            <v>Feijão frade, demolhado, cozido</v>
          </cell>
          <cell r="C489" t="str">
            <v>Leguminosas, frutos de casca rija, sementes oleaginosas e especiarias</v>
          </cell>
          <cell r="D489" t="str">
            <v>Leguminosas</v>
          </cell>
          <cell r="E489" t="str">
            <v>Leguminosas (sementes de leguminosas secas)</v>
          </cell>
          <cell r="F489">
            <v>123</v>
          </cell>
          <cell r="G489">
            <v>521</v>
          </cell>
          <cell r="H489">
            <v>0.7</v>
          </cell>
          <cell r="I489">
            <v>0.2</v>
          </cell>
          <cell r="J489">
            <v>0.1</v>
          </cell>
          <cell r="K489">
            <v>0.3</v>
          </cell>
          <cell r="L489">
            <v>0.3</v>
          </cell>
          <cell r="M489">
            <v>0</v>
          </cell>
          <cell r="N489">
            <v>18.100000000000001</v>
          </cell>
          <cell r="O489">
            <v>1</v>
          </cell>
          <cell r="P489">
            <v>0.7</v>
          </cell>
          <cell r="Q489">
            <v>16.399999999999999</v>
          </cell>
          <cell r="R489">
            <v>4.7</v>
          </cell>
          <cell r="S489">
            <v>8.8000000000000007</v>
          </cell>
          <cell r="T489">
            <v>0.6</v>
          </cell>
          <cell r="U489">
            <v>0</v>
          </cell>
          <cell r="V489">
            <v>66.2</v>
          </cell>
          <cell r="W489">
            <v>0</v>
          </cell>
          <cell r="X489">
            <v>0</v>
          </cell>
          <cell r="Y489">
            <v>2</v>
          </cell>
          <cell r="Z489">
            <v>13</v>
          </cell>
          <cell r="AA489">
            <v>0</v>
          </cell>
          <cell r="AB489">
            <v>0.2</v>
          </cell>
          <cell r="AC489">
            <v>0.19</v>
          </cell>
          <cell r="AD489">
            <v>0.05</v>
          </cell>
          <cell r="AE489">
            <v>0.5</v>
          </cell>
          <cell r="AF489">
            <v>2.4</v>
          </cell>
          <cell r="AG489">
            <v>1.9</v>
          </cell>
          <cell r="AH489">
            <v>0.1</v>
          </cell>
          <cell r="AI489">
            <v>0</v>
          </cell>
          <cell r="AJ489">
            <v>0</v>
          </cell>
          <cell r="AK489">
            <v>210</v>
          </cell>
          <cell r="AL489">
            <v>1.4</v>
          </cell>
          <cell r="AM489">
            <v>250</v>
          </cell>
          <cell r="AN489">
            <v>320</v>
          </cell>
          <cell r="AO489">
            <v>21</v>
          </cell>
          <cell r="AP489">
            <v>140</v>
          </cell>
          <cell r="AQ489">
            <v>47</v>
          </cell>
          <cell r="AR489">
            <v>1.9</v>
          </cell>
          <cell r="AS489">
            <v>1.1000000000000001</v>
          </cell>
          <cell r="AU489">
            <v>0.3</v>
          </cell>
        </row>
        <row r="490">
          <cell r="A490">
            <v>534</v>
          </cell>
          <cell r="B490" t="str">
            <v>Feijão manteiga cozido (demolhado)</v>
          </cell>
          <cell r="C490" t="str">
            <v>Leguminosas, frutos de casca rija, sementes oleaginosas e especiarias</v>
          </cell>
          <cell r="D490" t="str">
            <v>Leguminosas</v>
          </cell>
          <cell r="E490" t="str">
            <v>Leguminosas (sementes de leguminosas secas)</v>
          </cell>
          <cell r="F490">
            <v>107</v>
          </cell>
          <cell r="G490">
            <v>449</v>
          </cell>
          <cell r="H490">
            <v>0.6</v>
          </cell>
          <cell r="I490">
            <v>0.1</v>
          </cell>
          <cell r="J490">
            <v>0.2</v>
          </cell>
          <cell r="K490">
            <v>0.2</v>
          </cell>
          <cell r="L490">
            <v>0.2</v>
          </cell>
          <cell r="M490">
            <v>0</v>
          </cell>
          <cell r="N490">
            <v>14</v>
          </cell>
          <cell r="O490">
            <v>0.8</v>
          </cell>
          <cell r="P490">
            <v>1.7</v>
          </cell>
          <cell r="Q490">
            <v>11.5</v>
          </cell>
          <cell r="R490">
            <v>7</v>
          </cell>
          <cell r="S490">
            <v>7.8</v>
          </cell>
          <cell r="T490">
            <v>0.6</v>
          </cell>
          <cell r="U490">
            <v>0</v>
          </cell>
          <cell r="V490">
            <v>68.599999999999994</v>
          </cell>
          <cell r="W490">
            <v>0</v>
          </cell>
          <cell r="X490">
            <v>0</v>
          </cell>
          <cell r="Y490">
            <v>1</v>
          </cell>
          <cell r="Z490">
            <v>4</v>
          </cell>
          <cell r="AA490">
            <v>0</v>
          </cell>
          <cell r="AB490">
            <v>0.1</v>
          </cell>
          <cell r="AC490">
            <v>0.14000000000000001</v>
          </cell>
          <cell r="AD490">
            <v>7.0000000000000007E-2</v>
          </cell>
          <cell r="AE490">
            <v>0.7</v>
          </cell>
          <cell r="AF490">
            <v>1.9</v>
          </cell>
          <cell r="AG490">
            <v>1.2</v>
          </cell>
          <cell r="AH490">
            <v>0.1</v>
          </cell>
          <cell r="AI490">
            <v>0</v>
          </cell>
          <cell r="AJ490">
            <v>0</v>
          </cell>
          <cell r="AK490">
            <v>43</v>
          </cell>
          <cell r="AL490">
            <v>2</v>
          </cell>
          <cell r="AM490">
            <v>250</v>
          </cell>
          <cell r="AN490">
            <v>420</v>
          </cell>
          <cell r="AO490">
            <v>50</v>
          </cell>
          <cell r="AP490">
            <v>150</v>
          </cell>
          <cell r="AQ490">
            <v>51</v>
          </cell>
          <cell r="AR490">
            <v>2.7</v>
          </cell>
          <cell r="AS490">
            <v>1</v>
          </cell>
          <cell r="AU490">
            <v>0.2</v>
          </cell>
        </row>
        <row r="491">
          <cell r="A491">
            <v>533</v>
          </cell>
          <cell r="B491" t="str">
            <v>Feijão manteiga, cru, seco</v>
          </cell>
          <cell r="C491" t="str">
            <v>Leguminosas, frutos de casca rija, sementes oleaginosas e especiarias</v>
          </cell>
          <cell r="D491" t="str">
            <v>Leguminosas</v>
          </cell>
          <cell r="E491" t="str">
            <v>Leguminosas (sementes de leguminosas secas)</v>
          </cell>
          <cell r="F491">
            <v>313</v>
          </cell>
          <cell r="G491">
            <v>1320</v>
          </cell>
          <cell r="H491">
            <v>0.1</v>
          </cell>
          <cell r="I491">
            <v>0</v>
          </cell>
          <cell r="J491">
            <v>0</v>
          </cell>
          <cell r="K491">
            <v>0</v>
          </cell>
          <cell r="L491">
            <v>0.01</v>
          </cell>
          <cell r="M491">
            <v>0</v>
          </cell>
          <cell r="N491">
            <v>42.6</v>
          </cell>
          <cell r="O491">
            <v>1.7</v>
          </cell>
          <cell r="P491">
            <v>3.6</v>
          </cell>
          <cell r="Q491">
            <v>40.9</v>
          </cell>
          <cell r="R491">
            <v>22.9</v>
          </cell>
          <cell r="S491">
            <v>24</v>
          </cell>
          <cell r="T491">
            <v>0</v>
          </cell>
          <cell r="U491">
            <v>0</v>
          </cell>
          <cell r="V491">
            <v>11.5</v>
          </cell>
          <cell r="W491">
            <v>0</v>
          </cell>
          <cell r="X491">
            <v>0</v>
          </cell>
          <cell r="Y491">
            <v>0</v>
          </cell>
          <cell r="Z491">
            <v>0</v>
          </cell>
          <cell r="AA491">
            <v>0</v>
          </cell>
          <cell r="AB491">
            <v>0.3</v>
          </cell>
          <cell r="AC491">
            <v>0.61</v>
          </cell>
          <cell r="AD491">
            <v>0.19</v>
          </cell>
          <cell r="AE491">
            <v>1.57</v>
          </cell>
          <cell r="AF491">
            <v>4.9000000000000004</v>
          </cell>
          <cell r="AG491">
            <v>3.5</v>
          </cell>
          <cell r="AH491">
            <v>0.6</v>
          </cell>
          <cell r="AI491">
            <v>0</v>
          </cell>
          <cell r="AJ491">
            <v>0</v>
          </cell>
          <cell r="AK491">
            <v>360</v>
          </cell>
          <cell r="AL491">
            <v>4.01</v>
          </cell>
          <cell r="AM491">
            <v>10</v>
          </cell>
          <cell r="AN491">
            <v>1630</v>
          </cell>
          <cell r="AO491">
            <v>120</v>
          </cell>
          <cell r="AP491">
            <v>420</v>
          </cell>
          <cell r="AQ491">
            <v>140</v>
          </cell>
          <cell r="AR491">
            <v>6.9</v>
          </cell>
          <cell r="AS491">
            <v>3</v>
          </cell>
          <cell r="AT491">
            <v>8.5</v>
          </cell>
          <cell r="AU491">
            <v>4.7</v>
          </cell>
        </row>
        <row r="492">
          <cell r="A492">
            <v>220025</v>
          </cell>
          <cell r="B492" t="str">
            <v>Feijão preto, cru, seco</v>
          </cell>
          <cell r="C492" t="str">
            <v>Leguminosas, frutos de casca rija, sementes oleaginosas e especiarias</v>
          </cell>
          <cell r="D492" t="str">
            <v>Leguminosas</v>
          </cell>
          <cell r="E492" t="str">
            <v>Leguminosas (sementes de leguminosas secas)</v>
          </cell>
          <cell r="F492">
            <v>318</v>
          </cell>
          <cell r="G492">
            <v>1340</v>
          </cell>
          <cell r="H492">
            <v>1</v>
          </cell>
          <cell r="I492">
            <v>0.2</v>
          </cell>
          <cell r="J492">
            <v>0.1</v>
          </cell>
          <cell r="K492">
            <v>0.7</v>
          </cell>
          <cell r="L492">
            <v>0.3</v>
          </cell>
          <cell r="M492">
            <v>0</v>
          </cell>
          <cell r="N492">
            <v>47.9</v>
          </cell>
          <cell r="O492">
            <v>4.7</v>
          </cell>
          <cell r="P492">
            <v>0</v>
          </cell>
          <cell r="Q492">
            <v>32</v>
          </cell>
          <cell r="R492">
            <v>14</v>
          </cell>
          <cell r="S492">
            <v>22.4</v>
          </cell>
          <cell r="T492">
            <v>0</v>
          </cell>
          <cell r="U492">
            <v>0</v>
          </cell>
          <cell r="V492">
            <v>12.7</v>
          </cell>
          <cell r="W492">
            <v>0</v>
          </cell>
          <cell r="X492">
            <v>0</v>
          </cell>
          <cell r="Y492">
            <v>2</v>
          </cell>
          <cell r="Z492">
            <v>12</v>
          </cell>
          <cell r="AA492">
            <v>0</v>
          </cell>
          <cell r="AB492">
            <v>0.3</v>
          </cell>
          <cell r="AC492">
            <v>0.65</v>
          </cell>
          <cell r="AD492">
            <v>0.19</v>
          </cell>
          <cell r="AE492">
            <v>0.5</v>
          </cell>
          <cell r="AF492">
            <v>4.2</v>
          </cell>
          <cell r="AG492">
            <v>3.7</v>
          </cell>
          <cell r="AH492">
            <v>0.4</v>
          </cell>
          <cell r="AI492">
            <v>0</v>
          </cell>
          <cell r="AJ492">
            <v>0</v>
          </cell>
          <cell r="AK492">
            <v>130</v>
          </cell>
          <cell r="AL492">
            <v>3.7</v>
          </cell>
          <cell r="AM492">
            <v>10</v>
          </cell>
          <cell r="AN492">
            <v>1530</v>
          </cell>
          <cell r="AO492">
            <v>110</v>
          </cell>
          <cell r="AP492">
            <v>370</v>
          </cell>
          <cell r="AQ492">
            <v>160</v>
          </cell>
          <cell r="AR492">
            <v>6.7</v>
          </cell>
          <cell r="AS492">
            <v>2.4</v>
          </cell>
          <cell r="AT492">
            <v>8.8000000000000007</v>
          </cell>
          <cell r="AU492">
            <v>73</v>
          </cell>
        </row>
        <row r="493">
          <cell r="A493">
            <v>578</v>
          </cell>
          <cell r="B493" t="str">
            <v>Feijão-verde fresco cozido</v>
          </cell>
          <cell r="C493" t="str">
            <v>Produtos hortícolas e derivados</v>
          </cell>
          <cell r="D493" t="str">
            <v>Vagens de leguminosas</v>
          </cell>
          <cell r="E493" t="str">
            <v>Feijões (com vagem) e similares-</v>
          </cell>
          <cell r="F493">
            <v>30</v>
          </cell>
          <cell r="G493">
            <v>125</v>
          </cell>
          <cell r="H493">
            <v>0.3</v>
          </cell>
          <cell r="I493">
            <v>0.1</v>
          </cell>
          <cell r="J493">
            <v>0</v>
          </cell>
          <cell r="K493">
            <v>0.2</v>
          </cell>
          <cell r="L493">
            <v>0.1</v>
          </cell>
          <cell r="M493">
            <v>0</v>
          </cell>
          <cell r="N493">
            <v>3.5</v>
          </cell>
          <cell r="O493">
            <v>2.5</v>
          </cell>
          <cell r="P493">
            <v>0</v>
          </cell>
          <cell r="Q493">
            <v>1</v>
          </cell>
          <cell r="R493">
            <v>3</v>
          </cell>
          <cell r="S493">
            <v>1.8</v>
          </cell>
          <cell r="T493">
            <v>0.2</v>
          </cell>
          <cell r="U493">
            <v>0</v>
          </cell>
          <cell r="V493">
            <v>90.8</v>
          </cell>
          <cell r="W493">
            <v>0</v>
          </cell>
          <cell r="X493">
            <v>0</v>
          </cell>
          <cell r="Y493">
            <v>40</v>
          </cell>
          <cell r="Z493">
            <v>239</v>
          </cell>
          <cell r="AA493">
            <v>0</v>
          </cell>
          <cell r="AB493">
            <v>0.18</v>
          </cell>
          <cell r="AC493">
            <v>0.04</v>
          </cell>
          <cell r="AD493">
            <v>0.06</v>
          </cell>
          <cell r="AE493">
            <v>0.6</v>
          </cell>
          <cell r="AF493">
            <v>1</v>
          </cell>
          <cell r="AG493">
            <v>0.4</v>
          </cell>
          <cell r="AH493">
            <v>0.04</v>
          </cell>
          <cell r="AI493">
            <v>0</v>
          </cell>
          <cell r="AJ493">
            <v>11</v>
          </cell>
          <cell r="AK493">
            <v>49</v>
          </cell>
          <cell r="AL493">
            <v>0.65</v>
          </cell>
          <cell r="AM493">
            <v>98</v>
          </cell>
          <cell r="AN493">
            <v>230</v>
          </cell>
          <cell r="AO493">
            <v>41</v>
          </cell>
          <cell r="AP493">
            <v>34</v>
          </cell>
          <cell r="AQ493">
            <v>17</v>
          </cell>
          <cell r="AR493">
            <v>0.6</v>
          </cell>
          <cell r="AS493">
            <v>0.2</v>
          </cell>
          <cell r="AU493">
            <v>1.7</v>
          </cell>
        </row>
        <row r="494">
          <cell r="A494">
            <v>577</v>
          </cell>
          <cell r="B494" t="str">
            <v>Feijão-verde fresco cru</v>
          </cell>
          <cell r="C494" t="str">
            <v>Produtos hortícolas e derivados</v>
          </cell>
          <cell r="D494" t="str">
            <v>Vagens de leguminosas</v>
          </cell>
          <cell r="E494" t="str">
            <v>Feijões (com vagem) e similares-</v>
          </cell>
          <cell r="F494">
            <v>32</v>
          </cell>
          <cell r="G494">
            <v>132</v>
          </cell>
          <cell r="H494">
            <v>0.3</v>
          </cell>
          <cell r="I494">
            <v>0.1</v>
          </cell>
          <cell r="J494">
            <v>0</v>
          </cell>
          <cell r="K494">
            <v>0.2</v>
          </cell>
          <cell r="L494">
            <v>0.1</v>
          </cell>
          <cell r="M494">
            <v>0</v>
          </cell>
          <cell r="N494">
            <v>3.8</v>
          </cell>
          <cell r="O494">
            <v>2.8</v>
          </cell>
          <cell r="P494">
            <v>0</v>
          </cell>
          <cell r="Q494">
            <v>1</v>
          </cell>
          <cell r="R494">
            <v>3</v>
          </cell>
          <cell r="S494">
            <v>1.9</v>
          </cell>
          <cell r="T494">
            <v>0</v>
          </cell>
          <cell r="U494">
            <v>0</v>
          </cell>
          <cell r="V494">
            <v>90</v>
          </cell>
          <cell r="W494">
            <v>0</v>
          </cell>
          <cell r="X494">
            <v>0</v>
          </cell>
          <cell r="Y494">
            <v>43</v>
          </cell>
          <cell r="Z494">
            <v>260</v>
          </cell>
          <cell r="AA494">
            <v>0</v>
          </cell>
          <cell r="AB494">
            <v>0.2</v>
          </cell>
          <cell r="AC494">
            <v>0.05</v>
          </cell>
          <cell r="AD494">
            <v>7.0000000000000007E-2</v>
          </cell>
          <cell r="AE494">
            <v>0.7</v>
          </cell>
          <cell r="AF494">
            <v>1.2</v>
          </cell>
          <cell r="AG494">
            <v>0.5</v>
          </cell>
          <cell r="AH494">
            <v>0.05</v>
          </cell>
          <cell r="AI494">
            <v>0</v>
          </cell>
          <cell r="AJ494">
            <v>17</v>
          </cell>
          <cell r="AK494">
            <v>80</v>
          </cell>
          <cell r="AL494">
            <v>0.98</v>
          </cell>
          <cell r="AM494">
            <v>2</v>
          </cell>
          <cell r="AN494">
            <v>250</v>
          </cell>
          <cell r="AO494">
            <v>40</v>
          </cell>
          <cell r="AP494">
            <v>35</v>
          </cell>
          <cell r="AQ494">
            <v>17</v>
          </cell>
          <cell r="AR494">
            <v>0.7</v>
          </cell>
          <cell r="AS494">
            <v>0.2</v>
          </cell>
        </row>
        <row r="495">
          <cell r="A495">
            <v>1900000011</v>
          </cell>
          <cell r="B495" t="str">
            <v>Feijoa (polpa)</v>
          </cell>
          <cell r="C495" t="str">
            <v>Frutos e produtos derivados de frutos</v>
          </cell>
          <cell r="D495" t="str">
            <v>Fruta utilizada como fruta</v>
          </cell>
          <cell r="E495" t="str">
            <v>Frutos diversos com casca não comestível, grandes</v>
          </cell>
          <cell r="F495">
            <v>52</v>
          </cell>
          <cell r="G495">
            <v>221</v>
          </cell>
          <cell r="H495">
            <v>0.5</v>
          </cell>
          <cell r="I495">
            <v>0.1</v>
          </cell>
          <cell r="J495">
            <v>0</v>
          </cell>
          <cell r="K495">
            <v>0.2</v>
          </cell>
          <cell r="L495">
            <v>0.2</v>
          </cell>
          <cell r="M495">
            <v>0</v>
          </cell>
          <cell r="N495">
            <v>9.8000000000000007</v>
          </cell>
          <cell r="O495">
            <v>9.5</v>
          </cell>
          <cell r="P495">
            <v>0</v>
          </cell>
          <cell r="Q495">
            <v>0.3</v>
          </cell>
          <cell r="R495">
            <v>2.1</v>
          </cell>
          <cell r="S495">
            <v>0.9</v>
          </cell>
          <cell r="T495">
            <v>0</v>
          </cell>
          <cell r="U495">
            <v>0</v>
          </cell>
          <cell r="V495">
            <v>85</v>
          </cell>
          <cell r="W495">
            <v>0.3</v>
          </cell>
          <cell r="X495">
            <v>0</v>
          </cell>
          <cell r="Y495">
            <v>5</v>
          </cell>
          <cell r="Z495">
            <v>31</v>
          </cell>
          <cell r="AA495">
            <v>0</v>
          </cell>
          <cell r="AB495">
            <v>0.18</v>
          </cell>
          <cell r="AC495">
            <v>0.01</v>
          </cell>
          <cell r="AD495">
            <v>0.01</v>
          </cell>
          <cell r="AE495">
            <v>0.2</v>
          </cell>
          <cell r="AF495">
            <v>0.2</v>
          </cell>
          <cell r="AG495">
            <v>0</v>
          </cell>
          <cell r="AH495">
            <v>0.05</v>
          </cell>
          <cell r="AI495">
            <v>0</v>
          </cell>
          <cell r="AJ495">
            <v>29</v>
          </cell>
          <cell r="AK495">
            <v>38</v>
          </cell>
          <cell r="AL495">
            <v>0.74</v>
          </cell>
          <cell r="AM495">
            <v>3</v>
          </cell>
          <cell r="AN495">
            <v>130</v>
          </cell>
          <cell r="AO495">
            <v>5</v>
          </cell>
          <cell r="AP495">
            <v>13</v>
          </cell>
          <cell r="AQ495">
            <v>7</v>
          </cell>
          <cell r="AR495">
            <v>0.1</v>
          </cell>
          <cell r="AS495">
            <v>0.1</v>
          </cell>
        </row>
        <row r="496">
          <cell r="A496">
            <v>950</v>
          </cell>
          <cell r="B496" t="str">
            <v>Feijoada com carne de porco</v>
          </cell>
          <cell r="C496" t="str">
            <v>Pratos compostos</v>
          </cell>
          <cell r="D496" t="str">
            <v>Pratos, incl. refeições prontas a comer (excluindo sopas e saladas)</v>
          </cell>
          <cell r="E496" t="str">
            <v>Pratos, excluindo pratos  de massa ou arroz, sanduíches e pizza</v>
          </cell>
          <cell r="F496">
            <v>187</v>
          </cell>
          <cell r="G496">
            <v>784</v>
          </cell>
          <cell r="H496">
            <v>7.2</v>
          </cell>
          <cell r="I496">
            <v>2.1</v>
          </cell>
          <cell r="J496">
            <v>3.2</v>
          </cell>
          <cell r="K496">
            <v>1</v>
          </cell>
          <cell r="L496">
            <v>0.88600000000000001</v>
          </cell>
          <cell r="M496">
            <v>0</v>
          </cell>
          <cell r="N496">
            <v>13.3</v>
          </cell>
          <cell r="O496">
            <v>2.1</v>
          </cell>
          <cell r="P496">
            <v>1.2</v>
          </cell>
          <cell r="Q496">
            <v>10</v>
          </cell>
          <cell r="R496">
            <v>6.8</v>
          </cell>
          <cell r="S496">
            <v>13.6</v>
          </cell>
          <cell r="T496">
            <v>1</v>
          </cell>
          <cell r="U496">
            <v>0.2</v>
          </cell>
          <cell r="V496">
            <v>56.2</v>
          </cell>
          <cell r="W496">
            <v>0</v>
          </cell>
          <cell r="X496">
            <v>25</v>
          </cell>
          <cell r="Y496">
            <v>135</v>
          </cell>
          <cell r="Z496">
            <v>808</v>
          </cell>
          <cell r="AA496">
            <v>0.1</v>
          </cell>
          <cell r="AB496">
            <v>0.69</v>
          </cell>
          <cell r="AC496">
            <v>0.23</v>
          </cell>
          <cell r="AD496">
            <v>0.12</v>
          </cell>
          <cell r="AE496">
            <v>2</v>
          </cell>
          <cell r="AF496">
            <v>5.39</v>
          </cell>
          <cell r="AG496">
            <v>2.35</v>
          </cell>
          <cell r="AH496">
            <v>0.21</v>
          </cell>
          <cell r="AI496">
            <v>0.26</v>
          </cell>
          <cell r="AJ496">
            <v>3.4</v>
          </cell>
          <cell r="AK496">
            <v>54</v>
          </cell>
          <cell r="AL496">
            <v>2.57</v>
          </cell>
          <cell r="AM496">
            <v>400</v>
          </cell>
          <cell r="AN496">
            <v>490</v>
          </cell>
          <cell r="AO496">
            <v>65</v>
          </cell>
          <cell r="AP496">
            <v>150</v>
          </cell>
          <cell r="AQ496">
            <v>60</v>
          </cell>
          <cell r="AR496">
            <v>2.2999999999999998</v>
          </cell>
          <cell r="AS496">
            <v>1.7</v>
          </cell>
        </row>
        <row r="497">
          <cell r="A497">
            <v>951</v>
          </cell>
          <cell r="B497" t="str">
            <v>Feijoada com carne de porco e de vaca</v>
          </cell>
          <cell r="C497" t="str">
            <v>Pratos compostos</v>
          </cell>
          <cell r="D497" t="str">
            <v>Pratos, incl. refeições prontas a comer (excluindo sopas e saladas)</v>
          </cell>
          <cell r="E497" t="str">
            <v>Pratos, excluindo pratos  de massa ou arroz, sanduíches e pizza</v>
          </cell>
          <cell r="F497">
            <v>191</v>
          </cell>
          <cell r="G497">
            <v>797</v>
          </cell>
          <cell r="H497">
            <v>7.5</v>
          </cell>
          <cell r="I497">
            <v>2.2999999999999998</v>
          </cell>
          <cell r="J497">
            <v>3.5</v>
          </cell>
          <cell r="K497">
            <v>0.9</v>
          </cell>
          <cell r="L497">
            <v>0.76800000000000002</v>
          </cell>
          <cell r="M497">
            <v>0.1</v>
          </cell>
          <cell r="N497">
            <v>13.3</v>
          </cell>
          <cell r="O497">
            <v>2.1</v>
          </cell>
          <cell r="P497">
            <v>1.2</v>
          </cell>
          <cell r="Q497">
            <v>10</v>
          </cell>
          <cell r="R497">
            <v>6.8</v>
          </cell>
          <cell r="S497">
            <v>13.7</v>
          </cell>
          <cell r="T497">
            <v>1</v>
          </cell>
          <cell r="U497">
            <v>0.2</v>
          </cell>
          <cell r="V497">
            <v>55.9</v>
          </cell>
          <cell r="W497">
            <v>0</v>
          </cell>
          <cell r="X497">
            <v>26</v>
          </cell>
          <cell r="Y497">
            <v>135</v>
          </cell>
          <cell r="Z497">
            <v>808</v>
          </cell>
          <cell r="AA497">
            <v>0.2</v>
          </cell>
          <cell r="AB497">
            <v>0.57999999999999996</v>
          </cell>
          <cell r="AC497">
            <v>0.19</v>
          </cell>
          <cell r="AD497">
            <v>0.11</v>
          </cell>
          <cell r="AE497">
            <v>1.7</v>
          </cell>
          <cell r="AF497">
            <v>4.92</v>
          </cell>
          <cell r="AG497">
            <v>2.34</v>
          </cell>
          <cell r="AH497">
            <v>0.21</v>
          </cell>
          <cell r="AI497">
            <v>0.35</v>
          </cell>
          <cell r="AJ497">
            <v>3.4</v>
          </cell>
          <cell r="AK497">
            <v>55</v>
          </cell>
          <cell r="AL497">
            <v>2.56</v>
          </cell>
          <cell r="AM497">
            <v>400</v>
          </cell>
          <cell r="AN497">
            <v>490</v>
          </cell>
          <cell r="AO497">
            <v>65</v>
          </cell>
          <cell r="AP497">
            <v>160</v>
          </cell>
          <cell r="AQ497">
            <v>60</v>
          </cell>
          <cell r="AR497">
            <v>2.4</v>
          </cell>
          <cell r="AS497">
            <v>2.1</v>
          </cell>
        </row>
        <row r="498">
          <cell r="A498">
            <v>1023</v>
          </cell>
          <cell r="B498" t="str">
            <v>Feijoada com enchidos e ovos</v>
          </cell>
          <cell r="C498" t="str">
            <v>Pratos compostos</v>
          </cell>
          <cell r="D498" t="str">
            <v>Pratos, incl. refeições prontas a comer (excluindo sopas e saladas)</v>
          </cell>
          <cell r="E498" t="str">
            <v>Pratos, excluindo pratos  de massa ou arroz, sanduíches e pizza</v>
          </cell>
          <cell r="F498">
            <v>240</v>
          </cell>
          <cell r="G498">
            <v>998</v>
          </cell>
          <cell r="H498">
            <v>15.1</v>
          </cell>
          <cell r="I498">
            <v>4.8</v>
          </cell>
          <cell r="J498">
            <v>6.1</v>
          </cell>
          <cell r="K498">
            <v>2.2999999999999998</v>
          </cell>
          <cell r="L498">
            <v>2.04</v>
          </cell>
          <cell r="M498">
            <v>0</v>
          </cell>
          <cell r="N498">
            <v>14.1</v>
          </cell>
          <cell r="O498">
            <v>2.1</v>
          </cell>
          <cell r="P498">
            <v>1</v>
          </cell>
          <cell r="Q498">
            <v>11</v>
          </cell>
          <cell r="R498">
            <v>5.8</v>
          </cell>
          <cell r="S498">
            <v>9</v>
          </cell>
          <cell r="T498">
            <v>0.7</v>
          </cell>
          <cell r="U498">
            <v>0</v>
          </cell>
          <cell r="V498">
            <v>54.3</v>
          </cell>
          <cell r="W498">
            <v>0</v>
          </cell>
          <cell r="X498">
            <v>74</v>
          </cell>
          <cell r="Y498">
            <v>49</v>
          </cell>
          <cell r="Z498">
            <v>130</v>
          </cell>
          <cell r="AA498">
            <v>0.3</v>
          </cell>
          <cell r="AB498">
            <v>0.93</v>
          </cell>
          <cell r="AC498">
            <v>0.24</v>
          </cell>
          <cell r="AD498">
            <v>0.15</v>
          </cell>
          <cell r="AE498">
            <v>1.1000000000000001</v>
          </cell>
          <cell r="AF498">
            <v>2.91</v>
          </cell>
          <cell r="AG498">
            <v>1.82</v>
          </cell>
          <cell r="AH498">
            <v>0.3</v>
          </cell>
          <cell r="AI498">
            <v>0.31</v>
          </cell>
          <cell r="AJ498">
            <v>7.1</v>
          </cell>
          <cell r="AK498">
            <v>95</v>
          </cell>
          <cell r="AL498">
            <v>1.95</v>
          </cell>
          <cell r="AM498">
            <v>300</v>
          </cell>
          <cell r="AN498">
            <v>470</v>
          </cell>
          <cell r="AO498">
            <v>59</v>
          </cell>
          <cell r="AP498">
            <v>130</v>
          </cell>
          <cell r="AQ498">
            <v>44</v>
          </cell>
          <cell r="AR498">
            <v>2.7</v>
          </cell>
          <cell r="AS498">
            <v>1.7</v>
          </cell>
        </row>
        <row r="499">
          <cell r="A499">
            <v>779</v>
          </cell>
          <cell r="B499" t="str">
            <v>Fermento em pó</v>
          </cell>
          <cell r="C499" t="str">
            <v>Ingredientes principais isolados, aditivos, aromas, fermentos e auxiliares tecnológicos</v>
          </cell>
          <cell r="D499" t="str">
            <v>Outros aditivos alimentares não aromatizantes, corantes e edulcorantes</v>
          </cell>
          <cell r="E499" t="str">
            <v>Agentes levedantes</v>
          </cell>
          <cell r="F499">
            <v>156</v>
          </cell>
          <cell r="G499">
            <v>665</v>
          </cell>
          <cell r="H499">
            <v>0</v>
          </cell>
          <cell r="I499">
            <v>0</v>
          </cell>
          <cell r="J499">
            <v>0</v>
          </cell>
          <cell r="K499">
            <v>0</v>
          </cell>
          <cell r="L499">
            <v>0</v>
          </cell>
          <cell r="M499">
            <v>0</v>
          </cell>
          <cell r="N499">
            <v>34.4</v>
          </cell>
          <cell r="O499">
            <v>0</v>
          </cell>
          <cell r="P499">
            <v>0</v>
          </cell>
          <cell r="Q499">
            <v>34.4</v>
          </cell>
          <cell r="R499">
            <v>0</v>
          </cell>
          <cell r="S499">
            <v>4.7</v>
          </cell>
          <cell r="T499">
            <v>46</v>
          </cell>
          <cell r="U499">
            <v>0</v>
          </cell>
          <cell r="V499">
            <v>12.4</v>
          </cell>
          <cell r="W499">
            <v>0</v>
          </cell>
          <cell r="X499">
            <v>0</v>
          </cell>
          <cell r="Y499">
            <v>0</v>
          </cell>
          <cell r="Z499">
            <v>0</v>
          </cell>
          <cell r="AA499">
            <v>0</v>
          </cell>
          <cell r="AB499">
            <v>0</v>
          </cell>
          <cell r="AC499">
            <v>0</v>
          </cell>
          <cell r="AD499">
            <v>0</v>
          </cell>
          <cell r="AE499">
            <v>0</v>
          </cell>
          <cell r="AF499">
            <v>1</v>
          </cell>
          <cell r="AG499">
            <v>1</v>
          </cell>
          <cell r="AH499">
            <v>0</v>
          </cell>
          <cell r="AI499">
            <v>0</v>
          </cell>
          <cell r="AJ499">
            <v>0</v>
          </cell>
          <cell r="AK499">
            <v>0</v>
          </cell>
          <cell r="AL499">
            <v>47.5</v>
          </cell>
          <cell r="AM499">
            <v>18500</v>
          </cell>
          <cell r="AN499">
            <v>50</v>
          </cell>
          <cell r="AO499">
            <v>6</v>
          </cell>
          <cell r="AP499">
            <v>10500</v>
          </cell>
          <cell r="AQ499">
            <v>2</v>
          </cell>
          <cell r="AR499">
            <v>0.5</v>
          </cell>
          <cell r="AS499">
            <v>0.1</v>
          </cell>
        </row>
        <row r="500">
          <cell r="A500">
            <v>777</v>
          </cell>
          <cell r="B500" t="str">
            <v>Fermento fresco de padeiro</v>
          </cell>
          <cell r="C500" t="str">
            <v>Ingredientes principais isolados, aditivos, aromas, fermentos e auxiliares tecnológicos</v>
          </cell>
          <cell r="D500" t="str">
            <v>Diversos agentes auxiliares para o processamento de alimentos</v>
          </cell>
          <cell r="E500" t="str">
            <v>Microrganismos vivos para produção de alimentos</v>
          </cell>
          <cell r="F500">
            <v>78</v>
          </cell>
          <cell r="G500">
            <v>328</v>
          </cell>
          <cell r="H500">
            <v>0.9</v>
          </cell>
          <cell r="I500">
            <v>0.1</v>
          </cell>
          <cell r="J500">
            <v>0.5</v>
          </cell>
          <cell r="K500">
            <v>0</v>
          </cell>
          <cell r="L500">
            <v>0</v>
          </cell>
          <cell r="M500">
            <v>0</v>
          </cell>
          <cell r="N500">
            <v>1</v>
          </cell>
          <cell r="O500">
            <v>0</v>
          </cell>
          <cell r="P500">
            <v>0</v>
          </cell>
          <cell r="Q500">
            <v>1</v>
          </cell>
          <cell r="R500">
            <v>7.3</v>
          </cell>
          <cell r="S500">
            <v>12.9</v>
          </cell>
          <cell r="T500">
            <v>0.1</v>
          </cell>
          <cell r="U500">
            <v>0</v>
          </cell>
          <cell r="V500">
            <v>73</v>
          </cell>
          <cell r="W500">
            <v>0</v>
          </cell>
          <cell r="X500">
            <v>0</v>
          </cell>
          <cell r="Y500">
            <v>0</v>
          </cell>
          <cell r="Z500">
            <v>0</v>
          </cell>
          <cell r="AA500">
            <v>0</v>
          </cell>
          <cell r="AB500">
            <v>0</v>
          </cell>
          <cell r="AC500">
            <v>0.81</v>
          </cell>
          <cell r="AD500">
            <v>1.7</v>
          </cell>
          <cell r="AE500">
            <v>13</v>
          </cell>
          <cell r="AF500">
            <v>15</v>
          </cell>
          <cell r="AG500">
            <v>2</v>
          </cell>
          <cell r="AH500">
            <v>0.72</v>
          </cell>
          <cell r="AI500">
            <v>0</v>
          </cell>
          <cell r="AJ500">
            <v>0</v>
          </cell>
          <cell r="AK500">
            <v>810</v>
          </cell>
          <cell r="AL500">
            <v>2.2000000000000002</v>
          </cell>
          <cell r="AM500">
            <v>23</v>
          </cell>
          <cell r="AN500">
            <v>620</v>
          </cell>
          <cell r="AO500">
            <v>20</v>
          </cell>
          <cell r="AP500">
            <v>420</v>
          </cell>
          <cell r="AQ500">
            <v>55</v>
          </cell>
          <cell r="AR500">
            <v>3.9</v>
          </cell>
          <cell r="AS500">
            <v>5.2</v>
          </cell>
        </row>
        <row r="501">
          <cell r="A501">
            <v>778</v>
          </cell>
          <cell r="B501" t="str">
            <v>Fermento seco de padeiro</v>
          </cell>
          <cell r="C501" t="str">
            <v>Ingredientes principais isolados, aditivos, aromas, fermentos e auxiliares tecnológicos</v>
          </cell>
          <cell r="D501" t="str">
            <v>Diversos agentes auxiliares para o processamento de alimentos</v>
          </cell>
          <cell r="E501" t="str">
            <v>Microrganismos vivos para produção de alimentos</v>
          </cell>
          <cell r="F501">
            <v>228</v>
          </cell>
          <cell r="G501">
            <v>956</v>
          </cell>
          <cell r="H501">
            <v>2.5</v>
          </cell>
          <cell r="I501">
            <v>0.3</v>
          </cell>
          <cell r="J501">
            <v>1.4</v>
          </cell>
          <cell r="K501">
            <v>0</v>
          </cell>
          <cell r="L501">
            <v>0</v>
          </cell>
          <cell r="M501">
            <v>0</v>
          </cell>
          <cell r="N501">
            <v>3.2</v>
          </cell>
          <cell r="O501">
            <v>0</v>
          </cell>
          <cell r="P501">
            <v>0</v>
          </cell>
          <cell r="Q501">
            <v>3.2</v>
          </cell>
          <cell r="R501">
            <v>19.7</v>
          </cell>
          <cell r="S501">
            <v>38.299999999999997</v>
          </cell>
          <cell r="T501">
            <v>0.1</v>
          </cell>
          <cell r="U501">
            <v>0</v>
          </cell>
          <cell r="V501">
            <v>5</v>
          </cell>
          <cell r="W501">
            <v>0</v>
          </cell>
          <cell r="X501">
            <v>0</v>
          </cell>
          <cell r="Y501">
            <v>0</v>
          </cell>
          <cell r="Z501">
            <v>0</v>
          </cell>
          <cell r="AA501">
            <v>0</v>
          </cell>
          <cell r="AB501">
            <v>0</v>
          </cell>
          <cell r="AC501">
            <v>2.2999999999999998</v>
          </cell>
          <cell r="AD501">
            <v>4.7</v>
          </cell>
          <cell r="AE501">
            <v>8.1999999999999993</v>
          </cell>
          <cell r="AF501">
            <v>15</v>
          </cell>
          <cell r="AG501">
            <v>6.7</v>
          </cell>
          <cell r="AH501">
            <v>1.9</v>
          </cell>
          <cell r="AI501">
            <v>0</v>
          </cell>
          <cell r="AJ501">
            <v>0</v>
          </cell>
          <cell r="AK501">
            <v>2500</v>
          </cell>
          <cell r="AL501">
            <v>7.7</v>
          </cell>
          <cell r="AM501">
            <v>48</v>
          </cell>
          <cell r="AN501">
            <v>2000</v>
          </cell>
          <cell r="AO501">
            <v>63</v>
          </cell>
          <cell r="AP501">
            <v>1250</v>
          </cell>
          <cell r="AQ501">
            <v>170</v>
          </cell>
          <cell r="AR501">
            <v>18</v>
          </cell>
          <cell r="AS501">
            <v>9.3000000000000007</v>
          </cell>
        </row>
        <row r="502">
          <cell r="A502" t="str">
            <v>MD6</v>
          </cell>
          <cell r="B502" t="str">
            <v>Farinha maizena</v>
          </cell>
          <cell r="C502" t="str">
            <v>Ingredientes principais isolados, aditivos, aromas, fermentos e auxiliares tecnológicos</v>
          </cell>
          <cell r="D502" t="str">
            <v>Diversos agentes auxiliares para o processamento de alimentos</v>
          </cell>
          <cell r="E502" t="str">
            <v>Microrganismos vivos para produção de alimentos</v>
          </cell>
          <cell r="F502">
            <v>355</v>
          </cell>
          <cell r="G502">
            <v>1487</v>
          </cell>
          <cell r="H502">
            <v>0.5</v>
          </cell>
          <cell r="I502">
            <v>0.1</v>
          </cell>
          <cell r="J502">
            <v>0</v>
          </cell>
          <cell r="K502">
            <v>0</v>
          </cell>
          <cell r="L502">
            <v>0</v>
          </cell>
          <cell r="M502">
            <v>0</v>
          </cell>
          <cell r="N502">
            <v>86</v>
          </cell>
          <cell r="O502">
            <v>0</v>
          </cell>
          <cell r="P502">
            <v>0</v>
          </cell>
          <cell r="Q502">
            <v>0</v>
          </cell>
          <cell r="R502">
            <v>1</v>
          </cell>
          <cell r="S502">
            <v>0.5</v>
          </cell>
          <cell r="T502">
            <v>0.01</v>
          </cell>
          <cell r="U502">
            <v>0</v>
          </cell>
          <cell r="V502">
            <v>0</v>
          </cell>
          <cell r="W502">
            <v>0</v>
          </cell>
          <cell r="X502">
            <v>0</v>
          </cell>
          <cell r="Y502">
            <v>0</v>
          </cell>
          <cell r="Z502">
            <v>0</v>
          </cell>
          <cell r="AA502">
            <v>0</v>
          </cell>
          <cell r="AB502">
            <v>0</v>
          </cell>
          <cell r="AC502">
            <v>0</v>
          </cell>
          <cell r="AD502">
            <v>0</v>
          </cell>
          <cell r="AE502">
            <v>0</v>
          </cell>
          <cell r="AF502">
            <v>0</v>
          </cell>
          <cell r="AG502">
            <v>0</v>
          </cell>
          <cell r="AH502">
            <v>0</v>
          </cell>
          <cell r="AI502">
            <v>0</v>
          </cell>
          <cell r="AJ502">
            <v>0</v>
          </cell>
          <cell r="AK502">
            <v>0</v>
          </cell>
          <cell r="AL502">
            <v>0</v>
          </cell>
          <cell r="AM502">
            <v>0</v>
          </cell>
          <cell r="AN502">
            <v>0</v>
          </cell>
          <cell r="AO502">
            <v>0</v>
          </cell>
          <cell r="AP502">
            <v>0</v>
          </cell>
          <cell r="AQ502">
            <v>0</v>
          </cell>
          <cell r="AR502">
            <v>0</v>
          </cell>
          <cell r="AS502">
            <v>0</v>
          </cell>
          <cell r="AT502">
            <v>0</v>
          </cell>
          <cell r="AU502">
            <v>0</v>
          </cell>
        </row>
        <row r="503">
          <cell r="A503">
            <v>1232</v>
          </cell>
          <cell r="B503" t="str">
            <v>Fiambre de aves</v>
          </cell>
          <cell r="C503" t="str">
            <v>Carne e produtos cárneos</v>
          </cell>
          <cell r="D503" t="str">
            <v>Produtos processados à base de carne</v>
          </cell>
          <cell r="E503" t="str">
            <v>Carne cozinhada curada (ou temperada)</v>
          </cell>
          <cell r="F503">
            <v>83</v>
          </cell>
          <cell r="G503">
            <v>351</v>
          </cell>
          <cell r="H503">
            <v>1.6</v>
          </cell>
          <cell r="I503">
            <v>0.5</v>
          </cell>
          <cell r="J503">
            <v>0.7</v>
          </cell>
          <cell r="K503">
            <v>0.5</v>
          </cell>
          <cell r="L503">
            <v>0.35</v>
          </cell>
          <cell r="M503">
            <v>0</v>
          </cell>
          <cell r="N503">
            <v>2.7</v>
          </cell>
          <cell r="O503">
            <v>0.1</v>
          </cell>
          <cell r="P503">
            <v>0</v>
          </cell>
          <cell r="Q503">
            <v>0</v>
          </cell>
          <cell r="R503">
            <v>1.6</v>
          </cell>
          <cell r="S503">
            <v>13.8</v>
          </cell>
          <cell r="T503">
            <v>2.2999999999999998</v>
          </cell>
          <cell r="U503">
            <v>0</v>
          </cell>
          <cell r="V503">
            <v>76.900000000000006</v>
          </cell>
          <cell r="W503">
            <v>0</v>
          </cell>
          <cell r="X503">
            <v>64</v>
          </cell>
          <cell r="Y503">
            <v>0</v>
          </cell>
          <cell r="Z503">
            <v>0</v>
          </cell>
          <cell r="AA503">
            <v>0</v>
          </cell>
          <cell r="AB503">
            <v>0.16</v>
          </cell>
          <cell r="AC503">
            <v>0.1</v>
          </cell>
          <cell r="AD503">
            <v>0.08</v>
          </cell>
          <cell r="AE503">
            <v>3.5</v>
          </cell>
          <cell r="AF503">
            <v>6.4</v>
          </cell>
          <cell r="AG503">
            <v>2.9</v>
          </cell>
          <cell r="AH503">
            <v>0.24</v>
          </cell>
          <cell r="AI503">
            <v>1.1000000000000001</v>
          </cell>
          <cell r="AJ503">
            <v>0</v>
          </cell>
          <cell r="AK503">
            <v>2</v>
          </cell>
          <cell r="AL503">
            <v>3.38</v>
          </cell>
          <cell r="AM503">
            <v>910</v>
          </cell>
          <cell r="AN503">
            <v>310</v>
          </cell>
          <cell r="AO503">
            <v>11</v>
          </cell>
          <cell r="AP503">
            <v>270</v>
          </cell>
          <cell r="AQ503">
            <v>17</v>
          </cell>
          <cell r="AR503">
            <v>0.4</v>
          </cell>
          <cell r="AS503">
            <v>0.6</v>
          </cell>
          <cell r="AU503">
            <v>3</v>
          </cell>
        </row>
        <row r="504">
          <cell r="A504">
            <v>1231</v>
          </cell>
          <cell r="B504" t="str">
            <v>Fiambre de porco</v>
          </cell>
          <cell r="C504" t="str">
            <v>Carne e produtos cárneos</v>
          </cell>
          <cell r="D504" t="str">
            <v>Produtos processados à base de carne</v>
          </cell>
          <cell r="E504" t="str">
            <v>Carne cozinhada curada (ou temperada)</v>
          </cell>
          <cell r="F504">
            <v>111</v>
          </cell>
          <cell r="G504">
            <v>466</v>
          </cell>
          <cell r="H504">
            <v>4.5999999999999996</v>
          </cell>
          <cell r="I504">
            <v>1.5</v>
          </cell>
          <cell r="J504">
            <v>2</v>
          </cell>
          <cell r="K504">
            <v>0.7</v>
          </cell>
          <cell r="L504">
            <v>0.55000000000000004</v>
          </cell>
          <cell r="M504">
            <v>0</v>
          </cell>
          <cell r="N504">
            <v>1.3</v>
          </cell>
          <cell r="O504">
            <v>1.3</v>
          </cell>
          <cell r="P504">
            <v>0</v>
          </cell>
          <cell r="Q504">
            <v>0</v>
          </cell>
          <cell r="R504">
            <v>1.9</v>
          </cell>
          <cell r="S504">
            <v>15.3</v>
          </cell>
          <cell r="T504">
            <v>2.2999999999999998</v>
          </cell>
          <cell r="U504">
            <v>0</v>
          </cell>
          <cell r="V504">
            <v>74.5</v>
          </cell>
          <cell r="W504">
            <v>0</v>
          </cell>
          <cell r="X504">
            <v>64</v>
          </cell>
          <cell r="Y504">
            <v>0</v>
          </cell>
          <cell r="Z504">
            <v>0</v>
          </cell>
          <cell r="AA504">
            <v>0</v>
          </cell>
          <cell r="AB504">
            <v>0.16</v>
          </cell>
          <cell r="AC504">
            <v>0.32</v>
          </cell>
          <cell r="AD504">
            <v>0.13</v>
          </cell>
          <cell r="AE504">
            <v>3.5</v>
          </cell>
          <cell r="AF504">
            <v>6.4</v>
          </cell>
          <cell r="AG504">
            <v>2.9</v>
          </cell>
          <cell r="AH504">
            <v>0.24</v>
          </cell>
          <cell r="AI504">
            <v>1.1000000000000001</v>
          </cell>
          <cell r="AJ504">
            <v>0</v>
          </cell>
          <cell r="AK504">
            <v>2</v>
          </cell>
          <cell r="AL504">
            <v>3.4</v>
          </cell>
          <cell r="AM504">
            <v>940</v>
          </cell>
          <cell r="AN504">
            <v>330</v>
          </cell>
          <cell r="AO504">
            <v>11</v>
          </cell>
          <cell r="AP504">
            <v>270</v>
          </cell>
          <cell r="AQ504">
            <v>16</v>
          </cell>
          <cell r="AR504">
            <v>0.7</v>
          </cell>
          <cell r="AS504">
            <v>1.4</v>
          </cell>
          <cell r="AU504">
            <v>3</v>
          </cell>
        </row>
        <row r="505">
          <cell r="A505">
            <v>1168</v>
          </cell>
          <cell r="B505" t="str">
            <v>Fiambre, pá</v>
          </cell>
          <cell r="C505" t="str">
            <v>Carne e produtos cárneos</v>
          </cell>
          <cell r="D505" t="str">
            <v>Produtos processados à base de carne</v>
          </cell>
          <cell r="E505" t="str">
            <v>Carne cozinhada curada (ou temperada)</v>
          </cell>
          <cell r="F505">
            <v>112</v>
          </cell>
          <cell r="G505">
            <v>467</v>
          </cell>
          <cell r="H505">
            <v>5.0999999999999996</v>
          </cell>
          <cell r="I505">
            <v>1.7</v>
          </cell>
          <cell r="J505">
            <v>2.2000000000000002</v>
          </cell>
          <cell r="K505">
            <v>0.7</v>
          </cell>
          <cell r="L505">
            <v>0.6</v>
          </cell>
          <cell r="M505">
            <v>0</v>
          </cell>
          <cell r="N505">
            <v>1.3</v>
          </cell>
          <cell r="O505">
            <v>1.3</v>
          </cell>
          <cell r="P505">
            <v>0</v>
          </cell>
          <cell r="Q505">
            <v>0</v>
          </cell>
          <cell r="R505">
            <v>2.2999999999999998</v>
          </cell>
          <cell r="S505">
            <v>14</v>
          </cell>
          <cell r="T505">
            <v>2.4</v>
          </cell>
          <cell r="U505">
            <v>0</v>
          </cell>
          <cell r="V505">
            <v>74.5</v>
          </cell>
          <cell r="W505">
            <v>0</v>
          </cell>
          <cell r="X505">
            <v>64</v>
          </cell>
          <cell r="Y505">
            <v>0</v>
          </cell>
          <cell r="Z505">
            <v>0</v>
          </cell>
          <cell r="AA505">
            <v>0</v>
          </cell>
          <cell r="AB505">
            <v>0.16</v>
          </cell>
          <cell r="AC505">
            <v>0.28000000000000003</v>
          </cell>
          <cell r="AD505">
            <v>0.13</v>
          </cell>
          <cell r="AE505">
            <v>3.5</v>
          </cell>
          <cell r="AF505">
            <v>6.4</v>
          </cell>
          <cell r="AG505">
            <v>2.9</v>
          </cell>
          <cell r="AH505">
            <v>0.2</v>
          </cell>
          <cell r="AI505">
            <v>1.1000000000000001</v>
          </cell>
          <cell r="AJ505">
            <v>0</v>
          </cell>
          <cell r="AK505">
            <v>2</v>
          </cell>
          <cell r="AL505">
            <v>3.34</v>
          </cell>
          <cell r="AM505">
            <v>940</v>
          </cell>
          <cell r="AN505">
            <v>310</v>
          </cell>
          <cell r="AO505">
            <v>12</v>
          </cell>
          <cell r="AP505">
            <v>260</v>
          </cell>
          <cell r="AQ505">
            <v>14</v>
          </cell>
          <cell r="AR505">
            <v>0.7</v>
          </cell>
          <cell r="AS505">
            <v>1.4</v>
          </cell>
          <cell r="AU505">
            <v>3</v>
          </cell>
        </row>
        <row r="506">
          <cell r="A506">
            <v>1167</v>
          </cell>
          <cell r="B506" t="str">
            <v>Fiambre, peito de frango</v>
          </cell>
          <cell r="C506" t="str">
            <v>Carne e produtos cárneos</v>
          </cell>
          <cell r="D506" t="str">
            <v>Produtos processados à base de carne</v>
          </cell>
          <cell r="E506" t="str">
            <v>Carne cozinhada curada (ou temperada)</v>
          </cell>
          <cell r="F506">
            <v>82</v>
          </cell>
          <cell r="G506">
            <v>344</v>
          </cell>
          <cell r="H506">
            <v>1.3</v>
          </cell>
          <cell r="I506">
            <v>0.4</v>
          </cell>
          <cell r="J506">
            <v>0.6</v>
          </cell>
          <cell r="K506">
            <v>0.3</v>
          </cell>
          <cell r="L506">
            <v>0.2</v>
          </cell>
          <cell r="M506">
            <v>0</v>
          </cell>
          <cell r="N506">
            <v>2.8</v>
          </cell>
          <cell r="O506">
            <v>0.1</v>
          </cell>
          <cell r="P506">
            <v>0</v>
          </cell>
          <cell r="Q506">
            <v>0</v>
          </cell>
          <cell r="R506">
            <v>1.9</v>
          </cell>
          <cell r="S506">
            <v>13.7</v>
          </cell>
          <cell r="T506">
            <v>2.4</v>
          </cell>
          <cell r="U506">
            <v>0</v>
          </cell>
          <cell r="V506">
            <v>76.599999999999994</v>
          </cell>
          <cell r="W506">
            <v>0</v>
          </cell>
          <cell r="X506">
            <v>64</v>
          </cell>
          <cell r="Y506">
            <v>0</v>
          </cell>
          <cell r="Z506">
            <v>0</v>
          </cell>
          <cell r="AA506">
            <v>0</v>
          </cell>
          <cell r="AB506">
            <v>0.16</v>
          </cell>
          <cell r="AC506">
            <v>0.09</v>
          </cell>
          <cell r="AD506">
            <v>0.06</v>
          </cell>
          <cell r="AE506">
            <v>3.5</v>
          </cell>
          <cell r="AF506">
            <v>6.4</v>
          </cell>
          <cell r="AG506">
            <v>2.9</v>
          </cell>
          <cell r="AH506">
            <v>0.23</v>
          </cell>
          <cell r="AI506">
            <v>1.1000000000000001</v>
          </cell>
          <cell r="AJ506">
            <v>0</v>
          </cell>
          <cell r="AK506">
            <v>2</v>
          </cell>
          <cell r="AL506">
            <v>3.58</v>
          </cell>
          <cell r="AM506">
            <v>950</v>
          </cell>
          <cell r="AN506">
            <v>320</v>
          </cell>
          <cell r="AO506">
            <v>10</v>
          </cell>
          <cell r="AP506">
            <v>270</v>
          </cell>
          <cell r="AQ506">
            <v>17</v>
          </cell>
          <cell r="AR506">
            <v>0.4</v>
          </cell>
          <cell r="AS506">
            <v>0.4</v>
          </cell>
          <cell r="AU506">
            <v>3</v>
          </cell>
        </row>
        <row r="507">
          <cell r="A507">
            <v>1166</v>
          </cell>
          <cell r="B507" t="str">
            <v>Fiambre, peito de peru</v>
          </cell>
          <cell r="C507" t="str">
            <v>Carne e produtos cárneos</v>
          </cell>
          <cell r="D507" t="str">
            <v>Produtos processados à base de carne</v>
          </cell>
          <cell r="E507" t="str">
            <v>Carne cozinhada curada (ou temperada)</v>
          </cell>
          <cell r="F507">
            <v>85</v>
          </cell>
          <cell r="G507">
            <v>359</v>
          </cell>
          <cell r="H507">
            <v>1.9</v>
          </cell>
          <cell r="I507">
            <v>0.6</v>
          </cell>
          <cell r="J507">
            <v>0.7</v>
          </cell>
          <cell r="K507">
            <v>0.6</v>
          </cell>
          <cell r="L507">
            <v>0.5</v>
          </cell>
          <cell r="M507">
            <v>0</v>
          </cell>
          <cell r="N507">
            <v>2.6</v>
          </cell>
          <cell r="O507">
            <v>0.1</v>
          </cell>
          <cell r="P507">
            <v>0</v>
          </cell>
          <cell r="Q507">
            <v>0</v>
          </cell>
          <cell r="R507">
            <v>1.2</v>
          </cell>
          <cell r="S507">
            <v>13.8</v>
          </cell>
          <cell r="T507">
            <v>2.2000000000000002</v>
          </cell>
          <cell r="U507">
            <v>0</v>
          </cell>
          <cell r="V507">
            <v>77.2</v>
          </cell>
          <cell r="W507">
            <v>0</v>
          </cell>
          <cell r="X507">
            <v>64</v>
          </cell>
          <cell r="Y507">
            <v>0</v>
          </cell>
          <cell r="Z507">
            <v>0</v>
          </cell>
          <cell r="AA507">
            <v>0</v>
          </cell>
          <cell r="AB507">
            <v>0.16</v>
          </cell>
          <cell r="AC507">
            <v>0.11</v>
          </cell>
          <cell r="AD507">
            <v>0.09</v>
          </cell>
          <cell r="AE507">
            <v>3.5</v>
          </cell>
          <cell r="AF507">
            <v>6.4</v>
          </cell>
          <cell r="AG507">
            <v>2.9</v>
          </cell>
          <cell r="AH507">
            <v>0.24</v>
          </cell>
          <cell r="AI507">
            <v>1.1000000000000001</v>
          </cell>
          <cell r="AJ507">
            <v>0</v>
          </cell>
          <cell r="AK507">
            <v>2</v>
          </cell>
          <cell r="AL507">
            <v>3.17</v>
          </cell>
          <cell r="AM507">
            <v>870</v>
          </cell>
          <cell r="AN507">
            <v>290</v>
          </cell>
          <cell r="AO507">
            <v>11</v>
          </cell>
          <cell r="AP507">
            <v>270</v>
          </cell>
          <cell r="AQ507">
            <v>16</v>
          </cell>
          <cell r="AR507">
            <v>0.4</v>
          </cell>
          <cell r="AS507">
            <v>0.9</v>
          </cell>
          <cell r="AU507">
            <v>3</v>
          </cell>
        </row>
        <row r="508">
          <cell r="A508">
            <v>1169</v>
          </cell>
          <cell r="B508" t="str">
            <v>Fiambre, perna</v>
          </cell>
          <cell r="C508" t="str">
            <v>Carne e produtos cárneos</v>
          </cell>
          <cell r="D508" t="str">
            <v>Produtos processados à base de carne</v>
          </cell>
          <cell r="E508" t="str">
            <v>Carne cozinhada curada (ou temperada)</v>
          </cell>
          <cell r="F508">
            <v>111</v>
          </cell>
          <cell r="G508">
            <v>464</v>
          </cell>
          <cell r="H508">
            <v>4.0999999999999996</v>
          </cell>
          <cell r="I508">
            <v>1.3</v>
          </cell>
          <cell r="J508">
            <v>1.8</v>
          </cell>
          <cell r="K508">
            <v>0.6</v>
          </cell>
          <cell r="L508">
            <v>0.5</v>
          </cell>
          <cell r="M508">
            <v>0</v>
          </cell>
          <cell r="N508">
            <v>1.2</v>
          </cell>
          <cell r="O508">
            <v>1.2</v>
          </cell>
          <cell r="P508">
            <v>0</v>
          </cell>
          <cell r="Q508">
            <v>0</v>
          </cell>
          <cell r="R508">
            <v>1.4</v>
          </cell>
          <cell r="S508">
            <v>16.5</v>
          </cell>
          <cell r="T508">
            <v>2.2999999999999998</v>
          </cell>
          <cell r="U508">
            <v>0</v>
          </cell>
          <cell r="V508">
            <v>74.400000000000006</v>
          </cell>
          <cell r="W508">
            <v>0</v>
          </cell>
          <cell r="X508">
            <v>64</v>
          </cell>
          <cell r="Y508">
            <v>0</v>
          </cell>
          <cell r="Z508">
            <v>0</v>
          </cell>
          <cell r="AA508">
            <v>0</v>
          </cell>
          <cell r="AB508">
            <v>0.16</v>
          </cell>
          <cell r="AC508">
            <v>0.36</v>
          </cell>
          <cell r="AD508">
            <v>0.13</v>
          </cell>
          <cell r="AE508">
            <v>3.5</v>
          </cell>
          <cell r="AF508">
            <v>6.4</v>
          </cell>
          <cell r="AG508">
            <v>2.9</v>
          </cell>
          <cell r="AH508">
            <v>0.28000000000000003</v>
          </cell>
          <cell r="AI508">
            <v>1.1000000000000001</v>
          </cell>
          <cell r="AJ508">
            <v>0</v>
          </cell>
          <cell r="AK508">
            <v>2</v>
          </cell>
          <cell r="AL508">
            <v>3.46</v>
          </cell>
          <cell r="AM508">
            <v>930</v>
          </cell>
          <cell r="AN508">
            <v>350</v>
          </cell>
          <cell r="AO508">
            <v>9</v>
          </cell>
          <cell r="AP508">
            <v>280</v>
          </cell>
          <cell r="AQ508">
            <v>17</v>
          </cell>
          <cell r="AR508">
            <v>0.6</v>
          </cell>
          <cell r="AS508">
            <v>1.3</v>
          </cell>
          <cell r="AU508">
            <v>3</v>
          </cell>
        </row>
        <row r="509">
          <cell r="A509">
            <v>1900000001</v>
          </cell>
          <cell r="B509" t="str">
            <v>Fígado de galinha</v>
          </cell>
          <cell r="C509" t="str">
            <v>Carne e produtos cárneos</v>
          </cell>
          <cell r="D509" t="str">
            <v>Figado de animal</v>
          </cell>
          <cell r="E509" t="str">
            <v>Fígado de aves</v>
          </cell>
          <cell r="F509">
            <v>92</v>
          </cell>
          <cell r="G509">
            <v>386</v>
          </cell>
          <cell r="H509">
            <v>2.2999999999999998</v>
          </cell>
          <cell r="I509">
            <v>0.7</v>
          </cell>
          <cell r="J509">
            <v>0.5</v>
          </cell>
          <cell r="K509">
            <v>0.4</v>
          </cell>
          <cell r="L509">
            <v>0.26</v>
          </cell>
          <cell r="M509">
            <v>0</v>
          </cell>
          <cell r="N509">
            <v>0</v>
          </cell>
          <cell r="O509">
            <v>0</v>
          </cell>
          <cell r="P509">
            <v>0</v>
          </cell>
          <cell r="Q509">
            <v>0</v>
          </cell>
          <cell r="R509">
            <v>0</v>
          </cell>
          <cell r="S509">
            <v>17.7</v>
          </cell>
          <cell r="T509">
            <v>0.2</v>
          </cell>
          <cell r="U509">
            <v>0</v>
          </cell>
          <cell r="V509">
            <v>75.8</v>
          </cell>
          <cell r="W509">
            <v>0</v>
          </cell>
          <cell r="X509">
            <v>380</v>
          </cell>
          <cell r="Y509">
            <v>9700</v>
          </cell>
          <cell r="Z509">
            <v>0</v>
          </cell>
          <cell r="AA509">
            <v>0.2</v>
          </cell>
          <cell r="AB509">
            <v>0.6</v>
          </cell>
          <cell r="AC509">
            <v>0.48</v>
          </cell>
          <cell r="AD509">
            <v>2.16</v>
          </cell>
          <cell r="AE509">
            <v>10.6</v>
          </cell>
          <cell r="AF509">
            <v>14.7</v>
          </cell>
          <cell r="AG509">
            <v>4.0999999999999996</v>
          </cell>
          <cell r="AH509">
            <v>0.82</v>
          </cell>
          <cell r="AI509">
            <v>35</v>
          </cell>
          <cell r="AJ509">
            <v>28</v>
          </cell>
          <cell r="AK509">
            <v>995</v>
          </cell>
          <cell r="AL509">
            <v>1.46</v>
          </cell>
          <cell r="AM509">
            <v>76</v>
          </cell>
          <cell r="AN509">
            <v>260</v>
          </cell>
          <cell r="AO509">
            <v>8</v>
          </cell>
          <cell r="AP509">
            <v>280</v>
          </cell>
          <cell r="AQ509">
            <v>19</v>
          </cell>
          <cell r="AR509">
            <v>9.1999999999999993</v>
          </cell>
          <cell r="AS509">
            <v>3.7</v>
          </cell>
        </row>
        <row r="510">
          <cell r="A510">
            <v>321</v>
          </cell>
          <cell r="B510" t="str">
            <v>Fígado de porco, cru</v>
          </cell>
          <cell r="C510" t="str">
            <v>Carne e produtos cárneos</v>
          </cell>
          <cell r="D510" t="str">
            <v>Figado de animal</v>
          </cell>
          <cell r="E510" t="str">
            <v>Fígado de mamiferos</v>
          </cell>
          <cell r="F510">
            <v>129</v>
          </cell>
          <cell r="G510">
            <v>540</v>
          </cell>
          <cell r="H510">
            <v>5</v>
          </cell>
          <cell r="I510">
            <v>1.7</v>
          </cell>
          <cell r="J510">
            <v>1.7</v>
          </cell>
          <cell r="K510">
            <v>0.8</v>
          </cell>
          <cell r="L510">
            <v>0.7</v>
          </cell>
          <cell r="M510">
            <v>0</v>
          </cell>
          <cell r="N510">
            <v>0</v>
          </cell>
          <cell r="O510">
            <v>0</v>
          </cell>
          <cell r="P510">
            <v>0</v>
          </cell>
          <cell r="Q510">
            <v>0</v>
          </cell>
          <cell r="R510">
            <v>0</v>
          </cell>
          <cell r="S510">
            <v>20.9</v>
          </cell>
          <cell r="T510">
            <v>0.3</v>
          </cell>
          <cell r="U510">
            <v>0</v>
          </cell>
          <cell r="V510">
            <v>71.8</v>
          </cell>
          <cell r="W510">
            <v>0</v>
          </cell>
          <cell r="X510">
            <v>237</v>
          </cell>
          <cell r="Y510">
            <v>9000</v>
          </cell>
          <cell r="Z510">
            <v>0</v>
          </cell>
          <cell r="AA510">
            <v>1.1000000000000001</v>
          </cell>
          <cell r="AB510">
            <v>0.33</v>
          </cell>
          <cell r="AC510">
            <v>0.41</v>
          </cell>
          <cell r="AD510">
            <v>3.3</v>
          </cell>
          <cell r="AE510">
            <v>16</v>
          </cell>
          <cell r="AF510">
            <v>20</v>
          </cell>
          <cell r="AG510">
            <v>4.5</v>
          </cell>
          <cell r="AH510">
            <v>0.57999999999999996</v>
          </cell>
          <cell r="AI510">
            <v>23</v>
          </cell>
          <cell r="AJ510">
            <v>28</v>
          </cell>
          <cell r="AK510">
            <v>290</v>
          </cell>
          <cell r="AL510">
            <v>1.6</v>
          </cell>
          <cell r="AM510">
            <v>110</v>
          </cell>
          <cell r="AN510">
            <v>360</v>
          </cell>
          <cell r="AO510">
            <v>14</v>
          </cell>
          <cell r="AP510">
            <v>320</v>
          </cell>
          <cell r="AQ510">
            <v>32</v>
          </cell>
          <cell r="AR510">
            <v>7.8</v>
          </cell>
          <cell r="AS510">
            <v>3.3</v>
          </cell>
        </row>
        <row r="511">
          <cell r="A511">
            <v>323</v>
          </cell>
          <cell r="B511" t="str">
            <v>Fígado de porco, frito com margarina e banha</v>
          </cell>
          <cell r="C511" t="str">
            <v>Carne e produtos cárneos</v>
          </cell>
          <cell r="D511" t="str">
            <v>Figado de animal</v>
          </cell>
          <cell r="E511" t="str">
            <v>Fígado de mamiferos</v>
          </cell>
          <cell r="F511">
            <v>211</v>
          </cell>
          <cell r="G511">
            <v>879</v>
          </cell>
          <cell r="H511">
            <v>13.1</v>
          </cell>
          <cell r="I511">
            <v>4.7</v>
          </cell>
          <cell r="J511">
            <v>5.0999999999999996</v>
          </cell>
          <cell r="K511">
            <v>2.2999999999999998</v>
          </cell>
          <cell r="L511">
            <v>2.0299999999999998</v>
          </cell>
          <cell r="M511">
            <v>0</v>
          </cell>
          <cell r="N511">
            <v>0</v>
          </cell>
          <cell r="O511">
            <v>0</v>
          </cell>
          <cell r="P511">
            <v>0</v>
          </cell>
          <cell r="Q511">
            <v>0</v>
          </cell>
          <cell r="R511">
            <v>0</v>
          </cell>
          <cell r="S511">
            <v>23.2</v>
          </cell>
          <cell r="T511">
            <v>1.3</v>
          </cell>
          <cell r="U511">
            <v>0</v>
          </cell>
          <cell r="V511">
            <v>60</v>
          </cell>
          <cell r="W511">
            <v>0</v>
          </cell>
          <cell r="X511">
            <v>267</v>
          </cell>
          <cell r="Y511">
            <v>10000</v>
          </cell>
          <cell r="Z511">
            <v>17</v>
          </cell>
          <cell r="AA511">
            <v>1.2</v>
          </cell>
          <cell r="AB511">
            <v>0.41</v>
          </cell>
          <cell r="AC511">
            <v>0.39</v>
          </cell>
          <cell r="AD511">
            <v>3.5</v>
          </cell>
          <cell r="AE511">
            <v>15</v>
          </cell>
          <cell r="AF511">
            <v>22.2</v>
          </cell>
          <cell r="AG511">
            <v>5</v>
          </cell>
          <cell r="AH511">
            <v>0.52</v>
          </cell>
          <cell r="AI511">
            <v>19</v>
          </cell>
          <cell r="AJ511">
            <v>23.3</v>
          </cell>
          <cell r="AK511">
            <v>270</v>
          </cell>
          <cell r="AL511">
            <v>2.84</v>
          </cell>
          <cell r="AM511">
            <v>530</v>
          </cell>
          <cell r="AN511">
            <v>300</v>
          </cell>
          <cell r="AO511">
            <v>16</v>
          </cell>
          <cell r="AP511">
            <v>290</v>
          </cell>
          <cell r="AQ511">
            <v>33</v>
          </cell>
          <cell r="AR511">
            <v>8.3000000000000007</v>
          </cell>
          <cell r="AS511">
            <v>3.1</v>
          </cell>
        </row>
        <row r="512">
          <cell r="A512">
            <v>337</v>
          </cell>
          <cell r="B512" t="str">
            <v>Fígado de porco, frito, sem molho</v>
          </cell>
          <cell r="C512" t="str">
            <v>Carne e produtos cárneos</v>
          </cell>
          <cell r="D512" t="str">
            <v>Figado de animal</v>
          </cell>
          <cell r="E512" t="str">
            <v>Fígado de mamiferos</v>
          </cell>
          <cell r="F512">
            <v>180</v>
          </cell>
          <cell r="G512">
            <v>754</v>
          </cell>
          <cell r="H512">
            <v>8.8000000000000007</v>
          </cell>
          <cell r="I512">
            <v>3.1</v>
          </cell>
          <cell r="J512">
            <v>3.1</v>
          </cell>
          <cell r="K512">
            <v>1.4</v>
          </cell>
          <cell r="L512">
            <v>0.9</v>
          </cell>
          <cell r="M512">
            <v>0</v>
          </cell>
          <cell r="N512">
            <v>0</v>
          </cell>
          <cell r="O512">
            <v>0</v>
          </cell>
          <cell r="P512">
            <v>0</v>
          </cell>
          <cell r="Q512">
            <v>0</v>
          </cell>
          <cell r="R512">
            <v>0</v>
          </cell>
          <cell r="S512">
            <v>25.2</v>
          </cell>
          <cell r="T512">
            <v>0.7</v>
          </cell>
          <cell r="U512">
            <v>0</v>
          </cell>
          <cell r="V512">
            <v>63.8</v>
          </cell>
          <cell r="W512">
            <v>0</v>
          </cell>
          <cell r="X512">
            <v>256</v>
          </cell>
          <cell r="Y512">
            <v>10300</v>
          </cell>
          <cell r="Z512">
            <v>0</v>
          </cell>
          <cell r="AA512">
            <v>1</v>
          </cell>
          <cell r="AB512">
            <v>0.4</v>
          </cell>
          <cell r="AC512">
            <v>0.44</v>
          </cell>
          <cell r="AD512">
            <v>4</v>
          </cell>
          <cell r="AE512">
            <v>17</v>
          </cell>
          <cell r="AF512">
            <v>22</v>
          </cell>
          <cell r="AG512">
            <v>5.4</v>
          </cell>
          <cell r="AH512">
            <v>0.59</v>
          </cell>
          <cell r="AI512">
            <v>22</v>
          </cell>
          <cell r="AJ512">
            <v>27</v>
          </cell>
          <cell r="AK512">
            <v>310</v>
          </cell>
          <cell r="AL512">
            <v>2.2000000000000002</v>
          </cell>
          <cell r="AM512">
            <v>260</v>
          </cell>
          <cell r="AN512">
            <v>320</v>
          </cell>
          <cell r="AO512">
            <v>18</v>
          </cell>
          <cell r="AP512">
            <v>330</v>
          </cell>
          <cell r="AQ512">
            <v>37</v>
          </cell>
          <cell r="AR512">
            <v>9.4</v>
          </cell>
          <cell r="AS512">
            <v>3.6</v>
          </cell>
        </row>
        <row r="513">
          <cell r="A513">
            <v>322</v>
          </cell>
          <cell r="B513" t="str">
            <v>Fígado de porco, grelhado</v>
          </cell>
          <cell r="C513" t="str">
            <v>Carne e produtos cárneos</v>
          </cell>
          <cell r="D513" t="str">
            <v>Figado de animal</v>
          </cell>
          <cell r="E513" t="str">
            <v>Fígado de mamiferos</v>
          </cell>
          <cell r="F513">
            <v>162</v>
          </cell>
          <cell r="G513">
            <v>680</v>
          </cell>
          <cell r="H513">
            <v>6.3</v>
          </cell>
          <cell r="I513">
            <v>2.2000000000000002</v>
          </cell>
          <cell r="J513">
            <v>2.2000000000000002</v>
          </cell>
          <cell r="K513">
            <v>1</v>
          </cell>
          <cell r="L513">
            <v>0.9</v>
          </cell>
          <cell r="M513">
            <v>0</v>
          </cell>
          <cell r="N513">
            <v>0</v>
          </cell>
          <cell r="O513">
            <v>0</v>
          </cell>
          <cell r="P513">
            <v>0</v>
          </cell>
          <cell r="Q513">
            <v>0</v>
          </cell>
          <cell r="R513">
            <v>0</v>
          </cell>
          <cell r="S513">
            <v>26.3</v>
          </cell>
          <cell r="T513">
            <v>0.7</v>
          </cell>
          <cell r="U513">
            <v>0</v>
          </cell>
          <cell r="V513">
            <v>65.099999999999994</v>
          </cell>
          <cell r="W513">
            <v>0</v>
          </cell>
          <cell r="X513">
            <v>267</v>
          </cell>
          <cell r="Y513">
            <v>10700</v>
          </cell>
          <cell r="Z513">
            <v>0</v>
          </cell>
          <cell r="AA513">
            <v>1.4</v>
          </cell>
          <cell r="AB513">
            <v>0.4</v>
          </cell>
          <cell r="AC513">
            <v>0.46</v>
          </cell>
          <cell r="AD513">
            <v>4.2</v>
          </cell>
          <cell r="AE513">
            <v>17</v>
          </cell>
          <cell r="AF513">
            <v>23</v>
          </cell>
          <cell r="AG513">
            <v>5.6</v>
          </cell>
          <cell r="AH513">
            <v>0.61</v>
          </cell>
          <cell r="AI513">
            <v>23</v>
          </cell>
          <cell r="AJ513">
            <v>28</v>
          </cell>
          <cell r="AK513">
            <v>330</v>
          </cell>
          <cell r="AL513">
            <v>2.2999999999999998</v>
          </cell>
          <cell r="AM513">
            <v>270</v>
          </cell>
          <cell r="AN513">
            <v>350</v>
          </cell>
          <cell r="AO513">
            <v>19</v>
          </cell>
          <cell r="AP513">
            <v>340</v>
          </cell>
          <cell r="AQ513">
            <v>38</v>
          </cell>
          <cell r="AR513">
            <v>9.8000000000000007</v>
          </cell>
          <cell r="AS513">
            <v>3.7</v>
          </cell>
        </row>
        <row r="514">
          <cell r="A514">
            <v>324</v>
          </cell>
          <cell r="B514" t="str">
            <v>Fígado de vaca, cru</v>
          </cell>
          <cell r="C514" t="str">
            <v>Carne e produtos cárneos</v>
          </cell>
          <cell r="D514" t="str">
            <v>Figado de animal</v>
          </cell>
          <cell r="E514" t="str">
            <v>Fígado de mamiferos</v>
          </cell>
          <cell r="F514">
            <v>132</v>
          </cell>
          <cell r="G514">
            <v>554</v>
          </cell>
          <cell r="H514">
            <v>4.4000000000000004</v>
          </cell>
          <cell r="I514">
            <v>1.7</v>
          </cell>
          <cell r="J514">
            <v>1.9</v>
          </cell>
          <cell r="K514">
            <v>0.2</v>
          </cell>
          <cell r="L514">
            <v>0.1</v>
          </cell>
          <cell r="M514">
            <v>0.2</v>
          </cell>
          <cell r="N514">
            <v>2.1</v>
          </cell>
          <cell r="O514">
            <v>0</v>
          </cell>
          <cell r="P514">
            <v>0</v>
          </cell>
          <cell r="Q514">
            <v>2.1</v>
          </cell>
          <cell r="R514">
            <v>0</v>
          </cell>
          <cell r="S514">
            <v>20.9</v>
          </cell>
          <cell r="T514">
            <v>0.3</v>
          </cell>
          <cell r="U514">
            <v>0</v>
          </cell>
          <cell r="V514">
            <v>71</v>
          </cell>
          <cell r="W514">
            <v>0</v>
          </cell>
          <cell r="X514">
            <v>283</v>
          </cell>
          <cell r="Y514">
            <v>9600</v>
          </cell>
          <cell r="Z514">
            <v>0</v>
          </cell>
          <cell r="AA514">
            <v>1.1000000000000001</v>
          </cell>
          <cell r="AB514">
            <v>0.42</v>
          </cell>
          <cell r="AC514">
            <v>0.45</v>
          </cell>
          <cell r="AD514">
            <v>3.2</v>
          </cell>
          <cell r="AE514">
            <v>10</v>
          </cell>
          <cell r="AF514">
            <v>14</v>
          </cell>
          <cell r="AG514">
            <v>4.5</v>
          </cell>
          <cell r="AH514">
            <v>0.87</v>
          </cell>
          <cell r="AI514">
            <v>110</v>
          </cell>
          <cell r="AJ514">
            <v>27</v>
          </cell>
          <cell r="AK514">
            <v>330</v>
          </cell>
          <cell r="AL514">
            <v>1.42</v>
          </cell>
          <cell r="AM514">
            <v>130</v>
          </cell>
          <cell r="AN514">
            <v>350</v>
          </cell>
          <cell r="AO514">
            <v>12</v>
          </cell>
          <cell r="AP514">
            <v>280</v>
          </cell>
          <cell r="AQ514">
            <v>19</v>
          </cell>
          <cell r="AR514">
            <v>5.7</v>
          </cell>
          <cell r="AS514">
            <v>2.6</v>
          </cell>
        </row>
        <row r="515">
          <cell r="A515">
            <v>325</v>
          </cell>
          <cell r="B515" t="str">
            <v>Fígado de vaca, frito, sem molho</v>
          </cell>
          <cell r="C515" t="str">
            <v>Carne e produtos cárneos</v>
          </cell>
          <cell r="D515" t="str">
            <v>Figado de animal</v>
          </cell>
          <cell r="E515" t="str">
            <v>Fígado de mamiferos</v>
          </cell>
          <cell r="F515">
            <v>171</v>
          </cell>
          <cell r="G515">
            <v>718</v>
          </cell>
          <cell r="H515">
            <v>7</v>
          </cell>
          <cell r="I515">
            <v>2.9</v>
          </cell>
          <cell r="J515">
            <v>2.7</v>
          </cell>
          <cell r="K515">
            <v>0.8</v>
          </cell>
          <cell r="L515">
            <v>0.6</v>
          </cell>
          <cell r="M515">
            <v>0.2</v>
          </cell>
          <cell r="N515">
            <v>2.5</v>
          </cell>
          <cell r="O515">
            <v>0</v>
          </cell>
          <cell r="P515">
            <v>0</v>
          </cell>
          <cell r="Q515">
            <v>2.5</v>
          </cell>
          <cell r="R515">
            <v>0</v>
          </cell>
          <cell r="S515">
            <v>24.5</v>
          </cell>
          <cell r="T515">
            <v>0.7</v>
          </cell>
          <cell r="U515">
            <v>0</v>
          </cell>
          <cell r="V515">
            <v>64</v>
          </cell>
          <cell r="W515">
            <v>0</v>
          </cell>
          <cell r="X515">
            <v>297</v>
          </cell>
          <cell r="Y515">
            <v>10700</v>
          </cell>
          <cell r="Z515">
            <v>10</v>
          </cell>
          <cell r="AA515">
            <v>1.3</v>
          </cell>
          <cell r="AB515">
            <v>0.5</v>
          </cell>
          <cell r="AC515">
            <v>0.47</v>
          </cell>
          <cell r="AD515">
            <v>3.8</v>
          </cell>
          <cell r="AE515">
            <v>10</v>
          </cell>
          <cell r="AF515">
            <v>16</v>
          </cell>
          <cell r="AG515">
            <v>5.5</v>
          </cell>
          <cell r="AH515">
            <v>0.86</v>
          </cell>
          <cell r="AI515">
            <v>100</v>
          </cell>
          <cell r="AJ515">
            <v>24</v>
          </cell>
          <cell r="AK515">
            <v>350</v>
          </cell>
          <cell r="AL515">
            <v>2</v>
          </cell>
          <cell r="AM515">
            <v>280</v>
          </cell>
          <cell r="AN515">
            <v>320</v>
          </cell>
          <cell r="AO515">
            <v>15</v>
          </cell>
          <cell r="AP515">
            <v>280</v>
          </cell>
          <cell r="AQ515">
            <v>22</v>
          </cell>
          <cell r="AR515">
            <v>6.3</v>
          </cell>
          <cell r="AS515">
            <v>2.7</v>
          </cell>
        </row>
        <row r="516">
          <cell r="A516">
            <v>326</v>
          </cell>
          <cell r="B516" t="str">
            <v>Fígado de vitela, cru</v>
          </cell>
          <cell r="C516" t="str">
            <v>Carne e produtos cárneos</v>
          </cell>
          <cell r="D516" t="str">
            <v>Figado de animal</v>
          </cell>
          <cell r="E516" t="str">
            <v>Fígado de mamiferos</v>
          </cell>
          <cell r="F516">
            <v>119</v>
          </cell>
          <cell r="G516">
            <v>500</v>
          </cell>
          <cell r="H516">
            <v>3.5</v>
          </cell>
          <cell r="I516">
            <v>1.4</v>
          </cell>
          <cell r="J516">
            <v>1.5</v>
          </cell>
          <cell r="K516">
            <v>0.1</v>
          </cell>
          <cell r="L516">
            <v>0.1</v>
          </cell>
          <cell r="M516">
            <v>0.2</v>
          </cell>
          <cell r="N516">
            <v>1.5</v>
          </cell>
          <cell r="O516">
            <v>0</v>
          </cell>
          <cell r="P516">
            <v>0</v>
          </cell>
          <cell r="Q516">
            <v>1.5</v>
          </cell>
          <cell r="R516">
            <v>0</v>
          </cell>
          <cell r="S516">
            <v>20.3</v>
          </cell>
          <cell r="T516">
            <v>0.3</v>
          </cell>
          <cell r="U516">
            <v>0</v>
          </cell>
          <cell r="V516">
            <v>72.7</v>
          </cell>
          <cell r="W516">
            <v>0</v>
          </cell>
          <cell r="X516">
            <v>286</v>
          </cell>
          <cell r="Y516">
            <v>11900</v>
          </cell>
          <cell r="Z516">
            <v>0</v>
          </cell>
          <cell r="AA516">
            <v>0.3</v>
          </cell>
          <cell r="AB516">
            <v>0.42</v>
          </cell>
          <cell r="AC516">
            <v>0.26</v>
          </cell>
          <cell r="AD516">
            <v>1.6</v>
          </cell>
          <cell r="AE516">
            <v>11</v>
          </cell>
          <cell r="AF516">
            <v>16</v>
          </cell>
          <cell r="AG516">
            <v>4.8</v>
          </cell>
          <cell r="AH516">
            <v>0.52</v>
          </cell>
          <cell r="AI516">
            <v>64</v>
          </cell>
          <cell r="AJ516">
            <v>30</v>
          </cell>
          <cell r="AK516">
            <v>160</v>
          </cell>
          <cell r="AL516">
            <v>1.37</v>
          </cell>
          <cell r="AM516">
            <v>120</v>
          </cell>
          <cell r="AN516">
            <v>410</v>
          </cell>
          <cell r="AO516">
            <v>12</v>
          </cell>
          <cell r="AP516">
            <v>320</v>
          </cell>
          <cell r="AQ516">
            <v>23</v>
          </cell>
          <cell r="AR516">
            <v>6.5</v>
          </cell>
          <cell r="AS516">
            <v>5</v>
          </cell>
        </row>
        <row r="517">
          <cell r="A517">
            <v>328</v>
          </cell>
          <cell r="B517" t="str">
            <v>Fígado de vitela, frito com banha e manteiga</v>
          </cell>
          <cell r="C517" t="str">
            <v>Carne e produtos cárneos</v>
          </cell>
          <cell r="D517" t="str">
            <v>Figado de animal</v>
          </cell>
          <cell r="E517" t="str">
            <v>Fígado de mamiferos</v>
          </cell>
          <cell r="F517">
            <v>201</v>
          </cell>
          <cell r="G517">
            <v>839</v>
          </cell>
          <cell r="H517">
            <v>11.5</v>
          </cell>
          <cell r="I517">
            <v>4.5999999999999996</v>
          </cell>
          <cell r="J517">
            <v>4.9000000000000004</v>
          </cell>
          <cell r="K517">
            <v>0.6</v>
          </cell>
          <cell r="L517">
            <v>0.59899999999999998</v>
          </cell>
          <cell r="M517">
            <v>0.4</v>
          </cell>
          <cell r="N517">
            <v>1.7</v>
          </cell>
          <cell r="O517">
            <v>0</v>
          </cell>
          <cell r="P517">
            <v>0</v>
          </cell>
          <cell r="Q517">
            <v>1.7</v>
          </cell>
          <cell r="R517">
            <v>0</v>
          </cell>
          <cell r="S517">
            <v>22.6</v>
          </cell>
          <cell r="T517">
            <v>1.3</v>
          </cell>
          <cell r="U517">
            <v>0</v>
          </cell>
          <cell r="V517">
            <v>61</v>
          </cell>
          <cell r="W517">
            <v>0</v>
          </cell>
          <cell r="X517">
            <v>331</v>
          </cell>
          <cell r="Y517">
            <v>13200</v>
          </cell>
          <cell r="Z517">
            <v>2</v>
          </cell>
          <cell r="AA517">
            <v>0.4</v>
          </cell>
          <cell r="AB517">
            <v>0.59</v>
          </cell>
          <cell r="AC517">
            <v>0.25</v>
          </cell>
          <cell r="AD517">
            <v>1.7</v>
          </cell>
          <cell r="AE517">
            <v>10</v>
          </cell>
          <cell r="AF517">
            <v>17.8</v>
          </cell>
          <cell r="AG517">
            <v>5.33</v>
          </cell>
          <cell r="AH517">
            <v>0.46</v>
          </cell>
          <cell r="AI517">
            <v>53</v>
          </cell>
          <cell r="AJ517">
            <v>25</v>
          </cell>
          <cell r="AK517">
            <v>150</v>
          </cell>
          <cell r="AL517">
            <v>2.52</v>
          </cell>
          <cell r="AM517">
            <v>520</v>
          </cell>
          <cell r="AN517">
            <v>340</v>
          </cell>
          <cell r="AO517">
            <v>14</v>
          </cell>
          <cell r="AP517">
            <v>290</v>
          </cell>
          <cell r="AQ517">
            <v>25</v>
          </cell>
          <cell r="AR517">
            <v>6.9</v>
          </cell>
          <cell r="AS517">
            <v>4.7</v>
          </cell>
        </row>
        <row r="518">
          <cell r="A518">
            <v>329</v>
          </cell>
          <cell r="B518" t="str">
            <v>Fígado de vitela, frito, sem molho</v>
          </cell>
          <cell r="C518" t="str">
            <v>Carne e produtos cárneos</v>
          </cell>
          <cell r="D518" t="str">
            <v>Figado de animal</v>
          </cell>
          <cell r="E518" t="str">
            <v>Fígado de mamiferos</v>
          </cell>
          <cell r="F518">
            <v>179</v>
          </cell>
          <cell r="G518">
            <v>751</v>
          </cell>
          <cell r="H518">
            <v>8.3000000000000007</v>
          </cell>
          <cell r="I518">
            <v>3.2</v>
          </cell>
          <cell r="J518">
            <v>3.6</v>
          </cell>
          <cell r="K518">
            <v>0.3</v>
          </cell>
          <cell r="L518">
            <v>0.3</v>
          </cell>
          <cell r="M518">
            <v>0.4</v>
          </cell>
          <cell r="N518">
            <v>1.5</v>
          </cell>
          <cell r="O518">
            <v>0</v>
          </cell>
          <cell r="P518">
            <v>0</v>
          </cell>
          <cell r="Q518">
            <v>1.5</v>
          </cell>
          <cell r="R518">
            <v>0</v>
          </cell>
          <cell r="S518">
            <v>24.6</v>
          </cell>
          <cell r="T518">
            <v>0.3</v>
          </cell>
          <cell r="U518">
            <v>0</v>
          </cell>
          <cell r="V518">
            <v>64.099999999999994</v>
          </cell>
          <cell r="W518">
            <v>0</v>
          </cell>
          <cell r="X518">
            <v>310</v>
          </cell>
          <cell r="Y518">
            <v>11400</v>
          </cell>
          <cell r="Z518">
            <v>0</v>
          </cell>
          <cell r="AA518">
            <v>0.4</v>
          </cell>
          <cell r="AB518">
            <v>0.54</v>
          </cell>
          <cell r="AC518">
            <v>0.28000000000000003</v>
          </cell>
          <cell r="AD518">
            <v>2</v>
          </cell>
          <cell r="AE518">
            <v>12</v>
          </cell>
          <cell r="AF518">
            <v>17</v>
          </cell>
          <cell r="AG518">
            <v>5.4</v>
          </cell>
          <cell r="AH518">
            <v>0.53</v>
          </cell>
          <cell r="AI518">
            <v>69</v>
          </cell>
          <cell r="AJ518">
            <v>31</v>
          </cell>
          <cell r="AK518">
            <v>170</v>
          </cell>
          <cell r="AL518">
            <v>1.5</v>
          </cell>
          <cell r="AM518">
            <v>120</v>
          </cell>
          <cell r="AN518">
            <v>370</v>
          </cell>
          <cell r="AO518">
            <v>15</v>
          </cell>
          <cell r="AP518">
            <v>330</v>
          </cell>
          <cell r="AQ518">
            <v>25</v>
          </cell>
          <cell r="AR518">
            <v>7.9</v>
          </cell>
          <cell r="AS518">
            <v>5.4</v>
          </cell>
        </row>
        <row r="519">
          <cell r="A519">
            <v>327</v>
          </cell>
          <cell r="B519" t="str">
            <v>Fígado de vitela, grelhado</v>
          </cell>
          <cell r="C519" t="str">
            <v>Carne e produtos cárneos</v>
          </cell>
          <cell r="D519" t="str">
            <v>Figado de animal</v>
          </cell>
          <cell r="E519" t="str">
            <v>Fígado de mamiferos</v>
          </cell>
          <cell r="F519">
            <v>153</v>
          </cell>
          <cell r="G519">
            <v>643</v>
          </cell>
          <cell r="H519">
            <v>4.7</v>
          </cell>
          <cell r="I519">
            <v>1.8</v>
          </cell>
          <cell r="J519">
            <v>2.1</v>
          </cell>
          <cell r="K519">
            <v>0.2</v>
          </cell>
          <cell r="L519">
            <v>0.1</v>
          </cell>
          <cell r="M519">
            <v>0.2</v>
          </cell>
          <cell r="N519">
            <v>1.9</v>
          </cell>
          <cell r="O519">
            <v>0</v>
          </cell>
          <cell r="P519">
            <v>0</v>
          </cell>
          <cell r="Q519">
            <v>1.9</v>
          </cell>
          <cell r="R519">
            <v>0</v>
          </cell>
          <cell r="S519">
            <v>25.7</v>
          </cell>
          <cell r="T519">
            <v>0.4</v>
          </cell>
          <cell r="U519">
            <v>0</v>
          </cell>
          <cell r="V519">
            <v>65.599999999999994</v>
          </cell>
          <cell r="W519">
            <v>0</v>
          </cell>
          <cell r="X519">
            <v>387</v>
          </cell>
          <cell r="Y519">
            <v>14200</v>
          </cell>
          <cell r="Z519">
            <v>0</v>
          </cell>
          <cell r="AA519">
            <v>0.5</v>
          </cell>
          <cell r="AB519">
            <v>0.56000000000000005</v>
          </cell>
          <cell r="AC519">
            <v>0.35</v>
          </cell>
          <cell r="AD519">
            <v>2.4</v>
          </cell>
          <cell r="AE519">
            <v>15</v>
          </cell>
          <cell r="AF519">
            <v>21</v>
          </cell>
          <cell r="AG519">
            <v>6</v>
          </cell>
          <cell r="AH519">
            <v>0.66</v>
          </cell>
          <cell r="AI519">
            <v>87</v>
          </cell>
          <cell r="AJ519">
            <v>38</v>
          </cell>
          <cell r="AK519">
            <v>210</v>
          </cell>
          <cell r="AL519">
            <v>2.1</v>
          </cell>
          <cell r="AM519">
            <v>150</v>
          </cell>
          <cell r="AN519">
            <v>490</v>
          </cell>
          <cell r="AO519">
            <v>19</v>
          </cell>
          <cell r="AP519">
            <v>410</v>
          </cell>
          <cell r="AQ519">
            <v>31</v>
          </cell>
          <cell r="AR519">
            <v>9.8000000000000007</v>
          </cell>
          <cell r="AS519">
            <v>6.8</v>
          </cell>
        </row>
        <row r="520">
          <cell r="A520">
            <v>650</v>
          </cell>
          <cell r="B520" t="str">
            <v>Figo (5 variedades)</v>
          </cell>
          <cell r="C520" t="str">
            <v>Frutos e produtos derivados de frutos</v>
          </cell>
          <cell r="D520" t="str">
            <v>Fruta utilizada como fruta</v>
          </cell>
          <cell r="E520" t="str">
            <v>Frutos diversos com casca comestível</v>
          </cell>
          <cell r="F520">
            <v>79</v>
          </cell>
          <cell r="G520">
            <v>332</v>
          </cell>
          <cell r="H520">
            <v>0.5</v>
          </cell>
          <cell r="I520">
            <v>0.1</v>
          </cell>
          <cell r="J520">
            <v>0.1</v>
          </cell>
          <cell r="K520">
            <v>0.2</v>
          </cell>
          <cell r="L520">
            <v>0.2</v>
          </cell>
          <cell r="M520">
            <v>0</v>
          </cell>
          <cell r="N520">
            <v>16.3</v>
          </cell>
          <cell r="O520">
            <v>16.3</v>
          </cell>
          <cell r="P520">
            <v>0</v>
          </cell>
          <cell r="Q520">
            <v>0</v>
          </cell>
          <cell r="R520">
            <v>2.2999999999999998</v>
          </cell>
          <cell r="S520">
            <v>0.9</v>
          </cell>
          <cell r="T520">
            <v>0</v>
          </cell>
          <cell r="U520">
            <v>0</v>
          </cell>
          <cell r="V520">
            <v>79.099999999999994</v>
          </cell>
          <cell r="W520">
            <v>0.2</v>
          </cell>
          <cell r="X520">
            <v>0</v>
          </cell>
          <cell r="Y520">
            <v>8</v>
          </cell>
          <cell r="Z520">
            <v>50</v>
          </cell>
          <cell r="AA520">
            <v>0</v>
          </cell>
          <cell r="AB520">
            <v>0.77</v>
          </cell>
          <cell r="AC520">
            <v>0.03</v>
          </cell>
          <cell r="AD520">
            <v>0.02</v>
          </cell>
          <cell r="AE520">
            <v>0.3</v>
          </cell>
          <cell r="AF520">
            <v>0.4</v>
          </cell>
          <cell r="AG520">
            <v>0.1</v>
          </cell>
          <cell r="AH520">
            <v>0.11</v>
          </cell>
          <cell r="AI520">
            <v>0</v>
          </cell>
          <cell r="AJ520">
            <v>1</v>
          </cell>
          <cell r="AK520">
            <v>7</v>
          </cell>
          <cell r="AL520">
            <v>0.61</v>
          </cell>
          <cell r="AM520">
            <v>3</v>
          </cell>
          <cell r="AN520">
            <v>170</v>
          </cell>
          <cell r="AO520">
            <v>35</v>
          </cell>
          <cell r="AP520">
            <v>29</v>
          </cell>
          <cell r="AQ520">
            <v>20</v>
          </cell>
          <cell r="AR520">
            <v>0.6</v>
          </cell>
          <cell r="AS520">
            <v>0.1</v>
          </cell>
        </row>
        <row r="521">
          <cell r="A521">
            <v>651</v>
          </cell>
          <cell r="B521" t="str">
            <v>Figo cristalizado</v>
          </cell>
          <cell r="C521" t="str">
            <v>Frutos e produtos derivados de frutos</v>
          </cell>
          <cell r="D521" t="str">
            <v>Produtos de frutos processados</v>
          </cell>
          <cell r="E521" t="str">
            <v>Outros frutos processados (excluindo bebidas)</v>
          </cell>
          <cell r="F521">
            <v>295</v>
          </cell>
          <cell r="G521">
            <v>1250</v>
          </cell>
          <cell r="H521">
            <v>0.4</v>
          </cell>
          <cell r="I521">
            <v>0.1</v>
          </cell>
          <cell r="J521">
            <v>0.1</v>
          </cell>
          <cell r="K521">
            <v>0.1</v>
          </cell>
          <cell r="L521">
            <v>0.1</v>
          </cell>
          <cell r="M521">
            <v>0</v>
          </cell>
          <cell r="N521">
            <v>71.2</v>
          </cell>
          <cell r="O521">
            <v>71.2</v>
          </cell>
          <cell r="P521">
            <v>0</v>
          </cell>
          <cell r="Q521">
            <v>0</v>
          </cell>
          <cell r="R521">
            <v>2.2999999999999998</v>
          </cell>
          <cell r="S521">
            <v>0.5</v>
          </cell>
          <cell r="T521">
            <v>0.2</v>
          </cell>
          <cell r="U521">
            <v>0</v>
          </cell>
          <cell r="V521">
            <v>25.1</v>
          </cell>
          <cell r="W521">
            <v>0</v>
          </cell>
          <cell r="X521">
            <v>0</v>
          </cell>
          <cell r="Y521">
            <v>0</v>
          </cell>
          <cell r="Z521">
            <v>0</v>
          </cell>
          <cell r="AA521">
            <v>0</v>
          </cell>
          <cell r="AB521">
            <v>0</v>
          </cell>
          <cell r="AC521">
            <v>0</v>
          </cell>
          <cell r="AD521">
            <v>0</v>
          </cell>
          <cell r="AE521">
            <v>0</v>
          </cell>
          <cell r="AF521">
            <v>0</v>
          </cell>
          <cell r="AG521">
            <v>0</v>
          </cell>
          <cell r="AH521">
            <v>0</v>
          </cell>
          <cell r="AI521">
            <v>0</v>
          </cell>
          <cell r="AJ521">
            <v>0</v>
          </cell>
          <cell r="AK521">
            <v>0</v>
          </cell>
          <cell r="AL521">
            <v>0.48</v>
          </cell>
          <cell r="AM521">
            <v>65</v>
          </cell>
          <cell r="AN521">
            <v>18</v>
          </cell>
          <cell r="AO521">
            <v>45</v>
          </cell>
          <cell r="AP521">
            <v>11</v>
          </cell>
          <cell r="AQ521">
            <v>10</v>
          </cell>
          <cell r="AR521">
            <v>1.4</v>
          </cell>
          <cell r="AS521">
            <v>0.1</v>
          </cell>
        </row>
        <row r="522">
          <cell r="A522">
            <v>652</v>
          </cell>
          <cell r="B522" t="str">
            <v>Figo seco</v>
          </cell>
          <cell r="C522" t="str">
            <v>Frutos e produtos derivados de frutos</v>
          </cell>
          <cell r="D522" t="str">
            <v>Produtos de frutos processados</v>
          </cell>
          <cell r="E522" t="str">
            <v>Frutos secados</v>
          </cell>
          <cell r="F522">
            <v>270</v>
          </cell>
          <cell r="G522">
            <v>1140</v>
          </cell>
          <cell r="H522">
            <v>0.6</v>
          </cell>
          <cell r="I522">
            <v>0.1</v>
          </cell>
          <cell r="J522">
            <v>0.1</v>
          </cell>
          <cell r="K522">
            <v>0.3</v>
          </cell>
          <cell r="L522">
            <v>0.3</v>
          </cell>
          <cell r="M522">
            <v>0</v>
          </cell>
          <cell r="N522">
            <v>58.3</v>
          </cell>
          <cell r="O522">
            <v>58.3</v>
          </cell>
          <cell r="P522">
            <v>0</v>
          </cell>
          <cell r="Q522">
            <v>0</v>
          </cell>
          <cell r="R522">
            <v>11</v>
          </cell>
          <cell r="S522">
            <v>2.2999999999999998</v>
          </cell>
          <cell r="T522">
            <v>0.2</v>
          </cell>
          <cell r="U522">
            <v>0</v>
          </cell>
          <cell r="V522">
            <v>25.6</v>
          </cell>
          <cell r="W522">
            <v>0</v>
          </cell>
          <cell r="X522">
            <v>0</v>
          </cell>
          <cell r="Y522">
            <v>11</v>
          </cell>
          <cell r="Z522">
            <v>65</v>
          </cell>
          <cell r="AA522">
            <v>0</v>
          </cell>
          <cell r="AB522">
            <v>0.7</v>
          </cell>
          <cell r="AC522">
            <v>7.0000000000000007E-2</v>
          </cell>
          <cell r="AD522">
            <v>0.06</v>
          </cell>
          <cell r="AE522">
            <v>0.8</v>
          </cell>
          <cell r="AF522">
            <v>1.2</v>
          </cell>
          <cell r="AG522">
            <v>0.4</v>
          </cell>
          <cell r="AH522">
            <v>0.22</v>
          </cell>
          <cell r="AI522">
            <v>0</v>
          </cell>
          <cell r="AJ522">
            <v>1</v>
          </cell>
          <cell r="AK522">
            <v>9</v>
          </cell>
          <cell r="AL522">
            <v>2.2000000000000002</v>
          </cell>
          <cell r="AM522">
            <v>62</v>
          </cell>
          <cell r="AN522">
            <v>940</v>
          </cell>
          <cell r="AO522">
            <v>240</v>
          </cell>
          <cell r="AP522">
            <v>72</v>
          </cell>
          <cell r="AQ522">
            <v>86</v>
          </cell>
          <cell r="AR522">
            <v>2.6</v>
          </cell>
          <cell r="AS522">
            <v>0.3</v>
          </cell>
          <cell r="AU522">
            <v>1.7</v>
          </cell>
        </row>
        <row r="523">
          <cell r="A523">
            <v>808</v>
          </cell>
          <cell r="B523" t="str">
            <v>Filetes de bacalhau fritos</v>
          </cell>
          <cell r="C523" t="str">
            <v>Peixes, mariscos, anfíbios, répteis e invertebrados</v>
          </cell>
          <cell r="D523" t="str">
            <v>Peixe e produtos da pesca processados</v>
          </cell>
          <cell r="E523" t="str">
            <v>Peixe processado ou conservado (incluindo vísceras processadas)</v>
          </cell>
          <cell r="F523">
            <v>194</v>
          </cell>
          <cell r="G523">
            <v>811</v>
          </cell>
          <cell r="H523">
            <v>10.7</v>
          </cell>
          <cell r="I523">
            <v>1.5</v>
          </cell>
          <cell r="J523">
            <v>2.5</v>
          </cell>
          <cell r="K523">
            <v>6</v>
          </cell>
          <cell r="L523">
            <v>5.89</v>
          </cell>
          <cell r="M523">
            <v>0</v>
          </cell>
          <cell r="N523">
            <v>5.0999999999999996</v>
          </cell>
          <cell r="O523">
            <v>0.1</v>
          </cell>
          <cell r="P523">
            <v>0</v>
          </cell>
          <cell r="Q523">
            <v>5</v>
          </cell>
          <cell r="R523">
            <v>0.2</v>
          </cell>
          <cell r="S523">
            <v>19.2</v>
          </cell>
          <cell r="T523">
            <v>2.9</v>
          </cell>
          <cell r="U523">
            <v>0</v>
          </cell>
          <cell r="V523">
            <v>60.7</v>
          </cell>
          <cell r="W523">
            <v>0</v>
          </cell>
          <cell r="X523">
            <v>104</v>
          </cell>
          <cell r="Y523">
            <v>30</v>
          </cell>
          <cell r="Z523">
            <v>0</v>
          </cell>
          <cell r="AA523">
            <v>3.7</v>
          </cell>
          <cell r="AB523">
            <v>5.94</v>
          </cell>
          <cell r="AC523">
            <v>0.05</v>
          </cell>
          <cell r="AD523">
            <v>0.11</v>
          </cell>
          <cell r="AE523">
            <v>0.68</v>
          </cell>
          <cell r="AF523">
            <v>4.53</v>
          </cell>
          <cell r="AG523">
            <v>3.75</v>
          </cell>
          <cell r="AH523">
            <v>0.1</v>
          </cell>
          <cell r="AI523">
            <v>0.89</v>
          </cell>
          <cell r="AJ523">
            <v>0</v>
          </cell>
          <cell r="AK523">
            <v>12</v>
          </cell>
          <cell r="AL523">
            <v>3.17</v>
          </cell>
          <cell r="AM523">
            <v>1140</v>
          </cell>
          <cell r="AN523">
            <v>54</v>
          </cell>
          <cell r="AO523">
            <v>37</v>
          </cell>
          <cell r="AP523">
            <v>130</v>
          </cell>
          <cell r="AQ523">
            <v>22</v>
          </cell>
          <cell r="AR523">
            <v>0.5</v>
          </cell>
          <cell r="AS523">
            <v>1</v>
          </cell>
        </row>
        <row r="524">
          <cell r="A524">
            <v>1900000029</v>
          </cell>
          <cell r="B524" t="str">
            <v>Fisális</v>
          </cell>
          <cell r="C524" t="str">
            <v>Produtos hortícolas e derivados</v>
          </cell>
          <cell r="D524" t="str">
            <v>Frutos de hortícolas</v>
          </cell>
          <cell r="E524" t="str">
            <v>Solanaceas</v>
          </cell>
          <cell r="F524">
            <v>68</v>
          </cell>
          <cell r="G524">
            <v>287</v>
          </cell>
          <cell r="H524">
            <v>0.6</v>
          </cell>
          <cell r="I524">
            <v>0.2</v>
          </cell>
          <cell r="J524">
            <v>0.1</v>
          </cell>
          <cell r="K524">
            <v>0.1</v>
          </cell>
          <cell r="L524">
            <v>0.04</v>
          </cell>
          <cell r="M524">
            <v>0</v>
          </cell>
          <cell r="N524">
            <v>11.7</v>
          </cell>
          <cell r="O524">
            <v>11.7</v>
          </cell>
          <cell r="P524">
            <v>0</v>
          </cell>
          <cell r="Q524">
            <v>0</v>
          </cell>
          <cell r="R524">
            <v>4.2</v>
          </cell>
          <cell r="S524">
            <v>1.8</v>
          </cell>
          <cell r="T524">
            <v>0</v>
          </cell>
          <cell r="U524">
            <v>0</v>
          </cell>
          <cell r="V524">
            <v>80.3</v>
          </cell>
          <cell r="W524">
            <v>0</v>
          </cell>
          <cell r="X524">
            <v>0</v>
          </cell>
          <cell r="Y524">
            <v>275</v>
          </cell>
          <cell r="Z524">
            <v>1650</v>
          </cell>
          <cell r="AA524">
            <v>0</v>
          </cell>
          <cell r="AB524">
            <v>0.7</v>
          </cell>
          <cell r="AC524">
            <v>0.1</v>
          </cell>
          <cell r="AD524">
            <v>0.06</v>
          </cell>
          <cell r="AE524">
            <v>1.5</v>
          </cell>
          <cell r="AF524">
            <v>1.8</v>
          </cell>
          <cell r="AG524">
            <v>0.3</v>
          </cell>
          <cell r="AH524">
            <v>0.26</v>
          </cell>
          <cell r="AI524">
            <v>0</v>
          </cell>
          <cell r="AJ524">
            <v>45.5</v>
          </cell>
          <cell r="AK524">
            <v>50.5</v>
          </cell>
          <cell r="AL524">
            <v>4.21</v>
          </cell>
          <cell r="AM524">
            <v>0.9</v>
          </cell>
          <cell r="AN524">
            <v>380</v>
          </cell>
          <cell r="AO524">
            <v>8.3000000000000007</v>
          </cell>
          <cell r="AP524">
            <v>39</v>
          </cell>
          <cell r="AQ524">
            <v>23</v>
          </cell>
          <cell r="AR524">
            <v>0.8</v>
          </cell>
          <cell r="AS524">
            <v>0.4</v>
          </cell>
          <cell r="AT524">
            <v>1.6</v>
          </cell>
          <cell r="AU524">
            <v>1</v>
          </cell>
        </row>
        <row r="525">
          <cell r="A525">
            <v>445</v>
          </cell>
          <cell r="B525" t="str">
            <v>Flocos de arroz</v>
          </cell>
          <cell r="C525" t="str">
            <v>Cereais e produtos à base de cereais</v>
          </cell>
          <cell r="D525" t="str">
            <v>Cereais de pequeno-almoço</v>
          </cell>
          <cell r="E525" t="str">
            <v>Cereais de pequeno almoço processados e misturados</v>
          </cell>
          <cell r="F525">
            <v>379</v>
          </cell>
          <cell r="G525">
            <v>1610</v>
          </cell>
          <cell r="H525">
            <v>1.5</v>
          </cell>
          <cell r="I525">
            <v>0.3</v>
          </cell>
          <cell r="J525">
            <v>0.5</v>
          </cell>
          <cell r="K525">
            <v>0.4</v>
          </cell>
          <cell r="L525">
            <v>0.4</v>
          </cell>
          <cell r="M525">
            <v>0.2</v>
          </cell>
          <cell r="N525">
            <v>83.4</v>
          </cell>
          <cell r="O525">
            <v>7</v>
          </cell>
          <cell r="P525">
            <v>0</v>
          </cell>
          <cell r="Q525">
            <v>76.400000000000006</v>
          </cell>
          <cell r="R525">
            <v>2.1</v>
          </cell>
          <cell r="S525">
            <v>7</v>
          </cell>
          <cell r="T525">
            <v>1.2</v>
          </cell>
          <cell r="U525">
            <v>0</v>
          </cell>
          <cell r="V525">
            <v>4.5</v>
          </cell>
          <cell r="W525">
            <v>0</v>
          </cell>
          <cell r="X525">
            <v>0</v>
          </cell>
          <cell r="Y525">
            <v>0</v>
          </cell>
          <cell r="Z525">
            <v>0</v>
          </cell>
          <cell r="AA525">
            <v>0</v>
          </cell>
          <cell r="AB525">
            <v>0.6</v>
          </cell>
          <cell r="AC525">
            <v>0.02</v>
          </cell>
          <cell r="AD525">
            <v>0.04</v>
          </cell>
          <cell r="AE525">
            <v>2.4</v>
          </cell>
          <cell r="AF525">
            <v>3.9</v>
          </cell>
          <cell r="AG525">
            <v>1.5</v>
          </cell>
          <cell r="AH525">
            <v>7.0000000000000007E-2</v>
          </cell>
          <cell r="AI525">
            <v>0</v>
          </cell>
          <cell r="AJ525">
            <v>0</v>
          </cell>
          <cell r="AK525">
            <v>19</v>
          </cell>
          <cell r="AL525">
            <v>1.52</v>
          </cell>
          <cell r="AM525">
            <v>470</v>
          </cell>
          <cell r="AN525">
            <v>160</v>
          </cell>
          <cell r="AO525">
            <v>4</v>
          </cell>
          <cell r="AP525">
            <v>94</v>
          </cell>
          <cell r="AQ525">
            <v>25</v>
          </cell>
          <cell r="AR525">
            <v>0.4</v>
          </cell>
          <cell r="AS525">
            <v>1</v>
          </cell>
        </row>
        <row r="526">
          <cell r="A526">
            <v>444</v>
          </cell>
          <cell r="B526" t="str">
            <v>Flocos de aveia</v>
          </cell>
          <cell r="C526" t="str">
            <v>Cereais e produtos à base de cereais</v>
          </cell>
          <cell r="D526" t="str">
            <v>Cereais de pequeno-almoço</v>
          </cell>
          <cell r="E526" t="str">
            <v>Cereais de pequeno almoço processados e misturados</v>
          </cell>
          <cell r="F526">
            <v>366</v>
          </cell>
          <cell r="G526">
            <v>1550</v>
          </cell>
          <cell r="H526">
            <v>5.8</v>
          </cell>
          <cell r="I526">
            <v>1.2</v>
          </cell>
          <cell r="J526">
            <v>3.5</v>
          </cell>
          <cell r="K526">
            <v>0.7</v>
          </cell>
          <cell r="L526">
            <v>0.7</v>
          </cell>
          <cell r="M526">
            <v>0</v>
          </cell>
          <cell r="N526">
            <v>61.7</v>
          </cell>
          <cell r="O526">
            <v>3</v>
          </cell>
          <cell r="P526">
            <v>0</v>
          </cell>
          <cell r="Q526">
            <v>58.7</v>
          </cell>
          <cell r="R526">
            <v>6.7</v>
          </cell>
          <cell r="S526">
            <v>13.5</v>
          </cell>
          <cell r="T526">
            <v>0</v>
          </cell>
          <cell r="U526">
            <v>0</v>
          </cell>
          <cell r="V526">
            <v>10.9</v>
          </cell>
          <cell r="W526">
            <v>0</v>
          </cell>
          <cell r="X526">
            <v>0</v>
          </cell>
          <cell r="Y526">
            <v>0</v>
          </cell>
          <cell r="Z526">
            <v>0</v>
          </cell>
          <cell r="AA526">
            <v>0</v>
          </cell>
          <cell r="AB526">
            <v>1.5</v>
          </cell>
          <cell r="AC526">
            <v>0.27</v>
          </cell>
          <cell r="AD526">
            <v>0.1</v>
          </cell>
          <cell r="AE526">
            <v>2.4</v>
          </cell>
          <cell r="AF526">
            <v>5.5</v>
          </cell>
          <cell r="AG526">
            <v>3.1</v>
          </cell>
          <cell r="AH526">
            <v>0.2</v>
          </cell>
          <cell r="AI526">
            <v>0</v>
          </cell>
          <cell r="AJ526">
            <v>0</v>
          </cell>
          <cell r="AK526">
            <v>56</v>
          </cell>
          <cell r="AL526">
            <v>1.4</v>
          </cell>
          <cell r="AM526">
            <v>4</v>
          </cell>
          <cell r="AN526">
            <v>350</v>
          </cell>
          <cell r="AO526">
            <v>40</v>
          </cell>
          <cell r="AP526">
            <v>220</v>
          </cell>
          <cell r="AQ526">
            <v>120</v>
          </cell>
          <cell r="AR526">
            <v>1.3</v>
          </cell>
          <cell r="AS526">
            <v>4.5</v>
          </cell>
        </row>
        <row r="527">
          <cell r="A527">
            <v>1900000072</v>
          </cell>
          <cell r="B527" t="str">
            <v>Flocos de centeio</v>
          </cell>
          <cell r="C527" t="str">
            <v>Cereais e produtos à base de cereais</v>
          </cell>
          <cell r="D527" t="str">
            <v>Cereais de pequeno-almoço</v>
          </cell>
          <cell r="E527" t="str">
            <v>Cereais de pequeno almoço, simples</v>
          </cell>
          <cell r="F527">
            <v>352</v>
          </cell>
          <cell r="G527">
            <v>1490</v>
          </cell>
          <cell r="H527">
            <v>2</v>
          </cell>
          <cell r="I527">
            <v>0.3</v>
          </cell>
          <cell r="J527">
            <v>0.2</v>
          </cell>
          <cell r="K527">
            <v>0.9</v>
          </cell>
          <cell r="L527">
            <v>0.8</v>
          </cell>
          <cell r="M527">
            <v>0</v>
          </cell>
          <cell r="N527">
            <v>69</v>
          </cell>
          <cell r="O527">
            <v>1</v>
          </cell>
          <cell r="P527">
            <v>0</v>
          </cell>
          <cell r="Q527">
            <v>68</v>
          </cell>
          <cell r="R527">
            <v>5</v>
          </cell>
          <cell r="S527">
            <v>12</v>
          </cell>
          <cell r="T527">
            <v>0.1</v>
          </cell>
          <cell r="U527">
            <v>0</v>
          </cell>
          <cell r="V527">
            <v>14</v>
          </cell>
          <cell r="W527">
            <v>0</v>
          </cell>
          <cell r="X527">
            <v>0</v>
          </cell>
          <cell r="Y527">
            <v>0</v>
          </cell>
          <cell r="Z527">
            <v>0</v>
          </cell>
          <cell r="AA527">
            <v>0</v>
          </cell>
          <cell r="AB527">
            <v>0.9</v>
          </cell>
          <cell r="AC527">
            <v>0.35</v>
          </cell>
          <cell r="AD527">
            <v>0.17</v>
          </cell>
          <cell r="AE527">
            <v>1.8</v>
          </cell>
          <cell r="AF527">
            <v>3.4</v>
          </cell>
          <cell r="AG527">
            <v>1.6</v>
          </cell>
          <cell r="AH527">
            <v>0.28999999999999998</v>
          </cell>
          <cell r="AI527">
            <v>0</v>
          </cell>
          <cell r="AJ527">
            <v>0</v>
          </cell>
          <cell r="AK527">
            <v>78</v>
          </cell>
          <cell r="AL527">
            <v>1.1299999999999999</v>
          </cell>
          <cell r="AM527">
            <v>40</v>
          </cell>
          <cell r="AN527">
            <v>530</v>
          </cell>
          <cell r="AO527">
            <v>64</v>
          </cell>
          <cell r="AP527">
            <v>370</v>
          </cell>
          <cell r="AQ527">
            <v>110</v>
          </cell>
          <cell r="AR527">
            <v>3.7</v>
          </cell>
          <cell r="AS527">
            <v>2.6</v>
          </cell>
          <cell r="AT527">
            <v>2</v>
          </cell>
          <cell r="AU527">
            <v>4.5999999999999996</v>
          </cell>
        </row>
        <row r="528">
          <cell r="A528">
            <v>447</v>
          </cell>
          <cell r="B528" t="str">
            <v>Flocos de cereais e frutos secos tipo "Muesli"</v>
          </cell>
          <cell r="C528" t="str">
            <v>Cereais e produtos à base de cereais</v>
          </cell>
          <cell r="D528" t="str">
            <v>Cereais de pequeno-almoço</v>
          </cell>
          <cell r="E528" t="str">
            <v>Muesli e misturas de cereais de pequeno almoço similares</v>
          </cell>
          <cell r="F528">
            <v>388</v>
          </cell>
          <cell r="G528">
            <v>1640</v>
          </cell>
          <cell r="H528">
            <v>6.3</v>
          </cell>
          <cell r="I528">
            <v>1.1000000000000001</v>
          </cell>
          <cell r="J528">
            <v>2.2999999999999998</v>
          </cell>
          <cell r="K528">
            <v>2.6</v>
          </cell>
          <cell r="L528">
            <v>2.4</v>
          </cell>
          <cell r="M528">
            <v>0</v>
          </cell>
          <cell r="N528">
            <v>69.099999999999994</v>
          </cell>
          <cell r="O528">
            <v>16.8</v>
          </cell>
          <cell r="P528">
            <v>0</v>
          </cell>
          <cell r="Q528">
            <v>52.3</v>
          </cell>
          <cell r="R528">
            <v>6.8</v>
          </cell>
          <cell r="S528">
            <v>10.4</v>
          </cell>
          <cell r="T528">
            <v>0.6</v>
          </cell>
          <cell r="U528">
            <v>0</v>
          </cell>
          <cell r="V528">
            <v>5.7</v>
          </cell>
          <cell r="W528">
            <v>0</v>
          </cell>
          <cell r="X528">
            <v>0</v>
          </cell>
          <cell r="Y528">
            <v>0</v>
          </cell>
          <cell r="Z528">
            <v>0</v>
          </cell>
          <cell r="AA528">
            <v>0</v>
          </cell>
          <cell r="AB528">
            <v>3.2</v>
          </cell>
          <cell r="AC528">
            <v>0.05</v>
          </cell>
          <cell r="AD528">
            <v>0.18</v>
          </cell>
          <cell r="AE528">
            <v>1.1000000000000001</v>
          </cell>
          <cell r="AF528">
            <v>3.3</v>
          </cell>
          <cell r="AG528">
            <v>2.2000000000000002</v>
          </cell>
          <cell r="AH528">
            <v>1.6</v>
          </cell>
          <cell r="AI528">
            <v>0</v>
          </cell>
          <cell r="AJ528">
            <v>0</v>
          </cell>
          <cell r="AK528">
            <v>130</v>
          </cell>
          <cell r="AL528">
            <v>1.67</v>
          </cell>
          <cell r="AM528">
            <v>230</v>
          </cell>
          <cell r="AN528">
            <v>410</v>
          </cell>
          <cell r="AO528">
            <v>16</v>
          </cell>
          <cell r="AP528">
            <v>180</v>
          </cell>
          <cell r="AQ528">
            <v>86</v>
          </cell>
          <cell r="AR528">
            <v>1.5</v>
          </cell>
          <cell r="AS528">
            <v>2</v>
          </cell>
        </row>
        <row r="529">
          <cell r="A529">
            <v>1900000073</v>
          </cell>
          <cell r="B529" t="str">
            <v>Flocos de cevada</v>
          </cell>
          <cell r="C529" t="str">
            <v>Cereais e produtos à base de cereais</v>
          </cell>
          <cell r="D529" t="str">
            <v>Cereais de pequeno-almoço</v>
          </cell>
          <cell r="E529" t="str">
            <v>Cereais de pequeno almoço, simples</v>
          </cell>
          <cell r="F529">
            <v>324</v>
          </cell>
          <cell r="G529">
            <v>1370</v>
          </cell>
          <cell r="H529">
            <v>2</v>
          </cell>
          <cell r="I529">
            <v>0.3</v>
          </cell>
          <cell r="J529">
            <v>0.2</v>
          </cell>
          <cell r="K529">
            <v>0.7</v>
          </cell>
          <cell r="L529">
            <v>0.621</v>
          </cell>
          <cell r="M529">
            <v>0</v>
          </cell>
          <cell r="N529">
            <v>64.400000000000006</v>
          </cell>
          <cell r="O529">
            <v>0.9</v>
          </cell>
          <cell r="P529">
            <v>0</v>
          </cell>
          <cell r="Q529">
            <v>63.5</v>
          </cell>
          <cell r="R529">
            <v>7.6</v>
          </cell>
          <cell r="S529">
            <v>8.3000000000000007</v>
          </cell>
          <cell r="T529">
            <v>0</v>
          </cell>
          <cell r="U529">
            <v>0</v>
          </cell>
          <cell r="V529">
            <v>12</v>
          </cell>
          <cell r="W529">
            <v>0</v>
          </cell>
          <cell r="X529">
            <v>0</v>
          </cell>
          <cell r="Y529">
            <v>0</v>
          </cell>
          <cell r="Z529">
            <v>0</v>
          </cell>
          <cell r="AA529">
            <v>0</v>
          </cell>
          <cell r="AB529">
            <v>0.3</v>
          </cell>
          <cell r="AC529">
            <v>0.12</v>
          </cell>
          <cell r="AD529">
            <v>0.03</v>
          </cell>
          <cell r="AE529">
            <v>5.7</v>
          </cell>
          <cell r="AF529">
            <v>7.7</v>
          </cell>
          <cell r="AG529">
            <v>2</v>
          </cell>
          <cell r="AH529">
            <v>0.1</v>
          </cell>
          <cell r="AI529">
            <v>0</v>
          </cell>
          <cell r="AJ529">
            <v>0</v>
          </cell>
          <cell r="AK529">
            <v>19</v>
          </cell>
          <cell r="AL529">
            <v>1</v>
          </cell>
          <cell r="AM529">
            <v>5</v>
          </cell>
          <cell r="AN529">
            <v>280</v>
          </cell>
          <cell r="AO529">
            <v>18</v>
          </cell>
          <cell r="AP529">
            <v>220</v>
          </cell>
          <cell r="AQ529">
            <v>70</v>
          </cell>
          <cell r="AR529">
            <v>3.2</v>
          </cell>
          <cell r="AS529">
            <v>2</v>
          </cell>
          <cell r="AT529">
            <v>8.6</v>
          </cell>
          <cell r="AU529">
            <v>10</v>
          </cell>
        </row>
        <row r="530">
          <cell r="A530">
            <v>443</v>
          </cell>
          <cell r="B530" t="str">
            <v>Flocos de milho tipo "Corn Flakes"</v>
          </cell>
          <cell r="C530" t="str">
            <v>Cereais e produtos à base de cereais</v>
          </cell>
          <cell r="D530" t="str">
            <v>Cereais de pequeno-almoço</v>
          </cell>
          <cell r="E530" t="str">
            <v>Cereais de pequeno almoço processados e misturados</v>
          </cell>
          <cell r="F530">
            <v>374</v>
          </cell>
          <cell r="G530">
            <v>1580</v>
          </cell>
          <cell r="H530">
            <v>1.1000000000000001</v>
          </cell>
          <cell r="I530">
            <v>0.3</v>
          </cell>
          <cell r="J530">
            <v>0.4</v>
          </cell>
          <cell r="K530">
            <v>0.3</v>
          </cell>
          <cell r="L530">
            <v>0.3</v>
          </cell>
          <cell r="M530">
            <v>0.1</v>
          </cell>
          <cell r="N530">
            <v>81.099999999999994</v>
          </cell>
          <cell r="O530">
            <v>6.2</v>
          </cell>
          <cell r="P530">
            <v>0</v>
          </cell>
          <cell r="Q530">
            <v>74.900000000000006</v>
          </cell>
          <cell r="R530">
            <v>3.9</v>
          </cell>
          <cell r="S530">
            <v>7.9</v>
          </cell>
          <cell r="T530">
            <v>1.8</v>
          </cell>
          <cell r="U530">
            <v>0</v>
          </cell>
          <cell r="V530">
            <v>2.9</v>
          </cell>
          <cell r="W530">
            <v>0</v>
          </cell>
          <cell r="X530">
            <v>0</v>
          </cell>
          <cell r="Y530">
            <v>0</v>
          </cell>
          <cell r="Z530">
            <v>0</v>
          </cell>
          <cell r="AA530">
            <v>2.8</v>
          </cell>
          <cell r="AB530">
            <v>0.4</v>
          </cell>
          <cell r="AC530">
            <v>0.48</v>
          </cell>
          <cell r="AD530">
            <v>0.9</v>
          </cell>
          <cell r="AE530">
            <v>3.8</v>
          </cell>
          <cell r="AF530">
            <v>4.7</v>
          </cell>
          <cell r="AG530">
            <v>0.9</v>
          </cell>
          <cell r="AH530">
            <v>1.8</v>
          </cell>
          <cell r="AI530">
            <v>0</v>
          </cell>
          <cell r="AJ530">
            <v>0</v>
          </cell>
          <cell r="AK530">
            <v>167</v>
          </cell>
          <cell r="AL530">
            <v>3.07</v>
          </cell>
          <cell r="AM530">
            <v>700</v>
          </cell>
          <cell r="AN530">
            <v>100</v>
          </cell>
          <cell r="AO530">
            <v>2</v>
          </cell>
          <cell r="AP530">
            <v>47</v>
          </cell>
          <cell r="AQ530">
            <v>14</v>
          </cell>
          <cell r="AR530">
            <v>1</v>
          </cell>
          <cell r="AS530">
            <v>0.3</v>
          </cell>
          <cell r="AU530">
            <v>1</v>
          </cell>
        </row>
        <row r="531">
          <cell r="A531">
            <v>446</v>
          </cell>
          <cell r="B531" t="str">
            <v>Flocos de trigo</v>
          </cell>
          <cell r="C531" t="str">
            <v>Cereais e produtos à base de cereais</v>
          </cell>
          <cell r="D531" t="str">
            <v>Cereais de pequeno-almoço</v>
          </cell>
          <cell r="E531" t="str">
            <v>Cereais de pequeno almoço processados e misturados</v>
          </cell>
          <cell r="F531">
            <v>373</v>
          </cell>
          <cell r="G531">
            <v>1580</v>
          </cell>
          <cell r="H531">
            <v>2.5</v>
          </cell>
          <cell r="I531">
            <v>0.6</v>
          </cell>
          <cell r="J531">
            <v>0.3</v>
          </cell>
          <cell r="K531">
            <v>0.9</v>
          </cell>
          <cell r="L531">
            <v>0.9</v>
          </cell>
          <cell r="M531">
            <v>0</v>
          </cell>
          <cell r="N531">
            <v>69</v>
          </cell>
          <cell r="O531">
            <v>6.8</v>
          </cell>
          <cell r="P531">
            <v>0</v>
          </cell>
          <cell r="Q531">
            <v>62.2</v>
          </cell>
          <cell r="R531">
            <v>9.3000000000000007</v>
          </cell>
          <cell r="S531">
            <v>14</v>
          </cell>
          <cell r="T531">
            <v>0</v>
          </cell>
          <cell r="U531">
            <v>0</v>
          </cell>
          <cell r="V531">
            <v>3.5</v>
          </cell>
          <cell r="W531">
            <v>0</v>
          </cell>
          <cell r="X531">
            <v>0</v>
          </cell>
          <cell r="Y531">
            <v>0</v>
          </cell>
          <cell r="Z531">
            <v>0</v>
          </cell>
          <cell r="AA531">
            <v>0</v>
          </cell>
          <cell r="AB531">
            <v>2</v>
          </cell>
          <cell r="AC531">
            <v>0.08</v>
          </cell>
          <cell r="AD531">
            <v>0.15</v>
          </cell>
          <cell r="AE531">
            <v>4.0999999999999996</v>
          </cell>
          <cell r="AF531">
            <v>5.9</v>
          </cell>
          <cell r="AG531">
            <v>1.8</v>
          </cell>
          <cell r="AH531">
            <v>0.17</v>
          </cell>
          <cell r="AI531">
            <v>0</v>
          </cell>
          <cell r="AJ531">
            <v>0</v>
          </cell>
          <cell r="AK531">
            <v>32</v>
          </cell>
          <cell r="AL531">
            <v>1.61</v>
          </cell>
          <cell r="AM531">
            <v>11</v>
          </cell>
          <cell r="AN531">
            <v>410</v>
          </cell>
          <cell r="AO531">
            <v>11</v>
          </cell>
          <cell r="AP531">
            <v>300</v>
          </cell>
          <cell r="AQ531">
            <v>140</v>
          </cell>
          <cell r="AR531">
            <v>2.4</v>
          </cell>
          <cell r="AS531">
            <v>2.4</v>
          </cell>
          <cell r="AU531">
            <v>1</v>
          </cell>
        </row>
        <row r="532">
          <cell r="A532">
            <v>947</v>
          </cell>
          <cell r="B532" t="str">
            <v>Flocos de trigo com figos tipo "Nestum"</v>
          </cell>
          <cell r="C532" t="str">
            <v>Produtos alimentares para a população jovem</v>
          </cell>
          <cell r="D532" t="str">
            <v>Alimentos à base de cereais destinados a lactentes e crianças jovens</v>
          </cell>
          <cell r="E532" t="str">
            <v>Cereais simples que devem ser reconstituídos com leite ou outros líquidos nutritivos apropriados</v>
          </cell>
          <cell r="F532">
            <v>370</v>
          </cell>
          <cell r="G532">
            <v>1570</v>
          </cell>
          <cell r="H532">
            <v>1.5</v>
          </cell>
          <cell r="I532">
            <v>0.3</v>
          </cell>
          <cell r="J532">
            <v>0.2</v>
          </cell>
          <cell r="K532">
            <v>0.6</v>
          </cell>
          <cell r="L532">
            <v>0.6</v>
          </cell>
          <cell r="M532">
            <v>0</v>
          </cell>
          <cell r="N532">
            <v>76.3</v>
          </cell>
          <cell r="O532">
            <v>28</v>
          </cell>
          <cell r="P532">
            <v>0</v>
          </cell>
          <cell r="Q532">
            <v>48.3</v>
          </cell>
          <cell r="R532">
            <v>7.7</v>
          </cell>
          <cell r="S532">
            <v>9</v>
          </cell>
          <cell r="T532">
            <v>1</v>
          </cell>
          <cell r="U532">
            <v>0</v>
          </cell>
          <cell r="V532">
            <v>2.6</v>
          </cell>
          <cell r="W532">
            <v>0</v>
          </cell>
          <cell r="X532">
            <v>0</v>
          </cell>
          <cell r="Y532">
            <v>210</v>
          </cell>
          <cell r="Z532">
            <v>0</v>
          </cell>
          <cell r="AA532">
            <v>6.3</v>
          </cell>
          <cell r="AB532">
            <v>5</v>
          </cell>
          <cell r="AC532">
            <v>0.5</v>
          </cell>
          <cell r="AD532">
            <v>0.5</v>
          </cell>
          <cell r="AE532">
            <v>8</v>
          </cell>
          <cell r="AF532">
            <v>9.1</v>
          </cell>
          <cell r="AG532">
            <v>1.1000000000000001</v>
          </cell>
          <cell r="AH532">
            <v>0.1</v>
          </cell>
          <cell r="AI532">
            <v>0</v>
          </cell>
          <cell r="AJ532">
            <v>65</v>
          </cell>
          <cell r="AK532">
            <v>19</v>
          </cell>
          <cell r="AL532">
            <v>2.9</v>
          </cell>
          <cell r="AM532">
            <v>400</v>
          </cell>
          <cell r="AN532">
            <v>410</v>
          </cell>
          <cell r="AO532">
            <v>140</v>
          </cell>
          <cell r="AP532">
            <v>120</v>
          </cell>
          <cell r="AQ532">
            <v>55</v>
          </cell>
          <cell r="AR532">
            <v>15</v>
          </cell>
          <cell r="AS532">
            <v>0.8</v>
          </cell>
        </row>
        <row r="533">
          <cell r="A533">
            <v>948</v>
          </cell>
          <cell r="B533" t="str">
            <v>Flocos de trigo com mel tipo "Nestum"</v>
          </cell>
          <cell r="C533" t="str">
            <v>Produtos alimentares para a população jovem</v>
          </cell>
          <cell r="D533" t="str">
            <v>Alimentos à base de cereais destinados a lactentes e crianças jovens</v>
          </cell>
          <cell r="E533" t="str">
            <v>Cereais simples que devem ser reconstituídos com leite ou outros líquidos nutritivos apropriados</v>
          </cell>
          <cell r="F533">
            <v>385</v>
          </cell>
          <cell r="G533">
            <v>1630</v>
          </cell>
          <cell r="H533">
            <v>1</v>
          </cell>
          <cell r="I533">
            <v>0.2</v>
          </cell>
          <cell r="J533">
            <v>0.1</v>
          </cell>
          <cell r="K533">
            <v>0.3</v>
          </cell>
          <cell r="L533">
            <v>0.3</v>
          </cell>
          <cell r="M533">
            <v>0</v>
          </cell>
          <cell r="N533">
            <v>84.6</v>
          </cell>
          <cell r="O533">
            <v>29</v>
          </cell>
          <cell r="P533">
            <v>0</v>
          </cell>
          <cell r="Q533">
            <v>55.6</v>
          </cell>
          <cell r="R533">
            <v>2.4</v>
          </cell>
          <cell r="S533">
            <v>8.1999999999999993</v>
          </cell>
          <cell r="T533">
            <v>0.1</v>
          </cell>
          <cell r="U533">
            <v>0</v>
          </cell>
          <cell r="V533">
            <v>3.1</v>
          </cell>
          <cell r="W533">
            <v>0</v>
          </cell>
          <cell r="X533">
            <v>0</v>
          </cell>
          <cell r="Y533">
            <v>210</v>
          </cell>
          <cell r="Z533">
            <v>0</v>
          </cell>
          <cell r="AA533">
            <v>6.3</v>
          </cell>
          <cell r="AB533">
            <v>5</v>
          </cell>
          <cell r="AC533">
            <v>0.5</v>
          </cell>
          <cell r="AD533">
            <v>0.51</v>
          </cell>
          <cell r="AE533">
            <v>8</v>
          </cell>
          <cell r="AF533">
            <v>9.3000000000000007</v>
          </cell>
          <cell r="AG533">
            <v>1.3</v>
          </cell>
          <cell r="AH533">
            <v>0.11</v>
          </cell>
          <cell r="AI533">
            <v>0</v>
          </cell>
          <cell r="AJ533">
            <v>65</v>
          </cell>
          <cell r="AK533">
            <v>19</v>
          </cell>
          <cell r="AL533">
            <v>0.7</v>
          </cell>
          <cell r="AM533">
            <v>30</v>
          </cell>
          <cell r="AN533">
            <v>120</v>
          </cell>
          <cell r="AO533">
            <v>140</v>
          </cell>
          <cell r="AP533">
            <v>110</v>
          </cell>
          <cell r="AQ533">
            <v>28</v>
          </cell>
          <cell r="AR533">
            <v>15</v>
          </cell>
          <cell r="AS533">
            <v>0.8</v>
          </cell>
        </row>
        <row r="534">
          <cell r="A534">
            <v>448</v>
          </cell>
          <cell r="B534" t="str">
            <v>Flocos de trigo e arroz enriquecidos com vitaminas, cálcio e ferro</v>
          </cell>
          <cell r="C534" t="str">
            <v>Cereais e produtos à base de cereais</v>
          </cell>
          <cell r="D534" t="str">
            <v>Cereais de pequeno-almoço</v>
          </cell>
          <cell r="E534" t="str">
            <v>Cereais de pequeno almoço processados e misturados</v>
          </cell>
          <cell r="F534">
            <v>372</v>
          </cell>
          <cell r="G534">
            <v>1570</v>
          </cell>
          <cell r="H534">
            <v>1.3</v>
          </cell>
          <cell r="I534">
            <v>0.4</v>
          </cell>
          <cell r="J534">
            <v>0.4</v>
          </cell>
          <cell r="K534">
            <v>0.4</v>
          </cell>
          <cell r="L534">
            <v>0.4</v>
          </cell>
          <cell r="M534">
            <v>0</v>
          </cell>
          <cell r="N534">
            <v>79.2</v>
          </cell>
          <cell r="O534">
            <v>17.2</v>
          </cell>
          <cell r="P534">
            <v>0</v>
          </cell>
          <cell r="Q534">
            <v>62</v>
          </cell>
          <cell r="R534">
            <v>6.5</v>
          </cell>
          <cell r="S534">
            <v>7.5</v>
          </cell>
          <cell r="T534">
            <v>1.5</v>
          </cell>
          <cell r="U534">
            <v>0</v>
          </cell>
          <cell r="V534">
            <v>3</v>
          </cell>
          <cell r="W534">
            <v>0</v>
          </cell>
          <cell r="X534">
            <v>0</v>
          </cell>
          <cell r="Y534">
            <v>0</v>
          </cell>
          <cell r="Z534">
            <v>0</v>
          </cell>
          <cell r="AA534">
            <v>0</v>
          </cell>
          <cell r="AB534">
            <v>17</v>
          </cell>
          <cell r="AC534">
            <v>2.4</v>
          </cell>
          <cell r="AD534">
            <v>2.7</v>
          </cell>
          <cell r="AE534">
            <v>31</v>
          </cell>
          <cell r="AF534">
            <v>33</v>
          </cell>
          <cell r="AG534">
            <v>1.8</v>
          </cell>
          <cell r="AH534">
            <v>3.4</v>
          </cell>
          <cell r="AI534">
            <v>1.7</v>
          </cell>
          <cell r="AJ534">
            <v>102</v>
          </cell>
          <cell r="AK534">
            <v>340</v>
          </cell>
          <cell r="AL534">
            <v>2.5</v>
          </cell>
          <cell r="AM534">
            <v>600</v>
          </cell>
          <cell r="AN534">
            <v>290</v>
          </cell>
          <cell r="AO534">
            <v>500</v>
          </cell>
          <cell r="AP534">
            <v>170</v>
          </cell>
          <cell r="AQ534">
            <v>50</v>
          </cell>
          <cell r="AR534">
            <v>24</v>
          </cell>
          <cell r="AS534">
            <v>2</v>
          </cell>
          <cell r="AU534">
            <v>1</v>
          </cell>
        </row>
        <row r="535">
          <cell r="A535">
            <v>449</v>
          </cell>
          <cell r="B535" t="str">
            <v>Flocos de trigo integral tipo "All-Bran Flakes"</v>
          </cell>
          <cell r="C535" t="str">
            <v>Cereais e produtos à base de cereais</v>
          </cell>
          <cell r="D535" t="str">
            <v>Cereais de pequeno-almoço</v>
          </cell>
          <cell r="E535" t="str">
            <v>Cereais de pequeno almoço processados e misturados</v>
          </cell>
          <cell r="F535">
            <v>349</v>
          </cell>
          <cell r="G535">
            <v>1470</v>
          </cell>
          <cell r="H535">
            <v>1.9</v>
          </cell>
          <cell r="I535">
            <v>0.4</v>
          </cell>
          <cell r="J535">
            <v>0.2</v>
          </cell>
          <cell r="K535">
            <v>1</v>
          </cell>
          <cell r="L535">
            <v>0.9</v>
          </cell>
          <cell r="M535">
            <v>0</v>
          </cell>
          <cell r="N535">
            <v>64.2</v>
          </cell>
          <cell r="O535">
            <v>18.100000000000001</v>
          </cell>
          <cell r="P535">
            <v>0</v>
          </cell>
          <cell r="Q535">
            <v>46.1</v>
          </cell>
          <cell r="R535">
            <v>17.3</v>
          </cell>
          <cell r="S535">
            <v>10.199999999999999</v>
          </cell>
          <cell r="T535">
            <v>2.2999999999999998</v>
          </cell>
          <cell r="U535">
            <v>0</v>
          </cell>
          <cell r="V535">
            <v>3</v>
          </cell>
          <cell r="W535">
            <v>0</v>
          </cell>
          <cell r="X535">
            <v>0</v>
          </cell>
          <cell r="Y535">
            <v>0</v>
          </cell>
          <cell r="Z535">
            <v>0</v>
          </cell>
          <cell r="AA535">
            <v>2.8</v>
          </cell>
          <cell r="AB535">
            <v>2.2000000000000002</v>
          </cell>
          <cell r="AC535">
            <v>1</v>
          </cell>
          <cell r="AD535">
            <v>1.5</v>
          </cell>
          <cell r="AE535">
            <v>16</v>
          </cell>
          <cell r="AF535">
            <v>18</v>
          </cell>
          <cell r="AG535">
            <v>2.4</v>
          </cell>
          <cell r="AH535">
            <v>1.8</v>
          </cell>
          <cell r="AI535">
            <v>0.8</v>
          </cell>
          <cell r="AJ535">
            <v>35</v>
          </cell>
          <cell r="AK535">
            <v>250</v>
          </cell>
          <cell r="AL535">
            <v>3.4</v>
          </cell>
          <cell r="AM535">
            <v>910</v>
          </cell>
          <cell r="AN535">
            <v>540</v>
          </cell>
          <cell r="AO535">
            <v>50</v>
          </cell>
          <cell r="AP535">
            <v>450</v>
          </cell>
          <cell r="AQ535">
            <v>120</v>
          </cell>
          <cell r="AR535">
            <v>12</v>
          </cell>
          <cell r="AS535">
            <v>2.5</v>
          </cell>
          <cell r="AU535">
            <v>1</v>
          </cell>
        </row>
        <row r="536">
          <cell r="A536">
            <v>1900000114</v>
          </cell>
          <cell r="B536" t="str">
            <v>Flor de sal</v>
          </cell>
          <cell r="C536" t="str">
            <v>Temperos, molhos e condimentos</v>
          </cell>
          <cell r="D536" t="str">
            <v>Temperos</v>
          </cell>
          <cell r="E536" t="str">
            <v>Sal</v>
          </cell>
          <cell r="F536">
            <v>0</v>
          </cell>
          <cell r="G536">
            <v>0</v>
          </cell>
          <cell r="H536">
            <v>0</v>
          </cell>
          <cell r="I536">
            <v>0</v>
          </cell>
          <cell r="J536">
            <v>0</v>
          </cell>
          <cell r="K536">
            <v>0</v>
          </cell>
          <cell r="L536">
            <v>0</v>
          </cell>
          <cell r="M536">
            <v>0</v>
          </cell>
          <cell r="N536">
            <v>0</v>
          </cell>
          <cell r="O536">
            <v>0</v>
          </cell>
          <cell r="P536">
            <v>0</v>
          </cell>
          <cell r="Q536">
            <v>0</v>
          </cell>
          <cell r="R536">
            <v>0</v>
          </cell>
          <cell r="S536">
            <v>0</v>
          </cell>
          <cell r="T536">
            <v>100</v>
          </cell>
          <cell r="U536">
            <v>0</v>
          </cell>
          <cell r="V536">
            <v>0</v>
          </cell>
          <cell r="W536">
            <v>0</v>
          </cell>
          <cell r="X536">
            <v>0</v>
          </cell>
          <cell r="Y536">
            <v>0</v>
          </cell>
          <cell r="Z536">
            <v>0</v>
          </cell>
          <cell r="AA536">
            <v>0</v>
          </cell>
          <cell r="AB536">
            <v>0</v>
          </cell>
          <cell r="AC536">
            <v>0</v>
          </cell>
          <cell r="AD536">
            <v>0</v>
          </cell>
          <cell r="AE536">
            <v>0</v>
          </cell>
          <cell r="AF536">
            <v>0</v>
          </cell>
          <cell r="AG536">
            <v>0</v>
          </cell>
          <cell r="AH536">
            <v>0</v>
          </cell>
          <cell r="AI536">
            <v>0</v>
          </cell>
          <cell r="AJ536">
            <v>0</v>
          </cell>
          <cell r="AK536">
            <v>0</v>
          </cell>
          <cell r="AL536">
            <v>98</v>
          </cell>
          <cell r="AM536">
            <v>40000</v>
          </cell>
          <cell r="AN536">
            <v>0</v>
          </cell>
          <cell r="AO536">
            <v>0</v>
          </cell>
          <cell r="AP536">
            <v>0</v>
          </cell>
          <cell r="AQ536">
            <v>300</v>
          </cell>
          <cell r="AR536">
            <v>0</v>
          </cell>
          <cell r="AS536">
            <v>0</v>
          </cell>
        </row>
        <row r="537">
          <cell r="A537">
            <v>1900000027</v>
          </cell>
          <cell r="B537" t="str">
            <v>Folhas de rabanete cruas</v>
          </cell>
          <cell r="C537" t="str">
            <v>Produtos hortícolas e derivados</v>
          </cell>
          <cell r="D537" t="str">
            <v>Hortícolas folhosos</v>
          </cell>
          <cell r="E537" t="str">
            <v>Alfaces e outros vegetais para salada</v>
          </cell>
          <cell r="F537">
            <v>39</v>
          </cell>
          <cell r="G537">
            <v>165</v>
          </cell>
          <cell r="H537">
            <v>0.5</v>
          </cell>
          <cell r="I537">
            <v>0.1</v>
          </cell>
          <cell r="J537">
            <v>0</v>
          </cell>
          <cell r="K537">
            <v>0.3</v>
          </cell>
          <cell r="L537">
            <v>0.3</v>
          </cell>
          <cell r="M537">
            <v>0</v>
          </cell>
          <cell r="N537">
            <v>3.9</v>
          </cell>
          <cell r="O537">
            <v>3.5</v>
          </cell>
          <cell r="P537">
            <v>0.2</v>
          </cell>
          <cell r="Q537">
            <v>0.2</v>
          </cell>
          <cell r="R537">
            <v>2.6</v>
          </cell>
          <cell r="S537">
            <v>3.5</v>
          </cell>
          <cell r="T537">
            <v>0.3</v>
          </cell>
          <cell r="U537">
            <v>0</v>
          </cell>
          <cell r="V537">
            <v>89.7</v>
          </cell>
          <cell r="W537">
            <v>0</v>
          </cell>
          <cell r="X537">
            <v>0</v>
          </cell>
          <cell r="Y537">
            <v>612</v>
          </cell>
          <cell r="Z537">
            <v>3670</v>
          </cell>
          <cell r="AA537">
            <v>0</v>
          </cell>
          <cell r="AB537">
            <v>1.3</v>
          </cell>
          <cell r="AC537">
            <v>0.13</v>
          </cell>
          <cell r="AD537">
            <v>0.35</v>
          </cell>
          <cell r="AE537">
            <v>0.8</v>
          </cell>
          <cell r="AF537">
            <v>1.6</v>
          </cell>
          <cell r="AG537">
            <v>0.8</v>
          </cell>
          <cell r="AH537">
            <v>0.14000000000000001</v>
          </cell>
          <cell r="AI537">
            <v>0</v>
          </cell>
          <cell r="AJ537">
            <v>63</v>
          </cell>
          <cell r="AK537">
            <v>90</v>
          </cell>
          <cell r="AL537">
            <v>0.81</v>
          </cell>
          <cell r="AM537">
            <v>110</v>
          </cell>
          <cell r="AN537">
            <v>370</v>
          </cell>
          <cell r="AO537">
            <v>200</v>
          </cell>
          <cell r="AP537">
            <v>44</v>
          </cell>
          <cell r="AQ537">
            <v>26</v>
          </cell>
          <cell r="AR537">
            <v>3.8</v>
          </cell>
          <cell r="AS537">
            <v>0.4</v>
          </cell>
        </row>
        <row r="538">
          <cell r="A538">
            <v>653</v>
          </cell>
          <cell r="B538" t="str">
            <v>Framboesa</v>
          </cell>
          <cell r="C538" t="str">
            <v>Frutos e produtos derivados de frutos</v>
          </cell>
          <cell r="D538" t="str">
            <v>Fruta utilizada como fruta</v>
          </cell>
          <cell r="E538" t="str">
            <v>Bagas e frutos pequenos</v>
          </cell>
          <cell r="F538">
            <v>49</v>
          </cell>
          <cell r="G538">
            <v>203</v>
          </cell>
          <cell r="H538">
            <v>0.6</v>
          </cell>
          <cell r="I538">
            <v>0</v>
          </cell>
          <cell r="J538">
            <v>0.1</v>
          </cell>
          <cell r="K538">
            <v>0.3</v>
          </cell>
          <cell r="L538">
            <v>0.2</v>
          </cell>
          <cell r="M538">
            <v>0</v>
          </cell>
          <cell r="N538">
            <v>5.0999999999999996</v>
          </cell>
          <cell r="O538">
            <v>5.0999999999999996</v>
          </cell>
          <cell r="P538">
            <v>0</v>
          </cell>
          <cell r="Q538">
            <v>0</v>
          </cell>
          <cell r="R538">
            <v>6.7</v>
          </cell>
          <cell r="S538">
            <v>0.9</v>
          </cell>
          <cell r="T538">
            <v>0</v>
          </cell>
          <cell r="U538">
            <v>0</v>
          </cell>
          <cell r="V538">
            <v>84.3</v>
          </cell>
          <cell r="W538">
            <v>1.9</v>
          </cell>
          <cell r="X538">
            <v>0</v>
          </cell>
          <cell r="Y538">
            <v>2</v>
          </cell>
          <cell r="Z538">
            <v>10</v>
          </cell>
          <cell r="AA538">
            <v>0</v>
          </cell>
          <cell r="AB538">
            <v>0.2</v>
          </cell>
          <cell r="AC538">
            <v>0.03</v>
          </cell>
          <cell r="AD538">
            <v>0.02</v>
          </cell>
          <cell r="AE538">
            <v>0.6</v>
          </cell>
          <cell r="AF538">
            <v>0.8</v>
          </cell>
          <cell r="AG538">
            <v>0.2</v>
          </cell>
          <cell r="AH538">
            <v>0.05</v>
          </cell>
          <cell r="AI538">
            <v>0</v>
          </cell>
          <cell r="AJ538">
            <v>30</v>
          </cell>
          <cell r="AK538">
            <v>33</v>
          </cell>
          <cell r="AL538">
            <v>0.54</v>
          </cell>
          <cell r="AM538">
            <v>1</v>
          </cell>
          <cell r="AN538">
            <v>230</v>
          </cell>
          <cell r="AO538">
            <v>26</v>
          </cell>
          <cell r="AP538">
            <v>23</v>
          </cell>
          <cell r="AQ538">
            <v>20</v>
          </cell>
          <cell r="AR538">
            <v>0.5</v>
          </cell>
          <cell r="AS538">
            <v>0.3</v>
          </cell>
        </row>
        <row r="539">
          <cell r="A539">
            <v>1900000106</v>
          </cell>
          <cell r="B539" t="str">
            <v>Framboesa desidratada</v>
          </cell>
          <cell r="C539" t="str">
            <v>Frutos e produtos derivados de frutos</v>
          </cell>
          <cell r="D539" t="str">
            <v>Produtos de frutos processados</v>
          </cell>
          <cell r="E539" t="str">
            <v>Frutos secados</v>
          </cell>
          <cell r="F539">
            <v>293</v>
          </cell>
          <cell r="G539">
            <v>1230</v>
          </cell>
          <cell r="H539">
            <v>3.6</v>
          </cell>
          <cell r="I539">
            <v>0</v>
          </cell>
          <cell r="J539">
            <v>0.6</v>
          </cell>
          <cell r="K539">
            <v>1.8</v>
          </cell>
          <cell r="L539">
            <v>1</v>
          </cell>
          <cell r="M539">
            <v>0</v>
          </cell>
          <cell r="N539">
            <v>30.9</v>
          </cell>
          <cell r="O539">
            <v>30.9</v>
          </cell>
          <cell r="P539">
            <v>0</v>
          </cell>
          <cell r="Q539">
            <v>0</v>
          </cell>
          <cell r="R539">
            <v>40.5</v>
          </cell>
          <cell r="S539">
            <v>5.4</v>
          </cell>
          <cell r="T539">
            <v>0</v>
          </cell>
          <cell r="U539">
            <v>0</v>
          </cell>
          <cell r="V539">
            <v>5</v>
          </cell>
          <cell r="W539">
            <v>11.5</v>
          </cell>
          <cell r="X539">
            <v>0</v>
          </cell>
          <cell r="AA539">
            <v>0</v>
          </cell>
          <cell r="AB539">
            <v>1.21</v>
          </cell>
          <cell r="AD539">
            <v>0.12</v>
          </cell>
          <cell r="AE539">
            <v>3.63</v>
          </cell>
          <cell r="AF539">
            <v>4.84</v>
          </cell>
          <cell r="AG539">
            <v>1.21</v>
          </cell>
          <cell r="AH539">
            <v>0.3</v>
          </cell>
          <cell r="AI539">
            <v>0</v>
          </cell>
          <cell r="AK539">
            <v>199.7</v>
          </cell>
          <cell r="AL539">
            <v>3.27</v>
          </cell>
          <cell r="AM539">
            <v>6.1</v>
          </cell>
          <cell r="AN539">
            <v>1390</v>
          </cell>
          <cell r="AO539">
            <v>160</v>
          </cell>
          <cell r="AP539">
            <v>140</v>
          </cell>
          <cell r="AQ539">
            <v>120</v>
          </cell>
          <cell r="AR539">
            <v>3</v>
          </cell>
          <cell r="AS539">
            <v>1.8</v>
          </cell>
        </row>
        <row r="540">
          <cell r="A540">
            <v>1073</v>
          </cell>
          <cell r="B540" t="str">
            <v>Francesinha, com molho</v>
          </cell>
          <cell r="C540" t="str">
            <v>Pratos compostos</v>
          </cell>
          <cell r="D540" t="str">
            <v>Pratos, incl. refeições prontas a comer (excluindo sopas e saladas)</v>
          </cell>
          <cell r="E540" t="str">
            <v>Pratos, excluindo pratos  de massa ou arroz, sanduíches e pizza</v>
          </cell>
          <cell r="F540">
            <v>249</v>
          </cell>
          <cell r="G540">
            <v>1040</v>
          </cell>
          <cell r="H540">
            <v>17.7</v>
          </cell>
          <cell r="I540">
            <v>6.3</v>
          </cell>
          <cell r="J540">
            <v>6.5</v>
          </cell>
          <cell r="K540">
            <v>2</v>
          </cell>
          <cell r="L540">
            <v>1.69</v>
          </cell>
          <cell r="M540">
            <v>0.1</v>
          </cell>
          <cell r="N540">
            <v>6.5</v>
          </cell>
          <cell r="O540">
            <v>1.1000000000000001</v>
          </cell>
          <cell r="P540">
            <v>0</v>
          </cell>
          <cell r="Q540">
            <v>5.4</v>
          </cell>
          <cell r="R540">
            <v>0.4</v>
          </cell>
          <cell r="S540">
            <v>13.3</v>
          </cell>
          <cell r="T540">
            <v>3.2</v>
          </cell>
          <cell r="U540">
            <v>1.4</v>
          </cell>
          <cell r="V540">
            <v>55.7</v>
          </cell>
          <cell r="W540">
            <v>0</v>
          </cell>
          <cell r="X540">
            <v>39</v>
          </cell>
          <cell r="Y540">
            <v>34</v>
          </cell>
          <cell r="Z540">
            <v>79</v>
          </cell>
          <cell r="AA540">
            <v>0</v>
          </cell>
          <cell r="AB540">
            <v>0.26</v>
          </cell>
          <cell r="AC540">
            <v>0.25</v>
          </cell>
          <cell r="AD540">
            <v>0.15</v>
          </cell>
          <cell r="AE540">
            <v>2.5</v>
          </cell>
          <cell r="AF540">
            <v>5.07</v>
          </cell>
          <cell r="AG540">
            <v>2.63</v>
          </cell>
          <cell r="AH540">
            <v>0.16</v>
          </cell>
          <cell r="AI540">
            <v>0.9</v>
          </cell>
          <cell r="AJ540">
            <v>1.4</v>
          </cell>
          <cell r="AK540">
            <v>8</v>
          </cell>
          <cell r="AL540">
            <v>3.95</v>
          </cell>
          <cell r="AM540">
            <v>1270</v>
          </cell>
          <cell r="AN540">
            <v>210</v>
          </cell>
          <cell r="AO540">
            <v>88</v>
          </cell>
          <cell r="AP540">
            <v>160</v>
          </cell>
          <cell r="AQ540">
            <v>20</v>
          </cell>
          <cell r="AR540">
            <v>1.7</v>
          </cell>
          <cell r="AS540">
            <v>1.8</v>
          </cell>
        </row>
        <row r="541">
          <cell r="A541">
            <v>251</v>
          </cell>
          <cell r="B541" t="str">
            <v>Frango (1/4) peito e asa com pele, cozidos</v>
          </cell>
          <cell r="C541" t="str">
            <v>Carne e produtos cárneos</v>
          </cell>
          <cell r="D541" t="str">
            <v>Carne de mamiferos e de aves</v>
          </cell>
          <cell r="E541" t="str">
            <v>Carne de aves</v>
          </cell>
          <cell r="F541">
            <v>202</v>
          </cell>
          <cell r="G541">
            <v>844</v>
          </cell>
          <cell r="H541">
            <v>10.3</v>
          </cell>
          <cell r="I541">
            <v>2.4</v>
          </cell>
          <cell r="J541">
            <v>3.4</v>
          </cell>
          <cell r="K541">
            <v>2.1</v>
          </cell>
          <cell r="L541">
            <v>1.9</v>
          </cell>
          <cell r="M541">
            <v>0</v>
          </cell>
          <cell r="N541">
            <v>0</v>
          </cell>
          <cell r="O541">
            <v>0</v>
          </cell>
          <cell r="P541">
            <v>0</v>
          </cell>
          <cell r="Q541">
            <v>0</v>
          </cell>
          <cell r="R541">
            <v>0</v>
          </cell>
          <cell r="S541">
            <v>27.2</v>
          </cell>
          <cell r="T541">
            <v>0.9</v>
          </cell>
          <cell r="U541">
            <v>0</v>
          </cell>
          <cell r="V541">
            <v>61.2</v>
          </cell>
          <cell r="W541">
            <v>0</v>
          </cell>
          <cell r="X541">
            <v>132</v>
          </cell>
          <cell r="Y541">
            <v>20</v>
          </cell>
          <cell r="Z541">
            <v>0</v>
          </cell>
          <cell r="AA541">
            <v>0.5</v>
          </cell>
          <cell r="AB541">
            <v>0.06</v>
          </cell>
          <cell r="AC541">
            <v>0.09</v>
          </cell>
          <cell r="AD541">
            <v>0.31</v>
          </cell>
          <cell r="AE541">
            <v>7.3</v>
          </cell>
          <cell r="AF541">
            <v>12</v>
          </cell>
          <cell r="AG541">
            <v>5.0999999999999996</v>
          </cell>
          <cell r="AH541">
            <v>0.33</v>
          </cell>
          <cell r="AI541">
            <v>0.44</v>
          </cell>
          <cell r="AJ541">
            <v>0</v>
          </cell>
          <cell r="AK541">
            <v>8.1999999999999993</v>
          </cell>
          <cell r="AL541">
            <v>1.32</v>
          </cell>
          <cell r="AM541">
            <v>340</v>
          </cell>
          <cell r="AN541">
            <v>190</v>
          </cell>
          <cell r="AO541">
            <v>9</v>
          </cell>
          <cell r="AP541">
            <v>190</v>
          </cell>
          <cell r="AQ541">
            <v>27</v>
          </cell>
          <cell r="AR541">
            <v>0.7</v>
          </cell>
          <cell r="AS541">
            <v>1.2</v>
          </cell>
          <cell r="AU541">
            <v>2.4</v>
          </cell>
        </row>
        <row r="542">
          <cell r="A542">
            <v>253</v>
          </cell>
          <cell r="B542" t="str">
            <v>Frango (1/4) peito e asa com pele, estufados com azeite e margarina</v>
          </cell>
          <cell r="C542" t="str">
            <v>Pratos compostos</v>
          </cell>
          <cell r="D542" t="str">
            <v>Pratos, incl. refeições prontas a comer (excluindo sopas e saladas)</v>
          </cell>
          <cell r="E542" t="str">
            <v>Pratos, excluindo pratos  de massa ou arroz, sanduíches e pizza</v>
          </cell>
          <cell r="F542">
            <v>204</v>
          </cell>
          <cell r="G542">
            <v>849</v>
          </cell>
          <cell r="H542">
            <v>13.5</v>
          </cell>
          <cell r="I542">
            <v>3.3</v>
          </cell>
          <cell r="J542">
            <v>4.9000000000000004</v>
          </cell>
          <cell r="K542">
            <v>2.7</v>
          </cell>
          <cell r="L542">
            <v>2.41</v>
          </cell>
          <cell r="M542">
            <v>0.1</v>
          </cell>
          <cell r="N542">
            <v>1.7</v>
          </cell>
          <cell r="O542">
            <v>1.5</v>
          </cell>
          <cell r="P542">
            <v>0.2</v>
          </cell>
          <cell r="Q542">
            <v>0</v>
          </cell>
          <cell r="R542">
            <v>0.7</v>
          </cell>
          <cell r="S542">
            <v>18.5</v>
          </cell>
          <cell r="T542">
            <v>1.1000000000000001</v>
          </cell>
          <cell r="U542">
            <v>0</v>
          </cell>
          <cell r="V542">
            <v>63.5</v>
          </cell>
          <cell r="W542">
            <v>0</v>
          </cell>
          <cell r="X542">
            <v>79</v>
          </cell>
          <cell r="Y542">
            <v>53</v>
          </cell>
          <cell r="Z542">
            <v>180</v>
          </cell>
          <cell r="AA542">
            <v>0.3</v>
          </cell>
          <cell r="AB542">
            <v>0.7</v>
          </cell>
          <cell r="AC542">
            <v>0.09</v>
          </cell>
          <cell r="AD542">
            <v>0.2</v>
          </cell>
          <cell r="AE542">
            <v>4.5999999999999996</v>
          </cell>
          <cell r="AF542">
            <v>11</v>
          </cell>
          <cell r="AG542">
            <v>3.24</v>
          </cell>
          <cell r="AH542">
            <v>0.27</v>
          </cell>
          <cell r="AI542">
            <v>0.27</v>
          </cell>
          <cell r="AJ542">
            <v>7.1</v>
          </cell>
          <cell r="AK542">
            <v>12</v>
          </cell>
          <cell r="AL542">
            <v>2.0299999999999998</v>
          </cell>
          <cell r="AM542">
            <v>440</v>
          </cell>
          <cell r="AN542">
            <v>260</v>
          </cell>
          <cell r="AO542">
            <v>17</v>
          </cell>
          <cell r="AP542">
            <v>130</v>
          </cell>
          <cell r="AQ542">
            <v>24</v>
          </cell>
          <cell r="AR542">
            <v>0.8</v>
          </cell>
          <cell r="AS542">
            <v>0.8</v>
          </cell>
        </row>
        <row r="543">
          <cell r="A543">
            <v>252</v>
          </cell>
          <cell r="B543" t="str">
            <v>Frango (1/4) peito e asa com pele, estufados com margarina</v>
          </cell>
          <cell r="C543" t="str">
            <v>Pratos compostos</v>
          </cell>
          <cell r="D543" t="str">
            <v>Pratos, incl. refeições prontas a comer (excluindo sopas e saladas)</v>
          </cell>
          <cell r="E543" t="str">
            <v>Pratos, excluindo pratos  de massa ou arroz, sanduíches e pizza</v>
          </cell>
          <cell r="F543">
            <v>201</v>
          </cell>
          <cell r="G543">
            <v>837</v>
          </cell>
          <cell r="H543">
            <v>13.2</v>
          </cell>
          <cell r="I543">
            <v>3.6</v>
          </cell>
          <cell r="J543">
            <v>4.0999999999999996</v>
          </cell>
          <cell r="K543">
            <v>2.9</v>
          </cell>
          <cell r="L543">
            <v>2.59</v>
          </cell>
          <cell r="M543">
            <v>0.1</v>
          </cell>
          <cell r="N543">
            <v>1.7</v>
          </cell>
          <cell r="O543">
            <v>1.5</v>
          </cell>
          <cell r="P543">
            <v>0.2</v>
          </cell>
          <cell r="Q543">
            <v>0</v>
          </cell>
          <cell r="R543">
            <v>0.7</v>
          </cell>
          <cell r="S543">
            <v>18.5</v>
          </cell>
          <cell r="T543">
            <v>1.1000000000000001</v>
          </cell>
          <cell r="U543">
            <v>0</v>
          </cell>
          <cell r="V543">
            <v>63.7</v>
          </cell>
          <cell r="W543">
            <v>0</v>
          </cell>
          <cell r="X543">
            <v>79</v>
          </cell>
          <cell r="Y543">
            <v>61</v>
          </cell>
          <cell r="Z543">
            <v>185</v>
          </cell>
          <cell r="AA543">
            <v>0.3</v>
          </cell>
          <cell r="AB543">
            <v>0.52</v>
          </cell>
          <cell r="AC543">
            <v>0.09</v>
          </cell>
          <cell r="AD543">
            <v>0.2</v>
          </cell>
          <cell r="AE543">
            <v>4.5999999999999996</v>
          </cell>
          <cell r="AF543">
            <v>11</v>
          </cell>
          <cell r="AG543">
            <v>3.24</v>
          </cell>
          <cell r="AH543">
            <v>0.27</v>
          </cell>
          <cell r="AI543">
            <v>0.27</v>
          </cell>
          <cell r="AJ543">
            <v>7.1</v>
          </cell>
          <cell r="AK543">
            <v>12</v>
          </cell>
          <cell r="AL543">
            <v>2.0699999999999998</v>
          </cell>
          <cell r="AM543">
            <v>450</v>
          </cell>
          <cell r="AN543">
            <v>260</v>
          </cell>
          <cell r="AO543">
            <v>17</v>
          </cell>
          <cell r="AP543">
            <v>130</v>
          </cell>
          <cell r="AQ543">
            <v>24</v>
          </cell>
          <cell r="AR543">
            <v>0.8</v>
          </cell>
          <cell r="AS543">
            <v>0.8</v>
          </cell>
        </row>
        <row r="544">
          <cell r="A544">
            <v>254</v>
          </cell>
          <cell r="B544" t="str">
            <v>Frango (1/4) peito e asa com pele, estufados sem molho</v>
          </cell>
          <cell r="C544" t="str">
            <v>Carne e produtos cárneos</v>
          </cell>
          <cell r="D544" t="str">
            <v>Carne de mamiferos e de aves</v>
          </cell>
          <cell r="E544" t="str">
            <v>Carne de aves</v>
          </cell>
          <cell r="F544">
            <v>223</v>
          </cell>
          <cell r="G544">
            <v>933</v>
          </cell>
          <cell r="H544">
            <v>11.8</v>
          </cell>
          <cell r="I544">
            <v>2.8</v>
          </cell>
          <cell r="J544">
            <v>3.9</v>
          </cell>
          <cell r="K544">
            <v>2.4</v>
          </cell>
          <cell r="L544">
            <v>2.2000000000000002</v>
          </cell>
          <cell r="M544">
            <v>0.1</v>
          </cell>
          <cell r="N544">
            <v>0</v>
          </cell>
          <cell r="O544">
            <v>0</v>
          </cell>
          <cell r="P544">
            <v>0</v>
          </cell>
          <cell r="Q544">
            <v>0</v>
          </cell>
          <cell r="R544">
            <v>0</v>
          </cell>
          <cell r="S544">
            <v>29.2</v>
          </cell>
          <cell r="T544">
            <v>0.6</v>
          </cell>
          <cell r="U544">
            <v>0</v>
          </cell>
          <cell r="V544">
            <v>57.1</v>
          </cell>
          <cell r="W544">
            <v>0</v>
          </cell>
          <cell r="X544">
            <v>120</v>
          </cell>
          <cell r="Y544">
            <v>20</v>
          </cell>
          <cell r="Z544">
            <v>0</v>
          </cell>
          <cell r="AA544">
            <v>0.6</v>
          </cell>
          <cell r="AB544">
            <v>0.1</v>
          </cell>
          <cell r="AC544">
            <v>0.1</v>
          </cell>
          <cell r="AD544">
            <v>0.32</v>
          </cell>
          <cell r="AE544">
            <v>7.6</v>
          </cell>
          <cell r="AF544">
            <v>13</v>
          </cell>
          <cell r="AG544">
            <v>5.5</v>
          </cell>
          <cell r="AH544">
            <v>0.34</v>
          </cell>
          <cell r="AI544">
            <v>0.47</v>
          </cell>
          <cell r="AJ544">
            <v>0</v>
          </cell>
          <cell r="AK544">
            <v>8.5</v>
          </cell>
          <cell r="AL544">
            <v>1.63</v>
          </cell>
          <cell r="AM544">
            <v>260</v>
          </cell>
          <cell r="AN544">
            <v>240</v>
          </cell>
          <cell r="AO544">
            <v>9</v>
          </cell>
          <cell r="AP544">
            <v>200</v>
          </cell>
          <cell r="AQ544">
            <v>29</v>
          </cell>
          <cell r="AR544">
            <v>0.7</v>
          </cell>
          <cell r="AS544">
            <v>1.1000000000000001</v>
          </cell>
          <cell r="AU544">
            <v>2.4</v>
          </cell>
        </row>
        <row r="545">
          <cell r="A545">
            <v>255</v>
          </cell>
          <cell r="B545" t="str">
            <v>Frango (1/4) peito e asa com pele, grelhados</v>
          </cell>
          <cell r="C545" t="str">
            <v>Carne e produtos cárneos</v>
          </cell>
          <cell r="D545" t="str">
            <v>Carne de mamiferos e de aves</v>
          </cell>
          <cell r="E545" t="str">
            <v>Carne de aves</v>
          </cell>
          <cell r="F545">
            <v>235</v>
          </cell>
          <cell r="G545">
            <v>984</v>
          </cell>
          <cell r="H545">
            <v>13.4</v>
          </cell>
          <cell r="I545">
            <v>3.2</v>
          </cell>
          <cell r="J545">
            <v>4.4000000000000004</v>
          </cell>
          <cell r="K545">
            <v>2.7</v>
          </cell>
          <cell r="L545">
            <v>2.4</v>
          </cell>
          <cell r="M545">
            <v>0.1</v>
          </cell>
          <cell r="N545">
            <v>0</v>
          </cell>
          <cell r="O545">
            <v>0</v>
          </cell>
          <cell r="P545">
            <v>0</v>
          </cell>
          <cell r="Q545">
            <v>0</v>
          </cell>
          <cell r="R545">
            <v>0</v>
          </cell>
          <cell r="S545">
            <v>28.7</v>
          </cell>
          <cell r="T545">
            <v>0.7</v>
          </cell>
          <cell r="U545">
            <v>0</v>
          </cell>
          <cell r="V545">
            <v>55.3</v>
          </cell>
          <cell r="W545">
            <v>0</v>
          </cell>
          <cell r="X545">
            <v>108</v>
          </cell>
          <cell r="Y545">
            <v>20</v>
          </cell>
          <cell r="Z545">
            <v>0</v>
          </cell>
          <cell r="AA545">
            <v>0.8</v>
          </cell>
          <cell r="AB545">
            <v>0.1</v>
          </cell>
          <cell r="AC545">
            <v>0.1</v>
          </cell>
          <cell r="AD545">
            <v>0.31</v>
          </cell>
          <cell r="AE545">
            <v>9.1999999999999993</v>
          </cell>
          <cell r="AF545">
            <v>15</v>
          </cell>
          <cell r="AG545">
            <v>5.4</v>
          </cell>
          <cell r="AH545">
            <v>0.31</v>
          </cell>
          <cell r="AI545">
            <v>0.54</v>
          </cell>
          <cell r="AJ545">
            <v>0</v>
          </cell>
          <cell r="AK545">
            <v>9.1999999999999993</v>
          </cell>
          <cell r="AL545">
            <v>1.99</v>
          </cell>
          <cell r="AM545">
            <v>270</v>
          </cell>
          <cell r="AN545">
            <v>400</v>
          </cell>
          <cell r="AO545">
            <v>10</v>
          </cell>
          <cell r="AP545">
            <v>210</v>
          </cell>
          <cell r="AQ545">
            <v>27</v>
          </cell>
          <cell r="AR545">
            <v>0.8</v>
          </cell>
          <cell r="AS545">
            <v>1.1000000000000001</v>
          </cell>
          <cell r="AU545">
            <v>2.4</v>
          </cell>
        </row>
        <row r="546">
          <cell r="A546">
            <v>261</v>
          </cell>
          <cell r="B546" t="str">
            <v>Frango (1/4) perna com costa e pele, assada sem molho</v>
          </cell>
          <cell r="C546" t="str">
            <v>Carne e produtos cárneos</v>
          </cell>
          <cell r="D546" t="str">
            <v>Carne de mamiferos e de aves</v>
          </cell>
          <cell r="E546" t="str">
            <v>Carne de aves</v>
          </cell>
          <cell r="F546">
            <v>231</v>
          </cell>
          <cell r="G546">
            <v>964</v>
          </cell>
          <cell r="H546">
            <v>13.7</v>
          </cell>
          <cell r="I546">
            <v>3.2</v>
          </cell>
          <cell r="J546">
            <v>4.5</v>
          </cell>
          <cell r="K546">
            <v>2.9</v>
          </cell>
          <cell r="L546">
            <v>2.4</v>
          </cell>
          <cell r="M546">
            <v>0.1</v>
          </cell>
          <cell r="N546">
            <v>0</v>
          </cell>
          <cell r="O546">
            <v>0</v>
          </cell>
          <cell r="P546">
            <v>0</v>
          </cell>
          <cell r="Q546">
            <v>0</v>
          </cell>
          <cell r="R546">
            <v>0</v>
          </cell>
          <cell r="S546">
            <v>26.9</v>
          </cell>
          <cell r="T546">
            <v>0.7</v>
          </cell>
          <cell r="U546">
            <v>0</v>
          </cell>
          <cell r="V546">
            <v>57.1</v>
          </cell>
          <cell r="W546">
            <v>0</v>
          </cell>
          <cell r="X546">
            <v>131</v>
          </cell>
          <cell r="Y546">
            <v>30</v>
          </cell>
          <cell r="Z546">
            <v>0</v>
          </cell>
          <cell r="AA546">
            <v>0.6</v>
          </cell>
          <cell r="AB546">
            <v>0.3</v>
          </cell>
          <cell r="AC546">
            <v>0.1</v>
          </cell>
          <cell r="AD546">
            <v>0.38</v>
          </cell>
          <cell r="AE546">
            <v>5.8</v>
          </cell>
          <cell r="AF546">
            <v>11</v>
          </cell>
          <cell r="AG546">
            <v>5</v>
          </cell>
          <cell r="AH546">
            <v>0.16</v>
          </cell>
          <cell r="AI546">
            <v>0.91</v>
          </cell>
          <cell r="AJ546">
            <v>0</v>
          </cell>
          <cell r="AK546">
            <v>6.6</v>
          </cell>
          <cell r="AL546">
            <v>2.2799999999999998</v>
          </cell>
          <cell r="AM546">
            <v>300</v>
          </cell>
          <cell r="AN546">
            <v>410</v>
          </cell>
          <cell r="AO546">
            <v>22</v>
          </cell>
          <cell r="AP546">
            <v>190</v>
          </cell>
          <cell r="AQ546">
            <v>25</v>
          </cell>
          <cell r="AR546">
            <v>1.4</v>
          </cell>
          <cell r="AS546">
            <v>1.4</v>
          </cell>
          <cell r="AU546">
            <v>2.4</v>
          </cell>
        </row>
        <row r="547">
          <cell r="A547">
            <v>256</v>
          </cell>
          <cell r="B547" t="str">
            <v>Frango (1/4) perna com costa e pele, cozida</v>
          </cell>
          <cell r="C547" t="str">
            <v>Carne e produtos cárneos</v>
          </cell>
          <cell r="D547" t="str">
            <v>Carne de mamiferos e de aves</v>
          </cell>
          <cell r="E547" t="str">
            <v>Carne de aves</v>
          </cell>
          <cell r="F547">
            <v>197</v>
          </cell>
          <cell r="G547">
            <v>826</v>
          </cell>
          <cell r="H547">
            <v>10.6</v>
          </cell>
          <cell r="I547">
            <v>2.5</v>
          </cell>
          <cell r="J547">
            <v>3.5</v>
          </cell>
          <cell r="K547">
            <v>2.2000000000000002</v>
          </cell>
          <cell r="L547">
            <v>1.9</v>
          </cell>
          <cell r="M547">
            <v>0.1</v>
          </cell>
          <cell r="N547">
            <v>0</v>
          </cell>
          <cell r="O547">
            <v>0</v>
          </cell>
          <cell r="P547">
            <v>0</v>
          </cell>
          <cell r="Q547">
            <v>0</v>
          </cell>
          <cell r="R547">
            <v>0</v>
          </cell>
          <cell r="S547">
            <v>25.5</v>
          </cell>
          <cell r="T547">
            <v>0.6</v>
          </cell>
          <cell r="U547">
            <v>0</v>
          </cell>
          <cell r="V547">
            <v>62.3</v>
          </cell>
          <cell r="W547">
            <v>0</v>
          </cell>
          <cell r="X547">
            <v>139</v>
          </cell>
          <cell r="Y547">
            <v>30</v>
          </cell>
          <cell r="Z547">
            <v>0</v>
          </cell>
          <cell r="AA547">
            <v>0.7</v>
          </cell>
          <cell r="AB547">
            <v>0.3</v>
          </cell>
          <cell r="AC547">
            <v>0.1</v>
          </cell>
          <cell r="AD547">
            <v>0.4</v>
          </cell>
          <cell r="AE547">
            <v>4.5999999999999996</v>
          </cell>
          <cell r="AF547">
            <v>9.4</v>
          </cell>
          <cell r="AG547">
            <v>4.8</v>
          </cell>
          <cell r="AH547">
            <v>0.21</v>
          </cell>
          <cell r="AI547">
            <v>0.74</v>
          </cell>
          <cell r="AJ547">
            <v>0</v>
          </cell>
          <cell r="AK547">
            <v>5.9</v>
          </cell>
          <cell r="AL547">
            <v>1.53</v>
          </cell>
          <cell r="AM547">
            <v>260</v>
          </cell>
          <cell r="AN547">
            <v>190</v>
          </cell>
          <cell r="AO547">
            <v>20</v>
          </cell>
          <cell r="AP547">
            <v>180</v>
          </cell>
          <cell r="AQ547">
            <v>23</v>
          </cell>
          <cell r="AR547">
            <v>1.3</v>
          </cell>
          <cell r="AS547">
            <v>1.5</v>
          </cell>
          <cell r="AU547">
            <v>2.4</v>
          </cell>
        </row>
        <row r="548">
          <cell r="A548">
            <v>257</v>
          </cell>
          <cell r="B548" t="str">
            <v>Frango (1/4) perna com costa e pele, estufada com azeite e margarina</v>
          </cell>
          <cell r="C548" t="str">
            <v>Pratos compostos</v>
          </cell>
          <cell r="D548" t="str">
            <v>Pratos, incl. refeições prontas a comer (excluindo sopas e saladas)</v>
          </cell>
          <cell r="E548" t="str">
            <v>Pratos, excluindo pratos  de massa ou arroz, sanduíches e pizza</v>
          </cell>
          <cell r="F548">
            <v>203</v>
          </cell>
          <cell r="G548">
            <v>846</v>
          </cell>
          <cell r="H548">
            <v>13.8</v>
          </cell>
          <cell r="I548">
            <v>3.4</v>
          </cell>
          <cell r="J548">
            <v>5</v>
          </cell>
          <cell r="K548">
            <v>2.8</v>
          </cell>
          <cell r="L548">
            <v>2.41</v>
          </cell>
          <cell r="M548">
            <v>0.1</v>
          </cell>
          <cell r="N548">
            <v>1.7</v>
          </cell>
          <cell r="O548">
            <v>1.5</v>
          </cell>
          <cell r="P548">
            <v>0.2</v>
          </cell>
          <cell r="Q548">
            <v>0</v>
          </cell>
          <cell r="R548">
            <v>0.7</v>
          </cell>
          <cell r="S548">
            <v>17.3</v>
          </cell>
          <cell r="T548">
            <v>1.1000000000000001</v>
          </cell>
          <cell r="U548">
            <v>0</v>
          </cell>
          <cell r="V548">
            <v>64.400000000000006</v>
          </cell>
          <cell r="W548">
            <v>0.5</v>
          </cell>
          <cell r="X548">
            <v>95</v>
          </cell>
          <cell r="Y548">
            <v>62</v>
          </cell>
          <cell r="Z548">
            <v>180</v>
          </cell>
          <cell r="AA548">
            <v>0.3</v>
          </cell>
          <cell r="AB548">
            <v>0.78</v>
          </cell>
          <cell r="AC548">
            <v>0.09</v>
          </cell>
          <cell r="AD548">
            <v>0.24</v>
          </cell>
          <cell r="AE548">
            <v>3</v>
          </cell>
          <cell r="AF548">
            <v>7.96</v>
          </cell>
          <cell r="AG548">
            <v>3.06</v>
          </cell>
          <cell r="AH548">
            <v>0.2</v>
          </cell>
          <cell r="AI548">
            <v>0.44</v>
          </cell>
          <cell r="AJ548">
            <v>7.1</v>
          </cell>
          <cell r="AK548">
            <v>10</v>
          </cell>
          <cell r="AL548">
            <v>2.2400000000000002</v>
          </cell>
          <cell r="AM548">
            <v>440</v>
          </cell>
          <cell r="AN548">
            <v>270</v>
          </cell>
          <cell r="AO548">
            <v>24</v>
          </cell>
          <cell r="AP548">
            <v>120</v>
          </cell>
          <cell r="AQ548">
            <v>23</v>
          </cell>
          <cell r="AR548">
            <v>1.1000000000000001</v>
          </cell>
          <cell r="AS548">
            <v>0.9</v>
          </cell>
        </row>
        <row r="549">
          <cell r="A549">
            <v>258</v>
          </cell>
          <cell r="B549" t="str">
            <v>Frango (1/4) perna com costa e pele, estufada com margarina</v>
          </cell>
          <cell r="C549" t="str">
            <v>Pratos compostos</v>
          </cell>
          <cell r="D549" t="str">
            <v>Pratos, incl. refeições prontas a comer (excluindo sopas e saladas)</v>
          </cell>
          <cell r="E549" t="str">
            <v>Pratos, excluindo pratos  de massa ou arroz, sanduíches e pizza</v>
          </cell>
          <cell r="F549">
            <v>200</v>
          </cell>
          <cell r="G549">
            <v>835</v>
          </cell>
          <cell r="H549">
            <v>13.5</v>
          </cell>
          <cell r="I549">
            <v>3.7</v>
          </cell>
          <cell r="J549">
            <v>4.2</v>
          </cell>
          <cell r="K549">
            <v>3</v>
          </cell>
          <cell r="L549">
            <v>2.59</v>
          </cell>
          <cell r="M549">
            <v>0.1</v>
          </cell>
          <cell r="N549">
            <v>1.7</v>
          </cell>
          <cell r="O549">
            <v>1.5</v>
          </cell>
          <cell r="P549">
            <v>0.2</v>
          </cell>
          <cell r="Q549">
            <v>0</v>
          </cell>
          <cell r="R549">
            <v>0.7</v>
          </cell>
          <cell r="S549">
            <v>17.3</v>
          </cell>
          <cell r="T549">
            <v>1.2</v>
          </cell>
          <cell r="U549">
            <v>0</v>
          </cell>
          <cell r="V549">
            <v>64.599999999999994</v>
          </cell>
          <cell r="W549">
            <v>0.5</v>
          </cell>
          <cell r="X549">
            <v>96</v>
          </cell>
          <cell r="Y549">
            <v>70</v>
          </cell>
          <cell r="Z549">
            <v>185</v>
          </cell>
          <cell r="AA549">
            <v>0.3</v>
          </cell>
          <cell r="AB549">
            <v>0.6</v>
          </cell>
          <cell r="AC549">
            <v>0.09</v>
          </cell>
          <cell r="AD549">
            <v>0.24</v>
          </cell>
          <cell r="AE549">
            <v>3</v>
          </cell>
          <cell r="AF549">
            <v>7.96</v>
          </cell>
          <cell r="AG549">
            <v>3.06</v>
          </cell>
          <cell r="AH549">
            <v>0.2</v>
          </cell>
          <cell r="AI549">
            <v>0.44</v>
          </cell>
          <cell r="AJ549">
            <v>7.1</v>
          </cell>
          <cell r="AK549">
            <v>10</v>
          </cell>
          <cell r="AL549">
            <v>2.2799999999999998</v>
          </cell>
          <cell r="AM549">
            <v>460</v>
          </cell>
          <cell r="AN549">
            <v>270</v>
          </cell>
          <cell r="AO549">
            <v>24</v>
          </cell>
          <cell r="AP549">
            <v>120</v>
          </cell>
          <cell r="AQ549">
            <v>23</v>
          </cell>
          <cell r="AR549">
            <v>1.1000000000000001</v>
          </cell>
          <cell r="AS549">
            <v>0.9</v>
          </cell>
        </row>
        <row r="550">
          <cell r="A550">
            <v>259</v>
          </cell>
          <cell r="B550" t="str">
            <v>Frango (1/4) perna com costa e pele, estufada sem molho</v>
          </cell>
          <cell r="C550" t="str">
            <v>Pratos compostos</v>
          </cell>
          <cell r="D550" t="str">
            <v>Pratos, incl. refeições prontas a comer (excluindo sopas e saladas)</v>
          </cell>
          <cell r="E550" t="str">
            <v>Pratos, excluindo pratos  de massa ou arroz, sanduíches e pizza</v>
          </cell>
          <cell r="F550">
            <v>215</v>
          </cell>
          <cell r="G550">
            <v>898</v>
          </cell>
          <cell r="H550">
            <v>11.9</v>
          </cell>
          <cell r="I550">
            <v>2.8</v>
          </cell>
          <cell r="J550">
            <v>4</v>
          </cell>
          <cell r="K550">
            <v>2.5</v>
          </cell>
          <cell r="L550">
            <v>2.1</v>
          </cell>
          <cell r="M550">
            <v>0</v>
          </cell>
          <cell r="N550">
            <v>0</v>
          </cell>
          <cell r="O550">
            <v>0</v>
          </cell>
          <cell r="P550">
            <v>0</v>
          </cell>
          <cell r="Q550">
            <v>0</v>
          </cell>
          <cell r="R550">
            <v>0</v>
          </cell>
          <cell r="S550">
            <v>26.9</v>
          </cell>
          <cell r="T550">
            <v>0.7</v>
          </cell>
          <cell r="U550">
            <v>0</v>
          </cell>
          <cell r="V550">
            <v>59.4</v>
          </cell>
          <cell r="W550">
            <v>0</v>
          </cell>
          <cell r="X550">
            <v>140</v>
          </cell>
          <cell r="Y550">
            <v>30</v>
          </cell>
          <cell r="Z550">
            <v>0</v>
          </cell>
          <cell r="AA550">
            <v>0.6</v>
          </cell>
          <cell r="AB550">
            <v>0.2</v>
          </cell>
          <cell r="AC550">
            <v>0.09</v>
          </cell>
          <cell r="AD550">
            <v>0.39</v>
          </cell>
          <cell r="AE550">
            <v>4.8</v>
          </cell>
          <cell r="AF550">
            <v>9.8000000000000007</v>
          </cell>
          <cell r="AG550">
            <v>5</v>
          </cell>
          <cell r="AH550">
            <v>0.21</v>
          </cell>
          <cell r="AI550">
            <v>0.76</v>
          </cell>
          <cell r="AJ550">
            <v>0</v>
          </cell>
          <cell r="AK550">
            <v>6</v>
          </cell>
          <cell r="AL550">
            <v>1.83</v>
          </cell>
          <cell r="AM550">
            <v>260</v>
          </cell>
          <cell r="AN550">
            <v>250</v>
          </cell>
          <cell r="AO550">
            <v>20</v>
          </cell>
          <cell r="AP550">
            <v>180</v>
          </cell>
          <cell r="AQ550">
            <v>26</v>
          </cell>
          <cell r="AR550">
            <v>1.4</v>
          </cell>
          <cell r="AS550">
            <v>1.4</v>
          </cell>
          <cell r="AU550">
            <v>2.4</v>
          </cell>
        </row>
        <row r="551">
          <cell r="A551">
            <v>14</v>
          </cell>
          <cell r="B551" t="str">
            <v>Frango (1/4), peito e asa com pele, crus</v>
          </cell>
          <cell r="C551" t="str">
            <v>Carne e produtos cárneos</v>
          </cell>
          <cell r="D551" t="str">
            <v>Carne de mamiferos e de aves</v>
          </cell>
          <cell r="E551" t="str">
            <v>Carne de aves</v>
          </cell>
          <cell r="F551">
            <v>196</v>
          </cell>
          <cell r="G551">
            <v>817</v>
          </cell>
          <cell r="H551">
            <v>12.7</v>
          </cell>
          <cell r="I551">
            <v>3</v>
          </cell>
          <cell r="J551">
            <v>4.2</v>
          </cell>
          <cell r="K551">
            <v>2.6</v>
          </cell>
          <cell r="L551">
            <v>2.2999999999999998</v>
          </cell>
          <cell r="M551">
            <v>0.1</v>
          </cell>
          <cell r="N551">
            <v>0</v>
          </cell>
          <cell r="O551">
            <v>0</v>
          </cell>
          <cell r="P551">
            <v>0</v>
          </cell>
          <cell r="Q551">
            <v>0</v>
          </cell>
          <cell r="R551">
            <v>0</v>
          </cell>
          <cell r="S551">
            <v>20.399999999999999</v>
          </cell>
          <cell r="T551">
            <v>0.2</v>
          </cell>
          <cell r="U551">
            <v>0</v>
          </cell>
          <cell r="V551">
            <v>66</v>
          </cell>
          <cell r="W551">
            <v>0</v>
          </cell>
          <cell r="X551">
            <v>89</v>
          </cell>
          <cell r="Y551">
            <v>20</v>
          </cell>
          <cell r="Z551">
            <v>0</v>
          </cell>
          <cell r="AA551">
            <v>0.6</v>
          </cell>
          <cell r="AB551">
            <v>0.1</v>
          </cell>
          <cell r="AC551">
            <v>0.12</v>
          </cell>
          <cell r="AD551">
            <v>0.22</v>
          </cell>
          <cell r="AE551">
            <v>8.1999999999999993</v>
          </cell>
          <cell r="AF551">
            <v>12</v>
          </cell>
          <cell r="AG551">
            <v>3.6</v>
          </cell>
          <cell r="AH551">
            <v>0.37</v>
          </cell>
          <cell r="AI551">
            <v>0.6</v>
          </cell>
          <cell r="AJ551">
            <v>0</v>
          </cell>
          <cell r="AK551">
            <v>11</v>
          </cell>
          <cell r="AL551">
            <v>0.8</v>
          </cell>
          <cell r="AM551">
            <v>61</v>
          </cell>
          <cell r="AN551">
            <v>310</v>
          </cell>
          <cell r="AO551">
            <v>7</v>
          </cell>
          <cell r="AP551">
            <v>190</v>
          </cell>
          <cell r="AQ551">
            <v>24</v>
          </cell>
          <cell r="AR551">
            <v>0.6</v>
          </cell>
          <cell r="AS551">
            <v>0.8</v>
          </cell>
        </row>
        <row r="552">
          <cell r="A552">
            <v>15</v>
          </cell>
          <cell r="B552" t="str">
            <v>Frango (1/4), perna com costa e pele, crua</v>
          </cell>
          <cell r="C552" t="str">
            <v>Carne e produtos cárneos</v>
          </cell>
          <cell r="D552" t="str">
            <v>Carne de mamiferos e de aves</v>
          </cell>
          <cell r="E552" t="str">
            <v>Carne de aves</v>
          </cell>
          <cell r="F552">
            <v>195</v>
          </cell>
          <cell r="G552">
            <v>814</v>
          </cell>
          <cell r="H552">
            <v>13</v>
          </cell>
          <cell r="I552">
            <v>3.1</v>
          </cell>
          <cell r="J552">
            <v>4.3</v>
          </cell>
          <cell r="K552">
            <v>2.7</v>
          </cell>
          <cell r="L552">
            <v>2.2999999999999998</v>
          </cell>
          <cell r="M552">
            <v>0.1</v>
          </cell>
          <cell r="N552">
            <v>0</v>
          </cell>
          <cell r="O552">
            <v>0</v>
          </cell>
          <cell r="P552">
            <v>0</v>
          </cell>
          <cell r="Q552">
            <v>0</v>
          </cell>
          <cell r="R552">
            <v>0</v>
          </cell>
          <cell r="S552">
            <v>19.100000000000001</v>
          </cell>
          <cell r="T552">
            <v>0.2</v>
          </cell>
          <cell r="U552">
            <v>0</v>
          </cell>
          <cell r="V552">
            <v>67</v>
          </cell>
          <cell r="W552">
            <v>0.6</v>
          </cell>
          <cell r="X552">
            <v>108</v>
          </cell>
          <cell r="Y552">
            <v>30</v>
          </cell>
          <cell r="Z552">
            <v>0</v>
          </cell>
          <cell r="AA552">
            <v>0.6</v>
          </cell>
          <cell r="AB552">
            <v>0.2</v>
          </cell>
          <cell r="AC552">
            <v>0.12</v>
          </cell>
          <cell r="AD552">
            <v>0.27</v>
          </cell>
          <cell r="AE552">
            <v>5.2</v>
          </cell>
          <cell r="AF552">
            <v>8.6</v>
          </cell>
          <cell r="AG552">
            <v>3.4</v>
          </cell>
          <cell r="AH552">
            <v>0.23</v>
          </cell>
          <cell r="AI552">
            <v>1</v>
          </cell>
          <cell r="AJ552">
            <v>0</v>
          </cell>
          <cell r="AK552">
            <v>7.8</v>
          </cell>
          <cell r="AL552">
            <v>1.03</v>
          </cell>
          <cell r="AM552">
            <v>81</v>
          </cell>
          <cell r="AN552">
            <v>330</v>
          </cell>
          <cell r="AO552">
            <v>16</v>
          </cell>
          <cell r="AP552">
            <v>170</v>
          </cell>
          <cell r="AQ552">
            <v>22</v>
          </cell>
          <cell r="AR552">
            <v>1.1000000000000001</v>
          </cell>
          <cell r="AS552">
            <v>1</v>
          </cell>
        </row>
        <row r="553">
          <cell r="A553">
            <v>260</v>
          </cell>
          <cell r="B553" t="str">
            <v>Frango (1/4), perna com costa e pele, grelhada</v>
          </cell>
          <cell r="C553" t="str">
            <v>Carne e produtos cárneos</v>
          </cell>
          <cell r="D553" t="str">
            <v>Carne de mamiferos e de aves</v>
          </cell>
          <cell r="E553" t="str">
            <v>Carne de aves</v>
          </cell>
          <cell r="F553">
            <v>231</v>
          </cell>
          <cell r="G553">
            <v>964</v>
          </cell>
          <cell r="H553">
            <v>13.7</v>
          </cell>
          <cell r="I553">
            <v>3.2</v>
          </cell>
          <cell r="J553">
            <v>4.5</v>
          </cell>
          <cell r="K553">
            <v>2.9</v>
          </cell>
          <cell r="L553">
            <v>2.4</v>
          </cell>
          <cell r="M553">
            <v>0.1</v>
          </cell>
          <cell r="N553">
            <v>0</v>
          </cell>
          <cell r="O553">
            <v>0</v>
          </cell>
          <cell r="P553">
            <v>0</v>
          </cell>
          <cell r="Q553">
            <v>0</v>
          </cell>
          <cell r="R553">
            <v>0</v>
          </cell>
          <cell r="S553">
            <v>26.9</v>
          </cell>
          <cell r="T553">
            <v>0.7</v>
          </cell>
          <cell r="U553">
            <v>0</v>
          </cell>
          <cell r="V553">
            <v>57.1</v>
          </cell>
          <cell r="W553">
            <v>0</v>
          </cell>
          <cell r="X553">
            <v>131</v>
          </cell>
          <cell r="Y553">
            <v>30</v>
          </cell>
          <cell r="Z553">
            <v>0</v>
          </cell>
          <cell r="AA553">
            <v>0.6</v>
          </cell>
          <cell r="AB553">
            <v>0.3</v>
          </cell>
          <cell r="AC553">
            <v>0.1</v>
          </cell>
          <cell r="AD553">
            <v>0.38</v>
          </cell>
          <cell r="AE553">
            <v>5.8</v>
          </cell>
          <cell r="AF553">
            <v>11</v>
          </cell>
          <cell r="AG553">
            <v>5</v>
          </cell>
          <cell r="AH553">
            <v>0.16</v>
          </cell>
          <cell r="AI553">
            <v>0.91</v>
          </cell>
          <cell r="AJ553">
            <v>0</v>
          </cell>
          <cell r="AK553">
            <v>6.6</v>
          </cell>
          <cell r="AL553">
            <v>2.2799999999999998</v>
          </cell>
          <cell r="AM553">
            <v>300</v>
          </cell>
          <cell r="AN553">
            <v>410</v>
          </cell>
          <cell r="AO553">
            <v>22</v>
          </cell>
          <cell r="AP553">
            <v>190</v>
          </cell>
          <cell r="AQ553">
            <v>25</v>
          </cell>
          <cell r="AR553">
            <v>1.4</v>
          </cell>
          <cell r="AS553">
            <v>1.4</v>
          </cell>
          <cell r="AU553">
            <v>2.4</v>
          </cell>
        </row>
        <row r="554">
          <cell r="A554">
            <v>245</v>
          </cell>
          <cell r="B554" t="str">
            <v>Frango inteiro com pele, assado sem molho</v>
          </cell>
          <cell r="C554" t="str">
            <v>Carne e produtos cárneos</v>
          </cell>
          <cell r="D554" t="str">
            <v>Carne de mamiferos e de aves</v>
          </cell>
          <cell r="E554" t="str">
            <v>Carne de aves</v>
          </cell>
          <cell r="F554">
            <v>239</v>
          </cell>
          <cell r="G554">
            <v>998</v>
          </cell>
          <cell r="H554">
            <v>14.3</v>
          </cell>
          <cell r="I554">
            <v>3.4</v>
          </cell>
          <cell r="J554">
            <v>4.7</v>
          </cell>
          <cell r="K554">
            <v>2.9</v>
          </cell>
          <cell r="L554">
            <v>2.6</v>
          </cell>
          <cell r="M554">
            <v>0.1</v>
          </cell>
          <cell r="N554">
            <v>0</v>
          </cell>
          <cell r="O554">
            <v>0</v>
          </cell>
          <cell r="P554">
            <v>0</v>
          </cell>
          <cell r="Q554">
            <v>0</v>
          </cell>
          <cell r="R554">
            <v>0</v>
          </cell>
          <cell r="S554">
            <v>27.6</v>
          </cell>
          <cell r="T554">
            <v>0.7</v>
          </cell>
          <cell r="U554">
            <v>0</v>
          </cell>
          <cell r="V554">
            <v>55.6</v>
          </cell>
          <cell r="W554">
            <v>0</v>
          </cell>
          <cell r="X554">
            <v>139</v>
          </cell>
          <cell r="Y554">
            <v>20</v>
          </cell>
          <cell r="Z554">
            <v>0</v>
          </cell>
          <cell r="AA554">
            <v>0.9</v>
          </cell>
          <cell r="AB554">
            <v>0.3</v>
          </cell>
          <cell r="AC554">
            <v>0.12</v>
          </cell>
          <cell r="AD554">
            <v>0.32</v>
          </cell>
          <cell r="AE554">
            <v>7.5</v>
          </cell>
          <cell r="AF554">
            <v>13</v>
          </cell>
          <cell r="AG554">
            <v>5.2</v>
          </cell>
          <cell r="AH554">
            <v>0.34</v>
          </cell>
          <cell r="AI554">
            <v>0.73</v>
          </cell>
          <cell r="AJ554">
            <v>0</v>
          </cell>
          <cell r="AK554">
            <v>7.9</v>
          </cell>
          <cell r="AL554">
            <v>2.08</v>
          </cell>
          <cell r="AM554">
            <v>280</v>
          </cell>
          <cell r="AN554">
            <v>350</v>
          </cell>
          <cell r="AO554">
            <v>15</v>
          </cell>
          <cell r="AP554">
            <v>200</v>
          </cell>
          <cell r="AQ554">
            <v>25</v>
          </cell>
          <cell r="AR554">
            <v>1.1000000000000001</v>
          </cell>
          <cell r="AS554">
            <v>1.3</v>
          </cell>
          <cell r="AU554">
            <v>2.4</v>
          </cell>
        </row>
        <row r="555">
          <cell r="A555">
            <v>240</v>
          </cell>
          <cell r="B555" t="str">
            <v>Frango inteiro com pele, cozido</v>
          </cell>
          <cell r="C555" t="str">
            <v>Carne e produtos cárneos</v>
          </cell>
          <cell r="D555" t="str">
            <v>Carne de mamiferos e de aves</v>
          </cell>
          <cell r="E555" t="str">
            <v>Carne de aves</v>
          </cell>
          <cell r="F555">
            <v>204</v>
          </cell>
          <cell r="G555">
            <v>854</v>
          </cell>
          <cell r="H555">
            <v>11.1</v>
          </cell>
          <cell r="I555">
            <v>2.7</v>
          </cell>
          <cell r="J555">
            <v>3.7</v>
          </cell>
          <cell r="K555">
            <v>2.2999999999999998</v>
          </cell>
          <cell r="L555">
            <v>2</v>
          </cell>
          <cell r="M555">
            <v>0</v>
          </cell>
          <cell r="N555">
            <v>0</v>
          </cell>
          <cell r="O555">
            <v>0</v>
          </cell>
          <cell r="P555">
            <v>0</v>
          </cell>
          <cell r="Q555">
            <v>0</v>
          </cell>
          <cell r="R555">
            <v>0</v>
          </cell>
          <cell r="S555">
            <v>26.1</v>
          </cell>
          <cell r="T555">
            <v>0.6</v>
          </cell>
          <cell r="U555">
            <v>0</v>
          </cell>
          <cell r="V555">
            <v>61.4</v>
          </cell>
          <cell r="W555">
            <v>0</v>
          </cell>
          <cell r="X555">
            <v>128</v>
          </cell>
          <cell r="Y555">
            <v>20</v>
          </cell>
          <cell r="Z555">
            <v>0</v>
          </cell>
          <cell r="AA555">
            <v>0.8</v>
          </cell>
          <cell r="AB555">
            <v>0.3</v>
          </cell>
          <cell r="AC555">
            <v>0.1</v>
          </cell>
          <cell r="AD555">
            <v>0.35</v>
          </cell>
          <cell r="AE555">
            <v>6.1</v>
          </cell>
          <cell r="AF555">
            <v>11</v>
          </cell>
          <cell r="AG555">
            <v>4.9000000000000004</v>
          </cell>
          <cell r="AH555">
            <v>0.27</v>
          </cell>
          <cell r="AI555">
            <v>0.59</v>
          </cell>
          <cell r="AJ555">
            <v>0</v>
          </cell>
          <cell r="AK555">
            <v>7</v>
          </cell>
          <cell r="AL555">
            <v>1.39</v>
          </cell>
          <cell r="AM555">
            <v>250</v>
          </cell>
          <cell r="AN555">
            <v>190</v>
          </cell>
          <cell r="AO555">
            <v>14</v>
          </cell>
          <cell r="AP555">
            <v>180</v>
          </cell>
          <cell r="AQ555">
            <v>24</v>
          </cell>
          <cell r="AR555">
            <v>1</v>
          </cell>
          <cell r="AS555">
            <v>1.3</v>
          </cell>
          <cell r="AU555">
            <v>2.4</v>
          </cell>
        </row>
        <row r="556">
          <cell r="A556">
            <v>16</v>
          </cell>
          <cell r="B556" t="str">
            <v>Frango inteiro com pele, cru</v>
          </cell>
          <cell r="C556" t="str">
            <v>Carne e produtos cárneos</v>
          </cell>
          <cell r="D556" t="str">
            <v>Carne de mamiferos e de aves</v>
          </cell>
          <cell r="E556" t="str">
            <v>Carne de aves</v>
          </cell>
          <cell r="F556">
            <v>201</v>
          </cell>
          <cell r="G556">
            <v>836</v>
          </cell>
          <cell r="H556">
            <v>13.6</v>
          </cell>
          <cell r="I556">
            <v>3.2</v>
          </cell>
          <cell r="J556">
            <v>4.5</v>
          </cell>
          <cell r="K556">
            <v>2.8</v>
          </cell>
          <cell r="L556">
            <v>2.4</v>
          </cell>
          <cell r="M556">
            <v>0.1</v>
          </cell>
          <cell r="N556">
            <v>0</v>
          </cell>
          <cell r="O556">
            <v>0</v>
          </cell>
          <cell r="P556">
            <v>0</v>
          </cell>
          <cell r="Q556">
            <v>0</v>
          </cell>
          <cell r="R556">
            <v>0</v>
          </cell>
          <cell r="S556">
            <v>19.600000000000001</v>
          </cell>
          <cell r="T556">
            <v>0.2</v>
          </cell>
          <cell r="U556">
            <v>0</v>
          </cell>
          <cell r="V556">
            <v>66</v>
          </cell>
          <cell r="W556">
            <v>0</v>
          </cell>
          <cell r="X556">
            <v>99</v>
          </cell>
          <cell r="Y556">
            <v>20</v>
          </cell>
          <cell r="Z556">
            <v>0</v>
          </cell>
          <cell r="AA556">
            <v>0.6</v>
          </cell>
          <cell r="AB556">
            <v>0.2</v>
          </cell>
          <cell r="AC556">
            <v>0.12</v>
          </cell>
          <cell r="AD556">
            <v>0.25</v>
          </cell>
          <cell r="AE556">
            <v>6.6</v>
          </cell>
          <cell r="AF556">
            <v>10</v>
          </cell>
          <cell r="AG556">
            <v>3.4</v>
          </cell>
          <cell r="AH556">
            <v>0.3</v>
          </cell>
          <cell r="AI556">
            <v>0.8</v>
          </cell>
          <cell r="AJ556">
            <v>0</v>
          </cell>
          <cell r="AK556">
            <v>9.4</v>
          </cell>
          <cell r="AL556">
            <v>0.88</v>
          </cell>
          <cell r="AM556">
            <v>70</v>
          </cell>
          <cell r="AN556">
            <v>320</v>
          </cell>
          <cell r="AO556">
            <v>11</v>
          </cell>
          <cell r="AP556">
            <v>180</v>
          </cell>
          <cell r="AQ556">
            <v>23</v>
          </cell>
          <cell r="AR556">
            <v>0.8</v>
          </cell>
          <cell r="AS556">
            <v>0.9</v>
          </cell>
        </row>
        <row r="557">
          <cell r="A557">
            <v>242</v>
          </cell>
          <cell r="B557" t="str">
            <v>Frango inteiro com pele, estufado com azeite e margarina</v>
          </cell>
          <cell r="C557" t="str">
            <v>Pratos compostos</v>
          </cell>
          <cell r="D557" t="str">
            <v>Pratos, incl. refeições prontas a comer (excluindo sopas e saladas)</v>
          </cell>
          <cell r="E557" t="str">
            <v>Pratos, excluindo pratos  de massa ou arroz, sanduíches e pizza</v>
          </cell>
          <cell r="F557">
            <v>224</v>
          </cell>
          <cell r="G557">
            <v>931</v>
          </cell>
          <cell r="H557">
            <v>15.4</v>
          </cell>
          <cell r="I557">
            <v>3.7</v>
          </cell>
          <cell r="J557">
            <v>5.6</v>
          </cell>
          <cell r="K557">
            <v>3.1</v>
          </cell>
          <cell r="L557">
            <v>2.69</v>
          </cell>
          <cell r="M557">
            <v>0.1</v>
          </cell>
          <cell r="N557">
            <v>1.8</v>
          </cell>
          <cell r="O557">
            <v>1.6</v>
          </cell>
          <cell r="P557">
            <v>0.2</v>
          </cell>
          <cell r="Q557">
            <v>0</v>
          </cell>
          <cell r="R557">
            <v>0.7</v>
          </cell>
          <cell r="S557">
            <v>19.100000000000001</v>
          </cell>
          <cell r="T557">
            <v>1.2</v>
          </cell>
          <cell r="U557">
            <v>0</v>
          </cell>
          <cell r="V557">
            <v>60.7</v>
          </cell>
          <cell r="W557">
            <v>0</v>
          </cell>
          <cell r="X557">
            <v>94</v>
          </cell>
          <cell r="Y557">
            <v>58</v>
          </cell>
          <cell r="Z557">
            <v>194</v>
          </cell>
          <cell r="AA557">
            <v>0.3</v>
          </cell>
          <cell r="AB557">
            <v>0.84</v>
          </cell>
          <cell r="AC557">
            <v>0.1</v>
          </cell>
          <cell r="AD557">
            <v>0.24</v>
          </cell>
          <cell r="AE557">
            <v>4.0999999999999996</v>
          </cell>
          <cell r="AF557">
            <v>9.9</v>
          </cell>
          <cell r="AG557">
            <v>3.29</v>
          </cell>
          <cell r="AH557">
            <v>0.25</v>
          </cell>
          <cell r="AI557">
            <v>0.38</v>
          </cell>
          <cell r="AJ557">
            <v>7.7</v>
          </cell>
          <cell r="AK557">
            <v>12</v>
          </cell>
          <cell r="AL557">
            <v>2.2599999999999998</v>
          </cell>
          <cell r="AM557">
            <v>470</v>
          </cell>
          <cell r="AN557">
            <v>290</v>
          </cell>
          <cell r="AO557">
            <v>21</v>
          </cell>
          <cell r="AP557">
            <v>130</v>
          </cell>
          <cell r="AQ557">
            <v>25</v>
          </cell>
          <cell r="AR557">
            <v>1</v>
          </cell>
          <cell r="AS557">
            <v>0.9</v>
          </cell>
        </row>
        <row r="558">
          <cell r="A558">
            <v>241</v>
          </cell>
          <cell r="B558" t="str">
            <v>Frango inteiro com pele, estufado com margarina</v>
          </cell>
          <cell r="C558" t="str">
            <v>Pratos compostos</v>
          </cell>
          <cell r="D558" t="str">
            <v>Pratos, incl. refeições prontas a comer (excluindo sopas e saladas)</v>
          </cell>
          <cell r="E558" t="str">
            <v>Pratos, excluindo pratos  de massa ou arroz, sanduíches e pizza</v>
          </cell>
          <cell r="F558">
            <v>221</v>
          </cell>
          <cell r="G558">
            <v>920</v>
          </cell>
          <cell r="H558">
            <v>15.1</v>
          </cell>
          <cell r="I558">
            <v>4.0999999999999996</v>
          </cell>
          <cell r="J558">
            <v>4.8</v>
          </cell>
          <cell r="K558">
            <v>3.3</v>
          </cell>
          <cell r="L558">
            <v>2.88</v>
          </cell>
          <cell r="M558">
            <v>0.1</v>
          </cell>
          <cell r="N558">
            <v>1.8</v>
          </cell>
          <cell r="O558">
            <v>1.6</v>
          </cell>
          <cell r="P558">
            <v>0.2</v>
          </cell>
          <cell r="Q558">
            <v>0</v>
          </cell>
          <cell r="R558">
            <v>0.7</v>
          </cell>
          <cell r="S558">
            <v>19.100000000000001</v>
          </cell>
          <cell r="T558">
            <v>1.2</v>
          </cell>
          <cell r="U558">
            <v>0</v>
          </cell>
          <cell r="V558">
            <v>60.9</v>
          </cell>
          <cell r="W558">
            <v>0</v>
          </cell>
          <cell r="X558">
            <v>94</v>
          </cell>
          <cell r="Y558">
            <v>66</v>
          </cell>
          <cell r="Z558">
            <v>199</v>
          </cell>
          <cell r="AA558">
            <v>0.3</v>
          </cell>
          <cell r="AB558">
            <v>0.65</v>
          </cell>
          <cell r="AC558">
            <v>0.1</v>
          </cell>
          <cell r="AD558">
            <v>0.24</v>
          </cell>
          <cell r="AE558">
            <v>4.0999999999999996</v>
          </cell>
          <cell r="AF558">
            <v>9.9</v>
          </cell>
          <cell r="AG558">
            <v>3.29</v>
          </cell>
          <cell r="AH558">
            <v>0.25</v>
          </cell>
          <cell r="AI558">
            <v>0.38</v>
          </cell>
          <cell r="AJ558">
            <v>7.7</v>
          </cell>
          <cell r="AK558">
            <v>12</v>
          </cell>
          <cell r="AL558">
            <v>2.31</v>
          </cell>
          <cell r="AM558">
            <v>490</v>
          </cell>
          <cell r="AN558">
            <v>290</v>
          </cell>
          <cell r="AO558">
            <v>21</v>
          </cell>
          <cell r="AP558">
            <v>130</v>
          </cell>
          <cell r="AQ558">
            <v>25</v>
          </cell>
          <cell r="AR558">
            <v>1</v>
          </cell>
          <cell r="AS558">
            <v>0.9</v>
          </cell>
        </row>
        <row r="559">
          <cell r="A559">
            <v>243</v>
          </cell>
          <cell r="B559" t="str">
            <v>Frango inteiro com pele, estufado sem molho</v>
          </cell>
          <cell r="C559" t="str">
            <v>Carne e produtos cárneos</v>
          </cell>
          <cell r="D559" t="str">
            <v>Carne de mamiferos e de aves</v>
          </cell>
          <cell r="E559" t="str">
            <v>Carne de aves</v>
          </cell>
          <cell r="F559">
            <v>233</v>
          </cell>
          <cell r="G559">
            <v>974</v>
          </cell>
          <cell r="H559">
            <v>13.1</v>
          </cell>
          <cell r="I559">
            <v>3.1</v>
          </cell>
          <cell r="J559">
            <v>4.3</v>
          </cell>
          <cell r="K559">
            <v>2.7</v>
          </cell>
          <cell r="L559">
            <v>2.2999999999999998</v>
          </cell>
          <cell r="M559">
            <v>0.1</v>
          </cell>
          <cell r="N559">
            <v>0</v>
          </cell>
          <cell r="O559">
            <v>0</v>
          </cell>
          <cell r="P559">
            <v>0</v>
          </cell>
          <cell r="Q559">
            <v>0</v>
          </cell>
          <cell r="R559">
            <v>0</v>
          </cell>
          <cell r="S559">
            <v>28.8</v>
          </cell>
          <cell r="T559">
            <v>0.7</v>
          </cell>
          <cell r="U559">
            <v>0</v>
          </cell>
          <cell r="V559">
            <v>56.1</v>
          </cell>
          <cell r="W559">
            <v>0</v>
          </cell>
          <cell r="X559">
            <v>138</v>
          </cell>
          <cell r="Y559">
            <v>20</v>
          </cell>
          <cell r="Z559">
            <v>0</v>
          </cell>
          <cell r="AA559">
            <v>0.6</v>
          </cell>
          <cell r="AB559">
            <v>0.01</v>
          </cell>
          <cell r="AC559">
            <v>0.1</v>
          </cell>
          <cell r="AD559">
            <v>0.4</v>
          </cell>
          <cell r="AE559">
            <v>6.4</v>
          </cell>
          <cell r="AF559">
            <v>12</v>
          </cell>
          <cell r="AG559">
            <v>5.4</v>
          </cell>
          <cell r="AH559">
            <v>0.49</v>
          </cell>
          <cell r="AI559">
            <v>0.64</v>
          </cell>
          <cell r="AJ559">
            <v>0</v>
          </cell>
          <cell r="AK559">
            <v>7.5</v>
          </cell>
          <cell r="AL559">
            <v>1.76</v>
          </cell>
          <cell r="AM559">
            <v>270</v>
          </cell>
          <cell r="AN559">
            <v>250</v>
          </cell>
          <cell r="AO559">
            <v>15</v>
          </cell>
          <cell r="AP559">
            <v>200</v>
          </cell>
          <cell r="AQ559">
            <v>28</v>
          </cell>
          <cell r="AR559">
            <v>1</v>
          </cell>
          <cell r="AS559">
            <v>1.3</v>
          </cell>
          <cell r="AU559">
            <v>2.4</v>
          </cell>
        </row>
        <row r="560">
          <cell r="A560">
            <v>244</v>
          </cell>
          <cell r="B560" t="str">
            <v>Frango inteiro com pele, grelhado</v>
          </cell>
          <cell r="C560" t="str">
            <v>Carne e produtos cárneos</v>
          </cell>
          <cell r="D560" t="str">
            <v>Carne de mamiferos e de aves</v>
          </cell>
          <cell r="E560" t="str">
            <v>Carne de aves</v>
          </cell>
          <cell r="F560">
            <v>239</v>
          </cell>
          <cell r="G560">
            <v>998</v>
          </cell>
          <cell r="H560">
            <v>14.3</v>
          </cell>
          <cell r="I560">
            <v>3.4</v>
          </cell>
          <cell r="J560">
            <v>4.7</v>
          </cell>
          <cell r="K560">
            <v>2.9</v>
          </cell>
          <cell r="L560">
            <v>2.6</v>
          </cell>
          <cell r="M560">
            <v>0.1</v>
          </cell>
          <cell r="N560">
            <v>0</v>
          </cell>
          <cell r="O560">
            <v>0</v>
          </cell>
          <cell r="P560">
            <v>0</v>
          </cell>
          <cell r="Q560">
            <v>0</v>
          </cell>
          <cell r="R560">
            <v>0</v>
          </cell>
          <cell r="S560">
            <v>27.6</v>
          </cell>
          <cell r="T560">
            <v>0.7</v>
          </cell>
          <cell r="U560">
            <v>0</v>
          </cell>
          <cell r="V560">
            <v>55.6</v>
          </cell>
          <cell r="W560">
            <v>0</v>
          </cell>
          <cell r="X560">
            <v>139</v>
          </cell>
          <cell r="Y560">
            <v>20</v>
          </cell>
          <cell r="Z560">
            <v>0</v>
          </cell>
          <cell r="AA560">
            <v>0.9</v>
          </cell>
          <cell r="AB560">
            <v>0.3</v>
          </cell>
          <cell r="AC560">
            <v>0.12</v>
          </cell>
          <cell r="AD560">
            <v>0.32</v>
          </cell>
          <cell r="AE560">
            <v>7.5</v>
          </cell>
          <cell r="AF560">
            <v>13</v>
          </cell>
          <cell r="AG560">
            <v>5.2</v>
          </cell>
          <cell r="AH560">
            <v>0.34</v>
          </cell>
          <cell r="AI560">
            <v>0.73</v>
          </cell>
          <cell r="AJ560">
            <v>0</v>
          </cell>
          <cell r="AK560">
            <v>7.9</v>
          </cell>
          <cell r="AL560">
            <v>2.08</v>
          </cell>
          <cell r="AM560">
            <v>280</v>
          </cell>
          <cell r="AN560">
            <v>350</v>
          </cell>
          <cell r="AO560">
            <v>15</v>
          </cell>
          <cell r="AP560">
            <v>200</v>
          </cell>
          <cell r="AQ560">
            <v>25</v>
          </cell>
          <cell r="AR560">
            <v>1.1000000000000001</v>
          </cell>
          <cell r="AS560">
            <v>1.3</v>
          </cell>
          <cell r="AU560">
            <v>2.4</v>
          </cell>
        </row>
        <row r="561">
          <cell r="A561">
            <v>246</v>
          </cell>
          <cell r="B561" t="str">
            <v>Frango inteiro sem pele, cozido</v>
          </cell>
          <cell r="C561" t="str">
            <v>Carne e produtos cárneos</v>
          </cell>
          <cell r="D561" t="str">
            <v>Carne de mamiferos e de aves</v>
          </cell>
          <cell r="E561" t="str">
            <v>Carne de aves</v>
          </cell>
          <cell r="F561">
            <v>169</v>
          </cell>
          <cell r="G561">
            <v>713</v>
          </cell>
          <cell r="H561">
            <v>4.2</v>
          </cell>
          <cell r="I561">
            <v>1.1000000000000001</v>
          </cell>
          <cell r="J561">
            <v>1.5</v>
          </cell>
          <cell r="K561">
            <v>0.9</v>
          </cell>
          <cell r="L561">
            <v>0.9</v>
          </cell>
          <cell r="M561">
            <v>0</v>
          </cell>
          <cell r="N561">
            <v>0</v>
          </cell>
          <cell r="O561">
            <v>0</v>
          </cell>
          <cell r="P561">
            <v>0</v>
          </cell>
          <cell r="Q561">
            <v>0</v>
          </cell>
          <cell r="R561">
            <v>0</v>
          </cell>
          <cell r="S561">
            <v>32.799999999999997</v>
          </cell>
          <cell r="T561">
            <v>0.6</v>
          </cell>
          <cell r="U561">
            <v>0</v>
          </cell>
          <cell r="V561">
            <v>61.5</v>
          </cell>
          <cell r="W561">
            <v>0</v>
          </cell>
          <cell r="X561">
            <v>117</v>
          </cell>
          <cell r="Y561">
            <v>7</v>
          </cell>
          <cell r="Z561">
            <v>0</v>
          </cell>
          <cell r="AA561">
            <v>0.2</v>
          </cell>
          <cell r="AB561">
            <v>0.2</v>
          </cell>
          <cell r="AC561">
            <v>0.1</v>
          </cell>
          <cell r="AD561">
            <v>0.27</v>
          </cell>
          <cell r="AE561">
            <v>6.8</v>
          </cell>
          <cell r="AF561">
            <v>13</v>
          </cell>
          <cell r="AG561">
            <v>6.1</v>
          </cell>
          <cell r="AH561">
            <v>0.44</v>
          </cell>
          <cell r="AI561">
            <v>0.49</v>
          </cell>
          <cell r="AJ561">
            <v>0</v>
          </cell>
          <cell r="AK561">
            <v>9.5</v>
          </cell>
          <cell r="AL561">
            <v>1.46</v>
          </cell>
          <cell r="AM561">
            <v>240</v>
          </cell>
          <cell r="AN561">
            <v>310</v>
          </cell>
          <cell r="AO561">
            <v>15</v>
          </cell>
          <cell r="AP561">
            <v>200</v>
          </cell>
          <cell r="AQ561">
            <v>25</v>
          </cell>
          <cell r="AR561">
            <v>1.2</v>
          </cell>
          <cell r="AS561">
            <v>1.4</v>
          </cell>
          <cell r="AU561">
            <v>2.4</v>
          </cell>
        </row>
        <row r="562">
          <cell r="A562">
            <v>17</v>
          </cell>
          <cell r="B562" t="str">
            <v>Frango inteiro sem pele, cru</v>
          </cell>
          <cell r="C562" t="str">
            <v>Carne e produtos cárneos</v>
          </cell>
          <cell r="D562" t="str">
            <v>Carne de mamiferos e de aves</v>
          </cell>
          <cell r="E562" t="str">
            <v>Carne de aves</v>
          </cell>
          <cell r="F562">
            <v>110</v>
          </cell>
          <cell r="G562">
            <v>463</v>
          </cell>
          <cell r="H562">
            <v>2</v>
          </cell>
          <cell r="I562">
            <v>0.5</v>
          </cell>
          <cell r="J562">
            <v>0.7</v>
          </cell>
          <cell r="K562">
            <v>0.4</v>
          </cell>
          <cell r="L562">
            <v>0.4</v>
          </cell>
          <cell r="M562">
            <v>0</v>
          </cell>
          <cell r="N562">
            <v>0</v>
          </cell>
          <cell r="O562">
            <v>0</v>
          </cell>
          <cell r="P562">
            <v>0</v>
          </cell>
          <cell r="Q562">
            <v>0</v>
          </cell>
          <cell r="R562">
            <v>0</v>
          </cell>
          <cell r="S562">
            <v>22.9</v>
          </cell>
          <cell r="T562">
            <v>0.2</v>
          </cell>
          <cell r="U562">
            <v>0</v>
          </cell>
          <cell r="V562">
            <v>74</v>
          </cell>
          <cell r="W562">
            <v>0</v>
          </cell>
          <cell r="X562">
            <v>87</v>
          </cell>
          <cell r="Y562">
            <v>10</v>
          </cell>
          <cell r="Z562">
            <v>0</v>
          </cell>
          <cell r="AA562">
            <v>0.2</v>
          </cell>
          <cell r="AB562">
            <v>0.2</v>
          </cell>
          <cell r="AC562">
            <v>0.14000000000000001</v>
          </cell>
          <cell r="AD562">
            <v>0.19</v>
          </cell>
          <cell r="AE562">
            <v>8</v>
          </cell>
          <cell r="AF562">
            <v>12</v>
          </cell>
          <cell r="AG562">
            <v>4.3</v>
          </cell>
          <cell r="AH562">
            <v>0.37</v>
          </cell>
          <cell r="AI562">
            <v>0.72</v>
          </cell>
          <cell r="AJ562">
            <v>0</v>
          </cell>
          <cell r="AK562">
            <v>11</v>
          </cell>
          <cell r="AL562">
            <v>1.03</v>
          </cell>
          <cell r="AM562">
            <v>77</v>
          </cell>
          <cell r="AN562">
            <v>380</v>
          </cell>
          <cell r="AO562">
            <v>12</v>
          </cell>
          <cell r="AP562">
            <v>200</v>
          </cell>
          <cell r="AQ562">
            <v>27</v>
          </cell>
          <cell r="AR562">
            <v>0.9</v>
          </cell>
          <cell r="AS562">
            <v>1</v>
          </cell>
        </row>
        <row r="563">
          <cell r="A563">
            <v>248</v>
          </cell>
          <cell r="B563" t="str">
            <v>Frango inteiro sem pele, estufado com azeite e margarina</v>
          </cell>
          <cell r="C563" t="str">
            <v>Pratos compostos</v>
          </cell>
          <cell r="D563" t="str">
            <v>Pratos, incl. refeições prontas a comer (excluindo sopas e saladas)</v>
          </cell>
          <cell r="E563" t="str">
            <v>Pratos, excluindo pratos  de massa ou arroz, sanduíches e pizza</v>
          </cell>
          <cell r="F563">
            <v>129</v>
          </cell>
          <cell r="G563">
            <v>543</v>
          </cell>
          <cell r="H563">
            <v>4.0999999999999996</v>
          </cell>
          <cell r="I563">
            <v>1.1000000000000001</v>
          </cell>
          <cell r="J563">
            <v>1.9</v>
          </cell>
          <cell r="K563">
            <v>0.8</v>
          </cell>
          <cell r="L563">
            <v>0.73899999999999999</v>
          </cell>
          <cell r="M563">
            <v>0</v>
          </cell>
          <cell r="N563">
            <v>1.7</v>
          </cell>
          <cell r="O563">
            <v>1.5</v>
          </cell>
          <cell r="P563">
            <v>0.2</v>
          </cell>
          <cell r="Q563">
            <v>0</v>
          </cell>
          <cell r="R563">
            <v>0.7</v>
          </cell>
          <cell r="S563">
            <v>21</v>
          </cell>
          <cell r="T563">
            <v>1.1000000000000001</v>
          </cell>
          <cell r="U563">
            <v>0</v>
          </cell>
          <cell r="V563">
            <v>70.099999999999994</v>
          </cell>
          <cell r="W563">
            <v>0</v>
          </cell>
          <cell r="X563">
            <v>78</v>
          </cell>
          <cell r="Y563">
            <v>45</v>
          </cell>
          <cell r="Z563">
            <v>183</v>
          </cell>
          <cell r="AA563">
            <v>0.1</v>
          </cell>
          <cell r="AB563">
            <v>0.8</v>
          </cell>
          <cell r="AC563">
            <v>0.1</v>
          </cell>
          <cell r="AD563">
            <v>0.17</v>
          </cell>
          <cell r="AE563">
            <v>4.5999999999999996</v>
          </cell>
          <cell r="AF563">
            <v>11.1</v>
          </cell>
          <cell r="AG563">
            <v>3.91</v>
          </cell>
          <cell r="AH563">
            <v>0.28000000000000003</v>
          </cell>
          <cell r="AI563">
            <v>0.32</v>
          </cell>
          <cell r="AJ563">
            <v>7.2</v>
          </cell>
          <cell r="AK563">
            <v>12</v>
          </cell>
          <cell r="AL563">
            <v>2.27</v>
          </cell>
          <cell r="AM563">
            <v>450</v>
          </cell>
          <cell r="AN563">
            <v>300</v>
          </cell>
          <cell r="AO563">
            <v>21</v>
          </cell>
          <cell r="AP563">
            <v>140</v>
          </cell>
          <cell r="AQ563">
            <v>26</v>
          </cell>
          <cell r="AR563">
            <v>1</v>
          </cell>
          <cell r="AS563">
            <v>0.9</v>
          </cell>
        </row>
        <row r="564">
          <cell r="A564">
            <v>247</v>
          </cell>
          <cell r="B564" t="str">
            <v>Frango inteiro sem pele, estufado com margarina</v>
          </cell>
          <cell r="C564" t="str">
            <v>Pratos compostos</v>
          </cell>
          <cell r="D564" t="str">
            <v>Pratos, incl. refeições prontas a comer (excluindo sopas e saladas)</v>
          </cell>
          <cell r="E564" t="str">
            <v>Pratos, excluindo pratos  de massa ou arroz, sanduíches e pizza</v>
          </cell>
          <cell r="F564">
            <v>126</v>
          </cell>
          <cell r="G564">
            <v>532</v>
          </cell>
          <cell r="H564">
            <v>3.8</v>
          </cell>
          <cell r="I564">
            <v>1.4</v>
          </cell>
          <cell r="J564">
            <v>1.1000000000000001</v>
          </cell>
          <cell r="K564">
            <v>1</v>
          </cell>
          <cell r="L564">
            <v>0.92100000000000004</v>
          </cell>
          <cell r="M564">
            <v>0</v>
          </cell>
          <cell r="N564">
            <v>1.7</v>
          </cell>
          <cell r="O564">
            <v>1.5</v>
          </cell>
          <cell r="P564">
            <v>0.2</v>
          </cell>
          <cell r="Q564">
            <v>0</v>
          </cell>
          <cell r="R564">
            <v>0.7</v>
          </cell>
          <cell r="S564">
            <v>21</v>
          </cell>
          <cell r="T564">
            <v>1.2</v>
          </cell>
          <cell r="U564">
            <v>0</v>
          </cell>
          <cell r="V564">
            <v>70.400000000000006</v>
          </cell>
          <cell r="W564">
            <v>0</v>
          </cell>
          <cell r="X564">
            <v>78</v>
          </cell>
          <cell r="Y564">
            <v>53</v>
          </cell>
          <cell r="Z564">
            <v>188</v>
          </cell>
          <cell r="AA564">
            <v>0.1</v>
          </cell>
          <cell r="AB564">
            <v>0.61</v>
          </cell>
          <cell r="AC564">
            <v>0.1</v>
          </cell>
          <cell r="AD564">
            <v>0.17</v>
          </cell>
          <cell r="AE564">
            <v>4.5999999999999996</v>
          </cell>
          <cell r="AF564">
            <v>11.1</v>
          </cell>
          <cell r="AG564">
            <v>3.91</v>
          </cell>
          <cell r="AH564">
            <v>0.28000000000000003</v>
          </cell>
          <cell r="AI564">
            <v>0.32</v>
          </cell>
          <cell r="AJ564">
            <v>7.2</v>
          </cell>
          <cell r="AK564">
            <v>12</v>
          </cell>
          <cell r="AL564">
            <v>2.31</v>
          </cell>
          <cell r="AM564">
            <v>460</v>
          </cell>
          <cell r="AN564">
            <v>300</v>
          </cell>
          <cell r="AO564">
            <v>21</v>
          </cell>
          <cell r="AP564">
            <v>140</v>
          </cell>
          <cell r="AQ564">
            <v>26</v>
          </cell>
          <cell r="AR564">
            <v>1</v>
          </cell>
          <cell r="AS564">
            <v>0.9</v>
          </cell>
        </row>
        <row r="565">
          <cell r="A565">
            <v>249</v>
          </cell>
          <cell r="B565" t="str">
            <v>Frango inteiro sem pele, estufado sem molho</v>
          </cell>
          <cell r="C565" t="str">
            <v>Carne e produtos cárneos</v>
          </cell>
          <cell r="D565" t="str">
            <v>Carne de mamiferos e de aves</v>
          </cell>
          <cell r="E565" t="str">
            <v>Carne de aves</v>
          </cell>
          <cell r="F565">
            <v>185</v>
          </cell>
          <cell r="G565">
            <v>779</v>
          </cell>
          <cell r="H565">
            <v>5.8</v>
          </cell>
          <cell r="I565">
            <v>1.4</v>
          </cell>
          <cell r="J565">
            <v>2</v>
          </cell>
          <cell r="K565">
            <v>1.1000000000000001</v>
          </cell>
          <cell r="L565">
            <v>0.6</v>
          </cell>
          <cell r="M565">
            <v>0</v>
          </cell>
          <cell r="N565">
            <v>0</v>
          </cell>
          <cell r="O565">
            <v>0</v>
          </cell>
          <cell r="P565">
            <v>0</v>
          </cell>
          <cell r="Q565">
            <v>0</v>
          </cell>
          <cell r="R565">
            <v>0</v>
          </cell>
          <cell r="S565">
            <v>33.200000000000003</v>
          </cell>
          <cell r="T565">
            <v>0.7</v>
          </cell>
          <cell r="U565">
            <v>0</v>
          </cell>
          <cell r="V565">
            <v>59.1</v>
          </cell>
          <cell r="W565">
            <v>0</v>
          </cell>
          <cell r="X565">
            <v>137</v>
          </cell>
          <cell r="Y565">
            <v>20</v>
          </cell>
          <cell r="Z565">
            <v>0</v>
          </cell>
          <cell r="AA565">
            <v>0.2</v>
          </cell>
          <cell r="AB565">
            <v>0.2</v>
          </cell>
          <cell r="AC565">
            <v>0.12</v>
          </cell>
          <cell r="AD565">
            <v>0.3</v>
          </cell>
          <cell r="AE565">
            <v>7.6</v>
          </cell>
          <cell r="AF565">
            <v>14</v>
          </cell>
          <cell r="AG565">
            <v>6.2</v>
          </cell>
          <cell r="AH565">
            <v>0.28999999999999998</v>
          </cell>
          <cell r="AI565">
            <v>0.55000000000000004</v>
          </cell>
          <cell r="AJ565">
            <v>0</v>
          </cell>
          <cell r="AK565">
            <v>11</v>
          </cell>
          <cell r="AL565">
            <v>1.89</v>
          </cell>
          <cell r="AM565">
            <v>270</v>
          </cell>
          <cell r="AN565">
            <v>340</v>
          </cell>
          <cell r="AO565">
            <v>17</v>
          </cell>
          <cell r="AP565">
            <v>220</v>
          </cell>
          <cell r="AQ565">
            <v>30</v>
          </cell>
          <cell r="AR565">
            <v>1.3</v>
          </cell>
          <cell r="AS565">
            <v>1.6</v>
          </cell>
          <cell r="AU565">
            <v>2.4</v>
          </cell>
        </row>
        <row r="566">
          <cell r="A566">
            <v>250</v>
          </cell>
          <cell r="B566" t="str">
            <v>Frango inteiro sem pele, grelhado</v>
          </cell>
          <cell r="C566" t="str">
            <v>Carne e produtos cárneos</v>
          </cell>
          <cell r="D566" t="str">
            <v>Carne de mamiferos e de aves</v>
          </cell>
          <cell r="E566" t="str">
            <v>Carne de aves</v>
          </cell>
          <cell r="F566">
            <v>168</v>
          </cell>
          <cell r="G566">
            <v>708</v>
          </cell>
          <cell r="H566">
            <v>4.9000000000000004</v>
          </cell>
          <cell r="I566">
            <v>1.3</v>
          </cell>
          <cell r="J566">
            <v>1.6</v>
          </cell>
          <cell r="K566">
            <v>0.9</v>
          </cell>
          <cell r="L566">
            <v>0.9</v>
          </cell>
          <cell r="M566">
            <v>0</v>
          </cell>
          <cell r="N566">
            <v>0</v>
          </cell>
          <cell r="O566">
            <v>0</v>
          </cell>
          <cell r="P566">
            <v>0</v>
          </cell>
          <cell r="Q566">
            <v>0</v>
          </cell>
          <cell r="R566">
            <v>0</v>
          </cell>
          <cell r="S566">
            <v>31</v>
          </cell>
          <cell r="T566">
            <v>0.7</v>
          </cell>
          <cell r="U566">
            <v>0</v>
          </cell>
          <cell r="V566">
            <v>61.6</v>
          </cell>
          <cell r="W566">
            <v>0</v>
          </cell>
          <cell r="X566">
            <v>117</v>
          </cell>
          <cell r="Y566">
            <v>10</v>
          </cell>
          <cell r="Z566">
            <v>0</v>
          </cell>
          <cell r="AA566">
            <v>0.2</v>
          </cell>
          <cell r="AB566">
            <v>0.2</v>
          </cell>
          <cell r="AC566">
            <v>0.14000000000000001</v>
          </cell>
          <cell r="AD566">
            <v>0.23</v>
          </cell>
          <cell r="AE566">
            <v>8.8000000000000007</v>
          </cell>
          <cell r="AF566">
            <v>15</v>
          </cell>
          <cell r="AG566">
            <v>6</v>
          </cell>
          <cell r="AH566">
            <v>0.4</v>
          </cell>
          <cell r="AI566">
            <v>0.63</v>
          </cell>
          <cell r="AJ566">
            <v>0</v>
          </cell>
          <cell r="AK566">
            <v>9</v>
          </cell>
          <cell r="AL566">
            <v>2.19</v>
          </cell>
          <cell r="AM566">
            <v>280</v>
          </cell>
          <cell r="AN566">
            <v>410</v>
          </cell>
          <cell r="AO566">
            <v>16</v>
          </cell>
          <cell r="AP566">
            <v>220</v>
          </cell>
          <cell r="AQ566">
            <v>30</v>
          </cell>
          <cell r="AR566">
            <v>1.2</v>
          </cell>
          <cell r="AS566">
            <v>1.3</v>
          </cell>
          <cell r="AU566">
            <v>2.4</v>
          </cell>
        </row>
        <row r="567">
          <cell r="A567">
            <v>13</v>
          </cell>
          <cell r="B567" t="str">
            <v>Frango, pele crua</v>
          </cell>
          <cell r="C567" t="str">
            <v>Carne e produtos cárneos</v>
          </cell>
          <cell r="D567" t="str">
            <v>Carne de mamiferos e de aves</v>
          </cell>
          <cell r="E567" t="str">
            <v>Carne de aves</v>
          </cell>
          <cell r="F567">
            <v>474</v>
          </cell>
          <cell r="G567">
            <v>1950</v>
          </cell>
          <cell r="H567">
            <v>48.3</v>
          </cell>
          <cell r="I567">
            <v>11.4</v>
          </cell>
          <cell r="J567">
            <v>16</v>
          </cell>
          <cell r="K567">
            <v>10</v>
          </cell>
          <cell r="L567">
            <v>8.6999999999999993</v>
          </cell>
          <cell r="M567">
            <v>0.2</v>
          </cell>
          <cell r="N567">
            <v>0</v>
          </cell>
          <cell r="O567">
            <v>0</v>
          </cell>
          <cell r="P567">
            <v>0</v>
          </cell>
          <cell r="Q567">
            <v>0</v>
          </cell>
          <cell r="R567">
            <v>0</v>
          </cell>
          <cell r="S567">
            <v>9.6999999999999993</v>
          </cell>
          <cell r="T567">
            <v>0.1</v>
          </cell>
          <cell r="U567">
            <v>0</v>
          </cell>
          <cell r="V567">
            <v>42.3</v>
          </cell>
          <cell r="W567">
            <v>0</v>
          </cell>
          <cell r="X567">
            <v>135</v>
          </cell>
          <cell r="Y567">
            <v>64</v>
          </cell>
          <cell r="Z567">
            <v>0</v>
          </cell>
          <cell r="AA567">
            <v>1.9</v>
          </cell>
          <cell r="AB567">
            <v>0.15</v>
          </cell>
          <cell r="AC567">
            <v>0.04</v>
          </cell>
          <cell r="AD567">
            <v>0.44</v>
          </cell>
          <cell r="AE567">
            <v>2.7</v>
          </cell>
          <cell r="AF567">
            <v>3.6</v>
          </cell>
          <cell r="AG567">
            <v>0.9</v>
          </cell>
          <cell r="AH567">
            <v>0.08</v>
          </cell>
          <cell r="AI567">
            <v>1</v>
          </cell>
          <cell r="AJ567">
            <v>0</v>
          </cell>
          <cell r="AK567">
            <v>4</v>
          </cell>
          <cell r="AL567">
            <v>0.41</v>
          </cell>
          <cell r="AM567">
            <v>50</v>
          </cell>
          <cell r="AN567">
            <v>130</v>
          </cell>
          <cell r="AO567">
            <v>8</v>
          </cell>
          <cell r="AP567">
            <v>91</v>
          </cell>
          <cell r="AQ567">
            <v>9</v>
          </cell>
          <cell r="AR567">
            <v>0.6</v>
          </cell>
          <cell r="AS567">
            <v>0.7</v>
          </cell>
        </row>
        <row r="568">
          <cell r="A568">
            <v>1203</v>
          </cell>
          <cell r="B568" t="str">
            <v>Funcho fresco</v>
          </cell>
          <cell r="C568" t="str">
            <v>Produtos hortícolas e derivados</v>
          </cell>
          <cell r="D568" t="str">
            <v>Ervas e flores comestíveis</v>
          </cell>
          <cell r="E568" t="str">
            <v>Ervas aromáticas</v>
          </cell>
          <cell r="F568">
            <v>32</v>
          </cell>
          <cell r="G568">
            <v>133</v>
          </cell>
          <cell r="H568">
            <v>0.4</v>
          </cell>
          <cell r="I568">
            <v>0.1</v>
          </cell>
          <cell r="J568">
            <v>0.1</v>
          </cell>
          <cell r="K568">
            <v>0.2</v>
          </cell>
          <cell r="L568">
            <v>0.04</v>
          </cell>
          <cell r="M568">
            <v>0</v>
          </cell>
          <cell r="N568">
            <v>2.6</v>
          </cell>
          <cell r="O568">
            <v>2.6</v>
          </cell>
          <cell r="P568">
            <v>0</v>
          </cell>
          <cell r="Q568">
            <v>0</v>
          </cell>
          <cell r="R568">
            <v>3.3</v>
          </cell>
          <cell r="S568">
            <v>2.8</v>
          </cell>
          <cell r="T568">
            <v>0</v>
          </cell>
          <cell r="U568">
            <v>0</v>
          </cell>
          <cell r="V568">
            <v>90</v>
          </cell>
          <cell r="W568">
            <v>0</v>
          </cell>
          <cell r="X568">
            <v>0</v>
          </cell>
          <cell r="Y568">
            <v>350</v>
          </cell>
          <cell r="Z568">
            <v>2100</v>
          </cell>
          <cell r="AA568">
            <v>0</v>
          </cell>
          <cell r="AB568">
            <v>0.2</v>
          </cell>
          <cell r="AC568">
            <v>0.23</v>
          </cell>
          <cell r="AD568">
            <v>0.11</v>
          </cell>
          <cell r="AE568">
            <v>0.2</v>
          </cell>
          <cell r="AF568">
            <v>0.67</v>
          </cell>
          <cell r="AG568">
            <v>0.47</v>
          </cell>
          <cell r="AH568">
            <v>0.1</v>
          </cell>
          <cell r="AI568">
            <v>0</v>
          </cell>
          <cell r="AJ568">
            <v>31</v>
          </cell>
          <cell r="AK568">
            <v>3.3</v>
          </cell>
          <cell r="AL568">
            <v>1.7</v>
          </cell>
          <cell r="AM568">
            <v>7</v>
          </cell>
          <cell r="AN568">
            <v>400</v>
          </cell>
          <cell r="AO568">
            <v>64</v>
          </cell>
          <cell r="AP568">
            <v>51</v>
          </cell>
          <cell r="AQ568">
            <v>14</v>
          </cell>
          <cell r="AR568">
            <v>2.7</v>
          </cell>
          <cell r="AS568">
            <v>0.5</v>
          </cell>
        </row>
        <row r="569">
          <cell r="A569">
            <v>1900000002</v>
          </cell>
          <cell r="B569" t="str">
            <v>Galinha de angola com pele, crua</v>
          </cell>
          <cell r="C569" t="str">
            <v>Carne e produtos cárneos</v>
          </cell>
          <cell r="D569" t="str">
            <v>Carne de mamiferos e de aves</v>
          </cell>
          <cell r="E569" t="str">
            <v>Carne de aves</v>
          </cell>
          <cell r="F569">
            <v>152</v>
          </cell>
          <cell r="G569">
            <v>636</v>
          </cell>
          <cell r="H569">
            <v>6.5</v>
          </cell>
          <cell r="I569">
            <v>1.8</v>
          </cell>
          <cell r="J569">
            <v>2.4</v>
          </cell>
          <cell r="K569">
            <v>1.4</v>
          </cell>
          <cell r="L569">
            <v>1.19</v>
          </cell>
          <cell r="M569">
            <v>0.1</v>
          </cell>
          <cell r="N569">
            <v>0</v>
          </cell>
          <cell r="O569">
            <v>0</v>
          </cell>
          <cell r="P569">
            <v>0</v>
          </cell>
          <cell r="Q569">
            <v>0</v>
          </cell>
          <cell r="R569">
            <v>0</v>
          </cell>
          <cell r="S569">
            <v>23.4</v>
          </cell>
          <cell r="T569">
            <v>0.2</v>
          </cell>
          <cell r="U569">
            <v>0</v>
          </cell>
          <cell r="V569">
            <v>68.900000000000006</v>
          </cell>
          <cell r="W569">
            <v>0</v>
          </cell>
          <cell r="X569">
            <v>74</v>
          </cell>
          <cell r="Y569">
            <v>28</v>
          </cell>
          <cell r="Z569">
            <v>0</v>
          </cell>
          <cell r="AA569">
            <v>0.4</v>
          </cell>
          <cell r="AB569">
            <v>0.01</v>
          </cell>
          <cell r="AC569">
            <v>0.06</v>
          </cell>
          <cell r="AD569">
            <v>0.1</v>
          </cell>
          <cell r="AE569">
            <v>7.7</v>
          </cell>
          <cell r="AF569">
            <v>11.3</v>
          </cell>
          <cell r="AG569">
            <v>3.6</v>
          </cell>
          <cell r="AH569">
            <v>0.38</v>
          </cell>
          <cell r="AI569">
            <v>0.34</v>
          </cell>
          <cell r="AJ569">
            <v>1.3</v>
          </cell>
          <cell r="AK569">
            <v>5</v>
          </cell>
          <cell r="AL569">
            <v>1.25</v>
          </cell>
          <cell r="AM569">
            <v>67</v>
          </cell>
          <cell r="AN569">
            <v>190</v>
          </cell>
          <cell r="AO569">
            <v>11</v>
          </cell>
          <cell r="AP569">
            <v>150</v>
          </cell>
          <cell r="AQ569">
            <v>22</v>
          </cell>
          <cell r="AR569">
            <v>0.8</v>
          </cell>
          <cell r="AS569">
            <v>1.1000000000000001</v>
          </cell>
          <cell r="AT569">
            <v>16</v>
          </cell>
          <cell r="AU569">
            <v>6</v>
          </cell>
        </row>
        <row r="570">
          <cell r="A570">
            <v>1920000020</v>
          </cell>
          <cell r="B570" t="str">
            <v>Gamba crua</v>
          </cell>
          <cell r="C570" t="str">
            <v>Peixes, mariscos, anfíbios, répteis e invertebrados</v>
          </cell>
          <cell r="D570" t="str">
            <v>Crustáceos</v>
          </cell>
          <cell r="E570" t="str">
            <v>Camarões e gambas</v>
          </cell>
          <cell r="F570">
            <v>88</v>
          </cell>
          <cell r="G570">
            <v>373</v>
          </cell>
          <cell r="H570">
            <v>0.2</v>
          </cell>
          <cell r="I570">
            <v>0</v>
          </cell>
          <cell r="J570">
            <v>0</v>
          </cell>
          <cell r="K570">
            <v>0.1</v>
          </cell>
          <cell r="L570">
            <v>2.0999999999999999E-3</v>
          </cell>
          <cell r="M570">
            <v>0</v>
          </cell>
          <cell r="N570">
            <v>0</v>
          </cell>
          <cell r="O570">
            <v>0</v>
          </cell>
          <cell r="P570">
            <v>0</v>
          </cell>
          <cell r="Q570">
            <v>0</v>
          </cell>
          <cell r="R570">
            <v>0</v>
          </cell>
          <cell r="S570">
            <v>21.5</v>
          </cell>
          <cell r="T570">
            <v>0.5</v>
          </cell>
          <cell r="U570">
            <v>0</v>
          </cell>
          <cell r="V570">
            <v>75.099999999999994</v>
          </cell>
          <cell r="W570">
            <v>0</v>
          </cell>
          <cell r="X570">
            <v>79</v>
          </cell>
          <cell r="Y570">
            <v>8</v>
          </cell>
          <cell r="Z570">
            <v>0</v>
          </cell>
          <cell r="AA570">
            <v>7.1</v>
          </cell>
          <cell r="AB570">
            <v>0.1</v>
          </cell>
          <cell r="AC570">
            <v>0.03</v>
          </cell>
          <cell r="AD570">
            <v>0.01</v>
          </cell>
          <cell r="AE570">
            <v>0.2</v>
          </cell>
          <cell r="AF570">
            <v>4</v>
          </cell>
          <cell r="AG570">
            <v>3.8</v>
          </cell>
          <cell r="AH570">
            <v>0.05</v>
          </cell>
          <cell r="AI570">
            <v>0.1</v>
          </cell>
          <cell r="AJ570">
            <v>0</v>
          </cell>
          <cell r="AK570">
            <v>0.2</v>
          </cell>
          <cell r="AL570">
            <v>1.9</v>
          </cell>
          <cell r="AM570">
            <v>190</v>
          </cell>
          <cell r="AN570">
            <v>180</v>
          </cell>
          <cell r="AO570">
            <v>87</v>
          </cell>
          <cell r="AP570">
            <v>150</v>
          </cell>
          <cell r="AQ570">
            <v>30</v>
          </cell>
          <cell r="AR570">
            <v>1.8</v>
          </cell>
          <cell r="AS570">
            <v>0.3</v>
          </cell>
        </row>
        <row r="571">
          <cell r="A571">
            <v>900</v>
          </cell>
          <cell r="B571" t="str">
            <v>Garoupa cozida</v>
          </cell>
          <cell r="C571" t="str">
            <v>Peixes, mariscos, anfíbios, répteis e invertebrados</v>
          </cell>
          <cell r="D571" t="str">
            <v>Peixe (músculo)</v>
          </cell>
          <cell r="E571" t="str">
            <v>Peixe de mar</v>
          </cell>
          <cell r="F571">
            <v>101</v>
          </cell>
          <cell r="G571">
            <v>428</v>
          </cell>
          <cell r="H571">
            <v>2</v>
          </cell>
          <cell r="I571">
            <v>0.4</v>
          </cell>
          <cell r="J571">
            <v>0.4</v>
          </cell>
          <cell r="K571">
            <v>0.5</v>
          </cell>
          <cell r="L571">
            <v>0</v>
          </cell>
          <cell r="M571">
            <v>0</v>
          </cell>
          <cell r="N571">
            <v>0</v>
          </cell>
          <cell r="O571">
            <v>0</v>
          </cell>
          <cell r="P571">
            <v>0</v>
          </cell>
          <cell r="Q571">
            <v>0</v>
          </cell>
          <cell r="R571">
            <v>0</v>
          </cell>
          <cell r="S571">
            <v>20.8</v>
          </cell>
          <cell r="T571">
            <v>1</v>
          </cell>
          <cell r="U571">
            <v>0</v>
          </cell>
          <cell r="V571">
            <v>75.099999999999994</v>
          </cell>
          <cell r="W571">
            <v>0</v>
          </cell>
          <cell r="X571">
            <v>40</v>
          </cell>
          <cell r="Y571">
            <v>45</v>
          </cell>
          <cell r="Z571">
            <v>0</v>
          </cell>
          <cell r="AA571">
            <v>6.8</v>
          </cell>
          <cell r="AB571">
            <v>2.8</v>
          </cell>
          <cell r="AC571">
            <v>0.02</v>
          </cell>
          <cell r="AD571">
            <v>0.05</v>
          </cell>
          <cell r="AE571">
            <v>1.1000000000000001</v>
          </cell>
          <cell r="AF571">
            <v>5</v>
          </cell>
          <cell r="AG571">
            <v>3.9</v>
          </cell>
          <cell r="AH571">
            <v>0.23</v>
          </cell>
          <cell r="AI571">
            <v>0.86</v>
          </cell>
          <cell r="AJ571">
            <v>0</v>
          </cell>
          <cell r="AK571">
            <v>5.9</v>
          </cell>
          <cell r="AL571">
            <v>2.1</v>
          </cell>
          <cell r="AM571">
            <v>380</v>
          </cell>
          <cell r="AN571">
            <v>280</v>
          </cell>
          <cell r="AO571">
            <v>15</v>
          </cell>
          <cell r="AP571">
            <v>160</v>
          </cell>
          <cell r="AQ571">
            <v>36</v>
          </cell>
          <cell r="AR571">
            <v>0.6</v>
          </cell>
          <cell r="AS571">
            <v>0.5</v>
          </cell>
        </row>
        <row r="572">
          <cell r="A572">
            <v>899</v>
          </cell>
          <cell r="B572" t="str">
            <v>Garoupa crua</v>
          </cell>
          <cell r="C572" t="str">
            <v>Peixes, mariscos, anfíbios, répteis e invertebrados</v>
          </cell>
          <cell r="D572" t="str">
            <v>Peixe (músculo)</v>
          </cell>
          <cell r="E572" t="str">
            <v>Peixe de mar</v>
          </cell>
          <cell r="F572">
            <v>95</v>
          </cell>
          <cell r="G572">
            <v>400</v>
          </cell>
          <cell r="H572">
            <v>1.4</v>
          </cell>
          <cell r="I572">
            <v>0.3</v>
          </cell>
          <cell r="J572">
            <v>0.3</v>
          </cell>
          <cell r="K572">
            <v>0.4</v>
          </cell>
          <cell r="L572">
            <v>0</v>
          </cell>
          <cell r="M572">
            <v>0</v>
          </cell>
          <cell r="N572">
            <v>0</v>
          </cell>
          <cell r="O572">
            <v>0</v>
          </cell>
          <cell r="P572">
            <v>0</v>
          </cell>
          <cell r="Q572">
            <v>0</v>
          </cell>
          <cell r="R572">
            <v>0</v>
          </cell>
          <cell r="S572">
            <v>20.5</v>
          </cell>
          <cell r="T572">
            <v>0.3</v>
          </cell>
          <cell r="U572">
            <v>0</v>
          </cell>
          <cell r="V572">
            <v>76.5</v>
          </cell>
          <cell r="W572">
            <v>0</v>
          </cell>
          <cell r="X572">
            <v>37</v>
          </cell>
          <cell r="Y572">
            <v>50</v>
          </cell>
          <cell r="Z572">
            <v>0</v>
          </cell>
          <cell r="AA572">
            <v>7</v>
          </cell>
          <cell r="AB572">
            <v>2.6</v>
          </cell>
          <cell r="AC572">
            <v>0.03</v>
          </cell>
          <cell r="AD572">
            <v>0.05</v>
          </cell>
          <cell r="AE572">
            <v>1.1000000000000001</v>
          </cell>
          <cell r="AF572">
            <v>4.9000000000000004</v>
          </cell>
          <cell r="AG572">
            <v>3.8</v>
          </cell>
          <cell r="AH572">
            <v>0.3</v>
          </cell>
          <cell r="AI572">
            <v>1</v>
          </cell>
          <cell r="AJ572">
            <v>0</v>
          </cell>
          <cell r="AK572">
            <v>6</v>
          </cell>
          <cell r="AL572">
            <v>1.4</v>
          </cell>
          <cell r="AM572">
            <v>130</v>
          </cell>
          <cell r="AN572">
            <v>300</v>
          </cell>
          <cell r="AO572">
            <v>18</v>
          </cell>
          <cell r="AP572">
            <v>160</v>
          </cell>
          <cell r="AQ572">
            <v>31</v>
          </cell>
          <cell r="AR572">
            <v>0.6</v>
          </cell>
          <cell r="AS572">
            <v>0.5</v>
          </cell>
        </row>
        <row r="573">
          <cell r="A573">
            <v>901</v>
          </cell>
          <cell r="B573" t="str">
            <v>Garoupa grelhada</v>
          </cell>
          <cell r="C573" t="str">
            <v>Peixes, mariscos, anfíbios, répteis e invertebrados</v>
          </cell>
          <cell r="D573" t="str">
            <v>Peixe (músculo)</v>
          </cell>
          <cell r="E573" t="str">
            <v>Peixe de mar</v>
          </cell>
          <cell r="F573">
            <v>121</v>
          </cell>
          <cell r="G573">
            <v>511</v>
          </cell>
          <cell r="H573">
            <v>1.9</v>
          </cell>
          <cell r="I573">
            <v>0.4</v>
          </cell>
          <cell r="J573">
            <v>0.4</v>
          </cell>
          <cell r="K573">
            <v>0.5</v>
          </cell>
          <cell r="L573">
            <v>0</v>
          </cell>
          <cell r="M573">
            <v>0</v>
          </cell>
          <cell r="N573">
            <v>0</v>
          </cell>
          <cell r="O573">
            <v>0</v>
          </cell>
          <cell r="P573">
            <v>0</v>
          </cell>
          <cell r="Q573">
            <v>0</v>
          </cell>
          <cell r="R573">
            <v>0</v>
          </cell>
          <cell r="S573">
            <v>25.9</v>
          </cell>
          <cell r="T573">
            <v>1.2</v>
          </cell>
          <cell r="U573">
            <v>0</v>
          </cell>
          <cell r="V573">
            <v>69.900000000000006</v>
          </cell>
          <cell r="W573">
            <v>0</v>
          </cell>
          <cell r="X573">
            <v>47</v>
          </cell>
          <cell r="Y573">
            <v>63</v>
          </cell>
          <cell r="Z573">
            <v>0</v>
          </cell>
          <cell r="AA573">
            <v>8.4</v>
          </cell>
          <cell r="AB573">
            <v>3.5</v>
          </cell>
          <cell r="AC573">
            <v>0.03</v>
          </cell>
          <cell r="AD573">
            <v>0.06</v>
          </cell>
          <cell r="AE573">
            <v>1.4</v>
          </cell>
          <cell r="AF573">
            <v>6.5</v>
          </cell>
          <cell r="AG573">
            <v>5.0999999999999996</v>
          </cell>
          <cell r="AH573">
            <v>0.32</v>
          </cell>
          <cell r="AI573">
            <v>1.1000000000000001</v>
          </cell>
          <cell r="AJ573">
            <v>0</v>
          </cell>
          <cell r="AK573">
            <v>6.4</v>
          </cell>
          <cell r="AL573">
            <v>2.2999999999999998</v>
          </cell>
          <cell r="AM573">
            <v>470</v>
          </cell>
          <cell r="AN573">
            <v>340</v>
          </cell>
          <cell r="AO573">
            <v>24</v>
          </cell>
          <cell r="AP573">
            <v>200</v>
          </cell>
          <cell r="AQ573">
            <v>35</v>
          </cell>
          <cell r="AR573">
            <v>0.7</v>
          </cell>
          <cell r="AS573">
            <v>0.7</v>
          </cell>
        </row>
        <row r="574">
          <cell r="A574">
            <v>518</v>
          </cell>
          <cell r="B574" t="str">
            <v>Gelado caseiro com bolachas e natas</v>
          </cell>
          <cell r="C574" t="str">
            <v>Leite e produtos lácteos</v>
          </cell>
          <cell r="D574" t="str">
            <v>Sobremesa à base de leite e similares</v>
          </cell>
          <cell r="E574" t="str">
            <v>Gelados de leite e similares</v>
          </cell>
          <cell r="F574">
            <v>358</v>
          </cell>
          <cell r="G574">
            <v>1500</v>
          </cell>
          <cell r="H574">
            <v>21.2</v>
          </cell>
          <cell r="I574">
            <v>12.2</v>
          </cell>
          <cell r="J574">
            <v>5.0999999999999996</v>
          </cell>
          <cell r="K574">
            <v>0.8</v>
          </cell>
          <cell r="L574">
            <v>0.7</v>
          </cell>
          <cell r="M574">
            <v>0.6</v>
          </cell>
          <cell r="N574">
            <v>36.5</v>
          </cell>
          <cell r="O574">
            <v>28.2</v>
          </cell>
          <cell r="P574">
            <v>0</v>
          </cell>
          <cell r="Q574">
            <v>8.3000000000000007</v>
          </cell>
          <cell r="R574">
            <v>0.6</v>
          </cell>
          <cell r="S574">
            <v>5.0999999999999996</v>
          </cell>
          <cell r="T574">
            <v>0.2</v>
          </cell>
          <cell r="U574">
            <v>0</v>
          </cell>
          <cell r="V574">
            <v>35.5</v>
          </cell>
          <cell r="W574">
            <v>0</v>
          </cell>
          <cell r="X574">
            <v>62</v>
          </cell>
          <cell r="Y574">
            <v>242</v>
          </cell>
          <cell r="Z574">
            <v>122</v>
          </cell>
          <cell r="AA574">
            <v>0.1</v>
          </cell>
          <cell r="AB574">
            <v>0.9</v>
          </cell>
          <cell r="AC574">
            <v>0.04</v>
          </cell>
          <cell r="AD574">
            <v>0.34</v>
          </cell>
          <cell r="AE574">
            <v>0.92</v>
          </cell>
          <cell r="AF574">
            <v>2.08</v>
          </cell>
          <cell r="AG574">
            <v>1.1599999999999999</v>
          </cell>
          <cell r="AH574">
            <v>0.05</v>
          </cell>
          <cell r="AI574">
            <v>0.28000000000000003</v>
          </cell>
          <cell r="AJ574">
            <v>0</v>
          </cell>
          <cell r="AK574">
            <v>9.4</v>
          </cell>
          <cell r="AL574">
            <v>1.08</v>
          </cell>
          <cell r="AM574">
            <v>86</v>
          </cell>
          <cell r="AN574">
            <v>240</v>
          </cell>
          <cell r="AO574">
            <v>160</v>
          </cell>
          <cell r="AP574">
            <v>130</v>
          </cell>
          <cell r="AQ574">
            <v>23</v>
          </cell>
          <cell r="AR574">
            <v>0.4</v>
          </cell>
          <cell r="AS574">
            <v>0.7</v>
          </cell>
        </row>
        <row r="575">
          <cell r="A575">
            <v>519</v>
          </cell>
          <cell r="B575" t="str">
            <v>Gelado caseiro com palitos la Reine</v>
          </cell>
          <cell r="C575" t="str">
            <v>Leite e produtos lácteos</v>
          </cell>
          <cell r="D575" t="str">
            <v>Sobremesa à base de leite e similares</v>
          </cell>
          <cell r="E575" t="str">
            <v>Gelados de leite e similares</v>
          </cell>
          <cell r="F575">
            <v>263</v>
          </cell>
          <cell r="G575">
            <v>1100</v>
          </cell>
          <cell r="H575">
            <v>12.4</v>
          </cell>
          <cell r="I575">
            <v>2.4</v>
          </cell>
          <cell r="J575">
            <v>6.3</v>
          </cell>
          <cell r="K575">
            <v>2.5</v>
          </cell>
          <cell r="L575">
            <v>2.34</v>
          </cell>
          <cell r="M575">
            <v>0.1</v>
          </cell>
          <cell r="N575">
            <v>28.7</v>
          </cell>
          <cell r="O575">
            <v>23</v>
          </cell>
          <cell r="P575">
            <v>0</v>
          </cell>
          <cell r="Q575">
            <v>5.7</v>
          </cell>
          <cell r="R575">
            <v>2</v>
          </cell>
          <cell r="S575">
            <v>7.9</v>
          </cell>
          <cell r="T575">
            <v>0.1</v>
          </cell>
          <cell r="U575">
            <v>0.2</v>
          </cell>
          <cell r="V575">
            <v>48.1</v>
          </cell>
          <cell r="W575">
            <v>0</v>
          </cell>
          <cell r="X575">
            <v>119</v>
          </cell>
          <cell r="Y575">
            <v>70</v>
          </cell>
          <cell r="Z575">
            <v>5</v>
          </cell>
          <cell r="AA575">
            <v>0.7</v>
          </cell>
          <cell r="AB575">
            <v>3.85</v>
          </cell>
          <cell r="AC575">
            <v>0.08</v>
          </cell>
          <cell r="AD575">
            <v>0.28999999999999998</v>
          </cell>
          <cell r="AE575">
            <v>0.44</v>
          </cell>
          <cell r="AF575">
            <v>2.09</v>
          </cell>
          <cell r="AG575">
            <v>1.64</v>
          </cell>
          <cell r="AH575">
            <v>0.13</v>
          </cell>
          <cell r="AI575">
            <v>0.49</v>
          </cell>
          <cell r="AJ575">
            <v>0.1</v>
          </cell>
          <cell r="AK575">
            <v>22</v>
          </cell>
          <cell r="AL575">
            <v>1.1000000000000001</v>
          </cell>
          <cell r="AM575">
            <v>38</v>
          </cell>
          <cell r="AN575">
            <v>220</v>
          </cell>
          <cell r="AO575">
            <v>110</v>
          </cell>
          <cell r="AP575">
            <v>160</v>
          </cell>
          <cell r="AQ575">
            <v>43</v>
          </cell>
          <cell r="AR575">
            <v>1.4</v>
          </cell>
          <cell r="AS575">
            <v>1.1000000000000001</v>
          </cell>
        </row>
        <row r="576">
          <cell r="A576">
            <v>513</v>
          </cell>
          <cell r="B576" t="str">
            <v>Gelado de água (sorvete)</v>
          </cell>
          <cell r="C576" t="str">
            <v>Açúcar e similares, confeitaria e sobremesas doces à base de água</v>
          </cell>
          <cell r="D576" t="str">
            <v>Sobremesas doces à base de água</v>
          </cell>
          <cell r="E576" t="str">
            <v>Sorvetes à base de água</v>
          </cell>
          <cell r="F576">
            <v>132</v>
          </cell>
          <cell r="G576">
            <v>561</v>
          </cell>
          <cell r="H576">
            <v>0</v>
          </cell>
          <cell r="I576">
            <v>0</v>
          </cell>
          <cell r="J576">
            <v>0</v>
          </cell>
          <cell r="K576">
            <v>0</v>
          </cell>
          <cell r="L576">
            <v>0</v>
          </cell>
          <cell r="M576">
            <v>0</v>
          </cell>
          <cell r="N576">
            <v>32.6</v>
          </cell>
          <cell r="O576">
            <v>32.6</v>
          </cell>
          <cell r="P576">
            <v>0</v>
          </cell>
          <cell r="Q576">
            <v>0</v>
          </cell>
          <cell r="R576">
            <v>0</v>
          </cell>
          <cell r="S576">
            <v>0.4</v>
          </cell>
          <cell r="T576">
            <v>0</v>
          </cell>
          <cell r="U576">
            <v>0</v>
          </cell>
          <cell r="V576">
            <v>66.900000000000006</v>
          </cell>
          <cell r="W576">
            <v>0</v>
          </cell>
          <cell r="X576">
            <v>0</v>
          </cell>
          <cell r="Y576">
            <v>0</v>
          </cell>
          <cell r="Z576">
            <v>0</v>
          </cell>
          <cell r="AA576">
            <v>0</v>
          </cell>
          <cell r="AB576">
            <v>0</v>
          </cell>
          <cell r="AC576">
            <v>0</v>
          </cell>
          <cell r="AD576">
            <v>0</v>
          </cell>
          <cell r="AE576">
            <v>0</v>
          </cell>
          <cell r="AF576">
            <v>0</v>
          </cell>
          <cell r="AG576">
            <v>0</v>
          </cell>
          <cell r="AH576">
            <v>0</v>
          </cell>
          <cell r="AI576">
            <v>0</v>
          </cell>
          <cell r="AJ576">
            <v>0</v>
          </cell>
          <cell r="AK576">
            <v>0</v>
          </cell>
          <cell r="AL576">
            <v>0.1</v>
          </cell>
          <cell r="AM576">
            <v>2</v>
          </cell>
          <cell r="AN576">
            <v>0</v>
          </cell>
          <cell r="AO576">
            <v>3</v>
          </cell>
          <cell r="AP576">
            <v>0</v>
          </cell>
          <cell r="AQ576">
            <v>0</v>
          </cell>
          <cell r="AR576">
            <v>0</v>
          </cell>
          <cell r="AS576">
            <v>0.1</v>
          </cell>
        </row>
        <row r="577">
          <cell r="A577">
            <v>514</v>
          </cell>
          <cell r="B577" t="str">
            <v>Gelado de leite</v>
          </cell>
          <cell r="C577" t="str">
            <v>Leite e produtos lácteos</v>
          </cell>
          <cell r="D577" t="str">
            <v>Sobremesa à base de leite e similares</v>
          </cell>
          <cell r="E577" t="str">
            <v>Gelados de leite e similares</v>
          </cell>
          <cell r="F577">
            <v>199</v>
          </cell>
          <cell r="G577">
            <v>833</v>
          </cell>
          <cell r="H577">
            <v>10.9</v>
          </cell>
          <cell r="I577">
            <v>6.1</v>
          </cell>
          <cell r="J577">
            <v>2.5</v>
          </cell>
          <cell r="K577">
            <v>0.3</v>
          </cell>
          <cell r="L577">
            <v>0.3</v>
          </cell>
          <cell r="M577">
            <v>0.4</v>
          </cell>
          <cell r="N577">
            <v>21.7</v>
          </cell>
          <cell r="O577">
            <v>21.7</v>
          </cell>
          <cell r="P577">
            <v>2</v>
          </cell>
          <cell r="Q577">
            <v>0</v>
          </cell>
          <cell r="R577">
            <v>0</v>
          </cell>
          <cell r="S577">
            <v>3.6</v>
          </cell>
          <cell r="T577">
            <v>0.1</v>
          </cell>
          <cell r="U577">
            <v>0</v>
          </cell>
          <cell r="V577">
            <v>63.2</v>
          </cell>
          <cell r="W577">
            <v>0</v>
          </cell>
          <cell r="X577">
            <v>33</v>
          </cell>
          <cell r="Y577">
            <v>115</v>
          </cell>
          <cell r="Z577">
            <v>195</v>
          </cell>
          <cell r="AA577">
            <v>0.1</v>
          </cell>
          <cell r="AB577">
            <v>0.2</v>
          </cell>
          <cell r="AC577">
            <v>0.04</v>
          </cell>
          <cell r="AD577">
            <v>0.21</v>
          </cell>
          <cell r="AE577">
            <v>0.1</v>
          </cell>
          <cell r="AF577">
            <v>0.9</v>
          </cell>
          <cell r="AG577">
            <v>0.8</v>
          </cell>
          <cell r="AH577">
            <v>0.08</v>
          </cell>
          <cell r="AI577">
            <v>0.4</v>
          </cell>
          <cell r="AJ577">
            <v>1</v>
          </cell>
          <cell r="AK577">
            <v>5</v>
          </cell>
          <cell r="AL577">
            <v>0.63</v>
          </cell>
          <cell r="AM577">
            <v>56</v>
          </cell>
          <cell r="AN577">
            <v>180</v>
          </cell>
          <cell r="AO577">
            <v>140</v>
          </cell>
          <cell r="AP577">
            <v>120</v>
          </cell>
          <cell r="AQ577">
            <v>14</v>
          </cell>
          <cell r="AR577">
            <v>0.1</v>
          </cell>
          <cell r="AS577">
            <v>0.4</v>
          </cell>
        </row>
        <row r="578">
          <cell r="A578">
            <v>515</v>
          </cell>
          <cell r="B578" t="str">
            <v>Gelatina desidratada (pó ou folha)</v>
          </cell>
          <cell r="C578" t="str">
            <v>Ingredientes principais isolados, aditivos, aromas, fermentos e auxiliares tecnológicos</v>
          </cell>
          <cell r="D578" t="str">
            <v>Proteínas isoladas e outros produtos de proteínas</v>
          </cell>
          <cell r="E578" t="str">
            <v>Gelatina</v>
          </cell>
          <cell r="F578">
            <v>349</v>
          </cell>
          <cell r="G578">
            <v>1480</v>
          </cell>
          <cell r="H578">
            <v>0.1</v>
          </cell>
          <cell r="I578">
            <v>0</v>
          </cell>
          <cell r="J578">
            <v>0</v>
          </cell>
          <cell r="K578">
            <v>0</v>
          </cell>
          <cell r="L578">
            <v>0</v>
          </cell>
          <cell r="M578">
            <v>0</v>
          </cell>
          <cell r="N578">
            <v>0</v>
          </cell>
          <cell r="O578">
            <v>0</v>
          </cell>
          <cell r="P578">
            <v>0</v>
          </cell>
          <cell r="Q578">
            <v>0</v>
          </cell>
          <cell r="R578">
            <v>0</v>
          </cell>
          <cell r="S578">
            <v>87</v>
          </cell>
          <cell r="T578">
            <v>0.1</v>
          </cell>
          <cell r="U578">
            <v>0</v>
          </cell>
          <cell r="V578">
            <v>12</v>
          </cell>
          <cell r="W578">
            <v>0</v>
          </cell>
          <cell r="X578">
            <v>0</v>
          </cell>
          <cell r="Y578">
            <v>0</v>
          </cell>
          <cell r="Z578">
            <v>0</v>
          </cell>
          <cell r="AA578">
            <v>0</v>
          </cell>
          <cell r="AB578">
            <v>0</v>
          </cell>
          <cell r="AC578">
            <v>0</v>
          </cell>
          <cell r="AD578">
            <v>0</v>
          </cell>
          <cell r="AE578">
            <v>0</v>
          </cell>
          <cell r="AF578">
            <v>0</v>
          </cell>
          <cell r="AG578">
            <v>0</v>
          </cell>
          <cell r="AH578">
            <v>0</v>
          </cell>
          <cell r="AI578">
            <v>0</v>
          </cell>
          <cell r="AJ578">
            <v>0</v>
          </cell>
          <cell r="AK578">
            <v>0</v>
          </cell>
          <cell r="AL578">
            <v>1.3</v>
          </cell>
          <cell r="AM578">
            <v>32</v>
          </cell>
          <cell r="AN578">
            <v>16</v>
          </cell>
          <cell r="AO578">
            <v>11</v>
          </cell>
          <cell r="AP578">
            <v>32</v>
          </cell>
          <cell r="AQ578">
            <v>11</v>
          </cell>
          <cell r="AR578">
            <v>0</v>
          </cell>
          <cell r="AS578">
            <v>0.2</v>
          </cell>
        </row>
        <row r="579">
          <cell r="A579">
            <v>516</v>
          </cell>
          <cell r="B579" t="str">
            <v>Gelatina preparada com ananás em conserva</v>
          </cell>
          <cell r="C579" t="str">
            <v>Açúcar e similares, confeitaria e sobremesas doces à base de água</v>
          </cell>
          <cell r="D579" t="str">
            <v>Sobremesas doces à base de água</v>
          </cell>
          <cell r="E579" t="str">
            <v>Sobremesas de colher à base de água</v>
          </cell>
          <cell r="F579">
            <v>97</v>
          </cell>
          <cell r="G579">
            <v>410</v>
          </cell>
          <cell r="H579">
            <v>0</v>
          </cell>
          <cell r="I579">
            <v>0</v>
          </cell>
          <cell r="J579">
            <v>0</v>
          </cell>
          <cell r="K579">
            <v>0</v>
          </cell>
          <cell r="L579">
            <v>0</v>
          </cell>
          <cell r="M579">
            <v>0</v>
          </cell>
          <cell r="N579">
            <v>21.6</v>
          </cell>
          <cell r="O579">
            <v>21.6</v>
          </cell>
          <cell r="P579">
            <v>0</v>
          </cell>
          <cell r="Q579">
            <v>0</v>
          </cell>
          <cell r="R579">
            <v>0.4</v>
          </cell>
          <cell r="S579">
            <v>2.2000000000000002</v>
          </cell>
          <cell r="T579">
            <v>0</v>
          </cell>
          <cell r="U579">
            <v>0</v>
          </cell>
          <cell r="V579">
            <v>75.400000000000006</v>
          </cell>
          <cell r="W579">
            <v>0.2</v>
          </cell>
          <cell r="X579">
            <v>0</v>
          </cell>
          <cell r="Y579">
            <v>1</v>
          </cell>
          <cell r="Z579">
            <v>4</v>
          </cell>
          <cell r="AA579">
            <v>0</v>
          </cell>
          <cell r="AB579">
            <v>0.02</v>
          </cell>
          <cell r="AC579">
            <v>0.01</v>
          </cell>
          <cell r="AD579">
            <v>0.01</v>
          </cell>
          <cell r="AE579">
            <v>0.08</v>
          </cell>
          <cell r="AF579">
            <v>0.08</v>
          </cell>
          <cell r="AG579">
            <v>0</v>
          </cell>
          <cell r="AH579">
            <v>0.03</v>
          </cell>
          <cell r="AI579">
            <v>0</v>
          </cell>
          <cell r="AJ579">
            <v>2.9</v>
          </cell>
          <cell r="AK579">
            <v>0.4</v>
          </cell>
          <cell r="AL579">
            <v>0.23499999999999999</v>
          </cell>
          <cell r="AM579">
            <v>2.6</v>
          </cell>
          <cell r="AN579">
            <v>46</v>
          </cell>
          <cell r="AO579">
            <v>9.5</v>
          </cell>
          <cell r="AP579">
            <v>2.8</v>
          </cell>
          <cell r="AQ579">
            <v>5</v>
          </cell>
          <cell r="AR579">
            <v>0.1</v>
          </cell>
          <cell r="AS579">
            <v>0.1</v>
          </cell>
        </row>
        <row r="580">
          <cell r="A580">
            <v>517</v>
          </cell>
          <cell r="B580" t="str">
            <v>Gelatina preparada com laranja e sumo de laranja</v>
          </cell>
          <cell r="C580" t="str">
            <v>Açúcar e similares, confeitaria e sobremesas doces à base de água</v>
          </cell>
          <cell r="D580" t="str">
            <v>Sobremesas doces à base de água</v>
          </cell>
          <cell r="E580" t="str">
            <v>Sobremesas de colher à base de água</v>
          </cell>
          <cell r="F580">
            <v>84</v>
          </cell>
          <cell r="G580">
            <v>355</v>
          </cell>
          <cell r="H580">
            <v>0.1</v>
          </cell>
          <cell r="I580">
            <v>0</v>
          </cell>
          <cell r="J580">
            <v>0</v>
          </cell>
          <cell r="K580">
            <v>0.1</v>
          </cell>
          <cell r="L580">
            <v>1.7299999999999999E-2</v>
          </cell>
          <cell r="M580">
            <v>0</v>
          </cell>
          <cell r="N580">
            <v>17.399999999999999</v>
          </cell>
          <cell r="O580">
            <v>17.399999999999999</v>
          </cell>
          <cell r="P580">
            <v>0</v>
          </cell>
          <cell r="Q580">
            <v>0</v>
          </cell>
          <cell r="R580">
            <v>0.7</v>
          </cell>
          <cell r="S580">
            <v>2.6</v>
          </cell>
          <cell r="T580">
            <v>0</v>
          </cell>
          <cell r="U580">
            <v>0</v>
          </cell>
          <cell r="V580">
            <v>78.099999999999994</v>
          </cell>
          <cell r="W580">
            <v>0.4</v>
          </cell>
          <cell r="X580">
            <v>0</v>
          </cell>
          <cell r="Y580">
            <v>10</v>
          </cell>
          <cell r="Z580">
            <v>58</v>
          </cell>
          <cell r="AA580">
            <v>0</v>
          </cell>
          <cell r="AB580">
            <v>0.13</v>
          </cell>
          <cell r="AC580">
            <v>0.05</v>
          </cell>
          <cell r="AD580">
            <v>0.02</v>
          </cell>
          <cell r="AE580">
            <v>0.32</v>
          </cell>
          <cell r="AF580">
            <v>0.38</v>
          </cell>
          <cell r="AG580">
            <v>0.06</v>
          </cell>
          <cell r="AH580">
            <v>0.05</v>
          </cell>
          <cell r="AI580">
            <v>0</v>
          </cell>
          <cell r="AJ580">
            <v>30.3</v>
          </cell>
          <cell r="AK580">
            <v>17</v>
          </cell>
          <cell r="AL580">
            <v>0.314</v>
          </cell>
          <cell r="AM580">
            <v>3.8</v>
          </cell>
          <cell r="AN580">
            <v>88</v>
          </cell>
          <cell r="AO580">
            <v>17</v>
          </cell>
          <cell r="AP580">
            <v>10</v>
          </cell>
          <cell r="AQ580">
            <v>5.8</v>
          </cell>
          <cell r="AR580">
            <v>0.2</v>
          </cell>
          <cell r="AS580">
            <v>0.1</v>
          </cell>
        </row>
        <row r="581">
          <cell r="A581">
            <v>660</v>
          </cell>
          <cell r="B581" t="str">
            <v>Geleia de casca de laranja</v>
          </cell>
          <cell r="C581" t="str">
            <v>Frutos e produtos derivados de frutos</v>
          </cell>
          <cell r="D581" t="str">
            <v>Produtos de frutos processados</v>
          </cell>
          <cell r="E581" t="str">
            <v>Frutos / Vegetais, cremes e similares</v>
          </cell>
          <cell r="F581">
            <v>275</v>
          </cell>
          <cell r="G581">
            <v>1170</v>
          </cell>
          <cell r="H581">
            <v>0</v>
          </cell>
          <cell r="I581">
            <v>0</v>
          </cell>
          <cell r="J581">
            <v>0</v>
          </cell>
          <cell r="K581">
            <v>0</v>
          </cell>
          <cell r="L581">
            <v>0</v>
          </cell>
          <cell r="M581">
            <v>0</v>
          </cell>
          <cell r="N581">
            <v>68</v>
          </cell>
          <cell r="O581">
            <v>68</v>
          </cell>
          <cell r="P581">
            <v>0</v>
          </cell>
          <cell r="Q581">
            <v>0</v>
          </cell>
          <cell r="R581">
            <v>0.7</v>
          </cell>
          <cell r="S581">
            <v>0.3</v>
          </cell>
          <cell r="T581">
            <v>0</v>
          </cell>
          <cell r="U581">
            <v>0</v>
          </cell>
          <cell r="V581">
            <v>30.7</v>
          </cell>
          <cell r="W581">
            <v>0</v>
          </cell>
          <cell r="X581">
            <v>0</v>
          </cell>
          <cell r="Y581">
            <v>8</v>
          </cell>
          <cell r="Z581">
            <v>50</v>
          </cell>
          <cell r="AA581">
            <v>0</v>
          </cell>
          <cell r="AB581">
            <v>0</v>
          </cell>
          <cell r="AC581">
            <v>0</v>
          </cell>
          <cell r="AD581">
            <v>0</v>
          </cell>
          <cell r="AE581">
            <v>0</v>
          </cell>
          <cell r="AF581">
            <v>0</v>
          </cell>
          <cell r="AG581">
            <v>0</v>
          </cell>
          <cell r="AH581">
            <v>0</v>
          </cell>
          <cell r="AI581">
            <v>0</v>
          </cell>
          <cell r="AJ581">
            <v>3</v>
          </cell>
          <cell r="AK581">
            <v>5</v>
          </cell>
          <cell r="AL581">
            <v>0.3</v>
          </cell>
          <cell r="AM581">
            <v>18</v>
          </cell>
          <cell r="AN581">
            <v>44</v>
          </cell>
          <cell r="AO581">
            <v>35</v>
          </cell>
          <cell r="AP581">
            <v>10</v>
          </cell>
          <cell r="AQ581">
            <v>4</v>
          </cell>
          <cell r="AR581">
            <v>0.7</v>
          </cell>
          <cell r="AS581">
            <v>0.1</v>
          </cell>
        </row>
        <row r="582">
          <cell r="A582">
            <v>84</v>
          </cell>
          <cell r="B582" t="str">
            <v>Gema de ovo de galinha, crua</v>
          </cell>
          <cell r="C582" t="str">
            <v>Ovos e ovoprodutos</v>
          </cell>
          <cell r="D582" t="str">
            <v>Ovos não processados</v>
          </cell>
          <cell r="E582" t="str">
            <v>Ovoprodutos líquidos</v>
          </cell>
          <cell r="F582">
            <v>342</v>
          </cell>
          <cell r="G582">
            <v>1420</v>
          </cell>
          <cell r="H582">
            <v>30.9</v>
          </cell>
          <cell r="I582">
            <v>8.3000000000000007</v>
          </cell>
          <cell r="J582">
            <v>11.7</v>
          </cell>
          <cell r="K582">
            <v>4.5999999999999996</v>
          </cell>
          <cell r="L582">
            <v>3.9</v>
          </cell>
          <cell r="M582">
            <v>0.1</v>
          </cell>
          <cell r="N582">
            <v>0</v>
          </cell>
          <cell r="O582">
            <v>0</v>
          </cell>
          <cell r="P582">
            <v>0</v>
          </cell>
          <cell r="Q582">
            <v>0</v>
          </cell>
          <cell r="R582">
            <v>0</v>
          </cell>
          <cell r="S582">
            <v>16</v>
          </cell>
          <cell r="T582">
            <v>0.1</v>
          </cell>
          <cell r="U582">
            <v>0</v>
          </cell>
          <cell r="V582">
            <v>51</v>
          </cell>
          <cell r="W582">
            <v>0</v>
          </cell>
          <cell r="X582">
            <v>1280</v>
          </cell>
          <cell r="Y582">
            <v>500</v>
          </cell>
          <cell r="Z582">
            <v>0</v>
          </cell>
          <cell r="AA582">
            <v>4.9000000000000004</v>
          </cell>
          <cell r="AB582">
            <v>4.5999999999999996</v>
          </cell>
          <cell r="AC582">
            <v>0.24</v>
          </cell>
          <cell r="AD582">
            <v>0.65</v>
          </cell>
          <cell r="AE582">
            <v>0.01</v>
          </cell>
          <cell r="AF582">
            <v>4.7</v>
          </cell>
          <cell r="AG582">
            <v>4.7</v>
          </cell>
          <cell r="AH582">
            <v>0.8</v>
          </cell>
          <cell r="AI582">
            <v>2.8</v>
          </cell>
          <cell r="AJ582">
            <v>0</v>
          </cell>
          <cell r="AK582">
            <v>130</v>
          </cell>
          <cell r="AL582">
            <v>1.7</v>
          </cell>
          <cell r="AM582">
            <v>48</v>
          </cell>
          <cell r="AN582">
            <v>90</v>
          </cell>
          <cell r="AO582">
            <v>130</v>
          </cell>
          <cell r="AP582">
            <v>480</v>
          </cell>
          <cell r="AQ582">
            <v>11</v>
          </cell>
          <cell r="AR582">
            <v>5.5</v>
          </cell>
          <cell r="AS582">
            <v>3</v>
          </cell>
        </row>
        <row r="583">
          <cell r="A583">
            <v>1900000056</v>
          </cell>
          <cell r="B583" t="str">
            <v>Gema de ovo de galinha, pasteurizada</v>
          </cell>
          <cell r="C583" t="str">
            <v>Ovos e ovoprodutos</v>
          </cell>
          <cell r="D583" t="str">
            <v>Ovos não processados</v>
          </cell>
          <cell r="E583" t="str">
            <v>Ovoprodutos líquidos</v>
          </cell>
          <cell r="F583">
            <v>294</v>
          </cell>
          <cell r="G583">
            <v>1220</v>
          </cell>
          <cell r="H583">
            <v>25.2</v>
          </cell>
          <cell r="I583">
            <v>7.9</v>
          </cell>
          <cell r="J583">
            <v>9.8000000000000007</v>
          </cell>
          <cell r="K583">
            <v>4.2</v>
          </cell>
          <cell r="L583">
            <v>3.98</v>
          </cell>
          <cell r="M583">
            <v>0.1</v>
          </cell>
          <cell r="N583">
            <v>1.3</v>
          </cell>
          <cell r="O583">
            <v>0.2</v>
          </cell>
          <cell r="P583">
            <v>0</v>
          </cell>
          <cell r="Q583">
            <v>0</v>
          </cell>
          <cell r="R583">
            <v>0</v>
          </cell>
          <cell r="S583">
            <v>15.3</v>
          </cell>
          <cell r="T583">
            <v>0.2</v>
          </cell>
          <cell r="U583">
            <v>0</v>
          </cell>
          <cell r="V583">
            <v>56.8</v>
          </cell>
          <cell r="W583">
            <v>0</v>
          </cell>
          <cell r="X583">
            <v>991</v>
          </cell>
          <cell r="Y583">
            <v>395</v>
          </cell>
          <cell r="Z583">
            <v>10</v>
          </cell>
          <cell r="AA583">
            <v>5.2</v>
          </cell>
          <cell r="AB583">
            <v>2.2400000000000002</v>
          </cell>
          <cell r="AC583">
            <v>0.22</v>
          </cell>
          <cell r="AD583">
            <v>0.56000000000000005</v>
          </cell>
          <cell r="AE583">
            <v>0.03</v>
          </cell>
          <cell r="AF583">
            <v>3.75</v>
          </cell>
          <cell r="AG583">
            <v>3.72</v>
          </cell>
          <cell r="AH583">
            <v>0.44</v>
          </cell>
          <cell r="AI583">
            <v>1.64</v>
          </cell>
          <cell r="AJ583">
            <v>0</v>
          </cell>
          <cell r="AK583">
            <v>151</v>
          </cell>
          <cell r="AL583">
            <v>1.37</v>
          </cell>
          <cell r="AM583">
            <v>71</v>
          </cell>
          <cell r="AN583">
            <v>120</v>
          </cell>
          <cell r="AO583">
            <v>130</v>
          </cell>
          <cell r="AP583">
            <v>420</v>
          </cell>
          <cell r="AQ583">
            <v>11</v>
          </cell>
          <cell r="AR583">
            <v>3.7</v>
          </cell>
          <cell r="AS583">
            <v>3.2</v>
          </cell>
          <cell r="AT583">
            <v>56</v>
          </cell>
        </row>
        <row r="584">
          <cell r="A584">
            <v>1204</v>
          </cell>
          <cell r="B584" t="str">
            <v>Gengibre fresco</v>
          </cell>
          <cell r="C584" t="str">
            <v>Leguminosas, frutos de casca rija, sementes oleaginosas e especiarias</v>
          </cell>
          <cell r="D584" t="str">
            <v xml:space="preserve">Especiarias </v>
          </cell>
          <cell r="E584" t="str">
            <v>Especiaria de de raízes e tubérculos</v>
          </cell>
          <cell r="F584">
            <v>82</v>
          </cell>
          <cell r="G584">
            <v>345</v>
          </cell>
          <cell r="H584">
            <v>0.8</v>
          </cell>
          <cell r="I584">
            <v>0.2</v>
          </cell>
          <cell r="J584">
            <v>0.2</v>
          </cell>
          <cell r="K584">
            <v>0.2</v>
          </cell>
          <cell r="L584">
            <v>0.14299999999999999</v>
          </cell>
          <cell r="M584">
            <v>0</v>
          </cell>
          <cell r="N584">
            <v>15.8</v>
          </cell>
          <cell r="O584">
            <v>15.8</v>
          </cell>
          <cell r="P584">
            <v>0</v>
          </cell>
          <cell r="Q584">
            <v>0</v>
          </cell>
          <cell r="R584">
            <v>2</v>
          </cell>
          <cell r="S584">
            <v>1.8</v>
          </cell>
          <cell r="T584">
            <v>0</v>
          </cell>
          <cell r="U584">
            <v>0</v>
          </cell>
          <cell r="V584">
            <v>78.900000000000006</v>
          </cell>
          <cell r="W584">
            <v>0</v>
          </cell>
          <cell r="X584">
            <v>0</v>
          </cell>
          <cell r="Y584">
            <v>0</v>
          </cell>
          <cell r="Z584">
            <v>0</v>
          </cell>
          <cell r="AA584">
            <v>0</v>
          </cell>
          <cell r="AB584">
            <v>0.5</v>
          </cell>
          <cell r="AC584">
            <v>0.03</v>
          </cell>
          <cell r="AD584">
            <v>0.03</v>
          </cell>
          <cell r="AE584">
            <v>0.75</v>
          </cell>
          <cell r="AF584">
            <v>0.95</v>
          </cell>
          <cell r="AG584">
            <v>0.2</v>
          </cell>
          <cell r="AH584">
            <v>0.16</v>
          </cell>
          <cell r="AI584">
            <v>0</v>
          </cell>
          <cell r="AJ584">
            <v>5</v>
          </cell>
          <cell r="AK584">
            <v>11</v>
          </cell>
          <cell r="AL584">
            <v>0.8</v>
          </cell>
          <cell r="AM584">
            <v>13</v>
          </cell>
          <cell r="AN584">
            <v>420</v>
          </cell>
          <cell r="AO584">
            <v>16</v>
          </cell>
          <cell r="AP584">
            <v>34</v>
          </cell>
          <cell r="AQ584">
            <v>43</v>
          </cell>
          <cell r="AR584">
            <v>0.6</v>
          </cell>
          <cell r="AS584">
            <v>0.3</v>
          </cell>
        </row>
        <row r="585">
          <cell r="A585">
            <v>1900000076</v>
          </cell>
          <cell r="B585" t="str">
            <v>Gérmen de trigo</v>
          </cell>
          <cell r="C585" t="str">
            <v>Cereais e produtos à base de cereais</v>
          </cell>
          <cell r="D585" t="str">
            <v>Cereais e seus derivados primários</v>
          </cell>
          <cell r="E585" t="str">
            <v>Germe de cereais</v>
          </cell>
          <cell r="F585">
            <v>391</v>
          </cell>
          <cell r="G585">
            <v>1640</v>
          </cell>
          <cell r="H585">
            <v>9.6</v>
          </cell>
          <cell r="I585">
            <v>1.4</v>
          </cell>
          <cell r="J585">
            <v>1.1000000000000001</v>
          </cell>
          <cell r="K585">
            <v>4.3</v>
          </cell>
          <cell r="L585">
            <v>4</v>
          </cell>
          <cell r="M585">
            <v>0</v>
          </cell>
          <cell r="N585">
            <v>41.8</v>
          </cell>
          <cell r="O585">
            <v>15.7</v>
          </cell>
          <cell r="P585">
            <v>0</v>
          </cell>
          <cell r="Q585">
            <v>26.1</v>
          </cell>
          <cell r="R585">
            <v>12.3</v>
          </cell>
          <cell r="S585">
            <v>28.1</v>
          </cell>
          <cell r="T585">
            <v>0</v>
          </cell>
          <cell r="U585">
            <v>0</v>
          </cell>
          <cell r="V585">
            <v>6.7</v>
          </cell>
          <cell r="W585">
            <v>0</v>
          </cell>
          <cell r="X585">
            <v>0</v>
          </cell>
          <cell r="Y585">
            <v>0</v>
          </cell>
          <cell r="Z585">
            <v>0</v>
          </cell>
          <cell r="AA585">
            <v>0</v>
          </cell>
          <cell r="AB585">
            <v>11</v>
          </cell>
          <cell r="AC585">
            <v>1.45</v>
          </cell>
          <cell r="AD585">
            <v>0.61</v>
          </cell>
          <cell r="AE585">
            <v>5.8</v>
          </cell>
          <cell r="AF585">
            <v>11.47</v>
          </cell>
          <cell r="AG585">
            <v>5.67</v>
          </cell>
          <cell r="AH585">
            <v>1.42</v>
          </cell>
          <cell r="AI585">
            <v>0</v>
          </cell>
          <cell r="AJ585">
            <v>0</v>
          </cell>
          <cell r="AK585">
            <v>190</v>
          </cell>
          <cell r="AL585">
            <v>4.4000000000000004</v>
          </cell>
          <cell r="AM585">
            <v>5.5</v>
          </cell>
          <cell r="AN585">
            <v>1050</v>
          </cell>
          <cell r="AO585">
            <v>41</v>
          </cell>
          <cell r="AP585">
            <v>1000</v>
          </cell>
          <cell r="AQ585">
            <v>260</v>
          </cell>
          <cell r="AR585">
            <v>5</v>
          </cell>
          <cell r="AS585">
            <v>18</v>
          </cell>
          <cell r="AT585">
            <v>3</v>
          </cell>
          <cell r="AU585">
            <v>0.3</v>
          </cell>
        </row>
        <row r="586">
          <cell r="A586">
            <v>731</v>
          </cell>
          <cell r="B586" t="str">
            <v>Gin - Rum- Whisky</v>
          </cell>
          <cell r="C586" t="str">
            <v>Bebidas alcoólicas</v>
          </cell>
          <cell r="D586" t="str">
            <v xml:space="preserve">Bebidas espirituosas não açucaradas e licores </v>
          </cell>
          <cell r="E586" t="str">
            <v>Bebidas espirituosas não açucaradas</v>
          </cell>
          <cell r="F586">
            <v>222</v>
          </cell>
          <cell r="G586">
            <v>919</v>
          </cell>
          <cell r="H586">
            <v>0</v>
          </cell>
          <cell r="I586">
            <v>0</v>
          </cell>
          <cell r="J586">
            <v>0</v>
          </cell>
          <cell r="K586">
            <v>0</v>
          </cell>
          <cell r="L586">
            <v>0</v>
          </cell>
          <cell r="M586">
            <v>0</v>
          </cell>
          <cell r="N586">
            <v>0</v>
          </cell>
          <cell r="O586">
            <v>0</v>
          </cell>
          <cell r="P586">
            <v>0</v>
          </cell>
          <cell r="Q586">
            <v>0</v>
          </cell>
          <cell r="R586">
            <v>0</v>
          </cell>
          <cell r="S586">
            <v>0</v>
          </cell>
          <cell r="T586">
            <v>0</v>
          </cell>
          <cell r="U586">
            <v>31.7</v>
          </cell>
          <cell r="V586">
            <v>68.3</v>
          </cell>
          <cell r="W586">
            <v>0</v>
          </cell>
          <cell r="X586">
            <v>0</v>
          </cell>
          <cell r="Y586">
            <v>0</v>
          </cell>
          <cell r="Z586">
            <v>0</v>
          </cell>
          <cell r="AA586">
            <v>0</v>
          </cell>
          <cell r="AB586">
            <v>0</v>
          </cell>
          <cell r="AC586">
            <v>0</v>
          </cell>
          <cell r="AD586">
            <v>0</v>
          </cell>
          <cell r="AE586">
            <v>0</v>
          </cell>
          <cell r="AF586">
            <v>0</v>
          </cell>
          <cell r="AG586">
            <v>0</v>
          </cell>
          <cell r="AH586">
            <v>0</v>
          </cell>
          <cell r="AI586">
            <v>0</v>
          </cell>
          <cell r="AJ586">
            <v>0</v>
          </cell>
          <cell r="AK586">
            <v>0</v>
          </cell>
          <cell r="AL586">
            <v>0</v>
          </cell>
          <cell r="AM586">
            <v>0</v>
          </cell>
          <cell r="AN586">
            <v>0</v>
          </cell>
          <cell r="AO586">
            <v>0</v>
          </cell>
          <cell r="AP586">
            <v>0</v>
          </cell>
          <cell r="AQ586">
            <v>0</v>
          </cell>
          <cell r="AR586">
            <v>0</v>
          </cell>
          <cell r="AS586">
            <v>0</v>
          </cell>
        </row>
        <row r="587">
          <cell r="A587">
            <v>655</v>
          </cell>
          <cell r="B587" t="str">
            <v>Ginja</v>
          </cell>
          <cell r="C587" t="str">
            <v>Frutos e produtos derivados de frutos</v>
          </cell>
          <cell r="D587" t="str">
            <v>Fruta utilizada como fruta</v>
          </cell>
          <cell r="E587" t="str">
            <v>Frutos de caroço</v>
          </cell>
          <cell r="F587">
            <v>57</v>
          </cell>
          <cell r="G587">
            <v>240</v>
          </cell>
          <cell r="H587">
            <v>0.3</v>
          </cell>
          <cell r="I587">
            <v>0.1</v>
          </cell>
          <cell r="J587">
            <v>0.1</v>
          </cell>
          <cell r="K587">
            <v>0.1</v>
          </cell>
          <cell r="L587">
            <v>0</v>
          </cell>
          <cell r="M587">
            <v>0</v>
          </cell>
          <cell r="N587">
            <v>11.5</v>
          </cell>
          <cell r="O587">
            <v>11.5</v>
          </cell>
          <cell r="P587">
            <v>0</v>
          </cell>
          <cell r="Q587">
            <v>0</v>
          </cell>
          <cell r="R587">
            <v>1.6</v>
          </cell>
          <cell r="S587">
            <v>0.9</v>
          </cell>
          <cell r="T587">
            <v>0</v>
          </cell>
          <cell r="U587">
            <v>0</v>
          </cell>
          <cell r="V587">
            <v>85.2</v>
          </cell>
          <cell r="W587">
            <v>0.4</v>
          </cell>
          <cell r="X587">
            <v>0</v>
          </cell>
          <cell r="Y587">
            <v>20</v>
          </cell>
          <cell r="Z587">
            <v>123</v>
          </cell>
          <cell r="AA587">
            <v>0</v>
          </cell>
          <cell r="AB587">
            <v>0.13</v>
          </cell>
          <cell r="AC587">
            <v>0.04</v>
          </cell>
          <cell r="AD587">
            <v>0.05</v>
          </cell>
          <cell r="AE587">
            <v>0.4</v>
          </cell>
          <cell r="AF587">
            <v>0.5</v>
          </cell>
          <cell r="AG587">
            <v>0.1</v>
          </cell>
          <cell r="AH587">
            <v>0.05</v>
          </cell>
          <cell r="AI587">
            <v>0</v>
          </cell>
          <cell r="AJ587">
            <v>10</v>
          </cell>
          <cell r="AK587">
            <v>9</v>
          </cell>
          <cell r="AL587">
            <v>0.55000000000000004</v>
          </cell>
          <cell r="AM587">
            <v>3</v>
          </cell>
          <cell r="AN587">
            <v>200</v>
          </cell>
          <cell r="AO587">
            <v>15</v>
          </cell>
          <cell r="AP587">
            <v>17</v>
          </cell>
          <cell r="AQ587">
            <v>10</v>
          </cell>
          <cell r="AR587">
            <v>0.4</v>
          </cell>
          <cell r="AS587">
            <v>0.1</v>
          </cell>
        </row>
        <row r="588">
          <cell r="A588">
            <v>1900000095</v>
          </cell>
          <cell r="B588" t="str">
            <v>Goiaba crua, polpa</v>
          </cell>
          <cell r="C588" t="str">
            <v>Frutos e produtos derivados de frutos</v>
          </cell>
          <cell r="D588" t="str">
            <v>Fruta utilizada como fruta</v>
          </cell>
          <cell r="E588" t="str">
            <v>Frutos diversos com casca não comestível, grandes</v>
          </cell>
          <cell r="F588">
            <v>41</v>
          </cell>
          <cell r="G588">
            <v>169</v>
          </cell>
          <cell r="H588">
            <v>0.5</v>
          </cell>
          <cell r="I588">
            <v>0</v>
          </cell>
          <cell r="J588">
            <v>0.1</v>
          </cell>
          <cell r="K588">
            <v>0.1</v>
          </cell>
          <cell r="L588">
            <v>0.1</v>
          </cell>
          <cell r="M588">
            <v>0</v>
          </cell>
          <cell r="N588">
            <v>5</v>
          </cell>
          <cell r="O588">
            <v>4.9000000000000004</v>
          </cell>
          <cell r="P588">
            <v>0</v>
          </cell>
          <cell r="Q588">
            <v>0.1</v>
          </cell>
          <cell r="R588">
            <v>5.3</v>
          </cell>
          <cell r="S588">
            <v>0.8</v>
          </cell>
          <cell r="T588">
            <v>0</v>
          </cell>
          <cell r="U588">
            <v>0</v>
          </cell>
          <cell r="V588">
            <v>84.7</v>
          </cell>
          <cell r="W588">
            <v>0.8</v>
          </cell>
          <cell r="X588">
            <v>0</v>
          </cell>
          <cell r="Y588">
            <v>73</v>
          </cell>
          <cell r="Z588">
            <v>435</v>
          </cell>
          <cell r="AA588">
            <v>0</v>
          </cell>
          <cell r="AB588">
            <v>0.55000000000000004</v>
          </cell>
          <cell r="AC588">
            <v>0.04</v>
          </cell>
          <cell r="AD588">
            <v>0.04</v>
          </cell>
          <cell r="AE588">
            <v>1</v>
          </cell>
          <cell r="AF588">
            <v>1.1000000000000001</v>
          </cell>
          <cell r="AG588">
            <v>0.1</v>
          </cell>
          <cell r="AH588">
            <v>0.14000000000000001</v>
          </cell>
          <cell r="AI588">
            <v>0</v>
          </cell>
          <cell r="AJ588">
            <v>230</v>
          </cell>
          <cell r="AK588">
            <v>40.799999999999997</v>
          </cell>
          <cell r="AL588">
            <v>0.28999999999999998</v>
          </cell>
          <cell r="AM588">
            <v>5</v>
          </cell>
          <cell r="AN588">
            <v>230</v>
          </cell>
          <cell r="AO588">
            <v>13</v>
          </cell>
          <cell r="AP588">
            <v>25</v>
          </cell>
          <cell r="AQ588">
            <v>12</v>
          </cell>
          <cell r="AR588">
            <v>0.4</v>
          </cell>
          <cell r="AS588">
            <v>0.2</v>
          </cell>
        </row>
        <row r="589">
          <cell r="A589">
            <v>840</v>
          </cell>
          <cell r="B589" t="str">
            <v>Goraz assado com cebola, tomate, azeite e óleo alimentar</v>
          </cell>
          <cell r="C589" t="str">
            <v>Pratos compostos</v>
          </cell>
          <cell r="D589" t="str">
            <v>Pratos, incl. refeições prontas a comer (excluindo sopas e saladas)</v>
          </cell>
          <cell r="E589" t="str">
            <v>Pratos, excluindo pratos  de massa ou arroz, sanduíches e pizza</v>
          </cell>
          <cell r="F589">
            <v>117</v>
          </cell>
          <cell r="G589">
            <v>490</v>
          </cell>
          <cell r="H589">
            <v>5.0999999999999996</v>
          </cell>
          <cell r="I589">
            <v>0.9</v>
          </cell>
          <cell r="J589">
            <v>1.9</v>
          </cell>
          <cell r="K589">
            <v>1.9</v>
          </cell>
          <cell r="L589">
            <v>1.26</v>
          </cell>
          <cell r="M589">
            <v>0</v>
          </cell>
          <cell r="N589">
            <v>1.5</v>
          </cell>
          <cell r="O589">
            <v>1.3</v>
          </cell>
          <cell r="P589">
            <v>0.2</v>
          </cell>
          <cell r="Q589">
            <v>0</v>
          </cell>
          <cell r="R589">
            <v>0.5</v>
          </cell>
          <cell r="S589">
            <v>14.8</v>
          </cell>
          <cell r="T589">
            <v>0.9</v>
          </cell>
          <cell r="U589">
            <v>0.7</v>
          </cell>
          <cell r="V589">
            <v>75.099999999999994</v>
          </cell>
          <cell r="W589">
            <v>0</v>
          </cell>
          <cell r="X589">
            <v>28</v>
          </cell>
          <cell r="Y589">
            <v>33</v>
          </cell>
          <cell r="Z589">
            <v>110</v>
          </cell>
          <cell r="AA589">
            <v>10</v>
          </cell>
          <cell r="AB589">
            <v>2.09</v>
          </cell>
          <cell r="AC589">
            <v>0.06</v>
          </cell>
          <cell r="AD589">
            <v>0.05</v>
          </cell>
          <cell r="AE589">
            <v>1.9</v>
          </cell>
          <cell r="AF589">
            <v>4.9800000000000004</v>
          </cell>
          <cell r="AG589">
            <v>2.73</v>
          </cell>
          <cell r="AH589">
            <v>0.35</v>
          </cell>
          <cell r="AI589">
            <v>0.69</v>
          </cell>
          <cell r="AJ589">
            <v>4.5</v>
          </cell>
          <cell r="AK589">
            <v>14</v>
          </cell>
          <cell r="AL589">
            <v>2.15</v>
          </cell>
          <cell r="AM589">
            <v>360</v>
          </cell>
          <cell r="AN589">
            <v>350</v>
          </cell>
          <cell r="AO589">
            <v>15</v>
          </cell>
          <cell r="AP589">
            <v>190</v>
          </cell>
          <cell r="AQ589">
            <v>30</v>
          </cell>
          <cell r="AR589">
            <v>0.6</v>
          </cell>
          <cell r="AS589">
            <v>0.6</v>
          </cell>
        </row>
        <row r="590">
          <cell r="A590">
            <v>838</v>
          </cell>
          <cell r="B590" t="str">
            <v>Goraz cozido</v>
          </cell>
          <cell r="C590" t="str">
            <v>Peixes, mariscos, anfíbios, répteis e invertebrados</v>
          </cell>
          <cell r="D590" t="str">
            <v>Peixe (músculo)</v>
          </cell>
          <cell r="E590" t="str">
            <v>Peixe de mar</v>
          </cell>
          <cell r="F590">
            <v>108</v>
          </cell>
          <cell r="G590">
            <v>456</v>
          </cell>
          <cell r="H590">
            <v>3.5</v>
          </cell>
          <cell r="I590">
            <v>0.9</v>
          </cell>
          <cell r="J590">
            <v>1</v>
          </cell>
          <cell r="K590">
            <v>1</v>
          </cell>
          <cell r="L590">
            <v>0</v>
          </cell>
          <cell r="M590">
            <v>0</v>
          </cell>
          <cell r="N590">
            <v>0</v>
          </cell>
          <cell r="O590">
            <v>0</v>
          </cell>
          <cell r="P590">
            <v>0</v>
          </cell>
          <cell r="Q590">
            <v>0</v>
          </cell>
          <cell r="R590">
            <v>0</v>
          </cell>
          <cell r="S590">
            <v>19.2</v>
          </cell>
          <cell r="T590">
            <v>0.9</v>
          </cell>
          <cell r="U590">
            <v>0</v>
          </cell>
          <cell r="V590">
            <v>74.8</v>
          </cell>
          <cell r="W590">
            <v>0</v>
          </cell>
          <cell r="X590">
            <v>36</v>
          </cell>
          <cell r="Y590">
            <v>19</v>
          </cell>
          <cell r="Z590">
            <v>0</v>
          </cell>
          <cell r="AA590">
            <v>15</v>
          </cell>
          <cell r="AB590">
            <v>0.8</v>
          </cell>
          <cell r="AC590">
            <v>0.04</v>
          </cell>
          <cell r="AD590">
            <v>0.05</v>
          </cell>
          <cell r="AE590">
            <v>2.5</v>
          </cell>
          <cell r="AF590">
            <v>6.1</v>
          </cell>
          <cell r="AG590">
            <v>3.6</v>
          </cell>
          <cell r="AH590">
            <v>0.31</v>
          </cell>
          <cell r="AI590">
            <v>0.87</v>
          </cell>
          <cell r="AJ590">
            <v>0</v>
          </cell>
          <cell r="AK590">
            <v>15</v>
          </cell>
          <cell r="AL590">
            <v>2.2999999999999998</v>
          </cell>
          <cell r="AM590">
            <v>360</v>
          </cell>
          <cell r="AN590">
            <v>340</v>
          </cell>
          <cell r="AO590">
            <v>6</v>
          </cell>
          <cell r="AP590">
            <v>250</v>
          </cell>
          <cell r="AQ590">
            <v>41</v>
          </cell>
          <cell r="AR590">
            <v>0.4</v>
          </cell>
          <cell r="AS590">
            <v>0.8</v>
          </cell>
          <cell r="AU590">
            <v>130</v>
          </cell>
        </row>
        <row r="591">
          <cell r="A591">
            <v>837</v>
          </cell>
          <cell r="B591" t="str">
            <v>Goraz cru</v>
          </cell>
          <cell r="C591" t="str">
            <v>Peixes, mariscos, anfíbios, répteis e invertebrados</v>
          </cell>
          <cell r="D591" t="str">
            <v>Peixe (músculo)</v>
          </cell>
          <cell r="E591" t="str">
            <v>Peixe de mar</v>
          </cell>
          <cell r="F591">
            <v>100</v>
          </cell>
          <cell r="G591">
            <v>420</v>
          </cell>
          <cell r="H591">
            <v>2.7</v>
          </cell>
          <cell r="I591">
            <v>0.7</v>
          </cell>
          <cell r="J591">
            <v>0.8</v>
          </cell>
          <cell r="K591">
            <v>0.8</v>
          </cell>
          <cell r="L591">
            <v>0</v>
          </cell>
          <cell r="M591">
            <v>0</v>
          </cell>
          <cell r="N591">
            <v>0</v>
          </cell>
          <cell r="O591">
            <v>0</v>
          </cell>
          <cell r="P591">
            <v>0</v>
          </cell>
          <cell r="Q591">
            <v>0</v>
          </cell>
          <cell r="R591">
            <v>0</v>
          </cell>
          <cell r="S591">
            <v>18.8</v>
          </cell>
          <cell r="T591">
            <v>0.3</v>
          </cell>
          <cell r="U591">
            <v>0</v>
          </cell>
          <cell r="V591">
            <v>76.8</v>
          </cell>
          <cell r="W591">
            <v>0</v>
          </cell>
          <cell r="X591">
            <v>36</v>
          </cell>
          <cell r="Y591">
            <v>19</v>
          </cell>
          <cell r="Z591">
            <v>0</v>
          </cell>
          <cell r="AA591">
            <v>15</v>
          </cell>
          <cell r="AB591">
            <v>0.7</v>
          </cell>
          <cell r="AC591">
            <v>0.05</v>
          </cell>
          <cell r="AD591">
            <v>7.0000000000000007E-2</v>
          </cell>
          <cell r="AE591">
            <v>2.6</v>
          </cell>
          <cell r="AF591">
            <v>6.1</v>
          </cell>
          <cell r="AG591">
            <v>3.5</v>
          </cell>
          <cell r="AH591">
            <v>0.41</v>
          </cell>
          <cell r="AI591">
            <v>1</v>
          </cell>
          <cell r="AJ591">
            <v>0</v>
          </cell>
          <cell r="AK591">
            <v>15</v>
          </cell>
          <cell r="AL591">
            <v>1.5</v>
          </cell>
          <cell r="AM591">
            <v>100</v>
          </cell>
          <cell r="AN591">
            <v>370</v>
          </cell>
          <cell r="AO591">
            <v>7</v>
          </cell>
          <cell r="AP591">
            <v>260</v>
          </cell>
          <cell r="AQ591">
            <v>32</v>
          </cell>
          <cell r="AR591">
            <v>0.4</v>
          </cell>
          <cell r="AS591">
            <v>0.7</v>
          </cell>
        </row>
        <row r="592">
          <cell r="A592">
            <v>839</v>
          </cell>
          <cell r="B592" t="str">
            <v>Goraz grelhado</v>
          </cell>
          <cell r="C592" t="str">
            <v>Peixes, mariscos, anfíbios, répteis e invertebrados</v>
          </cell>
          <cell r="D592" t="str">
            <v>Peixe (músculo)</v>
          </cell>
          <cell r="E592" t="str">
            <v>Peixe de mar</v>
          </cell>
          <cell r="F592">
            <v>118</v>
          </cell>
          <cell r="G592">
            <v>499</v>
          </cell>
          <cell r="H592">
            <v>3.2</v>
          </cell>
          <cell r="I592">
            <v>0.8</v>
          </cell>
          <cell r="J592">
            <v>0.9</v>
          </cell>
          <cell r="K592">
            <v>0.9</v>
          </cell>
          <cell r="L592">
            <v>0</v>
          </cell>
          <cell r="M592">
            <v>0</v>
          </cell>
          <cell r="N592">
            <v>0</v>
          </cell>
          <cell r="O592">
            <v>0</v>
          </cell>
          <cell r="P592">
            <v>0</v>
          </cell>
          <cell r="Q592">
            <v>0</v>
          </cell>
          <cell r="R592">
            <v>0</v>
          </cell>
          <cell r="S592">
            <v>22.4</v>
          </cell>
          <cell r="T592">
            <v>1</v>
          </cell>
          <cell r="U592">
            <v>0</v>
          </cell>
          <cell r="V592">
            <v>71.5</v>
          </cell>
          <cell r="W592">
            <v>0</v>
          </cell>
          <cell r="X592">
            <v>43</v>
          </cell>
          <cell r="Y592">
            <v>21</v>
          </cell>
          <cell r="Z592">
            <v>0</v>
          </cell>
          <cell r="AA592">
            <v>17</v>
          </cell>
          <cell r="AB592">
            <v>0.9</v>
          </cell>
          <cell r="AC592">
            <v>0.05</v>
          </cell>
          <cell r="AD592">
            <v>0.08</v>
          </cell>
          <cell r="AE592">
            <v>3</v>
          </cell>
          <cell r="AF592">
            <v>7.2</v>
          </cell>
          <cell r="AG592">
            <v>4.2</v>
          </cell>
          <cell r="AH592">
            <v>0.41</v>
          </cell>
          <cell r="AI592">
            <v>1</v>
          </cell>
          <cell r="AJ592">
            <v>0</v>
          </cell>
          <cell r="AK592">
            <v>15</v>
          </cell>
          <cell r="AL592">
            <v>2.7</v>
          </cell>
          <cell r="AM592">
            <v>420</v>
          </cell>
          <cell r="AN592">
            <v>390</v>
          </cell>
          <cell r="AO592">
            <v>9</v>
          </cell>
          <cell r="AP592">
            <v>290</v>
          </cell>
          <cell r="AQ592">
            <v>36</v>
          </cell>
          <cell r="AR592">
            <v>0.4</v>
          </cell>
          <cell r="AS592">
            <v>0.9</v>
          </cell>
          <cell r="AU592">
            <v>130</v>
          </cell>
        </row>
        <row r="593">
          <cell r="A593">
            <v>1126</v>
          </cell>
          <cell r="B593" t="str">
            <v>Goraz no forno</v>
          </cell>
          <cell r="C593" t="str">
            <v>Peixes, mariscos, anfíbios, répteis e invertebrados</v>
          </cell>
          <cell r="D593" t="str">
            <v>Peixe (músculo)</v>
          </cell>
          <cell r="E593" t="str">
            <v>Peixe de mar</v>
          </cell>
          <cell r="F593">
            <v>110</v>
          </cell>
          <cell r="G593">
            <v>462</v>
          </cell>
          <cell r="H593">
            <v>2.7</v>
          </cell>
          <cell r="I593">
            <v>0.7</v>
          </cell>
          <cell r="J593">
            <v>0.8</v>
          </cell>
          <cell r="K593">
            <v>0.8</v>
          </cell>
          <cell r="L593">
            <v>2.18E-2</v>
          </cell>
          <cell r="M593">
            <v>0</v>
          </cell>
          <cell r="N593">
            <v>0.7</v>
          </cell>
          <cell r="O593">
            <v>0.6</v>
          </cell>
          <cell r="P593">
            <v>0.1</v>
          </cell>
          <cell r="Q593">
            <v>0</v>
          </cell>
          <cell r="R593">
            <v>0.3</v>
          </cell>
          <cell r="S593">
            <v>18.7</v>
          </cell>
          <cell r="T593">
            <v>1.1000000000000001</v>
          </cell>
          <cell r="U593">
            <v>0.9</v>
          </cell>
          <cell r="V593">
            <v>73.7</v>
          </cell>
          <cell r="W593">
            <v>0.3</v>
          </cell>
          <cell r="X593">
            <v>36</v>
          </cell>
          <cell r="Y593">
            <v>19</v>
          </cell>
          <cell r="Z593">
            <v>1</v>
          </cell>
          <cell r="AA593">
            <v>15</v>
          </cell>
          <cell r="AB593">
            <v>0.77</v>
          </cell>
          <cell r="AC593">
            <v>7.0000000000000007E-2</v>
          </cell>
          <cell r="AD593">
            <v>7.0000000000000007E-2</v>
          </cell>
          <cell r="AE593">
            <v>2.7</v>
          </cell>
          <cell r="AF593">
            <v>6.15</v>
          </cell>
          <cell r="AG593">
            <v>3.48</v>
          </cell>
          <cell r="AH593">
            <v>0.44</v>
          </cell>
          <cell r="AI593">
            <v>0.99</v>
          </cell>
          <cell r="AJ593">
            <v>4.5999999999999996</v>
          </cell>
          <cell r="AK593">
            <v>18</v>
          </cell>
          <cell r="AL593">
            <v>2.39</v>
          </cell>
          <cell r="AM593">
            <v>410</v>
          </cell>
          <cell r="AN593">
            <v>410</v>
          </cell>
          <cell r="AO593">
            <v>14</v>
          </cell>
          <cell r="AP593">
            <v>260</v>
          </cell>
          <cell r="AQ593">
            <v>37</v>
          </cell>
          <cell r="AR593">
            <v>0.6</v>
          </cell>
          <cell r="AS593">
            <v>0.8</v>
          </cell>
        </row>
        <row r="594">
          <cell r="A594">
            <v>536</v>
          </cell>
          <cell r="B594" t="str">
            <v>Grão-de-bico cozido (demolhado)</v>
          </cell>
          <cell r="C594" t="str">
            <v>Leguminosas, frutos de casca rija, sementes oleaginosas e especiarias</v>
          </cell>
          <cell r="D594" t="str">
            <v>Leguminosas</v>
          </cell>
          <cell r="E594" t="str">
            <v>Leguminosas (sementes de leguminosas secas)</v>
          </cell>
          <cell r="F594">
            <v>130</v>
          </cell>
          <cell r="G594">
            <v>545</v>
          </cell>
          <cell r="H594">
            <v>2.1</v>
          </cell>
          <cell r="I594">
            <v>0.2</v>
          </cell>
          <cell r="J594">
            <v>0.4</v>
          </cell>
          <cell r="K594">
            <v>1</v>
          </cell>
          <cell r="L594">
            <v>1</v>
          </cell>
          <cell r="M594">
            <v>0</v>
          </cell>
          <cell r="N594">
            <v>16.7</v>
          </cell>
          <cell r="O594">
            <v>1</v>
          </cell>
          <cell r="P594">
            <v>0.6</v>
          </cell>
          <cell r="Q594">
            <v>15.1</v>
          </cell>
          <cell r="R594">
            <v>5.0999999999999996</v>
          </cell>
          <cell r="S594">
            <v>8.4</v>
          </cell>
          <cell r="T594">
            <v>0.6</v>
          </cell>
          <cell r="U594">
            <v>0</v>
          </cell>
          <cell r="V594">
            <v>65.8</v>
          </cell>
          <cell r="W594">
            <v>0</v>
          </cell>
          <cell r="X594">
            <v>0</v>
          </cell>
          <cell r="Y594">
            <v>4</v>
          </cell>
          <cell r="Z594">
            <v>23</v>
          </cell>
          <cell r="AA594">
            <v>0</v>
          </cell>
          <cell r="AB594">
            <v>1.1000000000000001</v>
          </cell>
          <cell r="AC594">
            <v>0.1</v>
          </cell>
          <cell r="AD594">
            <v>7.0000000000000007E-2</v>
          </cell>
          <cell r="AE594">
            <v>0.7</v>
          </cell>
          <cell r="AF594">
            <v>1.8</v>
          </cell>
          <cell r="AG594">
            <v>1.1000000000000001</v>
          </cell>
          <cell r="AH594">
            <v>0.14000000000000001</v>
          </cell>
          <cell r="AI594">
            <v>0</v>
          </cell>
          <cell r="AJ594">
            <v>0</v>
          </cell>
          <cell r="AK594">
            <v>54</v>
          </cell>
          <cell r="AL594">
            <v>1.5</v>
          </cell>
          <cell r="AM594">
            <v>250</v>
          </cell>
          <cell r="AN594">
            <v>270</v>
          </cell>
          <cell r="AO594">
            <v>46</v>
          </cell>
          <cell r="AP594">
            <v>83</v>
          </cell>
          <cell r="AQ594">
            <v>39</v>
          </cell>
          <cell r="AR594">
            <v>2.1</v>
          </cell>
          <cell r="AS594">
            <v>1.2</v>
          </cell>
          <cell r="AU594">
            <v>0.2</v>
          </cell>
        </row>
        <row r="595">
          <cell r="A595">
            <v>535</v>
          </cell>
          <cell r="B595" t="str">
            <v>Grão-de-bico cru</v>
          </cell>
          <cell r="C595" t="str">
            <v>Leguminosas, frutos de casca rija, sementes oleaginosas e especiarias</v>
          </cell>
          <cell r="D595" t="str">
            <v>Leguminosas</v>
          </cell>
          <cell r="E595" t="str">
            <v>Leguminosas (sementes de leguminosas secas)</v>
          </cell>
          <cell r="F595">
            <v>354</v>
          </cell>
          <cell r="G595">
            <v>1490</v>
          </cell>
          <cell r="H595">
            <v>5</v>
          </cell>
          <cell r="I595">
            <v>0.5</v>
          </cell>
          <cell r="J595">
            <v>1</v>
          </cell>
          <cell r="K595">
            <v>2.5</v>
          </cell>
          <cell r="L595">
            <v>2.5</v>
          </cell>
          <cell r="M595">
            <v>0</v>
          </cell>
          <cell r="N595">
            <v>51.4</v>
          </cell>
          <cell r="O595">
            <v>2.8</v>
          </cell>
          <cell r="P595">
            <v>3.4</v>
          </cell>
          <cell r="Q595">
            <v>45.2</v>
          </cell>
          <cell r="R595">
            <v>13.5</v>
          </cell>
          <cell r="S595">
            <v>19</v>
          </cell>
          <cell r="T595">
            <v>0</v>
          </cell>
          <cell r="U595">
            <v>0</v>
          </cell>
          <cell r="V595">
            <v>8</v>
          </cell>
          <cell r="W595">
            <v>0</v>
          </cell>
          <cell r="X595">
            <v>0</v>
          </cell>
          <cell r="Y595">
            <v>10</v>
          </cell>
          <cell r="Z595">
            <v>60</v>
          </cell>
          <cell r="AA595">
            <v>0</v>
          </cell>
          <cell r="AB595">
            <v>2.7</v>
          </cell>
          <cell r="AC595">
            <v>0.41</v>
          </cell>
          <cell r="AD595">
            <v>0.15</v>
          </cell>
          <cell r="AE595">
            <v>1.9</v>
          </cell>
          <cell r="AF595">
            <v>4.4000000000000004</v>
          </cell>
          <cell r="AG595">
            <v>2.5</v>
          </cell>
          <cell r="AH595">
            <v>0.5</v>
          </cell>
          <cell r="AI595">
            <v>0</v>
          </cell>
          <cell r="AJ595">
            <v>3</v>
          </cell>
          <cell r="AK595">
            <v>180</v>
          </cell>
          <cell r="AL595">
            <v>3</v>
          </cell>
          <cell r="AM595">
            <v>6</v>
          </cell>
          <cell r="AN595">
            <v>980</v>
          </cell>
          <cell r="AO595">
            <v>140</v>
          </cell>
          <cell r="AP595">
            <v>240</v>
          </cell>
          <cell r="AQ595">
            <v>100</v>
          </cell>
          <cell r="AR595">
            <v>6.3</v>
          </cell>
          <cell r="AS595">
            <v>2.5</v>
          </cell>
        </row>
        <row r="596">
          <cell r="A596">
            <v>566</v>
          </cell>
          <cell r="B596" t="str">
            <v>Grelos de couve cozidos</v>
          </cell>
          <cell r="C596" t="str">
            <v>Produtos hortícolas e derivados</v>
          </cell>
          <cell r="D596" t="str">
            <v>Couves de inflorescência</v>
          </cell>
          <cell r="E596" t="str">
            <v>Brócolos e similares</v>
          </cell>
          <cell r="F596">
            <v>22</v>
          </cell>
          <cell r="G596">
            <v>91</v>
          </cell>
          <cell r="H596">
            <v>0.4</v>
          </cell>
          <cell r="I596">
            <v>0.1</v>
          </cell>
          <cell r="J596">
            <v>0</v>
          </cell>
          <cell r="K596">
            <v>0.2</v>
          </cell>
          <cell r="L596">
            <v>0.2</v>
          </cell>
          <cell r="M596">
            <v>0</v>
          </cell>
          <cell r="N596">
            <v>1.5</v>
          </cell>
          <cell r="O596">
            <v>1.3</v>
          </cell>
          <cell r="P596">
            <v>0.1</v>
          </cell>
          <cell r="Q596">
            <v>0.1</v>
          </cell>
          <cell r="R596">
            <v>2.2999999999999998</v>
          </cell>
          <cell r="S596">
            <v>1.9</v>
          </cell>
          <cell r="T596">
            <v>0.3</v>
          </cell>
          <cell r="U596">
            <v>0</v>
          </cell>
          <cell r="V596">
            <v>93.3</v>
          </cell>
          <cell r="W596">
            <v>0</v>
          </cell>
          <cell r="X596">
            <v>0</v>
          </cell>
          <cell r="Y596">
            <v>161</v>
          </cell>
          <cell r="Z596">
            <v>770</v>
          </cell>
          <cell r="AA596">
            <v>0</v>
          </cell>
          <cell r="AB596">
            <v>1.1000000000000001</v>
          </cell>
          <cell r="AC596">
            <v>0.04</v>
          </cell>
          <cell r="AD596">
            <v>0.06</v>
          </cell>
          <cell r="AE596">
            <v>0.4</v>
          </cell>
          <cell r="AF596">
            <v>0.8</v>
          </cell>
          <cell r="AG596">
            <v>0.4</v>
          </cell>
          <cell r="AH596">
            <v>0.09</v>
          </cell>
          <cell r="AI596">
            <v>0</v>
          </cell>
          <cell r="AJ596">
            <v>35</v>
          </cell>
          <cell r="AK596">
            <v>48</v>
          </cell>
          <cell r="AL596">
            <v>0.6</v>
          </cell>
          <cell r="AM596">
            <v>110</v>
          </cell>
          <cell r="AN596">
            <v>100</v>
          </cell>
          <cell r="AO596">
            <v>130</v>
          </cell>
          <cell r="AP596">
            <v>41</v>
          </cell>
          <cell r="AQ596">
            <v>12</v>
          </cell>
          <cell r="AR596">
            <v>0.5</v>
          </cell>
          <cell r="AS596">
            <v>0.5</v>
          </cell>
          <cell r="AU596">
            <v>1.7</v>
          </cell>
        </row>
        <row r="597">
          <cell r="A597">
            <v>565</v>
          </cell>
          <cell r="B597" t="str">
            <v>Grelos de couve crus</v>
          </cell>
          <cell r="C597" t="str">
            <v>Produtos hortícolas e derivados</v>
          </cell>
          <cell r="D597" t="str">
            <v>Couves de inflorescência</v>
          </cell>
          <cell r="E597" t="str">
            <v>Brócolos e similares</v>
          </cell>
          <cell r="F597">
            <v>28</v>
          </cell>
          <cell r="G597">
            <v>119</v>
          </cell>
          <cell r="H597">
            <v>0.4</v>
          </cell>
          <cell r="I597">
            <v>0.1</v>
          </cell>
          <cell r="J597">
            <v>0</v>
          </cell>
          <cell r="K597">
            <v>0.3</v>
          </cell>
          <cell r="L597">
            <v>0.3</v>
          </cell>
          <cell r="M597">
            <v>0</v>
          </cell>
          <cell r="N597">
            <v>2.5</v>
          </cell>
          <cell r="O597">
            <v>2.1</v>
          </cell>
          <cell r="P597">
            <v>0.2</v>
          </cell>
          <cell r="Q597">
            <v>0.2</v>
          </cell>
          <cell r="R597">
            <v>2.6</v>
          </cell>
          <cell r="S597">
            <v>2.4</v>
          </cell>
          <cell r="T597">
            <v>0</v>
          </cell>
          <cell r="U597">
            <v>0</v>
          </cell>
          <cell r="V597">
            <v>91.6</v>
          </cell>
          <cell r="W597">
            <v>0</v>
          </cell>
          <cell r="X597">
            <v>0</v>
          </cell>
          <cell r="Y597">
            <v>180</v>
          </cell>
          <cell r="Z597">
            <v>1080</v>
          </cell>
          <cell r="AA597">
            <v>0</v>
          </cell>
          <cell r="AB597">
            <v>1.3</v>
          </cell>
          <cell r="AC597">
            <v>7.0000000000000007E-2</v>
          </cell>
          <cell r="AD597">
            <v>0.09</v>
          </cell>
          <cell r="AE597">
            <v>0.7</v>
          </cell>
          <cell r="AF597">
            <v>1.1000000000000001</v>
          </cell>
          <cell r="AG597">
            <v>0.4</v>
          </cell>
          <cell r="AH597">
            <v>0.14000000000000001</v>
          </cell>
          <cell r="AI597">
            <v>0</v>
          </cell>
          <cell r="AJ597">
            <v>79</v>
          </cell>
          <cell r="AK597">
            <v>90</v>
          </cell>
          <cell r="AL597">
            <v>1.04</v>
          </cell>
          <cell r="AM597">
            <v>19</v>
          </cell>
          <cell r="AN597">
            <v>230</v>
          </cell>
          <cell r="AO597">
            <v>150</v>
          </cell>
          <cell r="AP597">
            <v>51</v>
          </cell>
          <cell r="AQ597">
            <v>20</v>
          </cell>
          <cell r="AR597">
            <v>0.6</v>
          </cell>
          <cell r="AS597">
            <v>0.7</v>
          </cell>
        </row>
        <row r="598">
          <cell r="A598">
            <v>568</v>
          </cell>
          <cell r="B598" t="str">
            <v>Grelos de nabo cozidos</v>
          </cell>
          <cell r="C598" t="str">
            <v>Produtos hortícolas e derivados</v>
          </cell>
          <cell r="D598" t="str">
            <v>Couves de inflorescência</v>
          </cell>
          <cell r="E598" t="str">
            <v>Brócolos e similares</v>
          </cell>
          <cell r="F598">
            <v>20</v>
          </cell>
          <cell r="G598">
            <v>85</v>
          </cell>
          <cell r="H598">
            <v>0.4</v>
          </cell>
          <cell r="I598">
            <v>0.1</v>
          </cell>
          <cell r="J598">
            <v>0</v>
          </cell>
          <cell r="K598">
            <v>0.2</v>
          </cell>
          <cell r="L598">
            <v>0.2</v>
          </cell>
          <cell r="M598">
            <v>0</v>
          </cell>
          <cell r="N598">
            <v>1.3</v>
          </cell>
          <cell r="O598">
            <v>1.1000000000000001</v>
          </cell>
          <cell r="P598">
            <v>0.1</v>
          </cell>
          <cell r="Q598">
            <v>0.1</v>
          </cell>
          <cell r="R598">
            <v>2.2000000000000002</v>
          </cell>
          <cell r="S598">
            <v>1.8</v>
          </cell>
          <cell r="T598">
            <v>0.3</v>
          </cell>
          <cell r="U598">
            <v>0</v>
          </cell>
          <cell r="V598">
            <v>93.7</v>
          </cell>
          <cell r="W598">
            <v>0</v>
          </cell>
          <cell r="X598">
            <v>0</v>
          </cell>
          <cell r="Y598">
            <v>174</v>
          </cell>
          <cell r="Z598">
            <v>838</v>
          </cell>
          <cell r="AA598">
            <v>0</v>
          </cell>
          <cell r="AB598">
            <v>1.1000000000000001</v>
          </cell>
          <cell r="AC598">
            <v>0.05</v>
          </cell>
          <cell r="AD598">
            <v>0.04</v>
          </cell>
          <cell r="AE598">
            <v>0.6</v>
          </cell>
          <cell r="AF598">
            <v>0.9</v>
          </cell>
          <cell r="AG598">
            <v>0.3</v>
          </cell>
          <cell r="AH598">
            <v>0.08</v>
          </cell>
          <cell r="AI598">
            <v>0</v>
          </cell>
          <cell r="AJ598">
            <v>43</v>
          </cell>
          <cell r="AK598">
            <v>54</v>
          </cell>
          <cell r="AL598">
            <v>0.6</v>
          </cell>
          <cell r="AM598">
            <v>110</v>
          </cell>
          <cell r="AN598">
            <v>100</v>
          </cell>
          <cell r="AO598">
            <v>110</v>
          </cell>
          <cell r="AP598">
            <v>22</v>
          </cell>
          <cell r="AQ598">
            <v>10</v>
          </cell>
          <cell r="AR598">
            <v>0.3</v>
          </cell>
          <cell r="AS598">
            <v>0.3</v>
          </cell>
          <cell r="AU598">
            <v>1.7</v>
          </cell>
        </row>
        <row r="599">
          <cell r="A599">
            <v>567</v>
          </cell>
          <cell r="B599" t="str">
            <v>Grelos de nabo crus</v>
          </cell>
          <cell r="C599" t="str">
            <v>Produtos hortícolas e derivados</v>
          </cell>
          <cell r="D599" t="str">
            <v>Couves de inflorescência</v>
          </cell>
          <cell r="E599" t="str">
            <v>Brócolos e similares</v>
          </cell>
          <cell r="F599">
            <v>29</v>
          </cell>
          <cell r="G599">
            <v>119</v>
          </cell>
          <cell r="H599">
            <v>0.5</v>
          </cell>
          <cell r="I599">
            <v>0.1</v>
          </cell>
          <cell r="J599">
            <v>0</v>
          </cell>
          <cell r="K599">
            <v>0.3</v>
          </cell>
          <cell r="L599">
            <v>0.3</v>
          </cell>
          <cell r="M599">
            <v>0</v>
          </cell>
          <cell r="N599">
            <v>2.2999999999999998</v>
          </cell>
          <cell r="O599">
            <v>1.9</v>
          </cell>
          <cell r="P599">
            <v>0.2</v>
          </cell>
          <cell r="Q599">
            <v>0.2</v>
          </cell>
          <cell r="R599">
            <v>2.6</v>
          </cell>
          <cell r="S599">
            <v>2.4</v>
          </cell>
          <cell r="T599">
            <v>0</v>
          </cell>
          <cell r="U599">
            <v>0</v>
          </cell>
          <cell r="V599">
            <v>91.3</v>
          </cell>
          <cell r="W599">
            <v>0</v>
          </cell>
          <cell r="X599">
            <v>0</v>
          </cell>
          <cell r="Y599">
            <v>204</v>
          </cell>
          <cell r="Z599">
            <v>1230</v>
          </cell>
          <cell r="AA599">
            <v>0</v>
          </cell>
          <cell r="AB599">
            <v>1.3</v>
          </cell>
          <cell r="AC599">
            <v>0.1</v>
          </cell>
          <cell r="AD599">
            <v>7.0000000000000007E-2</v>
          </cell>
          <cell r="AE599">
            <v>1</v>
          </cell>
          <cell r="AF599">
            <v>1.4</v>
          </cell>
          <cell r="AG599">
            <v>0.4</v>
          </cell>
          <cell r="AH599">
            <v>0.14000000000000001</v>
          </cell>
          <cell r="AI599">
            <v>0</v>
          </cell>
          <cell r="AJ599">
            <v>84</v>
          </cell>
          <cell r="AK599">
            <v>90</v>
          </cell>
          <cell r="AL599">
            <v>0.81</v>
          </cell>
          <cell r="AM599">
            <v>19</v>
          </cell>
          <cell r="AN599">
            <v>230</v>
          </cell>
          <cell r="AO599">
            <v>130</v>
          </cell>
          <cell r="AP599">
            <v>43</v>
          </cell>
          <cell r="AQ599">
            <v>20</v>
          </cell>
          <cell r="AR599">
            <v>0.5</v>
          </cell>
          <cell r="AS599">
            <v>0.4</v>
          </cell>
        </row>
        <row r="600">
          <cell r="A600">
            <v>439</v>
          </cell>
          <cell r="B600" t="str">
            <v>Gressino</v>
          </cell>
          <cell r="C600" t="str">
            <v>Cereais e produtos à base de cereais</v>
          </cell>
          <cell r="D600" t="str">
            <v>Pão e produtos similares</v>
          </cell>
          <cell r="E600" t="str">
            <v>"Bolachas e ""Grissinos"""</v>
          </cell>
          <cell r="F600">
            <v>396</v>
          </cell>
          <cell r="G600">
            <v>1670</v>
          </cell>
          <cell r="H600">
            <v>8.6999999999999993</v>
          </cell>
          <cell r="I600">
            <v>2.5</v>
          </cell>
          <cell r="J600">
            <v>4.9000000000000004</v>
          </cell>
          <cell r="K600">
            <v>1.2</v>
          </cell>
          <cell r="L600">
            <v>1</v>
          </cell>
          <cell r="M600">
            <v>0</v>
          </cell>
          <cell r="N600">
            <v>67</v>
          </cell>
          <cell r="O600">
            <v>4.3</v>
          </cell>
          <cell r="P600">
            <v>0</v>
          </cell>
          <cell r="Q600">
            <v>62.7</v>
          </cell>
          <cell r="R600">
            <v>3.5</v>
          </cell>
          <cell r="S600">
            <v>10.7</v>
          </cell>
          <cell r="T600">
            <v>0.8</v>
          </cell>
          <cell r="U600">
            <v>0</v>
          </cell>
          <cell r="V600">
            <v>8.1</v>
          </cell>
          <cell r="W600">
            <v>0</v>
          </cell>
          <cell r="X600">
            <v>6</v>
          </cell>
          <cell r="Y600">
            <v>0</v>
          </cell>
          <cell r="Z600">
            <v>0</v>
          </cell>
          <cell r="AA600">
            <v>0</v>
          </cell>
          <cell r="AB600">
            <v>1.2</v>
          </cell>
          <cell r="AC600">
            <v>0.4</v>
          </cell>
          <cell r="AD600">
            <v>0.52</v>
          </cell>
          <cell r="AE600">
            <v>6</v>
          </cell>
          <cell r="AF600">
            <v>7.6</v>
          </cell>
          <cell r="AG600">
            <v>1.6</v>
          </cell>
          <cell r="AH600">
            <v>0.13</v>
          </cell>
          <cell r="AI600">
            <v>0</v>
          </cell>
          <cell r="AJ600">
            <v>0</v>
          </cell>
          <cell r="AK600">
            <v>25</v>
          </cell>
          <cell r="AL600">
            <v>2.02</v>
          </cell>
          <cell r="AM600">
            <v>310</v>
          </cell>
          <cell r="AN600">
            <v>110</v>
          </cell>
          <cell r="AO600">
            <v>110</v>
          </cell>
          <cell r="AP600">
            <v>180</v>
          </cell>
          <cell r="AQ600">
            <v>31</v>
          </cell>
          <cell r="AR600">
            <v>3.2</v>
          </cell>
          <cell r="AS600">
            <v>0.7</v>
          </cell>
        </row>
        <row r="601">
          <cell r="A601">
            <v>1900000099</v>
          </cell>
          <cell r="B601" t="str">
            <v>Groselha</v>
          </cell>
          <cell r="C601" t="str">
            <v>Frutos e produtos derivados de frutos</v>
          </cell>
          <cell r="D601" t="str">
            <v>Fruta utilizada como fruta</v>
          </cell>
          <cell r="E601" t="str">
            <v>Bagas e frutos pequenos</v>
          </cell>
          <cell r="F601">
            <v>52</v>
          </cell>
          <cell r="G601">
            <v>219</v>
          </cell>
          <cell r="H601">
            <v>0.5</v>
          </cell>
          <cell r="I601">
            <v>0</v>
          </cell>
          <cell r="J601">
            <v>0</v>
          </cell>
          <cell r="K601">
            <v>0.1</v>
          </cell>
          <cell r="L601">
            <v>0.1</v>
          </cell>
          <cell r="M601">
            <v>0</v>
          </cell>
          <cell r="N601">
            <v>5</v>
          </cell>
          <cell r="O601">
            <v>5</v>
          </cell>
          <cell r="P601">
            <v>0</v>
          </cell>
          <cell r="Q601">
            <v>0</v>
          </cell>
          <cell r="R601">
            <v>8.1999999999999993</v>
          </cell>
          <cell r="S601">
            <v>1.1000000000000001</v>
          </cell>
          <cell r="T601">
            <v>0</v>
          </cell>
          <cell r="U601">
            <v>0</v>
          </cell>
          <cell r="V601">
            <v>82.8</v>
          </cell>
          <cell r="W601">
            <v>2.4</v>
          </cell>
          <cell r="X601">
            <v>0</v>
          </cell>
          <cell r="Y601">
            <v>2</v>
          </cell>
          <cell r="Z601">
            <v>14</v>
          </cell>
          <cell r="AA601">
            <v>0</v>
          </cell>
          <cell r="AB601">
            <v>0.1</v>
          </cell>
          <cell r="AC601">
            <v>0.04</v>
          </cell>
          <cell r="AD601">
            <v>0.06</v>
          </cell>
          <cell r="AE601">
            <v>0.1</v>
          </cell>
          <cell r="AF601">
            <v>0.1</v>
          </cell>
          <cell r="AG601">
            <v>0</v>
          </cell>
          <cell r="AH601">
            <v>0.05</v>
          </cell>
          <cell r="AI601">
            <v>0</v>
          </cell>
          <cell r="AJ601">
            <v>40</v>
          </cell>
          <cell r="AK601">
            <v>11</v>
          </cell>
          <cell r="AL601">
            <v>0.38</v>
          </cell>
          <cell r="AM601">
            <v>3</v>
          </cell>
          <cell r="AN601">
            <v>280</v>
          </cell>
          <cell r="AO601">
            <v>36</v>
          </cell>
          <cell r="AP601">
            <v>30</v>
          </cell>
          <cell r="AQ601">
            <v>13</v>
          </cell>
          <cell r="AR601">
            <v>1.2</v>
          </cell>
          <cell r="AS601">
            <v>0.2</v>
          </cell>
          <cell r="AU601">
            <v>1</v>
          </cell>
        </row>
        <row r="602">
          <cell r="A602">
            <v>291</v>
          </cell>
          <cell r="B602" t="str">
            <v>Hambúrguer de feijão manteiga frito com azeite</v>
          </cell>
          <cell r="C602" t="str">
            <v>Pratos compostos</v>
          </cell>
          <cell r="D602" t="str">
            <v>Pratos, incl. refeições prontas a comer (excluindo sopas e saladas)</v>
          </cell>
          <cell r="E602" t="str">
            <v>Pratos, excluindo pratos  de massa ou arroz, sanduíches e pizza</v>
          </cell>
          <cell r="F602">
            <v>169</v>
          </cell>
          <cell r="G602">
            <v>708</v>
          </cell>
          <cell r="H602">
            <v>5.3</v>
          </cell>
          <cell r="I602">
            <v>0.9</v>
          </cell>
          <cell r="J602">
            <v>3.3</v>
          </cell>
          <cell r="K602">
            <v>0.7</v>
          </cell>
          <cell r="L602">
            <v>0.63100000000000001</v>
          </cell>
          <cell r="M602">
            <v>0</v>
          </cell>
          <cell r="N602">
            <v>19.8</v>
          </cell>
          <cell r="O602">
            <v>1.2</v>
          </cell>
          <cell r="P602">
            <v>1.1000000000000001</v>
          </cell>
          <cell r="Q602">
            <v>17.399999999999999</v>
          </cell>
          <cell r="R602">
            <v>4.9000000000000004</v>
          </cell>
          <cell r="S602">
            <v>8</v>
          </cell>
          <cell r="T602">
            <v>1.1000000000000001</v>
          </cell>
          <cell r="U602">
            <v>0</v>
          </cell>
          <cell r="V602">
            <v>59.7</v>
          </cell>
          <cell r="W602">
            <v>0</v>
          </cell>
          <cell r="X602">
            <v>47</v>
          </cell>
          <cell r="Y602">
            <v>41</v>
          </cell>
          <cell r="Z602">
            <v>113</v>
          </cell>
          <cell r="AA602">
            <v>0.2</v>
          </cell>
          <cell r="AB602">
            <v>0.89</v>
          </cell>
          <cell r="AC602">
            <v>0.11</v>
          </cell>
          <cell r="AD602">
            <v>0.11</v>
          </cell>
          <cell r="AE602">
            <v>0.74</v>
          </cell>
          <cell r="AF602">
            <v>2.2799999999999998</v>
          </cell>
          <cell r="AG602">
            <v>1.49</v>
          </cell>
          <cell r="AH602">
            <v>0.13</v>
          </cell>
          <cell r="AI602">
            <v>0.11</v>
          </cell>
          <cell r="AJ602">
            <v>6.9</v>
          </cell>
          <cell r="AK602">
            <v>30</v>
          </cell>
          <cell r="AL602">
            <v>2.27</v>
          </cell>
          <cell r="AM602">
            <v>440</v>
          </cell>
          <cell r="AN602">
            <v>340</v>
          </cell>
          <cell r="AO602">
            <v>54</v>
          </cell>
          <cell r="AP602">
            <v>150</v>
          </cell>
          <cell r="AQ602">
            <v>42</v>
          </cell>
          <cell r="AR602">
            <v>2.5</v>
          </cell>
          <cell r="AS602">
            <v>1</v>
          </cell>
        </row>
        <row r="603">
          <cell r="A603">
            <v>292</v>
          </cell>
          <cell r="B603" t="str">
            <v>Hambúrguer de feijão manteiga frito com óleo de milho</v>
          </cell>
          <cell r="C603" t="str">
            <v>Pratos compostos</v>
          </cell>
          <cell r="D603" t="str">
            <v>Pratos, incl. refeições prontas a comer (excluindo sopas e saladas)</v>
          </cell>
          <cell r="E603" t="str">
            <v>Pratos, excluindo pratos  de massa ou arroz, sanduíches e pizza</v>
          </cell>
          <cell r="F603">
            <v>169</v>
          </cell>
          <cell r="G603">
            <v>708</v>
          </cell>
          <cell r="H603">
            <v>5.3</v>
          </cell>
          <cell r="I603">
            <v>0.9</v>
          </cell>
          <cell r="J603">
            <v>1.5</v>
          </cell>
          <cell r="K603">
            <v>2.2999999999999998</v>
          </cell>
          <cell r="L603">
            <v>2.17</v>
          </cell>
          <cell r="M603">
            <v>0.1</v>
          </cell>
          <cell r="N603">
            <v>19.8</v>
          </cell>
          <cell r="O603">
            <v>1.2</v>
          </cell>
          <cell r="P603">
            <v>1.1000000000000001</v>
          </cell>
          <cell r="Q603">
            <v>17.399999999999999</v>
          </cell>
          <cell r="R603">
            <v>4.9000000000000004</v>
          </cell>
          <cell r="S603">
            <v>8</v>
          </cell>
          <cell r="T603">
            <v>1.1000000000000001</v>
          </cell>
          <cell r="U603">
            <v>0</v>
          </cell>
          <cell r="V603">
            <v>59.7</v>
          </cell>
          <cell r="W603">
            <v>0</v>
          </cell>
          <cell r="X603">
            <v>47</v>
          </cell>
          <cell r="Y603">
            <v>42</v>
          </cell>
          <cell r="Z603">
            <v>118</v>
          </cell>
          <cell r="AA603">
            <v>0.2</v>
          </cell>
          <cell r="AB603">
            <v>1.26</v>
          </cell>
          <cell r="AC603">
            <v>0.11</v>
          </cell>
          <cell r="AD603">
            <v>0.11</v>
          </cell>
          <cell r="AE603">
            <v>0.74</v>
          </cell>
          <cell r="AF603">
            <v>2.2799999999999998</v>
          </cell>
          <cell r="AG603">
            <v>1.49</v>
          </cell>
          <cell r="AH603">
            <v>0.13</v>
          </cell>
          <cell r="AI603">
            <v>0.11</v>
          </cell>
          <cell r="AJ603">
            <v>6.9</v>
          </cell>
          <cell r="AK603">
            <v>30</v>
          </cell>
          <cell r="AL603">
            <v>2.27</v>
          </cell>
          <cell r="AM603">
            <v>440</v>
          </cell>
          <cell r="AN603">
            <v>340</v>
          </cell>
          <cell r="AO603">
            <v>54</v>
          </cell>
          <cell r="AP603">
            <v>150</v>
          </cell>
          <cell r="AQ603">
            <v>42</v>
          </cell>
          <cell r="AR603">
            <v>2.5</v>
          </cell>
          <cell r="AS603">
            <v>1</v>
          </cell>
        </row>
        <row r="604">
          <cell r="A604">
            <v>1034</v>
          </cell>
          <cell r="B604" t="str">
            <v>Hambúrguer de peru, frito</v>
          </cell>
          <cell r="C604" t="str">
            <v>Pratos compostos</v>
          </cell>
          <cell r="D604" t="str">
            <v>Pratos, incl. refeições prontas a comer (excluindo sopas e saladas)</v>
          </cell>
          <cell r="E604" t="str">
            <v>Pratos, excluindo pratos  de massa ou arroz, sanduíches e pizza</v>
          </cell>
          <cell r="F604">
            <v>56</v>
          </cell>
          <cell r="G604">
            <v>238</v>
          </cell>
          <cell r="H604">
            <v>0.7</v>
          </cell>
          <cell r="I604">
            <v>0.1</v>
          </cell>
          <cell r="J604">
            <v>0.1</v>
          </cell>
          <cell r="K604">
            <v>0.3</v>
          </cell>
          <cell r="L604">
            <v>0.193</v>
          </cell>
          <cell r="M604">
            <v>0</v>
          </cell>
          <cell r="N604">
            <v>3</v>
          </cell>
          <cell r="O604">
            <v>2.2000000000000002</v>
          </cell>
          <cell r="P604">
            <v>0.8</v>
          </cell>
          <cell r="Q604">
            <v>0</v>
          </cell>
          <cell r="R604">
            <v>1.4</v>
          </cell>
          <cell r="S604">
            <v>8.8000000000000007</v>
          </cell>
          <cell r="T604">
            <v>1.1000000000000001</v>
          </cell>
          <cell r="U604">
            <v>0</v>
          </cell>
          <cell r="V604">
            <v>84</v>
          </cell>
          <cell r="W604">
            <v>0</v>
          </cell>
          <cell r="X604">
            <v>19</v>
          </cell>
          <cell r="Y604">
            <v>29</v>
          </cell>
          <cell r="Z604">
            <v>174</v>
          </cell>
          <cell r="AA604">
            <v>0.1</v>
          </cell>
          <cell r="AB604">
            <v>0.36</v>
          </cell>
          <cell r="AC604">
            <v>0.13</v>
          </cell>
          <cell r="AD604">
            <v>0.05</v>
          </cell>
          <cell r="AE604">
            <v>3.2</v>
          </cell>
          <cell r="AF604">
            <v>4.7300000000000004</v>
          </cell>
          <cell r="AG604">
            <v>1.59</v>
          </cell>
          <cell r="AH604">
            <v>0.41</v>
          </cell>
          <cell r="AI604">
            <v>0.34</v>
          </cell>
          <cell r="AJ604">
            <v>18.899999999999999</v>
          </cell>
          <cell r="AK604">
            <v>21</v>
          </cell>
          <cell r="AL604">
            <v>2.06</v>
          </cell>
          <cell r="AM604">
            <v>450</v>
          </cell>
          <cell r="AN604">
            <v>310</v>
          </cell>
          <cell r="AO604">
            <v>30</v>
          </cell>
          <cell r="AP604">
            <v>99</v>
          </cell>
          <cell r="AQ604">
            <v>26</v>
          </cell>
          <cell r="AR604">
            <v>0.7</v>
          </cell>
          <cell r="AS604">
            <v>0.5</v>
          </cell>
        </row>
        <row r="605">
          <cell r="A605">
            <v>295</v>
          </cell>
          <cell r="B605" t="str">
            <v>Hambúrguer de porco, frito, sem molho</v>
          </cell>
          <cell r="C605" t="str">
            <v>Pratos compostos</v>
          </cell>
          <cell r="D605" t="str">
            <v>Pratos, incl. refeições prontas a comer (excluindo sopas e saladas)</v>
          </cell>
          <cell r="E605" t="str">
            <v>Pratos, excluindo pratos  de massa ou arroz, sanduíches e pizza</v>
          </cell>
          <cell r="F605">
            <v>264</v>
          </cell>
          <cell r="G605">
            <v>1100</v>
          </cell>
          <cell r="H605">
            <v>17.100000000000001</v>
          </cell>
          <cell r="I605">
            <v>5.8</v>
          </cell>
          <cell r="J605">
            <v>5.7</v>
          </cell>
          <cell r="K605">
            <v>2.8</v>
          </cell>
          <cell r="L605">
            <v>2.4</v>
          </cell>
          <cell r="M605">
            <v>0.1</v>
          </cell>
          <cell r="N605">
            <v>0</v>
          </cell>
          <cell r="O605">
            <v>0</v>
          </cell>
          <cell r="P605">
            <v>0</v>
          </cell>
          <cell r="Q605">
            <v>0</v>
          </cell>
          <cell r="R605">
            <v>0</v>
          </cell>
          <cell r="S605">
            <v>27.5</v>
          </cell>
          <cell r="T605">
            <v>0.6</v>
          </cell>
          <cell r="U605">
            <v>0</v>
          </cell>
          <cell r="V605">
            <v>53.7</v>
          </cell>
          <cell r="W605">
            <v>0</v>
          </cell>
          <cell r="X605">
            <v>96</v>
          </cell>
          <cell r="Y605">
            <v>0</v>
          </cell>
          <cell r="Z605">
            <v>0</v>
          </cell>
          <cell r="AA605">
            <v>0.8</v>
          </cell>
          <cell r="AB605">
            <v>0.2</v>
          </cell>
          <cell r="AC605">
            <v>0.54</v>
          </cell>
          <cell r="AD605">
            <v>0.25</v>
          </cell>
          <cell r="AE605">
            <v>7.1</v>
          </cell>
          <cell r="AF605">
            <v>13</v>
          </cell>
          <cell r="AG605">
            <v>5.9</v>
          </cell>
          <cell r="AH605">
            <v>0.35</v>
          </cell>
          <cell r="AI605">
            <v>1.2</v>
          </cell>
          <cell r="AJ605">
            <v>0</v>
          </cell>
          <cell r="AK605">
            <v>7.5</v>
          </cell>
          <cell r="AL605">
            <v>1.7</v>
          </cell>
          <cell r="AM605">
            <v>230</v>
          </cell>
          <cell r="AN605">
            <v>380</v>
          </cell>
          <cell r="AO605">
            <v>18</v>
          </cell>
          <cell r="AP605">
            <v>240</v>
          </cell>
          <cell r="AQ605">
            <v>25</v>
          </cell>
          <cell r="AR605">
            <v>2</v>
          </cell>
          <cell r="AS605">
            <v>3.1</v>
          </cell>
          <cell r="AU605">
            <v>3</v>
          </cell>
        </row>
        <row r="606">
          <cell r="A606">
            <v>296</v>
          </cell>
          <cell r="B606" t="str">
            <v>Hambúrguer de porco, grelhado</v>
          </cell>
          <cell r="C606" t="str">
            <v>Pratos compostos</v>
          </cell>
          <cell r="D606" t="str">
            <v>Pratos, incl. refeições prontas a comer (excluindo sopas e saladas)</v>
          </cell>
          <cell r="E606" t="str">
            <v>Pratos, excluindo pratos  de massa ou arroz, sanduíches e pizza</v>
          </cell>
          <cell r="F606">
            <v>261</v>
          </cell>
          <cell r="G606">
            <v>1090</v>
          </cell>
          <cell r="H606">
            <v>16.600000000000001</v>
          </cell>
          <cell r="I606">
            <v>5.7</v>
          </cell>
          <cell r="J606">
            <v>5.6</v>
          </cell>
          <cell r="K606">
            <v>2.8</v>
          </cell>
          <cell r="L606">
            <v>2.2999999999999998</v>
          </cell>
          <cell r="M606">
            <v>0.1</v>
          </cell>
          <cell r="N606">
            <v>0</v>
          </cell>
          <cell r="O606">
            <v>0</v>
          </cell>
          <cell r="P606">
            <v>0</v>
          </cell>
          <cell r="Q606">
            <v>0</v>
          </cell>
          <cell r="R606">
            <v>0</v>
          </cell>
          <cell r="S606">
            <v>27.8</v>
          </cell>
          <cell r="T606">
            <v>0.6</v>
          </cell>
          <cell r="U606">
            <v>0</v>
          </cell>
          <cell r="V606">
            <v>53.9</v>
          </cell>
          <cell r="W606">
            <v>0</v>
          </cell>
          <cell r="X606">
            <v>83</v>
          </cell>
          <cell r="Y606">
            <v>0</v>
          </cell>
          <cell r="Z606">
            <v>0</v>
          </cell>
          <cell r="AA606">
            <v>0.8</v>
          </cell>
          <cell r="AB606">
            <v>0.2</v>
          </cell>
          <cell r="AC606">
            <v>0.6</v>
          </cell>
          <cell r="AD606">
            <v>0.3</v>
          </cell>
          <cell r="AE606">
            <v>7.2</v>
          </cell>
          <cell r="AF606">
            <v>13</v>
          </cell>
          <cell r="AG606">
            <v>5.9</v>
          </cell>
          <cell r="AH606">
            <v>0.36</v>
          </cell>
          <cell r="AI606">
            <v>1.2</v>
          </cell>
          <cell r="AJ606">
            <v>0</v>
          </cell>
          <cell r="AK606">
            <v>7.6</v>
          </cell>
          <cell r="AL606">
            <v>1.7</v>
          </cell>
          <cell r="AM606">
            <v>230</v>
          </cell>
          <cell r="AN606">
            <v>390</v>
          </cell>
          <cell r="AO606">
            <v>19</v>
          </cell>
          <cell r="AP606">
            <v>240</v>
          </cell>
          <cell r="AQ606">
            <v>26</v>
          </cell>
          <cell r="AR606">
            <v>2.1</v>
          </cell>
          <cell r="AS606">
            <v>3.1</v>
          </cell>
          <cell r="AU606">
            <v>3</v>
          </cell>
        </row>
        <row r="607">
          <cell r="A607">
            <v>293</v>
          </cell>
          <cell r="B607" t="str">
            <v>Hambúrguer de vaca, cru</v>
          </cell>
          <cell r="C607" t="str">
            <v>Carne e produtos cárneos</v>
          </cell>
          <cell r="D607" t="str">
            <v>Carne de mamiferos e de aves</v>
          </cell>
          <cell r="E607" t="str">
            <v>Carne de mamíferos</v>
          </cell>
          <cell r="F607">
            <v>142</v>
          </cell>
          <cell r="G607">
            <v>595</v>
          </cell>
          <cell r="H607">
            <v>6.8</v>
          </cell>
          <cell r="I607">
            <v>2.7</v>
          </cell>
          <cell r="J607">
            <v>3</v>
          </cell>
          <cell r="K607">
            <v>0.3</v>
          </cell>
          <cell r="L607">
            <v>0.2</v>
          </cell>
          <cell r="M607">
            <v>0.3</v>
          </cell>
          <cell r="N607">
            <v>0</v>
          </cell>
          <cell r="O607">
            <v>0</v>
          </cell>
          <cell r="P607">
            <v>0</v>
          </cell>
          <cell r="Q607">
            <v>0</v>
          </cell>
          <cell r="R607">
            <v>0</v>
          </cell>
          <cell r="S607">
            <v>20.2</v>
          </cell>
          <cell r="T607">
            <v>0.2</v>
          </cell>
          <cell r="U607">
            <v>0</v>
          </cell>
          <cell r="V607">
            <v>72.099999999999994</v>
          </cell>
          <cell r="W607">
            <v>0</v>
          </cell>
          <cell r="X607">
            <v>61</v>
          </cell>
          <cell r="Y607">
            <v>0</v>
          </cell>
          <cell r="Z607">
            <v>0</v>
          </cell>
          <cell r="AA607">
            <v>0.4</v>
          </cell>
          <cell r="AB607">
            <v>0.1</v>
          </cell>
          <cell r="AC607">
            <v>0.09</v>
          </cell>
          <cell r="AD607">
            <v>0.15</v>
          </cell>
          <cell r="AE607">
            <v>3.4</v>
          </cell>
          <cell r="AF607">
            <v>7.7</v>
          </cell>
          <cell r="AG607">
            <v>4.3</v>
          </cell>
          <cell r="AH607">
            <v>0.45</v>
          </cell>
          <cell r="AI607">
            <v>2</v>
          </cell>
          <cell r="AJ607">
            <v>0</v>
          </cell>
          <cell r="AK607">
            <v>14</v>
          </cell>
          <cell r="AL607">
            <v>0.9</v>
          </cell>
          <cell r="AM607">
            <v>64</v>
          </cell>
          <cell r="AN607">
            <v>360</v>
          </cell>
          <cell r="AO607">
            <v>10</v>
          </cell>
          <cell r="AP607">
            <v>180</v>
          </cell>
          <cell r="AQ607">
            <v>22</v>
          </cell>
          <cell r="AR607">
            <v>1.6</v>
          </cell>
          <cell r="AS607">
            <v>3.5</v>
          </cell>
        </row>
        <row r="608">
          <cell r="A608">
            <v>1033</v>
          </cell>
          <cell r="B608" t="str">
            <v xml:space="preserve">Hambúrguer de vaca, frito </v>
          </cell>
          <cell r="C608" t="str">
            <v>Pratos compostos</v>
          </cell>
          <cell r="D608" t="str">
            <v>Pratos, incl. refeições prontas a comer (excluindo sopas e saladas)</v>
          </cell>
          <cell r="E608" t="str">
            <v>Pratos, excluindo pratos  de massa ou arroz, sanduíches e pizza</v>
          </cell>
          <cell r="F608">
            <v>207</v>
          </cell>
          <cell r="G608">
            <v>862</v>
          </cell>
          <cell r="H608">
            <v>13.8</v>
          </cell>
          <cell r="I608">
            <v>5.3</v>
          </cell>
          <cell r="J608">
            <v>6.2</v>
          </cell>
          <cell r="K608">
            <v>0.5</v>
          </cell>
          <cell r="L608">
            <v>0.47199999999999998</v>
          </cell>
          <cell r="M608">
            <v>0.6</v>
          </cell>
          <cell r="N608">
            <v>1.2</v>
          </cell>
          <cell r="O608">
            <v>0.9</v>
          </cell>
          <cell r="P608">
            <v>0.3</v>
          </cell>
          <cell r="Q608">
            <v>0</v>
          </cell>
          <cell r="R608">
            <v>0.8</v>
          </cell>
          <cell r="S608">
            <v>19.100000000000001</v>
          </cell>
          <cell r="T608">
            <v>0.9</v>
          </cell>
          <cell r="U608">
            <v>0</v>
          </cell>
          <cell r="V608">
            <v>62.6</v>
          </cell>
          <cell r="W608">
            <v>0</v>
          </cell>
          <cell r="X608">
            <v>53</v>
          </cell>
          <cell r="Y608">
            <v>49</v>
          </cell>
          <cell r="Z608">
            <v>291</v>
          </cell>
          <cell r="AA608">
            <v>0.4</v>
          </cell>
          <cell r="AB608">
            <v>0.37</v>
          </cell>
          <cell r="AC608">
            <v>0.16</v>
          </cell>
          <cell r="AD608">
            <v>0.16</v>
          </cell>
          <cell r="AE608">
            <v>3.7</v>
          </cell>
          <cell r="AF608">
            <v>7.74</v>
          </cell>
          <cell r="AG608">
            <v>3.99</v>
          </cell>
          <cell r="AH608">
            <v>0.5</v>
          </cell>
          <cell r="AI608">
            <v>1.7</v>
          </cell>
          <cell r="AJ608">
            <v>22.1</v>
          </cell>
          <cell r="AK608">
            <v>34</v>
          </cell>
          <cell r="AL608">
            <v>2.1800000000000002</v>
          </cell>
          <cell r="AM608">
            <v>390</v>
          </cell>
          <cell r="AN608">
            <v>400</v>
          </cell>
          <cell r="AO608">
            <v>41</v>
          </cell>
          <cell r="AP608">
            <v>240</v>
          </cell>
          <cell r="AQ608">
            <v>27</v>
          </cell>
          <cell r="AR608">
            <v>1.1000000000000001</v>
          </cell>
          <cell r="AS608">
            <v>3</v>
          </cell>
        </row>
        <row r="609">
          <cell r="A609">
            <v>294</v>
          </cell>
          <cell r="B609" t="str">
            <v>Hambúrguer de vaca, grelhado</v>
          </cell>
          <cell r="C609" t="str">
            <v>Pratos compostos</v>
          </cell>
          <cell r="D609" t="str">
            <v>Pratos, incl. refeições prontas a comer (excluindo sopas e saladas)</v>
          </cell>
          <cell r="E609" t="str">
            <v>Pratos, excluindo pratos  de massa ou arroz, sanduíches e pizza</v>
          </cell>
          <cell r="F609">
            <v>183</v>
          </cell>
          <cell r="G609">
            <v>768</v>
          </cell>
          <cell r="H609">
            <v>8.1999999999999993</v>
          </cell>
          <cell r="I609">
            <v>3.2</v>
          </cell>
          <cell r="J609">
            <v>3.7</v>
          </cell>
          <cell r="K609">
            <v>0.3</v>
          </cell>
          <cell r="L609">
            <v>0.3</v>
          </cell>
          <cell r="M609">
            <v>0.4</v>
          </cell>
          <cell r="N609">
            <v>0</v>
          </cell>
          <cell r="O609">
            <v>0</v>
          </cell>
          <cell r="P609">
            <v>0</v>
          </cell>
          <cell r="Q609">
            <v>0</v>
          </cell>
          <cell r="R609">
            <v>0</v>
          </cell>
          <cell r="S609">
            <v>27.3</v>
          </cell>
          <cell r="T609">
            <v>0.5</v>
          </cell>
          <cell r="U609">
            <v>0</v>
          </cell>
          <cell r="V609">
            <v>63</v>
          </cell>
          <cell r="W609">
            <v>0</v>
          </cell>
          <cell r="X609">
            <v>86</v>
          </cell>
          <cell r="Y609">
            <v>0</v>
          </cell>
          <cell r="Z609">
            <v>0</v>
          </cell>
          <cell r="AA609">
            <v>0.3</v>
          </cell>
          <cell r="AB609">
            <v>0.1</v>
          </cell>
          <cell r="AC609">
            <v>0.06</v>
          </cell>
          <cell r="AD609">
            <v>0.18</v>
          </cell>
          <cell r="AE609">
            <v>3.8</v>
          </cell>
          <cell r="AF609">
            <v>9.6</v>
          </cell>
          <cell r="AG609">
            <v>5.8</v>
          </cell>
          <cell r="AH609">
            <v>0.28999999999999998</v>
          </cell>
          <cell r="AI609">
            <v>2</v>
          </cell>
          <cell r="AJ609">
            <v>0</v>
          </cell>
          <cell r="AK609">
            <v>17</v>
          </cell>
          <cell r="AL609">
            <v>1.5</v>
          </cell>
          <cell r="AM609">
            <v>190</v>
          </cell>
          <cell r="AN609">
            <v>350</v>
          </cell>
          <cell r="AO609">
            <v>13</v>
          </cell>
          <cell r="AP609">
            <v>220</v>
          </cell>
          <cell r="AQ609">
            <v>29</v>
          </cell>
          <cell r="AR609">
            <v>2.2000000000000002</v>
          </cell>
          <cell r="AS609">
            <v>4.9000000000000004</v>
          </cell>
          <cell r="AU609">
            <v>3</v>
          </cell>
        </row>
        <row r="610">
          <cell r="A610">
            <v>1900000031</v>
          </cell>
          <cell r="B610" t="str">
            <v>Hortelã fresca</v>
          </cell>
          <cell r="C610" t="str">
            <v>Produtos hortícolas e derivados</v>
          </cell>
          <cell r="D610" t="str">
            <v>Ervas e flores comestíveis</v>
          </cell>
          <cell r="E610" t="str">
            <v>Ervas aromáticas</v>
          </cell>
          <cell r="F610">
            <v>51</v>
          </cell>
          <cell r="G610">
            <v>212</v>
          </cell>
          <cell r="H610">
            <v>0.7</v>
          </cell>
          <cell r="I610">
            <v>0.1</v>
          </cell>
          <cell r="J610">
            <v>0.1</v>
          </cell>
          <cell r="K610">
            <v>0.5</v>
          </cell>
          <cell r="L610">
            <v>0.1</v>
          </cell>
          <cell r="M610">
            <v>0</v>
          </cell>
          <cell r="N610">
            <v>5.3</v>
          </cell>
          <cell r="O610">
            <v>5.0999999999999996</v>
          </cell>
          <cell r="P610">
            <v>0</v>
          </cell>
          <cell r="Q610">
            <v>0</v>
          </cell>
          <cell r="R610">
            <v>3.9</v>
          </cell>
          <cell r="S610">
            <v>3.8</v>
          </cell>
          <cell r="T610">
            <v>0</v>
          </cell>
          <cell r="U610">
            <v>0</v>
          </cell>
          <cell r="V610">
            <v>86.4</v>
          </cell>
          <cell r="W610">
            <v>0</v>
          </cell>
          <cell r="X610">
            <v>0</v>
          </cell>
          <cell r="Y610">
            <v>123</v>
          </cell>
          <cell r="Z610">
            <v>740</v>
          </cell>
          <cell r="AA610">
            <v>0</v>
          </cell>
          <cell r="AB610">
            <v>5</v>
          </cell>
          <cell r="AC610">
            <v>0.12</v>
          </cell>
          <cell r="AD610">
            <v>0.33</v>
          </cell>
          <cell r="AE610">
            <v>1.1000000000000001</v>
          </cell>
          <cell r="AF610">
            <v>1.6</v>
          </cell>
          <cell r="AG610">
            <v>0.5</v>
          </cell>
          <cell r="AH610">
            <v>0.09</v>
          </cell>
          <cell r="AI610">
            <v>0</v>
          </cell>
          <cell r="AJ610">
            <v>31</v>
          </cell>
          <cell r="AK610">
            <v>110</v>
          </cell>
          <cell r="AL610">
            <v>1.7</v>
          </cell>
          <cell r="AM610">
            <v>15</v>
          </cell>
          <cell r="AN610">
            <v>260</v>
          </cell>
          <cell r="AO610">
            <v>210</v>
          </cell>
          <cell r="AP610">
            <v>75</v>
          </cell>
          <cell r="AQ610">
            <v>11</v>
          </cell>
          <cell r="AR610">
            <v>9.5</v>
          </cell>
          <cell r="AS610">
            <v>0.7</v>
          </cell>
        </row>
        <row r="611">
          <cell r="A611">
            <v>844</v>
          </cell>
          <cell r="B611" t="str">
            <v>Imperador assado com cebola, tomate, azeite e óleo alimentar</v>
          </cell>
          <cell r="C611" t="str">
            <v>Pratos compostos</v>
          </cell>
          <cell r="D611" t="str">
            <v>Pratos, incl. refeições prontas a comer (excluindo sopas e saladas)</v>
          </cell>
          <cell r="E611" t="str">
            <v>Pratos, excluindo pratos  de massa ou arroz, sanduíches e pizza</v>
          </cell>
          <cell r="F611">
            <v>94</v>
          </cell>
          <cell r="G611">
            <v>393</v>
          </cell>
          <cell r="H611">
            <v>3.1</v>
          </cell>
          <cell r="I611">
            <v>0.4</v>
          </cell>
          <cell r="J611">
            <v>1.3</v>
          </cell>
          <cell r="K611">
            <v>1.3</v>
          </cell>
          <cell r="L611">
            <v>1.1499999999999999</v>
          </cell>
          <cell r="M611">
            <v>0</v>
          </cell>
          <cell r="N611">
            <v>1.4</v>
          </cell>
          <cell r="O611">
            <v>1.2</v>
          </cell>
          <cell r="P611">
            <v>0.2</v>
          </cell>
          <cell r="Q611">
            <v>0</v>
          </cell>
          <cell r="R611">
            <v>0.5</v>
          </cell>
          <cell r="S611">
            <v>13.7</v>
          </cell>
          <cell r="T611">
            <v>0.8</v>
          </cell>
          <cell r="U611">
            <v>0.6</v>
          </cell>
          <cell r="V611">
            <v>78.900000000000006</v>
          </cell>
          <cell r="W611">
            <v>0</v>
          </cell>
          <cell r="X611">
            <v>23</v>
          </cell>
          <cell r="Y611">
            <v>24</v>
          </cell>
          <cell r="Z611">
            <v>101</v>
          </cell>
          <cell r="AA611">
            <v>1.7</v>
          </cell>
          <cell r="AB611">
            <v>1.86</v>
          </cell>
          <cell r="AC611">
            <v>0.08</v>
          </cell>
          <cell r="AD611">
            <v>0.02</v>
          </cell>
          <cell r="AE611">
            <v>2.5</v>
          </cell>
          <cell r="AF611">
            <v>5.48</v>
          </cell>
          <cell r="AG611">
            <v>2.5</v>
          </cell>
          <cell r="AH611">
            <v>0.14000000000000001</v>
          </cell>
          <cell r="AI611">
            <v>0.23</v>
          </cell>
          <cell r="AJ611">
            <v>4.0999999999999996</v>
          </cell>
          <cell r="AK611">
            <v>11</v>
          </cell>
          <cell r="AL611">
            <v>1.69</v>
          </cell>
          <cell r="AM611">
            <v>320</v>
          </cell>
          <cell r="AN611">
            <v>290</v>
          </cell>
          <cell r="AO611">
            <v>19</v>
          </cell>
          <cell r="AP611">
            <v>140</v>
          </cell>
          <cell r="AQ611">
            <v>27</v>
          </cell>
          <cell r="AR611">
            <v>0.4</v>
          </cell>
          <cell r="AS611">
            <v>0.4</v>
          </cell>
        </row>
        <row r="612">
          <cell r="A612">
            <v>842</v>
          </cell>
          <cell r="B612" t="str">
            <v>Imperador cozido</v>
          </cell>
          <cell r="C612" t="str">
            <v>Peixes, mariscos, anfíbios, répteis e invertebrados</v>
          </cell>
          <cell r="D612" t="str">
            <v>Peixe (músculo)</v>
          </cell>
          <cell r="E612" t="str">
            <v>Peixe de mar</v>
          </cell>
          <cell r="F612">
            <v>84</v>
          </cell>
          <cell r="G612">
            <v>357</v>
          </cell>
          <cell r="H612">
            <v>0.5</v>
          </cell>
          <cell r="I612">
            <v>0.1</v>
          </cell>
          <cell r="J612">
            <v>0.1</v>
          </cell>
          <cell r="K612">
            <v>0.2</v>
          </cell>
          <cell r="L612">
            <v>0.1</v>
          </cell>
          <cell r="M612">
            <v>0</v>
          </cell>
          <cell r="N612">
            <v>0</v>
          </cell>
          <cell r="O612">
            <v>0</v>
          </cell>
          <cell r="P612">
            <v>0</v>
          </cell>
          <cell r="Q612">
            <v>0</v>
          </cell>
          <cell r="R612">
            <v>0</v>
          </cell>
          <cell r="S612">
            <v>19.899999999999999</v>
          </cell>
          <cell r="T612">
            <v>0.9</v>
          </cell>
          <cell r="U612">
            <v>0</v>
          </cell>
          <cell r="V612">
            <v>77.7</v>
          </cell>
          <cell r="W612">
            <v>0</v>
          </cell>
          <cell r="X612">
            <v>35</v>
          </cell>
          <cell r="Y612">
            <v>10</v>
          </cell>
          <cell r="Z612">
            <v>0</v>
          </cell>
          <cell r="AA612">
            <v>2.7</v>
          </cell>
          <cell r="AB612">
            <v>0.69</v>
          </cell>
          <cell r="AC612">
            <v>0.08</v>
          </cell>
          <cell r="AD612">
            <v>0.01</v>
          </cell>
          <cell r="AE612">
            <v>3.4</v>
          </cell>
          <cell r="AF612">
            <v>7.1</v>
          </cell>
          <cell r="AG612">
            <v>3.7</v>
          </cell>
          <cell r="AH612">
            <v>0.09</v>
          </cell>
          <cell r="AI612">
            <v>0.36</v>
          </cell>
          <cell r="AJ612">
            <v>0</v>
          </cell>
          <cell r="AK612">
            <v>11</v>
          </cell>
          <cell r="AL612">
            <v>1.9</v>
          </cell>
          <cell r="AM612">
            <v>340</v>
          </cell>
          <cell r="AN612">
            <v>300</v>
          </cell>
          <cell r="AO612">
            <v>13</v>
          </cell>
          <cell r="AP612">
            <v>210</v>
          </cell>
          <cell r="AQ612">
            <v>42</v>
          </cell>
          <cell r="AR612">
            <v>0.2</v>
          </cell>
          <cell r="AS612">
            <v>0.5</v>
          </cell>
        </row>
        <row r="613">
          <cell r="A613">
            <v>841</v>
          </cell>
          <cell r="B613" t="str">
            <v>Imperador cru</v>
          </cell>
          <cell r="C613" t="str">
            <v>Peixes, mariscos, anfíbios, répteis e invertebrados</v>
          </cell>
          <cell r="D613" t="str">
            <v>Peixe (músculo)</v>
          </cell>
          <cell r="E613" t="str">
            <v>Peixe de mar</v>
          </cell>
          <cell r="F613">
            <v>80</v>
          </cell>
          <cell r="G613">
            <v>338</v>
          </cell>
          <cell r="H613">
            <v>0.4</v>
          </cell>
          <cell r="I613">
            <v>0.1</v>
          </cell>
          <cell r="J613">
            <v>0.1</v>
          </cell>
          <cell r="K613">
            <v>0.1</v>
          </cell>
          <cell r="L613">
            <v>0</v>
          </cell>
          <cell r="M613">
            <v>0</v>
          </cell>
          <cell r="N613">
            <v>0</v>
          </cell>
          <cell r="O613">
            <v>0</v>
          </cell>
          <cell r="P613">
            <v>0</v>
          </cell>
          <cell r="Q613">
            <v>0</v>
          </cell>
          <cell r="R613">
            <v>0</v>
          </cell>
          <cell r="S613">
            <v>19</v>
          </cell>
          <cell r="T613">
            <v>0.2</v>
          </cell>
          <cell r="U613">
            <v>0</v>
          </cell>
          <cell r="V613">
            <v>79.2</v>
          </cell>
          <cell r="W613">
            <v>0</v>
          </cell>
          <cell r="X613">
            <v>32</v>
          </cell>
          <cell r="Y613">
            <v>10</v>
          </cell>
          <cell r="Z613">
            <v>0</v>
          </cell>
          <cell r="AA613">
            <v>2.7</v>
          </cell>
          <cell r="AB613">
            <v>0.62</v>
          </cell>
          <cell r="AC613">
            <v>0.1</v>
          </cell>
          <cell r="AD613">
            <v>0.02</v>
          </cell>
          <cell r="AE613">
            <v>3.9</v>
          </cell>
          <cell r="AF613">
            <v>7.4</v>
          </cell>
          <cell r="AG613">
            <v>3.5</v>
          </cell>
          <cell r="AH613">
            <v>0.12</v>
          </cell>
          <cell r="AI613">
            <v>0.36</v>
          </cell>
          <cell r="AJ613">
            <v>0</v>
          </cell>
          <cell r="AK613">
            <v>11</v>
          </cell>
          <cell r="AL613">
            <v>1.1000000000000001</v>
          </cell>
          <cell r="AM613">
            <v>72</v>
          </cell>
          <cell r="AN613">
            <v>320</v>
          </cell>
          <cell r="AO613">
            <v>14</v>
          </cell>
          <cell r="AP613">
            <v>210</v>
          </cell>
          <cell r="AQ613">
            <v>32</v>
          </cell>
          <cell r="AR613">
            <v>0.2</v>
          </cell>
          <cell r="AS613">
            <v>0.4</v>
          </cell>
        </row>
        <row r="614">
          <cell r="A614">
            <v>843</v>
          </cell>
          <cell r="B614" t="str">
            <v>Imperador grelhado</v>
          </cell>
          <cell r="C614" t="str">
            <v>Peixes, mariscos, anfíbios, répteis e invertebrados</v>
          </cell>
          <cell r="D614" t="str">
            <v>Peixe (músculo)</v>
          </cell>
          <cell r="E614" t="str">
            <v>Peixe de mar</v>
          </cell>
          <cell r="F614">
            <v>97</v>
          </cell>
          <cell r="G614">
            <v>410</v>
          </cell>
          <cell r="H614">
            <v>0.5</v>
          </cell>
          <cell r="I614">
            <v>0.1</v>
          </cell>
          <cell r="J614">
            <v>0.1</v>
          </cell>
          <cell r="K614">
            <v>0.1</v>
          </cell>
          <cell r="L614">
            <v>0</v>
          </cell>
          <cell r="M614">
            <v>0</v>
          </cell>
          <cell r="N614">
            <v>0</v>
          </cell>
          <cell r="O614">
            <v>0</v>
          </cell>
          <cell r="P614">
            <v>0</v>
          </cell>
          <cell r="Q614">
            <v>0</v>
          </cell>
          <cell r="R614">
            <v>0</v>
          </cell>
          <cell r="S614">
            <v>23</v>
          </cell>
          <cell r="T614">
            <v>1</v>
          </cell>
          <cell r="U614">
            <v>0</v>
          </cell>
          <cell r="V614">
            <v>74.3</v>
          </cell>
          <cell r="W614">
            <v>0</v>
          </cell>
          <cell r="X614">
            <v>39</v>
          </cell>
          <cell r="Y614">
            <v>11</v>
          </cell>
          <cell r="Z614">
            <v>0</v>
          </cell>
          <cell r="AA614">
            <v>3.1</v>
          </cell>
          <cell r="AB614">
            <v>0.79</v>
          </cell>
          <cell r="AC614">
            <v>0.1</v>
          </cell>
          <cell r="AD614">
            <v>0.02</v>
          </cell>
          <cell r="AE614">
            <v>4.5</v>
          </cell>
          <cell r="AF614">
            <v>8.8000000000000007</v>
          </cell>
          <cell r="AG614">
            <v>4.3</v>
          </cell>
          <cell r="AH614">
            <v>0.12</v>
          </cell>
          <cell r="AI614">
            <v>0.37</v>
          </cell>
          <cell r="AJ614">
            <v>0</v>
          </cell>
          <cell r="AK614">
            <v>11</v>
          </cell>
          <cell r="AL614">
            <v>2.2000000000000002</v>
          </cell>
          <cell r="AM614">
            <v>390</v>
          </cell>
          <cell r="AN614">
            <v>340</v>
          </cell>
          <cell r="AO614">
            <v>18</v>
          </cell>
          <cell r="AP614">
            <v>240</v>
          </cell>
          <cell r="AQ614">
            <v>37</v>
          </cell>
          <cell r="AR614">
            <v>0.3</v>
          </cell>
          <cell r="AS614">
            <v>0.5</v>
          </cell>
        </row>
        <row r="615">
          <cell r="A615">
            <v>1900000059</v>
          </cell>
          <cell r="B615" t="str">
            <v xml:space="preserve">Inhame cru </v>
          </cell>
          <cell r="C615" t="str">
            <v>Raízes amiláceas ou tubérculos e seus produtos, plantas sacarinas</v>
          </cell>
          <cell r="D615" t="str">
            <v>Raízes e tubérculos amiláceos</v>
          </cell>
          <cell r="E615" t="str">
            <v>Raízes e tubérculos de vegetais tropicais</v>
          </cell>
          <cell r="F615">
            <v>114</v>
          </cell>
          <cell r="G615">
            <v>484</v>
          </cell>
          <cell r="H615">
            <v>0.3</v>
          </cell>
          <cell r="I615">
            <v>0.1</v>
          </cell>
          <cell r="J615">
            <v>0</v>
          </cell>
          <cell r="K615">
            <v>0.1</v>
          </cell>
          <cell r="L615">
            <v>0.1</v>
          </cell>
          <cell r="M615">
            <v>0</v>
          </cell>
          <cell r="N615">
            <v>25.7</v>
          </cell>
          <cell r="O615">
            <v>0.7</v>
          </cell>
          <cell r="P615">
            <v>0</v>
          </cell>
          <cell r="Q615">
            <v>25</v>
          </cell>
          <cell r="R615">
            <v>1.3</v>
          </cell>
          <cell r="S615">
            <v>1.5</v>
          </cell>
          <cell r="T615">
            <v>0</v>
          </cell>
          <cell r="U615">
            <v>0</v>
          </cell>
          <cell r="V615">
            <v>67.2</v>
          </cell>
          <cell r="W615">
            <v>0</v>
          </cell>
          <cell r="X615">
            <v>0</v>
          </cell>
          <cell r="Y615">
            <v>14</v>
          </cell>
          <cell r="Z615">
            <v>83</v>
          </cell>
          <cell r="AA615">
            <v>0</v>
          </cell>
          <cell r="AB615">
            <v>4.5999999999999996</v>
          </cell>
          <cell r="AC615">
            <v>0.16</v>
          </cell>
          <cell r="AD615">
            <v>0.01</v>
          </cell>
          <cell r="AE615">
            <v>0.2</v>
          </cell>
          <cell r="AF615">
            <v>0.5</v>
          </cell>
          <cell r="AG615">
            <v>0.3</v>
          </cell>
          <cell r="AH615">
            <v>0.16</v>
          </cell>
          <cell r="AI615">
            <v>0</v>
          </cell>
          <cell r="AJ615">
            <v>4</v>
          </cell>
          <cell r="AK615">
            <v>8</v>
          </cell>
          <cell r="AL615">
            <v>0.47</v>
          </cell>
          <cell r="AM615">
            <v>2</v>
          </cell>
          <cell r="AN615">
            <v>380</v>
          </cell>
          <cell r="AO615">
            <v>15</v>
          </cell>
          <cell r="AP615">
            <v>27</v>
          </cell>
          <cell r="AQ615">
            <v>15</v>
          </cell>
          <cell r="AR615">
            <v>0.7</v>
          </cell>
          <cell r="AS615">
            <v>0.3</v>
          </cell>
          <cell r="AT615">
            <v>1</v>
          </cell>
          <cell r="AU615">
            <v>2</v>
          </cell>
        </row>
        <row r="616">
          <cell r="A616">
            <v>82</v>
          </cell>
          <cell r="B616" t="str">
            <v xml:space="preserve">Iogurte gordo, aromatizado, açucarado </v>
          </cell>
          <cell r="C616" t="str">
            <v>Leite e produtos lácteos</v>
          </cell>
          <cell r="D616" t="str">
            <v xml:space="preserve">Leite ou nata fermentados </v>
          </cell>
          <cell r="E616" t="str">
            <v>Produtos de leite fermentados</v>
          </cell>
          <cell r="F616">
            <v>83</v>
          </cell>
          <cell r="G616">
            <v>349</v>
          </cell>
          <cell r="H616">
            <v>3.6</v>
          </cell>
          <cell r="I616">
            <v>2</v>
          </cell>
          <cell r="J616">
            <v>0.8</v>
          </cell>
          <cell r="K616">
            <v>0.1</v>
          </cell>
          <cell r="L616">
            <v>0.1</v>
          </cell>
          <cell r="M616">
            <v>0.1</v>
          </cell>
          <cell r="N616">
            <v>8.5</v>
          </cell>
          <cell r="O616">
            <v>8.5</v>
          </cell>
          <cell r="P616">
            <v>0</v>
          </cell>
          <cell r="Q616">
            <v>0</v>
          </cell>
          <cell r="R616">
            <v>0</v>
          </cell>
          <cell r="S616">
            <v>3.9</v>
          </cell>
          <cell r="T616">
            <v>0.1</v>
          </cell>
          <cell r="U616">
            <v>0</v>
          </cell>
          <cell r="V616">
            <v>82.9</v>
          </cell>
          <cell r="W616">
            <v>0.4</v>
          </cell>
          <cell r="X616">
            <v>8</v>
          </cell>
          <cell r="Y616">
            <v>55</v>
          </cell>
          <cell r="Z616">
            <v>31</v>
          </cell>
          <cell r="AA616">
            <v>0</v>
          </cell>
          <cell r="AB616">
            <v>0.1</v>
          </cell>
          <cell r="AC616">
            <v>0.02</v>
          </cell>
          <cell r="AD616">
            <v>0.18</v>
          </cell>
          <cell r="AE616">
            <v>0.2</v>
          </cell>
          <cell r="AF616">
            <v>1</v>
          </cell>
          <cell r="AG616">
            <v>0.8</v>
          </cell>
          <cell r="AH616">
            <v>0.03</v>
          </cell>
          <cell r="AI616">
            <v>0</v>
          </cell>
          <cell r="AJ616">
            <v>0</v>
          </cell>
          <cell r="AK616">
            <v>7</v>
          </cell>
          <cell r="AL616">
            <v>0.75</v>
          </cell>
          <cell r="AM616">
            <v>46</v>
          </cell>
          <cell r="AN616">
            <v>140</v>
          </cell>
          <cell r="AO616">
            <v>140</v>
          </cell>
          <cell r="AP616">
            <v>95</v>
          </cell>
          <cell r="AQ616">
            <v>18</v>
          </cell>
          <cell r="AR616">
            <v>0.2</v>
          </cell>
          <cell r="AS616">
            <v>0.6</v>
          </cell>
          <cell r="AU616">
            <v>18</v>
          </cell>
        </row>
        <row r="617">
          <cell r="A617">
            <v>81</v>
          </cell>
          <cell r="B617" t="str">
            <v>Iogurte gordo, com polpa e/ou pedaços de fruta e cereais açucarado</v>
          </cell>
          <cell r="C617" t="str">
            <v>Leite e produtos lácteos</v>
          </cell>
          <cell r="D617" t="str">
            <v xml:space="preserve">Leite ou nata fermentados </v>
          </cell>
          <cell r="E617" t="str">
            <v>Produtos de leite fermentados</v>
          </cell>
          <cell r="F617">
            <v>114</v>
          </cell>
          <cell r="G617">
            <v>478</v>
          </cell>
          <cell r="H617">
            <v>3.2</v>
          </cell>
          <cell r="I617">
            <v>1.8</v>
          </cell>
          <cell r="J617">
            <v>0.7</v>
          </cell>
          <cell r="K617">
            <v>0.1</v>
          </cell>
          <cell r="L617">
            <v>0.1</v>
          </cell>
          <cell r="M617">
            <v>0.1</v>
          </cell>
          <cell r="N617">
            <v>15.8</v>
          </cell>
          <cell r="O617">
            <v>15.8</v>
          </cell>
          <cell r="P617">
            <v>0</v>
          </cell>
          <cell r="Q617">
            <v>0</v>
          </cell>
          <cell r="R617">
            <v>0.8</v>
          </cell>
          <cell r="S617">
            <v>4.2</v>
          </cell>
          <cell r="T617">
            <v>0.1</v>
          </cell>
          <cell r="U617">
            <v>0</v>
          </cell>
          <cell r="V617">
            <v>75</v>
          </cell>
          <cell r="W617">
            <v>1.1000000000000001</v>
          </cell>
          <cell r="X617">
            <v>8</v>
          </cell>
          <cell r="Y617">
            <v>54</v>
          </cell>
          <cell r="Z617">
            <v>119</v>
          </cell>
          <cell r="AA617">
            <v>0</v>
          </cell>
          <cell r="AB617">
            <v>0.05</v>
          </cell>
          <cell r="AC617">
            <v>0.03</v>
          </cell>
          <cell r="AD617">
            <v>0.22</v>
          </cell>
          <cell r="AE617">
            <v>0.2</v>
          </cell>
          <cell r="AF617">
            <v>1.1000000000000001</v>
          </cell>
          <cell r="AG617">
            <v>0.9</v>
          </cell>
          <cell r="AH617">
            <v>0.04</v>
          </cell>
          <cell r="AI617">
            <v>0</v>
          </cell>
          <cell r="AJ617">
            <v>0</v>
          </cell>
          <cell r="AK617">
            <v>3</v>
          </cell>
          <cell r="AL617">
            <v>0.75</v>
          </cell>
          <cell r="AM617">
            <v>48</v>
          </cell>
          <cell r="AN617">
            <v>180</v>
          </cell>
          <cell r="AO617">
            <v>120</v>
          </cell>
          <cell r="AP617">
            <v>110</v>
          </cell>
          <cell r="AQ617">
            <v>12</v>
          </cell>
          <cell r="AR617">
            <v>0.2</v>
          </cell>
          <cell r="AS617">
            <v>0.5</v>
          </cell>
          <cell r="AU617">
            <v>18</v>
          </cell>
        </row>
        <row r="618">
          <cell r="A618">
            <v>80</v>
          </cell>
          <cell r="B618" t="str">
            <v xml:space="preserve">Iogurte gordo, com polpa e/ou pedaços de fruta, açucarado </v>
          </cell>
          <cell r="C618" t="str">
            <v>Leite e produtos lácteos</v>
          </cell>
          <cell r="D618" t="str">
            <v xml:space="preserve">Leite ou nata fermentados </v>
          </cell>
          <cell r="E618" t="str">
            <v>Produtos de leite fermentados</v>
          </cell>
          <cell r="F618">
            <v>96</v>
          </cell>
          <cell r="G618">
            <v>403</v>
          </cell>
          <cell r="H618">
            <v>3.2</v>
          </cell>
          <cell r="I618">
            <v>1.8</v>
          </cell>
          <cell r="J618">
            <v>0.7</v>
          </cell>
          <cell r="K618">
            <v>0.1</v>
          </cell>
          <cell r="L618">
            <v>0.1</v>
          </cell>
          <cell r="M618">
            <v>0.1</v>
          </cell>
          <cell r="N618">
            <v>12.4</v>
          </cell>
          <cell r="O618">
            <v>12.4</v>
          </cell>
          <cell r="P618">
            <v>0</v>
          </cell>
          <cell r="Q618">
            <v>0</v>
          </cell>
          <cell r="R618">
            <v>0</v>
          </cell>
          <cell r="S618">
            <v>4.2</v>
          </cell>
          <cell r="T618">
            <v>0.1</v>
          </cell>
          <cell r="U618">
            <v>0</v>
          </cell>
          <cell r="V618">
            <v>79.3</v>
          </cell>
          <cell r="W618">
            <v>0.2</v>
          </cell>
          <cell r="X618">
            <v>12</v>
          </cell>
          <cell r="Y618">
            <v>52</v>
          </cell>
          <cell r="Z618">
            <v>115</v>
          </cell>
          <cell r="AA618">
            <v>0</v>
          </cell>
          <cell r="AB618">
            <v>0.05</v>
          </cell>
          <cell r="AC618">
            <v>0.03</v>
          </cell>
          <cell r="AD618">
            <v>0.17</v>
          </cell>
          <cell r="AE618">
            <v>0.2</v>
          </cell>
          <cell r="AF618">
            <v>1.1000000000000001</v>
          </cell>
          <cell r="AG618">
            <v>0.9</v>
          </cell>
          <cell r="AH618">
            <v>0.03</v>
          </cell>
          <cell r="AI618">
            <v>0</v>
          </cell>
          <cell r="AJ618">
            <v>0</v>
          </cell>
          <cell r="AK618">
            <v>2.5</v>
          </cell>
          <cell r="AL618">
            <v>0.75</v>
          </cell>
          <cell r="AM618">
            <v>39</v>
          </cell>
          <cell r="AN618">
            <v>150</v>
          </cell>
          <cell r="AO618">
            <v>130</v>
          </cell>
          <cell r="AP618">
            <v>91</v>
          </cell>
          <cell r="AQ618">
            <v>10</v>
          </cell>
          <cell r="AR618">
            <v>0.2</v>
          </cell>
          <cell r="AS618">
            <v>0.5</v>
          </cell>
          <cell r="AU618">
            <v>18</v>
          </cell>
        </row>
        <row r="619">
          <cell r="A619">
            <v>2122000009</v>
          </cell>
          <cell r="B619" t="str">
            <v>Iogurte grego com fruta açucarado</v>
          </cell>
          <cell r="C619" t="str">
            <v>Leite e produtos lácteos</v>
          </cell>
          <cell r="D619" t="str">
            <v xml:space="preserve">Leite ou nata fermentados </v>
          </cell>
          <cell r="E619" t="str">
            <v>Produtos de leite fermentados</v>
          </cell>
          <cell r="F619">
            <v>113</v>
          </cell>
          <cell r="G619">
            <v>475</v>
          </cell>
          <cell r="H619">
            <v>5</v>
          </cell>
          <cell r="I619">
            <v>3.2</v>
          </cell>
          <cell r="J619">
            <v>1.3</v>
          </cell>
          <cell r="K619">
            <v>0.2</v>
          </cell>
          <cell r="L619">
            <v>0.1</v>
          </cell>
          <cell r="M619">
            <v>0.1</v>
          </cell>
          <cell r="N619">
            <v>13.7</v>
          </cell>
          <cell r="O619">
            <v>13.7</v>
          </cell>
          <cell r="P619">
            <v>0</v>
          </cell>
          <cell r="Q619">
            <v>0</v>
          </cell>
          <cell r="R619">
            <v>0.8</v>
          </cell>
          <cell r="S619">
            <v>2.7</v>
          </cell>
          <cell r="T619">
            <v>0.1</v>
          </cell>
          <cell r="U619">
            <v>0</v>
          </cell>
          <cell r="V619">
            <v>75</v>
          </cell>
          <cell r="W619">
            <v>0.4</v>
          </cell>
          <cell r="X619">
            <v>17</v>
          </cell>
          <cell r="Y619">
            <v>121</v>
          </cell>
          <cell r="Z619">
            <v>36</v>
          </cell>
          <cell r="AA619">
            <v>0.1</v>
          </cell>
          <cell r="AB619">
            <v>0.38</v>
          </cell>
          <cell r="AC619">
            <v>0.01</v>
          </cell>
          <cell r="AD619">
            <v>0.12</v>
          </cell>
          <cell r="AE619">
            <v>0</v>
          </cell>
          <cell r="AF619">
            <v>0</v>
          </cell>
          <cell r="AG619">
            <v>0</v>
          </cell>
          <cell r="AH619">
            <v>0</v>
          </cell>
          <cell r="AI619">
            <v>0.2</v>
          </cell>
          <cell r="AJ619">
            <v>0</v>
          </cell>
          <cell r="AK619">
            <v>1.7</v>
          </cell>
          <cell r="AL619">
            <v>0.7</v>
          </cell>
          <cell r="AM619">
            <v>33</v>
          </cell>
          <cell r="AN619">
            <v>150</v>
          </cell>
          <cell r="AO619">
            <v>95</v>
          </cell>
          <cell r="AP619">
            <v>80</v>
          </cell>
          <cell r="AQ619">
            <v>9</v>
          </cell>
          <cell r="AR619">
            <v>0</v>
          </cell>
          <cell r="AS619">
            <v>0.3</v>
          </cell>
        </row>
        <row r="620">
          <cell r="A620">
            <v>2122000015</v>
          </cell>
          <cell r="B620" t="str">
            <v xml:space="preserve">Iogurte grego magro natural </v>
          </cell>
          <cell r="C620" t="str">
            <v>Leite e produtos lácteos</v>
          </cell>
          <cell r="D620" t="str">
            <v xml:space="preserve">Leite ou nata fermentados </v>
          </cell>
          <cell r="E620" t="str">
            <v>Produtos de leite fermentados</v>
          </cell>
          <cell r="F620">
            <v>56</v>
          </cell>
          <cell r="G620">
            <v>236</v>
          </cell>
          <cell r="H620">
            <v>2</v>
          </cell>
          <cell r="I620">
            <v>1.4</v>
          </cell>
          <cell r="J620">
            <v>0.4</v>
          </cell>
          <cell r="K620">
            <v>0.1</v>
          </cell>
          <cell r="L620">
            <v>0.1</v>
          </cell>
          <cell r="M620">
            <v>0.1</v>
          </cell>
          <cell r="N620">
            <v>3.9</v>
          </cell>
          <cell r="O620">
            <v>3.9</v>
          </cell>
          <cell r="P620">
            <v>0</v>
          </cell>
          <cell r="Q620">
            <v>0</v>
          </cell>
          <cell r="R620">
            <v>0</v>
          </cell>
          <cell r="S620">
            <v>5.3</v>
          </cell>
          <cell r="T620">
            <v>0</v>
          </cell>
          <cell r="U620">
            <v>0</v>
          </cell>
          <cell r="V620">
            <v>87.9</v>
          </cell>
          <cell r="W620">
            <v>0.4</v>
          </cell>
          <cell r="X620">
            <v>6</v>
          </cell>
          <cell r="Y620">
            <v>30</v>
          </cell>
          <cell r="Z620">
            <v>17</v>
          </cell>
          <cell r="AA620">
            <v>0</v>
          </cell>
          <cell r="AB620">
            <v>0.03</v>
          </cell>
          <cell r="AC620">
            <v>0.03</v>
          </cell>
          <cell r="AD620">
            <v>0.24</v>
          </cell>
          <cell r="AE620">
            <v>0.2</v>
          </cell>
          <cell r="AF620">
            <v>1.1000000000000001</v>
          </cell>
          <cell r="AG620">
            <v>0.9</v>
          </cell>
          <cell r="AH620">
            <v>0.03</v>
          </cell>
          <cell r="AI620">
            <v>0</v>
          </cell>
          <cell r="AJ620">
            <v>0</v>
          </cell>
          <cell r="AK620">
            <v>1.7</v>
          </cell>
          <cell r="AL620">
            <v>0.75</v>
          </cell>
          <cell r="AM620">
            <v>0.1</v>
          </cell>
          <cell r="AN620">
            <v>180</v>
          </cell>
          <cell r="AO620">
            <v>120</v>
          </cell>
          <cell r="AP620">
            <v>110</v>
          </cell>
          <cell r="AQ620">
            <v>12</v>
          </cell>
          <cell r="AR620">
            <v>0.2</v>
          </cell>
          <cell r="AS620">
            <v>0.5</v>
          </cell>
        </row>
        <row r="621">
          <cell r="A621">
            <v>2122000008</v>
          </cell>
          <cell r="B621" t="str">
            <v>Iogurte grego natural</v>
          </cell>
          <cell r="C621" t="str">
            <v>Leite e produtos lácteos</v>
          </cell>
          <cell r="D621" t="str">
            <v xml:space="preserve">Leite ou nata fermentados </v>
          </cell>
          <cell r="E621" t="str">
            <v>Produtos de leite fermentados</v>
          </cell>
          <cell r="F621">
            <v>85</v>
          </cell>
          <cell r="G621">
            <v>354</v>
          </cell>
          <cell r="H621">
            <v>6.6</v>
          </cell>
          <cell r="I621">
            <v>4.2</v>
          </cell>
          <cell r="J621">
            <v>1.6</v>
          </cell>
          <cell r="K621">
            <v>0.2</v>
          </cell>
          <cell r="L621">
            <v>0.2</v>
          </cell>
          <cell r="M621">
            <v>0.2</v>
          </cell>
          <cell r="N621">
            <v>4.8</v>
          </cell>
          <cell r="O621">
            <v>4.8</v>
          </cell>
          <cell r="P621">
            <v>0</v>
          </cell>
          <cell r="Q621">
            <v>0</v>
          </cell>
          <cell r="R621">
            <v>0</v>
          </cell>
          <cell r="S621">
            <v>1.4</v>
          </cell>
          <cell r="T621">
            <v>0.1</v>
          </cell>
          <cell r="U621">
            <v>0</v>
          </cell>
          <cell r="V621">
            <v>83.9</v>
          </cell>
          <cell r="W621">
            <v>0.4</v>
          </cell>
          <cell r="X621">
            <v>17</v>
          </cell>
          <cell r="Y621">
            <v>121</v>
          </cell>
          <cell r="Z621">
            <v>36</v>
          </cell>
          <cell r="AA621">
            <v>0.1</v>
          </cell>
          <cell r="AB621">
            <v>0.38</v>
          </cell>
          <cell r="AC621">
            <v>0.02</v>
          </cell>
          <cell r="AD621">
            <v>0.17</v>
          </cell>
          <cell r="AE621">
            <v>0</v>
          </cell>
          <cell r="AF621">
            <v>0</v>
          </cell>
          <cell r="AG621">
            <v>0</v>
          </cell>
          <cell r="AH621">
            <v>0.03</v>
          </cell>
          <cell r="AI621">
            <v>0.2</v>
          </cell>
          <cell r="AJ621">
            <v>0</v>
          </cell>
          <cell r="AK621">
            <v>1.7</v>
          </cell>
          <cell r="AL621">
            <v>0.75</v>
          </cell>
          <cell r="AM621">
            <v>32</v>
          </cell>
          <cell r="AN621">
            <v>140</v>
          </cell>
          <cell r="AO621">
            <v>100</v>
          </cell>
          <cell r="AP621">
            <v>97</v>
          </cell>
          <cell r="AQ621">
            <v>8.4</v>
          </cell>
          <cell r="AR621">
            <v>0</v>
          </cell>
          <cell r="AS621">
            <v>0.3</v>
          </cell>
        </row>
        <row r="622">
          <cell r="A622">
            <v>77</v>
          </cell>
          <cell r="B622" t="str">
            <v xml:space="preserve">Iogurte líquido magro, aromatizado, açucarado </v>
          </cell>
          <cell r="C622" t="str">
            <v>Leite e produtos lácteos</v>
          </cell>
          <cell r="D622" t="str">
            <v xml:space="preserve">Leite ou nata fermentados </v>
          </cell>
          <cell r="E622" t="str">
            <v>Produtos de leite fermentados</v>
          </cell>
          <cell r="F622">
            <v>62</v>
          </cell>
          <cell r="G622">
            <v>263</v>
          </cell>
          <cell r="H622">
            <v>0.3</v>
          </cell>
          <cell r="I622">
            <v>0.2</v>
          </cell>
          <cell r="J622">
            <v>0.1</v>
          </cell>
          <cell r="K622">
            <v>0</v>
          </cell>
          <cell r="L622">
            <v>0</v>
          </cell>
          <cell r="M622">
            <v>0</v>
          </cell>
          <cell r="N622">
            <v>11.6</v>
          </cell>
          <cell r="O622">
            <v>11.6</v>
          </cell>
          <cell r="P622">
            <v>0</v>
          </cell>
          <cell r="Q622">
            <v>0</v>
          </cell>
          <cell r="R622">
            <v>0</v>
          </cell>
          <cell r="S622">
            <v>3.2</v>
          </cell>
          <cell r="T622">
            <v>0.2</v>
          </cell>
          <cell r="U622">
            <v>0</v>
          </cell>
          <cell r="V622">
            <v>84.2</v>
          </cell>
          <cell r="W622">
            <v>0</v>
          </cell>
          <cell r="X622">
            <v>1</v>
          </cell>
          <cell r="Y622">
            <v>16</v>
          </cell>
          <cell r="Z622">
            <v>9</v>
          </cell>
          <cell r="AA622">
            <v>0</v>
          </cell>
          <cell r="AB622">
            <v>0</v>
          </cell>
          <cell r="AC622">
            <v>0.02</v>
          </cell>
          <cell r="AD622">
            <v>0.18</v>
          </cell>
          <cell r="AE622">
            <v>0.2</v>
          </cell>
          <cell r="AF622">
            <v>0.9</v>
          </cell>
          <cell r="AG622">
            <v>0.7</v>
          </cell>
          <cell r="AH622">
            <v>0.03</v>
          </cell>
          <cell r="AI622">
            <v>0</v>
          </cell>
          <cell r="AJ622">
            <v>0</v>
          </cell>
          <cell r="AK622">
            <v>6</v>
          </cell>
          <cell r="AL622">
            <v>0.75</v>
          </cell>
          <cell r="AM622">
            <v>60</v>
          </cell>
          <cell r="AN622">
            <v>120</v>
          </cell>
          <cell r="AO622">
            <v>81</v>
          </cell>
          <cell r="AP622">
            <v>72</v>
          </cell>
          <cell r="AQ622">
            <v>8</v>
          </cell>
          <cell r="AR622">
            <v>0.2</v>
          </cell>
          <cell r="AS622">
            <v>0.3</v>
          </cell>
          <cell r="AU622">
            <v>18</v>
          </cell>
        </row>
        <row r="623">
          <cell r="A623">
            <v>73</v>
          </cell>
          <cell r="B623" t="str">
            <v xml:space="preserve">Iogurte líquido meio gordo, aromatizado, açucarado </v>
          </cell>
          <cell r="C623" t="str">
            <v>Leite e produtos lácteos</v>
          </cell>
          <cell r="D623" t="str">
            <v xml:space="preserve">Leite ou nata fermentados </v>
          </cell>
          <cell r="E623" t="str">
            <v>Produtos de leite fermentados</v>
          </cell>
          <cell r="F623">
            <v>70</v>
          </cell>
          <cell r="G623">
            <v>297</v>
          </cell>
          <cell r="H623">
            <v>1.3</v>
          </cell>
          <cell r="I623">
            <v>0.7</v>
          </cell>
          <cell r="J623">
            <v>0.3</v>
          </cell>
          <cell r="K623">
            <v>0</v>
          </cell>
          <cell r="L623">
            <v>0</v>
          </cell>
          <cell r="M623">
            <v>0.1</v>
          </cell>
          <cell r="N623">
            <v>11.5</v>
          </cell>
          <cell r="O623">
            <v>11.5</v>
          </cell>
          <cell r="P623">
            <v>0</v>
          </cell>
          <cell r="Q623">
            <v>0</v>
          </cell>
          <cell r="R623">
            <v>0</v>
          </cell>
          <cell r="S623">
            <v>3</v>
          </cell>
          <cell r="T623">
            <v>0.1</v>
          </cell>
          <cell r="U623">
            <v>0</v>
          </cell>
          <cell r="V623">
            <v>83.3</v>
          </cell>
          <cell r="W623">
            <v>0.2</v>
          </cell>
          <cell r="X623">
            <v>3</v>
          </cell>
          <cell r="Y623">
            <v>33</v>
          </cell>
          <cell r="Z623">
            <v>19</v>
          </cell>
          <cell r="AA623">
            <v>0</v>
          </cell>
          <cell r="AB623">
            <v>0.02</v>
          </cell>
          <cell r="AC623">
            <v>0.02</v>
          </cell>
          <cell r="AD623">
            <v>0.17</v>
          </cell>
          <cell r="AE623">
            <v>0.2</v>
          </cell>
          <cell r="AF623">
            <v>0.8</v>
          </cell>
          <cell r="AG623">
            <v>0.6</v>
          </cell>
          <cell r="AH623">
            <v>0.03</v>
          </cell>
          <cell r="AI623">
            <v>0</v>
          </cell>
          <cell r="AJ623">
            <v>0</v>
          </cell>
          <cell r="AK623">
            <v>6.4</v>
          </cell>
          <cell r="AL623">
            <v>0.75</v>
          </cell>
          <cell r="AM623">
            <v>42</v>
          </cell>
          <cell r="AN623">
            <v>98</v>
          </cell>
          <cell r="AO623">
            <v>110</v>
          </cell>
          <cell r="AP623">
            <v>78</v>
          </cell>
          <cell r="AQ623">
            <v>8</v>
          </cell>
          <cell r="AR623">
            <v>0.2</v>
          </cell>
          <cell r="AS623">
            <v>0.3</v>
          </cell>
          <cell r="AU623">
            <v>18</v>
          </cell>
        </row>
        <row r="624">
          <cell r="A624">
            <v>71</v>
          </cell>
          <cell r="B624" t="str">
            <v>Iogurte líquido meio gordo, natural, açucarado</v>
          </cell>
          <cell r="C624" t="str">
            <v>Leite e produtos lácteos</v>
          </cell>
          <cell r="D624" t="str">
            <v xml:space="preserve">Leite ou nata fermentados </v>
          </cell>
          <cell r="E624" t="str">
            <v>Produtos de leite fermentados</v>
          </cell>
          <cell r="F624">
            <v>70</v>
          </cell>
          <cell r="G624">
            <v>295</v>
          </cell>
          <cell r="H624">
            <v>1.4</v>
          </cell>
          <cell r="I624">
            <v>0.8</v>
          </cell>
          <cell r="J624">
            <v>0.3</v>
          </cell>
          <cell r="K624">
            <v>0</v>
          </cell>
          <cell r="L624">
            <v>0</v>
          </cell>
          <cell r="M624">
            <v>0.1</v>
          </cell>
          <cell r="N624">
            <v>11.2</v>
          </cell>
          <cell r="O624">
            <v>11.2</v>
          </cell>
          <cell r="P624">
            <v>0</v>
          </cell>
          <cell r="Q624">
            <v>0</v>
          </cell>
          <cell r="R624">
            <v>0</v>
          </cell>
          <cell r="S624">
            <v>3.1</v>
          </cell>
          <cell r="T624">
            <v>0.1</v>
          </cell>
          <cell r="U624">
            <v>0</v>
          </cell>
          <cell r="V624">
            <v>83.6</v>
          </cell>
          <cell r="W624">
            <v>0</v>
          </cell>
          <cell r="X624">
            <v>3</v>
          </cell>
          <cell r="Y624">
            <v>33</v>
          </cell>
          <cell r="Z624">
            <v>19</v>
          </cell>
          <cell r="AA624">
            <v>0</v>
          </cell>
          <cell r="AB624">
            <v>0.02</v>
          </cell>
          <cell r="AC624">
            <v>0.02</v>
          </cell>
          <cell r="AD624">
            <v>0.25</v>
          </cell>
          <cell r="AE624">
            <v>0.2</v>
          </cell>
          <cell r="AF624">
            <v>0.9</v>
          </cell>
          <cell r="AG624">
            <v>0.7</v>
          </cell>
          <cell r="AH624">
            <v>0.05</v>
          </cell>
          <cell r="AI624">
            <v>0</v>
          </cell>
          <cell r="AJ624">
            <v>0</v>
          </cell>
          <cell r="AK624">
            <v>1.1000000000000001</v>
          </cell>
          <cell r="AL624">
            <v>0.7</v>
          </cell>
          <cell r="AM624">
            <v>46</v>
          </cell>
          <cell r="AN624">
            <v>160</v>
          </cell>
          <cell r="AO624">
            <v>100</v>
          </cell>
          <cell r="AP624">
            <v>85</v>
          </cell>
          <cell r="AQ624">
            <v>8</v>
          </cell>
          <cell r="AR624">
            <v>0.2</v>
          </cell>
          <cell r="AS624">
            <v>0.4</v>
          </cell>
          <cell r="AU624">
            <v>18</v>
          </cell>
        </row>
        <row r="625">
          <cell r="A625">
            <v>78</v>
          </cell>
          <cell r="B625" t="str">
            <v xml:space="preserve">Iogurte magro, aromatizado, açucarado </v>
          </cell>
          <cell r="C625" t="str">
            <v>Leite e produtos lácteos</v>
          </cell>
          <cell r="D625" t="str">
            <v xml:space="preserve">Leite ou nata fermentados </v>
          </cell>
          <cell r="E625" t="str">
            <v>Produtos de leite fermentados</v>
          </cell>
          <cell r="F625">
            <v>69</v>
          </cell>
          <cell r="G625">
            <v>294</v>
          </cell>
          <cell r="H625">
            <v>0.1</v>
          </cell>
          <cell r="I625">
            <v>0.1</v>
          </cell>
          <cell r="J625">
            <v>0</v>
          </cell>
          <cell r="K625">
            <v>0</v>
          </cell>
          <cell r="L625">
            <v>0</v>
          </cell>
          <cell r="M625">
            <v>0</v>
          </cell>
          <cell r="N625">
            <v>11.8</v>
          </cell>
          <cell r="O625">
            <v>11.8</v>
          </cell>
          <cell r="P625">
            <v>0</v>
          </cell>
          <cell r="Q625">
            <v>0</v>
          </cell>
          <cell r="R625">
            <v>0</v>
          </cell>
          <cell r="S625">
            <v>5</v>
          </cell>
          <cell r="T625">
            <v>0.2</v>
          </cell>
          <cell r="U625">
            <v>0</v>
          </cell>
          <cell r="V625">
            <v>82</v>
          </cell>
          <cell r="W625">
            <v>0.4</v>
          </cell>
          <cell r="X625">
            <v>1</v>
          </cell>
          <cell r="Y625">
            <v>18</v>
          </cell>
          <cell r="Z625">
            <v>10</v>
          </cell>
          <cell r="AA625">
            <v>0</v>
          </cell>
          <cell r="AB625">
            <v>0</v>
          </cell>
          <cell r="AC625">
            <v>0.04</v>
          </cell>
          <cell r="AD625">
            <v>0.3</v>
          </cell>
          <cell r="AE625">
            <v>0.2</v>
          </cell>
          <cell r="AF625">
            <v>0.3</v>
          </cell>
          <cell r="AG625">
            <v>0.1</v>
          </cell>
          <cell r="AH625">
            <v>0.03</v>
          </cell>
          <cell r="AI625">
            <v>0</v>
          </cell>
          <cell r="AJ625">
            <v>0</v>
          </cell>
          <cell r="AK625">
            <v>6.8</v>
          </cell>
          <cell r="AL625">
            <v>0.75</v>
          </cell>
          <cell r="AM625">
            <v>73</v>
          </cell>
          <cell r="AN625">
            <v>210</v>
          </cell>
          <cell r="AO625">
            <v>150</v>
          </cell>
          <cell r="AP625">
            <v>120</v>
          </cell>
          <cell r="AQ625">
            <v>12</v>
          </cell>
          <cell r="AR625">
            <v>0.3</v>
          </cell>
          <cell r="AS625">
            <v>0.4</v>
          </cell>
          <cell r="AU625">
            <v>18</v>
          </cell>
        </row>
        <row r="626">
          <cell r="A626">
            <v>69</v>
          </cell>
          <cell r="B626" t="str">
            <v>Iogurte magro, com cereais e edulcorantes</v>
          </cell>
          <cell r="C626" t="str">
            <v>Leite e produtos lácteos</v>
          </cell>
          <cell r="D626" t="str">
            <v xml:space="preserve">Leite ou nata fermentados </v>
          </cell>
          <cell r="E626" t="str">
            <v>Produtos de leite fermentados</v>
          </cell>
          <cell r="F626">
            <v>50</v>
          </cell>
          <cell r="G626">
            <v>210</v>
          </cell>
          <cell r="H626">
            <v>0.4</v>
          </cell>
          <cell r="I626">
            <v>0.2</v>
          </cell>
          <cell r="J626">
            <v>0.1</v>
          </cell>
          <cell r="K626">
            <v>0</v>
          </cell>
          <cell r="L626">
            <v>0</v>
          </cell>
          <cell r="M626">
            <v>0</v>
          </cell>
          <cell r="N626">
            <v>5.7</v>
          </cell>
          <cell r="O626">
            <v>5.7</v>
          </cell>
          <cell r="P626">
            <v>0</v>
          </cell>
          <cell r="Q626">
            <v>0</v>
          </cell>
          <cell r="R626">
            <v>1</v>
          </cell>
          <cell r="S626">
            <v>4.3</v>
          </cell>
          <cell r="T626">
            <v>0.2</v>
          </cell>
          <cell r="U626">
            <v>0</v>
          </cell>
          <cell r="V626">
            <v>87.6</v>
          </cell>
          <cell r="W626">
            <v>1.3</v>
          </cell>
          <cell r="X626">
            <v>2</v>
          </cell>
          <cell r="Y626">
            <v>30</v>
          </cell>
          <cell r="Z626">
            <v>17</v>
          </cell>
          <cell r="AA626">
            <v>0</v>
          </cell>
          <cell r="AB626">
            <v>0</v>
          </cell>
          <cell r="AC626">
            <v>0.04</v>
          </cell>
          <cell r="AD626">
            <v>0.25</v>
          </cell>
          <cell r="AE626">
            <v>0.2</v>
          </cell>
          <cell r="AF626">
            <v>1.1000000000000001</v>
          </cell>
          <cell r="AG626">
            <v>0.9</v>
          </cell>
          <cell r="AH626">
            <v>0.04</v>
          </cell>
          <cell r="AI626">
            <v>0</v>
          </cell>
          <cell r="AJ626">
            <v>0</v>
          </cell>
          <cell r="AK626">
            <v>1.7</v>
          </cell>
          <cell r="AL626">
            <v>0.75</v>
          </cell>
          <cell r="AM626">
            <v>92</v>
          </cell>
          <cell r="AN626">
            <v>200</v>
          </cell>
          <cell r="AO626">
            <v>120</v>
          </cell>
          <cell r="AP626">
            <v>100</v>
          </cell>
          <cell r="AQ626">
            <v>17</v>
          </cell>
          <cell r="AR626">
            <v>0.3</v>
          </cell>
          <cell r="AS626">
            <v>0.4</v>
          </cell>
        </row>
        <row r="627">
          <cell r="A627">
            <v>79</v>
          </cell>
          <cell r="B627" t="str">
            <v xml:space="preserve">Iogurte magro, natural </v>
          </cell>
          <cell r="C627" t="str">
            <v>Leite e produtos lácteos</v>
          </cell>
          <cell r="D627" t="str">
            <v xml:space="preserve">Leite ou nata fermentados </v>
          </cell>
          <cell r="E627" t="str">
            <v>Produtos de leite fermentados</v>
          </cell>
          <cell r="F627">
            <v>42</v>
          </cell>
          <cell r="G627">
            <v>177</v>
          </cell>
          <cell r="H627">
            <v>0.2</v>
          </cell>
          <cell r="I627">
            <v>0.1</v>
          </cell>
          <cell r="J627">
            <v>0.1</v>
          </cell>
          <cell r="K627">
            <v>0</v>
          </cell>
          <cell r="L627">
            <v>0</v>
          </cell>
          <cell r="M627">
            <v>0</v>
          </cell>
          <cell r="N627">
            <v>5.2</v>
          </cell>
          <cell r="O627">
            <v>5.2</v>
          </cell>
          <cell r="P627">
            <v>0</v>
          </cell>
          <cell r="Q627">
            <v>0</v>
          </cell>
          <cell r="R627">
            <v>0</v>
          </cell>
          <cell r="S627">
            <v>4.5999999999999996</v>
          </cell>
          <cell r="T627">
            <v>0.2</v>
          </cell>
          <cell r="U627">
            <v>0</v>
          </cell>
          <cell r="V627">
            <v>89</v>
          </cell>
          <cell r="W627">
            <v>0.3</v>
          </cell>
          <cell r="X627">
            <v>2</v>
          </cell>
          <cell r="Y627">
            <v>17</v>
          </cell>
          <cell r="Z627">
            <v>10</v>
          </cell>
          <cell r="AA627">
            <v>0</v>
          </cell>
          <cell r="AB627">
            <v>0</v>
          </cell>
          <cell r="AC627">
            <v>0.04</v>
          </cell>
          <cell r="AD627">
            <v>0.27</v>
          </cell>
          <cell r="AE627">
            <v>0.2</v>
          </cell>
          <cell r="AF627">
            <v>1.2</v>
          </cell>
          <cell r="AG627">
            <v>1</v>
          </cell>
          <cell r="AH627">
            <v>0.03</v>
          </cell>
          <cell r="AI627">
            <v>0</v>
          </cell>
          <cell r="AJ627">
            <v>0</v>
          </cell>
          <cell r="AK627">
            <v>1.5</v>
          </cell>
          <cell r="AL627">
            <v>0.75</v>
          </cell>
          <cell r="AM627">
            <v>72</v>
          </cell>
          <cell r="AN627">
            <v>200</v>
          </cell>
          <cell r="AO627">
            <v>160</v>
          </cell>
          <cell r="AP627">
            <v>130</v>
          </cell>
          <cell r="AQ627">
            <v>14</v>
          </cell>
          <cell r="AR627">
            <v>0.2</v>
          </cell>
          <cell r="AS627">
            <v>0.6</v>
          </cell>
          <cell r="AU627">
            <v>18</v>
          </cell>
        </row>
        <row r="628">
          <cell r="A628">
            <v>68</v>
          </cell>
          <cell r="B628" t="str">
            <v xml:space="preserve">Iogurte magro, natural, com edulcorantes </v>
          </cell>
          <cell r="C628" t="str">
            <v>Leite e produtos lácteos</v>
          </cell>
          <cell r="D628" t="str">
            <v xml:space="preserve">Leite ou nata fermentados </v>
          </cell>
          <cell r="E628" t="str">
            <v>Produtos de leite fermentados</v>
          </cell>
          <cell r="F628">
            <v>47</v>
          </cell>
          <cell r="G628">
            <v>202</v>
          </cell>
          <cell r="H628">
            <v>0.1</v>
          </cell>
          <cell r="I628">
            <v>0.1</v>
          </cell>
          <cell r="J628">
            <v>0</v>
          </cell>
          <cell r="K628">
            <v>0</v>
          </cell>
          <cell r="L628">
            <v>0</v>
          </cell>
          <cell r="M628">
            <v>0</v>
          </cell>
          <cell r="N628">
            <v>6.3</v>
          </cell>
          <cell r="O628">
            <v>6.3</v>
          </cell>
          <cell r="P628">
            <v>0</v>
          </cell>
          <cell r="Q628">
            <v>0</v>
          </cell>
          <cell r="R628">
            <v>0</v>
          </cell>
          <cell r="S628">
            <v>5</v>
          </cell>
          <cell r="T628">
            <v>0.2</v>
          </cell>
          <cell r="U628">
            <v>0</v>
          </cell>
          <cell r="V628">
            <v>87.4</v>
          </cell>
          <cell r="W628">
            <v>0.5</v>
          </cell>
          <cell r="X628">
            <v>2</v>
          </cell>
          <cell r="Y628">
            <v>17</v>
          </cell>
          <cell r="Z628">
            <v>41</v>
          </cell>
          <cell r="AA628">
            <v>0</v>
          </cell>
          <cell r="AB628">
            <v>0</v>
          </cell>
          <cell r="AC628">
            <v>0.04</v>
          </cell>
          <cell r="AD628">
            <v>0.25</v>
          </cell>
          <cell r="AE628">
            <v>0.2</v>
          </cell>
          <cell r="AF628">
            <v>1.3</v>
          </cell>
          <cell r="AG628">
            <v>1.1000000000000001</v>
          </cell>
          <cell r="AH628">
            <v>0.04</v>
          </cell>
          <cell r="AI628">
            <v>0</v>
          </cell>
          <cell r="AJ628">
            <v>0</v>
          </cell>
          <cell r="AK628">
            <v>1.8</v>
          </cell>
          <cell r="AL628">
            <v>0.75</v>
          </cell>
          <cell r="AM628">
            <v>92</v>
          </cell>
          <cell r="AN628">
            <v>260</v>
          </cell>
          <cell r="AO628">
            <v>160</v>
          </cell>
          <cell r="AP628">
            <v>140</v>
          </cell>
          <cell r="AQ628">
            <v>14</v>
          </cell>
          <cell r="AR628">
            <v>0.1</v>
          </cell>
          <cell r="AS628">
            <v>0.1</v>
          </cell>
          <cell r="AU628">
            <v>18</v>
          </cell>
        </row>
        <row r="629">
          <cell r="A629">
            <v>1900000102</v>
          </cell>
          <cell r="B629" t="str">
            <v>Iogurte meio gordo, aromatizado, açucarado</v>
          </cell>
          <cell r="C629" t="str">
            <v>Leite e produtos lácteos</v>
          </cell>
          <cell r="D629" t="str">
            <v xml:space="preserve">Leite ou nata fermentados </v>
          </cell>
          <cell r="E629" t="str">
            <v>Produtos de leite fermentados</v>
          </cell>
          <cell r="F629">
            <v>79</v>
          </cell>
          <cell r="G629">
            <v>333</v>
          </cell>
          <cell r="H629">
            <v>1.8</v>
          </cell>
          <cell r="I629">
            <v>1</v>
          </cell>
          <cell r="J629">
            <v>0.5</v>
          </cell>
          <cell r="K629">
            <v>0.1</v>
          </cell>
          <cell r="L629">
            <v>0.05</v>
          </cell>
          <cell r="M629">
            <v>0.1</v>
          </cell>
          <cell r="N629">
            <v>11.3</v>
          </cell>
          <cell r="O629">
            <v>11.3</v>
          </cell>
          <cell r="P629">
            <v>0</v>
          </cell>
          <cell r="Q629">
            <v>0</v>
          </cell>
          <cell r="R629">
            <v>0</v>
          </cell>
          <cell r="S629">
            <v>4.3</v>
          </cell>
          <cell r="T629">
            <v>0.2</v>
          </cell>
          <cell r="U629">
            <v>0</v>
          </cell>
          <cell r="V629">
            <v>81.7</v>
          </cell>
          <cell r="W629">
            <v>0.2</v>
          </cell>
          <cell r="X629">
            <v>7</v>
          </cell>
          <cell r="Y629">
            <v>38</v>
          </cell>
          <cell r="Z629">
            <v>22</v>
          </cell>
          <cell r="AA629">
            <v>0</v>
          </cell>
          <cell r="AB629">
            <v>0.03</v>
          </cell>
          <cell r="AC629">
            <v>0.04</v>
          </cell>
          <cell r="AD629">
            <v>0.25</v>
          </cell>
          <cell r="AE629">
            <v>0.2</v>
          </cell>
          <cell r="AF629">
            <v>1.1000000000000001</v>
          </cell>
          <cell r="AG629">
            <v>0.9</v>
          </cell>
          <cell r="AH629">
            <v>0.04</v>
          </cell>
          <cell r="AI629">
            <v>0</v>
          </cell>
          <cell r="AJ629">
            <v>0</v>
          </cell>
          <cell r="AK629">
            <v>7</v>
          </cell>
          <cell r="AL629">
            <v>0.75</v>
          </cell>
          <cell r="AM629">
            <v>70</v>
          </cell>
          <cell r="AN629">
            <v>180</v>
          </cell>
          <cell r="AO629">
            <v>130</v>
          </cell>
          <cell r="AP629">
            <v>110</v>
          </cell>
          <cell r="AQ629">
            <v>12</v>
          </cell>
          <cell r="AR629">
            <v>0.2</v>
          </cell>
          <cell r="AS629">
            <v>0.5</v>
          </cell>
        </row>
        <row r="630">
          <cell r="A630">
            <v>75</v>
          </cell>
          <cell r="B630" t="str">
            <v>Iogurte meio gordo, com polpa e/ou pedaços de fruta, açucarado</v>
          </cell>
          <cell r="C630" t="str">
            <v>Leite e produtos lácteos</v>
          </cell>
          <cell r="D630" t="str">
            <v xml:space="preserve">Leite ou nata fermentados </v>
          </cell>
          <cell r="E630" t="str">
            <v>Produtos de leite fermentados</v>
          </cell>
          <cell r="F630">
            <v>92</v>
          </cell>
          <cell r="G630">
            <v>390</v>
          </cell>
          <cell r="H630">
            <v>1.7</v>
          </cell>
          <cell r="I630">
            <v>1</v>
          </cell>
          <cell r="J630">
            <v>0.4</v>
          </cell>
          <cell r="K630">
            <v>0.1</v>
          </cell>
          <cell r="L630">
            <v>0</v>
          </cell>
          <cell r="M630">
            <v>0.1</v>
          </cell>
          <cell r="N630">
            <v>14.6</v>
          </cell>
          <cell r="O630">
            <v>14.6</v>
          </cell>
          <cell r="P630">
            <v>0</v>
          </cell>
          <cell r="Q630">
            <v>0</v>
          </cell>
          <cell r="R630">
            <v>0</v>
          </cell>
          <cell r="S630">
            <v>4.3</v>
          </cell>
          <cell r="T630">
            <v>0.2</v>
          </cell>
          <cell r="U630">
            <v>0</v>
          </cell>
          <cell r="V630">
            <v>78.2</v>
          </cell>
          <cell r="W630">
            <v>0.5</v>
          </cell>
          <cell r="X630">
            <v>6</v>
          </cell>
          <cell r="Y630">
            <v>36</v>
          </cell>
          <cell r="Z630">
            <v>20</v>
          </cell>
          <cell r="AA630">
            <v>0</v>
          </cell>
          <cell r="AB630">
            <v>0.03</v>
          </cell>
          <cell r="AC630">
            <v>0.03</v>
          </cell>
          <cell r="AD630">
            <v>0.25</v>
          </cell>
          <cell r="AE630">
            <v>0.1</v>
          </cell>
          <cell r="AF630">
            <v>1</v>
          </cell>
          <cell r="AG630">
            <v>0.9</v>
          </cell>
          <cell r="AH630">
            <v>0.04</v>
          </cell>
          <cell r="AI630">
            <v>0</v>
          </cell>
          <cell r="AJ630">
            <v>0</v>
          </cell>
          <cell r="AK630">
            <v>8.3000000000000007</v>
          </cell>
          <cell r="AL630">
            <v>0.75</v>
          </cell>
          <cell r="AM630">
            <v>72</v>
          </cell>
          <cell r="AN630">
            <v>210</v>
          </cell>
          <cell r="AO630">
            <v>130</v>
          </cell>
          <cell r="AP630">
            <v>110</v>
          </cell>
          <cell r="AQ630">
            <v>12</v>
          </cell>
          <cell r="AR630">
            <v>0.2</v>
          </cell>
          <cell r="AS630">
            <v>0.5</v>
          </cell>
          <cell r="AU630">
            <v>18</v>
          </cell>
        </row>
        <row r="631">
          <cell r="A631">
            <v>76</v>
          </cell>
          <cell r="B631" t="str">
            <v>Iogurte meio gordo, natural</v>
          </cell>
          <cell r="C631" t="str">
            <v>Leite e produtos lácteos</v>
          </cell>
          <cell r="D631" t="str">
            <v xml:space="preserve">Leite ou nata fermentados </v>
          </cell>
          <cell r="E631" t="str">
            <v>Produtos de leite fermentados</v>
          </cell>
          <cell r="F631">
            <v>54</v>
          </cell>
          <cell r="G631">
            <v>228</v>
          </cell>
          <cell r="H631">
            <v>1.8</v>
          </cell>
          <cell r="I631">
            <v>1</v>
          </cell>
          <cell r="J631">
            <v>0.4</v>
          </cell>
          <cell r="K631">
            <v>0.1</v>
          </cell>
          <cell r="L631">
            <v>0.1</v>
          </cell>
          <cell r="M631">
            <v>0.1</v>
          </cell>
          <cell r="N631">
            <v>5</v>
          </cell>
          <cell r="O631">
            <v>5</v>
          </cell>
          <cell r="P631">
            <v>0</v>
          </cell>
          <cell r="Q631">
            <v>0</v>
          </cell>
          <cell r="R631">
            <v>0</v>
          </cell>
          <cell r="S631">
            <v>4.2</v>
          </cell>
          <cell r="T631">
            <v>0.2</v>
          </cell>
          <cell r="U631">
            <v>0</v>
          </cell>
          <cell r="V631">
            <v>87.9</v>
          </cell>
          <cell r="W631">
            <v>0.4</v>
          </cell>
          <cell r="X631">
            <v>6</v>
          </cell>
          <cell r="Y631">
            <v>30</v>
          </cell>
          <cell r="Z631">
            <v>17</v>
          </cell>
          <cell r="AA631">
            <v>0</v>
          </cell>
          <cell r="AB631">
            <v>0.03</v>
          </cell>
          <cell r="AC631">
            <v>0.03</v>
          </cell>
          <cell r="AD631">
            <v>0.24</v>
          </cell>
          <cell r="AE631">
            <v>0.2</v>
          </cell>
          <cell r="AF631">
            <v>1.1000000000000001</v>
          </cell>
          <cell r="AG631">
            <v>0.9</v>
          </cell>
          <cell r="AH631">
            <v>0.03</v>
          </cell>
          <cell r="AI631">
            <v>0</v>
          </cell>
          <cell r="AJ631">
            <v>0</v>
          </cell>
          <cell r="AK631">
            <v>1.7</v>
          </cell>
          <cell r="AL631">
            <v>0.75</v>
          </cell>
          <cell r="AM631">
            <v>62</v>
          </cell>
          <cell r="AN631">
            <v>180</v>
          </cell>
          <cell r="AO631">
            <v>120</v>
          </cell>
          <cell r="AP631">
            <v>110</v>
          </cell>
          <cell r="AQ631">
            <v>12</v>
          </cell>
          <cell r="AR631">
            <v>0.2</v>
          </cell>
          <cell r="AS631">
            <v>0.5</v>
          </cell>
          <cell r="AU631">
            <v>18</v>
          </cell>
        </row>
        <row r="632">
          <cell r="A632">
            <v>70</v>
          </cell>
          <cell r="B632" t="str">
            <v xml:space="preserve">Iogurte meio gordo, natural, açucarado </v>
          </cell>
          <cell r="C632" t="str">
            <v>Leite e produtos lácteos</v>
          </cell>
          <cell r="D632" t="str">
            <v xml:space="preserve">Leite ou nata fermentados </v>
          </cell>
          <cell r="E632" t="str">
            <v>Produtos de leite fermentados</v>
          </cell>
          <cell r="F632">
            <v>91</v>
          </cell>
          <cell r="G632">
            <v>386</v>
          </cell>
          <cell r="H632">
            <v>2.1</v>
          </cell>
          <cell r="I632">
            <v>1.2</v>
          </cell>
          <cell r="J632">
            <v>0.5</v>
          </cell>
          <cell r="K632">
            <v>0.1</v>
          </cell>
          <cell r="L632">
            <v>0.1</v>
          </cell>
          <cell r="M632">
            <v>0.1</v>
          </cell>
          <cell r="N632">
            <v>13.1</v>
          </cell>
          <cell r="O632">
            <v>13.1</v>
          </cell>
          <cell r="P632">
            <v>0</v>
          </cell>
          <cell r="Q632">
            <v>0</v>
          </cell>
          <cell r="R632">
            <v>0</v>
          </cell>
          <cell r="S632">
            <v>4.7</v>
          </cell>
          <cell r="T632">
            <v>0.2</v>
          </cell>
          <cell r="U632">
            <v>0</v>
          </cell>
          <cell r="V632">
            <v>78.900000000000006</v>
          </cell>
          <cell r="W632">
            <v>0.5</v>
          </cell>
          <cell r="X632">
            <v>8</v>
          </cell>
          <cell r="Y632">
            <v>45</v>
          </cell>
          <cell r="Z632">
            <v>26</v>
          </cell>
          <cell r="AA632">
            <v>0</v>
          </cell>
          <cell r="AB632">
            <v>0.04</v>
          </cell>
          <cell r="AC632">
            <v>0.04</v>
          </cell>
          <cell r="AD632">
            <v>0.27</v>
          </cell>
          <cell r="AE632">
            <v>0.2</v>
          </cell>
          <cell r="AF632">
            <v>1.2</v>
          </cell>
          <cell r="AG632">
            <v>1</v>
          </cell>
          <cell r="AH632">
            <v>0.04</v>
          </cell>
          <cell r="AI632">
            <v>0</v>
          </cell>
          <cell r="AJ632">
            <v>0</v>
          </cell>
          <cell r="AK632">
            <v>8</v>
          </cell>
          <cell r="AL632">
            <v>0.75</v>
          </cell>
          <cell r="AM632">
            <v>81</v>
          </cell>
          <cell r="AN632">
            <v>230</v>
          </cell>
          <cell r="AO632">
            <v>160</v>
          </cell>
          <cell r="AP632">
            <v>140</v>
          </cell>
          <cell r="AQ632">
            <v>14</v>
          </cell>
          <cell r="AR632">
            <v>0.2</v>
          </cell>
          <cell r="AS632">
            <v>0.6</v>
          </cell>
          <cell r="AU632">
            <v>18</v>
          </cell>
        </row>
        <row r="633">
          <cell r="A633">
            <v>1920000013</v>
          </cell>
          <cell r="B633" t="str">
            <v>Iogurte sem lactose enriquecido em proteína, magro, aromatizado, com pedaços e/ou polpa de fruta, açucarado</v>
          </cell>
          <cell r="C633" t="str">
            <v>Leite e produtos lácteos</v>
          </cell>
          <cell r="D633" t="str">
            <v xml:space="preserve">Leite ou nata fermentados </v>
          </cell>
          <cell r="E633" t="str">
            <v>Produtos de leite fermentados</v>
          </cell>
          <cell r="F633">
            <v>76</v>
          </cell>
          <cell r="G633">
            <v>323</v>
          </cell>
          <cell r="H633">
            <v>0</v>
          </cell>
          <cell r="I633">
            <v>0</v>
          </cell>
          <cell r="J633">
            <v>0</v>
          </cell>
          <cell r="K633">
            <v>0</v>
          </cell>
          <cell r="L633">
            <v>0</v>
          </cell>
          <cell r="M633">
            <v>0</v>
          </cell>
          <cell r="N633">
            <v>9.6999999999999993</v>
          </cell>
          <cell r="O633">
            <v>8.9</v>
          </cell>
          <cell r="P633">
            <v>0</v>
          </cell>
          <cell r="Q633">
            <v>0</v>
          </cell>
          <cell r="R633">
            <v>0</v>
          </cell>
          <cell r="S633">
            <v>9</v>
          </cell>
          <cell r="T633">
            <v>0.2</v>
          </cell>
          <cell r="U633">
            <v>0</v>
          </cell>
          <cell r="V633">
            <v>82</v>
          </cell>
          <cell r="W633">
            <v>0.4</v>
          </cell>
          <cell r="X633">
            <v>1</v>
          </cell>
          <cell r="Y633">
            <v>18</v>
          </cell>
          <cell r="Z633">
            <v>10</v>
          </cell>
          <cell r="AA633">
            <v>0</v>
          </cell>
          <cell r="AB633">
            <v>0</v>
          </cell>
          <cell r="AC633">
            <v>0.04</v>
          </cell>
          <cell r="AD633">
            <v>0.3</v>
          </cell>
          <cell r="AE633">
            <v>0.2</v>
          </cell>
          <cell r="AF633">
            <v>0.3</v>
          </cell>
          <cell r="AG633">
            <v>0.1</v>
          </cell>
          <cell r="AH633">
            <v>0.03</v>
          </cell>
          <cell r="AI633">
            <v>0</v>
          </cell>
          <cell r="AJ633">
            <v>0</v>
          </cell>
          <cell r="AK633">
            <v>6.8</v>
          </cell>
          <cell r="AL633">
            <v>0.75</v>
          </cell>
          <cell r="AM633">
            <v>73</v>
          </cell>
          <cell r="AN633">
            <v>210</v>
          </cell>
          <cell r="AO633">
            <v>92</v>
          </cell>
          <cell r="AP633">
            <v>120</v>
          </cell>
          <cell r="AQ633">
            <v>12</v>
          </cell>
          <cell r="AR633">
            <v>0.3</v>
          </cell>
          <cell r="AS633">
            <v>0.4</v>
          </cell>
        </row>
        <row r="634">
          <cell r="A634">
            <v>1920000004</v>
          </cell>
          <cell r="B634" t="str">
            <v>Iogurte sem lactose líquido, magro, aromatizado, com polpa de fruta, açucarado</v>
          </cell>
          <cell r="C634" t="str">
            <v>Leite e produtos lácteos</v>
          </cell>
          <cell r="D634" t="str">
            <v xml:space="preserve">Leite ou nata fermentados </v>
          </cell>
          <cell r="E634" t="str">
            <v>Produtos de leite fermentados</v>
          </cell>
          <cell r="F634">
            <v>78</v>
          </cell>
          <cell r="G634">
            <v>332</v>
          </cell>
          <cell r="H634">
            <v>0.2</v>
          </cell>
          <cell r="I634">
            <v>0.1</v>
          </cell>
          <cell r="J634">
            <v>0.1</v>
          </cell>
          <cell r="K634">
            <v>0</v>
          </cell>
          <cell r="L634">
            <v>0</v>
          </cell>
          <cell r="M634">
            <v>0</v>
          </cell>
          <cell r="N634">
            <v>16</v>
          </cell>
          <cell r="O634">
            <v>16</v>
          </cell>
          <cell r="P634">
            <v>0</v>
          </cell>
          <cell r="Q634">
            <v>0</v>
          </cell>
          <cell r="R634">
            <v>0</v>
          </cell>
          <cell r="S634">
            <v>3.1</v>
          </cell>
          <cell r="T634">
            <v>0.2</v>
          </cell>
          <cell r="U634">
            <v>0</v>
          </cell>
          <cell r="V634">
            <v>84.2</v>
          </cell>
          <cell r="W634">
            <v>0</v>
          </cell>
          <cell r="X634">
            <v>1</v>
          </cell>
          <cell r="Y634">
            <v>16</v>
          </cell>
          <cell r="Z634">
            <v>9</v>
          </cell>
          <cell r="AA634">
            <v>0</v>
          </cell>
          <cell r="AB634">
            <v>0</v>
          </cell>
          <cell r="AC634">
            <v>0.02</v>
          </cell>
          <cell r="AD634">
            <v>0.17</v>
          </cell>
          <cell r="AE634">
            <v>0.2</v>
          </cell>
          <cell r="AF634">
            <v>0.9</v>
          </cell>
          <cell r="AG634">
            <v>0.7</v>
          </cell>
          <cell r="AH634">
            <v>0.03</v>
          </cell>
          <cell r="AI634">
            <v>0</v>
          </cell>
          <cell r="AJ634">
            <v>0</v>
          </cell>
          <cell r="AK634">
            <v>6</v>
          </cell>
          <cell r="AL634">
            <v>0.75</v>
          </cell>
          <cell r="AM634">
            <v>60</v>
          </cell>
          <cell r="AN634">
            <v>120</v>
          </cell>
          <cell r="AO634">
            <v>100</v>
          </cell>
          <cell r="AP634">
            <v>78</v>
          </cell>
          <cell r="AQ634">
            <v>8</v>
          </cell>
          <cell r="AR634">
            <v>0.2</v>
          </cell>
          <cell r="AS634">
            <v>0.3</v>
          </cell>
          <cell r="AU634">
            <v>18</v>
          </cell>
        </row>
        <row r="635">
          <cell r="A635">
            <v>1920000005</v>
          </cell>
          <cell r="B635" t="str">
            <v>Iogurte sem lactose líquido, magro, aromatizado, com polpa de fruta, com edulcorantes</v>
          </cell>
          <cell r="C635" t="str">
            <v>Leite e produtos lácteos</v>
          </cell>
          <cell r="D635" t="str">
            <v xml:space="preserve">Leite ou nata fermentados </v>
          </cell>
          <cell r="E635" t="str">
            <v>Produtos de leite fermentados</v>
          </cell>
          <cell r="F635">
            <v>34</v>
          </cell>
          <cell r="G635">
            <v>145</v>
          </cell>
          <cell r="H635">
            <v>0.1</v>
          </cell>
          <cell r="I635">
            <v>0</v>
          </cell>
          <cell r="J635">
            <v>0.1</v>
          </cell>
          <cell r="K635">
            <v>0</v>
          </cell>
          <cell r="L635">
            <v>0</v>
          </cell>
          <cell r="M635">
            <v>0</v>
          </cell>
          <cell r="N635">
            <v>5</v>
          </cell>
          <cell r="O635">
            <v>4.7</v>
          </cell>
          <cell r="P635">
            <v>0</v>
          </cell>
          <cell r="Q635">
            <v>0.3</v>
          </cell>
          <cell r="R635">
            <v>0.1</v>
          </cell>
          <cell r="S635">
            <v>3.3</v>
          </cell>
          <cell r="T635">
            <v>0.2</v>
          </cell>
          <cell r="U635">
            <v>0</v>
          </cell>
          <cell r="V635">
            <v>84.2</v>
          </cell>
          <cell r="W635">
            <v>0</v>
          </cell>
          <cell r="X635">
            <v>1</v>
          </cell>
          <cell r="Y635">
            <v>16</v>
          </cell>
          <cell r="Z635">
            <v>9</v>
          </cell>
          <cell r="AA635">
            <v>0</v>
          </cell>
          <cell r="AB635">
            <v>0</v>
          </cell>
          <cell r="AC635">
            <v>0.02</v>
          </cell>
          <cell r="AD635">
            <v>0.18</v>
          </cell>
          <cell r="AE635">
            <v>0.2</v>
          </cell>
          <cell r="AF635">
            <v>0.9</v>
          </cell>
          <cell r="AG635">
            <v>0.7</v>
          </cell>
          <cell r="AH635">
            <v>0.03</v>
          </cell>
          <cell r="AI635">
            <v>0</v>
          </cell>
          <cell r="AJ635">
            <v>0</v>
          </cell>
          <cell r="AK635">
            <v>6</v>
          </cell>
          <cell r="AL635">
            <v>0.75</v>
          </cell>
          <cell r="AM635">
            <v>60</v>
          </cell>
          <cell r="AN635">
            <v>120</v>
          </cell>
          <cell r="AO635">
            <v>120</v>
          </cell>
          <cell r="AP635">
            <v>72</v>
          </cell>
          <cell r="AQ635">
            <v>8</v>
          </cell>
          <cell r="AR635">
            <v>0.2</v>
          </cell>
          <cell r="AS635">
            <v>0.3</v>
          </cell>
        </row>
        <row r="636">
          <cell r="A636">
            <v>1920000003</v>
          </cell>
          <cell r="B636" t="str">
            <v>Iogurte sem lactose líquido, meio gordo, aromatizado, açucarado</v>
          </cell>
          <cell r="C636" t="str">
            <v>Leite e produtos lácteos</v>
          </cell>
          <cell r="D636" t="str">
            <v xml:space="preserve">Leite ou nata fermentados </v>
          </cell>
          <cell r="E636" t="str">
            <v>Produtos de leite fermentados</v>
          </cell>
          <cell r="F636">
            <v>71</v>
          </cell>
          <cell r="G636">
            <v>302</v>
          </cell>
          <cell r="H636">
            <v>1.4</v>
          </cell>
          <cell r="I636">
            <v>0.9</v>
          </cell>
          <cell r="J636">
            <v>0.3</v>
          </cell>
          <cell r="K636">
            <v>0</v>
          </cell>
          <cell r="L636">
            <v>0</v>
          </cell>
          <cell r="M636">
            <v>0.1</v>
          </cell>
          <cell r="N636">
            <v>11.8</v>
          </cell>
          <cell r="O636">
            <v>11.8</v>
          </cell>
          <cell r="P636">
            <v>0</v>
          </cell>
          <cell r="Q636">
            <v>0</v>
          </cell>
          <cell r="R636">
            <v>0</v>
          </cell>
          <cell r="S636">
            <v>2.8</v>
          </cell>
          <cell r="T636">
            <v>0.1</v>
          </cell>
          <cell r="U636">
            <v>0</v>
          </cell>
          <cell r="V636">
            <v>83.3</v>
          </cell>
          <cell r="W636">
            <v>0.2</v>
          </cell>
          <cell r="X636">
            <v>3</v>
          </cell>
          <cell r="Y636">
            <v>33</v>
          </cell>
          <cell r="Z636">
            <v>19</v>
          </cell>
          <cell r="AA636">
            <v>0</v>
          </cell>
          <cell r="AB636">
            <v>0.02</v>
          </cell>
          <cell r="AC636">
            <v>0.02</v>
          </cell>
          <cell r="AD636">
            <v>0.17</v>
          </cell>
          <cell r="AE636">
            <v>0.2</v>
          </cell>
          <cell r="AF636">
            <v>0.8</v>
          </cell>
          <cell r="AG636">
            <v>0.6</v>
          </cell>
          <cell r="AH636">
            <v>0.03</v>
          </cell>
          <cell r="AI636">
            <v>0</v>
          </cell>
          <cell r="AJ636">
            <v>0</v>
          </cell>
          <cell r="AK636">
            <v>6.4</v>
          </cell>
          <cell r="AL636">
            <v>0.75</v>
          </cell>
          <cell r="AM636">
            <v>42</v>
          </cell>
          <cell r="AN636">
            <v>98</v>
          </cell>
          <cell r="AO636">
            <v>100</v>
          </cell>
          <cell r="AP636">
            <v>78</v>
          </cell>
          <cell r="AQ636">
            <v>8</v>
          </cell>
          <cell r="AR636">
            <v>0.2</v>
          </cell>
          <cell r="AS636">
            <v>0.3</v>
          </cell>
        </row>
        <row r="637">
          <cell r="A637">
            <v>1920000001</v>
          </cell>
          <cell r="B637" t="str">
            <v>Iogurte sem lactose líquido, meio gordo, aromatizado, com polpa de fruta, açucarado</v>
          </cell>
          <cell r="C637" t="str">
            <v>Leite e produtos lácteos</v>
          </cell>
          <cell r="D637" t="str">
            <v xml:space="preserve">Leite ou nata fermentados </v>
          </cell>
          <cell r="E637" t="str">
            <v>Produtos de leite fermentados</v>
          </cell>
          <cell r="F637">
            <v>73</v>
          </cell>
          <cell r="G637">
            <v>308</v>
          </cell>
          <cell r="H637">
            <v>1.3</v>
          </cell>
          <cell r="I637">
            <v>0.9</v>
          </cell>
          <cell r="J637">
            <v>0.3</v>
          </cell>
          <cell r="K637">
            <v>0</v>
          </cell>
          <cell r="L637">
            <v>0</v>
          </cell>
          <cell r="M637">
            <v>0.1</v>
          </cell>
          <cell r="N637">
            <v>12.5</v>
          </cell>
          <cell r="O637">
            <v>12.4</v>
          </cell>
          <cell r="P637">
            <v>0</v>
          </cell>
          <cell r="Q637">
            <v>0</v>
          </cell>
          <cell r="R637">
            <v>0</v>
          </cell>
          <cell r="S637">
            <v>2.6</v>
          </cell>
          <cell r="T637">
            <v>0.1</v>
          </cell>
          <cell r="U637">
            <v>0</v>
          </cell>
          <cell r="V637">
            <v>83.3</v>
          </cell>
          <cell r="W637">
            <v>0.2</v>
          </cell>
          <cell r="X637">
            <v>3</v>
          </cell>
          <cell r="Y637">
            <v>33</v>
          </cell>
          <cell r="Z637">
            <v>19</v>
          </cell>
          <cell r="AA637">
            <v>0</v>
          </cell>
          <cell r="AB637">
            <v>0.02</v>
          </cell>
          <cell r="AC637">
            <v>0.02</v>
          </cell>
          <cell r="AD637">
            <v>0.17</v>
          </cell>
          <cell r="AE637">
            <v>0.2</v>
          </cell>
          <cell r="AF637">
            <v>0.8</v>
          </cell>
          <cell r="AG637">
            <v>0.6</v>
          </cell>
          <cell r="AH637">
            <v>0.03</v>
          </cell>
          <cell r="AI637">
            <v>0</v>
          </cell>
          <cell r="AJ637">
            <v>0</v>
          </cell>
          <cell r="AK637">
            <v>6.4</v>
          </cell>
          <cell r="AL637">
            <v>0.75</v>
          </cell>
          <cell r="AM637">
            <v>42</v>
          </cell>
          <cell r="AN637">
            <v>98</v>
          </cell>
          <cell r="AO637">
            <v>110</v>
          </cell>
          <cell r="AP637">
            <v>72</v>
          </cell>
          <cell r="AQ637">
            <v>8</v>
          </cell>
          <cell r="AR637">
            <v>0.2</v>
          </cell>
          <cell r="AS637">
            <v>0.3</v>
          </cell>
        </row>
        <row r="638">
          <cell r="A638">
            <v>1920000002</v>
          </cell>
          <cell r="B638" t="str">
            <v>Iogurte sem lactose líquido, meio gordo, natural, açucarado</v>
          </cell>
          <cell r="C638" t="str">
            <v>Leite e produtos lácteos</v>
          </cell>
          <cell r="D638" t="str">
            <v xml:space="preserve">Leite ou nata fermentados </v>
          </cell>
          <cell r="E638" t="str">
            <v>Produtos de leite fermentados</v>
          </cell>
          <cell r="F638">
            <v>70</v>
          </cell>
          <cell r="G638">
            <v>296</v>
          </cell>
          <cell r="H638">
            <v>1.4</v>
          </cell>
          <cell r="I638">
            <v>0.9</v>
          </cell>
          <cell r="J638">
            <v>0.3</v>
          </cell>
          <cell r="K638">
            <v>0</v>
          </cell>
          <cell r="L638">
            <v>0</v>
          </cell>
          <cell r="M638">
            <v>0.1</v>
          </cell>
          <cell r="N638">
            <v>11.7</v>
          </cell>
          <cell r="O638">
            <v>11.7</v>
          </cell>
          <cell r="P638">
            <v>0</v>
          </cell>
          <cell r="Q638">
            <v>0</v>
          </cell>
          <cell r="R638">
            <v>0</v>
          </cell>
          <cell r="S638">
            <v>2.7</v>
          </cell>
          <cell r="T638">
            <v>0.1</v>
          </cell>
          <cell r="U638">
            <v>0</v>
          </cell>
          <cell r="V638">
            <v>83.6</v>
          </cell>
          <cell r="W638">
            <v>0</v>
          </cell>
          <cell r="X638">
            <v>3</v>
          </cell>
          <cell r="Y638">
            <v>33</v>
          </cell>
          <cell r="Z638">
            <v>19</v>
          </cell>
          <cell r="AA638">
            <v>0</v>
          </cell>
          <cell r="AB638">
            <v>0.02</v>
          </cell>
          <cell r="AC638">
            <v>0.02</v>
          </cell>
          <cell r="AD638">
            <v>0.25</v>
          </cell>
          <cell r="AE638">
            <v>0.2</v>
          </cell>
          <cell r="AF638">
            <v>0.9</v>
          </cell>
          <cell r="AG638">
            <v>0.7</v>
          </cell>
          <cell r="AH638">
            <v>0.05</v>
          </cell>
          <cell r="AI638">
            <v>0</v>
          </cell>
          <cell r="AJ638">
            <v>0</v>
          </cell>
          <cell r="AK638">
            <v>1.1000000000000001</v>
          </cell>
          <cell r="AL638">
            <v>0.7</v>
          </cell>
          <cell r="AM638">
            <v>46</v>
          </cell>
          <cell r="AN638">
            <v>160</v>
          </cell>
          <cell r="AO638">
            <v>100</v>
          </cell>
          <cell r="AP638">
            <v>85</v>
          </cell>
          <cell r="AQ638">
            <v>8</v>
          </cell>
          <cell r="AR638">
            <v>0.2</v>
          </cell>
          <cell r="AS638">
            <v>0.4</v>
          </cell>
        </row>
        <row r="639">
          <cell r="A639">
            <v>1920000012</v>
          </cell>
          <cell r="B639" t="str">
            <v>Iogurte sem lactose magro, aromatizado, com pedaços e/ou polpa de fruta, com edulcorantes</v>
          </cell>
          <cell r="C639" t="str">
            <v>Leite e produtos lácteos</v>
          </cell>
          <cell r="D639" t="str">
            <v xml:space="preserve">Leite ou nata fermentados </v>
          </cell>
          <cell r="E639" t="str">
            <v>Produtos de leite fermentados</v>
          </cell>
          <cell r="F639">
            <v>42</v>
          </cell>
          <cell r="G639">
            <v>176</v>
          </cell>
          <cell r="H639">
            <v>0.1</v>
          </cell>
          <cell r="I639">
            <v>0.1</v>
          </cell>
          <cell r="J639">
            <v>0</v>
          </cell>
          <cell r="K639">
            <v>0</v>
          </cell>
          <cell r="L639">
            <v>0</v>
          </cell>
          <cell r="M639">
            <v>0</v>
          </cell>
          <cell r="N639">
            <v>4.8</v>
          </cell>
          <cell r="O639">
            <v>4.7</v>
          </cell>
          <cell r="P639">
            <v>0</v>
          </cell>
          <cell r="Q639">
            <v>0</v>
          </cell>
          <cell r="R639">
            <v>0.4</v>
          </cell>
          <cell r="S639">
            <v>4.8</v>
          </cell>
          <cell r="T639">
            <v>0.2</v>
          </cell>
          <cell r="U639">
            <v>0</v>
          </cell>
          <cell r="V639">
            <v>87.4</v>
          </cell>
          <cell r="W639">
            <v>0.5</v>
          </cell>
          <cell r="X639">
            <v>2</v>
          </cell>
          <cell r="Y639">
            <v>17</v>
          </cell>
          <cell r="Z639">
            <v>0</v>
          </cell>
          <cell r="AA639">
            <v>0</v>
          </cell>
          <cell r="AB639">
            <v>0</v>
          </cell>
          <cell r="AC639">
            <v>0.04</v>
          </cell>
          <cell r="AD639">
            <v>0.25</v>
          </cell>
          <cell r="AE639">
            <v>0.2</v>
          </cell>
          <cell r="AF639">
            <v>1.3</v>
          </cell>
          <cell r="AG639">
            <v>1.1000000000000001</v>
          </cell>
          <cell r="AH639">
            <v>0.04</v>
          </cell>
          <cell r="AI639">
            <v>0</v>
          </cell>
          <cell r="AJ639">
            <v>0</v>
          </cell>
          <cell r="AK639">
            <v>1.8</v>
          </cell>
          <cell r="AL639">
            <v>0.75</v>
          </cell>
          <cell r="AM639">
            <v>92</v>
          </cell>
          <cell r="AN639">
            <v>260</v>
          </cell>
          <cell r="AO639">
            <v>140</v>
          </cell>
          <cell r="AP639">
            <v>140</v>
          </cell>
          <cell r="AQ639">
            <v>14</v>
          </cell>
          <cell r="AR639">
            <v>0.1</v>
          </cell>
          <cell r="AS639">
            <v>0.1</v>
          </cell>
          <cell r="AU639">
            <v>27</v>
          </cell>
        </row>
        <row r="640">
          <cell r="A640">
            <v>1920000011</v>
          </cell>
          <cell r="B640" t="str">
            <v>Iogurte sem lactose magro, natural</v>
          </cell>
          <cell r="C640" t="str">
            <v>Leite e produtos lácteos</v>
          </cell>
          <cell r="D640" t="str">
            <v xml:space="preserve">Leite ou nata fermentados </v>
          </cell>
          <cell r="E640" t="str">
            <v>Produtos de leite fermentados</v>
          </cell>
          <cell r="F640">
            <v>41</v>
          </cell>
          <cell r="G640">
            <v>175</v>
          </cell>
          <cell r="H640">
            <v>0.2</v>
          </cell>
          <cell r="I640">
            <v>0.1</v>
          </cell>
          <cell r="J640">
            <v>0.1</v>
          </cell>
          <cell r="K640">
            <v>0</v>
          </cell>
          <cell r="L640">
            <v>0</v>
          </cell>
          <cell r="M640">
            <v>0</v>
          </cell>
          <cell r="N640">
            <v>5</v>
          </cell>
          <cell r="O640">
            <v>5</v>
          </cell>
          <cell r="P640">
            <v>0</v>
          </cell>
          <cell r="Q640">
            <v>0</v>
          </cell>
          <cell r="R640">
            <v>0</v>
          </cell>
          <cell r="S640">
            <v>4.9000000000000004</v>
          </cell>
          <cell r="T640">
            <v>0.2</v>
          </cell>
          <cell r="U640">
            <v>0</v>
          </cell>
          <cell r="V640">
            <v>89</v>
          </cell>
          <cell r="W640">
            <v>0.3</v>
          </cell>
          <cell r="X640">
            <v>2</v>
          </cell>
          <cell r="Y640">
            <v>17</v>
          </cell>
          <cell r="Z640">
            <v>0</v>
          </cell>
          <cell r="AA640">
            <v>0</v>
          </cell>
          <cell r="AB640">
            <v>0</v>
          </cell>
          <cell r="AC640">
            <v>0.04</v>
          </cell>
          <cell r="AD640">
            <v>0.27</v>
          </cell>
          <cell r="AE640">
            <v>0.2</v>
          </cell>
          <cell r="AF640">
            <v>1.2</v>
          </cell>
          <cell r="AG640">
            <v>1</v>
          </cell>
          <cell r="AH640">
            <v>0.03</v>
          </cell>
          <cell r="AI640">
            <v>0</v>
          </cell>
          <cell r="AJ640">
            <v>0</v>
          </cell>
          <cell r="AK640">
            <v>1.5</v>
          </cell>
          <cell r="AL640">
            <v>0.75</v>
          </cell>
          <cell r="AM640">
            <v>72</v>
          </cell>
          <cell r="AN640">
            <v>200</v>
          </cell>
          <cell r="AO640">
            <v>150</v>
          </cell>
          <cell r="AP640">
            <v>130</v>
          </cell>
          <cell r="AQ640">
            <v>14</v>
          </cell>
          <cell r="AR640">
            <v>0.2</v>
          </cell>
          <cell r="AS640">
            <v>0.6</v>
          </cell>
          <cell r="AU640">
            <v>35</v>
          </cell>
        </row>
        <row r="641">
          <cell r="A641">
            <v>1920000007</v>
          </cell>
          <cell r="B641" t="str">
            <v>Iogurte sem lactose meio gordo, aromatizado, açucarado</v>
          </cell>
          <cell r="C641" t="str">
            <v>Leite e produtos lácteos</v>
          </cell>
          <cell r="D641" t="str">
            <v xml:space="preserve">Leite ou nata fermentados </v>
          </cell>
          <cell r="E641" t="str">
            <v>Produtos de leite fermentados</v>
          </cell>
          <cell r="F641">
            <v>76</v>
          </cell>
          <cell r="G641">
            <v>322</v>
          </cell>
          <cell r="H641">
            <v>1.5</v>
          </cell>
          <cell r="I641">
            <v>1</v>
          </cell>
          <cell r="J641">
            <v>0.5</v>
          </cell>
          <cell r="K641">
            <v>0.1</v>
          </cell>
          <cell r="L641">
            <v>0.1</v>
          </cell>
          <cell r="M641">
            <v>0.1</v>
          </cell>
          <cell r="N641">
            <v>12</v>
          </cell>
          <cell r="O641">
            <v>11.3</v>
          </cell>
          <cell r="P641">
            <v>0</v>
          </cell>
          <cell r="Q641">
            <v>0</v>
          </cell>
          <cell r="R641">
            <v>0</v>
          </cell>
          <cell r="S641">
            <v>3.5</v>
          </cell>
          <cell r="T641">
            <v>0.2</v>
          </cell>
          <cell r="U641">
            <v>0</v>
          </cell>
          <cell r="V641">
            <v>80.099999999999994</v>
          </cell>
          <cell r="W641">
            <v>0.2</v>
          </cell>
          <cell r="X641">
            <v>8</v>
          </cell>
          <cell r="Y641">
            <v>38</v>
          </cell>
          <cell r="Z641">
            <v>22</v>
          </cell>
          <cell r="AA641">
            <v>0</v>
          </cell>
          <cell r="AB641">
            <v>0.03</v>
          </cell>
          <cell r="AC641">
            <v>0.04</v>
          </cell>
          <cell r="AD641">
            <v>0.2</v>
          </cell>
          <cell r="AE641">
            <v>0.2</v>
          </cell>
          <cell r="AF641">
            <v>1.1000000000000001</v>
          </cell>
          <cell r="AG641">
            <v>0.9</v>
          </cell>
          <cell r="AH641">
            <v>0.04</v>
          </cell>
          <cell r="AI641">
            <v>0.32</v>
          </cell>
          <cell r="AJ641">
            <v>0</v>
          </cell>
          <cell r="AK641">
            <v>7.6</v>
          </cell>
          <cell r="AL641">
            <v>0.75</v>
          </cell>
          <cell r="AM641">
            <v>81</v>
          </cell>
          <cell r="AN641">
            <v>200</v>
          </cell>
          <cell r="AO641">
            <v>120</v>
          </cell>
          <cell r="AP641">
            <v>97</v>
          </cell>
          <cell r="AQ641">
            <v>12</v>
          </cell>
          <cell r="AR641">
            <v>0.2</v>
          </cell>
          <cell r="AS641">
            <v>0.4</v>
          </cell>
          <cell r="AU641">
            <v>24</v>
          </cell>
        </row>
        <row r="642">
          <cell r="A642">
            <v>1920000009</v>
          </cell>
          <cell r="B642" t="str">
            <v>Iogurte sem lactose meio gordo, aromatizado, com frutos secos e cereais, açucarado</v>
          </cell>
          <cell r="C642" t="str">
            <v>Leite e produtos lácteos</v>
          </cell>
          <cell r="D642" t="str">
            <v xml:space="preserve">Leite ou nata fermentados </v>
          </cell>
          <cell r="E642" t="str">
            <v>Produtos de leite fermentados</v>
          </cell>
          <cell r="F642">
            <v>98</v>
          </cell>
          <cell r="G642">
            <v>414</v>
          </cell>
          <cell r="H642">
            <v>1.6</v>
          </cell>
          <cell r="I642">
            <v>1</v>
          </cell>
          <cell r="J642">
            <v>0.5</v>
          </cell>
          <cell r="K642">
            <v>0.1</v>
          </cell>
          <cell r="L642">
            <v>0.1</v>
          </cell>
          <cell r="M642">
            <v>0.1</v>
          </cell>
          <cell r="N642">
            <v>16.100000000000001</v>
          </cell>
          <cell r="O642">
            <v>16.100000000000001</v>
          </cell>
          <cell r="P642">
            <v>0</v>
          </cell>
          <cell r="Q642">
            <v>0</v>
          </cell>
          <cell r="R642">
            <v>0.1</v>
          </cell>
          <cell r="S642">
            <v>3.7</v>
          </cell>
          <cell r="T642">
            <v>0.2</v>
          </cell>
          <cell r="U642">
            <v>0</v>
          </cell>
          <cell r="V642">
            <v>80.099999999999994</v>
          </cell>
          <cell r="W642">
            <v>1.3</v>
          </cell>
          <cell r="X642">
            <v>8</v>
          </cell>
          <cell r="Y642">
            <v>38</v>
          </cell>
          <cell r="Z642">
            <v>22</v>
          </cell>
          <cell r="AA642">
            <v>0</v>
          </cell>
          <cell r="AB642">
            <v>0.03</v>
          </cell>
          <cell r="AC642">
            <v>0.04</v>
          </cell>
          <cell r="AD642">
            <v>0.25</v>
          </cell>
          <cell r="AE642">
            <v>0.2</v>
          </cell>
          <cell r="AF642">
            <v>1.1000000000000001</v>
          </cell>
          <cell r="AG642">
            <v>0.9</v>
          </cell>
          <cell r="AH642">
            <v>0.04</v>
          </cell>
          <cell r="AI642">
            <v>0</v>
          </cell>
          <cell r="AJ642">
            <v>0</v>
          </cell>
          <cell r="AK642">
            <v>1.7</v>
          </cell>
          <cell r="AL642">
            <v>0.75</v>
          </cell>
          <cell r="AM642">
            <v>92</v>
          </cell>
          <cell r="AN642">
            <v>200</v>
          </cell>
          <cell r="AO642">
            <v>120</v>
          </cell>
          <cell r="AP642">
            <v>100</v>
          </cell>
          <cell r="AQ642">
            <v>17</v>
          </cell>
          <cell r="AR642">
            <v>0.3</v>
          </cell>
          <cell r="AS642">
            <v>0.4</v>
          </cell>
        </row>
        <row r="643">
          <cell r="A643">
            <v>1920000008</v>
          </cell>
          <cell r="B643" t="str">
            <v>Iogurte sem lactose meio gordo, aromatizado, com pedaços e/ou polpa de fruta, açucarado</v>
          </cell>
          <cell r="C643" t="str">
            <v>Leite e produtos lácteos</v>
          </cell>
          <cell r="D643" t="str">
            <v xml:space="preserve">Leite ou nata fermentados </v>
          </cell>
          <cell r="E643" t="str">
            <v>Produtos de leite fermentados</v>
          </cell>
          <cell r="F643">
            <v>83</v>
          </cell>
          <cell r="G643">
            <v>350</v>
          </cell>
          <cell r="H643">
            <v>1.3</v>
          </cell>
          <cell r="I643">
            <v>0.8</v>
          </cell>
          <cell r="J643">
            <v>0.4</v>
          </cell>
          <cell r="K643">
            <v>0.1</v>
          </cell>
          <cell r="L643">
            <v>0</v>
          </cell>
          <cell r="M643">
            <v>0.1</v>
          </cell>
          <cell r="N643">
            <v>13.6</v>
          </cell>
          <cell r="O643">
            <v>13.5</v>
          </cell>
          <cell r="P643">
            <v>0</v>
          </cell>
          <cell r="Q643">
            <v>0</v>
          </cell>
          <cell r="R643">
            <v>0.2</v>
          </cell>
          <cell r="S643">
            <v>3.7</v>
          </cell>
          <cell r="T643">
            <v>0.2</v>
          </cell>
          <cell r="U643">
            <v>0</v>
          </cell>
          <cell r="V643">
            <v>78.2</v>
          </cell>
          <cell r="W643">
            <v>0.5</v>
          </cell>
          <cell r="X643">
            <v>6</v>
          </cell>
          <cell r="Y643">
            <v>36</v>
          </cell>
          <cell r="Z643">
            <v>20</v>
          </cell>
          <cell r="AA643">
            <v>0</v>
          </cell>
          <cell r="AB643">
            <v>0.03</v>
          </cell>
          <cell r="AC643">
            <v>0.03</v>
          </cell>
          <cell r="AD643">
            <v>0.25</v>
          </cell>
          <cell r="AE643">
            <v>0.1</v>
          </cell>
          <cell r="AF643">
            <v>1</v>
          </cell>
          <cell r="AG643">
            <v>0.9</v>
          </cell>
          <cell r="AH643">
            <v>0.04</v>
          </cell>
          <cell r="AI643">
            <v>0</v>
          </cell>
          <cell r="AJ643">
            <v>0</v>
          </cell>
          <cell r="AK643">
            <v>8.3000000000000007</v>
          </cell>
          <cell r="AL643">
            <v>0.75</v>
          </cell>
          <cell r="AM643">
            <v>72</v>
          </cell>
          <cell r="AN643">
            <v>210</v>
          </cell>
          <cell r="AO643">
            <v>120</v>
          </cell>
          <cell r="AP643">
            <v>110</v>
          </cell>
          <cell r="AQ643">
            <v>12</v>
          </cell>
          <cell r="AR643">
            <v>0.2</v>
          </cell>
          <cell r="AS643">
            <v>0.5</v>
          </cell>
        </row>
        <row r="644">
          <cell r="A644">
            <v>1920000010</v>
          </cell>
          <cell r="B644" t="str">
            <v>Iogurte sem lactose meio gordo, natural</v>
          </cell>
          <cell r="C644" t="str">
            <v>Leite e produtos lácteos</v>
          </cell>
          <cell r="D644" t="str">
            <v xml:space="preserve">Leite ou nata fermentados </v>
          </cell>
          <cell r="E644" t="str">
            <v>Produtos de leite fermentados</v>
          </cell>
          <cell r="F644">
            <v>48</v>
          </cell>
          <cell r="G644">
            <v>202</v>
          </cell>
          <cell r="H644">
            <v>1.5</v>
          </cell>
          <cell r="I644">
            <v>1</v>
          </cell>
          <cell r="J644">
            <v>0.4</v>
          </cell>
          <cell r="K644">
            <v>0.1</v>
          </cell>
          <cell r="L644">
            <v>0.1</v>
          </cell>
          <cell r="M644">
            <v>0.1</v>
          </cell>
          <cell r="N644">
            <v>4.5</v>
          </cell>
          <cell r="O644">
            <v>4.5</v>
          </cell>
          <cell r="P644">
            <v>0</v>
          </cell>
          <cell r="Q644">
            <v>0</v>
          </cell>
          <cell r="R644">
            <v>0</v>
          </cell>
          <cell r="S644">
            <v>3.8</v>
          </cell>
          <cell r="T644">
            <v>0.2</v>
          </cell>
          <cell r="U644">
            <v>0</v>
          </cell>
          <cell r="V644">
            <v>87.9</v>
          </cell>
          <cell r="W644">
            <v>0.4</v>
          </cell>
          <cell r="X644">
            <v>6</v>
          </cell>
          <cell r="Y644">
            <v>30</v>
          </cell>
          <cell r="Z644">
            <v>17</v>
          </cell>
          <cell r="AA644">
            <v>0</v>
          </cell>
          <cell r="AB644">
            <v>0.03</v>
          </cell>
          <cell r="AC644">
            <v>0.03</v>
          </cell>
          <cell r="AD644">
            <v>0.24</v>
          </cell>
          <cell r="AE644">
            <v>0.2</v>
          </cell>
          <cell r="AF644">
            <v>1.1000000000000001</v>
          </cell>
          <cell r="AG644">
            <v>0.9</v>
          </cell>
          <cell r="AH644">
            <v>0.03</v>
          </cell>
          <cell r="AI644">
            <v>0</v>
          </cell>
          <cell r="AJ644">
            <v>0</v>
          </cell>
          <cell r="AK644">
            <v>1.7</v>
          </cell>
          <cell r="AL644">
            <v>0.75</v>
          </cell>
          <cell r="AM644">
            <v>62</v>
          </cell>
          <cell r="AN644">
            <v>180</v>
          </cell>
          <cell r="AO644">
            <v>120</v>
          </cell>
          <cell r="AP644">
            <v>110</v>
          </cell>
          <cell r="AQ644">
            <v>12</v>
          </cell>
          <cell r="AR644">
            <v>0.2</v>
          </cell>
          <cell r="AS644">
            <v>0.5</v>
          </cell>
        </row>
        <row r="645">
          <cell r="A645">
            <v>1920000006</v>
          </cell>
          <cell r="B645" t="str">
            <v>Iogurte sem lactose meio gordo, natural, açucarado</v>
          </cell>
          <cell r="C645" t="str">
            <v>Leite e produtos lácteos</v>
          </cell>
          <cell r="D645" t="str">
            <v xml:space="preserve">Leite ou nata fermentados </v>
          </cell>
          <cell r="E645" t="str">
            <v>Produtos de leite fermentados</v>
          </cell>
          <cell r="F645">
            <v>78</v>
          </cell>
          <cell r="G645">
            <v>330</v>
          </cell>
          <cell r="H645">
            <v>1.5</v>
          </cell>
          <cell r="I645">
            <v>1</v>
          </cell>
          <cell r="J645">
            <v>0.5</v>
          </cell>
          <cell r="K645">
            <v>0.1</v>
          </cell>
          <cell r="L645">
            <v>0.1</v>
          </cell>
          <cell r="M645">
            <v>0.1</v>
          </cell>
          <cell r="N645">
            <v>12.2</v>
          </cell>
          <cell r="O645">
            <v>11.5</v>
          </cell>
          <cell r="P645">
            <v>0</v>
          </cell>
          <cell r="Q645">
            <v>0</v>
          </cell>
          <cell r="R645">
            <v>0</v>
          </cell>
          <cell r="S645">
            <v>3.5</v>
          </cell>
          <cell r="T645">
            <v>0.2</v>
          </cell>
          <cell r="U645">
            <v>0</v>
          </cell>
          <cell r="V645">
            <v>78.900000000000006</v>
          </cell>
          <cell r="W645">
            <v>0.5</v>
          </cell>
          <cell r="X645">
            <v>8</v>
          </cell>
          <cell r="Y645">
            <v>45</v>
          </cell>
          <cell r="Z645">
            <v>26</v>
          </cell>
          <cell r="AA645">
            <v>0</v>
          </cell>
          <cell r="AB645">
            <v>0.04</v>
          </cell>
          <cell r="AC645">
            <v>0.04</v>
          </cell>
          <cell r="AD645">
            <v>0.2</v>
          </cell>
          <cell r="AE645">
            <v>0.2</v>
          </cell>
          <cell r="AF645">
            <v>1.2</v>
          </cell>
          <cell r="AG645">
            <v>1</v>
          </cell>
          <cell r="AH645">
            <v>0.04</v>
          </cell>
          <cell r="AI645">
            <v>0.32</v>
          </cell>
          <cell r="AJ645">
            <v>0</v>
          </cell>
          <cell r="AK645">
            <v>8</v>
          </cell>
          <cell r="AL645">
            <v>0.75</v>
          </cell>
          <cell r="AM645">
            <v>81</v>
          </cell>
          <cell r="AN645">
            <v>230</v>
          </cell>
          <cell r="AO645">
            <v>120</v>
          </cell>
          <cell r="AP645">
            <v>97</v>
          </cell>
          <cell r="AQ645">
            <v>14</v>
          </cell>
          <cell r="AR645">
            <v>0.2</v>
          </cell>
          <cell r="AS645">
            <v>0.6</v>
          </cell>
          <cell r="AU645">
            <v>24</v>
          </cell>
        </row>
        <row r="646">
          <cell r="A646">
            <v>2120000011</v>
          </cell>
          <cell r="B646" t="str">
            <v>Jarrete de porco</v>
          </cell>
          <cell r="C646" t="str">
            <v>Carne e produtos cárneos</v>
          </cell>
          <cell r="D646" t="str">
            <v>Outros produtos do abate de animais</v>
          </cell>
          <cell r="E646" t="str">
            <v>Outros produtos do abate de mamiferos</v>
          </cell>
          <cell r="F646">
            <v>140</v>
          </cell>
          <cell r="G646">
            <v>587</v>
          </cell>
          <cell r="H646">
            <v>6</v>
          </cell>
          <cell r="I646">
            <v>2.1</v>
          </cell>
          <cell r="J646">
            <v>2</v>
          </cell>
          <cell r="K646">
            <v>1</v>
          </cell>
          <cell r="L646">
            <v>0.9</v>
          </cell>
          <cell r="M646">
            <v>0</v>
          </cell>
          <cell r="N646">
            <v>0.1</v>
          </cell>
          <cell r="O646">
            <v>0</v>
          </cell>
          <cell r="P646">
            <v>0</v>
          </cell>
          <cell r="Q646">
            <v>0</v>
          </cell>
          <cell r="R646">
            <v>0</v>
          </cell>
          <cell r="S646">
            <v>21.4</v>
          </cell>
          <cell r="T646">
            <v>0.3</v>
          </cell>
          <cell r="U646">
            <v>0</v>
          </cell>
          <cell r="V646">
            <v>70.3</v>
          </cell>
          <cell r="W646">
            <v>0</v>
          </cell>
          <cell r="X646">
            <v>63</v>
          </cell>
          <cell r="Y646">
            <v>0</v>
          </cell>
          <cell r="Z646">
            <v>0</v>
          </cell>
          <cell r="AA646">
            <v>0.5</v>
          </cell>
          <cell r="AB646">
            <v>0.8</v>
          </cell>
          <cell r="AC646">
            <v>0.52</v>
          </cell>
          <cell r="AD646">
            <v>0.14000000000000001</v>
          </cell>
          <cell r="AE646">
            <v>2.2000000000000002</v>
          </cell>
          <cell r="AF646">
            <v>6.9</v>
          </cell>
          <cell r="AG646">
            <v>4.7</v>
          </cell>
          <cell r="AH646">
            <v>0.46</v>
          </cell>
          <cell r="AI646">
            <v>1</v>
          </cell>
          <cell r="AJ646">
            <v>0</v>
          </cell>
          <cell r="AK646">
            <v>1</v>
          </cell>
          <cell r="AL646">
            <v>2.21</v>
          </cell>
          <cell r="AM646">
            <v>100</v>
          </cell>
          <cell r="AN646">
            <v>480</v>
          </cell>
          <cell r="AO646">
            <v>13</v>
          </cell>
          <cell r="AP646">
            <v>300</v>
          </cell>
          <cell r="AQ646">
            <v>18</v>
          </cell>
          <cell r="AR646">
            <v>1.5</v>
          </cell>
          <cell r="AS646">
            <v>2.1</v>
          </cell>
          <cell r="AU646">
            <v>0.2</v>
          </cell>
        </row>
        <row r="647">
          <cell r="A647">
            <v>1900000006</v>
          </cell>
          <cell r="B647" t="str">
            <v>Javali cru</v>
          </cell>
          <cell r="C647" t="str">
            <v>Carne e produtos cárneos</v>
          </cell>
          <cell r="D647" t="str">
            <v>Carne de mamiferos e de aves</v>
          </cell>
          <cell r="E647" t="str">
            <v>Carne de mamíferos</v>
          </cell>
          <cell r="F647">
            <v>108</v>
          </cell>
          <cell r="G647">
            <v>457</v>
          </cell>
          <cell r="H647">
            <v>3.4</v>
          </cell>
          <cell r="I647">
            <v>1.5</v>
          </cell>
          <cell r="J647">
            <v>1.4</v>
          </cell>
          <cell r="K647">
            <v>0.2</v>
          </cell>
          <cell r="L647">
            <v>0.2</v>
          </cell>
          <cell r="M647">
            <v>0</v>
          </cell>
          <cell r="N647">
            <v>0</v>
          </cell>
          <cell r="O647">
            <v>0</v>
          </cell>
          <cell r="P647">
            <v>0</v>
          </cell>
          <cell r="Q647">
            <v>0</v>
          </cell>
          <cell r="R647">
            <v>0</v>
          </cell>
          <cell r="S647">
            <v>19.5</v>
          </cell>
          <cell r="T647">
            <v>0.2</v>
          </cell>
          <cell r="U647">
            <v>0</v>
          </cell>
          <cell r="V647">
            <v>75.900000000000006</v>
          </cell>
          <cell r="W647">
            <v>0</v>
          </cell>
          <cell r="X647">
            <v>65</v>
          </cell>
          <cell r="Y647">
            <v>25</v>
          </cell>
          <cell r="Z647">
            <v>0</v>
          </cell>
          <cell r="AB647">
            <v>0.21</v>
          </cell>
          <cell r="AC647">
            <v>0.1</v>
          </cell>
          <cell r="AD647">
            <v>0.2</v>
          </cell>
          <cell r="AE647">
            <v>5.0999999999999996</v>
          </cell>
          <cell r="AF647">
            <v>9.8000000000000007</v>
          </cell>
          <cell r="AG647">
            <v>4.7</v>
          </cell>
          <cell r="AH647">
            <v>0.4</v>
          </cell>
          <cell r="AI647">
            <v>5</v>
          </cell>
          <cell r="AJ647">
            <v>0</v>
          </cell>
          <cell r="AK647">
            <v>5</v>
          </cell>
          <cell r="AL647">
            <v>1.1000000000000001</v>
          </cell>
          <cell r="AM647">
            <v>94</v>
          </cell>
          <cell r="AN647">
            <v>360</v>
          </cell>
          <cell r="AO647">
            <v>10</v>
          </cell>
          <cell r="AP647">
            <v>170</v>
          </cell>
          <cell r="AQ647">
            <v>22</v>
          </cell>
          <cell r="AR647">
            <v>1.8</v>
          </cell>
          <cell r="AS647">
            <v>2.2999999999999998</v>
          </cell>
          <cell r="AU647">
            <v>6</v>
          </cell>
        </row>
        <row r="648">
          <cell r="A648">
            <v>484</v>
          </cell>
          <cell r="B648" t="str">
            <v>Jesuíta</v>
          </cell>
          <cell r="C648" t="str">
            <v>Cereais e produtos à base de cereais</v>
          </cell>
          <cell r="D648" t="str">
            <v>Produtos de pastelaria fina</v>
          </cell>
          <cell r="E648" t="str">
            <v>Pastelaria à base de massa laminada</v>
          </cell>
          <cell r="F648">
            <v>518</v>
          </cell>
          <cell r="G648">
            <v>2160</v>
          </cell>
          <cell r="H648">
            <v>31.2</v>
          </cell>
          <cell r="I648">
            <v>11.4</v>
          </cell>
          <cell r="J648">
            <v>9.5</v>
          </cell>
          <cell r="K648">
            <v>4.8</v>
          </cell>
          <cell r="L648">
            <v>4.5</v>
          </cell>
          <cell r="M648">
            <v>1.3</v>
          </cell>
          <cell r="N648">
            <v>54</v>
          </cell>
          <cell r="O648">
            <v>26.1</v>
          </cell>
          <cell r="P648">
            <v>0</v>
          </cell>
          <cell r="Q648">
            <v>27.9</v>
          </cell>
          <cell r="R648">
            <v>2.5</v>
          </cell>
          <cell r="S648">
            <v>4.0999999999999996</v>
          </cell>
          <cell r="T648">
            <v>0.9</v>
          </cell>
          <cell r="U648">
            <v>0</v>
          </cell>
          <cell r="V648">
            <v>7.3</v>
          </cell>
          <cell r="W648">
            <v>0</v>
          </cell>
          <cell r="X648">
            <v>78</v>
          </cell>
          <cell r="Y648">
            <v>150</v>
          </cell>
          <cell r="Z648">
            <v>0</v>
          </cell>
          <cell r="AA648">
            <v>1.3</v>
          </cell>
          <cell r="AB648">
            <v>1.6</v>
          </cell>
          <cell r="AC648">
            <v>0.1</v>
          </cell>
          <cell r="AD648">
            <v>0.05</v>
          </cell>
          <cell r="AE648">
            <v>0.6</v>
          </cell>
          <cell r="AF648">
            <v>1.4</v>
          </cell>
          <cell r="AG648">
            <v>0.8</v>
          </cell>
          <cell r="AH648">
            <v>0.05</v>
          </cell>
          <cell r="AI648">
            <v>0.01</v>
          </cell>
          <cell r="AJ648">
            <v>0</v>
          </cell>
          <cell r="AK648">
            <v>5</v>
          </cell>
          <cell r="AL648">
            <v>0.9</v>
          </cell>
          <cell r="AM648">
            <v>350</v>
          </cell>
          <cell r="AN648">
            <v>67</v>
          </cell>
          <cell r="AO648">
            <v>21</v>
          </cell>
          <cell r="AP648">
            <v>45</v>
          </cell>
          <cell r="AQ648">
            <v>11</v>
          </cell>
          <cell r="AR648">
            <v>0.9</v>
          </cell>
          <cell r="AS648">
            <v>0.3</v>
          </cell>
        </row>
        <row r="649">
          <cell r="A649">
            <v>921</v>
          </cell>
          <cell r="B649" t="str">
            <v>Lagosta cozida</v>
          </cell>
          <cell r="C649" t="str">
            <v>Peixes, mariscos, anfíbios, répteis e invertebrados</v>
          </cell>
          <cell r="D649" t="str">
            <v>Crustáceos</v>
          </cell>
          <cell r="E649" t="str">
            <v>Lagostas, lagostas espinhosas da rocha</v>
          </cell>
          <cell r="F649">
            <v>90</v>
          </cell>
          <cell r="G649">
            <v>383</v>
          </cell>
          <cell r="H649">
            <v>0.8</v>
          </cell>
          <cell r="I649">
            <v>0.2</v>
          </cell>
          <cell r="J649">
            <v>0.2</v>
          </cell>
          <cell r="K649">
            <v>0.3</v>
          </cell>
          <cell r="L649">
            <v>0</v>
          </cell>
          <cell r="M649">
            <v>0</v>
          </cell>
          <cell r="N649">
            <v>0.2</v>
          </cell>
          <cell r="O649">
            <v>0</v>
          </cell>
          <cell r="P649">
            <v>0</v>
          </cell>
          <cell r="Q649">
            <v>0.2</v>
          </cell>
          <cell r="R649">
            <v>0</v>
          </cell>
          <cell r="S649">
            <v>20.6</v>
          </cell>
          <cell r="T649">
            <v>0.8</v>
          </cell>
          <cell r="U649">
            <v>0</v>
          </cell>
          <cell r="V649">
            <v>76</v>
          </cell>
          <cell r="W649">
            <v>0</v>
          </cell>
          <cell r="X649">
            <v>93</v>
          </cell>
          <cell r="Y649">
            <v>0</v>
          </cell>
          <cell r="Z649">
            <v>0</v>
          </cell>
          <cell r="AA649">
            <v>0</v>
          </cell>
          <cell r="AB649">
            <v>1.5</v>
          </cell>
          <cell r="AC649">
            <v>0.09</v>
          </cell>
          <cell r="AD649">
            <v>0.06</v>
          </cell>
          <cell r="AE649">
            <v>2</v>
          </cell>
          <cell r="AF649">
            <v>5.8</v>
          </cell>
          <cell r="AG649">
            <v>3.8</v>
          </cell>
          <cell r="AH649">
            <v>0.08</v>
          </cell>
          <cell r="AI649">
            <v>3</v>
          </cell>
          <cell r="AJ649">
            <v>0</v>
          </cell>
          <cell r="AK649">
            <v>11</v>
          </cell>
          <cell r="AL649">
            <v>2</v>
          </cell>
          <cell r="AM649">
            <v>320</v>
          </cell>
          <cell r="AN649">
            <v>280</v>
          </cell>
          <cell r="AO649">
            <v>60</v>
          </cell>
          <cell r="AP649">
            <v>200</v>
          </cell>
          <cell r="AQ649">
            <v>42</v>
          </cell>
          <cell r="AR649">
            <v>0.9</v>
          </cell>
          <cell r="AS649">
            <v>2.7</v>
          </cell>
        </row>
        <row r="650">
          <cell r="A650">
            <v>2120000016</v>
          </cell>
          <cell r="B650" t="str">
            <v>Lagosta crua</v>
          </cell>
          <cell r="C650" t="str">
            <v>Peixes, mariscos, anfíbios, répteis e invertebrados</v>
          </cell>
          <cell r="D650" t="str">
            <v>Crustáceos</v>
          </cell>
          <cell r="E650" t="str">
            <v>Lagostas, lagostas espinhosas da rocha</v>
          </cell>
          <cell r="F650">
            <v>79</v>
          </cell>
          <cell r="G650">
            <v>336</v>
          </cell>
          <cell r="H650">
            <v>0.7</v>
          </cell>
          <cell r="I650">
            <v>0.2</v>
          </cell>
          <cell r="J650">
            <v>0.1</v>
          </cell>
          <cell r="K650">
            <v>0.2</v>
          </cell>
          <cell r="L650">
            <v>0</v>
          </cell>
          <cell r="M650">
            <v>0</v>
          </cell>
          <cell r="N650">
            <v>0.1</v>
          </cell>
          <cell r="O650">
            <v>0</v>
          </cell>
          <cell r="P650">
            <v>0</v>
          </cell>
          <cell r="Q650">
            <v>0</v>
          </cell>
          <cell r="R650">
            <v>0</v>
          </cell>
          <cell r="S650">
            <v>18.2</v>
          </cell>
          <cell r="T650">
            <v>0.2</v>
          </cell>
          <cell r="U650">
            <v>0</v>
          </cell>
          <cell r="V650">
            <v>77.900000000000006</v>
          </cell>
          <cell r="W650">
            <v>0</v>
          </cell>
          <cell r="X650">
            <v>94</v>
          </cell>
          <cell r="Y650">
            <v>11</v>
          </cell>
          <cell r="Z650">
            <v>0</v>
          </cell>
          <cell r="AA650">
            <v>0.1</v>
          </cell>
          <cell r="AB650">
            <v>1.5</v>
          </cell>
          <cell r="AC650">
            <v>0.03</v>
          </cell>
          <cell r="AD650">
            <v>0.04</v>
          </cell>
          <cell r="AE650">
            <v>0.6</v>
          </cell>
          <cell r="AF650">
            <v>4.4000000000000004</v>
          </cell>
          <cell r="AG650">
            <v>3.8</v>
          </cell>
          <cell r="AH650">
            <v>0.06</v>
          </cell>
          <cell r="AI650">
            <v>0.9</v>
          </cell>
          <cell r="AJ650">
            <v>0</v>
          </cell>
          <cell r="AK650">
            <v>9.1</v>
          </cell>
          <cell r="AL650">
            <v>2.1800000000000002</v>
          </cell>
          <cell r="AM650">
            <v>88</v>
          </cell>
          <cell r="AN650">
            <v>280</v>
          </cell>
          <cell r="AO650">
            <v>59</v>
          </cell>
          <cell r="AP650">
            <v>190</v>
          </cell>
          <cell r="AQ650">
            <v>27</v>
          </cell>
          <cell r="AR650">
            <v>0.6</v>
          </cell>
          <cell r="AS650">
            <v>3</v>
          </cell>
        </row>
        <row r="651">
          <cell r="A651">
            <v>923</v>
          </cell>
          <cell r="B651" t="str">
            <v>Lagostim cozido</v>
          </cell>
          <cell r="C651" t="str">
            <v>Peixes, mariscos, anfíbios, répteis e invertebrados</v>
          </cell>
          <cell r="D651" t="str">
            <v>Crustáceos</v>
          </cell>
          <cell r="E651" t="str">
            <v>Lagostas, lagostas espinhosas da rocha</v>
          </cell>
          <cell r="F651">
            <v>90</v>
          </cell>
          <cell r="G651">
            <v>382</v>
          </cell>
          <cell r="H651">
            <v>0.5</v>
          </cell>
          <cell r="I651">
            <v>0.1</v>
          </cell>
          <cell r="J651">
            <v>0.1</v>
          </cell>
          <cell r="K651">
            <v>0.2</v>
          </cell>
          <cell r="L651">
            <v>0</v>
          </cell>
          <cell r="M651">
            <v>0</v>
          </cell>
          <cell r="N651">
            <v>0.2</v>
          </cell>
          <cell r="O651">
            <v>0</v>
          </cell>
          <cell r="P651">
            <v>0</v>
          </cell>
          <cell r="Q651">
            <v>0.2</v>
          </cell>
          <cell r="R651">
            <v>0</v>
          </cell>
          <cell r="S651">
            <v>21.2</v>
          </cell>
          <cell r="T651">
            <v>1.4</v>
          </cell>
          <cell r="U651">
            <v>0</v>
          </cell>
          <cell r="V651">
            <v>76</v>
          </cell>
          <cell r="W651">
            <v>0</v>
          </cell>
          <cell r="X651">
            <v>70</v>
          </cell>
          <cell r="Y651">
            <v>0</v>
          </cell>
          <cell r="Z651">
            <v>0</v>
          </cell>
          <cell r="AA651">
            <v>0</v>
          </cell>
          <cell r="AB651">
            <v>0.9</v>
          </cell>
          <cell r="AC651">
            <v>0.08</v>
          </cell>
          <cell r="AD651">
            <v>0.04</v>
          </cell>
          <cell r="AE651">
            <v>2</v>
          </cell>
          <cell r="AF651">
            <v>6</v>
          </cell>
          <cell r="AG651">
            <v>4</v>
          </cell>
          <cell r="AH651">
            <v>0.06</v>
          </cell>
          <cell r="AI651">
            <v>0.8</v>
          </cell>
          <cell r="AJ651">
            <v>0</v>
          </cell>
          <cell r="AK651">
            <v>9.6999999999999993</v>
          </cell>
          <cell r="AL651">
            <v>2.1</v>
          </cell>
          <cell r="AM651">
            <v>550</v>
          </cell>
          <cell r="AN651">
            <v>190</v>
          </cell>
          <cell r="AO651">
            <v>38</v>
          </cell>
          <cell r="AP651">
            <v>200</v>
          </cell>
          <cell r="AQ651">
            <v>41</v>
          </cell>
          <cell r="AR651">
            <v>1</v>
          </cell>
          <cell r="AS651">
            <v>1.5</v>
          </cell>
        </row>
        <row r="652">
          <cell r="A652">
            <v>922</v>
          </cell>
          <cell r="B652" t="str">
            <v>Lagostim cru</v>
          </cell>
          <cell r="C652" t="str">
            <v>Peixes, mariscos, anfíbios, répteis e invertebrados</v>
          </cell>
          <cell r="D652" t="str">
            <v>Crustáceos</v>
          </cell>
          <cell r="E652" t="str">
            <v>Lagostas, lagostas espinhosas da rocha</v>
          </cell>
          <cell r="F652">
            <v>89</v>
          </cell>
          <cell r="G652">
            <v>377</v>
          </cell>
          <cell r="H652">
            <v>0.5</v>
          </cell>
          <cell r="I652">
            <v>0.1</v>
          </cell>
          <cell r="J652">
            <v>0.1</v>
          </cell>
          <cell r="K652">
            <v>0.2</v>
          </cell>
          <cell r="L652">
            <v>0</v>
          </cell>
          <cell r="M652">
            <v>0</v>
          </cell>
          <cell r="N652">
            <v>0.2</v>
          </cell>
          <cell r="O652">
            <v>0</v>
          </cell>
          <cell r="P652">
            <v>0</v>
          </cell>
          <cell r="Q652">
            <v>0.2</v>
          </cell>
          <cell r="R652">
            <v>0</v>
          </cell>
          <cell r="S652">
            <v>20.9</v>
          </cell>
          <cell r="T652">
            <v>0.8</v>
          </cell>
          <cell r="U652">
            <v>0</v>
          </cell>
          <cell r="V652">
            <v>76.099999999999994</v>
          </cell>
          <cell r="W652">
            <v>0</v>
          </cell>
          <cell r="X652">
            <v>68</v>
          </cell>
          <cell r="Y652">
            <v>0</v>
          </cell>
          <cell r="Z652">
            <v>0</v>
          </cell>
          <cell r="AA652">
            <v>0</v>
          </cell>
          <cell r="AB652">
            <v>0.9</v>
          </cell>
          <cell r="AC652">
            <v>0.09</v>
          </cell>
          <cell r="AD652">
            <v>0.04</v>
          </cell>
          <cell r="AE652">
            <v>2</v>
          </cell>
          <cell r="AF652">
            <v>5.9</v>
          </cell>
          <cell r="AG652">
            <v>3.9</v>
          </cell>
          <cell r="AH652">
            <v>0.08</v>
          </cell>
          <cell r="AI652">
            <v>1</v>
          </cell>
          <cell r="AJ652">
            <v>0</v>
          </cell>
          <cell r="AK652">
            <v>11</v>
          </cell>
          <cell r="AL652">
            <v>2.1</v>
          </cell>
          <cell r="AM652">
            <v>320</v>
          </cell>
          <cell r="AN652">
            <v>190</v>
          </cell>
          <cell r="AO652">
            <v>37</v>
          </cell>
          <cell r="AP652">
            <v>200</v>
          </cell>
          <cell r="AQ652">
            <v>42</v>
          </cell>
          <cell r="AR652">
            <v>1</v>
          </cell>
          <cell r="AS652">
            <v>1.5</v>
          </cell>
        </row>
        <row r="653">
          <cell r="A653">
            <v>1900000101</v>
          </cell>
          <cell r="B653" t="str">
            <v>Lampreia crua</v>
          </cell>
          <cell r="C653" t="str">
            <v>Peixes, mariscos, anfíbios, répteis e invertebrados</v>
          </cell>
          <cell r="D653" t="str">
            <v>Peixe (músculo)</v>
          </cell>
          <cell r="E653" t="str">
            <v>Peixe diádromos</v>
          </cell>
          <cell r="F653">
            <v>314</v>
          </cell>
          <cell r="G653">
            <v>1300</v>
          </cell>
          <cell r="H653">
            <v>27.4</v>
          </cell>
          <cell r="I653">
            <v>5.8</v>
          </cell>
          <cell r="J653">
            <v>11.8</v>
          </cell>
          <cell r="K653">
            <v>6</v>
          </cell>
          <cell r="L653">
            <v>0.6</v>
          </cell>
          <cell r="M653">
            <v>0</v>
          </cell>
          <cell r="N653">
            <v>0.1</v>
          </cell>
          <cell r="O653">
            <v>0</v>
          </cell>
          <cell r="P653">
            <v>0</v>
          </cell>
          <cell r="Q653">
            <v>0.1</v>
          </cell>
          <cell r="R653">
            <v>0</v>
          </cell>
          <cell r="S653">
            <v>16.7</v>
          </cell>
          <cell r="T653">
            <v>0.9</v>
          </cell>
          <cell r="U653">
            <v>0</v>
          </cell>
          <cell r="V653">
            <v>54.3</v>
          </cell>
          <cell r="W653">
            <v>0</v>
          </cell>
          <cell r="X653">
            <v>108</v>
          </cell>
          <cell r="Y653">
            <v>5350</v>
          </cell>
          <cell r="Z653">
            <v>0</v>
          </cell>
          <cell r="AA653">
            <v>14.3</v>
          </cell>
          <cell r="AB653">
            <v>5.9</v>
          </cell>
          <cell r="AC653">
            <v>0.2</v>
          </cell>
          <cell r="AD653">
            <v>0.6</v>
          </cell>
          <cell r="AE653">
            <v>3</v>
          </cell>
          <cell r="AF653">
            <v>5.5</v>
          </cell>
          <cell r="AG653">
            <v>2.5</v>
          </cell>
          <cell r="AH653">
            <v>0.19</v>
          </cell>
          <cell r="AI653">
            <v>2.95</v>
          </cell>
          <cell r="AJ653">
            <v>1</v>
          </cell>
          <cell r="AK653">
            <v>16.5</v>
          </cell>
          <cell r="AL653">
            <v>1.55</v>
          </cell>
          <cell r="AM653">
            <v>350</v>
          </cell>
          <cell r="AN653">
            <v>180</v>
          </cell>
          <cell r="AO653">
            <v>7.5</v>
          </cell>
          <cell r="AP653">
            <v>190</v>
          </cell>
          <cell r="AQ653">
            <v>15</v>
          </cell>
          <cell r="AR653">
            <v>4.0999999999999996</v>
          </cell>
          <cell r="AS653">
            <v>2.2000000000000002</v>
          </cell>
          <cell r="AT653">
            <v>57</v>
          </cell>
          <cell r="AU653">
            <v>35</v>
          </cell>
        </row>
        <row r="654">
          <cell r="A654">
            <v>2120000019</v>
          </cell>
          <cell r="B654" t="str">
            <v>Lapas cruas</v>
          </cell>
          <cell r="C654" t="str">
            <v>Peixes, mariscos, anfíbios, répteis e invertebrados</v>
          </cell>
          <cell r="D654" t="str">
            <v>Moluscos</v>
          </cell>
          <cell r="E654" t="str">
            <v>Abalones, búzios, conchas</v>
          </cell>
          <cell r="F654">
            <v>66</v>
          </cell>
          <cell r="G654">
            <v>280</v>
          </cell>
          <cell r="H654">
            <v>0.7</v>
          </cell>
          <cell r="I654">
            <v>0.1</v>
          </cell>
          <cell r="J654">
            <v>0.1</v>
          </cell>
          <cell r="K654">
            <v>0.3</v>
          </cell>
          <cell r="L654">
            <v>0</v>
          </cell>
          <cell r="M654">
            <v>0</v>
          </cell>
          <cell r="N654">
            <v>0.6</v>
          </cell>
          <cell r="O654">
            <v>0</v>
          </cell>
          <cell r="P654">
            <v>0</v>
          </cell>
          <cell r="Q654">
            <v>0</v>
          </cell>
          <cell r="R654">
            <v>0</v>
          </cell>
          <cell r="S654">
            <v>14.3</v>
          </cell>
          <cell r="T654">
            <v>1.1000000000000001</v>
          </cell>
          <cell r="U654">
            <v>0</v>
          </cell>
          <cell r="V654">
            <v>82.3</v>
          </cell>
          <cell r="W654">
            <v>0</v>
          </cell>
          <cell r="X654">
            <v>98</v>
          </cell>
          <cell r="Y654">
            <v>0</v>
          </cell>
          <cell r="Z654">
            <v>0</v>
          </cell>
          <cell r="AA654">
            <v>0</v>
          </cell>
          <cell r="AB654">
            <v>0</v>
          </cell>
          <cell r="AC654">
            <v>0.01</v>
          </cell>
          <cell r="AD654">
            <v>0.04</v>
          </cell>
          <cell r="AE654">
            <v>1.3</v>
          </cell>
          <cell r="AF654">
            <v>3.9</v>
          </cell>
          <cell r="AG654">
            <v>2.6</v>
          </cell>
          <cell r="AH654">
            <v>0.04</v>
          </cell>
          <cell r="AI654">
            <v>41</v>
          </cell>
          <cell r="AJ654">
            <v>0</v>
          </cell>
          <cell r="AK654">
            <v>18</v>
          </cell>
          <cell r="AL654">
            <v>1.79</v>
          </cell>
          <cell r="AM654">
            <v>420</v>
          </cell>
          <cell r="AN654">
            <v>200</v>
          </cell>
          <cell r="AO654">
            <v>51</v>
          </cell>
          <cell r="AP654">
            <v>100</v>
          </cell>
          <cell r="AQ654">
            <v>95</v>
          </cell>
          <cell r="AR654">
            <v>21</v>
          </cell>
          <cell r="AS654">
            <v>1</v>
          </cell>
        </row>
        <row r="655">
          <cell r="A655">
            <v>658</v>
          </cell>
          <cell r="B655" t="str">
            <v>Laranja (3 variedades)</v>
          </cell>
          <cell r="C655" t="str">
            <v>Frutos e produtos derivados de frutos</v>
          </cell>
          <cell r="D655" t="str">
            <v>Fruta utilizada como fruta</v>
          </cell>
          <cell r="E655" t="str">
            <v>Frutos cítricos</v>
          </cell>
          <cell r="F655">
            <v>47</v>
          </cell>
          <cell r="G655">
            <v>201</v>
          </cell>
          <cell r="H655">
            <v>0.2</v>
          </cell>
          <cell r="I655">
            <v>0</v>
          </cell>
          <cell r="J655">
            <v>0</v>
          </cell>
          <cell r="K655">
            <v>0.1</v>
          </cell>
          <cell r="L655">
            <v>0</v>
          </cell>
          <cell r="M655">
            <v>0</v>
          </cell>
          <cell r="N655">
            <v>8.9</v>
          </cell>
          <cell r="O655">
            <v>8.9</v>
          </cell>
          <cell r="P655">
            <v>0</v>
          </cell>
          <cell r="Q655">
            <v>0</v>
          </cell>
          <cell r="R655">
            <v>1.8</v>
          </cell>
          <cell r="S655">
            <v>1.1000000000000001</v>
          </cell>
          <cell r="T655">
            <v>0</v>
          </cell>
          <cell r="U655">
            <v>0</v>
          </cell>
          <cell r="V655">
            <v>86.3</v>
          </cell>
          <cell r="W655">
            <v>0.7</v>
          </cell>
          <cell r="X655">
            <v>0</v>
          </cell>
          <cell r="Y655">
            <v>20</v>
          </cell>
          <cell r="Z655">
            <v>120</v>
          </cell>
          <cell r="AA655">
            <v>0</v>
          </cell>
          <cell r="AB655">
            <v>0.24</v>
          </cell>
          <cell r="AC655">
            <v>0.09</v>
          </cell>
          <cell r="AD655">
            <v>0.05</v>
          </cell>
          <cell r="AE655">
            <v>0.7</v>
          </cell>
          <cell r="AF655">
            <v>0.8</v>
          </cell>
          <cell r="AG655">
            <v>0.1</v>
          </cell>
          <cell r="AH655">
            <v>0.1</v>
          </cell>
          <cell r="AI655">
            <v>0</v>
          </cell>
          <cell r="AJ655">
            <v>57</v>
          </cell>
          <cell r="AK655">
            <v>31</v>
          </cell>
          <cell r="AL655">
            <v>0.42</v>
          </cell>
          <cell r="AM655">
            <v>4</v>
          </cell>
          <cell r="AN655">
            <v>160</v>
          </cell>
          <cell r="AO655">
            <v>35</v>
          </cell>
          <cell r="AP655">
            <v>19</v>
          </cell>
          <cell r="AQ655">
            <v>11</v>
          </cell>
          <cell r="AR655">
            <v>0.2</v>
          </cell>
          <cell r="AS655">
            <v>0.1</v>
          </cell>
          <cell r="AU655">
            <v>0.3</v>
          </cell>
        </row>
        <row r="656">
          <cell r="A656">
            <v>1153</v>
          </cell>
          <cell r="B656" t="str">
            <v>Lasanha à bolonhesa</v>
          </cell>
          <cell r="C656" t="str">
            <v>Pratos compostos</v>
          </cell>
          <cell r="D656" t="str">
            <v>Pratos, incl. refeições prontas a comer (excluindo sopas e saladas)</v>
          </cell>
          <cell r="E656" t="str">
            <v>Pratos à base de massas alimentícias e arroz (ou outro cereal)</v>
          </cell>
          <cell r="F656">
            <v>183</v>
          </cell>
          <cell r="G656">
            <v>763</v>
          </cell>
          <cell r="H656">
            <v>12.4</v>
          </cell>
          <cell r="I656">
            <v>5.8</v>
          </cell>
          <cell r="J656">
            <v>3.5</v>
          </cell>
          <cell r="K656">
            <v>2</v>
          </cell>
          <cell r="L656">
            <v>1.79</v>
          </cell>
          <cell r="M656">
            <v>0.3</v>
          </cell>
          <cell r="N656">
            <v>9.1999999999999993</v>
          </cell>
          <cell r="O656">
            <v>2.5</v>
          </cell>
          <cell r="P656">
            <v>0.1</v>
          </cell>
          <cell r="Q656">
            <v>6.7</v>
          </cell>
          <cell r="R656">
            <v>0.7</v>
          </cell>
          <cell r="S656">
            <v>7.7</v>
          </cell>
          <cell r="T656">
            <v>0.8</v>
          </cell>
          <cell r="U656">
            <v>0.4</v>
          </cell>
          <cell r="V656">
            <v>67.7</v>
          </cell>
          <cell r="W656">
            <v>0</v>
          </cell>
          <cell r="X656">
            <v>21</v>
          </cell>
          <cell r="Y656">
            <v>144</v>
          </cell>
          <cell r="Z656">
            <v>465</v>
          </cell>
          <cell r="AA656">
            <v>0.1</v>
          </cell>
          <cell r="AB656">
            <v>0.24</v>
          </cell>
          <cell r="AC656">
            <v>0.12</v>
          </cell>
          <cell r="AD656">
            <v>0.13</v>
          </cell>
          <cell r="AE656">
            <v>1.2</v>
          </cell>
          <cell r="AF656">
            <v>2.86</v>
          </cell>
          <cell r="AG656">
            <v>1.61</v>
          </cell>
          <cell r="AH656">
            <v>0.15</v>
          </cell>
          <cell r="AI656">
            <v>0.46</v>
          </cell>
          <cell r="AJ656">
            <v>5.5</v>
          </cell>
          <cell r="AK656">
            <v>14</v>
          </cell>
          <cell r="AL656">
            <v>1.49</v>
          </cell>
          <cell r="AM656">
            <v>310</v>
          </cell>
          <cell r="AN656">
            <v>200</v>
          </cell>
          <cell r="AO656">
            <v>96</v>
          </cell>
          <cell r="AP656">
            <v>130</v>
          </cell>
          <cell r="AQ656">
            <v>15</v>
          </cell>
          <cell r="AR656">
            <v>0.6</v>
          </cell>
          <cell r="AS656">
            <v>1.1000000000000001</v>
          </cell>
        </row>
        <row r="657">
          <cell r="A657">
            <v>1900000004</v>
          </cell>
          <cell r="B657" t="str">
            <v>Lebre crua</v>
          </cell>
          <cell r="C657" t="str">
            <v>Carne e produtos cárneos</v>
          </cell>
          <cell r="D657" t="str">
            <v>Carne de mamiferos e de aves</v>
          </cell>
          <cell r="E657" t="str">
            <v>Carne de mamíferos</v>
          </cell>
          <cell r="F657">
            <v>113</v>
          </cell>
          <cell r="G657">
            <v>478</v>
          </cell>
          <cell r="H657">
            <v>3</v>
          </cell>
          <cell r="I657">
            <v>1</v>
          </cell>
          <cell r="J657">
            <v>0.3</v>
          </cell>
          <cell r="K657">
            <v>1.5</v>
          </cell>
          <cell r="L657">
            <v>0.2</v>
          </cell>
          <cell r="M657">
            <v>0</v>
          </cell>
          <cell r="N657">
            <v>0</v>
          </cell>
          <cell r="O657">
            <v>0</v>
          </cell>
          <cell r="P657">
            <v>0</v>
          </cell>
          <cell r="Q657">
            <v>0</v>
          </cell>
          <cell r="R657">
            <v>0</v>
          </cell>
          <cell r="S657">
            <v>21.6</v>
          </cell>
          <cell r="T657">
            <v>0.2</v>
          </cell>
          <cell r="U657">
            <v>0</v>
          </cell>
          <cell r="V657">
            <v>73.3</v>
          </cell>
          <cell r="W657">
            <v>0</v>
          </cell>
          <cell r="X657">
            <v>60</v>
          </cell>
          <cell r="Y657">
            <v>0</v>
          </cell>
          <cell r="Z657">
            <v>0</v>
          </cell>
          <cell r="AA657">
            <v>0</v>
          </cell>
          <cell r="AB657">
            <v>0.1</v>
          </cell>
          <cell r="AC657">
            <v>0.09</v>
          </cell>
          <cell r="AD657">
            <v>0.06</v>
          </cell>
          <cell r="AE657">
            <v>8.07</v>
          </cell>
          <cell r="AF657">
            <v>12.07</v>
          </cell>
          <cell r="AG657">
            <v>4</v>
          </cell>
          <cell r="AH657">
            <v>0.3</v>
          </cell>
          <cell r="AI657">
            <v>1</v>
          </cell>
          <cell r="AJ657">
            <v>0</v>
          </cell>
          <cell r="AK657">
            <v>10</v>
          </cell>
          <cell r="AL657">
            <v>1.2</v>
          </cell>
          <cell r="AM657">
            <v>77</v>
          </cell>
          <cell r="AN657">
            <v>320</v>
          </cell>
          <cell r="AO657">
            <v>9.1</v>
          </cell>
          <cell r="AP657">
            <v>210</v>
          </cell>
          <cell r="AQ657">
            <v>26</v>
          </cell>
          <cell r="AR657">
            <v>0.8</v>
          </cell>
          <cell r="AS657">
            <v>1.7</v>
          </cell>
          <cell r="AT657">
            <v>10</v>
          </cell>
          <cell r="AU657">
            <v>0.6</v>
          </cell>
        </row>
        <row r="658">
          <cell r="A658">
            <v>34</v>
          </cell>
          <cell r="B658" t="str">
            <v>Leite condensado</v>
          </cell>
          <cell r="C658" t="str">
            <v>Leite e produtos lácteos</v>
          </cell>
          <cell r="D658" t="str">
            <v>Leite e produtos lácteos em pó e concentrados</v>
          </cell>
          <cell r="E658" t="str">
            <v>Leite e produtos lácteos concentrados</v>
          </cell>
          <cell r="F658">
            <v>338</v>
          </cell>
          <cell r="G658">
            <v>1420</v>
          </cell>
          <cell r="H658">
            <v>9</v>
          </cell>
          <cell r="I658">
            <v>5.4</v>
          </cell>
          <cell r="J658">
            <v>2</v>
          </cell>
          <cell r="K658">
            <v>0.3</v>
          </cell>
          <cell r="L658">
            <v>0.2</v>
          </cell>
          <cell r="M658">
            <v>0.3</v>
          </cell>
          <cell r="N658">
            <v>56.4</v>
          </cell>
          <cell r="O658">
            <v>56.4</v>
          </cell>
          <cell r="P658">
            <v>0</v>
          </cell>
          <cell r="Q658">
            <v>0</v>
          </cell>
          <cell r="R658">
            <v>0</v>
          </cell>
          <cell r="S658">
            <v>7.8</v>
          </cell>
          <cell r="T658">
            <v>0.4</v>
          </cell>
          <cell r="U658">
            <v>0</v>
          </cell>
          <cell r="V658">
            <v>25</v>
          </cell>
          <cell r="W658">
            <v>0</v>
          </cell>
          <cell r="X658">
            <v>34</v>
          </cell>
          <cell r="Y658">
            <v>161</v>
          </cell>
          <cell r="Z658">
            <v>74</v>
          </cell>
          <cell r="AA658">
            <v>0.1</v>
          </cell>
          <cell r="AB658">
            <v>0.2</v>
          </cell>
          <cell r="AC658">
            <v>0.05</v>
          </cell>
          <cell r="AD658">
            <v>0.4</v>
          </cell>
          <cell r="AE658">
            <v>1.2</v>
          </cell>
          <cell r="AF658">
            <v>3</v>
          </cell>
          <cell r="AG658">
            <v>1.8</v>
          </cell>
          <cell r="AH658">
            <v>7.0000000000000007E-2</v>
          </cell>
          <cell r="AI658">
            <v>0.5</v>
          </cell>
          <cell r="AJ658">
            <v>0</v>
          </cell>
          <cell r="AK658">
            <v>14</v>
          </cell>
          <cell r="AL658">
            <v>1.8</v>
          </cell>
          <cell r="AM658">
            <v>140</v>
          </cell>
          <cell r="AN658">
            <v>390</v>
          </cell>
          <cell r="AO658">
            <v>340</v>
          </cell>
          <cell r="AP658">
            <v>230</v>
          </cell>
          <cell r="AQ658">
            <v>30</v>
          </cell>
          <cell r="AR658">
            <v>0.4</v>
          </cell>
          <cell r="AS658">
            <v>1.2</v>
          </cell>
        </row>
        <row r="659">
          <cell r="A659">
            <v>500</v>
          </cell>
          <cell r="B659" t="str">
            <v>Leite creme</v>
          </cell>
          <cell r="C659" t="str">
            <v>Leite e produtos lácteos</v>
          </cell>
          <cell r="D659" t="str">
            <v>Sobremesa à base de leite e similares</v>
          </cell>
          <cell r="E659" t="str">
            <v>Sobremesas de colher à base de leite</v>
          </cell>
          <cell r="F659">
            <v>163</v>
          </cell>
          <cell r="G659">
            <v>683</v>
          </cell>
          <cell r="H659">
            <v>6.8</v>
          </cell>
          <cell r="I659">
            <v>2.2999999999999998</v>
          </cell>
          <cell r="J659">
            <v>2.4</v>
          </cell>
          <cell r="K659">
            <v>0.8</v>
          </cell>
          <cell r="L659">
            <v>0.67400000000000004</v>
          </cell>
          <cell r="M659">
            <v>0.1</v>
          </cell>
          <cell r="N659">
            <v>19.5</v>
          </cell>
          <cell r="O659">
            <v>18.5</v>
          </cell>
          <cell r="P659">
            <v>0</v>
          </cell>
          <cell r="Q659">
            <v>1</v>
          </cell>
          <cell r="R659">
            <v>0</v>
          </cell>
          <cell r="S659">
            <v>5.9</v>
          </cell>
          <cell r="T659">
            <v>0.1</v>
          </cell>
          <cell r="U659">
            <v>0</v>
          </cell>
          <cell r="V659">
            <v>66.3</v>
          </cell>
          <cell r="W659">
            <v>0</v>
          </cell>
          <cell r="X659">
            <v>227</v>
          </cell>
          <cell r="Y659">
            <v>106</v>
          </cell>
          <cell r="Z659">
            <v>11</v>
          </cell>
          <cell r="AA659">
            <v>0.9</v>
          </cell>
          <cell r="AB659">
            <v>0.82</v>
          </cell>
          <cell r="AC659">
            <v>0.08</v>
          </cell>
          <cell r="AD659">
            <v>0.28000000000000003</v>
          </cell>
          <cell r="AE659">
            <v>0.2</v>
          </cell>
          <cell r="AF659">
            <v>1.68</v>
          </cell>
          <cell r="AG659">
            <v>1.48</v>
          </cell>
          <cell r="AH659">
            <v>0.19</v>
          </cell>
          <cell r="AI659">
            <v>0.59</v>
          </cell>
          <cell r="AJ659">
            <v>0</v>
          </cell>
          <cell r="AK659">
            <v>24</v>
          </cell>
          <cell r="AL659">
            <v>1.03</v>
          </cell>
          <cell r="AM659">
            <v>46</v>
          </cell>
          <cell r="AN659">
            <v>170</v>
          </cell>
          <cell r="AO659">
            <v>130</v>
          </cell>
          <cell r="AP659">
            <v>160</v>
          </cell>
          <cell r="AQ659">
            <v>11</v>
          </cell>
          <cell r="AR659">
            <v>1.1000000000000001</v>
          </cell>
          <cell r="AS659">
            <v>1</v>
          </cell>
        </row>
        <row r="660">
          <cell r="A660">
            <v>19</v>
          </cell>
          <cell r="B660" t="str">
            <v>Leite de cabra cru</v>
          </cell>
          <cell r="C660" t="str">
            <v>Leite e produtos lácteos</v>
          </cell>
          <cell r="D660" t="str">
            <v>Leite, soro de leite  e nata</v>
          </cell>
          <cell r="E660" t="str">
            <v>Leite</v>
          </cell>
          <cell r="F660">
            <v>70</v>
          </cell>
          <cell r="G660">
            <v>291</v>
          </cell>
          <cell r="H660">
            <v>4</v>
          </cell>
          <cell r="I660">
            <v>2.6</v>
          </cell>
          <cell r="J660">
            <v>1.1000000000000001</v>
          </cell>
          <cell r="K660">
            <v>0.1</v>
          </cell>
          <cell r="L660">
            <v>0.1</v>
          </cell>
          <cell r="M660">
            <v>0.1</v>
          </cell>
          <cell r="N660">
            <v>4.5999999999999996</v>
          </cell>
          <cell r="O660">
            <v>4.5999999999999996</v>
          </cell>
          <cell r="P660">
            <v>0</v>
          </cell>
          <cell r="Q660">
            <v>0</v>
          </cell>
          <cell r="R660">
            <v>0</v>
          </cell>
          <cell r="S660">
            <v>3.8</v>
          </cell>
          <cell r="T660">
            <v>0.1</v>
          </cell>
          <cell r="U660">
            <v>0</v>
          </cell>
          <cell r="V660">
            <v>86.9</v>
          </cell>
          <cell r="W660">
            <v>0</v>
          </cell>
          <cell r="X660">
            <v>11</v>
          </cell>
          <cell r="Y660">
            <v>53</v>
          </cell>
          <cell r="Z660">
            <v>0</v>
          </cell>
          <cell r="AA660">
            <v>0.1</v>
          </cell>
          <cell r="AB660">
            <v>0.03</v>
          </cell>
          <cell r="AC660">
            <v>0.05</v>
          </cell>
          <cell r="AD660">
            <v>0.1</v>
          </cell>
          <cell r="AE660">
            <v>0.3</v>
          </cell>
          <cell r="AF660">
            <v>1</v>
          </cell>
          <cell r="AG660">
            <v>0.7</v>
          </cell>
          <cell r="AH660">
            <v>0.04</v>
          </cell>
          <cell r="AI660">
            <v>0.08</v>
          </cell>
          <cell r="AJ660">
            <v>3</v>
          </cell>
          <cell r="AK660">
            <v>1</v>
          </cell>
          <cell r="AL660">
            <v>0.85</v>
          </cell>
          <cell r="AM660">
            <v>40</v>
          </cell>
          <cell r="AN660">
            <v>180</v>
          </cell>
          <cell r="AO660">
            <v>150</v>
          </cell>
          <cell r="AP660">
            <v>120</v>
          </cell>
          <cell r="AQ660">
            <v>20</v>
          </cell>
          <cell r="AR660">
            <v>0.2</v>
          </cell>
          <cell r="AS660">
            <v>0.3</v>
          </cell>
        </row>
        <row r="661">
          <cell r="A661">
            <v>1205</v>
          </cell>
          <cell r="B661" t="str">
            <v>Leite de coco, enlatado</v>
          </cell>
          <cell r="C661" t="str">
            <v>Sumos e néctares de frutos e produtos hortícolas (incluindo concentrados)</v>
          </cell>
          <cell r="D661" t="str">
            <v>Extratos de origem vegetal</v>
          </cell>
          <cell r="E661" t="str">
            <v>Extrato líquido de origem vegetal</v>
          </cell>
          <cell r="F661">
            <v>185</v>
          </cell>
          <cell r="G661">
            <v>762</v>
          </cell>
          <cell r="H661">
            <v>18.399999999999999</v>
          </cell>
          <cell r="I661">
            <v>14</v>
          </cell>
          <cell r="J661">
            <v>2.2999999999999998</v>
          </cell>
          <cell r="K661">
            <v>0.9</v>
          </cell>
          <cell r="L661">
            <v>0.87</v>
          </cell>
          <cell r="M661">
            <v>0</v>
          </cell>
          <cell r="N661">
            <v>2.8</v>
          </cell>
          <cell r="O661">
            <v>1.1000000000000001</v>
          </cell>
          <cell r="P661">
            <v>0</v>
          </cell>
          <cell r="Q661">
            <v>1.7</v>
          </cell>
          <cell r="R661">
            <v>0</v>
          </cell>
          <cell r="S661">
            <v>2</v>
          </cell>
          <cell r="T661">
            <v>0</v>
          </cell>
          <cell r="U661">
            <v>0</v>
          </cell>
          <cell r="V661">
            <v>75.8</v>
          </cell>
          <cell r="W661">
            <v>0</v>
          </cell>
          <cell r="X661">
            <v>0</v>
          </cell>
          <cell r="Y661">
            <v>0</v>
          </cell>
          <cell r="Z661">
            <v>0</v>
          </cell>
          <cell r="AA661">
            <v>0</v>
          </cell>
          <cell r="AB661">
            <v>0</v>
          </cell>
          <cell r="AC661">
            <v>0.02</v>
          </cell>
          <cell r="AD661">
            <v>0</v>
          </cell>
          <cell r="AE661">
            <v>0.6</v>
          </cell>
          <cell r="AF661">
            <v>0.8</v>
          </cell>
          <cell r="AG661">
            <v>0.2</v>
          </cell>
          <cell r="AH661">
            <v>0.03</v>
          </cell>
          <cell r="AI661">
            <v>0</v>
          </cell>
          <cell r="AJ661">
            <v>1</v>
          </cell>
          <cell r="AK661">
            <v>14</v>
          </cell>
          <cell r="AL661">
            <v>1</v>
          </cell>
          <cell r="AM661">
            <v>13</v>
          </cell>
          <cell r="AN661">
            <v>220</v>
          </cell>
          <cell r="AO661">
            <v>18</v>
          </cell>
          <cell r="AP661">
            <v>96</v>
          </cell>
          <cell r="AQ661">
            <v>46</v>
          </cell>
          <cell r="AR661">
            <v>3.3</v>
          </cell>
          <cell r="AS661">
            <v>0.6</v>
          </cell>
        </row>
        <row r="662">
          <cell r="A662">
            <v>20</v>
          </cell>
          <cell r="B662" t="str">
            <v>Leite de ovelha cru</v>
          </cell>
          <cell r="C662" t="str">
            <v>Leite e produtos lácteos</v>
          </cell>
          <cell r="D662" t="str">
            <v>Leite, soro de leite  e nata</v>
          </cell>
          <cell r="E662" t="str">
            <v>Leite</v>
          </cell>
          <cell r="F662">
            <v>93</v>
          </cell>
          <cell r="G662">
            <v>388</v>
          </cell>
          <cell r="H662">
            <v>6.2</v>
          </cell>
          <cell r="I662">
            <v>3.3</v>
          </cell>
          <cell r="J662">
            <v>1.5</v>
          </cell>
          <cell r="K662">
            <v>0.2</v>
          </cell>
          <cell r="L662">
            <v>0.2</v>
          </cell>
          <cell r="M662">
            <v>0.3</v>
          </cell>
          <cell r="N662">
            <v>4.2</v>
          </cell>
          <cell r="O662">
            <v>4.2</v>
          </cell>
          <cell r="P662">
            <v>0</v>
          </cell>
          <cell r="Q662">
            <v>0</v>
          </cell>
          <cell r="R662">
            <v>0</v>
          </cell>
          <cell r="S662">
            <v>5.0999999999999996</v>
          </cell>
          <cell r="T662">
            <v>0.1</v>
          </cell>
          <cell r="U662">
            <v>0</v>
          </cell>
          <cell r="V662">
            <v>86.9</v>
          </cell>
          <cell r="W662">
            <v>0</v>
          </cell>
          <cell r="X662">
            <v>55</v>
          </cell>
          <cell r="Y662">
            <v>50</v>
          </cell>
          <cell r="Z662">
            <v>0</v>
          </cell>
          <cell r="AA662">
            <v>0.2</v>
          </cell>
          <cell r="AB662">
            <v>0.11</v>
          </cell>
          <cell r="AC662">
            <v>0.06</v>
          </cell>
          <cell r="AD662">
            <v>0.15</v>
          </cell>
          <cell r="AE662">
            <v>0.2</v>
          </cell>
          <cell r="AF662">
            <v>1.1000000000000001</v>
          </cell>
          <cell r="AG662">
            <v>0.9</v>
          </cell>
          <cell r="AH662">
            <v>7.0000000000000007E-2</v>
          </cell>
          <cell r="AI662">
            <v>0.15</v>
          </cell>
          <cell r="AJ662">
            <v>5</v>
          </cell>
          <cell r="AK662">
            <v>5</v>
          </cell>
          <cell r="AL662">
            <v>0.93</v>
          </cell>
          <cell r="AM662">
            <v>37</v>
          </cell>
          <cell r="AN662">
            <v>120</v>
          </cell>
          <cell r="AO662">
            <v>190</v>
          </cell>
          <cell r="AP662">
            <v>140</v>
          </cell>
          <cell r="AQ662">
            <v>15</v>
          </cell>
          <cell r="AR662">
            <v>0.2</v>
          </cell>
          <cell r="AS662">
            <v>0.7</v>
          </cell>
        </row>
        <row r="663">
          <cell r="A663">
            <v>35</v>
          </cell>
          <cell r="B663" t="str">
            <v>Leite evaporado</v>
          </cell>
          <cell r="C663" t="str">
            <v>Leite e produtos lácteos</v>
          </cell>
          <cell r="D663" t="str">
            <v>Leite e produtos lácteos em pó e concentrados</v>
          </cell>
          <cell r="E663" t="str">
            <v>Leite e produtos lácteos concentrados</v>
          </cell>
          <cell r="F663">
            <v>136</v>
          </cell>
          <cell r="G663">
            <v>567</v>
          </cell>
          <cell r="H663">
            <v>7.8</v>
          </cell>
          <cell r="I663">
            <v>4.4000000000000004</v>
          </cell>
          <cell r="J663">
            <v>1.8</v>
          </cell>
          <cell r="K663">
            <v>0.2</v>
          </cell>
          <cell r="L663">
            <v>0.2</v>
          </cell>
          <cell r="M663">
            <v>0.3</v>
          </cell>
          <cell r="N663">
            <v>9.8000000000000007</v>
          </cell>
          <cell r="O663">
            <v>9.8000000000000007</v>
          </cell>
          <cell r="P663">
            <v>0</v>
          </cell>
          <cell r="Q663">
            <v>0</v>
          </cell>
          <cell r="R663">
            <v>0</v>
          </cell>
          <cell r="S663">
            <v>6.6</v>
          </cell>
          <cell r="T663">
            <v>0.4</v>
          </cell>
          <cell r="U663">
            <v>0</v>
          </cell>
          <cell r="V663">
            <v>74</v>
          </cell>
          <cell r="W663">
            <v>0</v>
          </cell>
          <cell r="X663">
            <v>28</v>
          </cell>
          <cell r="Y663">
            <v>129</v>
          </cell>
          <cell r="Z663">
            <v>106</v>
          </cell>
          <cell r="AA663">
            <v>0.1</v>
          </cell>
          <cell r="AB663">
            <v>0.14000000000000001</v>
          </cell>
          <cell r="AC663">
            <v>0.06</v>
          </cell>
          <cell r="AD663">
            <v>0.31</v>
          </cell>
          <cell r="AE663">
            <v>0.6</v>
          </cell>
          <cell r="AF663">
            <v>2.2000000000000002</v>
          </cell>
          <cell r="AG663">
            <v>1.6</v>
          </cell>
          <cell r="AH663">
            <v>0.06</v>
          </cell>
          <cell r="AI663">
            <v>0.08</v>
          </cell>
          <cell r="AJ663">
            <v>0</v>
          </cell>
          <cell r="AK663">
            <v>9</v>
          </cell>
          <cell r="AL663">
            <v>1.8</v>
          </cell>
          <cell r="AM663">
            <v>140</v>
          </cell>
          <cell r="AN663">
            <v>320</v>
          </cell>
          <cell r="AO663">
            <v>260</v>
          </cell>
          <cell r="AP663">
            <v>230</v>
          </cell>
          <cell r="AQ663">
            <v>22</v>
          </cell>
          <cell r="AR663">
            <v>0.1</v>
          </cell>
          <cell r="AS663">
            <v>0.8</v>
          </cell>
        </row>
        <row r="664">
          <cell r="A664">
            <v>1900000067</v>
          </cell>
          <cell r="B664" t="str">
            <v>Leite fermentado (Bifidus) gordo, natural</v>
          </cell>
          <cell r="C664" t="str">
            <v>Leite e produtos lácteos</v>
          </cell>
          <cell r="D664" t="str">
            <v xml:space="preserve">Leite ou nata fermentados </v>
          </cell>
          <cell r="E664" t="str">
            <v>Produtos de leite fermentados</v>
          </cell>
          <cell r="F664">
            <v>67</v>
          </cell>
          <cell r="G664">
            <v>282</v>
          </cell>
          <cell r="H664">
            <v>3.6</v>
          </cell>
          <cell r="I664">
            <v>2.2000000000000002</v>
          </cell>
          <cell r="J664">
            <v>0.9</v>
          </cell>
          <cell r="K664">
            <v>0.2</v>
          </cell>
          <cell r="L664">
            <v>0.1</v>
          </cell>
          <cell r="M664">
            <v>0.1</v>
          </cell>
          <cell r="N664">
            <v>4.5</v>
          </cell>
          <cell r="O664">
            <v>4.5</v>
          </cell>
          <cell r="P664">
            <v>0</v>
          </cell>
          <cell r="Q664">
            <v>0</v>
          </cell>
          <cell r="R664">
            <v>0</v>
          </cell>
          <cell r="S664">
            <v>4</v>
          </cell>
          <cell r="T664">
            <v>0.1</v>
          </cell>
          <cell r="U664">
            <v>0</v>
          </cell>
          <cell r="V664">
            <v>85.5</v>
          </cell>
          <cell r="W664">
            <v>0.4</v>
          </cell>
          <cell r="X664">
            <v>11</v>
          </cell>
          <cell r="Y664">
            <v>40</v>
          </cell>
          <cell r="Z664">
            <v>15</v>
          </cell>
          <cell r="AA664">
            <v>0.2</v>
          </cell>
          <cell r="AB664">
            <v>0.11</v>
          </cell>
          <cell r="AC664">
            <v>0.02</v>
          </cell>
          <cell r="AD664">
            <v>0.13</v>
          </cell>
          <cell r="AE664">
            <v>0.09</v>
          </cell>
          <cell r="AF664">
            <v>0.89</v>
          </cell>
          <cell r="AG664">
            <v>0.8</v>
          </cell>
          <cell r="AH664">
            <v>0.04</v>
          </cell>
          <cell r="AI664">
            <v>0.5</v>
          </cell>
          <cell r="AK664">
            <v>5</v>
          </cell>
          <cell r="AL664">
            <v>0.75</v>
          </cell>
          <cell r="AM664">
            <v>45</v>
          </cell>
          <cell r="AN664">
            <v>180</v>
          </cell>
          <cell r="AO664">
            <v>150</v>
          </cell>
          <cell r="AP664">
            <v>110</v>
          </cell>
          <cell r="AQ664">
            <v>12</v>
          </cell>
          <cell r="AR664">
            <v>0</v>
          </cell>
          <cell r="AS664">
            <v>0.5</v>
          </cell>
          <cell r="AU664">
            <v>12</v>
          </cell>
        </row>
        <row r="665">
          <cell r="A665">
            <v>1920000016</v>
          </cell>
          <cell r="B665" t="str">
            <v xml:space="preserve">Leite fermentado (Bifidus) sem lactose enriquecido com fibra, magro, aromatizado, com pedaços e/ou polpa de fruta, com sementes e/ou cereais, com frutos secos e/ou de casca rija, com edulcorantes </v>
          </cell>
          <cell r="C665" t="str">
            <v>Leite e produtos lácteos</v>
          </cell>
          <cell r="D665" t="str">
            <v xml:space="preserve">Leite ou nata fermentados </v>
          </cell>
          <cell r="E665" t="str">
            <v>Produtos de leite fermentados</v>
          </cell>
          <cell r="F665">
            <v>57</v>
          </cell>
          <cell r="G665">
            <v>241</v>
          </cell>
          <cell r="H665">
            <v>0.8</v>
          </cell>
          <cell r="I665">
            <v>0.2</v>
          </cell>
          <cell r="J665">
            <v>0.1</v>
          </cell>
          <cell r="K665">
            <v>0</v>
          </cell>
          <cell r="L665">
            <v>0</v>
          </cell>
          <cell r="M665">
            <v>0</v>
          </cell>
          <cell r="N665">
            <v>6.6</v>
          </cell>
          <cell r="O665">
            <v>5.4</v>
          </cell>
          <cell r="P665">
            <v>0</v>
          </cell>
          <cell r="Q665">
            <v>1.2</v>
          </cell>
          <cell r="R665">
            <v>1.6</v>
          </cell>
          <cell r="S665">
            <v>4.2</v>
          </cell>
          <cell r="T665">
            <v>0.2</v>
          </cell>
          <cell r="U665">
            <v>0</v>
          </cell>
          <cell r="V665">
            <v>87.6</v>
          </cell>
          <cell r="W665">
            <v>1.3</v>
          </cell>
          <cell r="X665">
            <v>2</v>
          </cell>
          <cell r="Y665">
            <v>30</v>
          </cell>
          <cell r="Z665">
            <v>17</v>
          </cell>
          <cell r="AA665">
            <v>0</v>
          </cell>
          <cell r="AB665">
            <v>0</v>
          </cell>
          <cell r="AC665">
            <v>0.04</v>
          </cell>
          <cell r="AD665">
            <v>0.25</v>
          </cell>
          <cell r="AE665">
            <v>0.2</v>
          </cell>
          <cell r="AF665">
            <v>1.1000000000000001</v>
          </cell>
          <cell r="AG665">
            <v>0.9</v>
          </cell>
          <cell r="AH665">
            <v>0.04</v>
          </cell>
          <cell r="AI665">
            <v>0</v>
          </cell>
          <cell r="AJ665">
            <v>0</v>
          </cell>
          <cell r="AK665">
            <v>1.7</v>
          </cell>
          <cell r="AL665">
            <v>0.75</v>
          </cell>
          <cell r="AM665">
            <v>92</v>
          </cell>
          <cell r="AN665">
            <v>200</v>
          </cell>
          <cell r="AO665">
            <v>140</v>
          </cell>
          <cell r="AP665">
            <v>110</v>
          </cell>
          <cell r="AQ665">
            <v>17</v>
          </cell>
          <cell r="AR665">
            <v>0.3</v>
          </cell>
          <cell r="AS665">
            <v>0.4</v>
          </cell>
          <cell r="AU665">
            <v>24</v>
          </cell>
        </row>
        <row r="666">
          <cell r="A666">
            <v>1920000017</v>
          </cell>
          <cell r="B666" t="str">
            <v>Leite fermentado (Bifidus) sem lactose líquido, meio gordo, aromatizado, com pedaços e/ou polpa de fruta, açucarado</v>
          </cell>
          <cell r="C666" t="str">
            <v>Leite e produtos lácteos</v>
          </cell>
          <cell r="D666" t="str">
            <v xml:space="preserve">Leite ou nata fermentados </v>
          </cell>
          <cell r="E666" t="str">
            <v>Produtos de leite fermentados</v>
          </cell>
          <cell r="F666">
            <v>71</v>
          </cell>
          <cell r="G666">
            <v>298</v>
          </cell>
          <cell r="H666">
            <v>1.7</v>
          </cell>
          <cell r="I666">
            <v>1</v>
          </cell>
          <cell r="J666">
            <v>0.3</v>
          </cell>
          <cell r="K666">
            <v>0</v>
          </cell>
          <cell r="L666">
            <v>0</v>
          </cell>
          <cell r="M666">
            <v>0.1</v>
          </cell>
          <cell r="N666">
            <v>11</v>
          </cell>
          <cell r="O666">
            <v>10.7</v>
          </cell>
          <cell r="P666">
            <v>0</v>
          </cell>
          <cell r="Q666">
            <v>0</v>
          </cell>
          <cell r="R666">
            <v>0</v>
          </cell>
          <cell r="S666">
            <v>2.7</v>
          </cell>
          <cell r="T666">
            <v>0.1</v>
          </cell>
          <cell r="U666">
            <v>0</v>
          </cell>
          <cell r="V666">
            <v>83.3</v>
          </cell>
          <cell r="W666">
            <v>0.2</v>
          </cell>
          <cell r="X666">
            <v>3</v>
          </cell>
          <cell r="Y666">
            <v>33</v>
          </cell>
          <cell r="Z666">
            <v>19</v>
          </cell>
          <cell r="AA666">
            <v>0</v>
          </cell>
          <cell r="AB666">
            <v>0.02</v>
          </cell>
          <cell r="AC666">
            <v>0.02</v>
          </cell>
          <cell r="AD666">
            <v>0.17</v>
          </cell>
          <cell r="AE666">
            <v>0.2</v>
          </cell>
          <cell r="AF666">
            <v>0.8</v>
          </cell>
          <cell r="AG666">
            <v>0.6</v>
          </cell>
          <cell r="AH666">
            <v>0.03</v>
          </cell>
          <cell r="AI666">
            <v>0</v>
          </cell>
          <cell r="AJ666">
            <v>0</v>
          </cell>
          <cell r="AK666">
            <v>6.4</v>
          </cell>
          <cell r="AL666">
            <v>0.75</v>
          </cell>
          <cell r="AM666">
            <v>42</v>
          </cell>
          <cell r="AN666">
            <v>98</v>
          </cell>
          <cell r="AO666">
            <v>96</v>
          </cell>
          <cell r="AP666">
            <v>78</v>
          </cell>
          <cell r="AQ666">
            <v>8</v>
          </cell>
          <cell r="AR666">
            <v>0.2</v>
          </cell>
          <cell r="AS666">
            <v>0.3</v>
          </cell>
        </row>
        <row r="667">
          <cell r="A667">
            <v>1920000018</v>
          </cell>
          <cell r="B667" t="str">
            <v>Leite fermentado (Bifidus) sem lactose magro, natural, com edulcorantes</v>
          </cell>
          <cell r="C667" t="str">
            <v>Leite e produtos lácteos</v>
          </cell>
          <cell r="D667" t="str">
            <v xml:space="preserve">Leite ou nata fermentados </v>
          </cell>
          <cell r="E667" t="str">
            <v>Produtos de leite fermentados</v>
          </cell>
          <cell r="F667">
            <v>51</v>
          </cell>
          <cell r="G667">
            <v>217</v>
          </cell>
          <cell r="H667">
            <v>0.4</v>
          </cell>
          <cell r="I667">
            <v>0.2</v>
          </cell>
          <cell r="J667">
            <v>0</v>
          </cell>
          <cell r="K667">
            <v>0</v>
          </cell>
          <cell r="L667">
            <v>0</v>
          </cell>
          <cell r="M667">
            <v>0</v>
          </cell>
          <cell r="N667">
            <v>6.2</v>
          </cell>
          <cell r="O667">
            <v>6.1</v>
          </cell>
          <cell r="P667">
            <v>0</v>
          </cell>
          <cell r="Q667">
            <v>0</v>
          </cell>
          <cell r="R667">
            <v>0</v>
          </cell>
          <cell r="S667">
            <v>5.3</v>
          </cell>
          <cell r="T667">
            <v>0.2</v>
          </cell>
          <cell r="U667">
            <v>0</v>
          </cell>
          <cell r="V667">
            <v>87.4</v>
          </cell>
          <cell r="W667">
            <v>0.5</v>
          </cell>
          <cell r="X667">
            <v>2</v>
          </cell>
          <cell r="Y667">
            <v>17</v>
          </cell>
          <cell r="Z667">
            <v>41</v>
          </cell>
          <cell r="AA667">
            <v>0</v>
          </cell>
          <cell r="AB667">
            <v>0</v>
          </cell>
          <cell r="AC667">
            <v>0.04</v>
          </cell>
          <cell r="AD667">
            <v>0.25</v>
          </cell>
          <cell r="AE667">
            <v>0.2</v>
          </cell>
          <cell r="AF667">
            <v>1.3</v>
          </cell>
          <cell r="AG667">
            <v>1.1000000000000001</v>
          </cell>
          <cell r="AH667">
            <v>0.04</v>
          </cell>
          <cell r="AI667">
            <v>0</v>
          </cell>
          <cell r="AJ667">
            <v>0</v>
          </cell>
          <cell r="AK667">
            <v>1.8</v>
          </cell>
          <cell r="AL667">
            <v>0.75</v>
          </cell>
          <cell r="AM667">
            <v>92</v>
          </cell>
          <cell r="AN667">
            <v>260</v>
          </cell>
          <cell r="AO667">
            <v>110</v>
          </cell>
          <cell r="AP667">
            <v>140</v>
          </cell>
          <cell r="AQ667">
            <v>14</v>
          </cell>
          <cell r="AR667">
            <v>0.1</v>
          </cell>
          <cell r="AS667">
            <v>0.1</v>
          </cell>
        </row>
        <row r="668">
          <cell r="A668">
            <v>1920000014</v>
          </cell>
          <cell r="B668" t="str">
            <v>Leite fermentado (Bifidus) sem lactose, gordo, natural</v>
          </cell>
          <cell r="C668" t="str">
            <v>Leite e produtos lácteos</v>
          </cell>
          <cell r="D668" t="str">
            <v xml:space="preserve">Leite ou nata fermentados </v>
          </cell>
          <cell r="E668" t="str">
            <v>Produtos de leite fermentados</v>
          </cell>
          <cell r="F668">
            <v>70</v>
          </cell>
          <cell r="G668">
            <v>294</v>
          </cell>
          <cell r="H668">
            <v>3.7</v>
          </cell>
          <cell r="I668">
            <v>2.4</v>
          </cell>
          <cell r="J668">
            <v>0.9</v>
          </cell>
          <cell r="K668">
            <v>0.2</v>
          </cell>
          <cell r="L668">
            <v>0.1</v>
          </cell>
          <cell r="M668">
            <v>0.1</v>
          </cell>
          <cell r="N668">
            <v>4.8</v>
          </cell>
          <cell r="O668">
            <v>4.8</v>
          </cell>
          <cell r="P668">
            <v>0</v>
          </cell>
          <cell r="Q668">
            <v>0</v>
          </cell>
          <cell r="R668">
            <v>0</v>
          </cell>
          <cell r="S668">
            <v>4.2</v>
          </cell>
          <cell r="T668">
            <v>0.1</v>
          </cell>
          <cell r="U668">
            <v>0</v>
          </cell>
          <cell r="V668">
            <v>85.5</v>
          </cell>
          <cell r="W668">
            <v>0.4</v>
          </cell>
          <cell r="X668">
            <v>11</v>
          </cell>
          <cell r="Y668">
            <v>40</v>
          </cell>
          <cell r="Z668">
            <v>15</v>
          </cell>
          <cell r="AA668">
            <v>0.2</v>
          </cell>
          <cell r="AB668">
            <v>0.11</v>
          </cell>
          <cell r="AC668">
            <v>0.02</v>
          </cell>
          <cell r="AD668">
            <v>0.13</v>
          </cell>
          <cell r="AE668">
            <v>0.09</v>
          </cell>
          <cell r="AF668">
            <v>0.89</v>
          </cell>
          <cell r="AG668">
            <v>0.8</v>
          </cell>
          <cell r="AH668">
            <v>0.04</v>
          </cell>
          <cell r="AI668">
            <v>0.5</v>
          </cell>
          <cell r="AJ668">
            <v>0</v>
          </cell>
          <cell r="AK668">
            <v>5</v>
          </cell>
          <cell r="AL668">
            <v>0.75</v>
          </cell>
          <cell r="AM668">
            <v>45</v>
          </cell>
          <cell r="AN668">
            <v>180</v>
          </cell>
          <cell r="AO668">
            <v>160</v>
          </cell>
          <cell r="AP668">
            <v>110</v>
          </cell>
          <cell r="AQ668">
            <v>12</v>
          </cell>
          <cell r="AR668">
            <v>0</v>
          </cell>
          <cell r="AS668">
            <v>0.5</v>
          </cell>
          <cell r="AU668">
            <v>7.5</v>
          </cell>
        </row>
        <row r="669">
          <cell r="A669">
            <v>1920000015</v>
          </cell>
          <cell r="B669" t="str">
            <v>Leite fermentado (Bifidus) sem lactose, magro, aromatizado, com pedaços e/ou polpa de fruta e/ou hortícolas, açucarado, com edulcorantes</v>
          </cell>
          <cell r="C669" t="str">
            <v>Leite e produtos lácteos</v>
          </cell>
          <cell r="D669" t="str">
            <v xml:space="preserve">Leite ou nata fermentados </v>
          </cell>
          <cell r="E669" t="str">
            <v>Produtos de leite fermentados</v>
          </cell>
          <cell r="F669">
            <v>57</v>
          </cell>
          <cell r="G669">
            <v>243</v>
          </cell>
          <cell r="H669">
            <v>0.4</v>
          </cell>
          <cell r="I669">
            <v>0.2</v>
          </cell>
          <cell r="J669">
            <v>0</v>
          </cell>
          <cell r="K669">
            <v>0</v>
          </cell>
          <cell r="L669">
            <v>0</v>
          </cell>
          <cell r="M669">
            <v>0</v>
          </cell>
          <cell r="N669">
            <v>8.1999999999999993</v>
          </cell>
          <cell r="O669">
            <v>7.9</v>
          </cell>
          <cell r="P669">
            <v>0</v>
          </cell>
          <cell r="Q669">
            <v>0</v>
          </cell>
          <cell r="R669">
            <v>0</v>
          </cell>
          <cell r="S669">
            <v>4.9000000000000004</v>
          </cell>
          <cell r="T669">
            <v>0.2</v>
          </cell>
          <cell r="U669">
            <v>0</v>
          </cell>
          <cell r="V669">
            <v>87.4</v>
          </cell>
          <cell r="W669">
            <v>0.5</v>
          </cell>
          <cell r="X669">
            <v>2</v>
          </cell>
          <cell r="Y669">
            <v>17</v>
          </cell>
          <cell r="Z669">
            <v>41</v>
          </cell>
          <cell r="AA669">
            <v>0</v>
          </cell>
          <cell r="AB669">
            <v>0</v>
          </cell>
          <cell r="AC669">
            <v>0.04</v>
          </cell>
          <cell r="AD669">
            <v>0.25</v>
          </cell>
          <cell r="AE669">
            <v>0.2</v>
          </cell>
          <cell r="AF669">
            <v>1.3</v>
          </cell>
          <cell r="AG669">
            <v>1.1000000000000001</v>
          </cell>
          <cell r="AH669">
            <v>0.04</v>
          </cell>
          <cell r="AI669">
            <v>0</v>
          </cell>
          <cell r="AJ669">
            <v>0</v>
          </cell>
          <cell r="AK669">
            <v>1.8</v>
          </cell>
          <cell r="AL669">
            <v>0.75</v>
          </cell>
          <cell r="AM669">
            <v>92</v>
          </cell>
          <cell r="AN669">
            <v>260</v>
          </cell>
          <cell r="AO669">
            <v>110</v>
          </cell>
          <cell r="AP669">
            <v>140</v>
          </cell>
          <cell r="AQ669">
            <v>14</v>
          </cell>
          <cell r="AR669">
            <v>0.1</v>
          </cell>
          <cell r="AS669">
            <v>0.1</v>
          </cell>
        </row>
        <row r="670">
          <cell r="A670">
            <v>30</v>
          </cell>
          <cell r="B670" t="str">
            <v xml:space="preserve">Leite gordo especial, pasteurizado </v>
          </cell>
          <cell r="C670" t="str">
            <v>Leite e produtos lácteos</v>
          </cell>
          <cell r="D670" t="str">
            <v>Leite, soro de leite  e nata</v>
          </cell>
          <cell r="E670" t="str">
            <v>Leite</v>
          </cell>
          <cell r="F670">
            <v>62</v>
          </cell>
          <cell r="G670">
            <v>260</v>
          </cell>
          <cell r="H670">
            <v>3.4</v>
          </cell>
          <cell r="I670">
            <v>1.9</v>
          </cell>
          <cell r="J670">
            <v>0.8</v>
          </cell>
          <cell r="K670">
            <v>0.1</v>
          </cell>
          <cell r="L670">
            <v>0.1</v>
          </cell>
          <cell r="M670">
            <v>0.1</v>
          </cell>
          <cell r="N670">
            <v>4.8</v>
          </cell>
          <cell r="O670">
            <v>4.8</v>
          </cell>
          <cell r="P670">
            <v>0</v>
          </cell>
          <cell r="Q670">
            <v>0</v>
          </cell>
          <cell r="R670">
            <v>0</v>
          </cell>
          <cell r="S670">
            <v>3.1</v>
          </cell>
          <cell r="T670">
            <v>0.1</v>
          </cell>
          <cell r="U670">
            <v>0</v>
          </cell>
          <cell r="V670">
            <v>88.1</v>
          </cell>
          <cell r="W670">
            <v>0</v>
          </cell>
          <cell r="X670">
            <v>13</v>
          </cell>
          <cell r="Y670">
            <v>38</v>
          </cell>
          <cell r="Z670">
            <v>140</v>
          </cell>
          <cell r="AA670">
            <v>0.1</v>
          </cell>
          <cell r="AB670">
            <v>0.09</v>
          </cell>
          <cell r="AC670">
            <v>0.03</v>
          </cell>
          <cell r="AD670">
            <v>0.16</v>
          </cell>
          <cell r="AE670">
            <v>0.2</v>
          </cell>
          <cell r="AF670">
            <v>0.9</v>
          </cell>
          <cell r="AG670">
            <v>0.7</v>
          </cell>
          <cell r="AH670">
            <v>0.06</v>
          </cell>
          <cell r="AI670">
            <v>0.39</v>
          </cell>
          <cell r="AJ670">
            <v>1</v>
          </cell>
          <cell r="AK670">
            <v>6</v>
          </cell>
          <cell r="AL670">
            <v>0.72</v>
          </cell>
          <cell r="AM670">
            <v>37</v>
          </cell>
          <cell r="AN670">
            <v>150</v>
          </cell>
          <cell r="AO670">
            <v>110</v>
          </cell>
          <cell r="AP670">
            <v>91</v>
          </cell>
          <cell r="AQ670">
            <v>10</v>
          </cell>
          <cell r="AR670">
            <v>0.2</v>
          </cell>
          <cell r="AS670">
            <v>0.5</v>
          </cell>
        </row>
        <row r="671">
          <cell r="A671">
            <v>1900000064</v>
          </cell>
          <cell r="B671" t="str">
            <v>Leite gordo sem lactose, enriquecido com vitaminas A, D, E e B9 (ácido fólico), UHT</v>
          </cell>
          <cell r="C671" t="str">
            <v>Leite e produtos lácteos</v>
          </cell>
          <cell r="D671" t="str">
            <v>Leite, soro de leite  e nata</v>
          </cell>
          <cell r="E671" t="str">
            <v>Leite</v>
          </cell>
          <cell r="F671">
            <v>62</v>
          </cell>
          <cell r="G671">
            <v>258</v>
          </cell>
          <cell r="H671">
            <v>3.5</v>
          </cell>
          <cell r="I671">
            <v>2.2000000000000002</v>
          </cell>
          <cell r="J671">
            <v>0.8</v>
          </cell>
          <cell r="K671">
            <v>0.1</v>
          </cell>
          <cell r="L671">
            <v>0.1</v>
          </cell>
          <cell r="M671">
            <v>0.1</v>
          </cell>
          <cell r="N671">
            <v>4.5999999999999996</v>
          </cell>
          <cell r="O671">
            <v>4.5999999999999996</v>
          </cell>
          <cell r="P671">
            <v>0</v>
          </cell>
          <cell r="Q671">
            <v>0</v>
          </cell>
          <cell r="R671">
            <v>0</v>
          </cell>
          <cell r="S671">
            <v>3</v>
          </cell>
          <cell r="T671">
            <v>0.1</v>
          </cell>
          <cell r="U671">
            <v>0</v>
          </cell>
          <cell r="V671">
            <v>88.1</v>
          </cell>
          <cell r="W671">
            <v>0</v>
          </cell>
          <cell r="X671">
            <v>13</v>
          </cell>
          <cell r="Y671">
            <v>117</v>
          </cell>
          <cell r="Z671">
            <v>29</v>
          </cell>
          <cell r="AA671">
            <v>0.8</v>
          </cell>
          <cell r="AB671">
            <v>1.7</v>
          </cell>
          <cell r="AC671">
            <v>0.04</v>
          </cell>
          <cell r="AD671">
            <v>0.14000000000000001</v>
          </cell>
          <cell r="AE671">
            <v>0.2</v>
          </cell>
          <cell r="AF671">
            <v>0.9</v>
          </cell>
          <cell r="AG671">
            <v>0.7</v>
          </cell>
          <cell r="AH671">
            <v>0.04</v>
          </cell>
          <cell r="AI671">
            <v>0.18</v>
          </cell>
          <cell r="AJ671">
            <v>0</v>
          </cell>
          <cell r="AK671">
            <v>29</v>
          </cell>
          <cell r="AL671">
            <v>0.75</v>
          </cell>
          <cell r="AM671">
            <v>43</v>
          </cell>
          <cell r="AN671">
            <v>160</v>
          </cell>
          <cell r="AO671">
            <v>110</v>
          </cell>
          <cell r="AP671">
            <v>77</v>
          </cell>
          <cell r="AQ671">
            <v>9</v>
          </cell>
          <cell r="AR671">
            <v>0.1</v>
          </cell>
          <cell r="AS671">
            <v>0.4</v>
          </cell>
        </row>
        <row r="672">
          <cell r="A672">
            <v>22</v>
          </cell>
          <cell r="B672" t="str">
            <v>Leite gordo, pasteurizado</v>
          </cell>
          <cell r="C672" t="str">
            <v>Leite e produtos lácteos</v>
          </cell>
          <cell r="D672" t="str">
            <v>Leite, soro de leite  e nata</v>
          </cell>
          <cell r="E672" t="str">
            <v>Leite</v>
          </cell>
          <cell r="F672">
            <v>62</v>
          </cell>
          <cell r="G672">
            <v>260</v>
          </cell>
          <cell r="H672">
            <v>3.5</v>
          </cell>
          <cell r="I672">
            <v>2</v>
          </cell>
          <cell r="J672">
            <v>0.8</v>
          </cell>
          <cell r="K672">
            <v>0.1</v>
          </cell>
          <cell r="L672">
            <v>0.1</v>
          </cell>
          <cell r="M672">
            <v>0.1</v>
          </cell>
          <cell r="N672">
            <v>4.7</v>
          </cell>
          <cell r="O672">
            <v>4.7</v>
          </cell>
          <cell r="P672">
            <v>0</v>
          </cell>
          <cell r="Q672">
            <v>0</v>
          </cell>
          <cell r="R672">
            <v>0</v>
          </cell>
          <cell r="S672">
            <v>3</v>
          </cell>
          <cell r="T672">
            <v>0.1</v>
          </cell>
          <cell r="U672">
            <v>0</v>
          </cell>
          <cell r="V672">
            <v>88</v>
          </cell>
          <cell r="W672">
            <v>0</v>
          </cell>
          <cell r="X672">
            <v>13</v>
          </cell>
          <cell r="Y672">
            <v>56</v>
          </cell>
          <cell r="Z672">
            <v>21</v>
          </cell>
          <cell r="AA672">
            <v>0.1</v>
          </cell>
          <cell r="AB672">
            <v>0.09</v>
          </cell>
          <cell r="AC672">
            <v>0.04</v>
          </cell>
          <cell r="AD672">
            <v>0.14000000000000001</v>
          </cell>
          <cell r="AE672">
            <v>0.2</v>
          </cell>
          <cell r="AF672">
            <v>0.9</v>
          </cell>
          <cell r="AG672">
            <v>0.7</v>
          </cell>
          <cell r="AH672">
            <v>0.06</v>
          </cell>
          <cell r="AI672">
            <v>0.39</v>
          </cell>
          <cell r="AJ672">
            <v>0</v>
          </cell>
          <cell r="AK672">
            <v>6</v>
          </cell>
          <cell r="AL672">
            <v>0.72</v>
          </cell>
          <cell r="AM672">
            <v>43</v>
          </cell>
          <cell r="AN672">
            <v>150</v>
          </cell>
          <cell r="AO672">
            <v>110</v>
          </cell>
          <cell r="AP672">
            <v>88</v>
          </cell>
          <cell r="AQ672">
            <v>11</v>
          </cell>
          <cell r="AR672">
            <v>0.1</v>
          </cell>
          <cell r="AS672">
            <v>0.4</v>
          </cell>
        </row>
        <row r="673">
          <cell r="A673">
            <v>31</v>
          </cell>
          <cell r="B673" t="str">
            <v>Leite gordo, pó</v>
          </cell>
          <cell r="C673" t="str">
            <v>Leite e produtos lácteos</v>
          </cell>
          <cell r="D673" t="str">
            <v>Leite e produtos lácteos em pó e concentrados</v>
          </cell>
          <cell r="E673" t="str">
            <v>Leite e produtos lácteos em pó</v>
          </cell>
          <cell r="F673">
            <v>495</v>
          </cell>
          <cell r="G673">
            <v>2070</v>
          </cell>
          <cell r="H673">
            <v>25.9</v>
          </cell>
          <cell r="I673">
            <v>14.5</v>
          </cell>
          <cell r="J673">
            <v>5.9</v>
          </cell>
          <cell r="K673">
            <v>0.7</v>
          </cell>
          <cell r="L673">
            <v>0.7</v>
          </cell>
          <cell r="M673">
            <v>0.9</v>
          </cell>
          <cell r="N673">
            <v>38.700000000000003</v>
          </cell>
          <cell r="O673">
            <v>38.700000000000003</v>
          </cell>
          <cell r="P673">
            <v>0</v>
          </cell>
          <cell r="Q673">
            <v>0</v>
          </cell>
          <cell r="R673">
            <v>0</v>
          </cell>
          <cell r="S673">
            <v>26.8</v>
          </cell>
          <cell r="T673">
            <v>0.9</v>
          </cell>
          <cell r="U673">
            <v>0</v>
          </cell>
          <cell r="V673">
            <v>2.6</v>
          </cell>
          <cell r="W673">
            <v>0</v>
          </cell>
          <cell r="X673">
            <v>69</v>
          </cell>
          <cell r="Y673">
            <v>296</v>
          </cell>
          <cell r="Z673">
            <v>158</v>
          </cell>
          <cell r="AA673">
            <v>0.2</v>
          </cell>
          <cell r="AB673">
            <v>0.61</v>
          </cell>
          <cell r="AC673">
            <v>0.22</v>
          </cell>
          <cell r="AD673">
            <v>1.2</v>
          </cell>
          <cell r="AE673">
            <v>1.3</v>
          </cell>
          <cell r="AF673">
            <v>7.6</v>
          </cell>
          <cell r="AG673">
            <v>6.3</v>
          </cell>
          <cell r="AH673">
            <v>0.48</v>
          </cell>
          <cell r="AI673">
            <v>2</v>
          </cell>
          <cell r="AJ673">
            <v>8</v>
          </cell>
          <cell r="AK673">
            <v>46</v>
          </cell>
          <cell r="AL673">
            <v>6</v>
          </cell>
          <cell r="AM673">
            <v>350</v>
          </cell>
          <cell r="AN673">
            <v>1220</v>
          </cell>
          <cell r="AO673">
            <v>920</v>
          </cell>
          <cell r="AP673">
            <v>750</v>
          </cell>
          <cell r="AQ673">
            <v>110</v>
          </cell>
          <cell r="AR673">
            <v>0.6</v>
          </cell>
          <cell r="AS673">
            <v>3.2</v>
          </cell>
        </row>
        <row r="674">
          <cell r="A674">
            <v>23</v>
          </cell>
          <cell r="B674" t="str">
            <v>Leite gordo, UHT</v>
          </cell>
          <cell r="C674" t="str">
            <v>Leite e produtos lácteos</v>
          </cell>
          <cell r="D674" t="str">
            <v>Leite, soro de leite  e nata</v>
          </cell>
          <cell r="E674" t="str">
            <v>Leite</v>
          </cell>
          <cell r="F674">
            <v>62</v>
          </cell>
          <cell r="G674">
            <v>260</v>
          </cell>
          <cell r="H674">
            <v>3.5</v>
          </cell>
          <cell r="I674">
            <v>2</v>
          </cell>
          <cell r="J674">
            <v>0.8</v>
          </cell>
          <cell r="K674">
            <v>0.1</v>
          </cell>
          <cell r="L674">
            <v>0.1</v>
          </cell>
          <cell r="M674">
            <v>0.1</v>
          </cell>
          <cell r="N674">
            <v>4.7</v>
          </cell>
          <cell r="O674">
            <v>4.7</v>
          </cell>
          <cell r="P674">
            <v>0</v>
          </cell>
          <cell r="Q674">
            <v>0</v>
          </cell>
          <cell r="R674">
            <v>0</v>
          </cell>
          <cell r="S674">
            <v>3</v>
          </cell>
          <cell r="T674">
            <v>0.1</v>
          </cell>
          <cell r="U674">
            <v>0</v>
          </cell>
          <cell r="V674">
            <v>88.1</v>
          </cell>
          <cell r="W674">
            <v>0</v>
          </cell>
          <cell r="X674">
            <v>13</v>
          </cell>
          <cell r="Y674">
            <v>59</v>
          </cell>
          <cell r="Z674">
            <v>29</v>
          </cell>
          <cell r="AA674">
            <v>0.1</v>
          </cell>
          <cell r="AB674">
            <v>7.0000000000000007E-2</v>
          </cell>
          <cell r="AC674">
            <v>0.04</v>
          </cell>
          <cell r="AD674">
            <v>0.14000000000000001</v>
          </cell>
          <cell r="AE674">
            <v>0.2</v>
          </cell>
          <cell r="AF674">
            <v>0.9</v>
          </cell>
          <cell r="AG674">
            <v>0.7</v>
          </cell>
          <cell r="AH674">
            <v>0.04</v>
          </cell>
          <cell r="AI674">
            <v>0.18</v>
          </cell>
          <cell r="AJ674">
            <v>0</v>
          </cell>
          <cell r="AK674">
            <v>1</v>
          </cell>
          <cell r="AL674">
            <v>0.75</v>
          </cell>
          <cell r="AM674">
            <v>43</v>
          </cell>
          <cell r="AN674">
            <v>160</v>
          </cell>
          <cell r="AO674">
            <v>110</v>
          </cell>
          <cell r="AP674">
            <v>77</v>
          </cell>
          <cell r="AQ674">
            <v>9</v>
          </cell>
          <cell r="AR674">
            <v>0.1</v>
          </cell>
          <cell r="AS674">
            <v>0.4</v>
          </cell>
        </row>
        <row r="675">
          <cell r="A675">
            <v>38</v>
          </cell>
          <cell r="B675" t="str">
            <v>Leite humano</v>
          </cell>
          <cell r="C675" t="str">
            <v>Leite e produtos lácteos</v>
          </cell>
          <cell r="D675" t="str">
            <v>Leite, soro de leite  e nata</v>
          </cell>
          <cell r="E675" t="str">
            <v>Leite</v>
          </cell>
          <cell r="F675">
            <v>66</v>
          </cell>
          <cell r="G675">
            <v>277</v>
          </cell>
          <cell r="H675">
            <v>3.4</v>
          </cell>
          <cell r="I675">
            <v>1.5</v>
          </cell>
          <cell r="J675">
            <v>1.3</v>
          </cell>
          <cell r="K675">
            <v>0.4</v>
          </cell>
          <cell r="L675">
            <v>0.3</v>
          </cell>
          <cell r="M675">
            <v>0</v>
          </cell>
          <cell r="N675">
            <v>7.5</v>
          </cell>
          <cell r="O675">
            <v>7.5</v>
          </cell>
          <cell r="P675">
            <v>0</v>
          </cell>
          <cell r="Q675">
            <v>0</v>
          </cell>
          <cell r="R675">
            <v>0</v>
          </cell>
          <cell r="S675">
            <v>1.4</v>
          </cell>
          <cell r="T675">
            <v>0</v>
          </cell>
          <cell r="U675">
            <v>0</v>
          </cell>
          <cell r="V675">
            <v>87.5</v>
          </cell>
          <cell r="W675">
            <v>0</v>
          </cell>
          <cell r="X675">
            <v>16</v>
          </cell>
          <cell r="Y675">
            <v>68</v>
          </cell>
          <cell r="Z675">
            <v>24</v>
          </cell>
          <cell r="AA675">
            <v>0.1</v>
          </cell>
          <cell r="AB675">
            <v>0.35</v>
          </cell>
          <cell r="AC675">
            <v>0.08</v>
          </cell>
          <cell r="AD675">
            <v>0.03</v>
          </cell>
          <cell r="AE675">
            <v>0.2</v>
          </cell>
          <cell r="AF675">
            <v>0.7</v>
          </cell>
          <cell r="AG675">
            <v>0.5</v>
          </cell>
          <cell r="AH675">
            <v>0.01</v>
          </cell>
          <cell r="AI675">
            <v>0.01</v>
          </cell>
          <cell r="AJ675">
            <v>4</v>
          </cell>
          <cell r="AK675">
            <v>6</v>
          </cell>
          <cell r="AL675">
            <v>0.2</v>
          </cell>
          <cell r="AM675">
            <v>19</v>
          </cell>
          <cell r="AN675">
            <v>69</v>
          </cell>
          <cell r="AO675">
            <v>32</v>
          </cell>
          <cell r="AP675">
            <v>19</v>
          </cell>
          <cell r="AQ675">
            <v>4</v>
          </cell>
          <cell r="AR675">
            <v>0.1</v>
          </cell>
          <cell r="AS675">
            <v>0.1</v>
          </cell>
        </row>
        <row r="676">
          <cell r="A676">
            <v>36</v>
          </cell>
          <cell r="B676" t="str">
            <v>Leite humano, colostro</v>
          </cell>
          <cell r="C676" t="str">
            <v>Leite e produtos lácteos</v>
          </cell>
          <cell r="D676" t="str">
            <v>Leite, soro de leite  e nata</v>
          </cell>
          <cell r="E676" t="str">
            <v>Leite</v>
          </cell>
          <cell r="F676">
            <v>60</v>
          </cell>
          <cell r="G676">
            <v>250</v>
          </cell>
          <cell r="H676">
            <v>2.8</v>
          </cell>
          <cell r="I676">
            <v>1.2</v>
          </cell>
          <cell r="J676">
            <v>1.2</v>
          </cell>
          <cell r="K676">
            <v>0.3</v>
          </cell>
          <cell r="L676">
            <v>0.2</v>
          </cell>
          <cell r="M676">
            <v>0</v>
          </cell>
          <cell r="N676">
            <v>6.3</v>
          </cell>
          <cell r="O676">
            <v>6.3</v>
          </cell>
          <cell r="P676">
            <v>0</v>
          </cell>
          <cell r="Q676">
            <v>0</v>
          </cell>
          <cell r="R676">
            <v>0</v>
          </cell>
          <cell r="S676">
            <v>2.2999999999999998</v>
          </cell>
          <cell r="T676">
            <v>0.1</v>
          </cell>
          <cell r="U676">
            <v>0</v>
          </cell>
          <cell r="V676">
            <v>87.9</v>
          </cell>
          <cell r="W676">
            <v>0</v>
          </cell>
          <cell r="X676">
            <v>31</v>
          </cell>
          <cell r="Y676">
            <v>184</v>
          </cell>
          <cell r="Z676">
            <v>135</v>
          </cell>
          <cell r="AA676">
            <v>0</v>
          </cell>
          <cell r="AB676">
            <v>1.3</v>
          </cell>
          <cell r="AC676">
            <v>0</v>
          </cell>
          <cell r="AD676">
            <v>0.03</v>
          </cell>
          <cell r="AE676">
            <v>0.05</v>
          </cell>
          <cell r="AF676">
            <v>0.85</v>
          </cell>
          <cell r="AG676">
            <v>0.8</v>
          </cell>
          <cell r="AH676">
            <v>0</v>
          </cell>
          <cell r="AI676">
            <v>0.1</v>
          </cell>
          <cell r="AJ676">
            <v>2</v>
          </cell>
          <cell r="AK676">
            <v>7</v>
          </cell>
          <cell r="AL676">
            <v>0.4</v>
          </cell>
          <cell r="AM676">
            <v>59</v>
          </cell>
          <cell r="AN676">
            <v>83</v>
          </cell>
          <cell r="AO676">
            <v>26</v>
          </cell>
          <cell r="AP676">
            <v>17</v>
          </cell>
          <cell r="AQ676">
            <v>4</v>
          </cell>
          <cell r="AR676">
            <v>0.1</v>
          </cell>
          <cell r="AS676">
            <v>0.2</v>
          </cell>
        </row>
        <row r="677">
          <cell r="A677">
            <v>37</v>
          </cell>
          <cell r="B677" t="str">
            <v>Leite humano, transição</v>
          </cell>
          <cell r="C677" t="str">
            <v>Leite e produtos lácteos</v>
          </cell>
          <cell r="D677" t="str">
            <v>Leite, soro de leite  e nata</v>
          </cell>
          <cell r="E677" t="str">
            <v>Leite</v>
          </cell>
          <cell r="F677">
            <v>66</v>
          </cell>
          <cell r="G677">
            <v>276</v>
          </cell>
          <cell r="H677">
            <v>3.7</v>
          </cell>
          <cell r="I677">
            <v>1.5</v>
          </cell>
          <cell r="J677">
            <v>1.5</v>
          </cell>
          <cell r="K677">
            <v>0.5</v>
          </cell>
          <cell r="L677">
            <v>0.3</v>
          </cell>
          <cell r="M677">
            <v>0</v>
          </cell>
          <cell r="N677">
            <v>6.6</v>
          </cell>
          <cell r="O677">
            <v>6.6</v>
          </cell>
          <cell r="P677">
            <v>0</v>
          </cell>
          <cell r="Q677">
            <v>0</v>
          </cell>
          <cell r="R677">
            <v>0</v>
          </cell>
          <cell r="S677">
            <v>1.6</v>
          </cell>
          <cell r="T677">
            <v>0.1</v>
          </cell>
          <cell r="U677">
            <v>0</v>
          </cell>
          <cell r="V677">
            <v>86.9</v>
          </cell>
          <cell r="W677">
            <v>0</v>
          </cell>
          <cell r="X677">
            <v>24</v>
          </cell>
          <cell r="Y677">
            <v>117</v>
          </cell>
          <cell r="Z677">
            <v>32</v>
          </cell>
          <cell r="AA677">
            <v>0</v>
          </cell>
          <cell r="AB677">
            <v>0.53</v>
          </cell>
          <cell r="AC677">
            <v>0.02</v>
          </cell>
          <cell r="AD677">
            <v>0.03</v>
          </cell>
          <cell r="AE677">
            <v>0.2</v>
          </cell>
          <cell r="AF677">
            <v>0.8</v>
          </cell>
          <cell r="AG677">
            <v>0.6</v>
          </cell>
          <cell r="AH677">
            <v>0</v>
          </cell>
          <cell r="AI677">
            <v>0.03</v>
          </cell>
          <cell r="AJ677">
            <v>6</v>
          </cell>
          <cell r="AK677">
            <v>6</v>
          </cell>
          <cell r="AL677">
            <v>0.3</v>
          </cell>
          <cell r="AM677">
            <v>38</v>
          </cell>
          <cell r="AN677">
            <v>68</v>
          </cell>
          <cell r="AO677">
            <v>24</v>
          </cell>
          <cell r="AP677">
            <v>20</v>
          </cell>
          <cell r="AQ677">
            <v>4</v>
          </cell>
          <cell r="AR677">
            <v>0.1</v>
          </cell>
          <cell r="AS677">
            <v>0.1</v>
          </cell>
        </row>
        <row r="678">
          <cell r="A678">
            <v>1233</v>
          </cell>
          <cell r="B678" t="str">
            <v xml:space="preserve">Leite magro de pastagem, UHT </v>
          </cell>
          <cell r="C678" t="str">
            <v>Leite e produtos lácteos</v>
          </cell>
          <cell r="D678" t="str">
            <v>Leite, soro de leite  e nata</v>
          </cell>
          <cell r="E678" t="str">
            <v>Leite</v>
          </cell>
          <cell r="F678">
            <v>33</v>
          </cell>
          <cell r="G678">
            <v>139</v>
          </cell>
          <cell r="H678">
            <v>0.1</v>
          </cell>
          <cell r="I678">
            <v>0.1</v>
          </cell>
          <cell r="J678">
            <v>0</v>
          </cell>
          <cell r="K678">
            <v>0</v>
          </cell>
          <cell r="L678">
            <v>0</v>
          </cell>
          <cell r="M678">
            <v>0</v>
          </cell>
          <cell r="N678">
            <v>4.9000000000000004</v>
          </cell>
          <cell r="O678">
            <v>4.8</v>
          </cell>
          <cell r="P678">
            <v>0</v>
          </cell>
          <cell r="Q678">
            <v>0</v>
          </cell>
          <cell r="R678">
            <v>0</v>
          </cell>
          <cell r="S678">
            <v>3.1</v>
          </cell>
          <cell r="T678">
            <v>0.1</v>
          </cell>
          <cell r="U678">
            <v>0</v>
          </cell>
          <cell r="V678">
            <v>91.2</v>
          </cell>
          <cell r="W678">
            <v>0</v>
          </cell>
          <cell r="X678">
            <v>4</v>
          </cell>
          <cell r="Y678">
            <v>0</v>
          </cell>
          <cell r="Z678">
            <v>0</v>
          </cell>
          <cell r="AA678">
            <v>0</v>
          </cell>
          <cell r="AB678">
            <v>0.02</v>
          </cell>
          <cell r="AC678">
            <v>0.05</v>
          </cell>
          <cell r="AD678">
            <v>0.18</v>
          </cell>
          <cell r="AE678">
            <v>0.1</v>
          </cell>
          <cell r="AF678">
            <v>0.8</v>
          </cell>
          <cell r="AG678">
            <v>0.7</v>
          </cell>
          <cell r="AH678">
            <v>0.05</v>
          </cell>
          <cell r="AI678">
            <v>0.18</v>
          </cell>
          <cell r="AJ678">
            <v>0</v>
          </cell>
          <cell r="AK678">
            <v>1</v>
          </cell>
          <cell r="AL678">
            <v>0.7</v>
          </cell>
          <cell r="AM678">
            <v>34</v>
          </cell>
          <cell r="AN678">
            <v>220</v>
          </cell>
          <cell r="AO678">
            <v>120</v>
          </cell>
          <cell r="AP678">
            <v>91</v>
          </cell>
          <cell r="AQ678">
            <v>10</v>
          </cell>
          <cell r="AR678">
            <v>0.1</v>
          </cell>
          <cell r="AS678">
            <v>0.4</v>
          </cell>
          <cell r="AU678">
            <v>14</v>
          </cell>
        </row>
        <row r="679">
          <cell r="A679">
            <v>1900000062</v>
          </cell>
          <cell r="B679" t="str">
            <v>Leite magro sem lactose, UHT</v>
          </cell>
          <cell r="C679" t="str">
            <v>Leite e produtos lácteos</v>
          </cell>
          <cell r="D679" t="str">
            <v>Leite, soro de leite  e nata</v>
          </cell>
          <cell r="E679" t="str">
            <v>Leite</v>
          </cell>
          <cell r="F679">
            <v>36</v>
          </cell>
          <cell r="G679">
            <v>152</v>
          </cell>
          <cell r="H679">
            <v>0.2</v>
          </cell>
          <cell r="I679">
            <v>0.1</v>
          </cell>
          <cell r="J679">
            <v>0.1</v>
          </cell>
          <cell r="K679">
            <v>0</v>
          </cell>
          <cell r="L679">
            <v>0</v>
          </cell>
          <cell r="M679">
            <v>0</v>
          </cell>
          <cell r="N679">
            <v>5.0999999999999996</v>
          </cell>
          <cell r="O679">
            <v>4.9000000000000004</v>
          </cell>
          <cell r="P679">
            <v>0</v>
          </cell>
          <cell r="Q679">
            <v>0</v>
          </cell>
          <cell r="R679">
            <v>0</v>
          </cell>
          <cell r="S679">
            <v>3.4</v>
          </cell>
          <cell r="T679">
            <v>0.1</v>
          </cell>
          <cell r="U679">
            <v>0</v>
          </cell>
          <cell r="V679">
            <v>90.5</v>
          </cell>
          <cell r="W679">
            <v>0</v>
          </cell>
          <cell r="X679">
            <v>1</v>
          </cell>
          <cell r="Y679">
            <v>0</v>
          </cell>
          <cell r="Z679">
            <v>0</v>
          </cell>
          <cell r="AA679">
            <v>0</v>
          </cell>
          <cell r="AB679">
            <v>0</v>
          </cell>
          <cell r="AC679">
            <v>0.05</v>
          </cell>
          <cell r="AD679">
            <v>0.18</v>
          </cell>
          <cell r="AE679">
            <v>0.1</v>
          </cell>
          <cell r="AF679">
            <v>0.8</v>
          </cell>
          <cell r="AG679">
            <v>0.7</v>
          </cell>
          <cell r="AH679">
            <v>0.05</v>
          </cell>
          <cell r="AI679">
            <v>0.11</v>
          </cell>
          <cell r="AJ679">
            <v>0</v>
          </cell>
          <cell r="AK679">
            <v>1</v>
          </cell>
          <cell r="AL679">
            <v>0.77</v>
          </cell>
          <cell r="AM679">
            <v>41</v>
          </cell>
          <cell r="AN679">
            <v>160</v>
          </cell>
          <cell r="AO679">
            <v>110</v>
          </cell>
          <cell r="AP679">
            <v>82</v>
          </cell>
          <cell r="AQ679">
            <v>10</v>
          </cell>
          <cell r="AR679">
            <v>0.1</v>
          </cell>
          <cell r="AS679">
            <v>0.4</v>
          </cell>
          <cell r="AU679">
            <v>16</v>
          </cell>
        </row>
        <row r="680">
          <cell r="A680">
            <v>33</v>
          </cell>
          <cell r="B680" t="str">
            <v>Leite magro, pó</v>
          </cell>
          <cell r="C680" t="str">
            <v>Leite e produtos lácteos</v>
          </cell>
          <cell r="D680" t="str">
            <v>Leite e produtos lácteos em pó e concentrados</v>
          </cell>
          <cell r="E680" t="str">
            <v>Leite e produtos lácteos em pó</v>
          </cell>
          <cell r="F680">
            <v>359</v>
          </cell>
          <cell r="G680">
            <v>1530</v>
          </cell>
          <cell r="H680">
            <v>0.9</v>
          </cell>
          <cell r="I680">
            <v>0.5</v>
          </cell>
          <cell r="J680">
            <v>0.2</v>
          </cell>
          <cell r="K680">
            <v>0</v>
          </cell>
          <cell r="L680">
            <v>0</v>
          </cell>
          <cell r="M680">
            <v>0</v>
          </cell>
          <cell r="N680">
            <v>52.7</v>
          </cell>
          <cell r="O680">
            <v>52.7</v>
          </cell>
          <cell r="P680">
            <v>0</v>
          </cell>
          <cell r="Q680">
            <v>0</v>
          </cell>
          <cell r="R680">
            <v>0</v>
          </cell>
          <cell r="S680">
            <v>35.1</v>
          </cell>
          <cell r="T680">
            <v>1.3</v>
          </cell>
          <cell r="U680">
            <v>0</v>
          </cell>
          <cell r="V680">
            <v>3.4</v>
          </cell>
          <cell r="W680">
            <v>0</v>
          </cell>
          <cell r="X680">
            <v>23</v>
          </cell>
          <cell r="Y680">
            <v>0</v>
          </cell>
          <cell r="Z680">
            <v>0</v>
          </cell>
          <cell r="AA680">
            <v>0</v>
          </cell>
          <cell r="AB680">
            <v>0.01</v>
          </cell>
          <cell r="AC680">
            <v>0.32</v>
          </cell>
          <cell r="AD680">
            <v>1.8</v>
          </cell>
          <cell r="AE680">
            <v>2.1</v>
          </cell>
          <cell r="AF680">
            <v>10</v>
          </cell>
          <cell r="AG680">
            <v>8.1999999999999993</v>
          </cell>
          <cell r="AH680">
            <v>0.57999999999999996</v>
          </cell>
          <cell r="AI680">
            <v>3</v>
          </cell>
          <cell r="AJ680">
            <v>9</v>
          </cell>
          <cell r="AK680">
            <v>50</v>
          </cell>
          <cell r="AL680">
            <v>8.0500000000000007</v>
          </cell>
          <cell r="AM680">
            <v>520</v>
          </cell>
          <cell r="AN680">
            <v>1690</v>
          </cell>
          <cell r="AO680">
            <v>1270</v>
          </cell>
          <cell r="AP680">
            <v>1030</v>
          </cell>
          <cell r="AQ680">
            <v>140</v>
          </cell>
          <cell r="AR680">
            <v>0.6</v>
          </cell>
          <cell r="AS680">
            <v>4.0999999999999996</v>
          </cell>
        </row>
        <row r="681">
          <cell r="A681">
            <v>27</v>
          </cell>
          <cell r="B681" t="str">
            <v>Leite magro, UHT</v>
          </cell>
          <cell r="C681" t="str">
            <v>Leite e produtos lácteos</v>
          </cell>
          <cell r="D681" t="str">
            <v>Leite, soro de leite  e nata</v>
          </cell>
          <cell r="E681" t="str">
            <v>Leite</v>
          </cell>
          <cell r="F681">
            <v>35</v>
          </cell>
          <cell r="G681">
            <v>149</v>
          </cell>
          <cell r="H681">
            <v>0.2</v>
          </cell>
          <cell r="I681">
            <v>0.1</v>
          </cell>
          <cell r="J681">
            <v>0.1</v>
          </cell>
          <cell r="K681">
            <v>0</v>
          </cell>
          <cell r="L681">
            <v>0</v>
          </cell>
          <cell r="M681">
            <v>0</v>
          </cell>
          <cell r="N681">
            <v>4.9000000000000004</v>
          </cell>
          <cell r="O681">
            <v>4.9000000000000004</v>
          </cell>
          <cell r="P681">
            <v>0</v>
          </cell>
          <cell r="Q681">
            <v>0</v>
          </cell>
          <cell r="R681">
            <v>0</v>
          </cell>
          <cell r="S681">
            <v>3.4</v>
          </cell>
          <cell r="T681">
            <v>0.1</v>
          </cell>
          <cell r="U681">
            <v>0</v>
          </cell>
          <cell r="V681">
            <v>90.5</v>
          </cell>
          <cell r="W681">
            <v>0</v>
          </cell>
          <cell r="X681">
            <v>1</v>
          </cell>
          <cell r="Y681">
            <v>0</v>
          </cell>
          <cell r="Z681">
            <v>0</v>
          </cell>
          <cell r="AA681">
            <v>0</v>
          </cell>
          <cell r="AB681">
            <v>0</v>
          </cell>
          <cell r="AC681">
            <v>0.05</v>
          </cell>
          <cell r="AD681">
            <v>0.18</v>
          </cell>
          <cell r="AE681">
            <v>0.1</v>
          </cell>
          <cell r="AF681">
            <v>0.8</v>
          </cell>
          <cell r="AG681">
            <v>0.7</v>
          </cell>
          <cell r="AH681">
            <v>0.05</v>
          </cell>
          <cell r="AI681">
            <v>0.11</v>
          </cell>
          <cell r="AJ681">
            <v>0</v>
          </cell>
          <cell r="AK681">
            <v>1</v>
          </cell>
          <cell r="AL681">
            <v>0.77</v>
          </cell>
          <cell r="AM681">
            <v>41</v>
          </cell>
          <cell r="AN681">
            <v>160</v>
          </cell>
          <cell r="AO681">
            <v>110</v>
          </cell>
          <cell r="AP681">
            <v>82</v>
          </cell>
          <cell r="AQ681">
            <v>10</v>
          </cell>
          <cell r="AR681">
            <v>0.1</v>
          </cell>
          <cell r="AS681">
            <v>0.4</v>
          </cell>
          <cell r="AU681">
            <v>16</v>
          </cell>
        </row>
        <row r="682">
          <cell r="A682">
            <v>29</v>
          </cell>
          <cell r="B682" t="str">
            <v xml:space="preserve">Leite meio gordo aromatizado, UHT </v>
          </cell>
          <cell r="C682" t="str">
            <v>Leite e produtos lácteos</v>
          </cell>
          <cell r="D682" t="str">
            <v>Leite, soro de leite  e nata</v>
          </cell>
          <cell r="E682" t="str">
            <v>Leite</v>
          </cell>
          <cell r="F682">
            <v>60</v>
          </cell>
          <cell r="G682">
            <v>252</v>
          </cell>
          <cell r="H682">
            <v>1.8</v>
          </cell>
          <cell r="I682">
            <v>1</v>
          </cell>
          <cell r="J682">
            <v>0.4</v>
          </cell>
          <cell r="K682">
            <v>0.1</v>
          </cell>
          <cell r="L682">
            <v>0.1</v>
          </cell>
          <cell r="M682">
            <v>0.1</v>
          </cell>
          <cell r="N682">
            <v>7.9</v>
          </cell>
          <cell r="O682">
            <v>7.9</v>
          </cell>
          <cell r="P682">
            <v>0</v>
          </cell>
          <cell r="Q682">
            <v>0</v>
          </cell>
          <cell r="R682">
            <v>0</v>
          </cell>
          <cell r="S682">
            <v>3</v>
          </cell>
          <cell r="T682">
            <v>0.1</v>
          </cell>
          <cell r="U682">
            <v>0</v>
          </cell>
          <cell r="V682">
            <v>86.6</v>
          </cell>
          <cell r="W682">
            <v>0</v>
          </cell>
          <cell r="X682">
            <v>8</v>
          </cell>
          <cell r="Y682">
            <v>31</v>
          </cell>
          <cell r="Z682">
            <v>15</v>
          </cell>
          <cell r="AA682">
            <v>0.1</v>
          </cell>
          <cell r="AB682">
            <v>0.03</v>
          </cell>
          <cell r="AC682">
            <v>0.03</v>
          </cell>
          <cell r="AD682">
            <v>0.16</v>
          </cell>
          <cell r="AE682">
            <v>0.2</v>
          </cell>
          <cell r="AF682">
            <v>0.9</v>
          </cell>
          <cell r="AG682">
            <v>0.7</v>
          </cell>
          <cell r="AH682">
            <v>0.05</v>
          </cell>
          <cell r="AI682">
            <v>0.19</v>
          </cell>
          <cell r="AJ682">
            <v>0</v>
          </cell>
          <cell r="AK682">
            <v>2</v>
          </cell>
          <cell r="AL682">
            <v>0.72</v>
          </cell>
          <cell r="AM682">
            <v>42</v>
          </cell>
          <cell r="AN682">
            <v>150</v>
          </cell>
          <cell r="AO682">
            <v>110</v>
          </cell>
          <cell r="AP682">
            <v>86</v>
          </cell>
          <cell r="AQ682">
            <v>9</v>
          </cell>
          <cell r="AR682">
            <v>0.4</v>
          </cell>
          <cell r="AS682">
            <v>0.5</v>
          </cell>
        </row>
        <row r="683">
          <cell r="A683">
            <v>1234</v>
          </cell>
          <cell r="B683" t="str">
            <v>Leite meio gordo de pastagem, UHT</v>
          </cell>
          <cell r="C683" t="str">
            <v>Leite e produtos lácteos</v>
          </cell>
          <cell r="D683" t="str">
            <v>Leite, soro de leite  e nata</v>
          </cell>
          <cell r="E683" t="str">
            <v>Leite</v>
          </cell>
          <cell r="F683">
            <v>46</v>
          </cell>
          <cell r="G683">
            <v>192</v>
          </cell>
          <cell r="H683">
            <v>1.5</v>
          </cell>
          <cell r="I683">
            <v>1</v>
          </cell>
          <cell r="J683">
            <v>0.4</v>
          </cell>
          <cell r="K683">
            <v>0</v>
          </cell>
          <cell r="L683">
            <v>0</v>
          </cell>
          <cell r="M683">
            <v>0.1</v>
          </cell>
          <cell r="N683">
            <v>5</v>
          </cell>
          <cell r="O683">
            <v>4.9000000000000004</v>
          </cell>
          <cell r="P683">
            <v>0</v>
          </cell>
          <cell r="Q683">
            <v>0</v>
          </cell>
          <cell r="R683">
            <v>0</v>
          </cell>
          <cell r="S683">
            <v>3</v>
          </cell>
          <cell r="T683">
            <v>0.1</v>
          </cell>
          <cell r="U683">
            <v>0</v>
          </cell>
          <cell r="V683">
            <v>89.9</v>
          </cell>
          <cell r="W683">
            <v>0</v>
          </cell>
          <cell r="X683">
            <v>6</v>
          </cell>
          <cell r="Y683">
            <v>21</v>
          </cell>
          <cell r="Z683">
            <v>12</v>
          </cell>
          <cell r="AA683">
            <v>0.1</v>
          </cell>
          <cell r="AB683">
            <v>0.04</v>
          </cell>
          <cell r="AC683">
            <v>0.04</v>
          </cell>
          <cell r="AD683">
            <v>0.18</v>
          </cell>
          <cell r="AE683">
            <v>0.2</v>
          </cell>
          <cell r="AF683">
            <v>0.9</v>
          </cell>
          <cell r="AG683">
            <v>0.7</v>
          </cell>
          <cell r="AH683">
            <v>0.05</v>
          </cell>
          <cell r="AI683">
            <v>0.19</v>
          </cell>
          <cell r="AJ683">
            <v>0</v>
          </cell>
          <cell r="AK683">
            <v>1</v>
          </cell>
          <cell r="AL683">
            <v>0.7</v>
          </cell>
          <cell r="AM683">
            <v>34</v>
          </cell>
          <cell r="AN683">
            <v>160</v>
          </cell>
          <cell r="AO683">
            <v>120</v>
          </cell>
          <cell r="AP683">
            <v>89</v>
          </cell>
          <cell r="AQ683">
            <v>9</v>
          </cell>
          <cell r="AR683">
            <v>0.1</v>
          </cell>
          <cell r="AS683">
            <v>0.5</v>
          </cell>
          <cell r="AU683">
            <v>15</v>
          </cell>
        </row>
        <row r="684">
          <cell r="A684">
            <v>1900000063</v>
          </cell>
          <cell r="B684" t="str">
            <v>Leite meio gordo sem lactose, UHT</v>
          </cell>
          <cell r="C684" t="str">
            <v>Leite e produtos lácteos</v>
          </cell>
          <cell r="D684" t="str">
            <v>Leite, soro de leite  e nata</v>
          </cell>
          <cell r="E684" t="str">
            <v>Leite</v>
          </cell>
          <cell r="F684">
            <v>48</v>
          </cell>
          <cell r="G684">
            <v>202</v>
          </cell>
          <cell r="H684">
            <v>1.6</v>
          </cell>
          <cell r="I684">
            <v>0.9</v>
          </cell>
          <cell r="J684">
            <v>0.4</v>
          </cell>
          <cell r="K684">
            <v>0</v>
          </cell>
          <cell r="L684">
            <v>0</v>
          </cell>
          <cell r="M684">
            <v>0.1</v>
          </cell>
          <cell r="N684">
            <v>5.0999999999999996</v>
          </cell>
          <cell r="O684">
            <v>4.9000000000000004</v>
          </cell>
          <cell r="P684">
            <v>0</v>
          </cell>
          <cell r="Q684">
            <v>0</v>
          </cell>
          <cell r="R684">
            <v>0</v>
          </cell>
          <cell r="S684">
            <v>3.3</v>
          </cell>
          <cell r="T684">
            <v>0.1</v>
          </cell>
          <cell r="U684">
            <v>0</v>
          </cell>
          <cell r="V684">
            <v>89.1</v>
          </cell>
          <cell r="W684">
            <v>0</v>
          </cell>
          <cell r="X684">
            <v>8</v>
          </cell>
          <cell r="Y684">
            <v>22</v>
          </cell>
          <cell r="Z684">
            <v>12</v>
          </cell>
          <cell r="AA684">
            <v>0.1</v>
          </cell>
          <cell r="AB684">
            <v>0.03</v>
          </cell>
          <cell r="AC684">
            <v>0.04</v>
          </cell>
          <cell r="AD684">
            <v>0.18</v>
          </cell>
          <cell r="AE684">
            <v>0.2</v>
          </cell>
          <cell r="AF684">
            <v>0.9</v>
          </cell>
          <cell r="AG684">
            <v>0.7</v>
          </cell>
          <cell r="AH684">
            <v>0.05</v>
          </cell>
          <cell r="AI684">
            <v>0.12</v>
          </cell>
          <cell r="AJ684">
            <v>0</v>
          </cell>
          <cell r="AK684">
            <v>1</v>
          </cell>
          <cell r="AL684">
            <v>0.76</v>
          </cell>
          <cell r="AM684">
            <v>40</v>
          </cell>
          <cell r="AN684">
            <v>160</v>
          </cell>
          <cell r="AO684">
            <v>110</v>
          </cell>
          <cell r="AP684">
            <v>81</v>
          </cell>
          <cell r="AQ684">
            <v>9</v>
          </cell>
          <cell r="AR684">
            <v>0.1</v>
          </cell>
          <cell r="AS684">
            <v>0.5</v>
          </cell>
          <cell r="AU684">
            <v>16</v>
          </cell>
        </row>
        <row r="685">
          <cell r="A685">
            <v>32</v>
          </cell>
          <cell r="B685" t="str">
            <v>Leite meio gordo, pó</v>
          </cell>
          <cell r="C685" t="str">
            <v>Leite e produtos lácteos</v>
          </cell>
          <cell r="D685" t="str">
            <v>Leite e produtos lácteos em pó e concentrados</v>
          </cell>
          <cell r="E685" t="str">
            <v>Leite e produtos lácteos em pó</v>
          </cell>
          <cell r="F685">
            <v>427</v>
          </cell>
          <cell r="G685">
            <v>1800</v>
          </cell>
          <cell r="H685">
            <v>13.5</v>
          </cell>
          <cell r="I685">
            <v>7.6</v>
          </cell>
          <cell r="J685">
            <v>3.1</v>
          </cell>
          <cell r="K685">
            <v>0.4</v>
          </cell>
          <cell r="L685">
            <v>0.4</v>
          </cell>
          <cell r="M685">
            <v>0.5</v>
          </cell>
          <cell r="N685">
            <v>45.6</v>
          </cell>
          <cell r="O685">
            <v>45.6</v>
          </cell>
          <cell r="P685">
            <v>0</v>
          </cell>
          <cell r="Q685">
            <v>0</v>
          </cell>
          <cell r="R685">
            <v>0</v>
          </cell>
          <cell r="S685">
            <v>30.7</v>
          </cell>
          <cell r="T685">
            <v>1.1000000000000001</v>
          </cell>
          <cell r="U685">
            <v>0</v>
          </cell>
          <cell r="V685">
            <v>3.2</v>
          </cell>
          <cell r="W685">
            <v>0</v>
          </cell>
          <cell r="X685">
            <v>41</v>
          </cell>
          <cell r="Y685">
            <v>212</v>
          </cell>
          <cell r="Z685">
            <v>113</v>
          </cell>
          <cell r="AA685">
            <v>0.1</v>
          </cell>
          <cell r="AB685">
            <v>0.3</v>
          </cell>
          <cell r="AC685">
            <v>0.26</v>
          </cell>
          <cell r="AD685">
            <v>1.7</v>
          </cell>
          <cell r="AE685">
            <v>2</v>
          </cell>
          <cell r="AF685">
            <v>9.1999999999999993</v>
          </cell>
          <cell r="AG685">
            <v>7.2</v>
          </cell>
          <cell r="AH685">
            <v>0.51</v>
          </cell>
          <cell r="AI685">
            <v>2.5</v>
          </cell>
          <cell r="AJ685">
            <v>6</v>
          </cell>
          <cell r="AK685">
            <v>43</v>
          </cell>
          <cell r="AL685">
            <v>7.05</v>
          </cell>
          <cell r="AM685">
            <v>440</v>
          </cell>
          <cell r="AN685">
            <v>1460</v>
          </cell>
          <cell r="AO685">
            <v>1150</v>
          </cell>
          <cell r="AP685">
            <v>880</v>
          </cell>
          <cell r="AQ685">
            <v>120</v>
          </cell>
          <cell r="AR685">
            <v>0.4</v>
          </cell>
          <cell r="AS685">
            <v>3.7</v>
          </cell>
        </row>
        <row r="686">
          <cell r="A686">
            <v>25</v>
          </cell>
          <cell r="B686" t="str">
            <v>Leite meio gordo, UHT</v>
          </cell>
          <cell r="C686" t="str">
            <v>Leite e produtos lácteos</v>
          </cell>
          <cell r="D686" t="str">
            <v>Leite, soro de leite  e nata</v>
          </cell>
          <cell r="E686" t="str">
            <v>Leite</v>
          </cell>
          <cell r="F686">
            <v>47</v>
          </cell>
          <cell r="G686">
            <v>199</v>
          </cell>
          <cell r="H686">
            <v>1.6</v>
          </cell>
          <cell r="I686">
            <v>0.9</v>
          </cell>
          <cell r="J686">
            <v>0.4</v>
          </cell>
          <cell r="K686">
            <v>0</v>
          </cell>
          <cell r="L686">
            <v>0</v>
          </cell>
          <cell r="M686">
            <v>0.1</v>
          </cell>
          <cell r="N686">
            <v>4.9000000000000004</v>
          </cell>
          <cell r="O686">
            <v>4.9000000000000004</v>
          </cell>
          <cell r="P686">
            <v>0</v>
          </cell>
          <cell r="Q686">
            <v>0</v>
          </cell>
          <cell r="R686">
            <v>0</v>
          </cell>
          <cell r="S686">
            <v>3.3</v>
          </cell>
          <cell r="T686">
            <v>0.1</v>
          </cell>
          <cell r="U686">
            <v>0</v>
          </cell>
          <cell r="V686">
            <v>89.1</v>
          </cell>
          <cell r="W686">
            <v>0</v>
          </cell>
          <cell r="X686">
            <v>8</v>
          </cell>
          <cell r="Y686">
            <v>22</v>
          </cell>
          <cell r="Z686">
            <v>12</v>
          </cell>
          <cell r="AA686">
            <v>0.1</v>
          </cell>
          <cell r="AB686">
            <v>0.03</v>
          </cell>
          <cell r="AC686">
            <v>0.04</v>
          </cell>
          <cell r="AD686">
            <v>0.18</v>
          </cell>
          <cell r="AE686">
            <v>0.2</v>
          </cell>
          <cell r="AF686">
            <v>0.9</v>
          </cell>
          <cell r="AG686">
            <v>0.7</v>
          </cell>
          <cell r="AH686">
            <v>0.05</v>
          </cell>
          <cell r="AI686">
            <v>0.12</v>
          </cell>
          <cell r="AJ686">
            <v>0</v>
          </cell>
          <cell r="AK686">
            <v>1</v>
          </cell>
          <cell r="AL686">
            <v>0.76</v>
          </cell>
          <cell r="AM686">
            <v>40</v>
          </cell>
          <cell r="AN686">
            <v>160</v>
          </cell>
          <cell r="AO686">
            <v>110</v>
          </cell>
          <cell r="AP686">
            <v>81</v>
          </cell>
          <cell r="AQ686">
            <v>9</v>
          </cell>
          <cell r="AR686">
            <v>0.1</v>
          </cell>
          <cell r="AS686">
            <v>0.5</v>
          </cell>
          <cell r="AU686">
            <v>16</v>
          </cell>
        </row>
        <row r="687">
          <cell r="A687">
            <v>538</v>
          </cell>
          <cell r="B687" t="str">
            <v>Lentilhas secas cozidas (demolhadas)</v>
          </cell>
          <cell r="C687" t="str">
            <v>Leguminosas, frutos de casca rija, sementes oleaginosas e especiarias</v>
          </cell>
          <cell r="D687" t="str">
            <v>Leguminosas</v>
          </cell>
          <cell r="E687" t="str">
            <v>Leguminosas (sementes de leguminosas secas)</v>
          </cell>
          <cell r="F687">
            <v>115</v>
          </cell>
          <cell r="G687">
            <v>485</v>
          </cell>
          <cell r="H687">
            <v>0.3</v>
          </cell>
          <cell r="I687">
            <v>0</v>
          </cell>
          <cell r="J687">
            <v>0.1</v>
          </cell>
          <cell r="K687">
            <v>0.1</v>
          </cell>
          <cell r="L687">
            <v>0.1</v>
          </cell>
          <cell r="M687">
            <v>0</v>
          </cell>
          <cell r="N687">
            <v>16.7</v>
          </cell>
          <cell r="O687">
            <v>0.4</v>
          </cell>
          <cell r="P687">
            <v>1</v>
          </cell>
          <cell r="Q687">
            <v>15.3</v>
          </cell>
          <cell r="R687">
            <v>4.4000000000000004</v>
          </cell>
          <cell r="S687">
            <v>9.1</v>
          </cell>
          <cell r="T687">
            <v>0.4</v>
          </cell>
          <cell r="U687">
            <v>0</v>
          </cell>
          <cell r="V687">
            <v>67.2</v>
          </cell>
          <cell r="W687">
            <v>0</v>
          </cell>
          <cell r="X687">
            <v>0</v>
          </cell>
          <cell r="Y687">
            <v>4</v>
          </cell>
          <cell r="Z687">
            <v>22</v>
          </cell>
          <cell r="AA687">
            <v>0</v>
          </cell>
          <cell r="AB687">
            <v>0</v>
          </cell>
          <cell r="AC687">
            <v>0.13</v>
          </cell>
          <cell r="AD687">
            <v>7.0000000000000007E-2</v>
          </cell>
          <cell r="AE687">
            <v>0.5</v>
          </cell>
          <cell r="AF687">
            <v>1.7</v>
          </cell>
          <cell r="AG687">
            <v>1.2</v>
          </cell>
          <cell r="AH687">
            <v>0.24</v>
          </cell>
          <cell r="AI687">
            <v>0</v>
          </cell>
          <cell r="AJ687">
            <v>0</v>
          </cell>
          <cell r="AK687">
            <v>25</v>
          </cell>
          <cell r="AL687">
            <v>0.9</v>
          </cell>
          <cell r="AM687">
            <v>160</v>
          </cell>
          <cell r="AN687">
            <v>280</v>
          </cell>
          <cell r="AO687">
            <v>25</v>
          </cell>
          <cell r="AP687">
            <v>110</v>
          </cell>
          <cell r="AQ687">
            <v>33</v>
          </cell>
          <cell r="AR687">
            <v>2.2999999999999998</v>
          </cell>
          <cell r="AS687">
            <v>1.4</v>
          </cell>
        </row>
        <row r="688">
          <cell r="A688">
            <v>220028</v>
          </cell>
          <cell r="B688" t="str">
            <v>Lentilhas vermelhas, secas, cruas</v>
          </cell>
          <cell r="C688" t="str">
            <v>Leguminosas, frutos de casca rija, sementes oleaginosas e especiarias</v>
          </cell>
          <cell r="D688" t="str">
            <v>Leguminosas</v>
          </cell>
          <cell r="E688" t="str">
            <v>Leguminosas (sementes de leguminosas secas)</v>
          </cell>
          <cell r="F688">
            <v>327</v>
          </cell>
          <cell r="G688">
            <v>1380</v>
          </cell>
          <cell r="H688">
            <v>0.3</v>
          </cell>
          <cell r="I688">
            <v>0.1</v>
          </cell>
          <cell r="J688">
            <v>0.1</v>
          </cell>
          <cell r="K688">
            <v>0.2</v>
          </cell>
          <cell r="L688">
            <v>0.1</v>
          </cell>
          <cell r="M688">
            <v>0</v>
          </cell>
          <cell r="N688">
            <v>46.6</v>
          </cell>
          <cell r="O688">
            <v>3.6</v>
          </cell>
          <cell r="P688">
            <v>0</v>
          </cell>
          <cell r="Q688">
            <v>43</v>
          </cell>
          <cell r="R688">
            <v>17.399999999999999</v>
          </cell>
          <cell r="S688">
            <v>25.7</v>
          </cell>
          <cell r="T688">
            <v>0</v>
          </cell>
          <cell r="U688">
            <v>0</v>
          </cell>
          <cell r="V688">
            <v>10.6</v>
          </cell>
          <cell r="W688">
            <v>0</v>
          </cell>
          <cell r="X688">
            <v>0</v>
          </cell>
          <cell r="Y688">
            <v>10</v>
          </cell>
          <cell r="Z688">
            <v>60</v>
          </cell>
          <cell r="AA688">
            <v>0</v>
          </cell>
          <cell r="AC688">
            <v>0.34</v>
          </cell>
          <cell r="AD688">
            <v>0.12</v>
          </cell>
          <cell r="AE688">
            <v>1.25</v>
          </cell>
          <cell r="AF688">
            <v>4.1500000000000004</v>
          </cell>
          <cell r="AG688">
            <v>2.9</v>
          </cell>
          <cell r="AH688">
            <v>0.28999999999999998</v>
          </cell>
          <cell r="AI688">
            <v>0</v>
          </cell>
          <cell r="AJ688">
            <v>0</v>
          </cell>
          <cell r="AK688">
            <v>164</v>
          </cell>
          <cell r="AL688">
            <v>2.5299999999999998</v>
          </cell>
          <cell r="AM688">
            <v>10</v>
          </cell>
          <cell r="AN688">
            <v>900</v>
          </cell>
          <cell r="AO688">
            <v>24</v>
          </cell>
          <cell r="AP688">
            <v>370</v>
          </cell>
          <cell r="AQ688">
            <v>73</v>
          </cell>
          <cell r="AR688">
            <v>6.2</v>
          </cell>
          <cell r="AS688">
            <v>3.9</v>
          </cell>
          <cell r="AT688">
            <v>17</v>
          </cell>
          <cell r="AU688">
            <v>4.7</v>
          </cell>
        </row>
        <row r="689">
          <cell r="A689">
            <v>537</v>
          </cell>
          <cell r="B689" t="str">
            <v>Lentilhas, secas, cruas</v>
          </cell>
          <cell r="C689" t="str">
            <v>Leguminosas, frutos de casca rija, sementes oleaginosas e especiarias</v>
          </cell>
          <cell r="D689" t="str">
            <v>Leguminosas</v>
          </cell>
          <cell r="E689" t="str">
            <v>Leguminosas (sementes de leguminosas secas)</v>
          </cell>
          <cell r="F689">
            <v>321</v>
          </cell>
          <cell r="G689">
            <v>1360</v>
          </cell>
          <cell r="H689">
            <v>0.7</v>
          </cell>
          <cell r="I689">
            <v>0.1</v>
          </cell>
          <cell r="J689">
            <v>0.1</v>
          </cell>
          <cell r="K689">
            <v>0.3</v>
          </cell>
          <cell r="L689">
            <v>0.3</v>
          </cell>
          <cell r="M689">
            <v>0</v>
          </cell>
          <cell r="N689">
            <v>47.6</v>
          </cell>
          <cell r="O689">
            <v>1.2</v>
          </cell>
          <cell r="P689">
            <v>3.1</v>
          </cell>
          <cell r="Q689">
            <v>43.3</v>
          </cell>
          <cell r="R689">
            <v>11.8</v>
          </cell>
          <cell r="S689">
            <v>25.2</v>
          </cell>
          <cell r="T689">
            <v>0</v>
          </cell>
          <cell r="U689">
            <v>0</v>
          </cell>
          <cell r="V689">
            <v>10.3</v>
          </cell>
          <cell r="W689">
            <v>0</v>
          </cell>
          <cell r="X689">
            <v>0</v>
          </cell>
          <cell r="Y689">
            <v>10</v>
          </cell>
          <cell r="Z689">
            <v>60</v>
          </cell>
          <cell r="AA689">
            <v>0</v>
          </cell>
          <cell r="AB689">
            <v>0</v>
          </cell>
          <cell r="AC689">
            <v>0.43</v>
          </cell>
          <cell r="AD689">
            <v>0.27</v>
          </cell>
          <cell r="AE689">
            <v>1.9</v>
          </cell>
          <cell r="AF689">
            <v>5.3</v>
          </cell>
          <cell r="AG689">
            <v>3.4</v>
          </cell>
          <cell r="AH689">
            <v>0.93</v>
          </cell>
          <cell r="AI689">
            <v>0</v>
          </cell>
          <cell r="AJ689">
            <v>0</v>
          </cell>
          <cell r="AK689">
            <v>110</v>
          </cell>
          <cell r="AL689">
            <v>2.4</v>
          </cell>
          <cell r="AM689">
            <v>12</v>
          </cell>
          <cell r="AN689">
            <v>940</v>
          </cell>
          <cell r="AO689">
            <v>74</v>
          </cell>
          <cell r="AP689">
            <v>360</v>
          </cell>
          <cell r="AQ689">
            <v>110</v>
          </cell>
          <cell r="AR689">
            <v>6.8</v>
          </cell>
          <cell r="AS689">
            <v>3.9</v>
          </cell>
        </row>
        <row r="690">
          <cell r="A690">
            <v>1900000091</v>
          </cell>
          <cell r="B690" t="str">
            <v>Lichia fresca</v>
          </cell>
          <cell r="C690" t="str">
            <v>Frutos e produtos derivados de frutos</v>
          </cell>
          <cell r="D690" t="str">
            <v>Fruta utilizada como fruta</v>
          </cell>
          <cell r="E690" t="str">
            <v>Frutos diversos com casca não comestível, pequenos</v>
          </cell>
          <cell r="F690">
            <v>70</v>
          </cell>
          <cell r="G690">
            <v>294</v>
          </cell>
          <cell r="H690">
            <v>0.4</v>
          </cell>
          <cell r="I690">
            <v>0.1</v>
          </cell>
          <cell r="J690">
            <v>0.1</v>
          </cell>
          <cell r="K690">
            <v>0.1</v>
          </cell>
          <cell r="L690">
            <v>6.7000000000000004E-2</v>
          </cell>
          <cell r="M690">
            <v>0</v>
          </cell>
          <cell r="N690">
            <v>14.8</v>
          </cell>
          <cell r="O690">
            <v>14.3</v>
          </cell>
          <cell r="P690">
            <v>0</v>
          </cell>
          <cell r="Q690">
            <v>0</v>
          </cell>
          <cell r="R690">
            <v>1.3</v>
          </cell>
          <cell r="S690">
            <v>0.9</v>
          </cell>
          <cell r="T690">
            <v>0</v>
          </cell>
          <cell r="U690">
            <v>0</v>
          </cell>
          <cell r="V690">
            <v>81.5</v>
          </cell>
          <cell r="W690">
            <v>0.3</v>
          </cell>
          <cell r="X690">
            <v>0</v>
          </cell>
          <cell r="Y690">
            <v>0</v>
          </cell>
          <cell r="Z690">
            <v>0</v>
          </cell>
          <cell r="AA690">
            <v>0</v>
          </cell>
          <cell r="AB690">
            <v>7.0000000000000007E-2</v>
          </cell>
          <cell r="AC690">
            <v>0.03</v>
          </cell>
          <cell r="AD690">
            <v>0.06</v>
          </cell>
          <cell r="AE690">
            <v>0.55000000000000004</v>
          </cell>
          <cell r="AF690">
            <v>0.66</v>
          </cell>
          <cell r="AG690">
            <v>0.11</v>
          </cell>
          <cell r="AH690">
            <v>0.1</v>
          </cell>
          <cell r="AI690">
            <v>0</v>
          </cell>
          <cell r="AJ690">
            <v>58.3</v>
          </cell>
          <cell r="AK690">
            <v>14</v>
          </cell>
          <cell r="AL690">
            <v>0.4</v>
          </cell>
          <cell r="AM690">
            <v>1</v>
          </cell>
          <cell r="AN690">
            <v>170</v>
          </cell>
          <cell r="AO690">
            <v>5.5</v>
          </cell>
          <cell r="AP690">
            <v>31</v>
          </cell>
          <cell r="AQ690">
            <v>9.5</v>
          </cell>
          <cell r="AR690">
            <v>0.4</v>
          </cell>
          <cell r="AS690">
            <v>0.2</v>
          </cell>
        </row>
        <row r="691">
          <cell r="A691">
            <v>734</v>
          </cell>
          <cell r="B691" t="str">
            <v>Licor beneditino</v>
          </cell>
          <cell r="C691" t="str">
            <v>Bebidas alcoólicas</v>
          </cell>
          <cell r="D691" t="str">
            <v xml:space="preserve">Bebidas espirituosas não açucaradas e licores </v>
          </cell>
          <cell r="E691" t="str">
            <v>Licores</v>
          </cell>
          <cell r="F691">
            <v>352</v>
          </cell>
          <cell r="G691">
            <v>1470</v>
          </cell>
          <cell r="H691">
            <v>0</v>
          </cell>
          <cell r="I691">
            <v>0</v>
          </cell>
          <cell r="J691">
            <v>0</v>
          </cell>
          <cell r="K691">
            <v>0</v>
          </cell>
          <cell r="L691">
            <v>0</v>
          </cell>
          <cell r="M691">
            <v>0</v>
          </cell>
          <cell r="N691">
            <v>34.799999999999997</v>
          </cell>
          <cell r="O691">
            <v>34.799999999999997</v>
          </cell>
          <cell r="P691">
            <v>0</v>
          </cell>
          <cell r="Q691">
            <v>0</v>
          </cell>
          <cell r="R691">
            <v>0</v>
          </cell>
          <cell r="S691">
            <v>0</v>
          </cell>
          <cell r="T691">
            <v>0</v>
          </cell>
          <cell r="U691">
            <v>30.4</v>
          </cell>
          <cell r="V691">
            <v>34.6</v>
          </cell>
          <cell r="W691">
            <v>0</v>
          </cell>
          <cell r="X691">
            <v>0</v>
          </cell>
          <cell r="Y691">
            <v>0</v>
          </cell>
          <cell r="Z691">
            <v>0</v>
          </cell>
          <cell r="AA691">
            <v>0</v>
          </cell>
          <cell r="AB691">
            <v>0</v>
          </cell>
          <cell r="AC691">
            <v>0</v>
          </cell>
          <cell r="AD691">
            <v>0</v>
          </cell>
          <cell r="AE691">
            <v>0</v>
          </cell>
          <cell r="AF691">
            <v>0</v>
          </cell>
          <cell r="AG691">
            <v>0</v>
          </cell>
          <cell r="AH691">
            <v>0</v>
          </cell>
          <cell r="AI691">
            <v>0</v>
          </cell>
          <cell r="AJ691">
            <v>0</v>
          </cell>
          <cell r="AK691">
            <v>0</v>
          </cell>
          <cell r="AL691">
            <v>7.0000000000000007E-2</v>
          </cell>
          <cell r="AM691">
            <v>5</v>
          </cell>
          <cell r="AN691">
            <v>0</v>
          </cell>
          <cell r="AO691">
            <v>11</v>
          </cell>
          <cell r="AP691">
            <v>2</v>
          </cell>
          <cell r="AQ691">
            <v>0</v>
          </cell>
          <cell r="AR691">
            <v>0.9</v>
          </cell>
          <cell r="AS691">
            <v>0</v>
          </cell>
        </row>
        <row r="692">
          <cell r="A692">
            <v>733</v>
          </cell>
          <cell r="B692" t="str">
            <v>Licor de anis</v>
          </cell>
          <cell r="C692" t="str">
            <v>Bebidas alcoólicas</v>
          </cell>
          <cell r="D692" t="str">
            <v xml:space="preserve">Bebidas espirituosas não açucaradas e licores </v>
          </cell>
          <cell r="E692" t="str">
            <v>Licores</v>
          </cell>
          <cell r="F692">
            <v>385</v>
          </cell>
          <cell r="G692">
            <v>1610</v>
          </cell>
          <cell r="H692">
            <v>0</v>
          </cell>
          <cell r="I692">
            <v>0</v>
          </cell>
          <cell r="J692">
            <v>0</v>
          </cell>
          <cell r="K692">
            <v>0</v>
          </cell>
          <cell r="L692">
            <v>0</v>
          </cell>
          <cell r="M692">
            <v>0</v>
          </cell>
          <cell r="N692">
            <v>36</v>
          </cell>
          <cell r="O692">
            <v>36</v>
          </cell>
          <cell r="P692">
            <v>0</v>
          </cell>
          <cell r="Q692">
            <v>0</v>
          </cell>
          <cell r="R692">
            <v>0</v>
          </cell>
          <cell r="S692">
            <v>0</v>
          </cell>
          <cell r="T692">
            <v>0</v>
          </cell>
          <cell r="U692">
            <v>34.4</v>
          </cell>
          <cell r="V692">
            <v>29.5</v>
          </cell>
          <cell r="W692">
            <v>0</v>
          </cell>
          <cell r="X692">
            <v>0</v>
          </cell>
          <cell r="Y692">
            <v>0</v>
          </cell>
          <cell r="Z692">
            <v>0</v>
          </cell>
          <cell r="AA692">
            <v>0</v>
          </cell>
          <cell r="AB692">
            <v>0</v>
          </cell>
          <cell r="AC692">
            <v>0</v>
          </cell>
          <cell r="AD692">
            <v>0</v>
          </cell>
          <cell r="AE692">
            <v>0</v>
          </cell>
          <cell r="AF692">
            <v>0</v>
          </cell>
          <cell r="AG692">
            <v>0</v>
          </cell>
          <cell r="AH692">
            <v>0</v>
          </cell>
          <cell r="AI692">
            <v>0</v>
          </cell>
          <cell r="AJ692">
            <v>0</v>
          </cell>
          <cell r="AK692">
            <v>0</v>
          </cell>
          <cell r="AL692">
            <v>0</v>
          </cell>
          <cell r="AM692">
            <v>0</v>
          </cell>
          <cell r="AN692">
            <v>0</v>
          </cell>
          <cell r="AO692">
            <v>0</v>
          </cell>
          <cell r="AP692">
            <v>0</v>
          </cell>
          <cell r="AQ692">
            <v>0</v>
          </cell>
          <cell r="AR692">
            <v>0</v>
          </cell>
          <cell r="AS692">
            <v>0</v>
          </cell>
        </row>
        <row r="693">
          <cell r="A693">
            <v>732</v>
          </cell>
          <cell r="B693" t="str">
            <v>Licor de ginja</v>
          </cell>
          <cell r="C693" t="str">
            <v>Bebidas alcoólicas</v>
          </cell>
          <cell r="D693" t="str">
            <v xml:space="preserve">Bebidas espirituosas não açucaradas e licores </v>
          </cell>
          <cell r="E693" t="str">
            <v>Licores</v>
          </cell>
          <cell r="F693">
            <v>239</v>
          </cell>
          <cell r="G693">
            <v>998</v>
          </cell>
          <cell r="H693">
            <v>0</v>
          </cell>
          <cell r="I693">
            <v>0</v>
          </cell>
          <cell r="J693">
            <v>0</v>
          </cell>
          <cell r="K693">
            <v>0</v>
          </cell>
          <cell r="L693">
            <v>0</v>
          </cell>
          <cell r="M693">
            <v>0</v>
          </cell>
          <cell r="N693">
            <v>19</v>
          </cell>
          <cell r="O693">
            <v>19</v>
          </cell>
          <cell r="P693">
            <v>0</v>
          </cell>
          <cell r="Q693">
            <v>0</v>
          </cell>
          <cell r="R693">
            <v>0</v>
          </cell>
          <cell r="S693">
            <v>0.1</v>
          </cell>
          <cell r="T693">
            <v>0</v>
          </cell>
          <cell r="U693">
            <v>23.2</v>
          </cell>
          <cell r="V693">
            <v>57.5</v>
          </cell>
          <cell r="W693">
            <v>0</v>
          </cell>
          <cell r="X693">
            <v>0</v>
          </cell>
          <cell r="Y693">
            <v>0</v>
          </cell>
          <cell r="Z693">
            <v>0</v>
          </cell>
          <cell r="AA693">
            <v>0</v>
          </cell>
          <cell r="AB693">
            <v>0</v>
          </cell>
          <cell r="AC693">
            <v>0</v>
          </cell>
          <cell r="AD693">
            <v>0</v>
          </cell>
          <cell r="AE693">
            <v>0</v>
          </cell>
          <cell r="AF693">
            <v>0</v>
          </cell>
          <cell r="AG693">
            <v>0</v>
          </cell>
          <cell r="AH693">
            <v>0</v>
          </cell>
          <cell r="AI693">
            <v>0</v>
          </cell>
          <cell r="AJ693">
            <v>0</v>
          </cell>
          <cell r="AK693">
            <v>0</v>
          </cell>
          <cell r="AL693">
            <v>0.08</v>
          </cell>
          <cell r="AM693">
            <v>5</v>
          </cell>
          <cell r="AN693">
            <v>18</v>
          </cell>
          <cell r="AO693">
            <v>2</v>
          </cell>
          <cell r="AP693">
            <v>5</v>
          </cell>
          <cell r="AQ693">
            <v>2</v>
          </cell>
          <cell r="AR693">
            <v>0.3</v>
          </cell>
          <cell r="AS693">
            <v>0</v>
          </cell>
        </row>
        <row r="694">
          <cell r="A694">
            <v>735</v>
          </cell>
          <cell r="B694" t="str">
            <v>Licor simples</v>
          </cell>
          <cell r="C694" t="str">
            <v>Bebidas alcoólicas</v>
          </cell>
          <cell r="D694" t="str">
            <v xml:space="preserve">Bebidas espirituosas não açucaradas e licores </v>
          </cell>
          <cell r="E694" t="str">
            <v>Licores</v>
          </cell>
          <cell r="F694">
            <v>294</v>
          </cell>
          <cell r="G694">
            <v>1230</v>
          </cell>
          <cell r="H694">
            <v>0</v>
          </cell>
          <cell r="I694">
            <v>0</v>
          </cell>
          <cell r="J694">
            <v>0</v>
          </cell>
          <cell r="K694">
            <v>0</v>
          </cell>
          <cell r="L694">
            <v>0</v>
          </cell>
          <cell r="M694">
            <v>0</v>
          </cell>
          <cell r="N694">
            <v>24.4</v>
          </cell>
          <cell r="O694">
            <v>24.4</v>
          </cell>
          <cell r="P694">
            <v>0</v>
          </cell>
          <cell r="Q694">
            <v>0</v>
          </cell>
          <cell r="R694">
            <v>0</v>
          </cell>
          <cell r="S694">
            <v>0</v>
          </cell>
          <cell r="T694">
            <v>0</v>
          </cell>
          <cell r="U694">
            <v>28</v>
          </cell>
          <cell r="V694">
            <v>47.5</v>
          </cell>
          <cell r="W694">
            <v>0</v>
          </cell>
          <cell r="X694">
            <v>0</v>
          </cell>
          <cell r="Y694">
            <v>0</v>
          </cell>
          <cell r="Z694">
            <v>0</v>
          </cell>
          <cell r="AA694">
            <v>0</v>
          </cell>
          <cell r="AB694">
            <v>0</v>
          </cell>
          <cell r="AC694">
            <v>0</v>
          </cell>
          <cell r="AD694">
            <v>0</v>
          </cell>
          <cell r="AE694">
            <v>0</v>
          </cell>
          <cell r="AF694">
            <v>0</v>
          </cell>
          <cell r="AG694">
            <v>0</v>
          </cell>
          <cell r="AH694">
            <v>0</v>
          </cell>
          <cell r="AI694">
            <v>0</v>
          </cell>
          <cell r="AJ694">
            <v>0</v>
          </cell>
          <cell r="AK694">
            <v>0</v>
          </cell>
          <cell r="AL694">
            <v>0</v>
          </cell>
          <cell r="AM694">
            <v>0</v>
          </cell>
          <cell r="AN694">
            <v>0</v>
          </cell>
          <cell r="AO694">
            <v>0</v>
          </cell>
          <cell r="AP694">
            <v>0</v>
          </cell>
          <cell r="AQ694">
            <v>0</v>
          </cell>
          <cell r="AR694">
            <v>0</v>
          </cell>
          <cell r="AS694">
            <v>0</v>
          </cell>
        </row>
        <row r="695">
          <cell r="A695">
            <v>1900000096</v>
          </cell>
          <cell r="B695" t="str">
            <v>Lima</v>
          </cell>
          <cell r="C695" t="str">
            <v>Frutos e produtos derivados de frutos</v>
          </cell>
          <cell r="D695" t="str">
            <v>Fruta utilizada como fruta</v>
          </cell>
          <cell r="E695" t="str">
            <v>Frutos cítricos</v>
          </cell>
          <cell r="F695">
            <v>31</v>
          </cell>
          <cell r="G695">
            <v>132</v>
          </cell>
          <cell r="H695">
            <v>0.2</v>
          </cell>
          <cell r="I695">
            <v>0</v>
          </cell>
          <cell r="J695">
            <v>0</v>
          </cell>
          <cell r="K695">
            <v>0.1</v>
          </cell>
          <cell r="L695">
            <v>3.5999999999999997E-2</v>
          </cell>
          <cell r="M695">
            <v>0</v>
          </cell>
          <cell r="N695">
            <v>1.7</v>
          </cell>
          <cell r="O695">
            <v>1.7</v>
          </cell>
          <cell r="P695">
            <v>0</v>
          </cell>
          <cell r="Q695">
            <v>0</v>
          </cell>
          <cell r="R695">
            <v>2.8</v>
          </cell>
          <cell r="S695">
            <v>0.7</v>
          </cell>
          <cell r="T695">
            <v>0</v>
          </cell>
          <cell r="U695">
            <v>0</v>
          </cell>
          <cell r="V695">
            <v>88.3</v>
          </cell>
          <cell r="W695">
            <v>4.7</v>
          </cell>
          <cell r="X695">
            <v>0</v>
          </cell>
          <cell r="Y695">
            <v>1</v>
          </cell>
          <cell r="Z695">
            <v>6</v>
          </cell>
          <cell r="AA695">
            <v>0</v>
          </cell>
          <cell r="AB695">
            <v>0.22</v>
          </cell>
          <cell r="AC695">
            <v>0.03</v>
          </cell>
          <cell r="AD695">
            <v>0.02</v>
          </cell>
          <cell r="AE695">
            <v>0.2</v>
          </cell>
          <cell r="AF695">
            <v>0.25</v>
          </cell>
          <cell r="AG695">
            <v>0.05</v>
          </cell>
          <cell r="AH695">
            <v>0.04</v>
          </cell>
          <cell r="AI695">
            <v>0</v>
          </cell>
          <cell r="AJ695">
            <v>29.1</v>
          </cell>
          <cell r="AK695">
            <v>8</v>
          </cell>
          <cell r="AL695">
            <v>0.3</v>
          </cell>
          <cell r="AM695">
            <v>2</v>
          </cell>
          <cell r="AN695">
            <v>100</v>
          </cell>
          <cell r="AO695">
            <v>33</v>
          </cell>
          <cell r="AP695">
            <v>18</v>
          </cell>
          <cell r="AQ695">
            <v>6</v>
          </cell>
          <cell r="AR695">
            <v>0.6</v>
          </cell>
          <cell r="AS695">
            <v>0.1</v>
          </cell>
          <cell r="AT695">
            <v>0.4</v>
          </cell>
        </row>
        <row r="696">
          <cell r="A696">
            <v>661</v>
          </cell>
          <cell r="B696" t="str">
            <v>Limão</v>
          </cell>
          <cell r="C696" t="str">
            <v>Frutos e produtos derivados de frutos</v>
          </cell>
          <cell r="D696" t="str">
            <v>Fruta utilizada como fruta</v>
          </cell>
          <cell r="E696" t="str">
            <v>Frutos cítricos</v>
          </cell>
          <cell r="F696">
            <v>31</v>
          </cell>
          <cell r="G696">
            <v>130</v>
          </cell>
          <cell r="H696">
            <v>0.3</v>
          </cell>
          <cell r="I696">
            <v>0.1</v>
          </cell>
          <cell r="J696">
            <v>0</v>
          </cell>
          <cell r="K696">
            <v>0.1</v>
          </cell>
          <cell r="L696">
            <v>0.1</v>
          </cell>
          <cell r="M696">
            <v>0</v>
          </cell>
          <cell r="N696">
            <v>1.9</v>
          </cell>
          <cell r="O696">
            <v>1.9</v>
          </cell>
          <cell r="P696">
            <v>0</v>
          </cell>
          <cell r="Q696">
            <v>0</v>
          </cell>
          <cell r="R696">
            <v>2.1</v>
          </cell>
          <cell r="S696">
            <v>0.5</v>
          </cell>
          <cell r="T696">
            <v>0</v>
          </cell>
          <cell r="U696">
            <v>0</v>
          </cell>
          <cell r="V696">
            <v>90.1</v>
          </cell>
          <cell r="W696">
            <v>4.7</v>
          </cell>
          <cell r="X696">
            <v>0</v>
          </cell>
          <cell r="Y696">
            <v>2</v>
          </cell>
          <cell r="Z696">
            <v>11</v>
          </cell>
          <cell r="AA696">
            <v>0</v>
          </cell>
          <cell r="AB696">
            <v>0.6</v>
          </cell>
          <cell r="AC696">
            <v>0.04</v>
          </cell>
          <cell r="AD696">
            <v>0.02</v>
          </cell>
          <cell r="AE696">
            <v>0.2</v>
          </cell>
          <cell r="AF696">
            <v>0.3</v>
          </cell>
          <cell r="AG696">
            <v>0.1</v>
          </cell>
          <cell r="AH696">
            <v>7.0000000000000007E-2</v>
          </cell>
          <cell r="AI696">
            <v>0</v>
          </cell>
          <cell r="AJ696">
            <v>55</v>
          </cell>
          <cell r="AK696">
            <v>9</v>
          </cell>
          <cell r="AL696">
            <v>0.42</v>
          </cell>
          <cell r="AM696">
            <v>2</v>
          </cell>
          <cell r="AN696">
            <v>140</v>
          </cell>
          <cell r="AO696">
            <v>26</v>
          </cell>
          <cell r="AP696">
            <v>16</v>
          </cell>
          <cell r="AQ696">
            <v>9</v>
          </cell>
          <cell r="AR696">
            <v>0.5</v>
          </cell>
          <cell r="AS696">
            <v>0.1</v>
          </cell>
        </row>
        <row r="697">
          <cell r="A697">
            <v>1900000008</v>
          </cell>
          <cell r="B697" t="str">
            <v>Língua de porco crua</v>
          </cell>
          <cell r="C697" t="str">
            <v>Carne e produtos cárneos</v>
          </cell>
          <cell r="D697" t="str">
            <v>Outros produtos do abate de animais</v>
          </cell>
          <cell r="E697" t="str">
            <v>Outros produtos do abate de mamiferos</v>
          </cell>
          <cell r="F697">
            <v>220</v>
          </cell>
          <cell r="G697">
            <v>914</v>
          </cell>
          <cell r="H697">
            <v>17.2</v>
          </cell>
          <cell r="I697">
            <v>6</v>
          </cell>
          <cell r="J697">
            <v>8.1</v>
          </cell>
          <cell r="K697">
            <v>1.8</v>
          </cell>
          <cell r="L697">
            <v>0.5</v>
          </cell>
          <cell r="M697">
            <v>0.7</v>
          </cell>
          <cell r="N697">
            <v>0</v>
          </cell>
          <cell r="O697">
            <v>0</v>
          </cell>
          <cell r="P697">
            <v>0</v>
          </cell>
          <cell r="Q697">
            <v>0</v>
          </cell>
          <cell r="R697">
            <v>0</v>
          </cell>
          <cell r="S697">
            <v>16.3</v>
          </cell>
          <cell r="T697">
            <v>0.3</v>
          </cell>
          <cell r="U697">
            <v>0</v>
          </cell>
          <cell r="V697">
            <v>65.900000000000006</v>
          </cell>
          <cell r="W697">
            <v>0</v>
          </cell>
          <cell r="X697">
            <v>101</v>
          </cell>
          <cell r="Y697">
            <v>0</v>
          </cell>
          <cell r="Z697">
            <v>0</v>
          </cell>
          <cell r="AA697">
            <v>0.3</v>
          </cell>
          <cell r="AB697">
            <v>0.28000000000000003</v>
          </cell>
          <cell r="AC697">
            <v>0.49</v>
          </cell>
          <cell r="AD697">
            <v>0.49</v>
          </cell>
          <cell r="AE697">
            <v>5.3</v>
          </cell>
          <cell r="AF697">
            <v>8.6999999999999993</v>
          </cell>
          <cell r="AG697">
            <v>3.4</v>
          </cell>
          <cell r="AH697">
            <v>0.24</v>
          </cell>
          <cell r="AI697">
            <v>2.84</v>
          </cell>
          <cell r="AJ697">
            <v>4.4000000000000004</v>
          </cell>
          <cell r="AK697">
            <v>4</v>
          </cell>
          <cell r="AL697">
            <v>0.9</v>
          </cell>
          <cell r="AM697">
            <v>110</v>
          </cell>
          <cell r="AN697">
            <v>240</v>
          </cell>
          <cell r="AO697">
            <v>16</v>
          </cell>
          <cell r="AP697">
            <v>190</v>
          </cell>
          <cell r="AQ697">
            <v>18</v>
          </cell>
          <cell r="AR697">
            <v>3.4</v>
          </cell>
          <cell r="AS697">
            <v>3</v>
          </cell>
          <cell r="AT697">
            <v>10</v>
          </cell>
        </row>
        <row r="698">
          <cell r="A698">
            <v>330</v>
          </cell>
          <cell r="B698" t="str">
            <v>Língua de vaca, crua</v>
          </cell>
          <cell r="C698" t="str">
            <v>Carne e produtos cárneos</v>
          </cell>
          <cell r="D698" t="str">
            <v>Outros produtos do abate de animais</v>
          </cell>
          <cell r="E698" t="str">
            <v>Outros produtos do abate de mamiferos</v>
          </cell>
          <cell r="F698">
            <v>199</v>
          </cell>
          <cell r="G698">
            <v>825</v>
          </cell>
          <cell r="H698">
            <v>15</v>
          </cell>
          <cell r="I698">
            <v>5.7</v>
          </cell>
          <cell r="J698">
            <v>6.7</v>
          </cell>
          <cell r="K698">
            <v>0.5</v>
          </cell>
          <cell r="L698">
            <v>0.5</v>
          </cell>
          <cell r="M698">
            <v>0.7</v>
          </cell>
          <cell r="N698">
            <v>0</v>
          </cell>
          <cell r="O698">
            <v>0</v>
          </cell>
          <cell r="P698">
            <v>0</v>
          </cell>
          <cell r="Q698">
            <v>0</v>
          </cell>
          <cell r="R698">
            <v>0</v>
          </cell>
          <cell r="S698">
            <v>15.9</v>
          </cell>
          <cell r="T698">
            <v>0.2</v>
          </cell>
          <cell r="U698">
            <v>0</v>
          </cell>
          <cell r="V698">
            <v>67.900000000000006</v>
          </cell>
          <cell r="W698">
            <v>0</v>
          </cell>
          <cell r="X698">
            <v>89</v>
          </cell>
          <cell r="Y698">
            <v>0</v>
          </cell>
          <cell r="Z698">
            <v>0</v>
          </cell>
          <cell r="AA698">
            <v>0.3</v>
          </cell>
          <cell r="AB698">
            <v>0.28000000000000003</v>
          </cell>
          <cell r="AC698">
            <v>0.1</v>
          </cell>
          <cell r="AD698">
            <v>0.36</v>
          </cell>
          <cell r="AE698">
            <v>5.8</v>
          </cell>
          <cell r="AF698">
            <v>9.1999999999999993</v>
          </cell>
          <cell r="AG698">
            <v>3.4</v>
          </cell>
          <cell r="AH698">
            <v>0.15</v>
          </cell>
          <cell r="AI698">
            <v>5</v>
          </cell>
          <cell r="AJ698">
            <v>3</v>
          </cell>
          <cell r="AK698">
            <v>6</v>
          </cell>
          <cell r="AL698">
            <v>1.1599999999999999</v>
          </cell>
          <cell r="AM698">
            <v>96</v>
          </cell>
          <cell r="AN698">
            <v>300</v>
          </cell>
          <cell r="AO698">
            <v>8</v>
          </cell>
          <cell r="AP698">
            <v>160</v>
          </cell>
          <cell r="AQ698">
            <v>19</v>
          </cell>
          <cell r="AR698">
            <v>3.8</v>
          </cell>
          <cell r="AS698">
            <v>3.3</v>
          </cell>
        </row>
        <row r="699">
          <cell r="A699">
            <v>331</v>
          </cell>
          <cell r="B699" t="str">
            <v>Língua de vaca, estufada, sem molho</v>
          </cell>
          <cell r="C699" t="str">
            <v>Pratos compostos</v>
          </cell>
          <cell r="D699" t="str">
            <v>Pratos, incl. refeições prontas a comer (excluindo sopas e saladas)</v>
          </cell>
          <cell r="E699" t="str">
            <v>Pratos, excluindo pratos  de massa ou arroz, sanduíches e pizza</v>
          </cell>
          <cell r="F699">
            <v>267</v>
          </cell>
          <cell r="G699">
            <v>1110</v>
          </cell>
          <cell r="H699">
            <v>20.9</v>
          </cell>
          <cell r="I699">
            <v>8</v>
          </cell>
          <cell r="J699">
            <v>9.3000000000000007</v>
          </cell>
          <cell r="K699">
            <v>0.7</v>
          </cell>
          <cell r="L699">
            <v>0.7</v>
          </cell>
          <cell r="M699">
            <v>0.9</v>
          </cell>
          <cell r="N699">
            <v>0</v>
          </cell>
          <cell r="O699">
            <v>0</v>
          </cell>
          <cell r="P699">
            <v>0</v>
          </cell>
          <cell r="Q699">
            <v>0</v>
          </cell>
          <cell r="R699">
            <v>0</v>
          </cell>
          <cell r="S699">
            <v>19.8</v>
          </cell>
          <cell r="T699">
            <v>0.6</v>
          </cell>
          <cell r="U699">
            <v>0</v>
          </cell>
          <cell r="V699">
            <v>57.8</v>
          </cell>
          <cell r="W699">
            <v>0</v>
          </cell>
          <cell r="X699">
            <v>95</v>
          </cell>
          <cell r="Y699">
            <v>0</v>
          </cell>
          <cell r="Z699">
            <v>0</v>
          </cell>
          <cell r="AA699">
            <v>0</v>
          </cell>
          <cell r="AB699">
            <v>0.4</v>
          </cell>
          <cell r="AC699">
            <v>0.09</v>
          </cell>
          <cell r="AD699">
            <v>0.5</v>
          </cell>
          <cell r="AE699">
            <v>6.5</v>
          </cell>
          <cell r="AF699">
            <v>11</v>
          </cell>
          <cell r="AG699">
            <v>4.2</v>
          </cell>
          <cell r="AH699">
            <v>0.16</v>
          </cell>
          <cell r="AI699">
            <v>4.5999999999999996</v>
          </cell>
          <cell r="AJ699">
            <v>3</v>
          </cell>
          <cell r="AK699">
            <v>6</v>
          </cell>
          <cell r="AL699">
            <v>1.5</v>
          </cell>
          <cell r="AM699">
            <v>220</v>
          </cell>
          <cell r="AN699">
            <v>380</v>
          </cell>
          <cell r="AO699">
            <v>9</v>
          </cell>
          <cell r="AP699">
            <v>160</v>
          </cell>
          <cell r="AQ699">
            <v>24</v>
          </cell>
          <cell r="AR699">
            <v>6.2</v>
          </cell>
          <cell r="AS699">
            <v>3.9</v>
          </cell>
        </row>
        <row r="700">
          <cell r="A700">
            <v>845</v>
          </cell>
          <cell r="B700" t="str">
            <v>Linguado cru</v>
          </cell>
          <cell r="C700" t="str">
            <v>Peixes, mariscos, anfíbios, répteis e invertebrados</v>
          </cell>
          <cell r="D700" t="str">
            <v>Peixe (músculo)</v>
          </cell>
          <cell r="E700" t="str">
            <v>Peixe de mar</v>
          </cell>
          <cell r="F700">
            <v>82</v>
          </cell>
          <cell r="G700">
            <v>349</v>
          </cell>
          <cell r="H700">
            <v>0.2</v>
          </cell>
          <cell r="I700">
            <v>0</v>
          </cell>
          <cell r="J700">
            <v>0</v>
          </cell>
          <cell r="K700">
            <v>0.1</v>
          </cell>
          <cell r="L700">
            <v>0</v>
          </cell>
          <cell r="M700">
            <v>0</v>
          </cell>
          <cell r="N700">
            <v>0</v>
          </cell>
          <cell r="O700">
            <v>0</v>
          </cell>
          <cell r="P700">
            <v>0</v>
          </cell>
          <cell r="Q700">
            <v>0</v>
          </cell>
          <cell r="R700">
            <v>0</v>
          </cell>
          <cell r="S700">
            <v>20.100000000000001</v>
          </cell>
          <cell r="T700">
            <v>0.2</v>
          </cell>
          <cell r="U700">
            <v>0</v>
          </cell>
          <cell r="V700">
            <v>78.099999999999994</v>
          </cell>
          <cell r="W700">
            <v>0</v>
          </cell>
          <cell r="X700">
            <v>44</v>
          </cell>
          <cell r="Y700">
            <v>4</v>
          </cell>
          <cell r="Z700">
            <v>0</v>
          </cell>
          <cell r="AA700">
            <v>9.4</v>
          </cell>
          <cell r="AB700">
            <v>0.32</v>
          </cell>
          <cell r="AC700">
            <v>0.09</v>
          </cell>
          <cell r="AD700">
            <v>0.13</v>
          </cell>
          <cell r="AE700">
            <v>2.8</v>
          </cell>
          <cell r="AF700">
            <v>6.6</v>
          </cell>
          <cell r="AG700">
            <v>3.8</v>
          </cell>
          <cell r="AH700">
            <v>0.33</v>
          </cell>
          <cell r="AI700">
            <v>0.94</v>
          </cell>
          <cell r="AJ700">
            <v>0</v>
          </cell>
          <cell r="AK700">
            <v>10</v>
          </cell>
          <cell r="AL700">
            <v>1.4</v>
          </cell>
          <cell r="AM700">
            <v>88</v>
          </cell>
          <cell r="AN700">
            <v>390</v>
          </cell>
          <cell r="AO700">
            <v>21</v>
          </cell>
          <cell r="AP700">
            <v>220</v>
          </cell>
          <cell r="AQ700">
            <v>33</v>
          </cell>
          <cell r="AR700">
            <v>0.3</v>
          </cell>
          <cell r="AS700">
            <v>0.6</v>
          </cell>
        </row>
        <row r="701">
          <cell r="A701">
            <v>847</v>
          </cell>
          <cell r="B701" t="str">
            <v>Linguado frito</v>
          </cell>
          <cell r="C701" t="str">
            <v>Peixes, mariscos, anfíbios, répteis e invertebrados</v>
          </cell>
          <cell r="D701" t="str">
            <v>Peixe (músculo)</v>
          </cell>
          <cell r="E701" t="str">
            <v>Peixe de mar</v>
          </cell>
          <cell r="F701">
            <v>164</v>
          </cell>
          <cell r="G701">
            <v>689</v>
          </cell>
          <cell r="H701">
            <v>6.2</v>
          </cell>
          <cell r="I701">
            <v>0.7</v>
          </cell>
          <cell r="J701">
            <v>1.2</v>
          </cell>
          <cell r="K701">
            <v>4</v>
          </cell>
          <cell r="L701">
            <v>3.83</v>
          </cell>
          <cell r="M701">
            <v>0</v>
          </cell>
          <cell r="N701">
            <v>2.7</v>
          </cell>
          <cell r="O701">
            <v>0.1</v>
          </cell>
          <cell r="P701">
            <v>0</v>
          </cell>
          <cell r="Q701">
            <v>2.6</v>
          </cell>
          <cell r="R701">
            <v>0.1</v>
          </cell>
          <cell r="S701">
            <v>24.3</v>
          </cell>
          <cell r="T701">
            <v>1</v>
          </cell>
          <cell r="U701">
            <v>0</v>
          </cell>
          <cell r="V701">
            <v>64</v>
          </cell>
          <cell r="W701">
            <v>0</v>
          </cell>
          <cell r="X701">
            <v>53</v>
          </cell>
          <cell r="Y701">
            <v>5</v>
          </cell>
          <cell r="Z701">
            <v>0</v>
          </cell>
          <cell r="AA701">
            <v>9.8000000000000007</v>
          </cell>
          <cell r="AB701">
            <v>4.04</v>
          </cell>
          <cell r="AC701">
            <v>0.09</v>
          </cell>
          <cell r="AD701">
            <v>0.14000000000000001</v>
          </cell>
          <cell r="AE701">
            <v>3</v>
          </cell>
          <cell r="AF701">
            <v>7.99</v>
          </cell>
          <cell r="AG701">
            <v>4.5999999999999996</v>
          </cell>
          <cell r="AH701">
            <v>0.32</v>
          </cell>
          <cell r="AI701">
            <v>1</v>
          </cell>
          <cell r="AJ701">
            <v>0</v>
          </cell>
          <cell r="AK701">
            <v>10</v>
          </cell>
          <cell r="AL701">
            <v>2.4500000000000002</v>
          </cell>
          <cell r="AM701">
            <v>400</v>
          </cell>
          <cell r="AN701">
            <v>400</v>
          </cell>
          <cell r="AO701">
            <v>26</v>
          </cell>
          <cell r="AP701">
            <v>240</v>
          </cell>
          <cell r="AQ701">
            <v>39</v>
          </cell>
          <cell r="AR701">
            <v>0.3</v>
          </cell>
          <cell r="AS701">
            <v>0.7</v>
          </cell>
        </row>
        <row r="702">
          <cell r="A702">
            <v>846</v>
          </cell>
          <cell r="B702" t="str">
            <v>Linguado grelhado</v>
          </cell>
          <cell r="C702" t="str">
            <v>Peixes, mariscos, anfíbios, répteis e invertebrados</v>
          </cell>
          <cell r="D702" t="str">
            <v>Peixe (músculo)</v>
          </cell>
          <cell r="E702" t="str">
            <v>Peixe de mar</v>
          </cell>
          <cell r="F702">
            <v>94</v>
          </cell>
          <cell r="G702">
            <v>400</v>
          </cell>
          <cell r="H702">
            <v>0.2</v>
          </cell>
          <cell r="I702">
            <v>0</v>
          </cell>
          <cell r="J702">
            <v>0</v>
          </cell>
          <cell r="K702">
            <v>0.1</v>
          </cell>
          <cell r="L702">
            <v>0</v>
          </cell>
          <cell r="M702">
            <v>0</v>
          </cell>
          <cell r="N702">
            <v>0</v>
          </cell>
          <cell r="O702">
            <v>0</v>
          </cell>
          <cell r="P702">
            <v>0</v>
          </cell>
          <cell r="Q702">
            <v>0</v>
          </cell>
          <cell r="R702">
            <v>0</v>
          </cell>
          <cell r="S702">
            <v>23.1</v>
          </cell>
          <cell r="T702">
            <v>1</v>
          </cell>
          <cell r="U702">
            <v>0</v>
          </cell>
          <cell r="V702">
            <v>74.3</v>
          </cell>
          <cell r="W702">
            <v>0</v>
          </cell>
          <cell r="X702">
            <v>51</v>
          </cell>
          <cell r="Y702">
            <v>5</v>
          </cell>
          <cell r="Z702">
            <v>0</v>
          </cell>
          <cell r="AA702">
            <v>10</v>
          </cell>
          <cell r="AB702">
            <v>0.39</v>
          </cell>
          <cell r="AC702">
            <v>0.09</v>
          </cell>
          <cell r="AD702">
            <v>0.14000000000000001</v>
          </cell>
          <cell r="AE702">
            <v>3.1</v>
          </cell>
          <cell r="AF702">
            <v>7.4</v>
          </cell>
          <cell r="AG702">
            <v>4.3</v>
          </cell>
          <cell r="AH702">
            <v>0.32</v>
          </cell>
          <cell r="AI702">
            <v>1</v>
          </cell>
          <cell r="AJ702">
            <v>0</v>
          </cell>
          <cell r="AK702">
            <v>9.6999999999999993</v>
          </cell>
          <cell r="AL702">
            <v>2.4</v>
          </cell>
          <cell r="AM702">
            <v>390</v>
          </cell>
          <cell r="AN702">
            <v>400</v>
          </cell>
          <cell r="AO702">
            <v>25</v>
          </cell>
          <cell r="AP702">
            <v>240</v>
          </cell>
          <cell r="AQ702">
            <v>36</v>
          </cell>
          <cell r="AR702">
            <v>0.3</v>
          </cell>
          <cell r="AS702">
            <v>0.7</v>
          </cell>
        </row>
        <row r="703">
          <cell r="A703">
            <v>349</v>
          </cell>
          <cell r="B703" t="str">
            <v>Linguiça</v>
          </cell>
          <cell r="C703" t="str">
            <v>Carne e produtos cárneos</v>
          </cell>
          <cell r="D703" t="str">
            <v>Enchidos</v>
          </cell>
          <cell r="E703" t="str">
            <v>Enchidos preservados ou parcialmente preservados</v>
          </cell>
          <cell r="F703">
            <v>437</v>
          </cell>
          <cell r="G703">
            <v>1810</v>
          </cell>
          <cell r="H703">
            <v>39</v>
          </cell>
          <cell r="I703">
            <v>13.4</v>
          </cell>
          <cell r="J703">
            <v>15.4</v>
          </cell>
          <cell r="K703">
            <v>4.5</v>
          </cell>
          <cell r="L703">
            <v>3.9</v>
          </cell>
          <cell r="M703">
            <v>0.1</v>
          </cell>
          <cell r="N703">
            <v>0</v>
          </cell>
          <cell r="O703">
            <v>0</v>
          </cell>
          <cell r="P703">
            <v>0</v>
          </cell>
          <cell r="Q703">
            <v>0</v>
          </cell>
          <cell r="R703">
            <v>0</v>
          </cell>
          <cell r="S703">
            <v>21.5</v>
          </cell>
          <cell r="T703">
            <v>7.3</v>
          </cell>
          <cell r="U703">
            <v>0</v>
          </cell>
          <cell r="V703">
            <v>31.3</v>
          </cell>
          <cell r="W703">
            <v>0</v>
          </cell>
          <cell r="X703">
            <v>85</v>
          </cell>
          <cell r="Y703">
            <v>0</v>
          </cell>
          <cell r="Z703">
            <v>0</v>
          </cell>
          <cell r="AA703">
            <v>0</v>
          </cell>
          <cell r="AB703">
            <v>0.3</v>
          </cell>
          <cell r="AC703">
            <v>0.6</v>
          </cell>
          <cell r="AD703">
            <v>0.25</v>
          </cell>
          <cell r="AE703">
            <v>5</v>
          </cell>
          <cell r="AF703">
            <v>9.6</v>
          </cell>
          <cell r="AG703">
            <v>4.5999999999999996</v>
          </cell>
          <cell r="AH703">
            <v>0.4</v>
          </cell>
          <cell r="AI703">
            <v>1.8</v>
          </cell>
          <cell r="AJ703">
            <v>0</v>
          </cell>
          <cell r="AK703">
            <v>3</v>
          </cell>
          <cell r="AL703">
            <v>8.4</v>
          </cell>
          <cell r="AM703">
            <v>2910</v>
          </cell>
          <cell r="AN703">
            <v>380</v>
          </cell>
          <cell r="AO703">
            <v>30</v>
          </cell>
          <cell r="AP703">
            <v>200</v>
          </cell>
          <cell r="AQ703">
            <v>22</v>
          </cell>
          <cell r="AR703">
            <v>2</v>
          </cell>
          <cell r="AS703">
            <v>3.2</v>
          </cell>
        </row>
        <row r="704">
          <cell r="A704">
            <v>70204048</v>
          </cell>
          <cell r="B704" t="str">
            <v>Lombo de porco assado</v>
          </cell>
          <cell r="C704" t="str">
            <v>Carne e produtos cárneos</v>
          </cell>
          <cell r="D704" t="str">
            <v>Carne de mamiferos e de aves</v>
          </cell>
          <cell r="E704" t="str">
            <v>Carne de mamíferos</v>
          </cell>
          <cell r="F704">
            <v>220</v>
          </cell>
          <cell r="G704">
            <v>921</v>
          </cell>
          <cell r="H704">
            <v>11.3</v>
          </cell>
          <cell r="I704">
            <v>2.8</v>
          </cell>
          <cell r="J704">
            <v>2.8</v>
          </cell>
          <cell r="K704">
            <v>2.8</v>
          </cell>
          <cell r="L704">
            <v>2.63</v>
          </cell>
          <cell r="M704">
            <v>2.8</v>
          </cell>
          <cell r="N704">
            <v>0.2</v>
          </cell>
          <cell r="O704">
            <v>0.2</v>
          </cell>
          <cell r="P704">
            <v>0</v>
          </cell>
          <cell r="Q704">
            <v>0</v>
          </cell>
          <cell r="R704">
            <v>0</v>
          </cell>
          <cell r="S704">
            <v>27.5</v>
          </cell>
          <cell r="T704">
            <v>1.2</v>
          </cell>
          <cell r="U704">
            <v>1.2</v>
          </cell>
          <cell r="V704">
            <v>57.5</v>
          </cell>
          <cell r="W704">
            <v>0</v>
          </cell>
          <cell r="X704">
            <v>72</v>
          </cell>
          <cell r="Y704">
            <v>43</v>
          </cell>
          <cell r="Z704">
            <v>8</v>
          </cell>
          <cell r="AA704">
            <v>0.5</v>
          </cell>
          <cell r="AB704">
            <v>2.08</v>
          </cell>
          <cell r="AC704">
            <v>0.45</v>
          </cell>
          <cell r="AD704">
            <v>0.17</v>
          </cell>
          <cell r="AE704">
            <v>4.9000000000000004</v>
          </cell>
          <cell r="AF704">
            <v>12.4</v>
          </cell>
          <cell r="AG704">
            <v>5.82</v>
          </cell>
          <cell r="AH704">
            <v>0.3</v>
          </cell>
          <cell r="AI704">
            <v>0.9</v>
          </cell>
          <cell r="AJ704">
            <v>0</v>
          </cell>
          <cell r="AK704">
            <v>5.0999999999999996</v>
          </cell>
          <cell r="AL704">
            <v>2.41</v>
          </cell>
          <cell r="AM704">
            <v>470</v>
          </cell>
          <cell r="AN704">
            <v>340</v>
          </cell>
          <cell r="AO704">
            <v>9.5</v>
          </cell>
          <cell r="AP704">
            <v>230</v>
          </cell>
          <cell r="AQ704">
            <v>28</v>
          </cell>
          <cell r="AR704">
            <v>0.8</v>
          </cell>
          <cell r="AS704">
            <v>2</v>
          </cell>
        </row>
        <row r="705">
          <cell r="A705">
            <v>187</v>
          </cell>
          <cell r="B705" t="str">
            <v>Lombo de porco assado com azeite e margarina</v>
          </cell>
          <cell r="C705" t="str">
            <v>Carne e produtos cárneos</v>
          </cell>
          <cell r="D705" t="str">
            <v>Carne de mamiferos e de aves</v>
          </cell>
          <cell r="E705" t="str">
            <v>Carne de mamíferos</v>
          </cell>
          <cell r="F705">
            <v>219</v>
          </cell>
          <cell r="G705">
            <v>916</v>
          </cell>
          <cell r="H705">
            <v>11.1</v>
          </cell>
          <cell r="I705">
            <v>3.6</v>
          </cell>
          <cell r="J705">
            <v>4.8</v>
          </cell>
          <cell r="K705">
            <v>1.8</v>
          </cell>
          <cell r="L705">
            <v>1.64</v>
          </cell>
          <cell r="M705">
            <v>0</v>
          </cell>
          <cell r="N705">
            <v>0.2</v>
          </cell>
          <cell r="O705">
            <v>0.2</v>
          </cell>
          <cell r="P705">
            <v>0</v>
          </cell>
          <cell r="Q705">
            <v>0</v>
          </cell>
          <cell r="R705">
            <v>0</v>
          </cell>
          <cell r="S705">
            <v>27.5</v>
          </cell>
          <cell r="T705">
            <v>1.2</v>
          </cell>
          <cell r="U705">
            <v>1.2</v>
          </cell>
          <cell r="V705">
            <v>57.7</v>
          </cell>
          <cell r="W705">
            <v>0</v>
          </cell>
          <cell r="X705">
            <v>72</v>
          </cell>
          <cell r="Y705">
            <v>49</v>
          </cell>
          <cell r="Z705">
            <v>12</v>
          </cell>
          <cell r="AA705">
            <v>0.5</v>
          </cell>
          <cell r="AB705">
            <v>1.03</v>
          </cell>
          <cell r="AC705">
            <v>0.45</v>
          </cell>
          <cell r="AD705">
            <v>0.17</v>
          </cell>
          <cell r="AE705">
            <v>4.9000000000000004</v>
          </cell>
          <cell r="AF705">
            <v>12.4</v>
          </cell>
          <cell r="AG705">
            <v>5.82</v>
          </cell>
          <cell r="AH705">
            <v>0.3</v>
          </cell>
          <cell r="AI705">
            <v>0.9</v>
          </cell>
          <cell r="AJ705">
            <v>0</v>
          </cell>
          <cell r="AK705">
            <v>5.0999999999999996</v>
          </cell>
          <cell r="AL705">
            <v>2.44</v>
          </cell>
          <cell r="AM705">
            <v>480</v>
          </cell>
          <cell r="AN705">
            <v>340</v>
          </cell>
          <cell r="AO705">
            <v>9.5</v>
          </cell>
          <cell r="AP705">
            <v>230</v>
          </cell>
          <cell r="AQ705">
            <v>28</v>
          </cell>
          <cell r="AR705">
            <v>0.8</v>
          </cell>
          <cell r="AS705">
            <v>2</v>
          </cell>
        </row>
        <row r="706">
          <cell r="A706">
            <v>185</v>
          </cell>
          <cell r="B706" t="str">
            <v>Lombo de porco assado com margarina</v>
          </cell>
          <cell r="C706" t="str">
            <v>Carne e produtos cárneos</v>
          </cell>
          <cell r="D706" t="str">
            <v>Carne de mamiferos e de aves</v>
          </cell>
          <cell r="E706" t="str">
            <v>Carne de mamíferos</v>
          </cell>
          <cell r="F706">
            <v>208</v>
          </cell>
          <cell r="G706">
            <v>872</v>
          </cell>
          <cell r="H706">
            <v>10.6</v>
          </cell>
          <cell r="I706">
            <v>4.2</v>
          </cell>
          <cell r="J706">
            <v>3.5</v>
          </cell>
          <cell r="K706">
            <v>1.4</v>
          </cell>
          <cell r="L706">
            <v>1.3</v>
          </cell>
          <cell r="M706">
            <v>0.1</v>
          </cell>
          <cell r="N706">
            <v>0</v>
          </cell>
          <cell r="O706">
            <v>0</v>
          </cell>
          <cell r="P706">
            <v>0</v>
          </cell>
          <cell r="Q706">
            <v>0</v>
          </cell>
          <cell r="R706">
            <v>0</v>
          </cell>
          <cell r="S706">
            <v>28.2</v>
          </cell>
          <cell r="T706">
            <v>1.1000000000000001</v>
          </cell>
          <cell r="U706">
            <v>0</v>
          </cell>
          <cell r="V706">
            <v>58.8</v>
          </cell>
          <cell r="W706">
            <v>0</v>
          </cell>
          <cell r="X706">
            <v>79</v>
          </cell>
          <cell r="Y706">
            <v>41</v>
          </cell>
          <cell r="Z706">
            <v>0</v>
          </cell>
          <cell r="AA706">
            <v>1.1000000000000001</v>
          </cell>
          <cell r="AB706">
            <v>1.1000000000000001</v>
          </cell>
          <cell r="AC706">
            <v>0.73</v>
          </cell>
          <cell r="AD706">
            <v>0.22</v>
          </cell>
          <cell r="AE706">
            <v>5.6</v>
          </cell>
          <cell r="AF706">
            <v>12</v>
          </cell>
          <cell r="AG706">
            <v>6</v>
          </cell>
          <cell r="AH706">
            <v>0.44</v>
          </cell>
          <cell r="AI706">
            <v>1</v>
          </cell>
          <cell r="AJ706">
            <v>0</v>
          </cell>
          <cell r="AK706">
            <v>5.6</v>
          </cell>
          <cell r="AL706">
            <v>2.4</v>
          </cell>
          <cell r="AM706">
            <v>450</v>
          </cell>
          <cell r="AN706">
            <v>490</v>
          </cell>
          <cell r="AO706">
            <v>9</v>
          </cell>
          <cell r="AP706">
            <v>280</v>
          </cell>
          <cell r="AQ706">
            <v>30</v>
          </cell>
          <cell r="AR706">
            <v>0.9</v>
          </cell>
          <cell r="AS706">
            <v>2</v>
          </cell>
          <cell r="AU706">
            <v>0.2</v>
          </cell>
        </row>
        <row r="707">
          <cell r="A707">
            <v>186</v>
          </cell>
          <cell r="B707" t="str">
            <v>Lombo de porco assado com óleo alimentar e margarina</v>
          </cell>
          <cell r="C707" t="str">
            <v>Carne e produtos cárneos</v>
          </cell>
          <cell r="D707" t="str">
            <v>Carne de mamiferos e de aves</v>
          </cell>
          <cell r="E707" t="str">
            <v>Carne de mamíferos</v>
          </cell>
          <cell r="F707">
            <v>219</v>
          </cell>
          <cell r="G707">
            <v>916</v>
          </cell>
          <cell r="H707">
            <v>11.1</v>
          </cell>
          <cell r="I707">
            <v>3.5</v>
          </cell>
          <cell r="J707">
            <v>3.1</v>
          </cell>
          <cell r="K707">
            <v>3.5</v>
          </cell>
          <cell r="L707">
            <v>3.32</v>
          </cell>
          <cell r="M707">
            <v>0</v>
          </cell>
          <cell r="N707">
            <v>0.2</v>
          </cell>
          <cell r="O707">
            <v>0.2</v>
          </cell>
          <cell r="P707">
            <v>0</v>
          </cell>
          <cell r="Q707">
            <v>0</v>
          </cell>
          <cell r="R707">
            <v>0</v>
          </cell>
          <cell r="S707">
            <v>27.5</v>
          </cell>
          <cell r="T707">
            <v>1.2</v>
          </cell>
          <cell r="U707">
            <v>1.2</v>
          </cell>
          <cell r="V707">
            <v>57.7</v>
          </cell>
          <cell r="W707">
            <v>0</v>
          </cell>
          <cell r="X707">
            <v>72</v>
          </cell>
          <cell r="Y707">
            <v>49</v>
          </cell>
          <cell r="Z707">
            <v>12</v>
          </cell>
          <cell r="AA707">
            <v>0.5</v>
          </cell>
          <cell r="AB707">
            <v>2.41</v>
          </cell>
          <cell r="AC707">
            <v>0.45</v>
          </cell>
          <cell r="AD707">
            <v>0.17</v>
          </cell>
          <cell r="AE707">
            <v>4.9000000000000004</v>
          </cell>
          <cell r="AF707">
            <v>12.4</v>
          </cell>
          <cell r="AG707">
            <v>5.82</v>
          </cell>
          <cell r="AH707">
            <v>0.3</v>
          </cell>
          <cell r="AI707">
            <v>0.9</v>
          </cell>
          <cell r="AJ707">
            <v>0</v>
          </cell>
          <cell r="AK707">
            <v>5.0999999999999996</v>
          </cell>
          <cell r="AL707">
            <v>2.44</v>
          </cell>
          <cell r="AM707">
            <v>480</v>
          </cell>
          <cell r="AN707">
            <v>340</v>
          </cell>
          <cell r="AO707">
            <v>9.5</v>
          </cell>
          <cell r="AP707">
            <v>230</v>
          </cell>
          <cell r="AQ707">
            <v>28</v>
          </cell>
          <cell r="AR707">
            <v>0.8</v>
          </cell>
          <cell r="AS707">
            <v>2</v>
          </cell>
        </row>
        <row r="708">
          <cell r="A708">
            <v>180</v>
          </cell>
          <cell r="B708" t="str">
            <v>Lombo de porco assado, sem molho</v>
          </cell>
          <cell r="C708" t="str">
            <v>Carne e produtos cárneos</v>
          </cell>
          <cell r="D708" t="str">
            <v>Carne de mamiferos e de aves</v>
          </cell>
          <cell r="E708" t="str">
            <v>Carne de mamíferos</v>
          </cell>
          <cell r="F708">
            <v>210</v>
          </cell>
          <cell r="G708">
            <v>882</v>
          </cell>
          <cell r="H708">
            <v>8.8000000000000007</v>
          </cell>
          <cell r="I708">
            <v>3</v>
          </cell>
          <cell r="J708">
            <v>3</v>
          </cell>
          <cell r="K708">
            <v>1.4</v>
          </cell>
          <cell r="L708">
            <v>1.3</v>
          </cell>
          <cell r="M708">
            <v>0</v>
          </cell>
          <cell r="N708">
            <v>0</v>
          </cell>
          <cell r="O708">
            <v>0</v>
          </cell>
          <cell r="P708">
            <v>0</v>
          </cell>
          <cell r="Q708">
            <v>0</v>
          </cell>
          <cell r="R708">
            <v>0</v>
          </cell>
          <cell r="S708">
            <v>32.700000000000003</v>
          </cell>
          <cell r="T708">
            <v>0.5</v>
          </cell>
          <cell r="U708">
            <v>0</v>
          </cell>
          <cell r="V708">
            <v>56.5</v>
          </cell>
          <cell r="W708">
            <v>0</v>
          </cell>
          <cell r="X708">
            <v>86</v>
          </cell>
          <cell r="Y708">
            <v>31</v>
          </cell>
          <cell r="Z708">
            <v>0</v>
          </cell>
          <cell r="AA708">
            <v>0.7</v>
          </cell>
          <cell r="AB708">
            <v>7.0000000000000007E-2</v>
          </cell>
          <cell r="AC708">
            <v>0.55000000000000004</v>
          </cell>
          <cell r="AD708">
            <v>0.21</v>
          </cell>
          <cell r="AE708">
            <v>6.2</v>
          </cell>
          <cell r="AF708">
            <v>13</v>
          </cell>
          <cell r="AG708">
            <v>6.9</v>
          </cell>
          <cell r="AH708">
            <v>0.41</v>
          </cell>
          <cell r="AI708">
            <v>1.2</v>
          </cell>
          <cell r="AJ708">
            <v>0</v>
          </cell>
          <cell r="AK708">
            <v>6.6</v>
          </cell>
          <cell r="AL708">
            <v>2</v>
          </cell>
          <cell r="AM708">
            <v>190</v>
          </cell>
          <cell r="AN708">
            <v>430</v>
          </cell>
          <cell r="AO708">
            <v>10</v>
          </cell>
          <cell r="AP708">
            <v>290</v>
          </cell>
          <cell r="AQ708">
            <v>33</v>
          </cell>
          <cell r="AR708">
            <v>0.9</v>
          </cell>
          <cell r="AS708">
            <v>2.5</v>
          </cell>
          <cell r="AU708">
            <v>0.2</v>
          </cell>
        </row>
        <row r="709">
          <cell r="A709">
            <v>153</v>
          </cell>
          <cell r="B709" t="str">
            <v>Lombo de porco cru</v>
          </cell>
          <cell r="C709" t="str">
            <v>Carne e produtos cárneos</v>
          </cell>
          <cell r="D709" t="str">
            <v>Carne de mamiferos e de aves</v>
          </cell>
          <cell r="E709" t="str">
            <v>Carne de mamíferos</v>
          </cell>
          <cell r="F709">
            <v>131</v>
          </cell>
          <cell r="G709">
            <v>551</v>
          </cell>
          <cell r="H709">
            <v>4.7</v>
          </cell>
          <cell r="I709">
            <v>1.6</v>
          </cell>
          <cell r="J709">
            <v>1.6</v>
          </cell>
          <cell r="K709">
            <v>0.8</v>
          </cell>
          <cell r="L709">
            <v>0.7</v>
          </cell>
          <cell r="M709">
            <v>0</v>
          </cell>
          <cell r="N709">
            <v>0</v>
          </cell>
          <cell r="O709">
            <v>0</v>
          </cell>
          <cell r="P709">
            <v>0</v>
          </cell>
          <cell r="Q709">
            <v>0</v>
          </cell>
          <cell r="R709">
            <v>0</v>
          </cell>
          <cell r="S709">
            <v>22.2</v>
          </cell>
          <cell r="T709">
            <v>0.1</v>
          </cell>
          <cell r="U709">
            <v>0</v>
          </cell>
          <cell r="V709">
            <v>72</v>
          </cell>
          <cell r="W709">
            <v>0</v>
          </cell>
          <cell r="X709">
            <v>58</v>
          </cell>
          <cell r="Y709">
            <v>25</v>
          </cell>
          <cell r="Z709">
            <v>0</v>
          </cell>
          <cell r="AA709">
            <v>0.6</v>
          </cell>
          <cell r="AB709">
            <v>0.5</v>
          </cell>
          <cell r="AC709">
            <v>0.7</v>
          </cell>
          <cell r="AD709">
            <v>0.16</v>
          </cell>
          <cell r="AE709">
            <v>5.3</v>
          </cell>
          <cell r="AF709">
            <v>10</v>
          </cell>
          <cell r="AG709">
            <v>4.7</v>
          </cell>
          <cell r="AH709">
            <v>0.44</v>
          </cell>
          <cell r="AI709">
            <v>1</v>
          </cell>
          <cell r="AJ709">
            <v>0</v>
          </cell>
          <cell r="AK709">
            <v>5</v>
          </cell>
          <cell r="AL709">
            <v>1.1000000000000001</v>
          </cell>
          <cell r="AM709">
            <v>53</v>
          </cell>
          <cell r="AN709">
            <v>400</v>
          </cell>
          <cell r="AO709">
            <v>7</v>
          </cell>
          <cell r="AP709">
            <v>220</v>
          </cell>
          <cell r="AQ709">
            <v>23</v>
          </cell>
          <cell r="AR709">
            <v>0.6</v>
          </cell>
          <cell r="AS709">
            <v>1.6</v>
          </cell>
        </row>
        <row r="710">
          <cell r="A710">
            <v>70204054</v>
          </cell>
          <cell r="B710" t="str">
            <v>Lombo de porco frito</v>
          </cell>
          <cell r="C710" t="str">
            <v>Carne e produtos cárneos</v>
          </cell>
          <cell r="D710" t="str">
            <v>Carne de mamiferos e de aves</v>
          </cell>
          <cell r="E710" t="str">
            <v>Carne de mamíferos</v>
          </cell>
          <cell r="F710">
            <v>182</v>
          </cell>
          <cell r="G710">
            <v>763</v>
          </cell>
          <cell r="H710">
            <v>7.4</v>
          </cell>
          <cell r="I710">
            <v>2.6</v>
          </cell>
          <cell r="J710">
            <v>2.8</v>
          </cell>
          <cell r="K710">
            <v>1.1000000000000001</v>
          </cell>
          <cell r="L710">
            <v>1</v>
          </cell>
          <cell r="M710">
            <v>0.1</v>
          </cell>
          <cell r="N710">
            <v>0</v>
          </cell>
          <cell r="O710">
            <v>0</v>
          </cell>
          <cell r="P710">
            <v>0</v>
          </cell>
          <cell r="Q710">
            <v>0</v>
          </cell>
          <cell r="R710">
            <v>0</v>
          </cell>
          <cell r="S710">
            <v>28.8</v>
          </cell>
          <cell r="T710">
            <v>0.4</v>
          </cell>
          <cell r="U710">
            <v>0</v>
          </cell>
          <cell r="V710">
            <v>62.2</v>
          </cell>
          <cell r="W710">
            <v>0</v>
          </cell>
          <cell r="X710">
            <v>84</v>
          </cell>
          <cell r="Y710">
            <v>35</v>
          </cell>
          <cell r="Z710">
            <v>0</v>
          </cell>
          <cell r="AA710">
            <v>0.7</v>
          </cell>
          <cell r="AB710">
            <v>0.68</v>
          </cell>
          <cell r="AC710">
            <v>0.48</v>
          </cell>
          <cell r="AD710">
            <v>0.19</v>
          </cell>
          <cell r="AE710">
            <v>5.4</v>
          </cell>
          <cell r="AF710">
            <v>12</v>
          </cell>
          <cell r="AG710">
            <v>6.1</v>
          </cell>
          <cell r="AH710">
            <v>0.36</v>
          </cell>
          <cell r="AI710">
            <v>1.1000000000000001</v>
          </cell>
          <cell r="AJ710">
            <v>0</v>
          </cell>
          <cell r="AK710">
            <v>5.9</v>
          </cell>
          <cell r="AL710">
            <v>1.6</v>
          </cell>
          <cell r="AM710">
            <v>160</v>
          </cell>
          <cell r="AN710">
            <v>380</v>
          </cell>
          <cell r="AO710">
            <v>9</v>
          </cell>
          <cell r="AP710">
            <v>260</v>
          </cell>
          <cell r="AQ710">
            <v>29</v>
          </cell>
          <cell r="AR710">
            <v>0.8</v>
          </cell>
          <cell r="AS710">
            <v>2.2000000000000002</v>
          </cell>
          <cell r="AU710">
            <v>0.2</v>
          </cell>
        </row>
        <row r="711">
          <cell r="A711">
            <v>193</v>
          </cell>
          <cell r="B711" t="str">
            <v>Lombo de porco frito com manteiga</v>
          </cell>
          <cell r="C711" t="str">
            <v>Carne e produtos cárneos</v>
          </cell>
          <cell r="D711" t="str">
            <v>Carne de mamiferos e de aves</v>
          </cell>
          <cell r="E711" t="str">
            <v>Carne de mamíferos</v>
          </cell>
          <cell r="F711">
            <v>180</v>
          </cell>
          <cell r="G711">
            <v>756</v>
          </cell>
          <cell r="H711">
            <v>7.2</v>
          </cell>
          <cell r="I711">
            <v>2.6</v>
          </cell>
          <cell r="J711">
            <v>2.6</v>
          </cell>
          <cell r="K711">
            <v>1.1000000000000001</v>
          </cell>
          <cell r="L711">
            <v>1</v>
          </cell>
          <cell r="M711">
            <v>0.2</v>
          </cell>
          <cell r="N711">
            <v>0</v>
          </cell>
          <cell r="O711">
            <v>0</v>
          </cell>
          <cell r="P711">
            <v>0</v>
          </cell>
          <cell r="Q711">
            <v>0</v>
          </cell>
          <cell r="R711">
            <v>0</v>
          </cell>
          <cell r="S711">
            <v>28.8</v>
          </cell>
          <cell r="T711">
            <v>0.4</v>
          </cell>
          <cell r="U711">
            <v>0</v>
          </cell>
          <cell r="V711">
            <v>62.4</v>
          </cell>
          <cell r="W711">
            <v>0</v>
          </cell>
          <cell r="X711">
            <v>85</v>
          </cell>
          <cell r="Y711">
            <v>40</v>
          </cell>
          <cell r="Z711">
            <v>0</v>
          </cell>
          <cell r="AA711">
            <v>0.7</v>
          </cell>
          <cell r="AB711">
            <v>0.59</v>
          </cell>
          <cell r="AC711">
            <v>0.48</v>
          </cell>
          <cell r="AD711">
            <v>0.19</v>
          </cell>
          <cell r="AE711">
            <v>5.4</v>
          </cell>
          <cell r="AF711">
            <v>12</v>
          </cell>
          <cell r="AG711">
            <v>6.1</v>
          </cell>
          <cell r="AH711">
            <v>0.36</v>
          </cell>
          <cell r="AI711">
            <v>1.1000000000000001</v>
          </cell>
          <cell r="AJ711">
            <v>0</v>
          </cell>
          <cell r="AK711">
            <v>5.9</v>
          </cell>
          <cell r="AL711">
            <v>1.6</v>
          </cell>
          <cell r="AM711">
            <v>160</v>
          </cell>
          <cell r="AN711">
            <v>380</v>
          </cell>
          <cell r="AO711">
            <v>9</v>
          </cell>
          <cell r="AP711">
            <v>260</v>
          </cell>
          <cell r="AQ711">
            <v>29</v>
          </cell>
          <cell r="AR711">
            <v>0.8</v>
          </cell>
          <cell r="AS711">
            <v>2.2000000000000002</v>
          </cell>
          <cell r="AU711">
            <v>0.2</v>
          </cell>
        </row>
        <row r="712">
          <cell r="A712">
            <v>194</v>
          </cell>
          <cell r="B712" t="str">
            <v>Lombo de porco frito com margarina</v>
          </cell>
          <cell r="C712" t="str">
            <v>Carne e produtos cárneos</v>
          </cell>
          <cell r="D712" t="str">
            <v>Carne de mamiferos e de aves</v>
          </cell>
          <cell r="E712" t="str">
            <v>Carne de mamíferos</v>
          </cell>
          <cell r="F712">
            <v>184</v>
          </cell>
          <cell r="G712">
            <v>771</v>
          </cell>
          <cell r="H712">
            <v>7.6</v>
          </cell>
          <cell r="I712">
            <v>2.6</v>
          </cell>
          <cell r="J712">
            <v>2.9</v>
          </cell>
          <cell r="K712">
            <v>1</v>
          </cell>
          <cell r="L712">
            <v>1</v>
          </cell>
          <cell r="M712">
            <v>0</v>
          </cell>
          <cell r="N712">
            <v>0</v>
          </cell>
          <cell r="O712">
            <v>0</v>
          </cell>
          <cell r="P712">
            <v>0</v>
          </cell>
          <cell r="Q712">
            <v>0</v>
          </cell>
          <cell r="R712">
            <v>0</v>
          </cell>
          <cell r="S712">
            <v>28.8</v>
          </cell>
          <cell r="T712">
            <v>0.4</v>
          </cell>
          <cell r="U712">
            <v>0</v>
          </cell>
          <cell r="V712">
            <v>62</v>
          </cell>
          <cell r="W712">
            <v>0</v>
          </cell>
          <cell r="X712">
            <v>82</v>
          </cell>
          <cell r="Y712">
            <v>30</v>
          </cell>
          <cell r="Z712">
            <v>0</v>
          </cell>
          <cell r="AA712">
            <v>0.7</v>
          </cell>
          <cell r="AB712">
            <v>0.76</v>
          </cell>
          <cell r="AC712">
            <v>0.48</v>
          </cell>
          <cell r="AD712">
            <v>0.19</v>
          </cell>
          <cell r="AE712">
            <v>5.4</v>
          </cell>
          <cell r="AF712">
            <v>12</v>
          </cell>
          <cell r="AG712">
            <v>6.1</v>
          </cell>
          <cell r="AH712">
            <v>0.36</v>
          </cell>
          <cell r="AI712">
            <v>1.1000000000000001</v>
          </cell>
          <cell r="AJ712">
            <v>0</v>
          </cell>
          <cell r="AK712">
            <v>5.9</v>
          </cell>
          <cell r="AL712">
            <v>1.6</v>
          </cell>
          <cell r="AM712">
            <v>170</v>
          </cell>
          <cell r="AN712">
            <v>380</v>
          </cell>
          <cell r="AO712">
            <v>9</v>
          </cell>
          <cell r="AP712">
            <v>260</v>
          </cell>
          <cell r="AQ712">
            <v>29</v>
          </cell>
          <cell r="AR712">
            <v>0.8</v>
          </cell>
          <cell r="AS712">
            <v>2.2000000000000002</v>
          </cell>
          <cell r="AU712">
            <v>0.2</v>
          </cell>
        </row>
        <row r="713">
          <cell r="A713">
            <v>192</v>
          </cell>
          <cell r="B713" t="str">
            <v>Lombo de porco frito panado</v>
          </cell>
          <cell r="C713" t="str">
            <v>Pratos compostos</v>
          </cell>
          <cell r="D713" t="str">
            <v>Pratos, incl. refeições prontas a comer (excluindo sopas e saladas)</v>
          </cell>
          <cell r="E713" t="str">
            <v>Pratos, excluindo pratos  de massa ou arroz, sanduíches e pizza</v>
          </cell>
          <cell r="F713">
            <v>249</v>
          </cell>
          <cell r="G713">
            <v>1040</v>
          </cell>
          <cell r="H713">
            <v>12.5</v>
          </cell>
          <cell r="I713">
            <v>2.7</v>
          </cell>
          <cell r="J713">
            <v>3.4</v>
          </cell>
          <cell r="K713">
            <v>5</v>
          </cell>
          <cell r="L713">
            <v>4.8</v>
          </cell>
          <cell r="M713">
            <v>0</v>
          </cell>
          <cell r="N713">
            <v>8.5</v>
          </cell>
          <cell r="O713">
            <v>0.3</v>
          </cell>
          <cell r="P713">
            <v>0</v>
          </cell>
          <cell r="Q713">
            <v>8.1999999999999993</v>
          </cell>
          <cell r="R713">
            <v>0.4</v>
          </cell>
          <cell r="S713">
            <v>25.3</v>
          </cell>
          <cell r="T713">
            <v>0.9</v>
          </cell>
          <cell r="U713">
            <v>0</v>
          </cell>
          <cell r="V713">
            <v>51.3</v>
          </cell>
          <cell r="W713">
            <v>0</v>
          </cell>
          <cell r="X713">
            <v>112</v>
          </cell>
          <cell r="Y713">
            <v>50</v>
          </cell>
          <cell r="Z713">
            <v>0</v>
          </cell>
          <cell r="AA713">
            <v>0.7</v>
          </cell>
          <cell r="AB713">
            <v>0.8</v>
          </cell>
          <cell r="AC713">
            <v>0.62</v>
          </cell>
          <cell r="AD713">
            <v>0.25</v>
          </cell>
          <cell r="AE713">
            <v>5</v>
          </cell>
          <cell r="AF713">
            <v>11</v>
          </cell>
          <cell r="AG713">
            <v>5.6</v>
          </cell>
          <cell r="AH713">
            <v>0.38</v>
          </cell>
          <cell r="AI713">
            <v>1</v>
          </cell>
          <cell r="AJ713">
            <v>0</v>
          </cell>
          <cell r="AK713">
            <v>12</v>
          </cell>
          <cell r="AL713">
            <v>2</v>
          </cell>
          <cell r="AM713">
            <v>360</v>
          </cell>
          <cell r="AN713">
            <v>400</v>
          </cell>
          <cell r="AO713">
            <v>20</v>
          </cell>
          <cell r="AP713">
            <v>260</v>
          </cell>
          <cell r="AQ713">
            <v>32</v>
          </cell>
          <cell r="AR713">
            <v>1.2</v>
          </cell>
          <cell r="AS713">
            <v>1.9</v>
          </cell>
          <cell r="AU713">
            <v>0.2</v>
          </cell>
        </row>
        <row r="714">
          <cell r="A714">
            <v>176</v>
          </cell>
          <cell r="B714" t="str">
            <v>Lombo de porco grelhado</v>
          </cell>
          <cell r="C714" t="str">
            <v>Carne e produtos cárneos</v>
          </cell>
          <cell r="D714" t="str">
            <v>Carne de mamiferos e de aves</v>
          </cell>
          <cell r="E714" t="str">
            <v>Carne de mamíferos</v>
          </cell>
          <cell r="F714">
            <v>189</v>
          </cell>
          <cell r="G714">
            <v>794</v>
          </cell>
          <cell r="H714">
            <v>8.1</v>
          </cell>
          <cell r="I714">
            <v>2.8</v>
          </cell>
          <cell r="J714">
            <v>2.8</v>
          </cell>
          <cell r="K714">
            <v>1.4</v>
          </cell>
          <cell r="L714">
            <v>1.3</v>
          </cell>
          <cell r="M714">
            <v>0</v>
          </cell>
          <cell r="N714">
            <v>0</v>
          </cell>
          <cell r="O714">
            <v>0</v>
          </cell>
          <cell r="P714">
            <v>0</v>
          </cell>
          <cell r="Q714">
            <v>0</v>
          </cell>
          <cell r="R714">
            <v>0</v>
          </cell>
          <cell r="S714">
            <v>29.1</v>
          </cell>
          <cell r="T714">
            <v>0.4</v>
          </cell>
          <cell r="U714">
            <v>0</v>
          </cell>
          <cell r="V714">
            <v>60.9</v>
          </cell>
          <cell r="W714">
            <v>0</v>
          </cell>
          <cell r="X714">
            <v>81</v>
          </cell>
          <cell r="Y714">
            <v>29</v>
          </cell>
          <cell r="Z714">
            <v>0</v>
          </cell>
          <cell r="AA714">
            <v>0.8</v>
          </cell>
          <cell r="AB714">
            <v>0.06</v>
          </cell>
          <cell r="AC714">
            <v>0.77</v>
          </cell>
          <cell r="AD714">
            <v>0.19</v>
          </cell>
          <cell r="AE714">
            <v>5.5</v>
          </cell>
          <cell r="AF714">
            <v>12</v>
          </cell>
          <cell r="AG714">
            <v>6.2</v>
          </cell>
          <cell r="AH714">
            <v>0.42</v>
          </cell>
          <cell r="AI714">
            <v>0.97</v>
          </cell>
          <cell r="AJ714">
            <v>0</v>
          </cell>
          <cell r="AK714">
            <v>5.9</v>
          </cell>
          <cell r="AL714">
            <v>1.9</v>
          </cell>
          <cell r="AM714">
            <v>170</v>
          </cell>
          <cell r="AN714">
            <v>440</v>
          </cell>
          <cell r="AO714">
            <v>10</v>
          </cell>
          <cell r="AP714">
            <v>270</v>
          </cell>
          <cell r="AQ714">
            <v>32</v>
          </cell>
          <cell r="AR714">
            <v>0.7</v>
          </cell>
          <cell r="AS714">
            <v>2.2000000000000002</v>
          </cell>
          <cell r="AU714">
            <v>0.2</v>
          </cell>
        </row>
        <row r="715">
          <cell r="A715">
            <v>211</v>
          </cell>
          <cell r="B715" t="str">
            <v>Lombo de vaca magro assado com azeite e margarina</v>
          </cell>
          <cell r="C715" t="str">
            <v>Carne e produtos cárneos</v>
          </cell>
          <cell r="D715" t="str">
            <v>Carne de mamiferos e de aves</v>
          </cell>
          <cell r="E715" t="str">
            <v>Carne de mamíferos</v>
          </cell>
          <cell r="F715">
            <v>205</v>
          </cell>
          <cell r="G715">
            <v>856</v>
          </cell>
          <cell r="H715">
            <v>11.1</v>
          </cell>
          <cell r="I715">
            <v>3.9</v>
          </cell>
          <cell r="J715">
            <v>5.5</v>
          </cell>
          <cell r="K715">
            <v>1.4</v>
          </cell>
          <cell r="L715">
            <v>1.1499999999999999</v>
          </cell>
          <cell r="M715">
            <v>0.2</v>
          </cell>
          <cell r="N715">
            <v>0</v>
          </cell>
          <cell r="O715">
            <v>0</v>
          </cell>
          <cell r="P715">
            <v>0</v>
          </cell>
          <cell r="Q715">
            <v>0</v>
          </cell>
          <cell r="R715">
            <v>0</v>
          </cell>
          <cell r="S715">
            <v>26.2</v>
          </cell>
          <cell r="T715">
            <v>1.1000000000000001</v>
          </cell>
          <cell r="U715">
            <v>0</v>
          </cell>
          <cell r="V715">
            <v>59.8</v>
          </cell>
          <cell r="W715">
            <v>0</v>
          </cell>
          <cell r="X715">
            <v>76</v>
          </cell>
          <cell r="Y715">
            <v>23</v>
          </cell>
          <cell r="Z715">
            <v>16</v>
          </cell>
          <cell r="AA715">
            <v>0.4</v>
          </cell>
          <cell r="AB715">
            <v>0.61</v>
          </cell>
          <cell r="AC715">
            <v>0.03</v>
          </cell>
          <cell r="AD715">
            <v>0.14000000000000001</v>
          </cell>
          <cell r="AE715">
            <v>2.4</v>
          </cell>
          <cell r="AF715">
            <v>9.85</v>
          </cell>
          <cell r="AG715">
            <v>5.61</v>
          </cell>
          <cell r="AH715">
            <v>0.18</v>
          </cell>
          <cell r="AI715">
            <v>1.3</v>
          </cell>
          <cell r="AJ715">
            <v>0</v>
          </cell>
          <cell r="AK715">
            <v>14</v>
          </cell>
          <cell r="AL715">
            <v>2.33</v>
          </cell>
          <cell r="AM715">
            <v>440</v>
          </cell>
          <cell r="AN715">
            <v>210</v>
          </cell>
          <cell r="AO715">
            <v>10</v>
          </cell>
          <cell r="AP715">
            <v>140</v>
          </cell>
          <cell r="AQ715">
            <v>23</v>
          </cell>
          <cell r="AR715">
            <v>1.8</v>
          </cell>
          <cell r="AS715">
            <v>4.5</v>
          </cell>
        </row>
        <row r="716">
          <cell r="A716">
            <v>213</v>
          </cell>
          <cell r="B716" t="str">
            <v>Lombo de vaca magro assado com azeite, manteiga e óleo alimentar</v>
          </cell>
          <cell r="C716" t="str">
            <v>Carne e produtos cárneos</v>
          </cell>
          <cell r="D716" t="str">
            <v>Carne de mamiferos e de aves</v>
          </cell>
          <cell r="E716" t="str">
            <v>Carne de mamíferos</v>
          </cell>
          <cell r="F716">
            <v>207</v>
          </cell>
          <cell r="G716">
            <v>867</v>
          </cell>
          <cell r="H716">
            <v>11.4</v>
          </cell>
          <cell r="I716">
            <v>3.6</v>
          </cell>
          <cell r="J716">
            <v>4.8</v>
          </cell>
          <cell r="K716">
            <v>2.2000000000000002</v>
          </cell>
          <cell r="L716">
            <v>2</v>
          </cell>
          <cell r="M716">
            <v>0.3</v>
          </cell>
          <cell r="N716">
            <v>0</v>
          </cell>
          <cell r="O716">
            <v>0</v>
          </cell>
          <cell r="P716">
            <v>0</v>
          </cell>
          <cell r="Q716">
            <v>0</v>
          </cell>
          <cell r="R716">
            <v>0</v>
          </cell>
          <cell r="S716">
            <v>26.2</v>
          </cell>
          <cell r="T716">
            <v>1</v>
          </cell>
          <cell r="U716">
            <v>0</v>
          </cell>
          <cell r="V716">
            <v>59.6</v>
          </cell>
          <cell r="W716">
            <v>0</v>
          </cell>
          <cell r="X716">
            <v>82</v>
          </cell>
          <cell r="Y716">
            <v>15</v>
          </cell>
          <cell r="Z716">
            <v>1</v>
          </cell>
          <cell r="AA716">
            <v>0.4</v>
          </cell>
          <cell r="AB716">
            <v>2.0699999999999998</v>
          </cell>
          <cell r="AC716">
            <v>0.03</v>
          </cell>
          <cell r="AD716">
            <v>0.14000000000000001</v>
          </cell>
          <cell r="AE716">
            <v>2.4</v>
          </cell>
          <cell r="AF716">
            <v>9.85</v>
          </cell>
          <cell r="AG716">
            <v>5.61</v>
          </cell>
          <cell r="AH716">
            <v>0.18</v>
          </cell>
          <cell r="AI716">
            <v>1.3</v>
          </cell>
          <cell r="AJ716">
            <v>0</v>
          </cell>
          <cell r="AK716">
            <v>14</v>
          </cell>
          <cell r="AL716">
            <v>2.25</v>
          </cell>
          <cell r="AM716">
            <v>410</v>
          </cell>
          <cell r="AN716">
            <v>210</v>
          </cell>
          <cell r="AO716">
            <v>11</v>
          </cell>
          <cell r="AP716">
            <v>140</v>
          </cell>
          <cell r="AQ716">
            <v>23</v>
          </cell>
          <cell r="AR716">
            <v>1.8</v>
          </cell>
          <cell r="AS716">
            <v>4.5</v>
          </cell>
        </row>
        <row r="717">
          <cell r="A717">
            <v>210</v>
          </cell>
          <cell r="B717" t="str">
            <v>Lombo de vaca magro assado com margarina</v>
          </cell>
          <cell r="C717" t="str">
            <v>Carne e produtos cárneos</v>
          </cell>
          <cell r="D717" t="str">
            <v>Carne de mamiferos e de aves</v>
          </cell>
          <cell r="E717" t="str">
            <v>Carne de mamíferos</v>
          </cell>
          <cell r="F717">
            <v>198</v>
          </cell>
          <cell r="G717">
            <v>830</v>
          </cell>
          <cell r="H717">
            <v>10.4</v>
          </cell>
          <cell r="I717">
            <v>4.9000000000000004</v>
          </cell>
          <cell r="J717">
            <v>3.1</v>
          </cell>
          <cell r="K717">
            <v>2</v>
          </cell>
          <cell r="L717">
            <v>1.69</v>
          </cell>
          <cell r="M717">
            <v>0.3</v>
          </cell>
          <cell r="N717">
            <v>0</v>
          </cell>
          <cell r="O717">
            <v>0</v>
          </cell>
          <cell r="P717">
            <v>0</v>
          </cell>
          <cell r="Q717">
            <v>0</v>
          </cell>
          <cell r="R717">
            <v>0</v>
          </cell>
          <cell r="S717">
            <v>26.2</v>
          </cell>
          <cell r="T717">
            <v>1.2</v>
          </cell>
          <cell r="U717">
            <v>0</v>
          </cell>
          <cell r="V717">
            <v>60.4</v>
          </cell>
          <cell r="W717">
            <v>0</v>
          </cell>
          <cell r="X717">
            <v>76</v>
          </cell>
          <cell r="Y717">
            <v>47</v>
          </cell>
          <cell r="Z717">
            <v>31</v>
          </cell>
          <cell r="AA717">
            <v>0.4</v>
          </cell>
          <cell r="AB717">
            <v>0.06</v>
          </cell>
          <cell r="AC717">
            <v>0.03</v>
          </cell>
          <cell r="AD717">
            <v>0.14000000000000001</v>
          </cell>
          <cell r="AE717">
            <v>2.4</v>
          </cell>
          <cell r="AF717">
            <v>9.85</v>
          </cell>
          <cell r="AG717">
            <v>5.61</v>
          </cell>
          <cell r="AH717">
            <v>0.18</v>
          </cell>
          <cell r="AI717">
            <v>1.3</v>
          </cell>
          <cell r="AJ717">
            <v>0</v>
          </cell>
          <cell r="AK717">
            <v>14</v>
          </cell>
          <cell r="AL717">
            <v>2.46</v>
          </cell>
          <cell r="AM717">
            <v>490</v>
          </cell>
          <cell r="AN717">
            <v>210</v>
          </cell>
          <cell r="AO717">
            <v>10</v>
          </cell>
          <cell r="AP717">
            <v>140</v>
          </cell>
          <cell r="AQ717">
            <v>23</v>
          </cell>
          <cell r="AR717">
            <v>1.8</v>
          </cell>
          <cell r="AS717">
            <v>4.5</v>
          </cell>
        </row>
        <row r="718">
          <cell r="A718">
            <v>212</v>
          </cell>
          <cell r="B718" t="str">
            <v>Lombo de vaca magro assado com óleo alimentar e margarina</v>
          </cell>
          <cell r="C718" t="str">
            <v>Carne e produtos cárneos</v>
          </cell>
          <cell r="D718" t="str">
            <v>Carne de mamiferos e de aves</v>
          </cell>
          <cell r="E718" t="str">
            <v>Carne de mamíferos</v>
          </cell>
          <cell r="F718">
            <v>205</v>
          </cell>
          <cell r="G718">
            <v>856</v>
          </cell>
          <cell r="H718">
            <v>11.1</v>
          </cell>
          <cell r="I718">
            <v>3.8</v>
          </cell>
          <cell r="J718">
            <v>3.2</v>
          </cell>
          <cell r="K718">
            <v>3.6</v>
          </cell>
          <cell r="L718">
            <v>3.4</v>
          </cell>
          <cell r="M718">
            <v>0.3</v>
          </cell>
          <cell r="N718">
            <v>0</v>
          </cell>
          <cell r="O718">
            <v>0</v>
          </cell>
          <cell r="P718">
            <v>0</v>
          </cell>
          <cell r="Q718">
            <v>0</v>
          </cell>
          <cell r="R718">
            <v>0</v>
          </cell>
          <cell r="S718">
            <v>26.2</v>
          </cell>
          <cell r="T718">
            <v>1.1000000000000001</v>
          </cell>
          <cell r="U718">
            <v>0</v>
          </cell>
          <cell r="V718">
            <v>59.8</v>
          </cell>
          <cell r="W718">
            <v>0</v>
          </cell>
          <cell r="X718">
            <v>76</v>
          </cell>
          <cell r="Y718">
            <v>23</v>
          </cell>
          <cell r="Z718">
            <v>16</v>
          </cell>
          <cell r="AA718">
            <v>0.4</v>
          </cell>
          <cell r="AB718">
            <v>2.44</v>
          </cell>
          <cell r="AC718">
            <v>0.03</v>
          </cell>
          <cell r="AD718">
            <v>0.14000000000000001</v>
          </cell>
          <cell r="AE718">
            <v>2.4</v>
          </cell>
          <cell r="AF718">
            <v>9.85</v>
          </cell>
          <cell r="AG718">
            <v>5.61</v>
          </cell>
          <cell r="AH718">
            <v>0.18</v>
          </cell>
          <cell r="AI718">
            <v>1.3</v>
          </cell>
          <cell r="AJ718">
            <v>0</v>
          </cell>
          <cell r="AK718">
            <v>14</v>
          </cell>
          <cell r="AL718">
            <v>2.33</v>
          </cell>
          <cell r="AM718">
            <v>440</v>
          </cell>
          <cell r="AN718">
            <v>210</v>
          </cell>
          <cell r="AO718">
            <v>10</v>
          </cell>
          <cell r="AP718">
            <v>140</v>
          </cell>
          <cell r="AQ718">
            <v>23</v>
          </cell>
          <cell r="AR718">
            <v>1.8</v>
          </cell>
          <cell r="AS718">
            <v>4.5</v>
          </cell>
        </row>
        <row r="719">
          <cell r="A719">
            <v>208</v>
          </cell>
          <cell r="B719" t="str">
            <v>Lombo de vaca magro assado, sem molho</v>
          </cell>
          <cell r="C719" t="str">
            <v>Carne e produtos cárneos</v>
          </cell>
          <cell r="D719" t="str">
            <v>Carne de mamiferos e de aves</v>
          </cell>
          <cell r="E719" t="str">
            <v>Carne de mamíferos</v>
          </cell>
          <cell r="F719">
            <v>172</v>
          </cell>
          <cell r="G719">
            <v>722</v>
          </cell>
          <cell r="H719">
            <v>6.1</v>
          </cell>
          <cell r="I719">
            <v>2.6</v>
          </cell>
          <cell r="J719">
            <v>2.6</v>
          </cell>
          <cell r="K719">
            <v>0.4</v>
          </cell>
          <cell r="L719">
            <v>0.1</v>
          </cell>
          <cell r="M719">
            <v>0.3</v>
          </cell>
          <cell r="N719">
            <v>0</v>
          </cell>
          <cell r="O719">
            <v>0</v>
          </cell>
          <cell r="P719">
            <v>0</v>
          </cell>
          <cell r="Q719">
            <v>0</v>
          </cell>
          <cell r="R719">
            <v>0</v>
          </cell>
          <cell r="S719">
            <v>29.2</v>
          </cell>
          <cell r="T719">
            <v>0.7</v>
          </cell>
          <cell r="U719">
            <v>0</v>
          </cell>
          <cell r="V719">
            <v>62.4</v>
          </cell>
          <cell r="W719">
            <v>0</v>
          </cell>
          <cell r="X719">
            <v>89</v>
          </cell>
          <cell r="Y719">
            <v>0</v>
          </cell>
          <cell r="Z719">
            <v>0</v>
          </cell>
          <cell r="AA719">
            <v>0.4</v>
          </cell>
          <cell r="AB719">
            <v>0.04</v>
          </cell>
          <cell r="AC719">
            <v>7.0000000000000007E-2</v>
          </cell>
          <cell r="AD719">
            <v>0.2</v>
          </cell>
          <cell r="AE719">
            <v>4</v>
          </cell>
          <cell r="AF719">
            <v>10</v>
          </cell>
          <cell r="AG719">
            <v>6.2</v>
          </cell>
          <cell r="AH719">
            <v>0.31</v>
          </cell>
          <cell r="AI719">
            <v>2</v>
          </cell>
          <cell r="AJ719">
            <v>0</v>
          </cell>
          <cell r="AK719">
            <v>12</v>
          </cell>
          <cell r="AL719">
            <v>1.8</v>
          </cell>
          <cell r="AM719">
            <v>260</v>
          </cell>
          <cell r="AN719">
            <v>380</v>
          </cell>
          <cell r="AO719">
            <v>14</v>
          </cell>
          <cell r="AP719">
            <v>180</v>
          </cell>
          <cell r="AQ719">
            <v>31</v>
          </cell>
          <cell r="AR719">
            <v>2.1</v>
          </cell>
          <cell r="AS719">
            <v>5.3</v>
          </cell>
        </row>
        <row r="720">
          <cell r="A720">
            <v>195</v>
          </cell>
          <cell r="B720" t="str">
            <v>Lombo de vaca magro cru</v>
          </cell>
          <cell r="C720" t="str">
            <v>Carne e produtos cárneos</v>
          </cell>
          <cell r="D720" t="str">
            <v>Carne de mamiferos e de aves</v>
          </cell>
          <cell r="E720" t="str">
            <v>Carne de mamíferos</v>
          </cell>
          <cell r="F720">
            <v>114</v>
          </cell>
          <cell r="G720">
            <v>479</v>
          </cell>
          <cell r="H720">
            <v>3.3</v>
          </cell>
          <cell r="I720">
            <v>1.4</v>
          </cell>
          <cell r="J720">
            <v>1.4</v>
          </cell>
          <cell r="K720">
            <v>0.2</v>
          </cell>
          <cell r="L720">
            <v>0.1</v>
          </cell>
          <cell r="M720">
            <v>0.2</v>
          </cell>
          <cell r="N720">
            <v>0</v>
          </cell>
          <cell r="O720">
            <v>0</v>
          </cell>
          <cell r="P720">
            <v>0</v>
          </cell>
          <cell r="Q720">
            <v>0</v>
          </cell>
          <cell r="R720">
            <v>0</v>
          </cell>
          <cell r="S720">
            <v>21</v>
          </cell>
          <cell r="T720">
            <v>0.2</v>
          </cell>
          <cell r="U720">
            <v>0</v>
          </cell>
          <cell r="V720">
            <v>74.2</v>
          </cell>
          <cell r="W720">
            <v>0</v>
          </cell>
          <cell r="X720">
            <v>61</v>
          </cell>
          <cell r="Y720">
            <v>0</v>
          </cell>
          <cell r="Z720">
            <v>0</v>
          </cell>
          <cell r="AA720">
            <v>0.5</v>
          </cell>
          <cell r="AB720">
            <v>0.05</v>
          </cell>
          <cell r="AC720">
            <v>0.1</v>
          </cell>
          <cell r="AD720">
            <v>0.16</v>
          </cell>
          <cell r="AE720">
            <v>3.4</v>
          </cell>
          <cell r="AF720">
            <v>7.9</v>
          </cell>
          <cell r="AG720">
            <v>4.5</v>
          </cell>
          <cell r="AH720">
            <v>0.47</v>
          </cell>
          <cell r="AI720">
            <v>2</v>
          </cell>
          <cell r="AJ720">
            <v>0</v>
          </cell>
          <cell r="AK720">
            <v>16</v>
          </cell>
          <cell r="AL720">
            <v>1.1000000000000001</v>
          </cell>
          <cell r="AM720">
            <v>60</v>
          </cell>
          <cell r="AN720">
            <v>370</v>
          </cell>
          <cell r="AO720">
            <v>10</v>
          </cell>
          <cell r="AP720">
            <v>150</v>
          </cell>
          <cell r="AQ720">
            <v>23</v>
          </cell>
          <cell r="AR720">
            <v>1.5</v>
          </cell>
          <cell r="AS720">
            <v>3.6</v>
          </cell>
        </row>
        <row r="721">
          <cell r="A721">
            <v>1140</v>
          </cell>
          <cell r="B721" t="str">
            <v>Lombo de vaca magro no forno, com tomate, cebola, cenoura e alho</v>
          </cell>
          <cell r="C721" t="str">
            <v>Carne e produtos cárneos</v>
          </cell>
          <cell r="D721" t="str">
            <v>Carne de mamiferos e de aves</v>
          </cell>
          <cell r="E721" t="str">
            <v>Carne de mamíferos</v>
          </cell>
          <cell r="F721">
            <v>128</v>
          </cell>
          <cell r="G721">
            <v>534</v>
          </cell>
          <cell r="H721">
            <v>6.8</v>
          </cell>
          <cell r="I721">
            <v>1.5</v>
          </cell>
          <cell r="J721">
            <v>4.5999999999999996</v>
          </cell>
          <cell r="K721">
            <v>0.5</v>
          </cell>
          <cell r="L721">
            <v>0.432</v>
          </cell>
          <cell r="M721">
            <v>0.1</v>
          </cell>
          <cell r="N721">
            <v>2.5</v>
          </cell>
          <cell r="O721">
            <v>2.2000000000000002</v>
          </cell>
          <cell r="P721">
            <v>0.2</v>
          </cell>
          <cell r="Q721">
            <v>0.1</v>
          </cell>
          <cell r="R721">
            <v>1.1000000000000001</v>
          </cell>
          <cell r="S721">
            <v>11.9</v>
          </cell>
          <cell r="T721">
            <v>0.9</v>
          </cell>
          <cell r="U721">
            <v>1</v>
          </cell>
          <cell r="V721">
            <v>74.8</v>
          </cell>
          <cell r="W721">
            <v>0</v>
          </cell>
          <cell r="X721">
            <v>33</v>
          </cell>
          <cell r="Y721">
            <v>168</v>
          </cell>
          <cell r="Z721">
            <v>1010</v>
          </cell>
          <cell r="AA721">
            <v>0.3</v>
          </cell>
          <cell r="AB721">
            <v>1.1399999999999999</v>
          </cell>
          <cell r="AC721">
            <v>0.11</v>
          </cell>
          <cell r="AD721">
            <v>0.1</v>
          </cell>
          <cell r="AE721">
            <v>2.2999999999999998</v>
          </cell>
          <cell r="AF721">
            <v>4.7699999999999996</v>
          </cell>
          <cell r="AG721">
            <v>2.5</v>
          </cell>
          <cell r="AH721">
            <v>0.35</v>
          </cell>
          <cell r="AI721">
            <v>1.1000000000000001</v>
          </cell>
          <cell r="AJ721">
            <v>7.1</v>
          </cell>
          <cell r="AK721">
            <v>21</v>
          </cell>
          <cell r="AL721">
            <v>1.75</v>
          </cell>
          <cell r="AM721">
            <v>350</v>
          </cell>
          <cell r="AN721">
            <v>370</v>
          </cell>
          <cell r="AO721">
            <v>24</v>
          </cell>
          <cell r="AP721">
            <v>99</v>
          </cell>
          <cell r="AQ721">
            <v>22</v>
          </cell>
          <cell r="AR721">
            <v>1.3</v>
          </cell>
          <cell r="AS721">
            <v>2.1</v>
          </cell>
        </row>
        <row r="722">
          <cell r="A722">
            <v>230</v>
          </cell>
          <cell r="B722" t="str">
            <v>Lombo de vitela assado com azeite e margarina</v>
          </cell>
          <cell r="C722" t="str">
            <v>Carne e produtos cárneos</v>
          </cell>
          <cell r="D722" t="str">
            <v>Carne de mamiferos e de aves</v>
          </cell>
          <cell r="E722" t="str">
            <v>Carne de mamíferos</v>
          </cell>
          <cell r="F722">
            <v>225</v>
          </cell>
          <cell r="G722">
            <v>936</v>
          </cell>
          <cell r="H722">
            <v>14.4</v>
          </cell>
          <cell r="I722">
            <v>5.3</v>
          </cell>
          <cell r="J722">
            <v>7.3</v>
          </cell>
          <cell r="K722">
            <v>1.2</v>
          </cell>
          <cell r="L722">
            <v>0.88800000000000001</v>
          </cell>
          <cell r="M722">
            <v>0.5</v>
          </cell>
          <cell r="N722">
            <v>0.2</v>
          </cell>
          <cell r="O722">
            <v>0.1</v>
          </cell>
          <cell r="P722">
            <v>0</v>
          </cell>
          <cell r="Q722">
            <v>0.1</v>
          </cell>
          <cell r="R722">
            <v>0</v>
          </cell>
          <cell r="S722">
            <v>23</v>
          </cell>
          <cell r="T722">
            <v>1</v>
          </cell>
          <cell r="U722">
            <v>0.3</v>
          </cell>
          <cell r="V722">
            <v>59.7</v>
          </cell>
          <cell r="W722">
            <v>0</v>
          </cell>
          <cell r="X722">
            <v>105</v>
          </cell>
          <cell r="Y722">
            <v>17</v>
          </cell>
          <cell r="Z722">
            <v>11</v>
          </cell>
          <cell r="AA722">
            <v>0</v>
          </cell>
          <cell r="AB722">
            <v>0.68</v>
          </cell>
          <cell r="AC722">
            <v>0.13</v>
          </cell>
          <cell r="AD722">
            <v>0.2</v>
          </cell>
          <cell r="AE722">
            <v>5.7</v>
          </cell>
          <cell r="AF722">
            <v>12.7</v>
          </cell>
          <cell r="AG722">
            <v>4.84</v>
          </cell>
          <cell r="AH722">
            <v>0.22</v>
          </cell>
          <cell r="AI722">
            <v>1</v>
          </cell>
          <cell r="AJ722">
            <v>0.1</v>
          </cell>
          <cell r="AK722">
            <v>5.5</v>
          </cell>
          <cell r="AL722">
            <v>2.4</v>
          </cell>
          <cell r="AM722">
            <v>380</v>
          </cell>
          <cell r="AN722">
            <v>280</v>
          </cell>
          <cell r="AO722">
            <v>15</v>
          </cell>
          <cell r="AP722">
            <v>200</v>
          </cell>
          <cell r="AQ722">
            <v>21</v>
          </cell>
          <cell r="AR722">
            <v>1.1000000000000001</v>
          </cell>
          <cell r="AS722">
            <v>3.5</v>
          </cell>
        </row>
        <row r="723">
          <cell r="A723">
            <v>232</v>
          </cell>
          <cell r="B723" t="str">
            <v>Lombo de vitela assado com azeite, margarina e óleo alimentar</v>
          </cell>
          <cell r="C723" t="str">
            <v>Carne e produtos cárneos</v>
          </cell>
          <cell r="D723" t="str">
            <v>Carne de mamiferos e de aves</v>
          </cell>
          <cell r="E723" t="str">
            <v>Carne de mamíferos</v>
          </cell>
          <cell r="F723">
            <v>225</v>
          </cell>
          <cell r="G723">
            <v>936</v>
          </cell>
          <cell r="H723">
            <v>14.4</v>
          </cell>
          <cell r="I723">
            <v>5.2</v>
          </cell>
          <cell r="J723">
            <v>6.6</v>
          </cell>
          <cell r="K723">
            <v>1.9</v>
          </cell>
          <cell r="L723">
            <v>1.55</v>
          </cell>
          <cell r="M723">
            <v>0.5</v>
          </cell>
          <cell r="N723">
            <v>0.2</v>
          </cell>
          <cell r="O723">
            <v>0.1</v>
          </cell>
          <cell r="P723">
            <v>0</v>
          </cell>
          <cell r="Q723">
            <v>0.1</v>
          </cell>
          <cell r="R723">
            <v>0</v>
          </cell>
          <cell r="S723">
            <v>23</v>
          </cell>
          <cell r="T723">
            <v>1</v>
          </cell>
          <cell r="U723">
            <v>0.3</v>
          </cell>
          <cell r="V723">
            <v>59.7</v>
          </cell>
          <cell r="W723">
            <v>0</v>
          </cell>
          <cell r="X723">
            <v>105</v>
          </cell>
          <cell r="Y723">
            <v>17</v>
          </cell>
          <cell r="Z723">
            <v>11</v>
          </cell>
          <cell r="AA723">
            <v>0</v>
          </cell>
          <cell r="AB723">
            <v>1.22</v>
          </cell>
          <cell r="AC723">
            <v>0.13</v>
          </cell>
          <cell r="AD723">
            <v>0.2</v>
          </cell>
          <cell r="AE723">
            <v>5.7</v>
          </cell>
          <cell r="AF723">
            <v>12.7</v>
          </cell>
          <cell r="AG723">
            <v>4.84</v>
          </cell>
          <cell r="AH723">
            <v>0.22</v>
          </cell>
          <cell r="AI723">
            <v>1</v>
          </cell>
          <cell r="AJ723">
            <v>0.1</v>
          </cell>
          <cell r="AK723">
            <v>5.5</v>
          </cell>
          <cell r="AL723">
            <v>2.4</v>
          </cell>
          <cell r="AM723">
            <v>380</v>
          </cell>
          <cell r="AN723">
            <v>280</v>
          </cell>
          <cell r="AO723">
            <v>15</v>
          </cell>
          <cell r="AP723">
            <v>200</v>
          </cell>
          <cell r="AQ723">
            <v>21</v>
          </cell>
          <cell r="AR723">
            <v>1.1000000000000001</v>
          </cell>
          <cell r="AS723">
            <v>3.5</v>
          </cell>
        </row>
        <row r="724">
          <cell r="A724">
            <v>231</v>
          </cell>
          <cell r="B724" t="str">
            <v>Lombo de vitela assado com margarina e óleo alimentar</v>
          </cell>
          <cell r="C724" t="str">
            <v>Carne e produtos cárneos</v>
          </cell>
          <cell r="D724" t="str">
            <v>Carne de mamiferos e de aves</v>
          </cell>
          <cell r="E724" t="str">
            <v>Carne de mamíferos</v>
          </cell>
          <cell r="F724">
            <v>225</v>
          </cell>
          <cell r="G724">
            <v>936</v>
          </cell>
          <cell r="H724">
            <v>14.4</v>
          </cell>
          <cell r="I724">
            <v>5.2</v>
          </cell>
          <cell r="J724">
            <v>5.3</v>
          </cell>
          <cell r="K724">
            <v>3.2</v>
          </cell>
          <cell r="L724">
            <v>2.88</v>
          </cell>
          <cell r="M724">
            <v>0.5</v>
          </cell>
          <cell r="N724">
            <v>0.2</v>
          </cell>
          <cell r="O724">
            <v>0.1</v>
          </cell>
          <cell r="P724">
            <v>0</v>
          </cell>
          <cell r="Q724">
            <v>0.1</v>
          </cell>
          <cell r="R724">
            <v>0</v>
          </cell>
          <cell r="S724">
            <v>23</v>
          </cell>
          <cell r="T724">
            <v>1</v>
          </cell>
          <cell r="U724">
            <v>0.3</v>
          </cell>
          <cell r="V724">
            <v>59.7</v>
          </cell>
          <cell r="W724">
            <v>0</v>
          </cell>
          <cell r="X724">
            <v>105</v>
          </cell>
          <cell r="Y724">
            <v>17</v>
          </cell>
          <cell r="Z724">
            <v>11</v>
          </cell>
          <cell r="AA724">
            <v>0</v>
          </cell>
          <cell r="AB724">
            <v>2.2999999999999998</v>
          </cell>
          <cell r="AC724">
            <v>0.13</v>
          </cell>
          <cell r="AD724">
            <v>0.2</v>
          </cell>
          <cell r="AE724">
            <v>5.7</v>
          </cell>
          <cell r="AF724">
            <v>12.7</v>
          </cell>
          <cell r="AG724">
            <v>4.84</v>
          </cell>
          <cell r="AH724">
            <v>0.22</v>
          </cell>
          <cell r="AI724">
            <v>1</v>
          </cell>
          <cell r="AJ724">
            <v>0.1</v>
          </cell>
          <cell r="AK724">
            <v>5.5</v>
          </cell>
          <cell r="AL724">
            <v>2.4</v>
          </cell>
          <cell r="AM724">
            <v>380</v>
          </cell>
          <cell r="AN724">
            <v>280</v>
          </cell>
          <cell r="AO724">
            <v>15</v>
          </cell>
          <cell r="AP724">
            <v>200</v>
          </cell>
          <cell r="AQ724">
            <v>21</v>
          </cell>
          <cell r="AR724">
            <v>1.1000000000000001</v>
          </cell>
          <cell r="AS724">
            <v>3.5</v>
          </cell>
        </row>
        <row r="725">
          <cell r="A725">
            <v>233</v>
          </cell>
          <cell r="B725" t="str">
            <v>Lombo de vitela assado, sem molho</v>
          </cell>
          <cell r="C725" t="str">
            <v>Carne e produtos cárneos</v>
          </cell>
          <cell r="D725" t="str">
            <v>Carne de mamiferos e de aves</v>
          </cell>
          <cell r="E725" t="str">
            <v>Carne de mamíferos</v>
          </cell>
          <cell r="F725">
            <v>151</v>
          </cell>
          <cell r="G725">
            <v>634</v>
          </cell>
          <cell r="H725">
            <v>5.6</v>
          </cell>
          <cell r="I725">
            <v>2.2999999999999998</v>
          </cell>
          <cell r="J725">
            <v>2.6</v>
          </cell>
          <cell r="K725">
            <v>0.2</v>
          </cell>
          <cell r="L725">
            <v>0.1</v>
          </cell>
          <cell r="M725">
            <v>0.5</v>
          </cell>
          <cell r="N725">
            <v>0</v>
          </cell>
          <cell r="O725">
            <v>0</v>
          </cell>
          <cell r="P725">
            <v>0</v>
          </cell>
          <cell r="Q725">
            <v>0</v>
          </cell>
          <cell r="R725">
            <v>0</v>
          </cell>
          <cell r="S725">
            <v>25.1</v>
          </cell>
          <cell r="T725">
            <v>0.4</v>
          </cell>
          <cell r="U725">
            <v>0</v>
          </cell>
          <cell r="V725">
            <v>67.599999999999994</v>
          </cell>
          <cell r="W725">
            <v>0</v>
          </cell>
          <cell r="X725">
            <v>121</v>
          </cell>
          <cell r="Y725">
            <v>0</v>
          </cell>
          <cell r="Z725">
            <v>0</v>
          </cell>
          <cell r="AA725">
            <v>0</v>
          </cell>
          <cell r="AB725">
            <v>0.11</v>
          </cell>
          <cell r="AC725">
            <v>0.13</v>
          </cell>
          <cell r="AD725">
            <v>0.24</v>
          </cell>
          <cell r="AE725">
            <v>7</v>
          </cell>
          <cell r="AF725">
            <v>12</v>
          </cell>
          <cell r="AG725">
            <v>5.4</v>
          </cell>
          <cell r="AH725">
            <v>0.2</v>
          </cell>
          <cell r="AI725">
            <v>1.1000000000000001</v>
          </cell>
          <cell r="AJ725">
            <v>0</v>
          </cell>
          <cell r="AK725">
            <v>6.4</v>
          </cell>
          <cell r="AL725">
            <v>1.71</v>
          </cell>
          <cell r="AM725">
            <v>180</v>
          </cell>
          <cell r="AN725">
            <v>330</v>
          </cell>
          <cell r="AO725">
            <v>17</v>
          </cell>
          <cell r="AP725">
            <v>220</v>
          </cell>
          <cell r="AQ725">
            <v>23</v>
          </cell>
          <cell r="AR725">
            <v>1.2</v>
          </cell>
          <cell r="AS725">
            <v>4</v>
          </cell>
          <cell r="AU725">
            <v>2</v>
          </cell>
        </row>
        <row r="726">
          <cell r="A726">
            <v>222</v>
          </cell>
          <cell r="B726" t="str">
            <v>Lombo de vitela cru</v>
          </cell>
          <cell r="C726" t="str">
            <v>Carne e produtos cárneos</v>
          </cell>
          <cell r="D726" t="str">
            <v>Carne de mamiferos e de aves</v>
          </cell>
          <cell r="E726" t="str">
            <v>Carne de mamíferos</v>
          </cell>
          <cell r="F726">
            <v>148</v>
          </cell>
          <cell r="G726">
            <v>620</v>
          </cell>
          <cell r="H726">
            <v>7.6</v>
          </cell>
          <cell r="I726">
            <v>3.2</v>
          </cell>
          <cell r="J726">
            <v>3.6</v>
          </cell>
          <cell r="K726">
            <v>0.3</v>
          </cell>
          <cell r="L726">
            <v>0.1</v>
          </cell>
          <cell r="M726">
            <v>0.4</v>
          </cell>
          <cell r="N726">
            <v>0</v>
          </cell>
          <cell r="O726">
            <v>0</v>
          </cell>
          <cell r="P726">
            <v>0</v>
          </cell>
          <cell r="Q726">
            <v>0</v>
          </cell>
          <cell r="R726">
            <v>0</v>
          </cell>
          <cell r="S726">
            <v>19.899999999999999</v>
          </cell>
          <cell r="T726">
            <v>0.1</v>
          </cell>
          <cell r="U726">
            <v>0</v>
          </cell>
          <cell r="V726">
            <v>71.2</v>
          </cell>
          <cell r="W726">
            <v>0</v>
          </cell>
          <cell r="X726">
            <v>91</v>
          </cell>
          <cell r="Y726">
            <v>0</v>
          </cell>
          <cell r="Z726">
            <v>0</v>
          </cell>
          <cell r="AA726">
            <v>0</v>
          </cell>
          <cell r="AB726">
            <v>0.17</v>
          </cell>
          <cell r="AC726">
            <v>0.22</v>
          </cell>
          <cell r="AD726">
            <v>0.21</v>
          </cell>
          <cell r="AE726">
            <v>6.6</v>
          </cell>
          <cell r="AF726">
            <v>11</v>
          </cell>
          <cell r="AG726">
            <v>4.2</v>
          </cell>
          <cell r="AH726">
            <v>0.34</v>
          </cell>
          <cell r="AI726">
            <v>1.2</v>
          </cell>
          <cell r="AJ726">
            <v>0</v>
          </cell>
          <cell r="AK726">
            <v>5.7</v>
          </cell>
          <cell r="AL726">
            <v>1.3</v>
          </cell>
          <cell r="AM726">
            <v>24</v>
          </cell>
          <cell r="AN726">
            <v>350</v>
          </cell>
          <cell r="AO726">
            <v>14</v>
          </cell>
          <cell r="AP726">
            <v>200</v>
          </cell>
          <cell r="AQ726">
            <v>18</v>
          </cell>
          <cell r="AR726">
            <v>0.9</v>
          </cell>
          <cell r="AS726">
            <v>3</v>
          </cell>
        </row>
        <row r="727">
          <cell r="A727">
            <v>236</v>
          </cell>
          <cell r="B727" t="str">
            <v>Lombo de vitela frito com margarina</v>
          </cell>
          <cell r="C727" t="str">
            <v>Carne e produtos cárneos</v>
          </cell>
          <cell r="D727" t="str">
            <v>Carne de mamiferos e de aves</v>
          </cell>
          <cell r="E727" t="str">
            <v>Carne de mamíferos</v>
          </cell>
          <cell r="F727">
            <v>217</v>
          </cell>
          <cell r="G727">
            <v>906</v>
          </cell>
          <cell r="H727">
            <v>13.7</v>
          </cell>
          <cell r="I727">
            <v>6.2</v>
          </cell>
          <cell r="J727">
            <v>5.3</v>
          </cell>
          <cell r="K727">
            <v>1.7</v>
          </cell>
          <cell r="L727">
            <v>1.31</v>
          </cell>
          <cell r="M727">
            <v>0.5</v>
          </cell>
          <cell r="N727">
            <v>0</v>
          </cell>
          <cell r="O727">
            <v>0</v>
          </cell>
          <cell r="P727">
            <v>0</v>
          </cell>
          <cell r="Q727">
            <v>0</v>
          </cell>
          <cell r="R727">
            <v>0</v>
          </cell>
          <cell r="S727">
            <v>23.5</v>
          </cell>
          <cell r="T727">
            <v>1.1000000000000001</v>
          </cell>
          <cell r="U727">
            <v>0</v>
          </cell>
          <cell r="V727">
            <v>60.1</v>
          </cell>
          <cell r="W727">
            <v>0</v>
          </cell>
          <cell r="X727">
            <v>108</v>
          </cell>
          <cell r="Y727">
            <v>36</v>
          </cell>
          <cell r="Z727">
            <v>24</v>
          </cell>
          <cell r="AA727">
            <v>0</v>
          </cell>
          <cell r="AB727">
            <v>0.2</v>
          </cell>
          <cell r="AC727">
            <v>0.14000000000000001</v>
          </cell>
          <cell r="AD727">
            <v>0.21</v>
          </cell>
          <cell r="AE727">
            <v>5.9</v>
          </cell>
          <cell r="AF727">
            <v>13</v>
          </cell>
          <cell r="AG727">
            <v>4.97</v>
          </cell>
          <cell r="AH727">
            <v>0.22</v>
          </cell>
          <cell r="AI727">
            <v>1</v>
          </cell>
          <cell r="AJ727">
            <v>0</v>
          </cell>
          <cell r="AK727">
            <v>5.6</v>
          </cell>
          <cell r="AL727">
            <v>2.54</v>
          </cell>
          <cell r="AM727">
            <v>430</v>
          </cell>
          <cell r="AN727">
            <v>280</v>
          </cell>
          <cell r="AO727">
            <v>15</v>
          </cell>
          <cell r="AP727">
            <v>200</v>
          </cell>
          <cell r="AQ727">
            <v>21</v>
          </cell>
          <cell r="AR727">
            <v>1.1000000000000001</v>
          </cell>
          <cell r="AS727">
            <v>3.6</v>
          </cell>
        </row>
        <row r="728">
          <cell r="A728">
            <v>237</v>
          </cell>
          <cell r="B728" t="str">
            <v>Lombo de vitela frito, sem molho</v>
          </cell>
          <cell r="C728" t="str">
            <v>Carne e produtos cárneos</v>
          </cell>
          <cell r="D728" t="str">
            <v>Carne de mamiferos e de aves</v>
          </cell>
          <cell r="E728" t="str">
            <v>Carne de mamíferos</v>
          </cell>
          <cell r="F728">
            <v>195</v>
          </cell>
          <cell r="G728">
            <v>816</v>
          </cell>
          <cell r="H728">
            <v>10.6</v>
          </cell>
          <cell r="I728">
            <v>4.7</v>
          </cell>
          <cell r="J728">
            <v>4.5999999999999996</v>
          </cell>
          <cell r="K728">
            <v>0.9</v>
          </cell>
          <cell r="L728">
            <v>0.6</v>
          </cell>
          <cell r="M728">
            <v>0.4</v>
          </cell>
          <cell r="N728">
            <v>0</v>
          </cell>
          <cell r="O728">
            <v>0</v>
          </cell>
          <cell r="P728">
            <v>0</v>
          </cell>
          <cell r="Q728">
            <v>0</v>
          </cell>
          <cell r="R728">
            <v>0</v>
          </cell>
          <cell r="S728">
            <v>24.9</v>
          </cell>
          <cell r="T728">
            <v>0.5</v>
          </cell>
          <cell r="U728">
            <v>0</v>
          </cell>
          <cell r="V728">
            <v>62.7</v>
          </cell>
          <cell r="W728">
            <v>0</v>
          </cell>
          <cell r="X728">
            <v>102</v>
          </cell>
          <cell r="Y728">
            <v>11</v>
          </cell>
          <cell r="Z728">
            <v>6</v>
          </cell>
          <cell r="AA728">
            <v>0.1</v>
          </cell>
          <cell r="AB728">
            <v>0.11</v>
          </cell>
          <cell r="AC728">
            <v>0.13</v>
          </cell>
          <cell r="AD728">
            <v>0.24</v>
          </cell>
          <cell r="AE728">
            <v>7</v>
          </cell>
          <cell r="AF728">
            <v>12</v>
          </cell>
          <cell r="AG728">
            <v>5.5</v>
          </cell>
          <cell r="AH728">
            <v>0.38</v>
          </cell>
          <cell r="AI728">
            <v>1.1000000000000001</v>
          </cell>
          <cell r="AJ728">
            <v>0</v>
          </cell>
          <cell r="AK728">
            <v>6.4</v>
          </cell>
          <cell r="AL728">
            <v>1.8</v>
          </cell>
          <cell r="AM728">
            <v>200</v>
          </cell>
          <cell r="AN728">
            <v>320</v>
          </cell>
          <cell r="AO728">
            <v>17</v>
          </cell>
          <cell r="AP728">
            <v>220</v>
          </cell>
          <cell r="AQ728">
            <v>22</v>
          </cell>
          <cell r="AR728">
            <v>1.1000000000000001</v>
          </cell>
          <cell r="AS728">
            <v>4</v>
          </cell>
          <cell r="AU728">
            <v>2</v>
          </cell>
        </row>
        <row r="729">
          <cell r="A729">
            <v>234</v>
          </cell>
          <cell r="B729" t="str">
            <v>Lombo de vitela grelhado</v>
          </cell>
          <cell r="C729" t="str">
            <v>Carne e produtos cárneos</v>
          </cell>
          <cell r="D729" t="str">
            <v>Carne de mamiferos e de aves</v>
          </cell>
          <cell r="E729" t="str">
            <v>Carne de mamíferos</v>
          </cell>
          <cell r="F729">
            <v>150</v>
          </cell>
          <cell r="G729">
            <v>632</v>
          </cell>
          <cell r="H729">
            <v>5.6</v>
          </cell>
          <cell r="I729">
            <v>2.2999999999999998</v>
          </cell>
          <cell r="J729">
            <v>2.6</v>
          </cell>
          <cell r="K729">
            <v>0.2</v>
          </cell>
          <cell r="L729">
            <v>0.1</v>
          </cell>
          <cell r="M729">
            <v>0.3</v>
          </cell>
          <cell r="N729">
            <v>0</v>
          </cell>
          <cell r="O729">
            <v>0</v>
          </cell>
          <cell r="P729">
            <v>0</v>
          </cell>
          <cell r="Q729">
            <v>0</v>
          </cell>
          <cell r="R729">
            <v>0</v>
          </cell>
          <cell r="S729">
            <v>25</v>
          </cell>
          <cell r="T729">
            <v>0.6</v>
          </cell>
          <cell r="U729">
            <v>0</v>
          </cell>
          <cell r="V729">
            <v>67.8</v>
          </cell>
          <cell r="W729">
            <v>0</v>
          </cell>
          <cell r="X729">
            <v>125</v>
          </cell>
          <cell r="Y729">
            <v>0</v>
          </cell>
          <cell r="Z729">
            <v>0</v>
          </cell>
          <cell r="AA729">
            <v>0</v>
          </cell>
          <cell r="AB729">
            <v>0.12</v>
          </cell>
          <cell r="AC729">
            <v>0.13</v>
          </cell>
          <cell r="AD729">
            <v>0.24</v>
          </cell>
          <cell r="AE729">
            <v>7</v>
          </cell>
          <cell r="AF729">
            <v>12</v>
          </cell>
          <cell r="AG729">
            <v>5.3</v>
          </cell>
          <cell r="AH729">
            <v>0.2</v>
          </cell>
          <cell r="AI729">
            <v>1.1000000000000001</v>
          </cell>
          <cell r="AJ729">
            <v>0</v>
          </cell>
          <cell r="AK729">
            <v>6.4</v>
          </cell>
          <cell r="AL729">
            <v>1.6</v>
          </cell>
          <cell r="AM729">
            <v>240</v>
          </cell>
          <cell r="AN729">
            <v>330</v>
          </cell>
          <cell r="AO729">
            <v>17</v>
          </cell>
          <cell r="AP729">
            <v>220</v>
          </cell>
          <cell r="AQ729">
            <v>22</v>
          </cell>
          <cell r="AR729">
            <v>1.2</v>
          </cell>
          <cell r="AS729">
            <v>4</v>
          </cell>
          <cell r="AU729">
            <v>2</v>
          </cell>
        </row>
        <row r="730">
          <cell r="A730">
            <v>150</v>
          </cell>
          <cell r="B730" t="str">
            <v>Lombo ou pá de cavalo assado com azeite e manteiga</v>
          </cell>
          <cell r="C730" t="str">
            <v>Carne e produtos cárneos</v>
          </cell>
          <cell r="D730" t="str">
            <v>Carne de mamiferos e de aves</v>
          </cell>
          <cell r="E730" t="str">
            <v>Carne de mamíferos</v>
          </cell>
          <cell r="F730">
            <v>167</v>
          </cell>
          <cell r="G730">
            <v>701</v>
          </cell>
          <cell r="H730">
            <v>8</v>
          </cell>
          <cell r="I730">
            <v>2.6</v>
          </cell>
          <cell r="J730">
            <v>4.0999999999999996</v>
          </cell>
          <cell r="K730">
            <v>1</v>
          </cell>
          <cell r="L730">
            <v>0.95599999999999996</v>
          </cell>
          <cell r="M730">
            <v>0.2</v>
          </cell>
          <cell r="N730">
            <v>0.1</v>
          </cell>
          <cell r="O730">
            <v>0.1</v>
          </cell>
          <cell r="P730">
            <v>0</v>
          </cell>
          <cell r="Q730">
            <v>0</v>
          </cell>
          <cell r="R730">
            <v>0</v>
          </cell>
          <cell r="S730">
            <v>22.7</v>
          </cell>
          <cell r="T730">
            <v>1.1000000000000001</v>
          </cell>
          <cell r="U730">
            <v>0.6</v>
          </cell>
          <cell r="V730">
            <v>66.400000000000006</v>
          </cell>
          <cell r="W730">
            <v>0</v>
          </cell>
          <cell r="X730">
            <v>66</v>
          </cell>
          <cell r="Y730">
            <v>37</v>
          </cell>
          <cell r="Z730">
            <v>1</v>
          </cell>
          <cell r="AA730">
            <v>0.4</v>
          </cell>
          <cell r="AB730">
            <v>0.6</v>
          </cell>
          <cell r="AC730">
            <v>7.0000000000000007E-2</v>
          </cell>
          <cell r="AD730">
            <v>0.13</v>
          </cell>
          <cell r="AE730">
            <v>3</v>
          </cell>
          <cell r="AF730">
            <v>8.33</v>
          </cell>
          <cell r="AG730">
            <v>4.28</v>
          </cell>
          <cell r="AH730">
            <v>0.26</v>
          </cell>
          <cell r="AI730">
            <v>2.5</v>
          </cell>
          <cell r="AJ730">
            <v>0</v>
          </cell>
          <cell r="AK730">
            <v>15</v>
          </cell>
          <cell r="AL730">
            <v>2.2599999999999998</v>
          </cell>
          <cell r="AM730">
            <v>440</v>
          </cell>
          <cell r="AN730">
            <v>270</v>
          </cell>
          <cell r="AO730">
            <v>15</v>
          </cell>
          <cell r="AP730">
            <v>210</v>
          </cell>
          <cell r="AQ730">
            <v>26</v>
          </cell>
          <cell r="AR730">
            <v>4.0999999999999996</v>
          </cell>
          <cell r="AS730">
            <v>3.4</v>
          </cell>
        </row>
        <row r="731">
          <cell r="A731">
            <v>149</v>
          </cell>
          <cell r="B731" t="str">
            <v>Lombo ou pá de cavalo assado com margarina</v>
          </cell>
          <cell r="C731" t="str">
            <v>Carne e produtos cárneos</v>
          </cell>
          <cell r="D731" t="str">
            <v>Carne de mamiferos e de aves</v>
          </cell>
          <cell r="E731" t="str">
            <v>Carne de mamíferos</v>
          </cell>
          <cell r="F731">
            <v>161</v>
          </cell>
          <cell r="G731">
            <v>675</v>
          </cell>
          <cell r="H731">
            <v>7.3</v>
          </cell>
          <cell r="I731">
            <v>3.4</v>
          </cell>
          <cell r="J731">
            <v>1.9</v>
          </cell>
          <cell r="K731">
            <v>2</v>
          </cell>
          <cell r="L731">
            <v>1.86</v>
          </cell>
          <cell r="M731">
            <v>0.1</v>
          </cell>
          <cell r="N731">
            <v>0.1</v>
          </cell>
          <cell r="O731">
            <v>0.1</v>
          </cell>
          <cell r="P731">
            <v>0</v>
          </cell>
          <cell r="Q731">
            <v>0</v>
          </cell>
          <cell r="R731">
            <v>0</v>
          </cell>
          <cell r="S731">
            <v>22.7</v>
          </cell>
          <cell r="T731">
            <v>1.2</v>
          </cell>
          <cell r="U731">
            <v>0.6</v>
          </cell>
          <cell r="V731">
            <v>67</v>
          </cell>
          <cell r="W731">
            <v>0</v>
          </cell>
          <cell r="X731">
            <v>60</v>
          </cell>
          <cell r="Y731">
            <v>59</v>
          </cell>
          <cell r="Z731">
            <v>23</v>
          </cell>
          <cell r="AA731">
            <v>0.3</v>
          </cell>
          <cell r="AB731">
            <v>7.0000000000000007E-2</v>
          </cell>
          <cell r="AC731">
            <v>7.0000000000000007E-2</v>
          </cell>
          <cell r="AD731">
            <v>0.13</v>
          </cell>
          <cell r="AE731">
            <v>3</v>
          </cell>
          <cell r="AF731">
            <v>8.33</v>
          </cell>
          <cell r="AG731">
            <v>4.28</v>
          </cell>
          <cell r="AH731">
            <v>0.26</v>
          </cell>
          <cell r="AI731">
            <v>2.5</v>
          </cell>
          <cell r="AJ731">
            <v>0</v>
          </cell>
          <cell r="AK731">
            <v>15</v>
          </cell>
          <cell r="AL731">
            <v>2.41</v>
          </cell>
          <cell r="AM731">
            <v>490</v>
          </cell>
          <cell r="AN731">
            <v>270</v>
          </cell>
          <cell r="AO731">
            <v>15</v>
          </cell>
          <cell r="AP731">
            <v>210</v>
          </cell>
          <cell r="AQ731">
            <v>26</v>
          </cell>
          <cell r="AR731">
            <v>4.0999999999999996</v>
          </cell>
          <cell r="AS731">
            <v>3.4</v>
          </cell>
        </row>
        <row r="732">
          <cell r="A732">
            <v>148</v>
          </cell>
          <cell r="B732" t="str">
            <v>Lombo ou pá de cavalo assado, sem molho</v>
          </cell>
          <cell r="C732" t="str">
            <v>Carne e produtos cárneos</v>
          </cell>
          <cell r="D732" t="str">
            <v>Carne de mamiferos e de aves</v>
          </cell>
          <cell r="E732" t="str">
            <v>Carne de mamíferos</v>
          </cell>
          <cell r="F732">
            <v>136</v>
          </cell>
          <cell r="G732">
            <v>571</v>
          </cell>
          <cell r="H732">
            <v>4.3</v>
          </cell>
          <cell r="I732">
            <v>1.9</v>
          </cell>
          <cell r="J732">
            <v>1.3</v>
          </cell>
          <cell r="K732">
            <v>1.2</v>
          </cell>
          <cell r="L732">
            <v>1.1000000000000001</v>
          </cell>
          <cell r="M732">
            <v>0.1</v>
          </cell>
          <cell r="N732">
            <v>0</v>
          </cell>
          <cell r="O732">
            <v>0</v>
          </cell>
          <cell r="P732">
            <v>0</v>
          </cell>
          <cell r="Q732">
            <v>0</v>
          </cell>
          <cell r="R732">
            <v>0</v>
          </cell>
          <cell r="S732">
            <v>24.2</v>
          </cell>
          <cell r="T732">
            <v>0.6</v>
          </cell>
          <cell r="U732">
            <v>0</v>
          </cell>
          <cell r="V732">
            <v>69.8</v>
          </cell>
          <cell r="W732">
            <v>0</v>
          </cell>
          <cell r="X732">
            <v>58</v>
          </cell>
          <cell r="Y732">
            <v>22</v>
          </cell>
          <cell r="Z732">
            <v>6</v>
          </cell>
          <cell r="AA732">
            <v>0.3</v>
          </cell>
          <cell r="AB732">
            <v>0.1</v>
          </cell>
          <cell r="AC732">
            <v>0.06</v>
          </cell>
          <cell r="AD732">
            <v>0.14000000000000001</v>
          </cell>
          <cell r="AE732">
            <v>3.7</v>
          </cell>
          <cell r="AF732">
            <v>8.5</v>
          </cell>
          <cell r="AG732">
            <v>4.8</v>
          </cell>
          <cell r="AH732">
            <v>0.23</v>
          </cell>
          <cell r="AI732">
            <v>2.7</v>
          </cell>
          <cell r="AJ732">
            <v>0</v>
          </cell>
          <cell r="AK732">
            <v>18</v>
          </cell>
          <cell r="AL732">
            <v>1.7</v>
          </cell>
          <cell r="AM732">
            <v>250</v>
          </cell>
          <cell r="AN732">
            <v>310</v>
          </cell>
          <cell r="AO732">
            <v>16</v>
          </cell>
          <cell r="AP732">
            <v>230</v>
          </cell>
          <cell r="AQ732">
            <v>29</v>
          </cell>
          <cell r="AR732">
            <v>4.5</v>
          </cell>
          <cell r="AS732">
            <v>3.8</v>
          </cell>
        </row>
        <row r="733">
          <cell r="A733">
            <v>142</v>
          </cell>
          <cell r="B733" t="str">
            <v>Lombo ou pá de cavalo cru</v>
          </cell>
          <cell r="C733" t="str">
            <v>Carne e produtos cárneos</v>
          </cell>
          <cell r="D733" t="str">
            <v>Carne de mamiferos e de aves</v>
          </cell>
          <cell r="E733" t="str">
            <v>Carne de mamíferos</v>
          </cell>
          <cell r="F733">
            <v>99</v>
          </cell>
          <cell r="G733">
            <v>418</v>
          </cell>
          <cell r="H733">
            <v>2.2999999999999998</v>
          </cell>
          <cell r="I733">
            <v>0.9</v>
          </cell>
          <cell r="J733">
            <v>0.8</v>
          </cell>
          <cell r="K733">
            <v>0.6</v>
          </cell>
          <cell r="L733">
            <v>0.6</v>
          </cell>
          <cell r="M733">
            <v>0.1</v>
          </cell>
          <cell r="N733">
            <v>0</v>
          </cell>
          <cell r="O733">
            <v>0</v>
          </cell>
          <cell r="P733">
            <v>0</v>
          </cell>
          <cell r="Q733">
            <v>0</v>
          </cell>
          <cell r="R733">
            <v>0</v>
          </cell>
          <cell r="S733">
            <v>19.600000000000001</v>
          </cell>
          <cell r="T733">
            <v>0.1</v>
          </cell>
          <cell r="U733">
            <v>0</v>
          </cell>
          <cell r="V733">
            <v>77</v>
          </cell>
          <cell r="W733">
            <v>0</v>
          </cell>
          <cell r="X733">
            <v>52</v>
          </cell>
          <cell r="Y733">
            <v>21</v>
          </cell>
          <cell r="Z733">
            <v>0</v>
          </cell>
          <cell r="AA733">
            <v>0.4</v>
          </cell>
          <cell r="AB733">
            <v>0.06</v>
          </cell>
          <cell r="AC733">
            <v>0.11</v>
          </cell>
          <cell r="AD733">
            <v>0.13</v>
          </cell>
          <cell r="AE733">
            <v>3.5</v>
          </cell>
          <cell r="AF733">
            <v>7.2</v>
          </cell>
          <cell r="AG733">
            <v>3.7</v>
          </cell>
          <cell r="AH733">
            <v>0.4</v>
          </cell>
          <cell r="AI733">
            <v>3</v>
          </cell>
          <cell r="AJ733">
            <v>0</v>
          </cell>
          <cell r="AK733">
            <v>16</v>
          </cell>
          <cell r="AL733">
            <v>1.1200000000000001</v>
          </cell>
          <cell r="AM733">
            <v>48</v>
          </cell>
          <cell r="AN733">
            <v>340</v>
          </cell>
          <cell r="AO733">
            <v>13</v>
          </cell>
          <cell r="AP733">
            <v>210</v>
          </cell>
          <cell r="AQ733">
            <v>23</v>
          </cell>
          <cell r="AR733">
            <v>3.6</v>
          </cell>
          <cell r="AS733">
            <v>2.9</v>
          </cell>
        </row>
        <row r="734">
          <cell r="A734">
            <v>146</v>
          </cell>
          <cell r="B734" t="str">
            <v>Lombo ou pá de cavalo frito com manteiga</v>
          </cell>
          <cell r="C734" t="str">
            <v>Carne e produtos cárneos</v>
          </cell>
          <cell r="D734" t="str">
            <v>Carne de mamiferos e de aves</v>
          </cell>
          <cell r="E734" t="str">
            <v>Carne de mamíferos</v>
          </cell>
          <cell r="F734">
            <v>158</v>
          </cell>
          <cell r="G734">
            <v>663</v>
          </cell>
          <cell r="H734">
            <v>8</v>
          </cell>
          <cell r="I734">
            <v>4.0999999999999996</v>
          </cell>
          <cell r="J734">
            <v>2.1</v>
          </cell>
          <cell r="K734">
            <v>0.8</v>
          </cell>
          <cell r="L734">
            <v>0.79400000000000004</v>
          </cell>
          <cell r="M734">
            <v>0.3</v>
          </cell>
          <cell r="N734">
            <v>0</v>
          </cell>
          <cell r="O734">
            <v>0</v>
          </cell>
          <cell r="P734">
            <v>0</v>
          </cell>
          <cell r="Q734">
            <v>0</v>
          </cell>
          <cell r="R734">
            <v>0</v>
          </cell>
          <cell r="S734">
            <v>21.6</v>
          </cell>
          <cell r="T734">
            <v>1</v>
          </cell>
          <cell r="U734">
            <v>0</v>
          </cell>
          <cell r="V734">
            <v>68.3</v>
          </cell>
          <cell r="W734">
            <v>0</v>
          </cell>
          <cell r="X734">
            <v>73</v>
          </cell>
          <cell r="Y734">
            <v>61</v>
          </cell>
          <cell r="Z734">
            <v>3</v>
          </cell>
          <cell r="AA734">
            <v>0.4</v>
          </cell>
          <cell r="AB734">
            <v>0.2</v>
          </cell>
          <cell r="AC734">
            <v>0.06</v>
          </cell>
          <cell r="AD734">
            <v>0.12</v>
          </cell>
          <cell r="AE734">
            <v>2.9</v>
          </cell>
          <cell r="AF734">
            <v>7.94</v>
          </cell>
          <cell r="AG734">
            <v>4.08</v>
          </cell>
          <cell r="AH734">
            <v>0.24</v>
          </cell>
          <cell r="AI734">
            <v>2.4</v>
          </cell>
          <cell r="AJ734">
            <v>0</v>
          </cell>
          <cell r="AK734">
            <v>15</v>
          </cell>
          <cell r="AL734">
            <v>2.12</v>
          </cell>
          <cell r="AM734">
            <v>400</v>
          </cell>
          <cell r="AN734">
            <v>250</v>
          </cell>
          <cell r="AO734">
            <v>14</v>
          </cell>
          <cell r="AP734">
            <v>200</v>
          </cell>
          <cell r="AQ734">
            <v>24</v>
          </cell>
          <cell r="AR734">
            <v>3.9</v>
          </cell>
          <cell r="AS734">
            <v>3.2</v>
          </cell>
        </row>
        <row r="735">
          <cell r="A735">
            <v>147</v>
          </cell>
          <cell r="B735" t="str">
            <v>Lombo ou pá de cavalo frito com margarina</v>
          </cell>
          <cell r="C735" t="str">
            <v>Carne e produtos cárneos</v>
          </cell>
          <cell r="D735" t="str">
            <v>Carne de mamiferos e de aves</v>
          </cell>
          <cell r="E735" t="str">
            <v>Carne de mamíferos</v>
          </cell>
          <cell r="F735">
            <v>157</v>
          </cell>
          <cell r="G735">
            <v>656</v>
          </cell>
          <cell r="H735">
            <v>7.8</v>
          </cell>
          <cell r="I735">
            <v>3.7</v>
          </cell>
          <cell r="J735">
            <v>2</v>
          </cell>
          <cell r="K735">
            <v>2.1</v>
          </cell>
          <cell r="L735">
            <v>1.99</v>
          </cell>
          <cell r="M735">
            <v>0.1</v>
          </cell>
          <cell r="N735">
            <v>0</v>
          </cell>
          <cell r="O735">
            <v>0</v>
          </cell>
          <cell r="P735">
            <v>0</v>
          </cell>
          <cell r="Q735">
            <v>0</v>
          </cell>
          <cell r="R735">
            <v>0</v>
          </cell>
          <cell r="S735">
            <v>21.6</v>
          </cell>
          <cell r="T735">
            <v>1.1000000000000001</v>
          </cell>
          <cell r="U735">
            <v>0</v>
          </cell>
          <cell r="V735">
            <v>68.3</v>
          </cell>
          <cell r="W735">
            <v>0</v>
          </cell>
          <cell r="X735">
            <v>58</v>
          </cell>
          <cell r="Y735">
            <v>63</v>
          </cell>
          <cell r="Z735">
            <v>27</v>
          </cell>
          <cell r="AA735">
            <v>0.3</v>
          </cell>
          <cell r="AB735">
            <v>7.0000000000000007E-2</v>
          </cell>
          <cell r="AC735">
            <v>0.06</v>
          </cell>
          <cell r="AD735">
            <v>0.12</v>
          </cell>
          <cell r="AE735">
            <v>2.9</v>
          </cell>
          <cell r="AF735">
            <v>7.94</v>
          </cell>
          <cell r="AG735">
            <v>4.08</v>
          </cell>
          <cell r="AH735">
            <v>0.24</v>
          </cell>
          <cell r="AI735">
            <v>2.4</v>
          </cell>
          <cell r="AJ735">
            <v>0</v>
          </cell>
          <cell r="AK735">
            <v>15</v>
          </cell>
          <cell r="AL735">
            <v>2.21</v>
          </cell>
          <cell r="AM735">
            <v>430</v>
          </cell>
          <cell r="AN735">
            <v>250</v>
          </cell>
          <cell r="AO735">
            <v>13</v>
          </cell>
          <cell r="AP735">
            <v>200</v>
          </cell>
          <cell r="AQ735">
            <v>24</v>
          </cell>
          <cell r="AR735">
            <v>3.9</v>
          </cell>
          <cell r="AS735">
            <v>3.2</v>
          </cell>
        </row>
        <row r="736">
          <cell r="A736" t="str">
            <v>MD2</v>
          </cell>
          <cell r="B736" t="str">
            <v>Louro</v>
          </cell>
          <cell r="C736" t="str">
            <v>Produtos hortícolas e derivados</v>
          </cell>
          <cell r="D736" t="str">
            <v>Ervas e flores comestíveis</v>
          </cell>
          <cell r="E736" t="str">
            <v>Ervas aromáticas</v>
          </cell>
          <cell r="F736">
            <v>0</v>
          </cell>
          <cell r="G736">
            <v>0</v>
          </cell>
          <cell r="H736">
            <v>0</v>
          </cell>
          <cell r="I736">
            <v>0</v>
          </cell>
          <cell r="J736">
            <v>0</v>
          </cell>
          <cell r="K736">
            <v>0</v>
          </cell>
          <cell r="L736">
            <v>0</v>
          </cell>
          <cell r="M736">
            <v>0</v>
          </cell>
          <cell r="N736">
            <v>0</v>
          </cell>
          <cell r="O736">
            <v>0</v>
          </cell>
          <cell r="P736">
            <v>0</v>
          </cell>
          <cell r="Q736">
            <v>0</v>
          </cell>
          <cell r="R736">
            <v>0</v>
          </cell>
          <cell r="S736">
            <v>0</v>
          </cell>
          <cell r="T736">
            <v>0</v>
          </cell>
          <cell r="U736">
            <v>0</v>
          </cell>
          <cell r="V736">
            <v>0</v>
          </cell>
          <cell r="W736">
            <v>0</v>
          </cell>
          <cell r="X736">
            <v>0</v>
          </cell>
          <cell r="Y736">
            <v>0</v>
          </cell>
          <cell r="Z736">
            <v>0</v>
          </cell>
          <cell r="AA736">
            <v>0</v>
          </cell>
          <cell r="AB736">
            <v>0</v>
          </cell>
          <cell r="AC736">
            <v>0</v>
          </cell>
          <cell r="AD736">
            <v>0</v>
          </cell>
          <cell r="AE736">
            <v>0</v>
          </cell>
          <cell r="AF736">
            <v>0</v>
          </cell>
          <cell r="AG736">
            <v>0</v>
          </cell>
          <cell r="AH736">
            <v>0</v>
          </cell>
          <cell r="AI736">
            <v>0</v>
          </cell>
          <cell r="AJ736">
            <v>0</v>
          </cell>
          <cell r="AK736">
            <v>0</v>
          </cell>
          <cell r="AL736">
            <v>0</v>
          </cell>
          <cell r="AM736">
            <v>0</v>
          </cell>
          <cell r="AN736">
            <v>0</v>
          </cell>
          <cell r="AO736">
            <v>0</v>
          </cell>
          <cell r="AP736">
            <v>0</v>
          </cell>
          <cell r="AQ736">
            <v>0</v>
          </cell>
          <cell r="AR736">
            <v>0</v>
          </cell>
          <cell r="AS736">
            <v>0</v>
          </cell>
          <cell r="AT736">
            <v>0</v>
          </cell>
          <cell r="AU736">
            <v>0</v>
          </cell>
        </row>
        <row r="737">
          <cell r="A737">
            <v>914</v>
          </cell>
          <cell r="B737" t="str">
            <v>Lula crua</v>
          </cell>
          <cell r="C737" t="str">
            <v>Peixes, mariscos, anfíbios, répteis e invertebrados</v>
          </cell>
          <cell r="D737" t="str">
            <v>Moluscos</v>
          </cell>
          <cell r="E737" t="str">
            <v>Lulas, chocos, polvos</v>
          </cell>
          <cell r="F737">
            <v>71</v>
          </cell>
          <cell r="G737">
            <v>302</v>
          </cell>
          <cell r="H737">
            <v>0.9</v>
          </cell>
          <cell r="I737">
            <v>0.2</v>
          </cell>
          <cell r="J737">
            <v>0.1</v>
          </cell>
          <cell r="K737">
            <v>0.4</v>
          </cell>
          <cell r="L737">
            <v>0</v>
          </cell>
          <cell r="M737">
            <v>0</v>
          </cell>
          <cell r="N737">
            <v>0</v>
          </cell>
          <cell r="O737">
            <v>0</v>
          </cell>
          <cell r="P737">
            <v>0</v>
          </cell>
          <cell r="Q737">
            <v>0</v>
          </cell>
          <cell r="R737">
            <v>0</v>
          </cell>
          <cell r="S737">
            <v>15.8</v>
          </cell>
          <cell r="T737">
            <v>0.5</v>
          </cell>
          <cell r="U737">
            <v>0</v>
          </cell>
          <cell r="V737">
            <v>81.400000000000006</v>
          </cell>
          <cell r="W737">
            <v>0</v>
          </cell>
          <cell r="X737">
            <v>140</v>
          </cell>
          <cell r="Y737">
            <v>10</v>
          </cell>
          <cell r="Z737">
            <v>0</v>
          </cell>
          <cell r="AA737">
            <v>3.5</v>
          </cell>
          <cell r="AB737">
            <v>1.2</v>
          </cell>
          <cell r="AC737">
            <v>7.0000000000000007E-2</v>
          </cell>
          <cell r="AD737">
            <v>0.02</v>
          </cell>
          <cell r="AE737">
            <v>1</v>
          </cell>
          <cell r="AF737">
            <v>4.4000000000000004</v>
          </cell>
          <cell r="AG737">
            <v>3.4</v>
          </cell>
          <cell r="AH737">
            <v>0.05</v>
          </cell>
          <cell r="AI737">
            <v>1.1000000000000001</v>
          </cell>
          <cell r="AJ737">
            <v>0</v>
          </cell>
          <cell r="AK737">
            <v>7.1</v>
          </cell>
          <cell r="AL737">
            <v>1.3</v>
          </cell>
          <cell r="AM737">
            <v>200</v>
          </cell>
          <cell r="AN737">
            <v>230</v>
          </cell>
          <cell r="AO737">
            <v>18</v>
          </cell>
          <cell r="AP737">
            <v>260</v>
          </cell>
          <cell r="AQ737">
            <v>49</v>
          </cell>
          <cell r="AR737">
            <v>0.3</v>
          </cell>
          <cell r="AS737">
            <v>1</v>
          </cell>
        </row>
        <row r="738">
          <cell r="A738">
            <v>916</v>
          </cell>
          <cell r="B738" t="str">
            <v>Lula estufada com cebola, tomate e azeite</v>
          </cell>
          <cell r="C738" t="str">
            <v>Pratos compostos</v>
          </cell>
          <cell r="D738" t="str">
            <v>Pratos, incl. refeições prontas a comer (excluindo sopas e saladas)</v>
          </cell>
          <cell r="E738" t="str">
            <v>Pratos, excluindo pratos  de massa ou arroz, sanduíches e pizza</v>
          </cell>
          <cell r="F738">
            <v>135</v>
          </cell>
          <cell r="G738">
            <v>566</v>
          </cell>
          <cell r="H738">
            <v>6.3</v>
          </cell>
          <cell r="I738">
            <v>0.9</v>
          </cell>
          <cell r="J738">
            <v>4.2</v>
          </cell>
          <cell r="K738">
            <v>0.9</v>
          </cell>
          <cell r="L738">
            <v>0.45200000000000001</v>
          </cell>
          <cell r="M738">
            <v>0</v>
          </cell>
          <cell r="N738">
            <v>2.9</v>
          </cell>
          <cell r="O738">
            <v>2.5</v>
          </cell>
          <cell r="P738">
            <v>0.4</v>
          </cell>
          <cell r="Q738">
            <v>0</v>
          </cell>
          <cell r="R738">
            <v>1.2</v>
          </cell>
          <cell r="S738">
            <v>16.100000000000001</v>
          </cell>
          <cell r="T738">
            <v>1.6</v>
          </cell>
          <cell r="U738">
            <v>0</v>
          </cell>
          <cell r="V738">
            <v>70</v>
          </cell>
          <cell r="W738">
            <v>0</v>
          </cell>
          <cell r="X738">
            <v>136</v>
          </cell>
          <cell r="Y738">
            <v>53</v>
          </cell>
          <cell r="Z738">
            <v>259</v>
          </cell>
          <cell r="AA738">
            <v>2.8</v>
          </cell>
          <cell r="AB738">
            <v>2.56</v>
          </cell>
          <cell r="AC738">
            <v>0.13</v>
          </cell>
          <cell r="AD738">
            <v>0.03</v>
          </cell>
          <cell r="AE738">
            <v>1.2</v>
          </cell>
          <cell r="AF738">
            <v>4.9000000000000004</v>
          </cell>
          <cell r="AG738">
            <v>3.39</v>
          </cell>
          <cell r="AH738">
            <v>0.17</v>
          </cell>
          <cell r="AI738">
            <v>0.85</v>
          </cell>
          <cell r="AJ738">
            <v>11.2</v>
          </cell>
          <cell r="AK738">
            <v>17</v>
          </cell>
          <cell r="AL738">
            <v>2.95</v>
          </cell>
          <cell r="AM738">
            <v>640</v>
          </cell>
          <cell r="AN738">
            <v>380</v>
          </cell>
          <cell r="AO738">
            <v>38</v>
          </cell>
          <cell r="AP738">
            <v>240</v>
          </cell>
          <cell r="AQ738">
            <v>54</v>
          </cell>
          <cell r="AR738">
            <v>0.8</v>
          </cell>
          <cell r="AS738">
            <v>1.2</v>
          </cell>
        </row>
        <row r="739">
          <cell r="A739">
            <v>915</v>
          </cell>
          <cell r="B739" t="str">
            <v>Lula grelhada</v>
          </cell>
          <cell r="C739" t="str">
            <v>Peixes, mariscos, anfíbios, répteis e invertebrados</v>
          </cell>
          <cell r="D739" t="str">
            <v>Moluscos</v>
          </cell>
          <cell r="E739" t="str">
            <v>Lulas, chocos, polvos</v>
          </cell>
          <cell r="F739">
            <v>144</v>
          </cell>
          <cell r="G739">
            <v>612</v>
          </cell>
          <cell r="H739">
            <v>1.6</v>
          </cell>
          <cell r="I739">
            <v>0.5</v>
          </cell>
          <cell r="J739">
            <v>0.1</v>
          </cell>
          <cell r="K739">
            <v>0.6</v>
          </cell>
          <cell r="L739">
            <v>0</v>
          </cell>
          <cell r="M739">
            <v>0</v>
          </cell>
          <cell r="N739">
            <v>0</v>
          </cell>
          <cell r="O739">
            <v>0</v>
          </cell>
          <cell r="P739">
            <v>0</v>
          </cell>
          <cell r="Q739">
            <v>0</v>
          </cell>
          <cell r="R739">
            <v>0</v>
          </cell>
          <cell r="S739">
            <v>32.5</v>
          </cell>
          <cell r="T739">
            <v>2</v>
          </cell>
          <cell r="U739">
            <v>0</v>
          </cell>
          <cell r="V739">
            <v>61.6</v>
          </cell>
          <cell r="W739">
            <v>0</v>
          </cell>
          <cell r="X739">
            <v>260</v>
          </cell>
          <cell r="Y739">
            <v>17</v>
          </cell>
          <cell r="Z739">
            <v>0</v>
          </cell>
          <cell r="AA739">
            <v>6.3</v>
          </cell>
          <cell r="AB739">
            <v>1.8</v>
          </cell>
          <cell r="AC739">
            <v>0.04</v>
          </cell>
          <cell r="AD739">
            <v>0.03</v>
          </cell>
          <cell r="AE739">
            <v>0.63</v>
          </cell>
          <cell r="AF739">
            <v>7.5</v>
          </cell>
          <cell r="AG739">
            <v>6.9</v>
          </cell>
          <cell r="AH739">
            <v>0.1</v>
          </cell>
          <cell r="AI739">
            <v>1.7</v>
          </cell>
          <cell r="AJ739">
            <v>0</v>
          </cell>
          <cell r="AK739">
            <v>8.8000000000000007</v>
          </cell>
          <cell r="AL739">
            <v>3.6</v>
          </cell>
          <cell r="AM739">
            <v>820</v>
          </cell>
          <cell r="AN739">
            <v>360</v>
          </cell>
          <cell r="AO739">
            <v>28</v>
          </cell>
          <cell r="AP739">
            <v>240</v>
          </cell>
          <cell r="AQ739">
            <v>49</v>
          </cell>
          <cell r="AR739">
            <v>1</v>
          </cell>
          <cell r="AS739">
            <v>0.7</v>
          </cell>
          <cell r="AU739">
            <v>22</v>
          </cell>
        </row>
        <row r="740">
          <cell r="A740">
            <v>40200010</v>
          </cell>
          <cell r="B740" t="str">
            <v>Maçã (média com e sem casca)</v>
          </cell>
          <cell r="C740" t="str">
            <v>Frutos e produtos derivados de frutos</v>
          </cell>
          <cell r="D740" t="str">
            <v>Fruta utilizada como fruta</v>
          </cell>
          <cell r="E740" t="str">
            <v>Frutos pomáceos</v>
          </cell>
          <cell r="F740">
            <v>62</v>
          </cell>
          <cell r="G740">
            <v>262</v>
          </cell>
          <cell r="H740">
            <v>0.5</v>
          </cell>
          <cell r="I740">
            <v>0.1</v>
          </cell>
          <cell r="J740">
            <v>0</v>
          </cell>
          <cell r="K740">
            <v>0.2</v>
          </cell>
          <cell r="L740">
            <v>0.1</v>
          </cell>
          <cell r="M740">
            <v>0</v>
          </cell>
          <cell r="N740">
            <v>13.1</v>
          </cell>
          <cell r="O740">
            <v>13.1</v>
          </cell>
          <cell r="P740">
            <v>0</v>
          </cell>
          <cell r="Q740">
            <v>0</v>
          </cell>
          <cell r="R740">
            <v>2</v>
          </cell>
          <cell r="S740">
            <v>0.2</v>
          </cell>
          <cell r="T740">
            <v>0</v>
          </cell>
          <cell r="U740">
            <v>0</v>
          </cell>
          <cell r="V740">
            <v>83.4</v>
          </cell>
          <cell r="W740">
            <v>0.2</v>
          </cell>
          <cell r="X740">
            <v>0</v>
          </cell>
          <cell r="Y740">
            <v>4</v>
          </cell>
          <cell r="Z740">
            <v>26</v>
          </cell>
          <cell r="AA740">
            <v>0</v>
          </cell>
          <cell r="AB740">
            <v>0.43</v>
          </cell>
          <cell r="AC740">
            <v>0.02</v>
          </cell>
          <cell r="AD740">
            <v>0.03</v>
          </cell>
          <cell r="AE740">
            <v>0.1</v>
          </cell>
          <cell r="AF740">
            <v>0.2</v>
          </cell>
          <cell r="AG740">
            <v>0.1</v>
          </cell>
          <cell r="AH740">
            <v>0.04</v>
          </cell>
          <cell r="AI740">
            <v>0</v>
          </cell>
          <cell r="AJ740">
            <v>6</v>
          </cell>
          <cell r="AK740">
            <v>5</v>
          </cell>
          <cell r="AL740">
            <v>0.32</v>
          </cell>
          <cell r="AM740">
            <v>6</v>
          </cell>
          <cell r="AN740">
            <v>130</v>
          </cell>
          <cell r="AO740">
            <v>5.5</v>
          </cell>
          <cell r="AP740">
            <v>7</v>
          </cell>
          <cell r="AQ740">
            <v>6.5</v>
          </cell>
          <cell r="AR740">
            <v>0.2</v>
          </cell>
          <cell r="AS740">
            <v>0</v>
          </cell>
          <cell r="AU740">
            <v>1.7</v>
          </cell>
        </row>
        <row r="741">
          <cell r="A741">
            <v>668</v>
          </cell>
          <cell r="B741" t="str">
            <v>Maçã assada com açúcar</v>
          </cell>
          <cell r="C741" t="str">
            <v>Frutos e produtos derivados de frutos</v>
          </cell>
          <cell r="D741" t="str">
            <v>Fruta utilizada como fruta</v>
          </cell>
          <cell r="E741" t="str">
            <v>Frutos pomáceos</v>
          </cell>
          <cell r="F741">
            <v>106</v>
          </cell>
          <cell r="G741">
            <v>448</v>
          </cell>
          <cell r="H741">
            <v>0.5</v>
          </cell>
          <cell r="I741">
            <v>0.1</v>
          </cell>
          <cell r="J741">
            <v>0</v>
          </cell>
          <cell r="K741">
            <v>0.2</v>
          </cell>
          <cell r="L741">
            <v>0.1</v>
          </cell>
          <cell r="M741">
            <v>0</v>
          </cell>
          <cell r="N741">
            <v>23.9</v>
          </cell>
          <cell r="O741">
            <v>23.9</v>
          </cell>
          <cell r="P741">
            <v>0</v>
          </cell>
          <cell r="Q741">
            <v>0</v>
          </cell>
          <cell r="R741">
            <v>2.2000000000000002</v>
          </cell>
          <cell r="S741">
            <v>0.2</v>
          </cell>
          <cell r="T741">
            <v>0</v>
          </cell>
          <cell r="U741">
            <v>0</v>
          </cell>
          <cell r="V741">
            <v>74.900000000000006</v>
          </cell>
          <cell r="W741">
            <v>0.2</v>
          </cell>
          <cell r="X741">
            <v>0</v>
          </cell>
          <cell r="Y741">
            <v>4</v>
          </cell>
          <cell r="Z741">
            <v>22</v>
          </cell>
          <cell r="AA741">
            <v>0</v>
          </cell>
          <cell r="AB741">
            <v>0.3</v>
          </cell>
          <cell r="AC741">
            <v>0.02</v>
          </cell>
          <cell r="AD741">
            <v>0.04</v>
          </cell>
          <cell r="AE741">
            <v>0.1</v>
          </cell>
          <cell r="AF741">
            <v>0.2</v>
          </cell>
          <cell r="AG741">
            <v>0.1</v>
          </cell>
          <cell r="AH741">
            <v>0.04</v>
          </cell>
          <cell r="AI741">
            <v>0</v>
          </cell>
          <cell r="AJ741">
            <v>4</v>
          </cell>
          <cell r="AK741">
            <v>4</v>
          </cell>
          <cell r="AL741">
            <v>0.4</v>
          </cell>
          <cell r="AM741">
            <v>7</v>
          </cell>
          <cell r="AN741">
            <v>130</v>
          </cell>
          <cell r="AO741">
            <v>6</v>
          </cell>
          <cell r="AP741">
            <v>7</v>
          </cell>
          <cell r="AQ741">
            <v>6</v>
          </cell>
          <cell r="AR741">
            <v>0.2</v>
          </cell>
          <cell r="AS741">
            <v>0</v>
          </cell>
        </row>
        <row r="742">
          <cell r="A742">
            <v>669</v>
          </cell>
          <cell r="B742" t="str">
            <v>Maçã assada sem açúcar</v>
          </cell>
          <cell r="C742" t="str">
            <v>Frutos e produtos derivados de frutos</v>
          </cell>
          <cell r="D742" t="str">
            <v>Fruta utilizada como fruta</v>
          </cell>
          <cell r="E742" t="str">
            <v>Frutos pomáceos</v>
          </cell>
          <cell r="F742">
            <v>75</v>
          </cell>
          <cell r="G742">
            <v>315</v>
          </cell>
          <cell r="H742">
            <v>0.5</v>
          </cell>
          <cell r="I742">
            <v>0.1</v>
          </cell>
          <cell r="J742">
            <v>0</v>
          </cell>
          <cell r="K742">
            <v>0.3</v>
          </cell>
          <cell r="L742">
            <v>0.1</v>
          </cell>
          <cell r="M742">
            <v>0</v>
          </cell>
          <cell r="N742">
            <v>15.7</v>
          </cell>
          <cell r="O742">
            <v>15.7</v>
          </cell>
          <cell r="P742">
            <v>0</v>
          </cell>
          <cell r="Q742">
            <v>0</v>
          </cell>
          <cell r="R742">
            <v>2.6</v>
          </cell>
          <cell r="S742">
            <v>0.3</v>
          </cell>
          <cell r="T742">
            <v>0</v>
          </cell>
          <cell r="U742">
            <v>0</v>
          </cell>
          <cell r="V742">
            <v>82.9</v>
          </cell>
          <cell r="W742">
            <v>0.3</v>
          </cell>
          <cell r="X742">
            <v>0</v>
          </cell>
          <cell r="Y742">
            <v>10</v>
          </cell>
          <cell r="Z742">
            <v>30</v>
          </cell>
          <cell r="AA742">
            <v>0</v>
          </cell>
          <cell r="AB742">
            <v>0.4</v>
          </cell>
          <cell r="AC742">
            <v>0.02</v>
          </cell>
          <cell r="AD742">
            <v>0.04</v>
          </cell>
          <cell r="AE742">
            <v>0.1</v>
          </cell>
          <cell r="AF742">
            <v>0.2</v>
          </cell>
          <cell r="AG742">
            <v>0.1</v>
          </cell>
          <cell r="AH742">
            <v>0.05</v>
          </cell>
          <cell r="AI742">
            <v>0</v>
          </cell>
          <cell r="AJ742">
            <v>5</v>
          </cell>
          <cell r="AK742">
            <v>4.8</v>
          </cell>
          <cell r="AL742">
            <v>0.4</v>
          </cell>
          <cell r="AM742">
            <v>8</v>
          </cell>
          <cell r="AN742">
            <v>150</v>
          </cell>
          <cell r="AO742">
            <v>7</v>
          </cell>
          <cell r="AP742">
            <v>8</v>
          </cell>
          <cell r="AQ742">
            <v>7</v>
          </cell>
          <cell r="AR742">
            <v>0.3</v>
          </cell>
          <cell r="AS742">
            <v>0</v>
          </cell>
        </row>
        <row r="743">
          <cell r="A743">
            <v>662</v>
          </cell>
          <cell r="B743" t="str">
            <v>Maçã com casca</v>
          </cell>
          <cell r="C743" t="str">
            <v>Frutos e produtos derivados de frutos</v>
          </cell>
          <cell r="D743" t="str">
            <v>Fruta utilizada como fruta</v>
          </cell>
          <cell r="E743" t="str">
            <v>Frutos pomáceos</v>
          </cell>
          <cell r="F743">
            <v>64</v>
          </cell>
          <cell r="G743">
            <v>269</v>
          </cell>
          <cell r="H743">
            <v>0.5</v>
          </cell>
          <cell r="I743">
            <v>0.1</v>
          </cell>
          <cell r="J743">
            <v>0</v>
          </cell>
          <cell r="K743">
            <v>0.2</v>
          </cell>
          <cell r="L743">
            <v>0.1</v>
          </cell>
          <cell r="M743">
            <v>0</v>
          </cell>
          <cell r="N743">
            <v>13.4</v>
          </cell>
          <cell r="O743">
            <v>13.4</v>
          </cell>
          <cell r="P743">
            <v>0</v>
          </cell>
          <cell r="Q743">
            <v>0</v>
          </cell>
          <cell r="R743">
            <v>2.1</v>
          </cell>
          <cell r="S743">
            <v>0.2</v>
          </cell>
          <cell r="T743">
            <v>0</v>
          </cell>
          <cell r="U743">
            <v>0</v>
          </cell>
          <cell r="V743">
            <v>82.9</v>
          </cell>
          <cell r="W743">
            <v>0.2</v>
          </cell>
          <cell r="X743">
            <v>0</v>
          </cell>
          <cell r="Y743">
            <v>4</v>
          </cell>
          <cell r="Z743">
            <v>26</v>
          </cell>
          <cell r="AA743">
            <v>0</v>
          </cell>
          <cell r="AB743">
            <v>0.59</v>
          </cell>
          <cell r="AC743">
            <v>0.02</v>
          </cell>
          <cell r="AD743">
            <v>0.03</v>
          </cell>
          <cell r="AE743">
            <v>0.1</v>
          </cell>
          <cell r="AF743">
            <v>0.2</v>
          </cell>
          <cell r="AG743">
            <v>0.1</v>
          </cell>
          <cell r="AH743">
            <v>0.04</v>
          </cell>
          <cell r="AI743">
            <v>0</v>
          </cell>
          <cell r="AJ743">
            <v>7</v>
          </cell>
          <cell r="AK743">
            <v>5</v>
          </cell>
          <cell r="AL743">
            <v>0.32</v>
          </cell>
          <cell r="AM743">
            <v>6</v>
          </cell>
          <cell r="AN743">
            <v>140</v>
          </cell>
          <cell r="AO743">
            <v>6</v>
          </cell>
          <cell r="AP743">
            <v>8</v>
          </cell>
          <cell r="AQ743">
            <v>8</v>
          </cell>
          <cell r="AR743">
            <v>0.2</v>
          </cell>
          <cell r="AS743">
            <v>0</v>
          </cell>
        </row>
        <row r="744">
          <cell r="A744">
            <v>666</v>
          </cell>
          <cell r="B744" t="str">
            <v>Maçã cozida com açúcar</v>
          </cell>
          <cell r="C744" t="str">
            <v>Frutos e produtos derivados de frutos</v>
          </cell>
          <cell r="D744" t="str">
            <v>Fruta utilizada como fruta</v>
          </cell>
          <cell r="E744" t="str">
            <v>Frutos pomáceos</v>
          </cell>
          <cell r="F744">
            <v>77</v>
          </cell>
          <cell r="G744">
            <v>325</v>
          </cell>
          <cell r="H744">
            <v>0.5</v>
          </cell>
          <cell r="I744">
            <v>0.1</v>
          </cell>
          <cell r="J744">
            <v>0</v>
          </cell>
          <cell r="K744">
            <v>0.2</v>
          </cell>
          <cell r="L744">
            <v>0.1</v>
          </cell>
          <cell r="M744">
            <v>0</v>
          </cell>
          <cell r="N744">
            <v>17</v>
          </cell>
          <cell r="O744">
            <v>17</v>
          </cell>
          <cell r="P744">
            <v>0</v>
          </cell>
          <cell r="Q744">
            <v>0</v>
          </cell>
          <cell r="R744">
            <v>1.4</v>
          </cell>
          <cell r="S744">
            <v>0.2</v>
          </cell>
          <cell r="T744">
            <v>0</v>
          </cell>
          <cell r="U744">
            <v>0</v>
          </cell>
          <cell r="V744">
            <v>80.599999999999994</v>
          </cell>
          <cell r="W744">
            <v>0.2</v>
          </cell>
          <cell r="X744">
            <v>0</v>
          </cell>
          <cell r="Y744">
            <v>3</v>
          </cell>
          <cell r="Z744">
            <v>17</v>
          </cell>
          <cell r="AA744">
            <v>0</v>
          </cell>
          <cell r="AB744">
            <v>0.3</v>
          </cell>
          <cell r="AC744">
            <v>0.01</v>
          </cell>
          <cell r="AD744">
            <v>0.02</v>
          </cell>
          <cell r="AE744">
            <v>0.1</v>
          </cell>
          <cell r="AF744">
            <v>0.2</v>
          </cell>
          <cell r="AG744">
            <v>0.1</v>
          </cell>
          <cell r="AH744">
            <v>0.03</v>
          </cell>
          <cell r="AI744">
            <v>0</v>
          </cell>
          <cell r="AJ744">
            <v>2</v>
          </cell>
          <cell r="AK744">
            <v>2.4</v>
          </cell>
          <cell r="AL744">
            <v>0.3</v>
          </cell>
          <cell r="AM744">
            <v>4</v>
          </cell>
          <cell r="AN744">
            <v>65</v>
          </cell>
          <cell r="AO744">
            <v>5</v>
          </cell>
          <cell r="AP744">
            <v>5</v>
          </cell>
          <cell r="AQ744">
            <v>4</v>
          </cell>
          <cell r="AR744">
            <v>0.2</v>
          </cell>
          <cell r="AS744">
            <v>0</v>
          </cell>
        </row>
        <row r="745">
          <cell r="A745">
            <v>667</v>
          </cell>
          <cell r="B745" t="str">
            <v>Maçã cozida sem açúcar</v>
          </cell>
          <cell r="C745" t="str">
            <v>Frutos e produtos derivados de frutos</v>
          </cell>
          <cell r="D745" t="str">
            <v>Fruta utilizada como fruta</v>
          </cell>
          <cell r="E745" t="str">
            <v>Frutos pomáceos</v>
          </cell>
          <cell r="F745">
            <v>51</v>
          </cell>
          <cell r="G745">
            <v>215</v>
          </cell>
          <cell r="H745">
            <v>0.5</v>
          </cell>
          <cell r="I745">
            <v>0.1</v>
          </cell>
          <cell r="J745">
            <v>0</v>
          </cell>
          <cell r="K745">
            <v>0.2</v>
          </cell>
          <cell r="L745">
            <v>0.1</v>
          </cell>
          <cell r="M745">
            <v>0</v>
          </cell>
          <cell r="N745">
            <v>10.5</v>
          </cell>
          <cell r="O745">
            <v>10.5</v>
          </cell>
          <cell r="P745">
            <v>0</v>
          </cell>
          <cell r="Q745">
            <v>0</v>
          </cell>
          <cell r="R745">
            <v>1.6</v>
          </cell>
          <cell r="S745">
            <v>0.2</v>
          </cell>
          <cell r="T745">
            <v>0</v>
          </cell>
          <cell r="U745">
            <v>0</v>
          </cell>
          <cell r="V745">
            <v>88.6</v>
          </cell>
          <cell r="W745">
            <v>0.1</v>
          </cell>
          <cell r="X745">
            <v>0</v>
          </cell>
          <cell r="Y745">
            <v>3</v>
          </cell>
          <cell r="Z745">
            <v>20</v>
          </cell>
          <cell r="AA745">
            <v>0</v>
          </cell>
          <cell r="AB745">
            <v>0.3</v>
          </cell>
          <cell r="AC745">
            <v>0.01</v>
          </cell>
          <cell r="AD745">
            <v>0.02</v>
          </cell>
          <cell r="AE745">
            <v>0.1</v>
          </cell>
          <cell r="AF745">
            <v>0.2</v>
          </cell>
          <cell r="AG745">
            <v>0.1</v>
          </cell>
          <cell r="AH745">
            <v>0.03</v>
          </cell>
          <cell r="AI745">
            <v>0</v>
          </cell>
          <cell r="AJ745">
            <v>2</v>
          </cell>
          <cell r="AK745">
            <v>2.6</v>
          </cell>
          <cell r="AL745">
            <v>0.2</v>
          </cell>
          <cell r="AM745">
            <v>6</v>
          </cell>
          <cell r="AN745">
            <v>110</v>
          </cell>
          <cell r="AO745">
            <v>5</v>
          </cell>
          <cell r="AP745">
            <v>6</v>
          </cell>
          <cell r="AQ745">
            <v>5</v>
          </cell>
          <cell r="AR745">
            <v>0.2</v>
          </cell>
          <cell r="AS745">
            <v>0</v>
          </cell>
        </row>
        <row r="746">
          <cell r="A746">
            <v>1900000112</v>
          </cell>
          <cell r="B746" t="str">
            <v>Maçã desidratada</v>
          </cell>
          <cell r="C746" t="str">
            <v>Frutos e produtos derivados de frutos</v>
          </cell>
          <cell r="D746" t="str">
            <v>Produtos de frutos processados</v>
          </cell>
          <cell r="E746" t="str">
            <v>Frutos secados</v>
          </cell>
          <cell r="F746">
            <v>354</v>
          </cell>
          <cell r="G746">
            <v>1500</v>
          </cell>
          <cell r="H746">
            <v>2.9</v>
          </cell>
          <cell r="I746">
            <v>0.6</v>
          </cell>
          <cell r="J746">
            <v>0</v>
          </cell>
          <cell r="K746">
            <v>1.1000000000000001</v>
          </cell>
          <cell r="L746">
            <v>0.6</v>
          </cell>
          <cell r="M746">
            <v>0</v>
          </cell>
          <cell r="N746">
            <v>74.5</v>
          </cell>
          <cell r="O746">
            <v>74.5</v>
          </cell>
          <cell r="P746">
            <v>0</v>
          </cell>
          <cell r="Q746">
            <v>0</v>
          </cell>
          <cell r="R746">
            <v>11.4</v>
          </cell>
          <cell r="S746">
            <v>1.1000000000000001</v>
          </cell>
          <cell r="T746">
            <v>0.1</v>
          </cell>
          <cell r="U746">
            <v>0</v>
          </cell>
          <cell r="V746">
            <v>5</v>
          </cell>
          <cell r="W746">
            <v>1.1000000000000001</v>
          </cell>
          <cell r="X746">
            <v>0</v>
          </cell>
          <cell r="AA746">
            <v>0</v>
          </cell>
          <cell r="AB746">
            <v>2.4500000000000002</v>
          </cell>
          <cell r="AD746">
            <v>0.17</v>
          </cell>
          <cell r="AE746">
            <v>0.56999999999999995</v>
          </cell>
          <cell r="AF746">
            <v>1.1399999999999999</v>
          </cell>
          <cell r="AG746">
            <v>0.56999999999999995</v>
          </cell>
          <cell r="AH746">
            <v>0.23</v>
          </cell>
          <cell r="AI746">
            <v>0</v>
          </cell>
          <cell r="AK746">
            <v>28.5</v>
          </cell>
          <cell r="AL746">
            <v>1.83</v>
          </cell>
          <cell r="AM746">
            <v>34</v>
          </cell>
          <cell r="AN746">
            <v>730</v>
          </cell>
          <cell r="AO746">
            <v>31</v>
          </cell>
          <cell r="AP746">
            <v>40</v>
          </cell>
          <cell r="AQ746">
            <v>37</v>
          </cell>
          <cell r="AR746">
            <v>1.1000000000000001</v>
          </cell>
          <cell r="AS746">
            <v>0</v>
          </cell>
        </row>
        <row r="747">
          <cell r="A747">
            <v>665</v>
          </cell>
          <cell r="B747" t="str">
            <v>Maçã seca</v>
          </cell>
          <cell r="C747" t="str">
            <v>Frutos e produtos derivados de frutos</v>
          </cell>
          <cell r="D747" t="str">
            <v>Produtos de frutos processados</v>
          </cell>
          <cell r="E747" t="str">
            <v>Frutos secados</v>
          </cell>
          <cell r="F747">
            <v>257</v>
          </cell>
          <cell r="G747">
            <v>1090</v>
          </cell>
          <cell r="H747">
            <v>0.3</v>
          </cell>
          <cell r="I747">
            <v>0.1</v>
          </cell>
          <cell r="J747">
            <v>0</v>
          </cell>
          <cell r="K747">
            <v>0.1</v>
          </cell>
          <cell r="L747">
            <v>0.1</v>
          </cell>
          <cell r="M747">
            <v>0</v>
          </cell>
          <cell r="N747">
            <v>57.1</v>
          </cell>
          <cell r="O747">
            <v>57.1</v>
          </cell>
          <cell r="P747">
            <v>0</v>
          </cell>
          <cell r="Q747">
            <v>0</v>
          </cell>
          <cell r="R747">
            <v>9.5</v>
          </cell>
          <cell r="S747">
            <v>0.8</v>
          </cell>
          <cell r="T747">
            <v>0.1</v>
          </cell>
          <cell r="U747">
            <v>0</v>
          </cell>
          <cell r="V747">
            <v>29.6</v>
          </cell>
          <cell r="W747">
            <v>1.3</v>
          </cell>
          <cell r="X747">
            <v>0</v>
          </cell>
          <cell r="Y747">
            <v>2</v>
          </cell>
          <cell r="Z747">
            <v>12</v>
          </cell>
          <cell r="AA747">
            <v>0</v>
          </cell>
          <cell r="AB747">
            <v>1.4</v>
          </cell>
          <cell r="AC747">
            <v>0</v>
          </cell>
          <cell r="AD747">
            <v>0.13</v>
          </cell>
          <cell r="AE747">
            <v>0.4</v>
          </cell>
          <cell r="AF747">
            <v>0.5</v>
          </cell>
          <cell r="AG747">
            <v>0.1</v>
          </cell>
          <cell r="AH747">
            <v>0.1</v>
          </cell>
          <cell r="AI747">
            <v>0</v>
          </cell>
          <cell r="AJ747">
            <v>4</v>
          </cell>
          <cell r="AK747">
            <v>1</v>
          </cell>
          <cell r="AL747">
            <v>1.4</v>
          </cell>
          <cell r="AM747">
            <v>26</v>
          </cell>
          <cell r="AN747">
            <v>550</v>
          </cell>
          <cell r="AO747">
            <v>27</v>
          </cell>
          <cell r="AP747">
            <v>33</v>
          </cell>
          <cell r="AQ747">
            <v>22</v>
          </cell>
          <cell r="AR747">
            <v>0.5</v>
          </cell>
          <cell r="AS747">
            <v>0.2</v>
          </cell>
        </row>
        <row r="748">
          <cell r="A748">
            <v>663</v>
          </cell>
          <cell r="B748" t="str">
            <v>Maçã sem casca</v>
          </cell>
          <cell r="C748" t="str">
            <v>Frutos e produtos derivados de frutos</v>
          </cell>
          <cell r="D748" t="str">
            <v>Fruta utilizada como fruta</v>
          </cell>
          <cell r="E748" t="str">
            <v>Frutos pomáceos</v>
          </cell>
          <cell r="F748">
            <v>61</v>
          </cell>
          <cell r="G748">
            <v>256</v>
          </cell>
          <cell r="H748">
            <v>0.5</v>
          </cell>
          <cell r="I748">
            <v>0.1</v>
          </cell>
          <cell r="J748">
            <v>0</v>
          </cell>
          <cell r="K748">
            <v>0.2</v>
          </cell>
          <cell r="L748">
            <v>0.1</v>
          </cell>
          <cell r="M748">
            <v>0</v>
          </cell>
          <cell r="N748">
            <v>12.7</v>
          </cell>
          <cell r="O748">
            <v>12.7</v>
          </cell>
          <cell r="P748">
            <v>0</v>
          </cell>
          <cell r="Q748">
            <v>0</v>
          </cell>
          <cell r="R748">
            <v>1.9</v>
          </cell>
          <cell r="S748">
            <v>0.2</v>
          </cell>
          <cell r="T748">
            <v>0</v>
          </cell>
          <cell r="U748">
            <v>0</v>
          </cell>
          <cell r="V748">
            <v>83.8</v>
          </cell>
          <cell r="W748">
            <v>0.2</v>
          </cell>
          <cell r="X748">
            <v>0</v>
          </cell>
          <cell r="Y748">
            <v>4</v>
          </cell>
          <cell r="Z748">
            <v>25</v>
          </cell>
          <cell r="AA748">
            <v>0</v>
          </cell>
          <cell r="AB748">
            <v>0.27</v>
          </cell>
          <cell r="AC748">
            <v>0.02</v>
          </cell>
          <cell r="AD748">
            <v>0.03</v>
          </cell>
          <cell r="AE748">
            <v>0.1</v>
          </cell>
          <cell r="AF748">
            <v>0.2</v>
          </cell>
          <cell r="AG748">
            <v>0.1</v>
          </cell>
          <cell r="AH748">
            <v>0.04</v>
          </cell>
          <cell r="AI748">
            <v>0</v>
          </cell>
          <cell r="AJ748">
            <v>5</v>
          </cell>
          <cell r="AK748">
            <v>5</v>
          </cell>
          <cell r="AL748">
            <v>0.32</v>
          </cell>
          <cell r="AM748">
            <v>6</v>
          </cell>
          <cell r="AN748">
            <v>120</v>
          </cell>
          <cell r="AO748">
            <v>5</v>
          </cell>
          <cell r="AP748">
            <v>6</v>
          </cell>
          <cell r="AQ748">
            <v>5</v>
          </cell>
          <cell r="AR748">
            <v>0.2</v>
          </cell>
          <cell r="AS748">
            <v>0</v>
          </cell>
          <cell r="AU748">
            <v>1.7</v>
          </cell>
        </row>
        <row r="749">
          <cell r="A749" t="str">
            <v>MD5</v>
          </cell>
          <cell r="B749" t="str">
            <v>Macedónia de legumes</v>
          </cell>
          <cell r="C749" t="str">
            <v>Produtos hortícolas e derivados</v>
          </cell>
          <cell r="D749" t="str">
            <v>Produtos hortícolas transformados ou em conserva e produtos similares</v>
          </cell>
          <cell r="E749" t="str">
            <v>Vegetais em lata ou frasco</v>
          </cell>
          <cell r="F749">
            <v>80</v>
          </cell>
          <cell r="G749">
            <v>334.72</v>
          </cell>
          <cell r="H749">
            <v>1.7</v>
          </cell>
          <cell r="I749">
            <v>0.9</v>
          </cell>
          <cell r="J749">
            <v>0</v>
          </cell>
          <cell r="K749">
            <v>0</v>
          </cell>
          <cell r="L749">
            <v>0</v>
          </cell>
          <cell r="M749">
            <v>0</v>
          </cell>
          <cell r="N749">
            <v>12</v>
          </cell>
          <cell r="O749">
            <v>1.1000000000000001</v>
          </cell>
          <cell r="P749">
            <v>0</v>
          </cell>
          <cell r="Q749">
            <v>0</v>
          </cell>
          <cell r="R749">
            <v>2.5</v>
          </cell>
          <cell r="S749">
            <v>2.6</v>
          </cell>
          <cell r="T749">
            <v>0.01</v>
          </cell>
          <cell r="U749">
            <v>0</v>
          </cell>
          <cell r="V749">
            <v>0</v>
          </cell>
          <cell r="W749">
            <v>0</v>
          </cell>
          <cell r="X749">
            <v>0</v>
          </cell>
          <cell r="Y749">
            <v>0</v>
          </cell>
          <cell r="Z749">
            <v>0</v>
          </cell>
          <cell r="AA749">
            <v>0</v>
          </cell>
          <cell r="AB749">
            <v>0</v>
          </cell>
          <cell r="AC749">
            <v>0</v>
          </cell>
          <cell r="AD749">
            <v>0</v>
          </cell>
          <cell r="AE749">
            <v>0</v>
          </cell>
          <cell r="AF749">
            <v>0</v>
          </cell>
          <cell r="AG749">
            <v>0</v>
          </cell>
          <cell r="AH749">
            <v>0</v>
          </cell>
          <cell r="AI749">
            <v>0</v>
          </cell>
          <cell r="AJ749">
            <v>0</v>
          </cell>
          <cell r="AK749">
            <v>0</v>
          </cell>
          <cell r="AL749">
            <v>0</v>
          </cell>
          <cell r="AM749">
            <v>0</v>
          </cell>
          <cell r="AN749">
            <v>0</v>
          </cell>
          <cell r="AO749">
            <v>0</v>
          </cell>
          <cell r="AP749">
            <v>0</v>
          </cell>
          <cell r="AQ749">
            <v>0</v>
          </cell>
          <cell r="AR749">
            <v>0</v>
          </cell>
          <cell r="AS749">
            <v>0</v>
          </cell>
          <cell r="AT749">
            <v>0</v>
          </cell>
          <cell r="AU749">
            <v>0</v>
          </cell>
        </row>
        <row r="750">
          <cell r="A750">
            <v>487</v>
          </cell>
          <cell r="B750" t="str">
            <v>Madalena</v>
          </cell>
          <cell r="C750" t="str">
            <v>Cereais e produtos à base de cereais</v>
          </cell>
          <cell r="D750" t="str">
            <v>Produtos de pastelaria fina</v>
          </cell>
          <cell r="E750" t="str">
            <v>Bolos</v>
          </cell>
          <cell r="F750">
            <v>443</v>
          </cell>
          <cell r="G750">
            <v>1860</v>
          </cell>
          <cell r="H750">
            <v>22.6</v>
          </cell>
          <cell r="I750">
            <v>3</v>
          </cell>
          <cell r="J750">
            <v>5</v>
          </cell>
          <cell r="K750">
            <v>13.3</v>
          </cell>
          <cell r="L750">
            <v>13.3</v>
          </cell>
          <cell r="M750">
            <v>0.1</v>
          </cell>
          <cell r="N750">
            <v>54.7</v>
          </cell>
          <cell r="O750">
            <v>36.200000000000003</v>
          </cell>
          <cell r="P750">
            <v>0</v>
          </cell>
          <cell r="Q750">
            <v>18.5</v>
          </cell>
          <cell r="R750">
            <v>0.7</v>
          </cell>
          <cell r="S750">
            <v>4.9000000000000004</v>
          </cell>
          <cell r="T750">
            <v>0.3</v>
          </cell>
          <cell r="U750">
            <v>0</v>
          </cell>
          <cell r="V750">
            <v>16.2</v>
          </cell>
          <cell r="W750">
            <v>0</v>
          </cell>
          <cell r="X750">
            <v>77</v>
          </cell>
          <cell r="Y750">
            <v>39</v>
          </cell>
          <cell r="Z750">
            <v>2</v>
          </cell>
          <cell r="AA750">
            <v>0.3</v>
          </cell>
          <cell r="AB750">
            <v>12.8</v>
          </cell>
          <cell r="AC750">
            <v>0.04</v>
          </cell>
          <cell r="AD750">
            <v>0.1</v>
          </cell>
          <cell r="AE750">
            <v>0.3</v>
          </cell>
          <cell r="AF750">
            <v>1.54</v>
          </cell>
          <cell r="AG750">
            <v>1.23</v>
          </cell>
          <cell r="AH750">
            <v>0.09</v>
          </cell>
          <cell r="AI750">
            <v>0.2</v>
          </cell>
          <cell r="AJ750">
            <v>0</v>
          </cell>
          <cell r="AK750">
            <v>7.5</v>
          </cell>
          <cell r="AL750">
            <v>0.71099999999999997</v>
          </cell>
          <cell r="AM750">
            <v>130</v>
          </cell>
          <cell r="AN750">
            <v>85</v>
          </cell>
          <cell r="AO750">
            <v>34</v>
          </cell>
          <cell r="AP750">
            <v>140</v>
          </cell>
          <cell r="AQ750">
            <v>13</v>
          </cell>
          <cell r="AR750">
            <v>0.7</v>
          </cell>
          <cell r="AS750">
            <v>0.6</v>
          </cell>
        </row>
        <row r="751">
          <cell r="A751">
            <v>926</v>
          </cell>
          <cell r="B751" t="str">
            <v>Maionese caseira, com ovo e azeite</v>
          </cell>
          <cell r="C751" t="str">
            <v>Temperos, molhos e condimentos</v>
          </cell>
          <cell r="D751" t="str">
            <v>Condimentos (incluindo formatos de mesa)</v>
          </cell>
          <cell r="E751" t="str">
            <v>Molhos salgados</v>
          </cell>
          <cell r="F751">
            <v>657</v>
          </cell>
          <cell r="G751">
            <v>2710</v>
          </cell>
          <cell r="H751">
            <v>71.2</v>
          </cell>
          <cell r="I751">
            <v>10.6</v>
          </cell>
          <cell r="J751">
            <v>54.6</v>
          </cell>
          <cell r="K751">
            <v>5.3</v>
          </cell>
          <cell r="L751">
            <v>4.8</v>
          </cell>
          <cell r="M751">
            <v>0</v>
          </cell>
          <cell r="N751">
            <v>0</v>
          </cell>
          <cell r="O751">
            <v>0</v>
          </cell>
          <cell r="P751">
            <v>0</v>
          </cell>
          <cell r="Q751">
            <v>0</v>
          </cell>
          <cell r="R751">
            <v>0</v>
          </cell>
          <cell r="S751">
            <v>4</v>
          </cell>
          <cell r="T751">
            <v>0.3</v>
          </cell>
          <cell r="U751">
            <v>0</v>
          </cell>
          <cell r="V751">
            <v>24</v>
          </cell>
          <cell r="W751">
            <v>0.2</v>
          </cell>
          <cell r="X751">
            <v>122</v>
          </cell>
          <cell r="Y751">
            <v>60</v>
          </cell>
          <cell r="Z751">
            <v>0</v>
          </cell>
          <cell r="AA751">
            <v>0.5</v>
          </cell>
          <cell r="AB751">
            <v>10</v>
          </cell>
          <cell r="AC751">
            <v>0.02</v>
          </cell>
          <cell r="AD751">
            <v>0.13</v>
          </cell>
          <cell r="AE751">
            <v>0.01</v>
          </cell>
          <cell r="AF751">
            <v>1.1000000000000001</v>
          </cell>
          <cell r="AG751">
            <v>1.1000000000000001</v>
          </cell>
          <cell r="AH751">
            <v>0.11</v>
          </cell>
          <cell r="AI751">
            <v>0.28999999999999998</v>
          </cell>
          <cell r="AJ751">
            <v>0</v>
          </cell>
          <cell r="AK751">
            <v>15</v>
          </cell>
          <cell r="AL751">
            <v>0.4</v>
          </cell>
          <cell r="AM751">
            <v>120</v>
          </cell>
          <cell r="AN751">
            <v>40</v>
          </cell>
          <cell r="AO751">
            <v>13</v>
          </cell>
          <cell r="AP751">
            <v>55</v>
          </cell>
          <cell r="AQ751">
            <v>4</v>
          </cell>
          <cell r="AR751">
            <v>0.6</v>
          </cell>
          <cell r="AS751">
            <v>0.4</v>
          </cell>
        </row>
        <row r="752">
          <cell r="A752">
            <v>927</v>
          </cell>
          <cell r="B752" t="str">
            <v>Maionese caseira, com ovo e óleo de soja</v>
          </cell>
          <cell r="C752" t="str">
            <v>Temperos, molhos e condimentos</v>
          </cell>
          <cell r="D752" t="str">
            <v>Condimentos (incluindo formatos de mesa)</v>
          </cell>
          <cell r="E752" t="str">
            <v>Molhos salgados</v>
          </cell>
          <cell r="F752">
            <v>644</v>
          </cell>
          <cell r="G752">
            <v>2650</v>
          </cell>
          <cell r="H752">
            <v>69.8</v>
          </cell>
          <cell r="I752">
            <v>11.3</v>
          </cell>
          <cell r="J752">
            <v>16.100000000000001</v>
          </cell>
          <cell r="K752">
            <v>38.200000000000003</v>
          </cell>
          <cell r="L752">
            <v>34.9</v>
          </cell>
          <cell r="M752">
            <v>0.4</v>
          </cell>
          <cell r="N752">
            <v>0</v>
          </cell>
          <cell r="O752">
            <v>0</v>
          </cell>
          <cell r="P752">
            <v>0</v>
          </cell>
          <cell r="Q752">
            <v>0</v>
          </cell>
          <cell r="R752">
            <v>0</v>
          </cell>
          <cell r="S752">
            <v>3.9</v>
          </cell>
          <cell r="T752">
            <v>0.3</v>
          </cell>
          <cell r="U752">
            <v>0</v>
          </cell>
          <cell r="V752">
            <v>24.6</v>
          </cell>
          <cell r="W752">
            <v>0.2</v>
          </cell>
          <cell r="X752">
            <v>122</v>
          </cell>
          <cell r="Y752">
            <v>60</v>
          </cell>
          <cell r="Z752">
            <v>0</v>
          </cell>
          <cell r="AA752">
            <v>0.5</v>
          </cell>
          <cell r="AB752">
            <v>12</v>
          </cell>
          <cell r="AC752">
            <v>0.02</v>
          </cell>
          <cell r="AD752">
            <v>0.13</v>
          </cell>
          <cell r="AE752">
            <v>0.01</v>
          </cell>
          <cell r="AF752">
            <v>1.1000000000000001</v>
          </cell>
          <cell r="AG752">
            <v>1.1000000000000001</v>
          </cell>
          <cell r="AH752">
            <v>0.11</v>
          </cell>
          <cell r="AI752">
            <v>0.3</v>
          </cell>
          <cell r="AJ752">
            <v>0</v>
          </cell>
          <cell r="AK752">
            <v>15</v>
          </cell>
          <cell r="AL752">
            <v>0.5</v>
          </cell>
          <cell r="AM752">
            <v>120</v>
          </cell>
          <cell r="AN752">
            <v>40</v>
          </cell>
          <cell r="AO752">
            <v>13</v>
          </cell>
          <cell r="AP752">
            <v>55</v>
          </cell>
          <cell r="AQ752">
            <v>4</v>
          </cell>
          <cell r="AR752">
            <v>0.6</v>
          </cell>
          <cell r="AS752">
            <v>0.4</v>
          </cell>
        </row>
        <row r="753">
          <cell r="A753" t="str">
            <v>MD11</v>
          </cell>
          <cell r="B753" t="str">
            <v>Molho Pesto</v>
          </cell>
          <cell r="C753" t="str">
            <v>Temperos, molhos e condimentos</v>
          </cell>
          <cell r="D753" t="str">
            <v>Condimentos (incluindo formatos de mesa)</v>
          </cell>
          <cell r="E753" t="str">
            <v>Molhos salgados</v>
          </cell>
          <cell r="F753">
            <v>504</v>
          </cell>
          <cell r="G753">
            <v>2108</v>
          </cell>
          <cell r="H753">
            <v>28</v>
          </cell>
          <cell r="I753">
            <v>12</v>
          </cell>
          <cell r="J753"/>
          <cell r="K753"/>
          <cell r="L753"/>
          <cell r="M753"/>
          <cell r="N753">
            <v>52</v>
          </cell>
          <cell r="O753">
            <v>44</v>
          </cell>
          <cell r="P753"/>
          <cell r="Q753"/>
          <cell r="R753">
            <v>2.5</v>
          </cell>
          <cell r="S753">
            <v>9.8000000000000007</v>
          </cell>
          <cell r="T753">
            <v>0.34</v>
          </cell>
          <cell r="U753"/>
          <cell r="V753"/>
          <cell r="W753"/>
          <cell r="X753"/>
          <cell r="Y753"/>
          <cell r="Z753"/>
          <cell r="AA753"/>
          <cell r="AB753"/>
          <cell r="AC753"/>
          <cell r="AD753"/>
          <cell r="AE753"/>
          <cell r="AF753"/>
          <cell r="AG753"/>
          <cell r="AH753"/>
          <cell r="AI753"/>
          <cell r="AJ753"/>
          <cell r="AK753"/>
          <cell r="AL753"/>
          <cell r="AM753"/>
          <cell r="AN753"/>
          <cell r="AO753"/>
          <cell r="AP753"/>
          <cell r="AQ753"/>
          <cell r="AR753"/>
          <cell r="AS753"/>
          <cell r="AT753"/>
          <cell r="AU753"/>
        </row>
        <row r="754">
          <cell r="A754">
            <v>1900000013</v>
          </cell>
          <cell r="B754" t="str">
            <v>Malagueta vermelha fresca</v>
          </cell>
          <cell r="C754" t="str">
            <v>Produtos hortícolas e derivados</v>
          </cell>
          <cell r="D754" t="str">
            <v>Frutos de hortícolas</v>
          </cell>
          <cell r="E754" t="str">
            <v>Solanaceas</v>
          </cell>
          <cell r="F754">
            <v>31</v>
          </cell>
          <cell r="G754">
            <v>131</v>
          </cell>
          <cell r="H754">
            <v>0.3</v>
          </cell>
          <cell r="I754" t="str">
            <v/>
          </cell>
          <cell r="J754" t="str">
            <v/>
          </cell>
          <cell r="K754">
            <v>0.2</v>
          </cell>
          <cell r="L754">
            <v>0.2</v>
          </cell>
          <cell r="M754">
            <v>0</v>
          </cell>
          <cell r="N754">
            <v>4.3</v>
          </cell>
          <cell r="O754">
            <v>4.2</v>
          </cell>
          <cell r="P754">
            <v>0.1</v>
          </cell>
          <cell r="Q754">
            <v>0</v>
          </cell>
          <cell r="R754">
            <v>2</v>
          </cell>
          <cell r="S754">
            <v>1.8</v>
          </cell>
          <cell r="T754">
            <v>0</v>
          </cell>
          <cell r="U754">
            <v>0</v>
          </cell>
          <cell r="V754">
            <v>86.4</v>
          </cell>
          <cell r="W754">
            <v>0</v>
          </cell>
          <cell r="X754">
            <v>0</v>
          </cell>
          <cell r="Y754">
            <v>685</v>
          </cell>
          <cell r="Z754">
            <v>4105</v>
          </cell>
          <cell r="AA754">
            <v>0</v>
          </cell>
          <cell r="AB754">
            <v>0.8</v>
          </cell>
          <cell r="AC754">
            <v>0.12</v>
          </cell>
          <cell r="AD754">
            <v>0.15</v>
          </cell>
          <cell r="AE754">
            <v>2.2000000000000002</v>
          </cell>
          <cell r="AF754">
            <v>2.5</v>
          </cell>
          <cell r="AG754">
            <v>0.3</v>
          </cell>
          <cell r="AH754">
            <v>0.28000000000000003</v>
          </cell>
          <cell r="AI754">
            <v>0</v>
          </cell>
          <cell r="AJ754">
            <v>225</v>
          </cell>
          <cell r="AK754">
            <v>23</v>
          </cell>
          <cell r="AL754">
            <v>0.53</v>
          </cell>
          <cell r="AM754">
            <v>12</v>
          </cell>
          <cell r="AN754">
            <v>440</v>
          </cell>
          <cell r="AO754">
            <v>16</v>
          </cell>
          <cell r="AP754">
            <v>39</v>
          </cell>
          <cell r="AQ754">
            <v>21</v>
          </cell>
          <cell r="AR754">
            <v>1</v>
          </cell>
          <cell r="AS754">
            <v>0.3</v>
          </cell>
        </row>
        <row r="755">
          <cell r="A755">
            <v>1900000058</v>
          </cell>
          <cell r="B755" t="str">
            <v>Mandioca crua</v>
          </cell>
          <cell r="C755" t="str">
            <v>Raízes amiláceas ou tubérculos e seus produtos, plantas sacarinas</v>
          </cell>
          <cell r="D755" t="str">
            <v>Raízes e tubérculos amiláceos</v>
          </cell>
          <cell r="E755" t="str">
            <v>Raízes e tubérculos de vegetais tropicais</v>
          </cell>
          <cell r="F755">
            <v>145</v>
          </cell>
          <cell r="G755">
            <v>615</v>
          </cell>
          <cell r="H755">
            <v>0.3</v>
          </cell>
          <cell r="I755">
            <v>0.1</v>
          </cell>
          <cell r="J755">
            <v>0.1</v>
          </cell>
          <cell r="K755">
            <v>0</v>
          </cell>
          <cell r="L755">
            <v>0</v>
          </cell>
          <cell r="M755">
            <v>0</v>
          </cell>
          <cell r="N755">
            <v>33.799999999999997</v>
          </cell>
          <cell r="O755">
            <v>1.4</v>
          </cell>
          <cell r="P755">
            <v>0</v>
          </cell>
          <cell r="Q755">
            <v>32.4</v>
          </cell>
          <cell r="R755">
            <v>1.8</v>
          </cell>
          <cell r="S755">
            <v>1</v>
          </cell>
          <cell r="T755">
            <v>0</v>
          </cell>
          <cell r="U755">
            <v>0</v>
          </cell>
          <cell r="V755">
            <v>62.1</v>
          </cell>
          <cell r="W755">
            <v>0</v>
          </cell>
          <cell r="X755">
            <v>0</v>
          </cell>
          <cell r="Y755">
            <v>0</v>
          </cell>
          <cell r="Z755">
            <v>0</v>
          </cell>
          <cell r="AA755">
            <v>0</v>
          </cell>
          <cell r="AB755">
            <v>0</v>
          </cell>
          <cell r="AC755">
            <v>7.0000000000000007E-2</v>
          </cell>
          <cell r="AD755">
            <v>0.03</v>
          </cell>
          <cell r="AE755">
            <v>0.68</v>
          </cell>
          <cell r="AF755">
            <v>0.89</v>
          </cell>
          <cell r="AG755">
            <v>0.21</v>
          </cell>
          <cell r="AH755">
            <v>0.09</v>
          </cell>
          <cell r="AI755">
            <v>0</v>
          </cell>
          <cell r="AJ755">
            <v>25.8</v>
          </cell>
          <cell r="AK755">
            <v>23</v>
          </cell>
          <cell r="AL755">
            <v>0.6</v>
          </cell>
          <cell r="AM755">
            <v>9.5</v>
          </cell>
          <cell r="AN755">
            <v>300</v>
          </cell>
          <cell r="AO755">
            <v>17</v>
          </cell>
          <cell r="AP755">
            <v>31</v>
          </cell>
          <cell r="AQ755">
            <v>21</v>
          </cell>
          <cell r="AR755">
            <v>0.4</v>
          </cell>
          <cell r="AS755">
            <v>0.5</v>
          </cell>
        </row>
        <row r="756">
          <cell r="A756">
            <v>670</v>
          </cell>
          <cell r="B756" t="str">
            <v>Manga</v>
          </cell>
          <cell r="C756" t="str">
            <v>Frutos e produtos derivados de frutos</v>
          </cell>
          <cell r="D756" t="str">
            <v>Fruta utilizada como fruta</v>
          </cell>
          <cell r="E756" t="str">
            <v>Frutos diversos com casca não comestível, grandes</v>
          </cell>
          <cell r="F756">
            <v>59</v>
          </cell>
          <cell r="G756">
            <v>250</v>
          </cell>
          <cell r="H756">
            <v>0.3</v>
          </cell>
          <cell r="I756">
            <v>0.1</v>
          </cell>
          <cell r="J756">
            <v>0.1</v>
          </cell>
          <cell r="K756">
            <v>0.1</v>
          </cell>
          <cell r="L756">
            <v>0</v>
          </cell>
          <cell r="M756">
            <v>0</v>
          </cell>
          <cell r="N756">
            <v>11.7</v>
          </cell>
          <cell r="O756">
            <v>11.5</v>
          </cell>
          <cell r="P756">
            <v>0</v>
          </cell>
          <cell r="Q756">
            <v>0.2</v>
          </cell>
          <cell r="R756">
            <v>2.9</v>
          </cell>
          <cell r="S756">
            <v>0.5</v>
          </cell>
          <cell r="T756">
            <v>0</v>
          </cell>
          <cell r="U756">
            <v>0</v>
          </cell>
          <cell r="V756">
            <v>83.5</v>
          </cell>
          <cell r="W756">
            <v>0.6</v>
          </cell>
          <cell r="X756">
            <v>0</v>
          </cell>
          <cell r="Y756">
            <v>300</v>
          </cell>
          <cell r="Z756">
            <v>1800</v>
          </cell>
          <cell r="AA756">
            <v>0</v>
          </cell>
          <cell r="AB756">
            <v>1</v>
          </cell>
          <cell r="AC756">
            <v>0.04</v>
          </cell>
          <cell r="AD756">
            <v>0.05</v>
          </cell>
          <cell r="AE756">
            <v>0.5</v>
          </cell>
          <cell r="AF756">
            <v>0.6</v>
          </cell>
          <cell r="AG756">
            <v>0.1</v>
          </cell>
          <cell r="AH756">
            <v>0.13</v>
          </cell>
          <cell r="AI756">
            <v>0</v>
          </cell>
          <cell r="AJ756">
            <v>23</v>
          </cell>
          <cell r="AK756">
            <v>36</v>
          </cell>
          <cell r="AL756">
            <v>0.5</v>
          </cell>
          <cell r="AM756">
            <v>14</v>
          </cell>
          <cell r="AN756">
            <v>120</v>
          </cell>
          <cell r="AO756">
            <v>9</v>
          </cell>
          <cell r="AP756">
            <v>10</v>
          </cell>
          <cell r="AQ756">
            <v>13</v>
          </cell>
          <cell r="AR756">
            <v>0.2</v>
          </cell>
          <cell r="AS756">
            <v>0.1</v>
          </cell>
        </row>
        <row r="757">
          <cell r="A757">
            <v>1900000107</v>
          </cell>
          <cell r="B757" t="str">
            <v>Manga desidratada</v>
          </cell>
          <cell r="C757" t="str">
            <v>Frutos e produtos derivados de frutos</v>
          </cell>
          <cell r="D757" t="str">
            <v>Produtos de frutos processados</v>
          </cell>
          <cell r="E757" t="str">
            <v>Frutos secados</v>
          </cell>
          <cell r="F757">
            <v>340</v>
          </cell>
          <cell r="G757">
            <v>1440</v>
          </cell>
          <cell r="H757">
            <v>1.7</v>
          </cell>
          <cell r="I757">
            <v>0.6</v>
          </cell>
          <cell r="J757">
            <v>0.6</v>
          </cell>
          <cell r="K757">
            <v>0.6</v>
          </cell>
          <cell r="L757">
            <v>0</v>
          </cell>
          <cell r="M757">
            <v>0</v>
          </cell>
          <cell r="N757">
            <v>67.400000000000006</v>
          </cell>
          <cell r="O757">
            <v>66.2</v>
          </cell>
          <cell r="P757">
            <v>0</v>
          </cell>
          <cell r="Q757">
            <v>1.2</v>
          </cell>
          <cell r="R757">
            <v>16.7</v>
          </cell>
          <cell r="S757">
            <v>2.9</v>
          </cell>
          <cell r="T757">
            <v>0.2</v>
          </cell>
          <cell r="U757">
            <v>0</v>
          </cell>
          <cell r="V757">
            <v>5</v>
          </cell>
          <cell r="W757">
            <v>3.5</v>
          </cell>
          <cell r="X757">
            <v>0</v>
          </cell>
          <cell r="AA757">
            <v>0</v>
          </cell>
          <cell r="AB757">
            <v>5.76</v>
          </cell>
          <cell r="AD757">
            <v>0.28999999999999998</v>
          </cell>
          <cell r="AE757">
            <v>2.88</v>
          </cell>
          <cell r="AF757">
            <v>3.46</v>
          </cell>
          <cell r="AG757">
            <v>0.57999999999999996</v>
          </cell>
          <cell r="AH757">
            <v>0.75</v>
          </cell>
          <cell r="AI757">
            <v>0</v>
          </cell>
          <cell r="AK757">
            <v>207.3</v>
          </cell>
          <cell r="AL757">
            <v>2.88</v>
          </cell>
          <cell r="AM757">
            <v>81</v>
          </cell>
          <cell r="AN757">
            <v>660</v>
          </cell>
          <cell r="AO757">
            <v>52</v>
          </cell>
          <cell r="AP757">
            <v>58</v>
          </cell>
          <cell r="AQ757">
            <v>75</v>
          </cell>
          <cell r="AR757">
            <v>1.2</v>
          </cell>
          <cell r="AS757">
            <v>0.6</v>
          </cell>
        </row>
        <row r="758">
          <cell r="A758">
            <v>1900000030</v>
          </cell>
          <cell r="B758" t="str">
            <v>Manjericão fresco</v>
          </cell>
          <cell r="C758" t="str">
            <v>Produtos hortícolas e derivados</v>
          </cell>
          <cell r="D758" t="str">
            <v>Ervas e flores comestíveis</v>
          </cell>
          <cell r="E758" t="str">
            <v>Ervas aromáticas</v>
          </cell>
          <cell r="F758">
            <v>48</v>
          </cell>
          <cell r="G758">
            <v>200</v>
          </cell>
          <cell r="H758">
            <v>0.8</v>
          </cell>
          <cell r="I758">
            <v>0.1</v>
          </cell>
          <cell r="J758">
            <v>0.1</v>
          </cell>
          <cell r="K758">
            <v>0.5</v>
          </cell>
          <cell r="L758">
            <v>0.1</v>
          </cell>
          <cell r="M758">
            <v>0</v>
          </cell>
          <cell r="N758">
            <v>5.0999999999999996</v>
          </cell>
          <cell r="O758">
            <v>5.0999999999999996</v>
          </cell>
          <cell r="P758">
            <v>0</v>
          </cell>
          <cell r="Q758">
            <v>0</v>
          </cell>
          <cell r="R758">
            <v>3.9</v>
          </cell>
          <cell r="S758">
            <v>3.1</v>
          </cell>
          <cell r="T758">
            <v>0</v>
          </cell>
          <cell r="U758">
            <v>0</v>
          </cell>
          <cell r="V758">
            <v>88</v>
          </cell>
          <cell r="W758">
            <v>0</v>
          </cell>
          <cell r="X758">
            <v>0</v>
          </cell>
          <cell r="Y758">
            <v>660</v>
          </cell>
          <cell r="Z758">
            <v>3950</v>
          </cell>
          <cell r="AA758">
            <v>0</v>
          </cell>
          <cell r="AB758">
            <v>5</v>
          </cell>
          <cell r="AC758">
            <v>0.08</v>
          </cell>
          <cell r="AD758">
            <v>0.31</v>
          </cell>
          <cell r="AE758">
            <v>1.1000000000000001</v>
          </cell>
          <cell r="AF758">
            <v>1.6</v>
          </cell>
          <cell r="AG758">
            <v>0.5</v>
          </cell>
          <cell r="AH758">
            <v>0.09</v>
          </cell>
          <cell r="AI758">
            <v>0</v>
          </cell>
          <cell r="AJ758">
            <v>26</v>
          </cell>
          <cell r="AK758">
            <v>110</v>
          </cell>
          <cell r="AL758">
            <v>1.7</v>
          </cell>
          <cell r="AM758">
            <v>9</v>
          </cell>
          <cell r="AN758">
            <v>300</v>
          </cell>
          <cell r="AO758">
            <v>250</v>
          </cell>
          <cell r="AP758">
            <v>37</v>
          </cell>
          <cell r="AQ758">
            <v>11</v>
          </cell>
          <cell r="AR758">
            <v>5.5</v>
          </cell>
          <cell r="AS758">
            <v>0.7</v>
          </cell>
        </row>
        <row r="759">
          <cell r="A759">
            <v>1206</v>
          </cell>
          <cell r="B759" t="str">
            <v>Manjericão seco</v>
          </cell>
          <cell r="C759" t="str">
            <v>Leguminosas, frutos de casca rija, sementes oleaginosas e especiarias</v>
          </cell>
          <cell r="D759" t="str">
            <v xml:space="preserve">Especiarias </v>
          </cell>
          <cell r="E759" t="str">
            <v>Ervas secas</v>
          </cell>
          <cell r="F759">
            <v>244</v>
          </cell>
          <cell r="G759">
            <v>1010</v>
          </cell>
          <cell r="H759">
            <v>4.0999999999999996</v>
          </cell>
          <cell r="I759">
            <v>2.2000000000000002</v>
          </cell>
          <cell r="J759">
            <v>1.2</v>
          </cell>
          <cell r="K759">
            <v>0.5</v>
          </cell>
          <cell r="L759">
            <v>0.4</v>
          </cell>
          <cell r="M759">
            <v>0</v>
          </cell>
          <cell r="N759">
            <v>10</v>
          </cell>
          <cell r="O759">
            <v>1.7</v>
          </cell>
          <cell r="P759">
            <v>0</v>
          </cell>
          <cell r="Q759">
            <v>8.3000000000000007</v>
          </cell>
          <cell r="R759">
            <v>37.700000000000003</v>
          </cell>
          <cell r="S759">
            <v>23</v>
          </cell>
          <cell r="T759">
            <v>0.2</v>
          </cell>
          <cell r="U759">
            <v>0</v>
          </cell>
          <cell r="V759">
            <v>10.3</v>
          </cell>
          <cell r="W759">
            <v>0</v>
          </cell>
          <cell r="X759">
            <v>0</v>
          </cell>
          <cell r="Y759">
            <v>938</v>
          </cell>
          <cell r="Z759">
            <v>5630</v>
          </cell>
          <cell r="AA759">
            <v>0</v>
          </cell>
          <cell r="AB759">
            <v>10.7</v>
          </cell>
          <cell r="AC759">
            <v>0.08</v>
          </cell>
          <cell r="AD759">
            <v>1.2</v>
          </cell>
          <cell r="AE759">
            <v>4.9000000000000004</v>
          </cell>
          <cell r="AF759">
            <v>7.4</v>
          </cell>
          <cell r="AG759">
            <v>2.5</v>
          </cell>
          <cell r="AH759">
            <v>1.34</v>
          </cell>
          <cell r="AI759">
            <v>0</v>
          </cell>
          <cell r="AJ759">
            <v>1</v>
          </cell>
          <cell r="AK759">
            <v>1</v>
          </cell>
          <cell r="AL759">
            <v>14.8</v>
          </cell>
          <cell r="AM759">
            <v>76</v>
          </cell>
          <cell r="AN759">
            <v>2630</v>
          </cell>
          <cell r="AO759">
            <v>2240</v>
          </cell>
          <cell r="AP759">
            <v>270</v>
          </cell>
          <cell r="AQ759">
            <v>710</v>
          </cell>
          <cell r="AR759">
            <v>90</v>
          </cell>
          <cell r="AS759">
            <v>7.1</v>
          </cell>
        </row>
        <row r="760">
          <cell r="A760">
            <v>1208</v>
          </cell>
          <cell r="B760" t="str">
            <v>Manjerona seca</v>
          </cell>
          <cell r="C760" t="str">
            <v>Leguminosas, frutos de casca rija, sementes oleaginosas e especiarias</v>
          </cell>
          <cell r="D760" t="str">
            <v xml:space="preserve">Especiarias </v>
          </cell>
          <cell r="E760" t="str">
            <v>Ervas secas</v>
          </cell>
          <cell r="F760">
            <v>320</v>
          </cell>
          <cell r="G760">
            <v>1340</v>
          </cell>
          <cell r="H760">
            <v>7</v>
          </cell>
          <cell r="I760">
            <v>1.2</v>
          </cell>
          <cell r="J760">
            <v>2.6</v>
          </cell>
          <cell r="K760">
            <v>1.1000000000000001</v>
          </cell>
          <cell r="L760">
            <v>1</v>
          </cell>
          <cell r="M760">
            <v>0</v>
          </cell>
          <cell r="N760">
            <v>42.5</v>
          </cell>
          <cell r="O760">
            <v>42.5</v>
          </cell>
          <cell r="P760">
            <v>0</v>
          </cell>
          <cell r="Q760">
            <v>0</v>
          </cell>
          <cell r="R760">
            <v>18.100000000000001</v>
          </cell>
          <cell r="S760">
            <v>12.7</v>
          </cell>
          <cell r="T760">
            <v>0.2</v>
          </cell>
          <cell r="U760">
            <v>0</v>
          </cell>
          <cell r="V760">
            <v>7.6</v>
          </cell>
          <cell r="W760">
            <v>0</v>
          </cell>
          <cell r="X760">
            <v>0</v>
          </cell>
          <cell r="Y760">
            <v>807</v>
          </cell>
          <cell r="Z760">
            <v>4842</v>
          </cell>
          <cell r="AA760">
            <v>0</v>
          </cell>
          <cell r="AB760">
            <v>9.15</v>
          </cell>
          <cell r="AC760">
            <v>0.28999999999999998</v>
          </cell>
          <cell r="AD760">
            <v>0.32</v>
          </cell>
          <cell r="AE760">
            <v>4.0999999999999996</v>
          </cell>
          <cell r="AF760">
            <v>6.6</v>
          </cell>
          <cell r="AG760">
            <v>2.5</v>
          </cell>
          <cell r="AH760">
            <v>0</v>
          </cell>
          <cell r="AI760">
            <v>0</v>
          </cell>
          <cell r="AJ760">
            <v>0</v>
          </cell>
          <cell r="AK760">
            <v>0</v>
          </cell>
          <cell r="AL760">
            <v>4.22</v>
          </cell>
          <cell r="AM760">
            <v>77</v>
          </cell>
          <cell r="AN760">
            <v>1520</v>
          </cell>
          <cell r="AO760">
            <v>1990</v>
          </cell>
          <cell r="AP760">
            <v>310</v>
          </cell>
          <cell r="AQ760">
            <v>200</v>
          </cell>
          <cell r="AR760">
            <v>120</v>
          </cell>
          <cell r="AS760">
            <v>3.6</v>
          </cell>
        </row>
        <row r="761">
          <cell r="A761">
            <v>385</v>
          </cell>
          <cell r="B761" t="str">
            <v>Manteiga com sal</v>
          </cell>
          <cell r="C761" t="str">
            <v>Óleos e gorduras de origem animal e vegetal e seus derivados</v>
          </cell>
          <cell r="D761" t="str">
            <v>Emulsões de gordura e gorduras misturadas</v>
          </cell>
          <cell r="E761" t="str">
            <v>Manteiga</v>
          </cell>
          <cell r="F761">
            <v>739</v>
          </cell>
          <cell r="G761">
            <v>3040</v>
          </cell>
          <cell r="H761">
            <v>81.8</v>
          </cell>
          <cell r="I761">
            <v>46.3</v>
          </cell>
          <cell r="J761">
            <v>18.899999999999999</v>
          </cell>
          <cell r="K761">
            <v>2.4</v>
          </cell>
          <cell r="L761">
            <v>2</v>
          </cell>
          <cell r="M761">
            <v>3.3</v>
          </cell>
          <cell r="N761">
            <v>0.7</v>
          </cell>
          <cell r="O761">
            <v>0.7</v>
          </cell>
          <cell r="P761">
            <v>0</v>
          </cell>
          <cell r="Q761">
            <v>0</v>
          </cell>
          <cell r="R761">
            <v>0</v>
          </cell>
          <cell r="S761">
            <v>0.1</v>
          </cell>
          <cell r="T761">
            <v>1.9</v>
          </cell>
          <cell r="U761">
            <v>0</v>
          </cell>
          <cell r="V761">
            <v>16</v>
          </cell>
          <cell r="W761">
            <v>0</v>
          </cell>
          <cell r="X761">
            <v>230</v>
          </cell>
          <cell r="Y761">
            <v>565</v>
          </cell>
          <cell r="Z761">
            <v>45</v>
          </cell>
          <cell r="AA761">
            <v>0.7</v>
          </cell>
          <cell r="AB761">
            <v>2</v>
          </cell>
          <cell r="AC761">
            <v>0</v>
          </cell>
          <cell r="AD761">
            <v>0.02</v>
          </cell>
          <cell r="AE761">
            <v>0</v>
          </cell>
          <cell r="AF761">
            <v>0</v>
          </cell>
          <cell r="AG761">
            <v>0</v>
          </cell>
          <cell r="AH761">
            <v>0.01</v>
          </cell>
          <cell r="AI761">
            <v>0</v>
          </cell>
          <cell r="AJ761">
            <v>0</v>
          </cell>
          <cell r="AK761">
            <v>0</v>
          </cell>
          <cell r="AL761">
            <v>1.9</v>
          </cell>
          <cell r="AM761">
            <v>750</v>
          </cell>
          <cell r="AN761">
            <v>15</v>
          </cell>
          <cell r="AO761">
            <v>15</v>
          </cell>
          <cell r="AP761">
            <v>24</v>
          </cell>
          <cell r="AQ761">
            <v>2</v>
          </cell>
          <cell r="AR761">
            <v>0.2</v>
          </cell>
          <cell r="AS761">
            <v>0.1</v>
          </cell>
        </row>
        <row r="762">
          <cell r="A762">
            <v>386</v>
          </cell>
          <cell r="B762" t="str">
            <v>Manteiga sem sal</v>
          </cell>
          <cell r="C762" t="str">
            <v>Óleos e gorduras de origem animal e vegetal e seus derivados</v>
          </cell>
          <cell r="D762" t="str">
            <v>Emulsões de gordura e gorduras misturadas</v>
          </cell>
          <cell r="E762" t="str">
            <v>Manteiga</v>
          </cell>
          <cell r="F762">
            <v>750</v>
          </cell>
          <cell r="G762">
            <v>3080</v>
          </cell>
          <cell r="H762">
            <v>83</v>
          </cell>
          <cell r="I762">
            <v>47</v>
          </cell>
          <cell r="J762">
            <v>19.2</v>
          </cell>
          <cell r="K762">
            <v>2.4</v>
          </cell>
          <cell r="L762">
            <v>2</v>
          </cell>
          <cell r="M762">
            <v>3.3</v>
          </cell>
          <cell r="N762">
            <v>0.7</v>
          </cell>
          <cell r="O762">
            <v>0.7</v>
          </cell>
          <cell r="P762">
            <v>0</v>
          </cell>
          <cell r="Q762">
            <v>0</v>
          </cell>
          <cell r="R762">
            <v>0</v>
          </cell>
          <cell r="S762">
            <v>0.1</v>
          </cell>
          <cell r="T762">
            <v>0</v>
          </cell>
          <cell r="U762">
            <v>0</v>
          </cell>
          <cell r="V762">
            <v>16</v>
          </cell>
          <cell r="W762">
            <v>0</v>
          </cell>
          <cell r="X762">
            <v>230</v>
          </cell>
          <cell r="Y762">
            <v>565</v>
          </cell>
          <cell r="Z762">
            <v>45</v>
          </cell>
          <cell r="AA762">
            <v>0.7</v>
          </cell>
          <cell r="AB762">
            <v>2</v>
          </cell>
          <cell r="AC762">
            <v>0</v>
          </cell>
          <cell r="AD762">
            <v>0.02</v>
          </cell>
          <cell r="AE762">
            <v>0</v>
          </cell>
          <cell r="AF762">
            <v>0</v>
          </cell>
          <cell r="AG762">
            <v>0</v>
          </cell>
          <cell r="AH762">
            <v>0.01</v>
          </cell>
          <cell r="AI762">
            <v>0</v>
          </cell>
          <cell r="AJ762">
            <v>0</v>
          </cell>
          <cell r="AK762">
            <v>0</v>
          </cell>
          <cell r="AL762">
            <v>0.2</v>
          </cell>
          <cell r="AM762">
            <v>8</v>
          </cell>
          <cell r="AN762">
            <v>15</v>
          </cell>
          <cell r="AO762">
            <v>15</v>
          </cell>
          <cell r="AP762">
            <v>24</v>
          </cell>
          <cell r="AQ762">
            <v>2</v>
          </cell>
          <cell r="AR762">
            <v>0.2</v>
          </cell>
          <cell r="AS762">
            <v>0.1</v>
          </cell>
        </row>
        <row r="763">
          <cell r="A763">
            <v>1900000009</v>
          </cell>
          <cell r="B763" t="str">
            <v>Maracujá</v>
          </cell>
          <cell r="C763" t="str">
            <v>Frutos e produtos derivados de frutos</v>
          </cell>
          <cell r="D763" t="str">
            <v>Fruta utilizada como fruta</v>
          </cell>
          <cell r="E763" t="str">
            <v>Frutos diversos com casca não comestível, pequenos</v>
          </cell>
          <cell r="F763">
            <v>52</v>
          </cell>
          <cell r="G763">
            <v>221</v>
          </cell>
          <cell r="H763">
            <v>0.4</v>
          </cell>
          <cell r="I763">
            <v>0.1</v>
          </cell>
          <cell r="J763">
            <v>0.1</v>
          </cell>
          <cell r="K763">
            <v>0.2</v>
          </cell>
          <cell r="L763">
            <v>0.2</v>
          </cell>
          <cell r="M763">
            <v>0</v>
          </cell>
          <cell r="N763">
            <v>5.7</v>
          </cell>
          <cell r="O763">
            <v>5.7</v>
          </cell>
          <cell r="P763">
            <v>0</v>
          </cell>
          <cell r="Q763">
            <v>0</v>
          </cell>
          <cell r="R763">
            <v>3.3</v>
          </cell>
          <cell r="S763">
            <v>2.6</v>
          </cell>
          <cell r="T763">
            <v>0</v>
          </cell>
          <cell r="U763">
            <v>0</v>
          </cell>
          <cell r="V763">
            <v>74.900000000000006</v>
          </cell>
          <cell r="W763">
            <v>3</v>
          </cell>
          <cell r="X763">
            <v>0</v>
          </cell>
          <cell r="Y763">
            <v>125</v>
          </cell>
          <cell r="Z763">
            <v>750</v>
          </cell>
          <cell r="AA763">
            <v>0</v>
          </cell>
          <cell r="AB763">
            <v>0.5</v>
          </cell>
          <cell r="AC763">
            <v>0.03</v>
          </cell>
          <cell r="AD763">
            <v>0.12</v>
          </cell>
          <cell r="AE763">
            <v>1.5</v>
          </cell>
          <cell r="AF763">
            <v>1.9</v>
          </cell>
          <cell r="AG763">
            <v>0.4</v>
          </cell>
          <cell r="AH763">
            <v>0.1</v>
          </cell>
          <cell r="AI763">
            <v>0</v>
          </cell>
          <cell r="AJ763">
            <v>23</v>
          </cell>
          <cell r="AK763">
            <v>9.1999999999999993</v>
          </cell>
          <cell r="AL763">
            <v>0.79</v>
          </cell>
          <cell r="AM763">
            <v>19</v>
          </cell>
          <cell r="AN763">
            <v>200</v>
          </cell>
          <cell r="AO763">
            <v>11</v>
          </cell>
          <cell r="AP763">
            <v>64</v>
          </cell>
          <cell r="AQ763">
            <v>29</v>
          </cell>
          <cell r="AR763">
            <v>1.3</v>
          </cell>
          <cell r="AS763">
            <v>0.8</v>
          </cell>
          <cell r="AT763">
            <v>1</v>
          </cell>
        </row>
        <row r="764">
          <cell r="A764">
            <v>100300002</v>
          </cell>
          <cell r="B764" t="str">
            <v>Margarina</v>
          </cell>
          <cell r="C764" t="str">
            <v>Óleos e gorduras de origem animal e vegetal e seus derivados</v>
          </cell>
          <cell r="D764" t="str">
            <v>Emulsões de gordura e gorduras misturadas</v>
          </cell>
          <cell r="E764" t="str">
            <v>Margarinas e similares</v>
          </cell>
          <cell r="F764">
            <v>740</v>
          </cell>
          <cell r="G764">
            <v>3040</v>
          </cell>
          <cell r="H764">
            <v>82</v>
          </cell>
          <cell r="I764">
            <v>35.4</v>
          </cell>
          <cell r="J764">
            <v>23</v>
          </cell>
          <cell r="K764">
            <v>16.899999999999999</v>
          </cell>
          <cell r="L764">
            <v>15.5</v>
          </cell>
          <cell r="M764">
            <v>2.4</v>
          </cell>
          <cell r="N764">
            <v>0.4</v>
          </cell>
          <cell r="O764">
            <v>0.4</v>
          </cell>
          <cell r="P764">
            <v>0</v>
          </cell>
          <cell r="Q764">
            <v>0</v>
          </cell>
          <cell r="R764">
            <v>0</v>
          </cell>
          <cell r="S764">
            <v>0.1</v>
          </cell>
          <cell r="T764">
            <v>2.8</v>
          </cell>
          <cell r="U764">
            <v>0</v>
          </cell>
          <cell r="V764">
            <v>14.4</v>
          </cell>
          <cell r="W764">
            <v>0</v>
          </cell>
          <cell r="X764">
            <v>151</v>
          </cell>
          <cell r="Y764">
            <v>305</v>
          </cell>
          <cell r="Z764">
            <v>133</v>
          </cell>
          <cell r="AA764">
            <v>0.1</v>
          </cell>
          <cell r="AB764">
            <v>12</v>
          </cell>
          <cell r="AC764">
            <v>0</v>
          </cell>
          <cell r="AD764">
            <v>0</v>
          </cell>
          <cell r="AE764">
            <v>0</v>
          </cell>
          <cell r="AF764">
            <v>0</v>
          </cell>
          <cell r="AG764">
            <v>0</v>
          </cell>
          <cell r="AH764">
            <v>0</v>
          </cell>
          <cell r="AI764">
            <v>0</v>
          </cell>
          <cell r="AJ764">
            <v>0</v>
          </cell>
          <cell r="AK764">
            <v>0</v>
          </cell>
          <cell r="AL764">
            <v>3.1</v>
          </cell>
          <cell r="AM764">
            <v>1120</v>
          </cell>
          <cell r="AN764">
            <v>6.7</v>
          </cell>
          <cell r="AO764">
            <v>3</v>
          </cell>
          <cell r="AP764">
            <v>5.7</v>
          </cell>
          <cell r="AQ764">
            <v>1</v>
          </cell>
          <cell r="AR764">
            <v>0.3</v>
          </cell>
          <cell r="AS764">
            <v>0.1</v>
          </cell>
        </row>
        <row r="765">
          <cell r="A765">
            <v>384</v>
          </cell>
          <cell r="B765" t="str">
            <v>Margarina 3/4, de girassol</v>
          </cell>
          <cell r="C765" t="str">
            <v>Óleos e gorduras de origem animal e vegetal e seus derivados</v>
          </cell>
          <cell r="D765" t="str">
            <v>Emulsões de gordura e gorduras misturadas</v>
          </cell>
          <cell r="E765" t="str">
            <v>Margarinas e similares</v>
          </cell>
          <cell r="F765">
            <v>524</v>
          </cell>
          <cell r="G765">
            <v>2150</v>
          </cell>
          <cell r="H765">
            <v>58</v>
          </cell>
          <cell r="I765">
            <v>13.7</v>
          </cell>
          <cell r="J765">
            <v>13</v>
          </cell>
          <cell r="K765">
            <v>30.6</v>
          </cell>
          <cell r="L765">
            <v>30.5</v>
          </cell>
          <cell r="M765">
            <v>1.4</v>
          </cell>
          <cell r="N765">
            <v>0.3</v>
          </cell>
          <cell r="O765">
            <v>0.3</v>
          </cell>
          <cell r="P765">
            <v>0</v>
          </cell>
          <cell r="Q765">
            <v>0</v>
          </cell>
          <cell r="R765">
            <v>0</v>
          </cell>
          <cell r="S765">
            <v>0.1</v>
          </cell>
          <cell r="T765">
            <v>0.6</v>
          </cell>
          <cell r="U765">
            <v>0</v>
          </cell>
          <cell r="V765">
            <v>40.799999999999997</v>
          </cell>
          <cell r="W765">
            <v>0</v>
          </cell>
          <cell r="X765">
            <v>1</v>
          </cell>
          <cell r="Y765">
            <v>1090</v>
          </cell>
          <cell r="Z765">
            <v>0</v>
          </cell>
          <cell r="AA765">
            <v>5</v>
          </cell>
          <cell r="AB765">
            <v>18</v>
          </cell>
          <cell r="AC765">
            <v>0</v>
          </cell>
          <cell r="AD765">
            <v>0</v>
          </cell>
          <cell r="AE765">
            <v>0</v>
          </cell>
          <cell r="AF765">
            <v>0</v>
          </cell>
          <cell r="AG765">
            <v>0</v>
          </cell>
          <cell r="AH765">
            <v>0</v>
          </cell>
          <cell r="AI765">
            <v>0</v>
          </cell>
          <cell r="AJ765">
            <v>0</v>
          </cell>
          <cell r="AK765">
            <v>0</v>
          </cell>
          <cell r="AL765">
            <v>1.9</v>
          </cell>
          <cell r="AM765">
            <v>240</v>
          </cell>
          <cell r="AN765">
            <v>21</v>
          </cell>
          <cell r="AO765">
            <v>7</v>
          </cell>
          <cell r="AP765">
            <v>12</v>
          </cell>
          <cell r="AQ765">
            <v>2</v>
          </cell>
          <cell r="AR765">
            <v>0.1</v>
          </cell>
          <cell r="AS765">
            <v>0.1</v>
          </cell>
        </row>
        <row r="766">
          <cell r="A766">
            <v>380</v>
          </cell>
          <cell r="B766" t="str">
            <v>Margarina culinária para folhados, com sal</v>
          </cell>
          <cell r="C766" t="str">
            <v>Óleos e gorduras de origem animal e vegetal e seus derivados</v>
          </cell>
          <cell r="D766" t="str">
            <v>Emulsões de gordura e gorduras misturadas</v>
          </cell>
          <cell r="E766" t="str">
            <v>Mistura de óleos e gorduras</v>
          </cell>
          <cell r="F766">
            <v>772</v>
          </cell>
          <cell r="G766">
            <v>3170</v>
          </cell>
          <cell r="H766">
            <v>85.5</v>
          </cell>
          <cell r="I766">
            <v>31.4</v>
          </cell>
          <cell r="J766">
            <v>26.1</v>
          </cell>
          <cell r="K766">
            <v>13.2</v>
          </cell>
          <cell r="L766">
            <v>12.4</v>
          </cell>
          <cell r="M766">
            <v>3.6</v>
          </cell>
          <cell r="N766">
            <v>0.4</v>
          </cell>
          <cell r="O766">
            <v>0.4</v>
          </cell>
          <cell r="P766">
            <v>0</v>
          </cell>
          <cell r="Q766">
            <v>0</v>
          </cell>
          <cell r="R766">
            <v>0</v>
          </cell>
          <cell r="S766">
            <v>0.1</v>
          </cell>
          <cell r="T766">
            <v>2.4</v>
          </cell>
          <cell r="U766">
            <v>0</v>
          </cell>
          <cell r="V766">
            <v>11.3</v>
          </cell>
          <cell r="W766">
            <v>0</v>
          </cell>
          <cell r="X766">
            <v>225</v>
          </cell>
          <cell r="Y766">
            <v>157</v>
          </cell>
          <cell r="Z766">
            <v>0</v>
          </cell>
          <cell r="AA766">
            <v>0</v>
          </cell>
          <cell r="AB766">
            <v>36</v>
          </cell>
          <cell r="AC766">
            <v>0</v>
          </cell>
          <cell r="AD766">
            <v>0</v>
          </cell>
          <cell r="AE766">
            <v>0</v>
          </cell>
          <cell r="AF766">
            <v>0</v>
          </cell>
          <cell r="AG766">
            <v>0</v>
          </cell>
          <cell r="AH766">
            <v>0</v>
          </cell>
          <cell r="AI766">
            <v>0</v>
          </cell>
          <cell r="AJ766">
            <v>0</v>
          </cell>
          <cell r="AK766">
            <v>0</v>
          </cell>
          <cell r="AL766">
            <v>2.7</v>
          </cell>
          <cell r="AM766">
            <v>970</v>
          </cell>
          <cell r="AN766">
            <v>8</v>
          </cell>
          <cell r="AO766">
            <v>3</v>
          </cell>
          <cell r="AP766">
            <v>5</v>
          </cell>
          <cell r="AQ766">
            <v>1</v>
          </cell>
          <cell r="AR766">
            <v>0.3</v>
          </cell>
          <cell r="AS766">
            <v>0.1</v>
          </cell>
        </row>
        <row r="767">
          <cell r="A767">
            <v>379</v>
          </cell>
          <cell r="B767" t="str">
            <v>Margarina industrial para pastelaria, com sal</v>
          </cell>
          <cell r="C767" t="str">
            <v>Óleos e gorduras de origem animal e vegetal e seus derivados</v>
          </cell>
          <cell r="D767" t="str">
            <v>Emulsões de gordura e gorduras misturadas</v>
          </cell>
          <cell r="E767" t="str">
            <v>Mistura de óleos e gorduras</v>
          </cell>
          <cell r="F767">
            <v>727</v>
          </cell>
          <cell r="G767">
            <v>2990</v>
          </cell>
          <cell r="H767">
            <v>80.5</v>
          </cell>
          <cell r="I767">
            <v>34.700000000000003</v>
          </cell>
          <cell r="J767">
            <v>25.7</v>
          </cell>
          <cell r="K767">
            <v>15.1</v>
          </cell>
          <cell r="L767">
            <v>14</v>
          </cell>
          <cell r="M767">
            <v>3.6</v>
          </cell>
          <cell r="N767">
            <v>0.4</v>
          </cell>
          <cell r="O767">
            <v>0.4</v>
          </cell>
          <cell r="P767">
            <v>0</v>
          </cell>
          <cell r="Q767">
            <v>0</v>
          </cell>
          <cell r="R767">
            <v>0</v>
          </cell>
          <cell r="S767">
            <v>0.1</v>
          </cell>
          <cell r="T767">
            <v>3</v>
          </cell>
          <cell r="U767">
            <v>0</v>
          </cell>
          <cell r="V767">
            <v>16</v>
          </cell>
          <cell r="W767">
            <v>0</v>
          </cell>
          <cell r="X767">
            <v>225</v>
          </cell>
          <cell r="Y767">
            <v>157</v>
          </cell>
          <cell r="Z767">
            <v>0</v>
          </cell>
          <cell r="AA767">
            <v>0</v>
          </cell>
          <cell r="AB767">
            <v>0</v>
          </cell>
          <cell r="AC767">
            <v>0</v>
          </cell>
          <cell r="AD767">
            <v>0</v>
          </cell>
          <cell r="AE767">
            <v>0</v>
          </cell>
          <cell r="AF767">
            <v>0</v>
          </cell>
          <cell r="AG767">
            <v>0</v>
          </cell>
          <cell r="AH767">
            <v>0</v>
          </cell>
          <cell r="AI767">
            <v>0</v>
          </cell>
          <cell r="AJ767">
            <v>0</v>
          </cell>
          <cell r="AK767">
            <v>0</v>
          </cell>
          <cell r="AL767">
            <v>3.3</v>
          </cell>
          <cell r="AM767">
            <v>1200</v>
          </cell>
          <cell r="AN767">
            <v>6</v>
          </cell>
          <cell r="AO767">
            <v>3</v>
          </cell>
          <cell r="AP767">
            <v>6</v>
          </cell>
          <cell r="AQ767">
            <v>1</v>
          </cell>
          <cell r="AR767">
            <v>0.3</v>
          </cell>
          <cell r="AS767">
            <v>0.1</v>
          </cell>
        </row>
        <row r="768">
          <cell r="A768">
            <v>381</v>
          </cell>
          <cell r="B768" t="str">
            <v>Margarina vegetal culinária, 80% gordura, com sal</v>
          </cell>
          <cell r="C768" t="str">
            <v>Óleos e gorduras de origem animal e vegetal e seus derivados</v>
          </cell>
          <cell r="D768" t="str">
            <v>Emulsões de gordura e gorduras misturadas</v>
          </cell>
          <cell r="E768" t="str">
            <v>Margarinas e similares</v>
          </cell>
          <cell r="F768">
            <v>722</v>
          </cell>
          <cell r="G768">
            <v>2970</v>
          </cell>
          <cell r="H768">
            <v>80</v>
          </cell>
          <cell r="I768">
            <v>40.200000000000003</v>
          </cell>
          <cell r="J768">
            <v>17.2</v>
          </cell>
          <cell r="K768">
            <v>22.3</v>
          </cell>
          <cell r="L768">
            <v>20.100000000000001</v>
          </cell>
          <cell r="M768">
            <v>0</v>
          </cell>
          <cell r="N768">
            <v>0.4</v>
          </cell>
          <cell r="O768">
            <v>0.4</v>
          </cell>
          <cell r="P768">
            <v>0</v>
          </cell>
          <cell r="Q768">
            <v>0</v>
          </cell>
          <cell r="R768">
            <v>0</v>
          </cell>
          <cell r="S768">
            <v>0.1</v>
          </cell>
          <cell r="T768">
            <v>3</v>
          </cell>
          <cell r="U768">
            <v>0</v>
          </cell>
          <cell r="V768">
            <v>16</v>
          </cell>
          <cell r="W768">
            <v>0</v>
          </cell>
          <cell r="X768">
            <v>2</v>
          </cell>
          <cell r="Y768">
            <v>600</v>
          </cell>
          <cell r="Z768">
            <v>400</v>
          </cell>
          <cell r="AA768">
            <v>0.2</v>
          </cell>
          <cell r="AB768">
            <v>0</v>
          </cell>
          <cell r="AC768">
            <v>0</v>
          </cell>
          <cell r="AD768">
            <v>0</v>
          </cell>
          <cell r="AE768">
            <v>0</v>
          </cell>
          <cell r="AF768">
            <v>0</v>
          </cell>
          <cell r="AG768">
            <v>0</v>
          </cell>
          <cell r="AH768">
            <v>0</v>
          </cell>
          <cell r="AI768">
            <v>0</v>
          </cell>
          <cell r="AJ768">
            <v>0</v>
          </cell>
          <cell r="AK768">
            <v>0</v>
          </cell>
          <cell r="AL768">
            <v>3.3</v>
          </cell>
          <cell r="AM768">
            <v>1200</v>
          </cell>
          <cell r="AN768">
            <v>6</v>
          </cell>
          <cell r="AO768">
            <v>3</v>
          </cell>
          <cell r="AP768">
            <v>6</v>
          </cell>
          <cell r="AQ768">
            <v>1</v>
          </cell>
          <cell r="AR768">
            <v>0.3</v>
          </cell>
          <cell r="AS768">
            <v>0.1</v>
          </cell>
        </row>
        <row r="769">
          <cell r="A769">
            <v>382</v>
          </cell>
          <cell r="B769" t="str">
            <v>Margarina vegetal culinária, com alho e sal</v>
          </cell>
          <cell r="C769" t="str">
            <v>Óleos e gorduras de origem animal e vegetal e seus derivados</v>
          </cell>
          <cell r="D769" t="str">
            <v>Emulsões de gordura e gorduras misturadas</v>
          </cell>
          <cell r="E769" t="str">
            <v>Margarinas e similares</v>
          </cell>
          <cell r="F769">
            <v>692</v>
          </cell>
          <cell r="G769">
            <v>2850</v>
          </cell>
          <cell r="H769">
            <v>74.3</v>
          </cell>
          <cell r="I769">
            <v>29.7</v>
          </cell>
          <cell r="J769">
            <v>23.6</v>
          </cell>
          <cell r="K769">
            <v>20.6</v>
          </cell>
          <cell r="L769">
            <v>18.5</v>
          </cell>
          <cell r="M769">
            <v>0</v>
          </cell>
          <cell r="N769">
            <v>4.4000000000000004</v>
          </cell>
          <cell r="O769">
            <v>0.9</v>
          </cell>
          <cell r="P769">
            <v>0</v>
          </cell>
          <cell r="Q769">
            <v>3.5</v>
          </cell>
          <cell r="R769">
            <v>0.7</v>
          </cell>
          <cell r="S769">
            <v>1</v>
          </cell>
          <cell r="T769">
            <v>3</v>
          </cell>
          <cell r="U769">
            <v>0</v>
          </cell>
          <cell r="V769">
            <v>16</v>
          </cell>
          <cell r="W769">
            <v>0</v>
          </cell>
          <cell r="X769">
            <v>2</v>
          </cell>
          <cell r="Y769">
            <v>560</v>
          </cell>
          <cell r="Z769">
            <v>372</v>
          </cell>
          <cell r="AA769">
            <v>5</v>
          </cell>
          <cell r="AB769">
            <v>0</v>
          </cell>
          <cell r="AC769">
            <v>0.03</v>
          </cell>
          <cell r="AD769">
            <v>0.01</v>
          </cell>
          <cell r="AE769">
            <v>0.05</v>
          </cell>
          <cell r="AF769">
            <v>0.35</v>
          </cell>
          <cell r="AG769">
            <v>0.3</v>
          </cell>
          <cell r="AH769">
            <v>7.0000000000000007E-2</v>
          </cell>
          <cell r="AI769">
            <v>0</v>
          </cell>
          <cell r="AJ769">
            <v>0</v>
          </cell>
          <cell r="AK769">
            <v>0</v>
          </cell>
          <cell r="AL769">
            <v>3.4</v>
          </cell>
          <cell r="AM769">
            <v>1200</v>
          </cell>
          <cell r="AN769">
            <v>100</v>
          </cell>
          <cell r="AO769">
            <v>8</v>
          </cell>
          <cell r="AP769">
            <v>21</v>
          </cell>
          <cell r="AQ769">
            <v>5</v>
          </cell>
          <cell r="AR769">
            <v>0.6</v>
          </cell>
          <cell r="AS769">
            <v>0.3</v>
          </cell>
        </row>
        <row r="770">
          <cell r="A770">
            <v>672</v>
          </cell>
          <cell r="B770" t="str">
            <v>Marmelada</v>
          </cell>
          <cell r="C770" t="str">
            <v>Açúcar e similares, confeitaria e sobremesas doces à base de água</v>
          </cell>
          <cell r="D770" t="str">
            <v>Confeitaria incluindo chocolate</v>
          </cell>
          <cell r="E770" t="str">
            <v>Barras doces e outras massas doces</v>
          </cell>
          <cell r="F770">
            <v>284</v>
          </cell>
          <cell r="G770">
            <v>1200</v>
          </cell>
          <cell r="H770">
            <v>0</v>
          </cell>
          <cell r="I770">
            <v>0</v>
          </cell>
          <cell r="J770">
            <v>0</v>
          </cell>
          <cell r="K770">
            <v>0</v>
          </cell>
          <cell r="L770">
            <v>0</v>
          </cell>
          <cell r="M770">
            <v>0</v>
          </cell>
          <cell r="N770">
            <v>69.7</v>
          </cell>
          <cell r="O770">
            <v>69.7</v>
          </cell>
          <cell r="P770">
            <v>0</v>
          </cell>
          <cell r="Q770">
            <v>0</v>
          </cell>
          <cell r="R770">
            <v>2.2000000000000002</v>
          </cell>
          <cell r="S770">
            <v>0.1</v>
          </cell>
          <cell r="T770">
            <v>0</v>
          </cell>
          <cell r="U770">
            <v>0</v>
          </cell>
          <cell r="V770">
            <v>24.1</v>
          </cell>
          <cell r="W770">
            <v>0</v>
          </cell>
          <cell r="X770">
            <v>0</v>
          </cell>
          <cell r="Y770">
            <v>0</v>
          </cell>
          <cell r="Z770">
            <v>0</v>
          </cell>
          <cell r="AA770">
            <v>0</v>
          </cell>
          <cell r="AB770">
            <v>0</v>
          </cell>
          <cell r="AC770">
            <v>0</v>
          </cell>
          <cell r="AD770">
            <v>0</v>
          </cell>
          <cell r="AE770">
            <v>0</v>
          </cell>
          <cell r="AF770">
            <v>0</v>
          </cell>
          <cell r="AG770">
            <v>0</v>
          </cell>
          <cell r="AH770">
            <v>0</v>
          </cell>
          <cell r="AI770">
            <v>0</v>
          </cell>
          <cell r="AJ770">
            <v>0</v>
          </cell>
          <cell r="AK770">
            <v>0</v>
          </cell>
          <cell r="AL770">
            <v>0.3</v>
          </cell>
          <cell r="AM770">
            <v>2</v>
          </cell>
          <cell r="AN770">
            <v>120</v>
          </cell>
          <cell r="AO770">
            <v>8</v>
          </cell>
          <cell r="AP770">
            <v>7</v>
          </cell>
          <cell r="AQ770">
            <v>5</v>
          </cell>
          <cell r="AR770">
            <v>2</v>
          </cell>
          <cell r="AS770">
            <v>0.1</v>
          </cell>
          <cell r="AU770">
            <v>1.7</v>
          </cell>
        </row>
        <row r="771">
          <cell r="A771">
            <v>671</v>
          </cell>
          <cell r="B771" t="str">
            <v>Marmelo</v>
          </cell>
          <cell r="C771" t="str">
            <v>Frutos e produtos derivados de frutos</v>
          </cell>
          <cell r="D771" t="str">
            <v>Fruta utilizada como fruta</v>
          </cell>
          <cell r="E771" t="str">
            <v>Frutos pomáceos</v>
          </cell>
          <cell r="F771">
            <v>53</v>
          </cell>
          <cell r="G771">
            <v>223</v>
          </cell>
          <cell r="H771">
            <v>0.2</v>
          </cell>
          <cell r="I771">
            <v>0</v>
          </cell>
          <cell r="J771">
            <v>0.1</v>
          </cell>
          <cell r="K771">
            <v>0.1</v>
          </cell>
          <cell r="L771">
            <v>0.1</v>
          </cell>
          <cell r="M771">
            <v>0</v>
          </cell>
          <cell r="N771">
            <v>9.3000000000000007</v>
          </cell>
          <cell r="O771">
            <v>9.3000000000000007</v>
          </cell>
          <cell r="P771">
            <v>0</v>
          </cell>
          <cell r="Q771">
            <v>0</v>
          </cell>
          <cell r="R771">
            <v>6</v>
          </cell>
          <cell r="S771">
            <v>0.3</v>
          </cell>
          <cell r="T771">
            <v>0</v>
          </cell>
          <cell r="U771">
            <v>0</v>
          </cell>
          <cell r="V771">
            <v>83.6</v>
          </cell>
          <cell r="W771">
            <v>0.3</v>
          </cell>
          <cell r="X771">
            <v>0</v>
          </cell>
          <cell r="Y771">
            <v>5</v>
          </cell>
          <cell r="Z771">
            <v>29</v>
          </cell>
          <cell r="AA771">
            <v>0</v>
          </cell>
          <cell r="AB771">
            <v>0.55000000000000004</v>
          </cell>
          <cell r="AC771">
            <v>0.02</v>
          </cell>
          <cell r="AD771">
            <v>0.04</v>
          </cell>
          <cell r="AE771">
            <v>0.1</v>
          </cell>
          <cell r="AF771">
            <v>0.2</v>
          </cell>
          <cell r="AG771">
            <v>0.1</v>
          </cell>
          <cell r="AH771">
            <v>0.04</v>
          </cell>
          <cell r="AI771">
            <v>0</v>
          </cell>
          <cell r="AJ771">
            <v>14</v>
          </cell>
          <cell r="AK771">
            <v>3</v>
          </cell>
          <cell r="AL771">
            <v>0.35</v>
          </cell>
          <cell r="AM771">
            <v>4</v>
          </cell>
          <cell r="AN771">
            <v>200</v>
          </cell>
          <cell r="AO771">
            <v>14</v>
          </cell>
          <cell r="AP771">
            <v>14</v>
          </cell>
          <cell r="AQ771">
            <v>7</v>
          </cell>
          <cell r="AR771">
            <v>0.1</v>
          </cell>
          <cell r="AS771">
            <v>0.1</v>
          </cell>
        </row>
        <row r="772">
          <cell r="A772">
            <v>849</v>
          </cell>
          <cell r="B772" t="str">
            <v>Maruca cozida</v>
          </cell>
          <cell r="C772" t="str">
            <v>Peixes, mariscos, anfíbios, répteis e invertebrados</v>
          </cell>
          <cell r="D772" t="str">
            <v>Peixe (músculo)</v>
          </cell>
          <cell r="E772" t="str">
            <v>Peixe de mar</v>
          </cell>
          <cell r="F772">
            <v>73</v>
          </cell>
          <cell r="G772">
            <v>308</v>
          </cell>
          <cell r="H772">
            <v>0.1</v>
          </cell>
          <cell r="I772">
            <v>0</v>
          </cell>
          <cell r="J772">
            <v>0</v>
          </cell>
          <cell r="K772">
            <v>0.1</v>
          </cell>
          <cell r="L772">
            <v>0.1</v>
          </cell>
          <cell r="M772">
            <v>0</v>
          </cell>
          <cell r="N772">
            <v>0</v>
          </cell>
          <cell r="O772">
            <v>0</v>
          </cell>
          <cell r="P772">
            <v>0</v>
          </cell>
          <cell r="Q772">
            <v>0</v>
          </cell>
          <cell r="R772">
            <v>0</v>
          </cell>
          <cell r="S772">
            <v>17.899999999999999</v>
          </cell>
          <cell r="T772">
            <v>1</v>
          </cell>
          <cell r="U772">
            <v>0</v>
          </cell>
          <cell r="V772">
            <v>80.2</v>
          </cell>
          <cell r="W772">
            <v>0</v>
          </cell>
          <cell r="X772">
            <v>31</v>
          </cell>
          <cell r="Y772">
            <v>9</v>
          </cell>
          <cell r="Z772">
            <v>0</v>
          </cell>
          <cell r="AA772">
            <v>0.4</v>
          </cell>
          <cell r="AB772">
            <v>0.1</v>
          </cell>
          <cell r="AC772">
            <v>0.04</v>
          </cell>
          <cell r="AD772">
            <v>0.02</v>
          </cell>
          <cell r="AE772">
            <v>0.52</v>
          </cell>
          <cell r="AF772">
            <v>3.8</v>
          </cell>
          <cell r="AG772">
            <v>3.3</v>
          </cell>
          <cell r="AH772">
            <v>0.05</v>
          </cell>
          <cell r="AI772">
            <v>0.48</v>
          </cell>
          <cell r="AJ772">
            <v>0</v>
          </cell>
          <cell r="AK772">
            <v>6.8</v>
          </cell>
          <cell r="AL772">
            <v>1.8</v>
          </cell>
          <cell r="AM772">
            <v>380</v>
          </cell>
          <cell r="AN772">
            <v>240</v>
          </cell>
          <cell r="AO772">
            <v>22</v>
          </cell>
          <cell r="AP772">
            <v>180</v>
          </cell>
          <cell r="AQ772">
            <v>30</v>
          </cell>
          <cell r="AR772">
            <v>0.2</v>
          </cell>
          <cell r="AS772">
            <v>0.8</v>
          </cell>
          <cell r="AU772">
            <v>27</v>
          </cell>
        </row>
        <row r="773">
          <cell r="A773">
            <v>848</v>
          </cell>
          <cell r="B773" t="str">
            <v>Maruca crua</v>
          </cell>
          <cell r="C773" t="str">
            <v>Peixes, mariscos, anfíbios, répteis e invertebrados</v>
          </cell>
          <cell r="D773" t="str">
            <v>Peixe (músculo)</v>
          </cell>
          <cell r="E773" t="str">
            <v>Peixe de mar</v>
          </cell>
          <cell r="F773">
            <v>70</v>
          </cell>
          <cell r="G773">
            <v>296</v>
          </cell>
          <cell r="H773">
            <v>0.1</v>
          </cell>
          <cell r="I773">
            <v>0</v>
          </cell>
          <cell r="J773">
            <v>0</v>
          </cell>
          <cell r="K773">
            <v>0.1</v>
          </cell>
          <cell r="L773">
            <v>0</v>
          </cell>
          <cell r="M773">
            <v>0</v>
          </cell>
          <cell r="N773">
            <v>0</v>
          </cell>
          <cell r="O773">
            <v>0</v>
          </cell>
          <cell r="P773">
            <v>0</v>
          </cell>
          <cell r="Q773">
            <v>0</v>
          </cell>
          <cell r="R773">
            <v>0</v>
          </cell>
          <cell r="S773">
            <v>17.2</v>
          </cell>
          <cell r="T773">
            <v>0.3</v>
          </cell>
          <cell r="U773">
            <v>0</v>
          </cell>
          <cell r="V773">
            <v>81.7</v>
          </cell>
          <cell r="W773">
            <v>0</v>
          </cell>
          <cell r="X773">
            <v>28</v>
          </cell>
          <cell r="Y773">
            <v>9</v>
          </cell>
          <cell r="Z773">
            <v>0</v>
          </cell>
          <cell r="AA773">
            <v>0.4</v>
          </cell>
          <cell r="AB773">
            <v>0.13</v>
          </cell>
          <cell r="AC773">
            <v>0.04</v>
          </cell>
          <cell r="AD773">
            <v>0.02</v>
          </cell>
          <cell r="AE773">
            <v>0.67</v>
          </cell>
          <cell r="AF773">
            <v>3.9</v>
          </cell>
          <cell r="AG773">
            <v>3.2</v>
          </cell>
          <cell r="AH773">
            <v>7.0000000000000007E-2</v>
          </cell>
          <cell r="AI773">
            <v>0.48</v>
          </cell>
          <cell r="AJ773">
            <v>0</v>
          </cell>
          <cell r="AK773">
            <v>6.8</v>
          </cell>
          <cell r="AL773">
            <v>1</v>
          </cell>
          <cell r="AM773">
            <v>120</v>
          </cell>
          <cell r="AN773">
            <v>260</v>
          </cell>
          <cell r="AO773">
            <v>25</v>
          </cell>
          <cell r="AP773">
            <v>180</v>
          </cell>
          <cell r="AQ773">
            <v>25</v>
          </cell>
          <cell r="AR773">
            <v>0.2</v>
          </cell>
          <cell r="AS773">
            <v>0.7</v>
          </cell>
        </row>
        <row r="774">
          <cell r="A774">
            <v>423</v>
          </cell>
          <cell r="B774" t="str">
            <v>Massa com ovo cozida</v>
          </cell>
          <cell r="C774" t="str">
            <v>Cereais e produtos à base de cereais</v>
          </cell>
          <cell r="D774" t="str">
            <v>Massa alimentícia, massas e produtos similares</v>
          </cell>
          <cell r="E774" t="str">
            <v>Massas alimentícias e produtos similares</v>
          </cell>
          <cell r="F774">
            <v>71</v>
          </cell>
          <cell r="G774">
            <v>301</v>
          </cell>
          <cell r="H774">
            <v>0.6</v>
          </cell>
          <cell r="I774">
            <v>0.2</v>
          </cell>
          <cell r="J774">
            <v>0.2</v>
          </cell>
          <cell r="K774">
            <v>0.1</v>
          </cell>
          <cell r="L774">
            <v>0.1</v>
          </cell>
          <cell r="M774">
            <v>0</v>
          </cell>
          <cell r="N774">
            <v>13.3</v>
          </cell>
          <cell r="O774">
            <v>0.3</v>
          </cell>
          <cell r="P774">
            <v>0</v>
          </cell>
          <cell r="Q774">
            <v>13</v>
          </cell>
          <cell r="R774">
            <v>0.6</v>
          </cell>
          <cell r="S774">
            <v>2.8</v>
          </cell>
          <cell r="T774">
            <v>0.4</v>
          </cell>
          <cell r="U774">
            <v>0</v>
          </cell>
          <cell r="V774">
            <v>83</v>
          </cell>
          <cell r="W774">
            <v>0</v>
          </cell>
          <cell r="X774">
            <v>16</v>
          </cell>
          <cell r="Y774">
            <v>7</v>
          </cell>
          <cell r="Z774">
            <v>2</v>
          </cell>
          <cell r="AA774">
            <v>0.1</v>
          </cell>
          <cell r="AB774">
            <v>0.1</v>
          </cell>
          <cell r="AC774">
            <v>0.02</v>
          </cell>
          <cell r="AD774">
            <v>0.03</v>
          </cell>
          <cell r="AE774">
            <v>0.4</v>
          </cell>
          <cell r="AF774">
            <v>1</v>
          </cell>
          <cell r="AG774">
            <v>0.6</v>
          </cell>
          <cell r="AH774">
            <v>0.03</v>
          </cell>
          <cell r="AI774">
            <v>0</v>
          </cell>
          <cell r="AJ774">
            <v>0</v>
          </cell>
          <cell r="AK774">
            <v>4</v>
          </cell>
          <cell r="AL774">
            <v>0.3</v>
          </cell>
          <cell r="AM774">
            <v>160</v>
          </cell>
          <cell r="AN774">
            <v>28</v>
          </cell>
          <cell r="AO774">
            <v>6</v>
          </cell>
          <cell r="AP774">
            <v>41</v>
          </cell>
          <cell r="AQ774">
            <v>9</v>
          </cell>
          <cell r="AR774">
            <v>0.3</v>
          </cell>
          <cell r="AS774">
            <v>0.3</v>
          </cell>
        </row>
        <row r="775">
          <cell r="A775">
            <v>422</v>
          </cell>
          <cell r="B775" t="str">
            <v>Massa com ovo crua</v>
          </cell>
          <cell r="C775" t="str">
            <v>Cereais e produtos à base de cereais</v>
          </cell>
          <cell r="D775" t="str">
            <v>Massa alimentícia, massas e produtos similares</v>
          </cell>
          <cell r="E775" t="str">
            <v>Massas alimentícias e produtos similares</v>
          </cell>
          <cell r="F775">
            <v>360</v>
          </cell>
          <cell r="G775">
            <v>1520</v>
          </cell>
          <cell r="H775">
            <v>3.1</v>
          </cell>
          <cell r="I775">
            <v>0.9</v>
          </cell>
          <cell r="J775">
            <v>1</v>
          </cell>
          <cell r="K775">
            <v>0.8</v>
          </cell>
          <cell r="L775">
            <v>0.8</v>
          </cell>
          <cell r="M775">
            <v>0</v>
          </cell>
          <cell r="N775">
            <v>67.599999999999994</v>
          </cell>
          <cell r="O775">
            <v>1.8</v>
          </cell>
          <cell r="P775">
            <v>0</v>
          </cell>
          <cell r="Q775">
            <v>65.8</v>
          </cell>
          <cell r="R775">
            <v>3</v>
          </cell>
          <cell r="S775">
            <v>13.9</v>
          </cell>
          <cell r="T775">
            <v>0</v>
          </cell>
          <cell r="U775">
            <v>0</v>
          </cell>
          <cell r="V775">
            <v>9.6999999999999993</v>
          </cell>
          <cell r="W775">
            <v>0</v>
          </cell>
          <cell r="X775">
            <v>79</v>
          </cell>
          <cell r="Y775">
            <v>37</v>
          </cell>
          <cell r="Z775">
            <v>9</v>
          </cell>
          <cell r="AA775">
            <v>0.3</v>
          </cell>
          <cell r="AB775">
            <v>0.4</v>
          </cell>
          <cell r="AC775">
            <v>0.2</v>
          </cell>
          <cell r="AD775">
            <v>0.13</v>
          </cell>
          <cell r="AE775">
            <v>1.9</v>
          </cell>
          <cell r="AF775">
            <v>4.7</v>
          </cell>
          <cell r="AG775">
            <v>2.8</v>
          </cell>
          <cell r="AH775">
            <v>0.1</v>
          </cell>
          <cell r="AI775">
            <v>0</v>
          </cell>
          <cell r="AJ775">
            <v>0</v>
          </cell>
          <cell r="AK775">
            <v>29</v>
          </cell>
          <cell r="AL775">
            <v>0.97</v>
          </cell>
          <cell r="AM775">
            <v>19</v>
          </cell>
          <cell r="AN775">
            <v>220</v>
          </cell>
          <cell r="AO775">
            <v>27</v>
          </cell>
          <cell r="AP775">
            <v>200</v>
          </cell>
          <cell r="AQ775">
            <v>52</v>
          </cell>
          <cell r="AR775">
            <v>1.8</v>
          </cell>
          <cell r="AS775">
            <v>1.5</v>
          </cell>
        </row>
        <row r="776">
          <cell r="A776">
            <v>1165</v>
          </cell>
          <cell r="B776" t="str">
            <v>Massa de pimentão</v>
          </cell>
          <cell r="C776" t="str">
            <v>Temperos, molhos e condimentos</v>
          </cell>
          <cell r="D776" t="str">
            <v>Condimentos (incluindo formatos de mesa)</v>
          </cell>
          <cell r="E776" t="str">
            <v>Molhos salgados</v>
          </cell>
          <cell r="F776">
            <v>44</v>
          </cell>
          <cell r="G776">
            <v>182</v>
          </cell>
          <cell r="H776">
            <v>1</v>
          </cell>
          <cell r="I776">
            <v>0.2</v>
          </cell>
          <cell r="J776">
            <v>0</v>
          </cell>
          <cell r="K776">
            <v>0.5</v>
          </cell>
          <cell r="L776">
            <v>0.49</v>
          </cell>
          <cell r="M776">
            <v>0</v>
          </cell>
          <cell r="N776">
            <v>4.4000000000000004</v>
          </cell>
          <cell r="O776">
            <v>4.0999999999999996</v>
          </cell>
          <cell r="P776">
            <v>0.2</v>
          </cell>
          <cell r="Q776">
            <v>0.2</v>
          </cell>
          <cell r="R776">
            <v>3.3</v>
          </cell>
          <cell r="S776">
            <v>2.6</v>
          </cell>
          <cell r="T776">
            <v>3.3</v>
          </cell>
          <cell r="U776">
            <v>0</v>
          </cell>
          <cell r="V776">
            <v>85</v>
          </cell>
          <cell r="W776">
            <v>0</v>
          </cell>
          <cell r="X776">
            <v>0</v>
          </cell>
          <cell r="Y776">
            <v>355</v>
          </cell>
          <cell r="Z776">
            <v>2120</v>
          </cell>
          <cell r="AA776">
            <v>0</v>
          </cell>
          <cell r="AB776">
            <v>1.31</v>
          </cell>
          <cell r="AC776">
            <v>0.03</v>
          </cell>
          <cell r="AD776">
            <v>0.02</v>
          </cell>
          <cell r="AE776">
            <v>0.98</v>
          </cell>
          <cell r="AF776">
            <v>1.31</v>
          </cell>
          <cell r="AG776">
            <v>0.33</v>
          </cell>
          <cell r="AH776">
            <v>0.51</v>
          </cell>
          <cell r="AI776">
            <v>0</v>
          </cell>
          <cell r="AJ776">
            <v>147</v>
          </cell>
          <cell r="AK776">
            <v>46</v>
          </cell>
          <cell r="AL776">
            <v>3.86</v>
          </cell>
          <cell r="AM776">
            <v>1310</v>
          </cell>
          <cell r="AN776">
            <v>200</v>
          </cell>
          <cell r="AO776">
            <v>15</v>
          </cell>
          <cell r="AP776">
            <v>39</v>
          </cell>
          <cell r="AQ776">
            <v>26</v>
          </cell>
          <cell r="AR776">
            <v>1</v>
          </cell>
          <cell r="AS776">
            <v>0.3</v>
          </cell>
        </row>
        <row r="777">
          <cell r="A777">
            <v>1209</v>
          </cell>
          <cell r="B777" t="str">
            <v>Massa folhada, congelada</v>
          </cell>
          <cell r="C777" t="str">
            <v>Cereais e produtos à base de cereais</v>
          </cell>
          <cell r="D777" t="str">
            <v>Massa alimentícia, massas e produtos similares</v>
          </cell>
          <cell r="E777" t="str">
            <v>Massas cruas e pré-preparadas</v>
          </cell>
          <cell r="F777">
            <v>398</v>
          </cell>
          <cell r="G777">
            <v>1650</v>
          </cell>
          <cell r="H777">
            <v>27.5</v>
          </cell>
          <cell r="I777">
            <v>10.3</v>
          </cell>
          <cell r="J777">
            <v>10.4</v>
          </cell>
          <cell r="K777">
            <v>4.7</v>
          </cell>
          <cell r="L777">
            <v>4.25</v>
          </cell>
          <cell r="M777">
            <v>0</v>
          </cell>
          <cell r="N777">
            <v>31.8</v>
          </cell>
          <cell r="O777">
            <v>0.2</v>
          </cell>
          <cell r="P777">
            <v>0</v>
          </cell>
          <cell r="Q777">
            <v>31.6</v>
          </cell>
          <cell r="R777">
            <v>1.4</v>
          </cell>
          <cell r="S777">
            <v>5</v>
          </cell>
          <cell r="T777">
            <v>0</v>
          </cell>
          <cell r="U777">
            <v>0</v>
          </cell>
          <cell r="V777">
            <v>33.299999999999997</v>
          </cell>
          <cell r="W777">
            <v>0</v>
          </cell>
          <cell r="X777">
            <v>0</v>
          </cell>
          <cell r="Y777">
            <v>310</v>
          </cell>
          <cell r="Z777">
            <v>0</v>
          </cell>
          <cell r="AA777">
            <v>2.4</v>
          </cell>
          <cell r="AB777">
            <v>2.72</v>
          </cell>
          <cell r="AC777">
            <v>0.19</v>
          </cell>
          <cell r="AD777">
            <v>0.08</v>
          </cell>
          <cell r="AE777">
            <v>1.87</v>
          </cell>
          <cell r="AF777">
            <v>2.7</v>
          </cell>
          <cell r="AG777">
            <v>0.83</v>
          </cell>
          <cell r="AH777">
            <v>0.17</v>
          </cell>
          <cell r="AI777">
            <v>0.03</v>
          </cell>
          <cell r="AJ777">
            <v>0</v>
          </cell>
          <cell r="AK777">
            <v>10.199999999999999</v>
          </cell>
          <cell r="AL777">
            <v>1</v>
          </cell>
          <cell r="AM777">
            <v>3.5</v>
          </cell>
          <cell r="AN777">
            <v>61</v>
          </cell>
          <cell r="AO777">
            <v>13</v>
          </cell>
          <cell r="AP777">
            <v>59</v>
          </cell>
          <cell r="AQ777">
            <v>9.5</v>
          </cell>
          <cell r="AR777">
            <v>3.1</v>
          </cell>
          <cell r="AS777">
            <v>0.4</v>
          </cell>
        </row>
        <row r="778">
          <cell r="A778">
            <v>418</v>
          </cell>
          <cell r="B778" t="str">
            <v>Massa miúda crua</v>
          </cell>
          <cell r="C778" t="str">
            <v>Cereais e produtos à base de cereais</v>
          </cell>
          <cell r="D778" t="str">
            <v>Massa alimentícia, massas e produtos similares</v>
          </cell>
          <cell r="E778" t="str">
            <v>Massas alimentícias e produtos similares</v>
          </cell>
          <cell r="F778">
            <v>356</v>
          </cell>
          <cell r="G778">
            <v>1510</v>
          </cell>
          <cell r="H778">
            <v>1.8</v>
          </cell>
          <cell r="I778">
            <v>0.4</v>
          </cell>
          <cell r="J778">
            <v>0.3</v>
          </cell>
          <cell r="K778">
            <v>1.1000000000000001</v>
          </cell>
          <cell r="L778">
            <v>1</v>
          </cell>
          <cell r="M778">
            <v>0</v>
          </cell>
          <cell r="N778">
            <v>70</v>
          </cell>
          <cell r="O778">
            <v>2.2000000000000002</v>
          </cell>
          <cell r="P778">
            <v>0</v>
          </cell>
          <cell r="Q778">
            <v>67.8</v>
          </cell>
          <cell r="R778">
            <v>5.0999999999999996</v>
          </cell>
          <cell r="S778">
            <v>12.4</v>
          </cell>
          <cell r="T778">
            <v>0</v>
          </cell>
          <cell r="U778">
            <v>0</v>
          </cell>
          <cell r="V778">
            <v>10.1</v>
          </cell>
          <cell r="W778">
            <v>0</v>
          </cell>
          <cell r="X778">
            <v>0</v>
          </cell>
          <cell r="Y778">
            <v>0</v>
          </cell>
          <cell r="Z778">
            <v>0</v>
          </cell>
          <cell r="AA778">
            <v>0</v>
          </cell>
          <cell r="AB778">
            <v>0</v>
          </cell>
          <cell r="AC778">
            <v>0.24</v>
          </cell>
          <cell r="AD778">
            <v>0.04</v>
          </cell>
          <cell r="AE778">
            <v>2.5</v>
          </cell>
          <cell r="AF778">
            <v>4.7</v>
          </cell>
          <cell r="AG778">
            <v>2.2000000000000002</v>
          </cell>
          <cell r="AH778">
            <v>0.14000000000000001</v>
          </cell>
          <cell r="AI778">
            <v>0</v>
          </cell>
          <cell r="AJ778">
            <v>0</v>
          </cell>
          <cell r="AK778">
            <v>19</v>
          </cell>
          <cell r="AL778">
            <v>0.6</v>
          </cell>
          <cell r="AM778">
            <v>5</v>
          </cell>
          <cell r="AN778">
            <v>160</v>
          </cell>
          <cell r="AO778">
            <v>25</v>
          </cell>
          <cell r="AP778">
            <v>160</v>
          </cell>
          <cell r="AQ778">
            <v>35</v>
          </cell>
          <cell r="AR778">
            <v>1.2</v>
          </cell>
          <cell r="AS778">
            <v>1</v>
          </cell>
        </row>
        <row r="779">
          <cell r="A779">
            <v>425</v>
          </cell>
          <cell r="B779" t="str">
            <v>Massa para lasanha cozida</v>
          </cell>
          <cell r="C779" t="str">
            <v>Cereais e produtos à base de cereais</v>
          </cell>
          <cell r="D779" t="str">
            <v>Massa alimentícia, massas e produtos similares</v>
          </cell>
          <cell r="E779" t="str">
            <v>Massas alimentícias e produtos similares</v>
          </cell>
          <cell r="F779">
            <v>115</v>
          </cell>
          <cell r="G779">
            <v>486</v>
          </cell>
          <cell r="H779">
            <v>0.7</v>
          </cell>
          <cell r="I779">
            <v>0.1</v>
          </cell>
          <cell r="J779">
            <v>0.1</v>
          </cell>
          <cell r="K779">
            <v>0.4</v>
          </cell>
          <cell r="L779">
            <v>0.4</v>
          </cell>
          <cell r="M779">
            <v>0</v>
          </cell>
          <cell r="N779">
            <v>22.6</v>
          </cell>
          <cell r="O779">
            <v>0.8</v>
          </cell>
          <cell r="P779">
            <v>0</v>
          </cell>
          <cell r="Q779">
            <v>21.8</v>
          </cell>
          <cell r="R779">
            <v>1</v>
          </cell>
          <cell r="S779">
            <v>4</v>
          </cell>
          <cell r="T779">
            <v>0.6</v>
          </cell>
          <cell r="U779">
            <v>0</v>
          </cell>
          <cell r="V779">
            <v>70.599999999999994</v>
          </cell>
          <cell r="W779">
            <v>0</v>
          </cell>
          <cell r="X779">
            <v>0</v>
          </cell>
          <cell r="Y779">
            <v>0</v>
          </cell>
          <cell r="Z779">
            <v>0</v>
          </cell>
          <cell r="AA779">
            <v>0</v>
          </cell>
          <cell r="AB779">
            <v>7.0000000000000007E-2</v>
          </cell>
          <cell r="AC779">
            <v>0.02</v>
          </cell>
          <cell r="AD779">
            <v>0.03</v>
          </cell>
          <cell r="AE779">
            <v>0.5</v>
          </cell>
          <cell r="AF779">
            <v>1.3</v>
          </cell>
          <cell r="AG779">
            <v>0.8</v>
          </cell>
          <cell r="AH779">
            <v>0.03</v>
          </cell>
          <cell r="AI779">
            <v>0</v>
          </cell>
          <cell r="AJ779">
            <v>0</v>
          </cell>
          <cell r="AK779">
            <v>8</v>
          </cell>
          <cell r="AL779">
            <v>0.6</v>
          </cell>
          <cell r="AM779">
            <v>240</v>
          </cell>
          <cell r="AN779">
            <v>30</v>
          </cell>
          <cell r="AO779">
            <v>8</v>
          </cell>
          <cell r="AP779">
            <v>57</v>
          </cell>
          <cell r="AQ779">
            <v>9</v>
          </cell>
          <cell r="AR779">
            <v>0.5</v>
          </cell>
          <cell r="AS779">
            <v>0.3</v>
          </cell>
        </row>
        <row r="780">
          <cell r="A780">
            <v>424</v>
          </cell>
          <cell r="B780" t="str">
            <v>Massa para lasanha crua</v>
          </cell>
          <cell r="C780" t="str">
            <v>Cereais e produtos à base de cereais</v>
          </cell>
          <cell r="D780" t="str">
            <v>Massa alimentícia, massas e produtos similares</v>
          </cell>
          <cell r="E780" t="str">
            <v>Massas alimentícias e produtos similares</v>
          </cell>
          <cell r="F780">
            <v>359</v>
          </cell>
          <cell r="G780">
            <v>1520</v>
          </cell>
          <cell r="H780">
            <v>2.1</v>
          </cell>
          <cell r="I780">
            <v>0.4</v>
          </cell>
          <cell r="J780">
            <v>0.3</v>
          </cell>
          <cell r="K780">
            <v>1.2</v>
          </cell>
          <cell r="L780">
            <v>1.1000000000000001</v>
          </cell>
          <cell r="M780">
            <v>0</v>
          </cell>
          <cell r="N780">
            <v>71.400000000000006</v>
          </cell>
          <cell r="O780">
            <v>2.6</v>
          </cell>
          <cell r="P780">
            <v>0</v>
          </cell>
          <cell r="Q780">
            <v>68.8</v>
          </cell>
          <cell r="R780">
            <v>3.1</v>
          </cell>
          <cell r="S780">
            <v>12</v>
          </cell>
          <cell r="T780">
            <v>0</v>
          </cell>
          <cell r="U780">
            <v>0</v>
          </cell>
          <cell r="V780">
            <v>9.9</v>
          </cell>
          <cell r="W780">
            <v>0</v>
          </cell>
          <cell r="X780">
            <v>0</v>
          </cell>
          <cell r="Y780">
            <v>0</v>
          </cell>
          <cell r="Z780">
            <v>0</v>
          </cell>
          <cell r="AA780">
            <v>0</v>
          </cell>
          <cell r="AB780">
            <v>0</v>
          </cell>
          <cell r="AC780">
            <v>0.5</v>
          </cell>
          <cell r="AD780">
            <v>0.06</v>
          </cell>
          <cell r="AE780">
            <v>1.9</v>
          </cell>
          <cell r="AF780">
            <v>4.4000000000000004</v>
          </cell>
          <cell r="AG780">
            <v>2.5</v>
          </cell>
          <cell r="AH780">
            <v>0.1</v>
          </cell>
          <cell r="AI780">
            <v>0</v>
          </cell>
          <cell r="AJ780">
            <v>0</v>
          </cell>
          <cell r="AK780">
            <v>35</v>
          </cell>
          <cell r="AL780">
            <v>0.5</v>
          </cell>
          <cell r="AM780">
            <v>11</v>
          </cell>
          <cell r="AN780">
            <v>150</v>
          </cell>
          <cell r="AO780">
            <v>23</v>
          </cell>
          <cell r="AP780">
            <v>180</v>
          </cell>
          <cell r="AQ780">
            <v>30</v>
          </cell>
          <cell r="AR780">
            <v>1.9</v>
          </cell>
          <cell r="AS780">
            <v>1</v>
          </cell>
        </row>
        <row r="781">
          <cell r="A781">
            <v>1215</v>
          </cell>
          <cell r="B781" t="str">
            <v>Massa para pizza</v>
          </cell>
          <cell r="C781" t="str">
            <v>Cereais e produtos à base de cereais</v>
          </cell>
          <cell r="D781" t="str">
            <v>Massa alimentícia, massas e produtos similares</v>
          </cell>
          <cell r="E781" t="str">
            <v>Massas cruas e pré-preparadas</v>
          </cell>
          <cell r="F781">
            <v>289</v>
          </cell>
          <cell r="G781">
            <v>1220</v>
          </cell>
          <cell r="H781">
            <v>4.8</v>
          </cell>
          <cell r="I781">
            <v>0.7</v>
          </cell>
          <cell r="J781">
            <v>1</v>
          </cell>
          <cell r="K781">
            <v>3</v>
          </cell>
          <cell r="L781">
            <v>2.6</v>
          </cell>
          <cell r="M781">
            <v>0</v>
          </cell>
          <cell r="N781">
            <v>52.5</v>
          </cell>
          <cell r="O781">
            <v>3.3</v>
          </cell>
          <cell r="P781">
            <v>0</v>
          </cell>
          <cell r="Q781">
            <v>49.2</v>
          </cell>
          <cell r="R781">
            <v>2.1</v>
          </cell>
          <cell r="S781">
            <v>7.8</v>
          </cell>
          <cell r="T781">
            <v>0.7</v>
          </cell>
          <cell r="U781">
            <v>0</v>
          </cell>
          <cell r="V781">
            <v>30</v>
          </cell>
          <cell r="W781">
            <v>0</v>
          </cell>
          <cell r="X781">
            <v>0</v>
          </cell>
          <cell r="Y781">
            <v>0</v>
          </cell>
          <cell r="Z781">
            <v>0</v>
          </cell>
          <cell r="AA781">
            <v>0</v>
          </cell>
          <cell r="AB781">
            <v>0.85</v>
          </cell>
          <cell r="AC781">
            <v>0.41</v>
          </cell>
          <cell r="AD781">
            <v>0.03</v>
          </cell>
          <cell r="AE781">
            <v>1.7</v>
          </cell>
          <cell r="AF781">
            <v>4.2</v>
          </cell>
          <cell r="AG781">
            <v>2.5</v>
          </cell>
          <cell r="AH781">
            <v>0.03</v>
          </cell>
          <cell r="AI781">
            <v>0</v>
          </cell>
          <cell r="AJ781">
            <v>0</v>
          </cell>
          <cell r="AK781">
            <v>8</v>
          </cell>
          <cell r="AL781">
            <v>2</v>
          </cell>
          <cell r="AM781">
            <v>270</v>
          </cell>
          <cell r="AN781">
            <v>120</v>
          </cell>
          <cell r="AO781">
            <v>86</v>
          </cell>
          <cell r="AP781">
            <v>85</v>
          </cell>
          <cell r="AQ781">
            <v>18</v>
          </cell>
          <cell r="AR781">
            <v>1.6</v>
          </cell>
          <cell r="AS781">
            <v>0.6</v>
          </cell>
        </row>
        <row r="782">
          <cell r="A782">
            <v>956</v>
          </cell>
          <cell r="B782" t="str">
            <v>Massa quebrada para quiche</v>
          </cell>
          <cell r="C782" t="str">
            <v>Cereais e produtos à base de cereais</v>
          </cell>
          <cell r="D782" t="str">
            <v>Massa alimentícia, massas e produtos similares</v>
          </cell>
          <cell r="E782" t="str">
            <v>Massas cruas e pré-preparadas</v>
          </cell>
          <cell r="F782">
            <v>498</v>
          </cell>
          <cell r="G782">
            <v>2080</v>
          </cell>
          <cell r="H782">
            <v>29.2</v>
          </cell>
          <cell r="I782">
            <v>15.3</v>
          </cell>
          <cell r="J782">
            <v>6.4</v>
          </cell>
          <cell r="K782">
            <v>4.5999999999999996</v>
          </cell>
          <cell r="L782">
            <v>4.16</v>
          </cell>
          <cell r="M782">
            <v>0.6</v>
          </cell>
          <cell r="N782">
            <v>52.4</v>
          </cell>
          <cell r="O782">
            <v>1.3</v>
          </cell>
          <cell r="P782">
            <v>0</v>
          </cell>
          <cell r="Q782">
            <v>51.1</v>
          </cell>
          <cell r="R782">
            <v>2</v>
          </cell>
          <cell r="S782">
            <v>5.5</v>
          </cell>
          <cell r="T782">
            <v>1.2</v>
          </cell>
          <cell r="U782">
            <v>0</v>
          </cell>
          <cell r="V782">
            <v>9.3000000000000007</v>
          </cell>
          <cell r="W782">
            <v>0</v>
          </cell>
          <cell r="X782">
            <v>41</v>
          </cell>
          <cell r="Y782">
            <v>205</v>
          </cell>
          <cell r="Z782">
            <v>78</v>
          </cell>
          <cell r="AA782">
            <v>0.2</v>
          </cell>
          <cell r="AB782">
            <v>0.56000000000000005</v>
          </cell>
          <cell r="AC782">
            <v>7.0000000000000007E-2</v>
          </cell>
          <cell r="AD782">
            <v>0.03</v>
          </cell>
          <cell r="AE782">
            <v>0.77</v>
          </cell>
          <cell r="AF782">
            <v>1.9</v>
          </cell>
          <cell r="AG782">
            <v>1.1200000000000001</v>
          </cell>
          <cell r="AH782">
            <v>0.11</v>
          </cell>
          <cell r="AI782">
            <v>0</v>
          </cell>
          <cell r="AJ782">
            <v>0</v>
          </cell>
          <cell r="AK782">
            <v>15</v>
          </cell>
          <cell r="AL782">
            <v>1.62</v>
          </cell>
          <cell r="AM782">
            <v>490</v>
          </cell>
          <cell r="AN782">
            <v>95</v>
          </cell>
          <cell r="AO782">
            <v>22</v>
          </cell>
          <cell r="AP782">
            <v>100</v>
          </cell>
          <cell r="AQ782">
            <v>27</v>
          </cell>
          <cell r="AR782">
            <v>0.9</v>
          </cell>
          <cell r="AS782">
            <v>0.7</v>
          </cell>
        </row>
        <row r="783">
          <cell r="A783" t="str">
            <v>MD3</v>
          </cell>
          <cell r="B783" t="str">
            <v>Massa integral</v>
          </cell>
          <cell r="C783" t="str">
            <v>Cereais e produtos à base de cereais</v>
          </cell>
          <cell r="D783" t="str">
            <v>Massa alimentícia, massas e produtos similares</v>
          </cell>
          <cell r="E783" t="str">
            <v>Massas cruas e pré-preparadas</v>
          </cell>
          <cell r="F783">
            <v>350</v>
          </cell>
          <cell r="G783">
            <v>1481</v>
          </cell>
          <cell r="H783">
            <v>2</v>
          </cell>
          <cell r="I783">
            <v>0.4</v>
          </cell>
          <cell r="J783">
            <v>0</v>
          </cell>
          <cell r="K783">
            <v>0</v>
          </cell>
          <cell r="L783">
            <v>0</v>
          </cell>
          <cell r="M783">
            <v>0</v>
          </cell>
          <cell r="N783">
            <v>66</v>
          </cell>
          <cell r="O783">
            <v>3</v>
          </cell>
          <cell r="P783">
            <v>0</v>
          </cell>
          <cell r="Q783">
            <v>0</v>
          </cell>
          <cell r="R783">
            <v>8</v>
          </cell>
          <cell r="S783">
            <v>13</v>
          </cell>
          <cell r="T783">
            <v>0.01</v>
          </cell>
          <cell r="U783">
            <v>0</v>
          </cell>
          <cell r="V783">
            <v>0</v>
          </cell>
          <cell r="W783">
            <v>0</v>
          </cell>
          <cell r="X783">
            <v>0</v>
          </cell>
          <cell r="Y783">
            <v>0</v>
          </cell>
          <cell r="Z783">
            <v>0</v>
          </cell>
          <cell r="AA783">
            <v>0</v>
          </cell>
          <cell r="AB783">
            <v>0</v>
          </cell>
          <cell r="AC783">
            <v>0</v>
          </cell>
          <cell r="AD783">
            <v>0</v>
          </cell>
          <cell r="AE783">
            <v>0</v>
          </cell>
          <cell r="AF783">
            <v>0</v>
          </cell>
          <cell r="AG783">
            <v>0</v>
          </cell>
          <cell r="AH783">
            <v>0</v>
          </cell>
          <cell r="AI783">
            <v>0</v>
          </cell>
          <cell r="AJ783">
            <v>0</v>
          </cell>
          <cell r="AK783">
            <v>0</v>
          </cell>
          <cell r="AL783">
            <v>0</v>
          </cell>
          <cell r="AM783">
            <v>0</v>
          </cell>
          <cell r="AN783">
            <v>0</v>
          </cell>
          <cell r="AO783">
            <v>0</v>
          </cell>
          <cell r="AP783">
            <v>0</v>
          </cell>
          <cell r="AQ783">
            <v>0</v>
          </cell>
          <cell r="AR783">
            <v>0</v>
          </cell>
          <cell r="AS783">
            <v>0</v>
          </cell>
          <cell r="AT783">
            <v>0</v>
          </cell>
          <cell r="AU783">
            <v>0</v>
          </cell>
        </row>
        <row r="784">
          <cell r="A784" t="str">
            <v>MD4</v>
          </cell>
          <cell r="B784" t="str">
            <v>Cuscus</v>
          </cell>
          <cell r="C784" t="str">
            <v>Cereais e produtos à base de cereais</v>
          </cell>
          <cell r="D784" t="str">
            <v>Massa alimentícia, massas e produtos similares</v>
          </cell>
          <cell r="E784" t="str">
            <v>Massas cruas e pré-preparadas</v>
          </cell>
          <cell r="F784">
            <v>343</v>
          </cell>
          <cell r="G784">
            <v>1435</v>
          </cell>
          <cell r="H784">
            <v>2.2000000000000002</v>
          </cell>
          <cell r="I784">
            <v>0.5</v>
          </cell>
          <cell r="J784">
            <v>0</v>
          </cell>
          <cell r="K784">
            <v>0</v>
          </cell>
          <cell r="L784">
            <v>0</v>
          </cell>
          <cell r="M784">
            <v>0</v>
          </cell>
          <cell r="N784">
            <v>64</v>
          </cell>
          <cell r="O784">
            <v>1.7</v>
          </cell>
          <cell r="P784">
            <v>0</v>
          </cell>
          <cell r="Q784">
            <v>0</v>
          </cell>
          <cell r="R784">
            <v>8.8000000000000007</v>
          </cell>
          <cell r="S784">
            <v>13</v>
          </cell>
          <cell r="T784">
            <v>0.01</v>
          </cell>
          <cell r="U784">
            <v>0</v>
          </cell>
          <cell r="V784">
            <v>0</v>
          </cell>
          <cell r="W784">
            <v>0</v>
          </cell>
          <cell r="X784">
            <v>0</v>
          </cell>
          <cell r="Y784">
            <v>0</v>
          </cell>
          <cell r="Z784">
            <v>0</v>
          </cell>
          <cell r="AA784">
            <v>0</v>
          </cell>
          <cell r="AB784">
            <v>0</v>
          </cell>
          <cell r="AC784">
            <v>0</v>
          </cell>
          <cell r="AD784">
            <v>0</v>
          </cell>
          <cell r="AE784">
            <v>0</v>
          </cell>
          <cell r="AF784">
            <v>0</v>
          </cell>
          <cell r="AG784">
            <v>0</v>
          </cell>
          <cell r="AH784">
            <v>0</v>
          </cell>
          <cell r="AI784">
            <v>0</v>
          </cell>
          <cell r="AJ784">
            <v>0</v>
          </cell>
          <cell r="AK784">
            <v>0</v>
          </cell>
          <cell r="AL784">
            <v>0</v>
          </cell>
          <cell r="AM784">
            <v>0</v>
          </cell>
          <cell r="AN784">
            <v>0</v>
          </cell>
          <cell r="AO784">
            <v>0</v>
          </cell>
          <cell r="AP784">
            <v>0</v>
          </cell>
          <cell r="AQ784">
            <v>0</v>
          </cell>
          <cell r="AR784">
            <v>0</v>
          </cell>
          <cell r="AS784">
            <v>0</v>
          </cell>
          <cell r="AT784">
            <v>0</v>
          </cell>
          <cell r="AU784">
            <v>0</v>
          </cell>
        </row>
        <row r="785">
          <cell r="A785">
            <v>1037</v>
          </cell>
          <cell r="B785" t="str">
            <v>Meia-desfeita de bacalhau</v>
          </cell>
          <cell r="C785" t="str">
            <v>Pratos compostos</v>
          </cell>
          <cell r="D785" t="str">
            <v>Pratos, incl. refeições prontas a comer (excluindo sopas e saladas)</v>
          </cell>
          <cell r="E785" t="str">
            <v>Pratos, excluindo pratos  de massa ou arroz, sanduíches e pizza</v>
          </cell>
          <cell r="F785">
            <v>156</v>
          </cell>
          <cell r="G785">
            <v>657</v>
          </cell>
          <cell r="H785">
            <v>4.2</v>
          </cell>
          <cell r="I785">
            <v>0.6</v>
          </cell>
          <cell r="J785">
            <v>1.9</v>
          </cell>
          <cell r="K785">
            <v>1.1000000000000001</v>
          </cell>
          <cell r="L785">
            <v>0.97699999999999998</v>
          </cell>
          <cell r="M785">
            <v>0</v>
          </cell>
          <cell r="N785">
            <v>14.8</v>
          </cell>
          <cell r="O785">
            <v>1.5</v>
          </cell>
          <cell r="P785">
            <v>1.2</v>
          </cell>
          <cell r="Q785">
            <v>12.2</v>
          </cell>
          <cell r="R785">
            <v>4.2</v>
          </cell>
          <cell r="S785">
            <v>12.7</v>
          </cell>
          <cell r="T785">
            <v>1.5</v>
          </cell>
          <cell r="U785">
            <v>0</v>
          </cell>
          <cell r="V785">
            <v>61.2</v>
          </cell>
          <cell r="W785">
            <v>0</v>
          </cell>
          <cell r="X785">
            <v>51</v>
          </cell>
          <cell r="Y785">
            <v>40</v>
          </cell>
          <cell r="Z785">
            <v>138</v>
          </cell>
          <cell r="AA785">
            <v>1.6</v>
          </cell>
          <cell r="AB785">
            <v>1.4</v>
          </cell>
          <cell r="AC785">
            <v>0.18</v>
          </cell>
          <cell r="AD785">
            <v>0.11</v>
          </cell>
          <cell r="AE785">
            <v>0.97</v>
          </cell>
          <cell r="AF785">
            <v>3.15</v>
          </cell>
          <cell r="AG785">
            <v>2.17</v>
          </cell>
          <cell r="AH785">
            <v>0.25</v>
          </cell>
          <cell r="AI785">
            <v>0.39</v>
          </cell>
          <cell r="AJ785">
            <v>11.2</v>
          </cell>
          <cell r="AK785">
            <v>66</v>
          </cell>
          <cell r="AL785">
            <v>2.5299999999999998</v>
          </cell>
          <cell r="AM785">
            <v>610</v>
          </cell>
          <cell r="AN785">
            <v>380</v>
          </cell>
          <cell r="AO785">
            <v>69</v>
          </cell>
          <cell r="AP785">
            <v>130</v>
          </cell>
          <cell r="AQ785">
            <v>41</v>
          </cell>
          <cell r="AR785">
            <v>2.2000000000000002</v>
          </cell>
          <cell r="AS785">
            <v>1.2</v>
          </cell>
        </row>
        <row r="786">
          <cell r="A786">
            <v>504</v>
          </cell>
          <cell r="B786" t="str">
            <v>Mel</v>
          </cell>
          <cell r="C786" t="str">
            <v>Açúcar e similares, confeitaria e sobremesas doces à base de água</v>
          </cell>
          <cell r="D786" t="str">
            <v>Açúcar e outros adoçantes (excluindo os adoçantes intensivos)</v>
          </cell>
          <cell r="E786" t="str">
            <v>Mel</v>
          </cell>
          <cell r="F786">
            <v>314</v>
          </cell>
          <cell r="G786">
            <v>1330</v>
          </cell>
          <cell r="H786">
            <v>0</v>
          </cell>
          <cell r="I786">
            <v>0</v>
          </cell>
          <cell r="J786">
            <v>0</v>
          </cell>
          <cell r="K786">
            <v>0</v>
          </cell>
          <cell r="L786">
            <v>0</v>
          </cell>
          <cell r="M786">
            <v>0</v>
          </cell>
          <cell r="N786">
            <v>78</v>
          </cell>
          <cell r="O786">
            <v>78</v>
          </cell>
          <cell r="P786">
            <v>0</v>
          </cell>
          <cell r="Q786">
            <v>0</v>
          </cell>
          <cell r="R786">
            <v>0</v>
          </cell>
          <cell r="S786">
            <v>0.5</v>
          </cell>
          <cell r="T786">
            <v>0</v>
          </cell>
          <cell r="U786">
            <v>0</v>
          </cell>
          <cell r="V786">
            <v>18.5</v>
          </cell>
          <cell r="W786">
            <v>0</v>
          </cell>
          <cell r="X786">
            <v>0</v>
          </cell>
          <cell r="Y786">
            <v>0</v>
          </cell>
          <cell r="Z786">
            <v>0</v>
          </cell>
          <cell r="AA786">
            <v>0</v>
          </cell>
          <cell r="AB786">
            <v>0</v>
          </cell>
          <cell r="AC786">
            <v>0.01</v>
          </cell>
          <cell r="AD786">
            <v>0.04</v>
          </cell>
          <cell r="AE786">
            <v>0.3</v>
          </cell>
          <cell r="AF786">
            <v>0.3</v>
          </cell>
          <cell r="AG786">
            <v>0</v>
          </cell>
          <cell r="AH786">
            <v>0.2</v>
          </cell>
          <cell r="AI786">
            <v>0</v>
          </cell>
          <cell r="AJ786">
            <v>0</v>
          </cell>
          <cell r="AK786">
            <v>0</v>
          </cell>
          <cell r="AL786">
            <v>0.16</v>
          </cell>
          <cell r="AM786">
            <v>12</v>
          </cell>
          <cell r="AN786">
            <v>51</v>
          </cell>
          <cell r="AO786">
            <v>0</v>
          </cell>
          <cell r="AP786">
            <v>10</v>
          </cell>
          <cell r="AQ786">
            <v>2</v>
          </cell>
          <cell r="AR786">
            <v>0.4</v>
          </cell>
          <cell r="AS786">
            <v>0.9</v>
          </cell>
        </row>
        <row r="787">
          <cell r="A787">
            <v>1900000069</v>
          </cell>
          <cell r="B787" t="str">
            <v>Mel de cana</v>
          </cell>
          <cell r="C787" t="str">
            <v>Açúcar e similares, confeitaria e sobremesas doces à base de água</v>
          </cell>
          <cell r="D787" t="str">
            <v>Açúcar e outros adoçantes (excluindo os adoçantes intensivos)</v>
          </cell>
          <cell r="E787" t="str">
            <v>Xaropes (melaços e outros xaropes)</v>
          </cell>
          <cell r="F787">
            <v>311</v>
          </cell>
          <cell r="G787">
            <v>1320</v>
          </cell>
          <cell r="H787">
            <v>0</v>
          </cell>
          <cell r="I787">
            <v>0</v>
          </cell>
          <cell r="J787">
            <v>0</v>
          </cell>
          <cell r="K787">
            <v>0</v>
          </cell>
          <cell r="L787">
            <v>0</v>
          </cell>
          <cell r="M787">
            <v>0</v>
          </cell>
          <cell r="N787">
            <v>77.400000000000006</v>
          </cell>
          <cell r="O787">
            <v>77.400000000000006</v>
          </cell>
          <cell r="P787">
            <v>0</v>
          </cell>
          <cell r="Q787">
            <v>0</v>
          </cell>
          <cell r="R787">
            <v>0</v>
          </cell>
          <cell r="S787">
            <v>0.3</v>
          </cell>
          <cell r="T787">
            <v>0.7</v>
          </cell>
          <cell r="U787">
            <v>0</v>
          </cell>
          <cell r="V787">
            <v>20</v>
          </cell>
          <cell r="W787">
            <v>0</v>
          </cell>
          <cell r="X787">
            <v>0</v>
          </cell>
          <cell r="Y787">
            <v>0</v>
          </cell>
          <cell r="Z787">
            <v>0</v>
          </cell>
          <cell r="AA787">
            <v>0</v>
          </cell>
          <cell r="AB787">
            <v>0</v>
          </cell>
          <cell r="AC787">
            <v>0</v>
          </cell>
          <cell r="AD787">
            <v>0</v>
          </cell>
          <cell r="AE787">
            <v>0</v>
          </cell>
          <cell r="AF787">
            <v>0</v>
          </cell>
          <cell r="AG787">
            <v>0</v>
          </cell>
          <cell r="AH787">
            <v>0</v>
          </cell>
          <cell r="AI787">
            <v>0</v>
          </cell>
          <cell r="AJ787">
            <v>0</v>
          </cell>
          <cell r="AK787">
            <v>0</v>
          </cell>
          <cell r="AL787">
            <v>0.39</v>
          </cell>
          <cell r="AM787">
            <v>270</v>
          </cell>
          <cell r="AN787">
            <v>58</v>
          </cell>
          <cell r="AO787">
            <v>16</v>
          </cell>
          <cell r="AP787">
            <v>1</v>
          </cell>
          <cell r="AQ787">
            <v>3</v>
          </cell>
          <cell r="AR787">
            <v>0.4</v>
          </cell>
          <cell r="AS787">
            <v>0.1</v>
          </cell>
        </row>
        <row r="788">
          <cell r="A788">
            <v>1900000068</v>
          </cell>
          <cell r="B788" t="str">
            <v>Melaço</v>
          </cell>
          <cell r="C788" t="str">
            <v>Açúcar e similares, confeitaria e sobremesas doces à base de água</v>
          </cell>
          <cell r="D788" t="str">
            <v>Açúcar e outros adoçantes (excluindo os adoçantes intensivos)</v>
          </cell>
          <cell r="E788" t="str">
            <v>Xaropes (melaços e outros xaropes)</v>
          </cell>
          <cell r="F788">
            <v>269</v>
          </cell>
          <cell r="G788">
            <v>1140</v>
          </cell>
          <cell r="H788">
            <v>0.1</v>
          </cell>
          <cell r="I788">
            <v>0</v>
          </cell>
          <cell r="J788">
            <v>0</v>
          </cell>
          <cell r="K788">
            <v>0</v>
          </cell>
          <cell r="L788">
            <v>0</v>
          </cell>
          <cell r="M788">
            <v>0</v>
          </cell>
          <cell r="N788">
            <v>66.599999999999994</v>
          </cell>
          <cell r="O788">
            <v>57.8</v>
          </cell>
          <cell r="P788">
            <v>8.8000000000000007</v>
          </cell>
          <cell r="Q788">
            <v>0</v>
          </cell>
          <cell r="R788">
            <v>0</v>
          </cell>
          <cell r="S788">
            <v>0.6</v>
          </cell>
          <cell r="T788">
            <v>0.2</v>
          </cell>
          <cell r="U788">
            <v>0</v>
          </cell>
          <cell r="V788">
            <v>25.7</v>
          </cell>
          <cell r="W788">
            <v>0</v>
          </cell>
          <cell r="X788">
            <v>0</v>
          </cell>
          <cell r="Y788">
            <v>0</v>
          </cell>
          <cell r="Z788">
            <v>0</v>
          </cell>
          <cell r="AA788">
            <v>0</v>
          </cell>
          <cell r="AB788">
            <v>0.41</v>
          </cell>
          <cell r="AC788">
            <v>0.06</v>
          </cell>
          <cell r="AD788">
            <v>0.1</v>
          </cell>
          <cell r="AE788">
            <v>0.45</v>
          </cell>
          <cell r="AF788">
            <v>0.45</v>
          </cell>
          <cell r="AG788">
            <v>0</v>
          </cell>
          <cell r="AH788">
            <v>0.34</v>
          </cell>
          <cell r="AI788">
            <v>0</v>
          </cell>
          <cell r="AJ788">
            <v>0</v>
          </cell>
          <cell r="AK788">
            <v>0</v>
          </cell>
          <cell r="AL788">
            <v>2.5299999999999998</v>
          </cell>
          <cell r="AM788">
            <v>67</v>
          </cell>
          <cell r="AN788">
            <v>1470</v>
          </cell>
          <cell r="AO788">
            <v>360</v>
          </cell>
          <cell r="AP788">
            <v>31</v>
          </cell>
          <cell r="AQ788">
            <v>190</v>
          </cell>
          <cell r="AR788">
            <v>7</v>
          </cell>
          <cell r="AS788">
            <v>0.6</v>
          </cell>
          <cell r="AU788">
            <v>0</v>
          </cell>
        </row>
        <row r="789">
          <cell r="A789">
            <v>673</v>
          </cell>
          <cell r="B789" t="str">
            <v>Melancia</v>
          </cell>
          <cell r="C789" t="str">
            <v>Produtos hortícolas e derivados</v>
          </cell>
          <cell r="D789" t="str">
            <v>Frutos de hortícolas</v>
          </cell>
          <cell r="E789" t="str">
            <v>Frutos vegetais de cucurbitáceas</v>
          </cell>
          <cell r="F789">
            <v>26</v>
          </cell>
          <cell r="G789">
            <v>110</v>
          </cell>
          <cell r="H789">
            <v>0.2</v>
          </cell>
          <cell r="I789">
            <v>0</v>
          </cell>
          <cell r="J789">
            <v>0.1</v>
          </cell>
          <cell r="K789">
            <v>0.1</v>
          </cell>
          <cell r="L789">
            <v>0</v>
          </cell>
          <cell r="M789">
            <v>0</v>
          </cell>
          <cell r="N789">
            <v>5.5</v>
          </cell>
          <cell r="O789">
            <v>5.5</v>
          </cell>
          <cell r="P789">
            <v>0</v>
          </cell>
          <cell r="Q789">
            <v>0</v>
          </cell>
          <cell r="R789">
            <v>0.3</v>
          </cell>
          <cell r="S789">
            <v>0.4</v>
          </cell>
          <cell r="T789">
            <v>0</v>
          </cell>
          <cell r="U789">
            <v>0</v>
          </cell>
          <cell r="V789">
            <v>93.6</v>
          </cell>
          <cell r="W789">
            <v>0</v>
          </cell>
          <cell r="X789">
            <v>0</v>
          </cell>
          <cell r="Y789">
            <v>50</v>
          </cell>
          <cell r="Z789">
            <v>300</v>
          </cell>
          <cell r="AA789">
            <v>0</v>
          </cell>
          <cell r="AB789">
            <v>0.1</v>
          </cell>
          <cell r="AC789">
            <v>0.02</v>
          </cell>
          <cell r="AD789">
            <v>0.01</v>
          </cell>
          <cell r="AE789">
            <v>0.1</v>
          </cell>
          <cell r="AF789">
            <v>0.1</v>
          </cell>
          <cell r="AG789">
            <v>0</v>
          </cell>
          <cell r="AH789">
            <v>0.14000000000000001</v>
          </cell>
          <cell r="AI789">
            <v>0</v>
          </cell>
          <cell r="AJ789">
            <v>4</v>
          </cell>
          <cell r="AK789">
            <v>2</v>
          </cell>
          <cell r="AL789">
            <v>0.28999999999999998</v>
          </cell>
          <cell r="AM789">
            <v>4</v>
          </cell>
          <cell r="AN789">
            <v>100</v>
          </cell>
          <cell r="AO789">
            <v>10</v>
          </cell>
          <cell r="AP789">
            <v>5</v>
          </cell>
          <cell r="AQ789">
            <v>12</v>
          </cell>
          <cell r="AR789">
            <v>0.3</v>
          </cell>
          <cell r="AS789">
            <v>0.1</v>
          </cell>
          <cell r="AU789">
            <v>0.3</v>
          </cell>
        </row>
        <row r="790">
          <cell r="A790">
            <v>674</v>
          </cell>
          <cell r="B790" t="str">
            <v>Melão (3 variedades)</v>
          </cell>
          <cell r="C790" t="str">
            <v>Produtos hortícolas e derivados</v>
          </cell>
          <cell r="D790" t="str">
            <v>Frutos de hortícolas</v>
          </cell>
          <cell r="E790" t="str">
            <v>Frutos vegetais de cucurbitáceas</v>
          </cell>
          <cell r="F790">
            <v>30</v>
          </cell>
          <cell r="G790">
            <v>125</v>
          </cell>
          <cell r="H790">
            <v>0.3</v>
          </cell>
          <cell r="I790">
            <v>0.1</v>
          </cell>
          <cell r="J790">
            <v>0.1</v>
          </cell>
          <cell r="K790">
            <v>0.1</v>
          </cell>
          <cell r="L790">
            <v>0.1</v>
          </cell>
          <cell r="M790">
            <v>0</v>
          </cell>
          <cell r="N790">
            <v>5.7</v>
          </cell>
          <cell r="O790">
            <v>5.7</v>
          </cell>
          <cell r="P790">
            <v>0</v>
          </cell>
          <cell r="Q790">
            <v>0</v>
          </cell>
          <cell r="R790">
            <v>0.9</v>
          </cell>
          <cell r="S790">
            <v>0.6</v>
          </cell>
          <cell r="T790">
            <v>0</v>
          </cell>
          <cell r="U790">
            <v>0</v>
          </cell>
          <cell r="V790">
            <v>91.8</v>
          </cell>
          <cell r="W790">
            <v>0</v>
          </cell>
          <cell r="X790">
            <v>0</v>
          </cell>
          <cell r="Y790">
            <v>167</v>
          </cell>
          <cell r="Z790">
            <v>1000</v>
          </cell>
          <cell r="AA790">
            <v>0</v>
          </cell>
          <cell r="AB790">
            <v>0.1</v>
          </cell>
          <cell r="AC790">
            <v>0.02</v>
          </cell>
          <cell r="AD790">
            <v>0.02</v>
          </cell>
          <cell r="AE790">
            <v>0.4</v>
          </cell>
          <cell r="AF790">
            <v>0.4</v>
          </cell>
          <cell r="AG790">
            <v>0</v>
          </cell>
          <cell r="AH790">
            <v>0.09</v>
          </cell>
          <cell r="AI790">
            <v>0</v>
          </cell>
          <cell r="AJ790">
            <v>30</v>
          </cell>
          <cell r="AK790">
            <v>3</v>
          </cell>
          <cell r="AL790">
            <v>0.68</v>
          </cell>
          <cell r="AM790">
            <v>12</v>
          </cell>
          <cell r="AN790">
            <v>230</v>
          </cell>
          <cell r="AO790">
            <v>10</v>
          </cell>
          <cell r="AP790">
            <v>12</v>
          </cell>
          <cell r="AQ790">
            <v>19</v>
          </cell>
          <cell r="AR790">
            <v>0.3</v>
          </cell>
          <cell r="AS790">
            <v>0.2</v>
          </cell>
          <cell r="AU790">
            <v>0.3</v>
          </cell>
        </row>
        <row r="791">
          <cell r="A791">
            <v>675</v>
          </cell>
          <cell r="B791" t="str">
            <v>Meloa</v>
          </cell>
          <cell r="C791" t="str">
            <v>Produtos hortícolas e derivados</v>
          </cell>
          <cell r="D791" t="str">
            <v>Frutos de hortícolas</v>
          </cell>
          <cell r="E791" t="str">
            <v>Frutos vegetais de cucurbitáceas</v>
          </cell>
          <cell r="F791">
            <v>23</v>
          </cell>
          <cell r="G791">
            <v>98</v>
          </cell>
          <cell r="H791">
            <v>0.1</v>
          </cell>
          <cell r="I791">
            <v>0</v>
          </cell>
          <cell r="J791">
            <v>0.1</v>
          </cell>
          <cell r="K791">
            <v>0</v>
          </cell>
          <cell r="L791">
            <v>0</v>
          </cell>
          <cell r="M791">
            <v>0</v>
          </cell>
          <cell r="N791">
            <v>4.2</v>
          </cell>
          <cell r="O791">
            <v>4.2</v>
          </cell>
          <cell r="P791">
            <v>0</v>
          </cell>
          <cell r="Q791">
            <v>0</v>
          </cell>
          <cell r="R791">
            <v>0.9</v>
          </cell>
          <cell r="S791">
            <v>0.6</v>
          </cell>
          <cell r="T791">
            <v>0</v>
          </cell>
          <cell r="U791">
            <v>0</v>
          </cell>
          <cell r="V791">
            <v>92.1</v>
          </cell>
          <cell r="W791">
            <v>0.4</v>
          </cell>
          <cell r="X791">
            <v>0</v>
          </cell>
          <cell r="Y791">
            <v>167</v>
          </cell>
          <cell r="Z791">
            <v>1000</v>
          </cell>
          <cell r="AA791">
            <v>0</v>
          </cell>
          <cell r="AB791">
            <v>0.1</v>
          </cell>
          <cell r="AC791">
            <v>0.04</v>
          </cell>
          <cell r="AD791">
            <v>0.02</v>
          </cell>
          <cell r="AE791">
            <v>0.6</v>
          </cell>
          <cell r="AF791">
            <v>0.6</v>
          </cell>
          <cell r="AG791">
            <v>0</v>
          </cell>
          <cell r="AH791">
            <v>0.11</v>
          </cell>
          <cell r="AI791">
            <v>0</v>
          </cell>
          <cell r="AJ791">
            <v>26</v>
          </cell>
          <cell r="AK791">
            <v>5</v>
          </cell>
          <cell r="AL791">
            <v>0.68</v>
          </cell>
          <cell r="AM791">
            <v>8</v>
          </cell>
          <cell r="AN791">
            <v>210</v>
          </cell>
          <cell r="AO791">
            <v>20</v>
          </cell>
          <cell r="AP791">
            <v>13</v>
          </cell>
          <cell r="AQ791">
            <v>11</v>
          </cell>
          <cell r="AR791">
            <v>0.3</v>
          </cell>
          <cell r="AS791">
            <v>0</v>
          </cell>
          <cell r="AU791">
            <v>0.3</v>
          </cell>
        </row>
        <row r="792">
          <cell r="A792">
            <v>485</v>
          </cell>
          <cell r="B792" t="str">
            <v>Merengue</v>
          </cell>
          <cell r="C792" t="str">
            <v>Cereais e produtos à base de cereais</v>
          </cell>
          <cell r="D792" t="str">
            <v>Produtos de pastelaria fina</v>
          </cell>
          <cell r="E792" t="str">
            <v>Pastelaria diversa</v>
          </cell>
          <cell r="F792">
            <v>353</v>
          </cell>
          <cell r="G792">
            <v>1500</v>
          </cell>
          <cell r="H792">
            <v>0.5</v>
          </cell>
          <cell r="I792">
            <v>0.2</v>
          </cell>
          <cell r="J792">
            <v>0.2</v>
          </cell>
          <cell r="K792">
            <v>0</v>
          </cell>
          <cell r="L792">
            <v>0</v>
          </cell>
          <cell r="M792">
            <v>0</v>
          </cell>
          <cell r="N792">
            <v>83</v>
          </cell>
          <cell r="O792">
            <v>83</v>
          </cell>
          <cell r="P792">
            <v>0</v>
          </cell>
          <cell r="Q792">
            <v>0</v>
          </cell>
          <cell r="R792">
            <v>0</v>
          </cell>
          <cell r="S792">
            <v>4.0999999999999996</v>
          </cell>
          <cell r="T792">
            <v>0.2</v>
          </cell>
          <cell r="U792">
            <v>0</v>
          </cell>
          <cell r="V792">
            <v>12</v>
          </cell>
          <cell r="W792">
            <v>0</v>
          </cell>
          <cell r="X792">
            <v>0</v>
          </cell>
          <cell r="Y792">
            <v>0</v>
          </cell>
          <cell r="Z792">
            <v>0</v>
          </cell>
          <cell r="AA792">
            <v>0</v>
          </cell>
          <cell r="AB792">
            <v>0</v>
          </cell>
          <cell r="AC792">
            <v>7.0000000000000007E-2</v>
          </cell>
          <cell r="AD792">
            <v>0.12</v>
          </cell>
          <cell r="AE792">
            <v>0.1</v>
          </cell>
          <cell r="AF792">
            <v>0.9</v>
          </cell>
          <cell r="AG792">
            <v>0.8</v>
          </cell>
          <cell r="AH792">
            <v>0.01</v>
          </cell>
          <cell r="AI792">
            <v>0</v>
          </cell>
          <cell r="AJ792">
            <v>0</v>
          </cell>
          <cell r="AK792">
            <v>4</v>
          </cell>
          <cell r="AL792">
            <v>0.4</v>
          </cell>
          <cell r="AM792">
            <v>97</v>
          </cell>
          <cell r="AN792">
            <v>110</v>
          </cell>
          <cell r="AO792">
            <v>22</v>
          </cell>
          <cell r="AP792">
            <v>10</v>
          </cell>
          <cell r="AQ792">
            <v>8</v>
          </cell>
          <cell r="AR792">
            <v>0.2</v>
          </cell>
          <cell r="AS792">
            <v>0</v>
          </cell>
        </row>
        <row r="793">
          <cell r="A793">
            <v>910</v>
          </cell>
          <cell r="B793" t="str">
            <v>Mexilhão cozido sem sal</v>
          </cell>
          <cell r="C793" t="str">
            <v>Peixes, mariscos, anfíbios, répteis e invertebrados</v>
          </cell>
          <cell r="D793" t="str">
            <v>Moluscos</v>
          </cell>
          <cell r="E793" t="str">
            <v>Mexilhões</v>
          </cell>
          <cell r="F793">
            <v>97</v>
          </cell>
          <cell r="G793">
            <v>411</v>
          </cell>
          <cell r="H793">
            <v>2.1</v>
          </cell>
          <cell r="I793">
            <v>0.4</v>
          </cell>
          <cell r="J793">
            <v>0.3</v>
          </cell>
          <cell r="K793">
            <v>0.8</v>
          </cell>
          <cell r="L793">
            <v>0</v>
          </cell>
          <cell r="M793">
            <v>0</v>
          </cell>
          <cell r="N793">
            <v>2.8</v>
          </cell>
          <cell r="O793">
            <v>0</v>
          </cell>
          <cell r="P793">
            <v>0</v>
          </cell>
          <cell r="Q793">
            <v>2.8</v>
          </cell>
          <cell r="R793">
            <v>0</v>
          </cell>
          <cell r="S793">
            <v>16.8</v>
          </cell>
          <cell r="T793">
            <v>0.9</v>
          </cell>
          <cell r="U793">
            <v>0</v>
          </cell>
          <cell r="V793">
            <v>75.8</v>
          </cell>
          <cell r="W793">
            <v>0</v>
          </cell>
          <cell r="X793">
            <v>56</v>
          </cell>
          <cell r="Y793">
            <v>360</v>
          </cell>
          <cell r="Z793">
            <v>0</v>
          </cell>
          <cell r="AA793">
            <v>0</v>
          </cell>
          <cell r="AB793">
            <v>1</v>
          </cell>
          <cell r="AC793">
            <v>0.1</v>
          </cell>
          <cell r="AD793">
            <v>0.16</v>
          </cell>
          <cell r="AE793">
            <v>1.1000000000000001</v>
          </cell>
          <cell r="AF793">
            <v>4.7</v>
          </cell>
          <cell r="AG793">
            <v>3.6</v>
          </cell>
          <cell r="AH793">
            <v>0.06</v>
          </cell>
          <cell r="AI793">
            <v>21</v>
          </cell>
          <cell r="AJ793">
            <v>0</v>
          </cell>
          <cell r="AK793">
            <v>36</v>
          </cell>
          <cell r="AL793">
            <v>2.5</v>
          </cell>
          <cell r="AM793">
            <v>360</v>
          </cell>
          <cell r="AN793">
            <v>140</v>
          </cell>
          <cell r="AO793">
            <v>78</v>
          </cell>
          <cell r="AP793">
            <v>190</v>
          </cell>
          <cell r="AQ793">
            <v>42</v>
          </cell>
          <cell r="AR793">
            <v>4</v>
          </cell>
          <cell r="AS793">
            <v>4.0999999999999996</v>
          </cell>
          <cell r="AU793">
            <v>290</v>
          </cell>
        </row>
        <row r="794">
          <cell r="A794">
            <v>909</v>
          </cell>
          <cell r="B794" t="str">
            <v>Mexilhão cru</v>
          </cell>
          <cell r="C794" t="str">
            <v>Peixes, mariscos, anfíbios, répteis e invertebrados</v>
          </cell>
          <cell r="D794" t="str">
            <v>Moluscos</v>
          </cell>
          <cell r="E794" t="str">
            <v>Mexilhões</v>
          </cell>
          <cell r="F794">
            <v>70</v>
          </cell>
          <cell r="G794">
            <v>295</v>
          </cell>
          <cell r="H794">
            <v>1.5</v>
          </cell>
          <cell r="I794">
            <v>0.3</v>
          </cell>
          <cell r="J794">
            <v>0.3</v>
          </cell>
          <cell r="K794">
            <v>0.5</v>
          </cell>
          <cell r="L794">
            <v>0</v>
          </cell>
          <cell r="M794">
            <v>0</v>
          </cell>
          <cell r="N794">
            <v>2</v>
          </cell>
          <cell r="O794">
            <v>0</v>
          </cell>
          <cell r="P794">
            <v>0</v>
          </cell>
          <cell r="Q794">
            <v>2</v>
          </cell>
          <cell r="R794">
            <v>0</v>
          </cell>
          <cell r="S794">
            <v>12.1</v>
          </cell>
          <cell r="T794">
            <v>0.7</v>
          </cell>
          <cell r="U794">
            <v>0</v>
          </cell>
          <cell r="V794">
            <v>82.5</v>
          </cell>
          <cell r="W794">
            <v>0</v>
          </cell>
          <cell r="X794">
            <v>40</v>
          </cell>
          <cell r="Y794">
            <v>360</v>
          </cell>
          <cell r="Z794">
            <v>0</v>
          </cell>
          <cell r="AA794">
            <v>0</v>
          </cell>
          <cell r="AB794">
            <v>0.74</v>
          </cell>
          <cell r="AC794">
            <v>0.1</v>
          </cell>
          <cell r="AD794">
            <v>0.14000000000000001</v>
          </cell>
          <cell r="AE794">
            <v>1.2</v>
          </cell>
          <cell r="AF794">
            <v>3.8</v>
          </cell>
          <cell r="AG794">
            <v>2.6</v>
          </cell>
          <cell r="AH794">
            <v>0.08</v>
          </cell>
          <cell r="AI794">
            <v>19</v>
          </cell>
          <cell r="AJ794">
            <v>0</v>
          </cell>
          <cell r="AK794">
            <v>37</v>
          </cell>
          <cell r="AL794">
            <v>2.1</v>
          </cell>
          <cell r="AM794">
            <v>290</v>
          </cell>
          <cell r="AN794">
            <v>280</v>
          </cell>
          <cell r="AO794">
            <v>56</v>
          </cell>
          <cell r="AP794">
            <v>240</v>
          </cell>
          <cell r="AQ794">
            <v>36</v>
          </cell>
          <cell r="AR794">
            <v>3.5</v>
          </cell>
          <cell r="AS794">
            <v>4.0999999999999996</v>
          </cell>
        </row>
        <row r="795">
          <cell r="A795">
            <v>1900000083</v>
          </cell>
          <cell r="B795" t="str">
            <v>Milho doce em conserva</v>
          </cell>
          <cell r="C795" t="str">
            <v>Produtos hortícolas e derivados</v>
          </cell>
          <cell r="D795" t="str">
            <v>Produtos hortícolas transformados ou em conserva e produtos similares</v>
          </cell>
          <cell r="E795" t="str">
            <v>Vegetais em lata ou frasco</v>
          </cell>
          <cell r="F795">
            <v>106</v>
          </cell>
          <cell r="G795">
            <v>448</v>
          </cell>
          <cell r="H795">
            <v>1.7</v>
          </cell>
          <cell r="I795">
            <v>0.3</v>
          </cell>
          <cell r="J795">
            <v>0.3</v>
          </cell>
          <cell r="K795">
            <v>0.5</v>
          </cell>
          <cell r="L795">
            <v>0.46</v>
          </cell>
          <cell r="M795">
            <v>0</v>
          </cell>
          <cell r="N795">
            <v>18.399999999999999</v>
          </cell>
          <cell r="O795">
            <v>5.2</v>
          </cell>
          <cell r="P795">
            <v>0</v>
          </cell>
          <cell r="Q795">
            <v>13.1</v>
          </cell>
          <cell r="R795">
            <v>3.1</v>
          </cell>
          <cell r="S795">
            <v>2.8</v>
          </cell>
          <cell r="T795">
            <v>0.6</v>
          </cell>
          <cell r="U795">
            <v>0</v>
          </cell>
          <cell r="V795">
            <v>75.400000000000006</v>
          </cell>
          <cell r="W795">
            <v>0</v>
          </cell>
          <cell r="X795">
            <v>0</v>
          </cell>
          <cell r="Y795">
            <v>4</v>
          </cell>
          <cell r="Z795">
            <v>22</v>
          </cell>
          <cell r="AA795">
            <v>0</v>
          </cell>
          <cell r="AB795">
            <v>0.28999999999999998</v>
          </cell>
          <cell r="AC795">
            <v>0.03</v>
          </cell>
          <cell r="AD795">
            <v>0.05</v>
          </cell>
          <cell r="AE795">
            <v>1.04</v>
          </cell>
          <cell r="AF795">
            <v>1.39</v>
          </cell>
          <cell r="AG795">
            <v>0.35</v>
          </cell>
          <cell r="AH795">
            <v>0.13</v>
          </cell>
          <cell r="AI795">
            <v>0</v>
          </cell>
          <cell r="AJ795">
            <v>3.6</v>
          </cell>
          <cell r="AK795">
            <v>75</v>
          </cell>
          <cell r="AL795">
            <v>0.98</v>
          </cell>
          <cell r="AM795">
            <v>240</v>
          </cell>
          <cell r="AN795">
            <v>220</v>
          </cell>
          <cell r="AO795">
            <v>3.5</v>
          </cell>
          <cell r="AP795">
            <v>54</v>
          </cell>
          <cell r="AQ795">
            <v>27</v>
          </cell>
          <cell r="AR795">
            <v>0.4</v>
          </cell>
          <cell r="AS795">
            <v>0.4</v>
          </cell>
          <cell r="AT795">
            <v>10</v>
          </cell>
          <cell r="AU795">
            <v>1.1000000000000001</v>
          </cell>
        </row>
        <row r="796">
          <cell r="A796">
            <v>452</v>
          </cell>
          <cell r="B796" t="str">
            <v>Milho, amido (pó)</v>
          </cell>
          <cell r="C796" t="str">
            <v>Ingredientes principais isolados, aditivos, aromas, fermentos e auxiliares tecnológicos</v>
          </cell>
          <cell r="D796" t="str">
            <v>Amidos</v>
          </cell>
          <cell r="E796" t="str">
            <v>Amido de milho</v>
          </cell>
          <cell r="F796">
            <v>364</v>
          </cell>
          <cell r="G796">
            <v>1550</v>
          </cell>
          <cell r="H796">
            <v>0.2</v>
          </cell>
          <cell r="I796">
            <v>0</v>
          </cell>
          <cell r="J796">
            <v>0.1</v>
          </cell>
          <cell r="K796">
            <v>0.1</v>
          </cell>
          <cell r="L796">
            <v>0.1</v>
          </cell>
          <cell r="M796">
            <v>0</v>
          </cell>
          <cell r="N796">
            <v>90.2</v>
          </cell>
          <cell r="O796">
            <v>0</v>
          </cell>
          <cell r="P796">
            <v>0</v>
          </cell>
          <cell r="Q796">
            <v>90.2</v>
          </cell>
          <cell r="R796">
            <v>0.1</v>
          </cell>
          <cell r="S796">
            <v>0.4</v>
          </cell>
          <cell r="T796">
            <v>0.1</v>
          </cell>
          <cell r="U796">
            <v>0</v>
          </cell>
          <cell r="V796">
            <v>9</v>
          </cell>
          <cell r="W796">
            <v>0</v>
          </cell>
          <cell r="X796">
            <v>0</v>
          </cell>
          <cell r="Y796">
            <v>0</v>
          </cell>
          <cell r="Z796">
            <v>0</v>
          </cell>
          <cell r="AA796">
            <v>0</v>
          </cell>
          <cell r="AB796">
            <v>0</v>
          </cell>
          <cell r="AC796">
            <v>0.1</v>
          </cell>
          <cell r="AD796">
            <v>0.02</v>
          </cell>
          <cell r="AE796">
            <v>0</v>
          </cell>
          <cell r="AF796">
            <v>0.1</v>
          </cell>
          <cell r="AG796">
            <v>0.1</v>
          </cell>
          <cell r="AH796">
            <v>0</v>
          </cell>
          <cell r="AI796">
            <v>0</v>
          </cell>
          <cell r="AJ796">
            <v>0</v>
          </cell>
          <cell r="AK796">
            <v>0</v>
          </cell>
          <cell r="AL796">
            <v>0.19</v>
          </cell>
          <cell r="AM796">
            <v>54</v>
          </cell>
          <cell r="AN796">
            <v>63</v>
          </cell>
          <cell r="AO796">
            <v>11</v>
          </cell>
          <cell r="AP796">
            <v>13</v>
          </cell>
          <cell r="AQ796">
            <v>7</v>
          </cell>
          <cell r="AR796">
            <v>0.4</v>
          </cell>
          <cell r="AS796">
            <v>0.3</v>
          </cell>
        </row>
        <row r="797">
          <cell r="A797">
            <v>412</v>
          </cell>
          <cell r="B797" t="str">
            <v>Milho, grão seco cru</v>
          </cell>
          <cell r="C797" t="str">
            <v>Cereais e produtos à base de cereais</v>
          </cell>
          <cell r="D797" t="str">
            <v>Cereais e seus derivados primários</v>
          </cell>
          <cell r="E797" t="str">
            <v>Grãos de cereais (e grãos semelhantes a cereais)</v>
          </cell>
          <cell r="F797">
            <v>368</v>
          </cell>
          <cell r="G797">
            <v>1560</v>
          </cell>
          <cell r="H797">
            <v>4.9000000000000004</v>
          </cell>
          <cell r="I797">
            <v>0.8</v>
          </cell>
          <cell r="J797">
            <v>1.4</v>
          </cell>
          <cell r="K797">
            <v>2.4</v>
          </cell>
          <cell r="L797">
            <v>2.2999999999999998</v>
          </cell>
          <cell r="M797">
            <v>0</v>
          </cell>
          <cell r="N797">
            <v>70.3</v>
          </cell>
          <cell r="O797">
            <v>0</v>
          </cell>
          <cell r="P797">
            <v>0</v>
          </cell>
          <cell r="Q797">
            <v>70.3</v>
          </cell>
          <cell r="R797">
            <v>2.9</v>
          </cell>
          <cell r="S797">
            <v>9.3000000000000007</v>
          </cell>
          <cell r="T797">
            <v>0</v>
          </cell>
          <cell r="U797">
            <v>0</v>
          </cell>
          <cell r="V797">
            <v>11.9</v>
          </cell>
          <cell r="W797">
            <v>0</v>
          </cell>
          <cell r="X797">
            <v>0</v>
          </cell>
          <cell r="Y797">
            <v>0</v>
          </cell>
          <cell r="Z797">
            <v>0</v>
          </cell>
          <cell r="AA797">
            <v>0</v>
          </cell>
          <cell r="AB797">
            <v>2</v>
          </cell>
          <cell r="AC797">
            <v>0.63</v>
          </cell>
          <cell r="AD797">
            <v>0.18</v>
          </cell>
          <cell r="AE797">
            <v>1.6</v>
          </cell>
          <cell r="AF797">
            <v>2.6</v>
          </cell>
          <cell r="AG797">
            <v>1</v>
          </cell>
          <cell r="AH797">
            <v>0.62</v>
          </cell>
          <cell r="AI797">
            <v>0</v>
          </cell>
          <cell r="AJ797">
            <v>0</v>
          </cell>
          <cell r="AK797">
            <v>26</v>
          </cell>
          <cell r="AL797">
            <v>1.5</v>
          </cell>
          <cell r="AM797">
            <v>14</v>
          </cell>
          <cell r="AN797">
            <v>290</v>
          </cell>
          <cell r="AO797">
            <v>14</v>
          </cell>
          <cell r="AP797">
            <v>190</v>
          </cell>
          <cell r="AQ797">
            <v>110</v>
          </cell>
          <cell r="AR797">
            <v>2.5</v>
          </cell>
          <cell r="AS797">
            <v>2.4</v>
          </cell>
        </row>
        <row r="798">
          <cell r="A798">
            <v>220026</v>
          </cell>
          <cell r="B798" t="str">
            <v>Millet, cru, seco</v>
          </cell>
          <cell r="C798" t="str">
            <v>Cereais e produtos à base de cereais</v>
          </cell>
          <cell r="D798" t="str">
            <v>Cereais e seus derivados primários</v>
          </cell>
          <cell r="E798" t="str">
            <v>Grãos de cereais (e grãos semelhantes a cereais)</v>
          </cell>
          <cell r="F798">
            <v>362</v>
          </cell>
          <cell r="G798">
            <v>1530</v>
          </cell>
          <cell r="H798">
            <v>3.2</v>
          </cell>
          <cell r="I798">
            <v>0.4</v>
          </cell>
          <cell r="J798">
            <v>0.8</v>
          </cell>
          <cell r="K798">
            <v>1.8</v>
          </cell>
          <cell r="L798">
            <v>1.8</v>
          </cell>
          <cell r="M798">
            <v>0</v>
          </cell>
          <cell r="N798">
            <v>71.2</v>
          </cell>
          <cell r="O798">
            <v>0.7</v>
          </cell>
          <cell r="P798">
            <v>0</v>
          </cell>
          <cell r="Q798">
            <v>66</v>
          </cell>
          <cell r="R798">
            <v>2</v>
          </cell>
          <cell r="S798">
            <v>11.1</v>
          </cell>
          <cell r="T798">
            <v>0</v>
          </cell>
          <cell r="U798">
            <v>0</v>
          </cell>
          <cell r="V798">
            <v>11.5</v>
          </cell>
          <cell r="W798">
            <v>0</v>
          </cell>
          <cell r="X798">
            <v>0</v>
          </cell>
          <cell r="Y798">
            <v>1</v>
          </cell>
          <cell r="Z798">
            <v>4</v>
          </cell>
          <cell r="AA798">
            <v>0</v>
          </cell>
          <cell r="AB798">
            <v>0.05</v>
          </cell>
          <cell r="AC798">
            <v>0.22</v>
          </cell>
          <cell r="AD798">
            <v>0.05</v>
          </cell>
          <cell r="AE798">
            <v>0.5</v>
          </cell>
          <cell r="AF798">
            <v>1.5</v>
          </cell>
          <cell r="AG798">
            <v>1</v>
          </cell>
          <cell r="AH798">
            <v>0.06</v>
          </cell>
          <cell r="AI798">
            <v>0</v>
          </cell>
          <cell r="AJ798">
            <v>0</v>
          </cell>
          <cell r="AK798">
            <v>27</v>
          </cell>
          <cell r="AL798">
            <v>1.03</v>
          </cell>
          <cell r="AM798">
            <v>10</v>
          </cell>
          <cell r="AN798">
            <v>150</v>
          </cell>
          <cell r="AO798">
            <v>10</v>
          </cell>
          <cell r="AP798">
            <v>210</v>
          </cell>
          <cell r="AQ798">
            <v>91</v>
          </cell>
          <cell r="AR798">
            <v>2.4</v>
          </cell>
          <cell r="AS798">
            <v>2</v>
          </cell>
          <cell r="AT798">
            <v>3.5</v>
          </cell>
          <cell r="AU798">
            <v>4.7</v>
          </cell>
        </row>
        <row r="799">
          <cell r="A799">
            <v>387</v>
          </cell>
          <cell r="B799" t="str">
            <v>Minarina (meia margarina)</v>
          </cell>
          <cell r="C799" t="str">
            <v>Óleos e gorduras de origem animal e vegetal e seus derivados</v>
          </cell>
          <cell r="D799" t="str">
            <v>Emulsões de gordura e gorduras misturadas</v>
          </cell>
          <cell r="E799" t="str">
            <v>Mistura de óleos e gorduras</v>
          </cell>
          <cell r="F799">
            <v>380</v>
          </cell>
          <cell r="G799">
            <v>1560</v>
          </cell>
          <cell r="H799">
            <v>41.6</v>
          </cell>
          <cell r="I799">
            <v>14</v>
          </cell>
          <cell r="J799">
            <v>8.6999999999999993</v>
          </cell>
          <cell r="K799">
            <v>17.5</v>
          </cell>
          <cell r="L799">
            <v>15.8</v>
          </cell>
          <cell r="M799">
            <v>0.2</v>
          </cell>
          <cell r="N799">
            <v>0.4</v>
          </cell>
          <cell r="O799">
            <v>0.4</v>
          </cell>
          <cell r="P799">
            <v>0</v>
          </cell>
          <cell r="Q799">
            <v>0</v>
          </cell>
          <cell r="R799">
            <v>0</v>
          </cell>
          <cell r="S799">
            <v>0.9</v>
          </cell>
          <cell r="T799">
            <v>0.4</v>
          </cell>
          <cell r="U799">
            <v>0</v>
          </cell>
          <cell r="V799">
            <v>56.5</v>
          </cell>
          <cell r="W799">
            <v>0</v>
          </cell>
          <cell r="X799">
            <v>2</v>
          </cell>
          <cell r="Y799">
            <v>750</v>
          </cell>
          <cell r="Z799">
            <v>440</v>
          </cell>
          <cell r="AA799">
            <v>5</v>
          </cell>
          <cell r="AB799">
            <v>13</v>
          </cell>
          <cell r="AC799">
            <v>0</v>
          </cell>
          <cell r="AD799">
            <v>0</v>
          </cell>
          <cell r="AE799">
            <v>0</v>
          </cell>
          <cell r="AF799">
            <v>0.2</v>
          </cell>
          <cell r="AG799">
            <v>0.2</v>
          </cell>
          <cell r="AH799">
            <v>0</v>
          </cell>
          <cell r="AI799">
            <v>0</v>
          </cell>
          <cell r="AJ799">
            <v>0</v>
          </cell>
          <cell r="AK799">
            <v>0</v>
          </cell>
          <cell r="AL799">
            <v>0.6</v>
          </cell>
          <cell r="AM799">
            <v>170</v>
          </cell>
          <cell r="AN799">
            <v>47</v>
          </cell>
          <cell r="AO799">
            <v>3</v>
          </cell>
          <cell r="AP799">
            <v>9</v>
          </cell>
          <cell r="AQ799">
            <v>2</v>
          </cell>
          <cell r="AR799">
            <v>0.2</v>
          </cell>
          <cell r="AS799">
            <v>0.1</v>
          </cell>
        </row>
        <row r="800">
          <cell r="A800">
            <v>1900000090</v>
          </cell>
          <cell r="B800" t="str">
            <v>Mirtilo</v>
          </cell>
          <cell r="C800" t="str">
            <v>Frutos e produtos derivados de frutos</v>
          </cell>
          <cell r="D800" t="str">
            <v>Fruta utilizada como fruta</v>
          </cell>
          <cell r="E800" t="str">
            <v>Bagas e frutos pequenos</v>
          </cell>
          <cell r="F800">
            <v>43</v>
          </cell>
          <cell r="G800">
            <v>183</v>
          </cell>
          <cell r="H800">
            <v>0.6</v>
          </cell>
          <cell r="I800">
            <v>0.1</v>
          </cell>
          <cell r="J800">
            <v>0.1</v>
          </cell>
          <cell r="K800">
            <v>0.2</v>
          </cell>
          <cell r="L800">
            <v>0.123</v>
          </cell>
          <cell r="M800">
            <v>0</v>
          </cell>
          <cell r="N800">
            <v>6.4</v>
          </cell>
          <cell r="O800">
            <v>6.4</v>
          </cell>
          <cell r="P800">
            <v>0</v>
          </cell>
          <cell r="Q800">
            <v>0</v>
          </cell>
          <cell r="R800">
            <v>3.1</v>
          </cell>
          <cell r="S800">
            <v>0.5</v>
          </cell>
          <cell r="T800">
            <v>0</v>
          </cell>
          <cell r="U800">
            <v>0</v>
          </cell>
          <cell r="V800">
            <v>87</v>
          </cell>
          <cell r="W800">
            <v>1.4</v>
          </cell>
          <cell r="X800">
            <v>0</v>
          </cell>
          <cell r="Y800">
            <v>8</v>
          </cell>
          <cell r="Z800">
            <v>47</v>
          </cell>
          <cell r="AA800">
            <v>0</v>
          </cell>
          <cell r="AB800">
            <v>1.9</v>
          </cell>
          <cell r="AC800">
            <v>0.04</v>
          </cell>
          <cell r="AD800">
            <v>7.0000000000000007E-2</v>
          </cell>
          <cell r="AE800">
            <v>0.42</v>
          </cell>
          <cell r="AF800">
            <v>0.47</v>
          </cell>
          <cell r="AG800">
            <v>0.05</v>
          </cell>
          <cell r="AH800">
            <v>0.06</v>
          </cell>
          <cell r="AI800">
            <v>0</v>
          </cell>
          <cell r="AJ800">
            <v>15</v>
          </cell>
          <cell r="AK800">
            <v>11.5</v>
          </cell>
          <cell r="AL800">
            <v>0.25</v>
          </cell>
          <cell r="AM800">
            <v>0.3</v>
          </cell>
          <cell r="AN800">
            <v>110</v>
          </cell>
          <cell r="AO800">
            <v>19</v>
          </cell>
          <cell r="AP800">
            <v>20</v>
          </cell>
          <cell r="AQ800">
            <v>9</v>
          </cell>
          <cell r="AR800">
            <v>0.6</v>
          </cell>
          <cell r="AS800">
            <v>0.2</v>
          </cell>
          <cell r="AT800">
            <v>0.1</v>
          </cell>
          <cell r="AU800">
            <v>1</v>
          </cell>
        </row>
        <row r="801">
          <cell r="A801">
            <v>1900000113</v>
          </cell>
          <cell r="B801" t="str">
            <v>Mirtilo desidratado</v>
          </cell>
          <cell r="C801" t="str">
            <v>Frutos e produtos derivados de frutos</v>
          </cell>
          <cell r="D801" t="str">
            <v>Produtos de frutos processados</v>
          </cell>
          <cell r="E801" t="str">
            <v>Frutos secados</v>
          </cell>
          <cell r="F801">
            <v>317</v>
          </cell>
          <cell r="G801">
            <v>1330</v>
          </cell>
          <cell r="H801">
            <v>4.4000000000000004</v>
          </cell>
          <cell r="I801">
            <v>0.7</v>
          </cell>
          <cell r="J801">
            <v>0.7</v>
          </cell>
          <cell r="K801">
            <v>1.5</v>
          </cell>
          <cell r="L801">
            <v>0.89900000000000002</v>
          </cell>
          <cell r="M801">
            <v>0</v>
          </cell>
          <cell r="N801">
            <v>46.8</v>
          </cell>
          <cell r="O801">
            <v>46.8</v>
          </cell>
          <cell r="P801">
            <v>0</v>
          </cell>
          <cell r="Q801">
            <v>0</v>
          </cell>
          <cell r="R801">
            <v>22.7</v>
          </cell>
          <cell r="S801">
            <v>3.7</v>
          </cell>
          <cell r="T801">
            <v>0</v>
          </cell>
          <cell r="U801">
            <v>0</v>
          </cell>
          <cell r="V801">
            <v>5</v>
          </cell>
          <cell r="W801">
            <v>10.199999999999999</v>
          </cell>
          <cell r="X801">
            <v>0</v>
          </cell>
          <cell r="AA801">
            <v>0</v>
          </cell>
          <cell r="AB801">
            <v>13.89</v>
          </cell>
          <cell r="AD801">
            <v>0.51</v>
          </cell>
          <cell r="AE801">
            <v>3.05</v>
          </cell>
          <cell r="AF801">
            <v>3.42</v>
          </cell>
          <cell r="AG801">
            <v>0.37</v>
          </cell>
          <cell r="AH801">
            <v>0.44</v>
          </cell>
          <cell r="AI801">
            <v>0</v>
          </cell>
          <cell r="AK801">
            <v>84</v>
          </cell>
          <cell r="AL801">
            <v>1.83</v>
          </cell>
          <cell r="AM801">
            <v>2.2000000000000002</v>
          </cell>
          <cell r="AN801">
            <v>800</v>
          </cell>
          <cell r="AO801">
            <v>140</v>
          </cell>
          <cell r="AP801">
            <v>150</v>
          </cell>
          <cell r="AQ801">
            <v>66</v>
          </cell>
          <cell r="AR801">
            <v>4.4000000000000004</v>
          </cell>
          <cell r="AS801">
            <v>1.5</v>
          </cell>
        </row>
        <row r="802">
          <cell r="A802">
            <v>220027</v>
          </cell>
          <cell r="B802" t="str">
            <v>Miso, pasta de soja fermentada com arroz integral e cevada</v>
          </cell>
          <cell r="C802" t="str">
            <v>Temperos, molhos e condimentos</v>
          </cell>
          <cell r="D802" t="str">
            <v>Temperos</v>
          </cell>
          <cell r="E802" t="str">
            <v>Misturas de temperos</v>
          </cell>
          <cell r="F802">
            <v>177</v>
          </cell>
          <cell r="G802">
            <v>741</v>
          </cell>
          <cell r="H802">
            <v>6.5</v>
          </cell>
          <cell r="I802">
            <v>1</v>
          </cell>
          <cell r="J802">
            <v>1.4</v>
          </cell>
          <cell r="K802">
            <v>3.7</v>
          </cell>
          <cell r="L802">
            <v>3.3</v>
          </cell>
          <cell r="M802">
            <v>0</v>
          </cell>
          <cell r="N802">
            <v>15.1</v>
          </cell>
          <cell r="O802">
            <v>13.7</v>
          </cell>
          <cell r="P802">
            <v>0</v>
          </cell>
          <cell r="Q802">
            <v>1.4</v>
          </cell>
          <cell r="R802">
            <v>5.2</v>
          </cell>
          <cell r="S802">
            <v>11.9</v>
          </cell>
          <cell r="T802">
            <v>9.9</v>
          </cell>
          <cell r="U802">
            <v>0</v>
          </cell>
          <cell r="V802">
            <v>49.1</v>
          </cell>
          <cell r="W802">
            <v>0</v>
          </cell>
          <cell r="X802">
            <v>0</v>
          </cell>
          <cell r="Y802">
            <v>7</v>
          </cell>
          <cell r="Z802">
            <v>39</v>
          </cell>
          <cell r="AA802">
            <v>0</v>
          </cell>
          <cell r="AB802">
            <v>0.5</v>
          </cell>
          <cell r="AC802">
            <v>0.05</v>
          </cell>
          <cell r="AD802">
            <v>0.05</v>
          </cell>
          <cell r="AE802">
            <v>0.5</v>
          </cell>
          <cell r="AF802">
            <v>3</v>
          </cell>
          <cell r="AG802">
            <v>2.5</v>
          </cell>
          <cell r="AH802">
            <v>0.06</v>
          </cell>
          <cell r="AI802">
            <v>0</v>
          </cell>
          <cell r="AJ802">
            <v>0</v>
          </cell>
          <cell r="AK802">
            <v>30.5</v>
          </cell>
          <cell r="AL802">
            <v>12.2</v>
          </cell>
          <cell r="AM802">
            <v>3950</v>
          </cell>
          <cell r="AN802">
            <v>270</v>
          </cell>
          <cell r="AO802">
            <v>54</v>
          </cell>
          <cell r="AP802">
            <v>160</v>
          </cell>
          <cell r="AQ802">
            <v>61</v>
          </cell>
          <cell r="AR802">
            <v>1.8</v>
          </cell>
          <cell r="AS802">
            <v>1.3</v>
          </cell>
          <cell r="AT802">
            <v>31</v>
          </cell>
          <cell r="AU802">
            <v>4.7</v>
          </cell>
        </row>
        <row r="803">
          <cell r="A803">
            <v>928</v>
          </cell>
          <cell r="B803" t="str">
            <v>Molho "Béchamel" com manteiga</v>
          </cell>
          <cell r="C803" t="str">
            <v>Temperos, molhos e condimentos</v>
          </cell>
          <cell r="D803" t="str">
            <v>Condimentos (incluindo formatos de mesa)</v>
          </cell>
          <cell r="E803" t="str">
            <v>Molhos salgados</v>
          </cell>
          <cell r="F803">
            <v>130</v>
          </cell>
          <cell r="G803">
            <v>544</v>
          </cell>
          <cell r="H803">
            <v>8.4</v>
          </cell>
          <cell r="I803">
            <v>4.7</v>
          </cell>
          <cell r="J803">
            <v>1.9</v>
          </cell>
          <cell r="K803">
            <v>0.3</v>
          </cell>
          <cell r="L803">
            <v>0.2</v>
          </cell>
          <cell r="M803">
            <v>0.3</v>
          </cell>
          <cell r="N803">
            <v>9.6</v>
          </cell>
          <cell r="O803">
            <v>5.3</v>
          </cell>
          <cell r="P803">
            <v>0</v>
          </cell>
          <cell r="Q803">
            <v>4.3</v>
          </cell>
          <cell r="R803">
            <v>0.2</v>
          </cell>
          <cell r="S803">
            <v>4</v>
          </cell>
          <cell r="T803">
            <v>0.6</v>
          </cell>
          <cell r="U803">
            <v>0</v>
          </cell>
          <cell r="V803">
            <v>77.8</v>
          </cell>
          <cell r="W803">
            <v>0</v>
          </cell>
          <cell r="X803">
            <v>27</v>
          </cell>
          <cell r="Y803">
            <v>60</v>
          </cell>
          <cell r="Z803">
            <v>12</v>
          </cell>
          <cell r="AA803">
            <v>0.1</v>
          </cell>
          <cell r="AB803">
            <v>0.2</v>
          </cell>
          <cell r="AC803">
            <v>0.02</v>
          </cell>
          <cell r="AD803">
            <v>0.11</v>
          </cell>
          <cell r="AE803">
            <v>0.3</v>
          </cell>
          <cell r="AF803">
            <v>1.3</v>
          </cell>
          <cell r="AG803">
            <v>1</v>
          </cell>
          <cell r="AH803">
            <v>0.04</v>
          </cell>
          <cell r="AI803">
            <v>0.1</v>
          </cell>
          <cell r="AJ803">
            <v>0</v>
          </cell>
          <cell r="AK803">
            <v>0.7</v>
          </cell>
          <cell r="AL803">
            <v>1.3</v>
          </cell>
          <cell r="AM803">
            <v>230</v>
          </cell>
          <cell r="AN803">
            <v>190</v>
          </cell>
          <cell r="AO803">
            <v>130</v>
          </cell>
          <cell r="AP803">
            <v>110</v>
          </cell>
          <cell r="AQ803">
            <v>13</v>
          </cell>
          <cell r="AR803">
            <v>0.3</v>
          </cell>
          <cell r="AS803">
            <v>0.6</v>
          </cell>
        </row>
        <row r="804">
          <cell r="A804">
            <v>929</v>
          </cell>
          <cell r="B804" t="str">
            <v>Molho "Béchamel" com margarina</v>
          </cell>
          <cell r="C804" t="str">
            <v>Temperos, molhos e condimentos</v>
          </cell>
          <cell r="D804" t="str">
            <v>Condimentos (incluindo formatos de mesa)</v>
          </cell>
          <cell r="E804" t="str">
            <v>Molhos salgados</v>
          </cell>
          <cell r="F804">
            <v>140</v>
          </cell>
          <cell r="G804">
            <v>583</v>
          </cell>
          <cell r="H804">
            <v>9.5</v>
          </cell>
          <cell r="I804">
            <v>4.8</v>
          </cell>
          <cell r="J804">
            <v>1.9</v>
          </cell>
          <cell r="K804">
            <v>2.2000000000000002</v>
          </cell>
          <cell r="L804">
            <v>1.9</v>
          </cell>
          <cell r="M804">
            <v>0.1</v>
          </cell>
          <cell r="N804">
            <v>9.9</v>
          </cell>
          <cell r="O804">
            <v>5.4</v>
          </cell>
          <cell r="P804">
            <v>0</v>
          </cell>
          <cell r="Q804">
            <v>4.4000000000000004</v>
          </cell>
          <cell r="R804">
            <v>0.2</v>
          </cell>
          <cell r="S804">
            <v>3.6</v>
          </cell>
          <cell r="T804">
            <v>0.7</v>
          </cell>
          <cell r="U804">
            <v>0</v>
          </cell>
          <cell r="V804">
            <v>76</v>
          </cell>
          <cell r="W804">
            <v>0</v>
          </cell>
          <cell r="X804">
            <v>9</v>
          </cell>
          <cell r="Y804">
            <v>70</v>
          </cell>
          <cell r="Z804">
            <v>40</v>
          </cell>
          <cell r="AA804">
            <v>0.1</v>
          </cell>
          <cell r="AB804">
            <v>0.1</v>
          </cell>
          <cell r="AC804">
            <v>0.02</v>
          </cell>
          <cell r="AD804">
            <v>0.11</v>
          </cell>
          <cell r="AE804">
            <v>0.3</v>
          </cell>
          <cell r="AF804">
            <v>1.3</v>
          </cell>
          <cell r="AG804">
            <v>1</v>
          </cell>
          <cell r="AH804">
            <v>0.04</v>
          </cell>
          <cell r="AI804">
            <v>0.1</v>
          </cell>
          <cell r="AJ804">
            <v>0</v>
          </cell>
          <cell r="AK804">
            <v>0.7</v>
          </cell>
          <cell r="AL804">
            <v>1</v>
          </cell>
          <cell r="AM804">
            <v>270</v>
          </cell>
          <cell r="AN804">
            <v>180</v>
          </cell>
          <cell r="AO804">
            <v>130</v>
          </cell>
          <cell r="AP804">
            <v>110</v>
          </cell>
          <cell r="AQ804">
            <v>13</v>
          </cell>
          <cell r="AR804">
            <v>0.3</v>
          </cell>
          <cell r="AS804">
            <v>0.6</v>
          </cell>
        </row>
        <row r="805">
          <cell r="A805">
            <v>930</v>
          </cell>
          <cell r="B805" t="str">
            <v>Molho branco com caldo de carne de vaca</v>
          </cell>
          <cell r="C805" t="str">
            <v>Temperos, molhos e condimentos</v>
          </cell>
          <cell r="D805" t="str">
            <v>Condimentos (incluindo formatos de mesa)</v>
          </cell>
          <cell r="E805" t="str">
            <v>Molhos salgados</v>
          </cell>
          <cell r="F805">
            <v>115</v>
          </cell>
          <cell r="G805">
            <v>477</v>
          </cell>
          <cell r="H805">
            <v>9.1999999999999993</v>
          </cell>
          <cell r="I805">
            <v>4.5999999999999996</v>
          </cell>
          <cell r="J805">
            <v>2</v>
          </cell>
          <cell r="K805">
            <v>2.5</v>
          </cell>
          <cell r="L805">
            <v>2.2000000000000002</v>
          </cell>
          <cell r="M805">
            <v>0</v>
          </cell>
          <cell r="N805">
            <v>6.8</v>
          </cell>
          <cell r="O805">
            <v>0.3</v>
          </cell>
          <cell r="P805">
            <v>0</v>
          </cell>
          <cell r="Q805">
            <v>6.5</v>
          </cell>
          <cell r="R805">
            <v>0.3</v>
          </cell>
          <cell r="S805">
            <v>1.1000000000000001</v>
          </cell>
          <cell r="T805">
            <v>1.9</v>
          </cell>
          <cell r="U805">
            <v>0</v>
          </cell>
          <cell r="V805">
            <v>80.900000000000006</v>
          </cell>
          <cell r="W805">
            <v>0</v>
          </cell>
          <cell r="X805">
            <v>0</v>
          </cell>
          <cell r="Y805">
            <v>48</v>
          </cell>
          <cell r="Z805">
            <v>34</v>
          </cell>
          <cell r="AA805">
            <v>0.1</v>
          </cell>
          <cell r="AB805">
            <v>0</v>
          </cell>
          <cell r="AC805">
            <v>0.01</v>
          </cell>
          <cell r="AD805">
            <v>0</v>
          </cell>
          <cell r="AE805">
            <v>0.2</v>
          </cell>
          <cell r="AF805">
            <v>0.5</v>
          </cell>
          <cell r="AG805">
            <v>0.3</v>
          </cell>
          <cell r="AH805">
            <v>0.01</v>
          </cell>
          <cell r="AI805">
            <v>0.08</v>
          </cell>
          <cell r="AJ805">
            <v>0</v>
          </cell>
          <cell r="AK805">
            <v>2.6</v>
          </cell>
          <cell r="AL805">
            <v>2</v>
          </cell>
          <cell r="AM805">
            <v>770</v>
          </cell>
          <cell r="AN805">
            <v>26</v>
          </cell>
          <cell r="AO805">
            <v>13</v>
          </cell>
          <cell r="AP805">
            <v>18</v>
          </cell>
          <cell r="AQ805">
            <v>8</v>
          </cell>
          <cell r="AR805">
            <v>0.1</v>
          </cell>
          <cell r="AS805">
            <v>0.2</v>
          </cell>
        </row>
        <row r="806">
          <cell r="A806">
            <v>931</v>
          </cell>
          <cell r="B806" t="str">
            <v>Molho branco com margarina</v>
          </cell>
          <cell r="C806" t="str">
            <v>Temperos, molhos e condimentos</v>
          </cell>
          <cell r="D806" t="str">
            <v>Condimentos (incluindo formatos de mesa)</v>
          </cell>
          <cell r="E806" t="str">
            <v>Molhos salgados</v>
          </cell>
          <cell r="F806">
            <v>244</v>
          </cell>
          <cell r="G806">
            <v>1020</v>
          </cell>
          <cell r="H806">
            <v>16.8</v>
          </cell>
          <cell r="I806">
            <v>8.8000000000000007</v>
          </cell>
          <cell r="J806">
            <v>3.7</v>
          </cell>
          <cell r="K806">
            <v>4.7</v>
          </cell>
          <cell r="L806">
            <v>4.2</v>
          </cell>
          <cell r="M806">
            <v>0</v>
          </cell>
          <cell r="N806">
            <v>18.5</v>
          </cell>
          <cell r="O806">
            <v>4.2</v>
          </cell>
          <cell r="P806">
            <v>0</v>
          </cell>
          <cell r="Q806">
            <v>14.3</v>
          </cell>
          <cell r="R806">
            <v>0.8</v>
          </cell>
          <cell r="S806">
            <v>4.4000000000000004</v>
          </cell>
          <cell r="T806">
            <v>1.4</v>
          </cell>
          <cell r="U806">
            <v>0</v>
          </cell>
          <cell r="V806">
            <v>57.8</v>
          </cell>
          <cell r="W806">
            <v>0</v>
          </cell>
          <cell r="X806">
            <v>7</v>
          </cell>
          <cell r="Y806">
            <v>140</v>
          </cell>
          <cell r="Z806">
            <v>87</v>
          </cell>
          <cell r="AA806">
            <v>0.1</v>
          </cell>
          <cell r="AB806">
            <v>0.1</v>
          </cell>
          <cell r="AC806">
            <v>0.03</v>
          </cell>
          <cell r="AD806">
            <v>0.09</v>
          </cell>
          <cell r="AE806">
            <v>0.3</v>
          </cell>
          <cell r="AF806">
            <v>1.3</v>
          </cell>
          <cell r="AG806">
            <v>1</v>
          </cell>
          <cell r="AH806">
            <v>0.05</v>
          </cell>
          <cell r="AI806">
            <v>7.0000000000000007E-2</v>
          </cell>
          <cell r="AJ806">
            <v>0</v>
          </cell>
          <cell r="AK806">
            <v>2.2999999999999998</v>
          </cell>
          <cell r="AL806">
            <v>1.9</v>
          </cell>
          <cell r="AM806">
            <v>560</v>
          </cell>
          <cell r="AN806">
            <v>160</v>
          </cell>
          <cell r="AO806">
            <v>98</v>
          </cell>
          <cell r="AP806">
            <v>93</v>
          </cell>
          <cell r="AQ806">
            <v>14</v>
          </cell>
          <cell r="AR806">
            <v>0.4</v>
          </cell>
          <cell r="AS806">
            <v>0.5</v>
          </cell>
        </row>
        <row r="807">
          <cell r="A807">
            <v>934</v>
          </cell>
          <cell r="B807" t="str">
            <v>Molho de bife frito com manteiga</v>
          </cell>
          <cell r="C807" t="str">
            <v>Temperos, molhos e condimentos</v>
          </cell>
          <cell r="D807" t="str">
            <v>Condimentos (incluindo formatos de mesa)</v>
          </cell>
          <cell r="E807" t="str">
            <v>Molhos salgados</v>
          </cell>
          <cell r="F807">
            <v>379</v>
          </cell>
          <cell r="G807">
            <v>1560</v>
          </cell>
          <cell r="H807">
            <v>41</v>
          </cell>
          <cell r="I807">
            <v>23.2</v>
          </cell>
          <cell r="J807">
            <v>9.6</v>
          </cell>
          <cell r="K807">
            <v>1.2</v>
          </cell>
          <cell r="L807">
            <v>1</v>
          </cell>
          <cell r="M807">
            <v>1.7</v>
          </cell>
          <cell r="N807">
            <v>0.4</v>
          </cell>
          <cell r="O807">
            <v>0.4</v>
          </cell>
          <cell r="P807">
            <v>0</v>
          </cell>
          <cell r="Q807">
            <v>0</v>
          </cell>
          <cell r="R807">
            <v>0</v>
          </cell>
          <cell r="S807">
            <v>2</v>
          </cell>
          <cell r="T807">
            <v>1.2</v>
          </cell>
          <cell r="U807">
            <v>0</v>
          </cell>
          <cell r="V807">
            <v>55.8</v>
          </cell>
          <cell r="W807">
            <v>0</v>
          </cell>
          <cell r="X807">
            <v>121</v>
          </cell>
          <cell r="Y807">
            <v>224</v>
          </cell>
          <cell r="Z807">
            <v>18</v>
          </cell>
          <cell r="AA807">
            <v>0.1</v>
          </cell>
          <cell r="AB807">
            <v>1</v>
          </cell>
          <cell r="AC807">
            <v>0.01</v>
          </cell>
          <cell r="AD807">
            <v>0.03</v>
          </cell>
          <cell r="AE807">
            <v>0.3</v>
          </cell>
          <cell r="AF807">
            <v>0.8</v>
          </cell>
          <cell r="AG807">
            <v>0.5</v>
          </cell>
          <cell r="AH807">
            <v>0.03</v>
          </cell>
          <cell r="AI807">
            <v>0.14000000000000001</v>
          </cell>
          <cell r="AJ807">
            <v>0</v>
          </cell>
          <cell r="AK807">
            <v>1.4</v>
          </cell>
          <cell r="AL807">
            <v>1.1000000000000001</v>
          </cell>
          <cell r="AM807">
            <v>470</v>
          </cell>
          <cell r="AN807">
            <v>46</v>
          </cell>
          <cell r="AO807">
            <v>10</v>
          </cell>
          <cell r="AP807">
            <v>27</v>
          </cell>
          <cell r="AQ807">
            <v>4</v>
          </cell>
          <cell r="AR807">
            <v>0.3</v>
          </cell>
          <cell r="AS807">
            <v>0.5</v>
          </cell>
        </row>
        <row r="808">
          <cell r="A808">
            <v>940</v>
          </cell>
          <cell r="B808" t="str">
            <v>Molho de carne de vaca assada com azeite e margarina</v>
          </cell>
          <cell r="C808" t="str">
            <v>Temperos, molhos e condimentos</v>
          </cell>
          <cell r="D808" t="str">
            <v>Condimentos (incluindo formatos de mesa)</v>
          </cell>
          <cell r="E808" t="str">
            <v>Molhos salgados</v>
          </cell>
          <cell r="F808">
            <v>586</v>
          </cell>
          <cell r="G808">
            <v>2410</v>
          </cell>
          <cell r="H808">
            <v>64</v>
          </cell>
          <cell r="I808">
            <v>19.5</v>
          </cell>
          <cell r="J808">
            <v>34</v>
          </cell>
          <cell r="K808">
            <v>10.3</v>
          </cell>
          <cell r="L808">
            <v>9.1999999999999993</v>
          </cell>
          <cell r="M808">
            <v>0</v>
          </cell>
          <cell r="N808">
            <v>0.3</v>
          </cell>
          <cell r="O808">
            <v>0.3</v>
          </cell>
          <cell r="P808">
            <v>0</v>
          </cell>
          <cell r="Q808">
            <v>0</v>
          </cell>
          <cell r="R808">
            <v>0.1</v>
          </cell>
          <cell r="S808">
            <v>2.1</v>
          </cell>
          <cell r="T808">
            <v>1.2</v>
          </cell>
          <cell r="U808">
            <v>0</v>
          </cell>
          <cell r="V808">
            <v>32.700000000000003</v>
          </cell>
          <cell r="W808">
            <v>0</v>
          </cell>
          <cell r="X808">
            <v>7</v>
          </cell>
          <cell r="Y808">
            <v>168</v>
          </cell>
          <cell r="Z808">
            <v>112</v>
          </cell>
          <cell r="AA808">
            <v>0.1</v>
          </cell>
          <cell r="AB808">
            <v>4.9000000000000004</v>
          </cell>
          <cell r="AC808">
            <v>0.02</v>
          </cell>
          <cell r="AD808">
            <v>0.02</v>
          </cell>
          <cell r="AE808">
            <v>0.4</v>
          </cell>
          <cell r="AF808">
            <v>0.8</v>
          </cell>
          <cell r="AG808">
            <v>0.4</v>
          </cell>
          <cell r="AH808">
            <v>0.04</v>
          </cell>
          <cell r="AI808">
            <v>0.2</v>
          </cell>
          <cell r="AJ808">
            <v>0</v>
          </cell>
          <cell r="AK808">
            <v>0.2</v>
          </cell>
          <cell r="AL808">
            <v>1.1000000000000001</v>
          </cell>
          <cell r="AM808">
            <v>470</v>
          </cell>
          <cell r="AN808">
            <v>47</v>
          </cell>
          <cell r="AO808">
            <v>5</v>
          </cell>
          <cell r="AP808">
            <v>25</v>
          </cell>
          <cell r="AQ808">
            <v>3</v>
          </cell>
          <cell r="AR808">
            <v>0.3</v>
          </cell>
          <cell r="AS808">
            <v>0.4</v>
          </cell>
        </row>
        <row r="809">
          <cell r="A809">
            <v>941</v>
          </cell>
          <cell r="B809" t="str">
            <v>Molho de carne de vaca assada com margarina</v>
          </cell>
          <cell r="C809" t="str">
            <v>Temperos, molhos e condimentos</v>
          </cell>
          <cell r="D809" t="str">
            <v>Condimentos (incluindo formatos de mesa)</v>
          </cell>
          <cell r="E809" t="str">
            <v>Molhos salgados</v>
          </cell>
          <cell r="F809">
            <v>513</v>
          </cell>
          <cell r="G809">
            <v>2110</v>
          </cell>
          <cell r="H809">
            <v>56</v>
          </cell>
          <cell r="I809">
            <v>28</v>
          </cell>
          <cell r="J809">
            <v>12.3</v>
          </cell>
          <cell r="K809">
            <v>15.4</v>
          </cell>
          <cell r="L809">
            <v>13.8</v>
          </cell>
          <cell r="M809">
            <v>0</v>
          </cell>
          <cell r="N809">
            <v>0.4</v>
          </cell>
          <cell r="O809">
            <v>0.4</v>
          </cell>
          <cell r="P809">
            <v>0</v>
          </cell>
          <cell r="Q809">
            <v>0</v>
          </cell>
          <cell r="R809">
            <v>0.1</v>
          </cell>
          <cell r="S809">
            <v>1.9</v>
          </cell>
          <cell r="T809">
            <v>1.9</v>
          </cell>
          <cell r="U809">
            <v>0</v>
          </cell>
          <cell r="V809">
            <v>40</v>
          </cell>
          <cell r="W809">
            <v>0</v>
          </cell>
          <cell r="X809">
            <v>8</v>
          </cell>
          <cell r="Y809">
            <v>336</v>
          </cell>
          <cell r="Z809">
            <v>224</v>
          </cell>
          <cell r="AA809">
            <v>0.1</v>
          </cell>
          <cell r="AB809">
            <v>0</v>
          </cell>
          <cell r="AC809">
            <v>0.02</v>
          </cell>
          <cell r="AD809">
            <v>0.02</v>
          </cell>
          <cell r="AE809">
            <v>0.3</v>
          </cell>
          <cell r="AF809">
            <v>0.7</v>
          </cell>
          <cell r="AG809">
            <v>0.4</v>
          </cell>
          <cell r="AH809">
            <v>0.03</v>
          </cell>
          <cell r="AI809">
            <v>0.1</v>
          </cell>
          <cell r="AJ809">
            <v>0</v>
          </cell>
          <cell r="AK809">
            <v>2.4</v>
          </cell>
          <cell r="AL809">
            <v>2</v>
          </cell>
          <cell r="AM809">
            <v>760</v>
          </cell>
          <cell r="AN809">
            <v>49</v>
          </cell>
          <cell r="AO809">
            <v>6</v>
          </cell>
          <cell r="AP809">
            <v>27</v>
          </cell>
          <cell r="AQ809">
            <v>4</v>
          </cell>
          <cell r="AR809">
            <v>0.4</v>
          </cell>
          <cell r="AS809">
            <v>0.4</v>
          </cell>
        </row>
        <row r="810">
          <cell r="A810">
            <v>942</v>
          </cell>
          <cell r="B810" t="str">
            <v>Molho de carne de vaca estufada com azeite e margarina</v>
          </cell>
          <cell r="C810" t="str">
            <v>Temperos, molhos e condimentos</v>
          </cell>
          <cell r="D810" t="str">
            <v>Condimentos (incluindo formatos de mesa)</v>
          </cell>
          <cell r="E810" t="str">
            <v>Molhos salgados</v>
          </cell>
          <cell r="F810">
            <v>260</v>
          </cell>
          <cell r="G810">
            <v>1070</v>
          </cell>
          <cell r="H810">
            <v>27.9</v>
          </cell>
          <cell r="I810">
            <v>7</v>
          </cell>
          <cell r="J810">
            <v>17.2</v>
          </cell>
          <cell r="K810">
            <v>3.6</v>
          </cell>
          <cell r="L810">
            <v>3.2</v>
          </cell>
          <cell r="M810">
            <v>0</v>
          </cell>
          <cell r="N810">
            <v>0.4</v>
          </cell>
          <cell r="O810">
            <v>0.3</v>
          </cell>
          <cell r="P810">
            <v>0.1</v>
          </cell>
          <cell r="Q810">
            <v>0</v>
          </cell>
          <cell r="R810">
            <v>0.1</v>
          </cell>
          <cell r="S810">
            <v>1.7</v>
          </cell>
          <cell r="T810">
            <v>0.6</v>
          </cell>
          <cell r="U810">
            <v>0</v>
          </cell>
          <cell r="V810">
            <v>69.5</v>
          </cell>
          <cell r="W810">
            <v>0</v>
          </cell>
          <cell r="X810">
            <v>6</v>
          </cell>
          <cell r="Y810">
            <v>50</v>
          </cell>
          <cell r="Z810">
            <v>53</v>
          </cell>
          <cell r="AA810">
            <v>0.1</v>
          </cell>
          <cell r="AB810">
            <v>3</v>
          </cell>
          <cell r="AC810">
            <v>0.01</v>
          </cell>
          <cell r="AD810">
            <v>0.02</v>
          </cell>
          <cell r="AE810">
            <v>0.3</v>
          </cell>
          <cell r="AF810">
            <v>0.7</v>
          </cell>
          <cell r="AG810">
            <v>0.4</v>
          </cell>
          <cell r="AH810">
            <v>0.03</v>
          </cell>
          <cell r="AI810">
            <v>0.11</v>
          </cell>
          <cell r="AJ810">
            <v>1</v>
          </cell>
          <cell r="AK810">
            <v>1.8</v>
          </cell>
          <cell r="AL810">
            <v>0.5</v>
          </cell>
          <cell r="AM810">
            <v>230</v>
          </cell>
          <cell r="AN810">
            <v>51</v>
          </cell>
          <cell r="AO810">
            <v>5</v>
          </cell>
          <cell r="AP810">
            <v>23</v>
          </cell>
          <cell r="AQ810">
            <v>3</v>
          </cell>
          <cell r="AR810">
            <v>0.2</v>
          </cell>
          <cell r="AS810">
            <v>0.5</v>
          </cell>
        </row>
        <row r="811">
          <cell r="A811">
            <v>943</v>
          </cell>
          <cell r="B811" t="str">
            <v>Molho de carne de vaca estufada com vegetais, azeite e margarina</v>
          </cell>
          <cell r="C811" t="str">
            <v>Temperos, molhos e condimentos</v>
          </cell>
          <cell r="D811" t="str">
            <v>Condimentos (incluindo formatos de mesa)</v>
          </cell>
          <cell r="E811" t="str">
            <v>Molhos salgados</v>
          </cell>
          <cell r="F811">
            <v>267</v>
          </cell>
          <cell r="G811">
            <v>1100</v>
          </cell>
          <cell r="H811">
            <v>28.5</v>
          </cell>
          <cell r="I811">
            <v>7.1</v>
          </cell>
          <cell r="J811">
            <v>17.7</v>
          </cell>
          <cell r="K811">
            <v>3.6</v>
          </cell>
          <cell r="L811">
            <v>3.3</v>
          </cell>
          <cell r="M811">
            <v>0</v>
          </cell>
          <cell r="N811">
            <v>1.3</v>
          </cell>
          <cell r="O811">
            <v>0.4</v>
          </cell>
          <cell r="P811">
            <v>0</v>
          </cell>
          <cell r="Q811">
            <v>0.9</v>
          </cell>
          <cell r="R811">
            <v>0.2</v>
          </cell>
          <cell r="S811">
            <v>1.3</v>
          </cell>
          <cell r="T811">
            <v>0.6</v>
          </cell>
          <cell r="U811">
            <v>0</v>
          </cell>
          <cell r="V811">
            <v>68.2</v>
          </cell>
          <cell r="W811">
            <v>0</v>
          </cell>
          <cell r="X811">
            <v>4</v>
          </cell>
          <cell r="Y811">
            <v>50</v>
          </cell>
          <cell r="Z811">
            <v>53</v>
          </cell>
          <cell r="AA811">
            <v>0.1</v>
          </cell>
          <cell r="AB811">
            <v>2.9</v>
          </cell>
          <cell r="AC811">
            <v>0.01</v>
          </cell>
          <cell r="AD811">
            <v>0.01</v>
          </cell>
          <cell r="AE811">
            <v>0.2</v>
          </cell>
          <cell r="AF811">
            <v>0.5</v>
          </cell>
          <cell r="AG811">
            <v>0.3</v>
          </cell>
          <cell r="AH811">
            <v>0.04</v>
          </cell>
          <cell r="AI811">
            <v>0.1</v>
          </cell>
          <cell r="AJ811">
            <v>1</v>
          </cell>
          <cell r="AK811">
            <v>3</v>
          </cell>
          <cell r="AL811">
            <v>0.5</v>
          </cell>
          <cell r="AM811">
            <v>230</v>
          </cell>
          <cell r="AN811">
            <v>63</v>
          </cell>
          <cell r="AO811">
            <v>5</v>
          </cell>
          <cell r="AP811">
            <v>17</v>
          </cell>
          <cell r="AQ811">
            <v>3</v>
          </cell>
          <cell r="AR811">
            <v>0.2</v>
          </cell>
          <cell r="AS811">
            <v>0.4</v>
          </cell>
        </row>
        <row r="812">
          <cell r="A812">
            <v>937</v>
          </cell>
          <cell r="B812" t="str">
            <v>Molho de lombo de porco frito com banha</v>
          </cell>
          <cell r="C812" t="str">
            <v>Temperos, molhos e condimentos</v>
          </cell>
          <cell r="D812" t="str">
            <v>Condimentos (incluindo formatos de mesa)</v>
          </cell>
          <cell r="E812" t="str">
            <v>Molhos salgados</v>
          </cell>
          <cell r="F812">
            <v>551</v>
          </cell>
          <cell r="G812">
            <v>2260</v>
          </cell>
          <cell r="H812">
            <v>60.2</v>
          </cell>
          <cell r="I812">
            <v>15.9</v>
          </cell>
          <cell r="J812">
            <v>35.299999999999997</v>
          </cell>
          <cell r="K812">
            <v>6.3</v>
          </cell>
          <cell r="L812">
            <v>5.8</v>
          </cell>
          <cell r="M812">
            <v>0.2</v>
          </cell>
          <cell r="N812">
            <v>0</v>
          </cell>
          <cell r="O812">
            <v>0</v>
          </cell>
          <cell r="P812">
            <v>0</v>
          </cell>
          <cell r="Q812">
            <v>0</v>
          </cell>
          <cell r="R812">
            <v>0</v>
          </cell>
          <cell r="S812">
            <v>2.2000000000000002</v>
          </cell>
          <cell r="T812">
            <v>0.2</v>
          </cell>
          <cell r="U812">
            <v>0</v>
          </cell>
          <cell r="V812">
            <v>37.4</v>
          </cell>
          <cell r="W812">
            <v>0</v>
          </cell>
          <cell r="X812">
            <v>55</v>
          </cell>
          <cell r="Y812">
            <v>8</v>
          </cell>
          <cell r="Z812">
            <v>0</v>
          </cell>
          <cell r="AA812">
            <v>0.1</v>
          </cell>
          <cell r="AB812">
            <v>0.7</v>
          </cell>
          <cell r="AC812">
            <v>0.06</v>
          </cell>
          <cell r="AD812">
            <v>0.02</v>
          </cell>
          <cell r="AE812">
            <v>0.4</v>
          </cell>
          <cell r="AF812">
            <v>0.9</v>
          </cell>
          <cell r="AG812">
            <v>0.5</v>
          </cell>
          <cell r="AH812">
            <v>0.04</v>
          </cell>
          <cell r="AI812">
            <v>0.1</v>
          </cell>
          <cell r="AJ812">
            <v>0</v>
          </cell>
          <cell r="AK812">
            <v>0.4</v>
          </cell>
          <cell r="AL812">
            <v>0.2</v>
          </cell>
          <cell r="AM812">
            <v>92</v>
          </cell>
          <cell r="AN812">
            <v>36</v>
          </cell>
          <cell r="AO812">
            <v>3</v>
          </cell>
          <cell r="AP812">
            <v>23</v>
          </cell>
          <cell r="AQ812">
            <v>4</v>
          </cell>
          <cell r="AR812">
            <v>0.1</v>
          </cell>
          <cell r="AS812">
            <v>0.3</v>
          </cell>
        </row>
        <row r="813">
          <cell r="A813">
            <v>938</v>
          </cell>
          <cell r="B813" t="str">
            <v>Molho de lombo de porco frito com banha e margarina</v>
          </cell>
          <cell r="C813" t="str">
            <v>Temperos, molhos e condimentos</v>
          </cell>
          <cell r="D813" t="str">
            <v>Condimentos (incluindo formatos de mesa)</v>
          </cell>
          <cell r="E813" t="str">
            <v>Molhos salgados</v>
          </cell>
          <cell r="F813">
            <v>498</v>
          </cell>
          <cell r="G813">
            <v>2050</v>
          </cell>
          <cell r="H813">
            <v>54.3</v>
          </cell>
          <cell r="I813">
            <v>20.100000000000001</v>
          </cell>
          <cell r="J813">
            <v>22.9</v>
          </cell>
          <cell r="K813">
            <v>9.9</v>
          </cell>
          <cell r="L813">
            <v>9</v>
          </cell>
          <cell r="M813">
            <v>0.1</v>
          </cell>
          <cell r="N813">
            <v>0.1</v>
          </cell>
          <cell r="O813">
            <v>0.1</v>
          </cell>
          <cell r="P813">
            <v>0</v>
          </cell>
          <cell r="Q813">
            <v>0</v>
          </cell>
          <cell r="R813">
            <v>0</v>
          </cell>
          <cell r="S813">
            <v>2.2999999999999998</v>
          </cell>
          <cell r="T813">
            <v>1.1000000000000001</v>
          </cell>
          <cell r="U813">
            <v>0</v>
          </cell>
          <cell r="V813">
            <v>42.3</v>
          </cell>
          <cell r="W813">
            <v>0</v>
          </cell>
          <cell r="X813">
            <v>31</v>
          </cell>
          <cell r="Y813">
            <v>152</v>
          </cell>
          <cell r="Z813">
            <v>96</v>
          </cell>
          <cell r="AA813">
            <v>0.1</v>
          </cell>
          <cell r="AB813">
            <v>0.4</v>
          </cell>
          <cell r="AC813">
            <v>0.06</v>
          </cell>
          <cell r="AD813">
            <v>0.02</v>
          </cell>
          <cell r="AE813">
            <v>0.4</v>
          </cell>
          <cell r="AF813">
            <v>0.9</v>
          </cell>
          <cell r="AG813">
            <v>0.5</v>
          </cell>
          <cell r="AH813">
            <v>0.04</v>
          </cell>
          <cell r="AI813">
            <v>0.1</v>
          </cell>
          <cell r="AJ813">
            <v>0</v>
          </cell>
          <cell r="AK813">
            <v>0.4</v>
          </cell>
          <cell r="AL813">
            <v>1</v>
          </cell>
          <cell r="AM813">
            <v>450</v>
          </cell>
          <cell r="AN813">
            <v>38</v>
          </cell>
          <cell r="AO813">
            <v>3</v>
          </cell>
          <cell r="AP813">
            <v>24</v>
          </cell>
          <cell r="AQ813">
            <v>3</v>
          </cell>
          <cell r="AR813">
            <v>0.2</v>
          </cell>
          <cell r="AS813">
            <v>0.3</v>
          </cell>
        </row>
        <row r="814">
          <cell r="A814">
            <v>939</v>
          </cell>
          <cell r="B814" t="str">
            <v>Molho de lombo de porco frito com margarina</v>
          </cell>
          <cell r="C814" t="str">
            <v>Temperos, molhos e condimentos</v>
          </cell>
          <cell r="D814" t="str">
            <v>Condimentos (incluindo formatos de mesa)</v>
          </cell>
          <cell r="E814" t="str">
            <v>Molhos salgados</v>
          </cell>
          <cell r="F814">
            <v>447</v>
          </cell>
          <cell r="G814">
            <v>1840</v>
          </cell>
          <cell r="H814">
            <v>48.5</v>
          </cell>
          <cell r="I814">
            <v>24.3</v>
          </cell>
          <cell r="J814">
            <v>10.5</v>
          </cell>
          <cell r="K814">
            <v>13.5</v>
          </cell>
          <cell r="L814">
            <v>12.1</v>
          </cell>
          <cell r="M814">
            <v>0</v>
          </cell>
          <cell r="N814">
            <v>0.2</v>
          </cell>
          <cell r="O814">
            <v>0.2</v>
          </cell>
          <cell r="P814">
            <v>0</v>
          </cell>
          <cell r="Q814">
            <v>0</v>
          </cell>
          <cell r="R814">
            <v>0</v>
          </cell>
          <cell r="S814">
            <v>2.2999999999999998</v>
          </cell>
          <cell r="T814">
            <v>1.6</v>
          </cell>
          <cell r="U814">
            <v>0</v>
          </cell>
          <cell r="V814">
            <v>47.3</v>
          </cell>
          <cell r="W814">
            <v>0</v>
          </cell>
          <cell r="X814">
            <v>7</v>
          </cell>
          <cell r="Y814">
            <v>288</v>
          </cell>
          <cell r="Z814">
            <v>192</v>
          </cell>
          <cell r="AA814">
            <v>0.1</v>
          </cell>
          <cell r="AB814">
            <v>0.1</v>
          </cell>
          <cell r="AC814">
            <v>7.0000000000000007E-2</v>
          </cell>
          <cell r="AD814">
            <v>0.02</v>
          </cell>
          <cell r="AE814">
            <v>0.4</v>
          </cell>
          <cell r="AF814">
            <v>0.9</v>
          </cell>
          <cell r="AG814">
            <v>0.5</v>
          </cell>
          <cell r="AH814">
            <v>0.04</v>
          </cell>
          <cell r="AI814">
            <v>0.1</v>
          </cell>
          <cell r="AJ814">
            <v>0</v>
          </cell>
          <cell r="AK814">
            <v>0.4</v>
          </cell>
          <cell r="AL814">
            <v>1.7</v>
          </cell>
          <cell r="AM814">
            <v>620</v>
          </cell>
          <cell r="AN814">
            <v>39</v>
          </cell>
          <cell r="AO814">
            <v>4</v>
          </cell>
          <cell r="AP814">
            <v>25</v>
          </cell>
          <cell r="AQ814">
            <v>3</v>
          </cell>
          <cell r="AR814">
            <v>0.2</v>
          </cell>
          <cell r="AS814">
            <v>0.3</v>
          </cell>
        </row>
        <row r="815">
          <cell r="A815">
            <v>936</v>
          </cell>
          <cell r="B815" t="str">
            <v>Molho de lombo de vaca frito com creme vegetal sem sal</v>
          </cell>
          <cell r="C815" t="str">
            <v>Temperos, molhos e condimentos</v>
          </cell>
          <cell r="D815" t="str">
            <v>Condimentos (incluindo formatos de mesa)</v>
          </cell>
          <cell r="E815" t="str">
            <v>Molhos salgados</v>
          </cell>
          <cell r="F815">
            <v>350</v>
          </cell>
          <cell r="G815">
            <v>1440</v>
          </cell>
          <cell r="H815">
            <v>37.799999999999997</v>
          </cell>
          <cell r="I815">
            <v>9.1</v>
          </cell>
          <cell r="J815">
            <v>9.1</v>
          </cell>
          <cell r="K815">
            <v>19.3</v>
          </cell>
          <cell r="L815">
            <v>19.2</v>
          </cell>
          <cell r="M815">
            <v>0.1</v>
          </cell>
          <cell r="N815">
            <v>0.2</v>
          </cell>
          <cell r="O815">
            <v>0.2</v>
          </cell>
          <cell r="P815">
            <v>0</v>
          </cell>
          <cell r="Q815">
            <v>0</v>
          </cell>
          <cell r="R815">
            <v>0</v>
          </cell>
          <cell r="S815">
            <v>2.2000000000000002</v>
          </cell>
          <cell r="T815">
            <v>0.2</v>
          </cell>
          <cell r="U815">
            <v>0</v>
          </cell>
          <cell r="V815">
            <v>59.6</v>
          </cell>
          <cell r="W815">
            <v>0</v>
          </cell>
          <cell r="X815">
            <v>7</v>
          </cell>
          <cell r="Y815">
            <v>240</v>
          </cell>
          <cell r="Z815">
            <v>128</v>
          </cell>
          <cell r="AA815">
            <v>0.1</v>
          </cell>
          <cell r="AB815">
            <v>20</v>
          </cell>
          <cell r="AC815">
            <v>0.01</v>
          </cell>
          <cell r="AD815">
            <v>0.02</v>
          </cell>
          <cell r="AE815">
            <v>0.3</v>
          </cell>
          <cell r="AF815">
            <v>0.8</v>
          </cell>
          <cell r="AG815">
            <v>0.5</v>
          </cell>
          <cell r="AH815">
            <v>0.03</v>
          </cell>
          <cell r="AI815">
            <v>0.21</v>
          </cell>
          <cell r="AJ815">
            <v>0</v>
          </cell>
          <cell r="AK815">
            <v>1.4</v>
          </cell>
          <cell r="AL815">
            <v>0.2</v>
          </cell>
          <cell r="AM815">
            <v>95</v>
          </cell>
          <cell r="AN815">
            <v>52</v>
          </cell>
          <cell r="AO815">
            <v>6</v>
          </cell>
          <cell r="AP815">
            <v>23</v>
          </cell>
          <cell r="AQ815">
            <v>4</v>
          </cell>
          <cell r="AR815">
            <v>0.2</v>
          </cell>
          <cell r="AS815">
            <v>0.4</v>
          </cell>
        </row>
        <row r="816">
          <cell r="A816">
            <v>935</v>
          </cell>
          <cell r="B816" t="str">
            <v>Molho de lombo de vaca frito com margarina</v>
          </cell>
          <cell r="C816" t="str">
            <v>Temperos, molhos e condimentos</v>
          </cell>
          <cell r="D816" t="str">
            <v>Condimentos (incluindo formatos de mesa)</v>
          </cell>
          <cell r="E816" t="str">
            <v>Molhos salgados</v>
          </cell>
          <cell r="F816">
            <v>372</v>
          </cell>
          <cell r="G816">
            <v>1530</v>
          </cell>
          <cell r="H816">
            <v>40.299999999999997</v>
          </cell>
          <cell r="I816">
            <v>20.2</v>
          </cell>
          <cell r="J816">
            <v>8.6999999999999993</v>
          </cell>
          <cell r="K816">
            <v>11.2</v>
          </cell>
          <cell r="L816">
            <v>10.1</v>
          </cell>
          <cell r="M816">
            <v>0</v>
          </cell>
          <cell r="N816">
            <v>0.2</v>
          </cell>
          <cell r="O816">
            <v>0.2</v>
          </cell>
          <cell r="P816">
            <v>0</v>
          </cell>
          <cell r="Q816">
            <v>0</v>
          </cell>
          <cell r="R816">
            <v>0</v>
          </cell>
          <cell r="S816">
            <v>2.2000000000000002</v>
          </cell>
          <cell r="T816">
            <v>1.7</v>
          </cell>
          <cell r="U816">
            <v>0</v>
          </cell>
          <cell r="V816">
            <v>55.5</v>
          </cell>
          <cell r="W816">
            <v>0</v>
          </cell>
          <cell r="X816">
            <v>7</v>
          </cell>
          <cell r="Y816">
            <v>240</v>
          </cell>
          <cell r="Z816">
            <v>160</v>
          </cell>
          <cell r="AA816">
            <v>0.1</v>
          </cell>
          <cell r="AB816">
            <v>0</v>
          </cell>
          <cell r="AC816">
            <v>0.01</v>
          </cell>
          <cell r="AD816">
            <v>0.02</v>
          </cell>
          <cell r="AE816">
            <v>0.3</v>
          </cell>
          <cell r="AF816">
            <v>0.8</v>
          </cell>
          <cell r="AG816">
            <v>0.5</v>
          </cell>
          <cell r="AH816">
            <v>0.03</v>
          </cell>
          <cell r="AI816">
            <v>0.2</v>
          </cell>
          <cell r="AJ816">
            <v>0</v>
          </cell>
          <cell r="AK816">
            <v>1.4</v>
          </cell>
          <cell r="AL816">
            <v>1.8</v>
          </cell>
          <cell r="AM816">
            <v>690</v>
          </cell>
          <cell r="AN816">
            <v>42</v>
          </cell>
          <cell r="AO816">
            <v>4</v>
          </cell>
          <cell r="AP816">
            <v>18</v>
          </cell>
          <cell r="AQ816">
            <v>3</v>
          </cell>
          <cell r="AR816">
            <v>0.3</v>
          </cell>
          <cell r="AS816">
            <v>0.5</v>
          </cell>
        </row>
        <row r="817">
          <cell r="A817">
            <v>1211</v>
          </cell>
          <cell r="B817" t="str">
            <v xml:space="preserve">Molho de mostarda </v>
          </cell>
          <cell r="C817" t="str">
            <v>Temperos, molhos e condimentos</v>
          </cell>
          <cell r="D817" t="str">
            <v>Condimentos (incluindo formatos de mesa)</v>
          </cell>
          <cell r="E817" t="str">
            <v>Molhos salgados</v>
          </cell>
          <cell r="F817">
            <v>444</v>
          </cell>
          <cell r="G817">
            <v>1840</v>
          </cell>
          <cell r="H817">
            <v>40.200000000000003</v>
          </cell>
          <cell r="I817">
            <v>0</v>
          </cell>
          <cell r="J817">
            <v>34.200000000000003</v>
          </cell>
          <cell r="K817">
            <v>6</v>
          </cell>
          <cell r="L817">
            <v>5.5</v>
          </cell>
          <cell r="M817">
            <v>0</v>
          </cell>
          <cell r="N817">
            <v>18</v>
          </cell>
          <cell r="O817">
            <v>16.3</v>
          </cell>
          <cell r="P817">
            <v>0</v>
          </cell>
          <cell r="Q817">
            <v>1.7</v>
          </cell>
          <cell r="R817">
            <v>0</v>
          </cell>
          <cell r="S817">
            <v>2.6</v>
          </cell>
          <cell r="T817">
            <v>0.8</v>
          </cell>
          <cell r="U817">
            <v>0</v>
          </cell>
          <cell r="V817">
            <v>36</v>
          </cell>
          <cell r="W817">
            <v>0</v>
          </cell>
          <cell r="X817">
            <v>0</v>
          </cell>
          <cell r="Y817">
            <v>23</v>
          </cell>
          <cell r="Z817">
            <v>137</v>
          </cell>
          <cell r="AA817">
            <v>0</v>
          </cell>
          <cell r="AB817">
            <v>4.7</v>
          </cell>
          <cell r="AC817">
            <v>0.05</v>
          </cell>
          <cell r="AD817">
            <v>0.09</v>
          </cell>
          <cell r="AE817">
            <v>0</v>
          </cell>
          <cell r="AF817">
            <v>0.4</v>
          </cell>
          <cell r="AG817">
            <v>0.4</v>
          </cell>
          <cell r="AH817">
            <v>0.01</v>
          </cell>
          <cell r="AI817">
            <v>0</v>
          </cell>
          <cell r="AJ817">
            <v>4</v>
          </cell>
          <cell r="AK817">
            <v>3</v>
          </cell>
          <cell r="AL817">
            <v>0.4</v>
          </cell>
          <cell r="AM817">
            <v>320</v>
          </cell>
          <cell r="AN817">
            <v>91</v>
          </cell>
          <cell r="AO817">
            <v>47</v>
          </cell>
          <cell r="AP817">
            <v>74</v>
          </cell>
          <cell r="AQ817">
            <v>50</v>
          </cell>
          <cell r="AR817">
            <v>0.9</v>
          </cell>
          <cell r="AS817">
            <v>0.3</v>
          </cell>
        </row>
        <row r="818">
          <cell r="A818">
            <v>2120000007</v>
          </cell>
          <cell r="B818" t="str">
            <v>Molho de soja</v>
          </cell>
          <cell r="C818" t="str">
            <v>Temperos, molhos e condimentos</v>
          </cell>
          <cell r="D818" t="str">
            <v>Condimentos (incluindo formatos de mesa)</v>
          </cell>
          <cell r="E818" t="str">
            <v>Molhos salgados</v>
          </cell>
          <cell r="F818">
            <v>89</v>
          </cell>
          <cell r="G818">
            <v>380</v>
          </cell>
          <cell r="H818">
            <v>0</v>
          </cell>
          <cell r="I818">
            <v>0</v>
          </cell>
          <cell r="J818">
            <v>0</v>
          </cell>
          <cell r="K818">
            <v>0</v>
          </cell>
          <cell r="L818">
            <v>0</v>
          </cell>
          <cell r="M818">
            <v>0</v>
          </cell>
          <cell r="N818">
            <v>17.3</v>
          </cell>
          <cell r="O818">
            <v>15.9</v>
          </cell>
          <cell r="P818">
            <v>0</v>
          </cell>
          <cell r="Q818">
            <v>1.4</v>
          </cell>
          <cell r="R818">
            <v>0.8</v>
          </cell>
          <cell r="S818">
            <v>4.7</v>
          </cell>
          <cell r="T818">
            <v>14</v>
          </cell>
          <cell r="U818">
            <v>0</v>
          </cell>
          <cell r="V818">
            <v>68.099999999999994</v>
          </cell>
          <cell r="W818">
            <v>0</v>
          </cell>
          <cell r="X818">
            <v>0</v>
          </cell>
          <cell r="Y818">
            <v>0</v>
          </cell>
          <cell r="Z818">
            <v>0</v>
          </cell>
          <cell r="AA818">
            <v>0</v>
          </cell>
          <cell r="AB818">
            <v>0</v>
          </cell>
          <cell r="AC818">
            <v>0.04</v>
          </cell>
          <cell r="AD818">
            <v>0.15</v>
          </cell>
          <cell r="AE818">
            <v>2.8</v>
          </cell>
          <cell r="AF818">
            <v>4.25</v>
          </cell>
          <cell r="AG818">
            <v>1.45</v>
          </cell>
          <cell r="AH818">
            <v>0.15</v>
          </cell>
          <cell r="AI818">
            <v>0</v>
          </cell>
          <cell r="AJ818">
            <v>0</v>
          </cell>
          <cell r="AK818">
            <v>12.5</v>
          </cell>
          <cell r="AL818">
            <v>15.3</v>
          </cell>
          <cell r="AM818">
            <v>5570</v>
          </cell>
          <cell r="AN818">
            <v>200</v>
          </cell>
          <cell r="AO818">
            <v>18</v>
          </cell>
          <cell r="AP818">
            <v>86</v>
          </cell>
          <cell r="AQ818">
            <v>40</v>
          </cell>
          <cell r="AR818">
            <v>2.2000000000000002</v>
          </cell>
          <cell r="AS818">
            <v>0.4</v>
          </cell>
        </row>
        <row r="819">
          <cell r="A819">
            <v>932</v>
          </cell>
          <cell r="B819" t="str">
            <v>Molho de tomate</v>
          </cell>
          <cell r="C819" t="str">
            <v>Temperos, molhos e condimentos</v>
          </cell>
          <cell r="D819" t="str">
            <v>Condimentos (incluindo formatos de mesa)</v>
          </cell>
          <cell r="E819" t="str">
            <v>Molhos salgados</v>
          </cell>
          <cell r="F819">
            <v>107</v>
          </cell>
          <cell r="G819">
            <v>444</v>
          </cell>
          <cell r="H819">
            <v>8.8000000000000007</v>
          </cell>
          <cell r="I819">
            <v>1.9</v>
          </cell>
          <cell r="J819">
            <v>5.6</v>
          </cell>
          <cell r="K819">
            <v>1.3</v>
          </cell>
          <cell r="L819">
            <v>1.1000000000000001</v>
          </cell>
          <cell r="M819">
            <v>0</v>
          </cell>
          <cell r="N819">
            <v>4.9000000000000004</v>
          </cell>
          <cell r="O819">
            <v>4.5</v>
          </cell>
          <cell r="P819">
            <v>0.4</v>
          </cell>
          <cell r="Q819">
            <v>0</v>
          </cell>
          <cell r="R819">
            <v>2</v>
          </cell>
          <cell r="S819">
            <v>1.1000000000000001</v>
          </cell>
          <cell r="T819">
            <v>0.5</v>
          </cell>
          <cell r="U819">
            <v>0</v>
          </cell>
          <cell r="V819">
            <v>81.8</v>
          </cell>
          <cell r="W819">
            <v>0</v>
          </cell>
          <cell r="X819">
            <v>0</v>
          </cell>
          <cell r="Y819">
            <v>80</v>
          </cell>
          <cell r="Z819">
            <v>446</v>
          </cell>
          <cell r="AA819">
            <v>0</v>
          </cell>
          <cell r="AB819">
            <v>2.4</v>
          </cell>
          <cell r="AC819">
            <v>0.09</v>
          </cell>
          <cell r="AD819">
            <v>0.04</v>
          </cell>
          <cell r="AE819">
            <v>0.8</v>
          </cell>
          <cell r="AF819">
            <v>1</v>
          </cell>
          <cell r="AG819">
            <v>0.2</v>
          </cell>
          <cell r="AH819">
            <v>0.18</v>
          </cell>
          <cell r="AI819">
            <v>0</v>
          </cell>
          <cell r="AJ819">
            <v>18</v>
          </cell>
          <cell r="AK819">
            <v>19</v>
          </cell>
          <cell r="AL819">
            <v>1.4</v>
          </cell>
          <cell r="AM819">
            <v>210</v>
          </cell>
          <cell r="AN819">
            <v>350</v>
          </cell>
          <cell r="AO819">
            <v>26</v>
          </cell>
          <cell r="AP819">
            <v>30</v>
          </cell>
          <cell r="AQ819">
            <v>18</v>
          </cell>
          <cell r="AR819">
            <v>1</v>
          </cell>
          <cell r="AS819">
            <v>0.2</v>
          </cell>
        </row>
        <row r="820">
          <cell r="A820" t="str">
            <v>MD7</v>
          </cell>
          <cell r="B820" t="str">
            <v>Molho de tomate MUTTI</v>
          </cell>
          <cell r="C820" t="str">
            <v>Temperos, molhos e condimentos</v>
          </cell>
          <cell r="D820" t="str">
            <v>Condimentos (incluindo formatos de mesa)</v>
          </cell>
          <cell r="E820" t="str">
            <v>Molhos salgados</v>
          </cell>
          <cell r="F820">
            <v>22</v>
          </cell>
          <cell r="G820">
            <v>92</v>
          </cell>
          <cell r="H820">
            <v>0</v>
          </cell>
          <cell r="I820">
            <v>0</v>
          </cell>
          <cell r="J820">
            <v>0</v>
          </cell>
          <cell r="K820">
            <v>0</v>
          </cell>
          <cell r="L820">
            <v>0</v>
          </cell>
          <cell r="M820">
            <v>0</v>
          </cell>
          <cell r="N820">
            <v>3.6</v>
          </cell>
          <cell r="O820">
            <v>2.9</v>
          </cell>
          <cell r="P820">
            <v>0</v>
          </cell>
          <cell r="Q820">
            <v>0</v>
          </cell>
          <cell r="R820">
            <v>0</v>
          </cell>
          <cell r="S820">
            <v>1.1000000000000001</v>
          </cell>
          <cell r="T820">
            <v>0.1</v>
          </cell>
          <cell r="U820">
            <v>0</v>
          </cell>
          <cell r="V820">
            <v>0</v>
          </cell>
          <cell r="W820">
            <v>0</v>
          </cell>
          <cell r="X820">
            <v>0</v>
          </cell>
          <cell r="Y820">
            <v>0</v>
          </cell>
          <cell r="Z820">
            <v>0</v>
          </cell>
          <cell r="AA820">
            <v>0</v>
          </cell>
          <cell r="AB820">
            <v>0</v>
          </cell>
          <cell r="AC820">
            <v>0</v>
          </cell>
          <cell r="AD820">
            <v>0</v>
          </cell>
          <cell r="AE820">
            <v>0</v>
          </cell>
          <cell r="AF820">
            <v>0</v>
          </cell>
          <cell r="AG820">
            <v>0</v>
          </cell>
          <cell r="AH820">
            <v>0</v>
          </cell>
          <cell r="AI820">
            <v>0</v>
          </cell>
          <cell r="AJ820">
            <v>0</v>
          </cell>
          <cell r="AK820">
            <v>0</v>
          </cell>
          <cell r="AL820">
            <v>0</v>
          </cell>
          <cell r="AM820">
            <v>0</v>
          </cell>
          <cell r="AN820">
            <v>0</v>
          </cell>
          <cell r="AO820">
            <v>0</v>
          </cell>
          <cell r="AP820">
            <v>0</v>
          </cell>
          <cell r="AQ820">
            <v>0</v>
          </cell>
          <cell r="AR820">
            <v>0</v>
          </cell>
          <cell r="AS820">
            <v>0</v>
          </cell>
        </row>
        <row r="821">
          <cell r="A821">
            <v>960</v>
          </cell>
          <cell r="B821" t="str">
            <v>Molho de tomate, "ketchup"</v>
          </cell>
          <cell r="C821" t="str">
            <v>Temperos, molhos e condimentos</v>
          </cell>
          <cell r="D821" t="str">
            <v>Condimentos (incluindo formatos de mesa)</v>
          </cell>
          <cell r="E821" t="str">
            <v>Molhos salgados</v>
          </cell>
          <cell r="F821">
            <v>119</v>
          </cell>
          <cell r="G821">
            <v>506</v>
          </cell>
          <cell r="H821">
            <v>0.3</v>
          </cell>
          <cell r="I821">
            <v>0</v>
          </cell>
          <cell r="J821">
            <v>0.1</v>
          </cell>
          <cell r="K821">
            <v>0.1</v>
          </cell>
          <cell r="L821">
            <v>0.1</v>
          </cell>
          <cell r="M821">
            <v>0</v>
          </cell>
          <cell r="N821">
            <v>26.9</v>
          </cell>
          <cell r="O821">
            <v>25.8</v>
          </cell>
          <cell r="P821">
            <v>0</v>
          </cell>
          <cell r="Q821">
            <v>1.1000000000000001</v>
          </cell>
          <cell r="R821">
            <v>1.1000000000000001</v>
          </cell>
          <cell r="S821">
            <v>1.7</v>
          </cell>
          <cell r="T821">
            <v>3.1</v>
          </cell>
          <cell r="U821">
            <v>0</v>
          </cell>
          <cell r="V821">
            <v>67.099999999999994</v>
          </cell>
          <cell r="W821">
            <v>0</v>
          </cell>
          <cell r="X821">
            <v>0</v>
          </cell>
          <cell r="Y821">
            <v>90</v>
          </cell>
          <cell r="Z821">
            <v>537</v>
          </cell>
          <cell r="AA821">
            <v>0</v>
          </cell>
          <cell r="AB821">
            <v>1.5</v>
          </cell>
          <cell r="AC821">
            <v>0.06</v>
          </cell>
          <cell r="AD821">
            <v>0.06</v>
          </cell>
          <cell r="AE821">
            <v>1.3</v>
          </cell>
          <cell r="AF821">
            <v>1.5</v>
          </cell>
          <cell r="AG821">
            <v>0.2</v>
          </cell>
          <cell r="AH821">
            <v>0.1</v>
          </cell>
          <cell r="AI821">
            <v>0</v>
          </cell>
          <cell r="AJ821">
            <v>11</v>
          </cell>
          <cell r="AK821">
            <v>8</v>
          </cell>
          <cell r="AL821">
            <v>2.9</v>
          </cell>
          <cell r="AM821">
            <v>1230</v>
          </cell>
          <cell r="AN821">
            <v>410</v>
          </cell>
          <cell r="AO821">
            <v>13</v>
          </cell>
          <cell r="AP821">
            <v>30</v>
          </cell>
          <cell r="AQ821">
            <v>19</v>
          </cell>
          <cell r="AR821">
            <v>0.7</v>
          </cell>
          <cell r="AS821">
            <v>0.2</v>
          </cell>
        </row>
        <row r="822">
          <cell r="A822">
            <v>1229</v>
          </cell>
          <cell r="B822" t="str">
            <v>Molho de vinagrete</v>
          </cell>
          <cell r="C822" t="str">
            <v>Temperos, molhos e condimentos</v>
          </cell>
          <cell r="D822" t="str">
            <v>Condimentos (incluindo formatos de mesa)</v>
          </cell>
          <cell r="E822" t="str">
            <v>Molho de salada</v>
          </cell>
          <cell r="F822">
            <v>648</v>
          </cell>
          <cell r="G822">
            <v>2660</v>
          </cell>
          <cell r="H822">
            <v>71.8</v>
          </cell>
          <cell r="I822">
            <v>10.1</v>
          </cell>
          <cell r="J822">
            <v>50.4</v>
          </cell>
          <cell r="K822">
            <v>8.1</v>
          </cell>
          <cell r="L822">
            <v>7.9</v>
          </cell>
          <cell r="M822">
            <v>0</v>
          </cell>
          <cell r="N822">
            <v>0.2</v>
          </cell>
          <cell r="O822">
            <v>0.2</v>
          </cell>
          <cell r="P822">
            <v>0</v>
          </cell>
          <cell r="Q822">
            <v>0</v>
          </cell>
          <cell r="R822">
            <v>0</v>
          </cell>
          <cell r="S822">
            <v>0.2</v>
          </cell>
          <cell r="T822">
            <v>1.8</v>
          </cell>
          <cell r="U822">
            <v>0</v>
          </cell>
          <cell r="V822">
            <v>21.9</v>
          </cell>
          <cell r="W822">
            <v>0</v>
          </cell>
          <cell r="X822">
            <v>0</v>
          </cell>
          <cell r="Y822">
            <v>0</v>
          </cell>
          <cell r="Z822">
            <v>2</v>
          </cell>
          <cell r="AA822">
            <v>0</v>
          </cell>
          <cell r="AB822">
            <v>9.5</v>
          </cell>
          <cell r="AC822">
            <v>0</v>
          </cell>
          <cell r="AD822">
            <v>0</v>
          </cell>
          <cell r="AE822">
            <v>11</v>
          </cell>
          <cell r="AF822">
            <v>13.5</v>
          </cell>
          <cell r="AG822">
            <v>2.5</v>
          </cell>
          <cell r="AH822">
            <v>0</v>
          </cell>
          <cell r="AI822">
            <v>0</v>
          </cell>
          <cell r="AJ822">
            <v>0</v>
          </cell>
          <cell r="AK822">
            <v>0</v>
          </cell>
          <cell r="AL822">
            <v>0.76</v>
          </cell>
          <cell r="AM822">
            <v>700</v>
          </cell>
          <cell r="AN822">
            <v>34</v>
          </cell>
          <cell r="AO822">
            <v>8</v>
          </cell>
          <cell r="AP822">
            <v>8</v>
          </cell>
          <cell r="AQ822">
            <v>11</v>
          </cell>
          <cell r="AR822">
            <v>0.2</v>
          </cell>
          <cell r="AS822">
            <v>0</v>
          </cell>
        </row>
        <row r="823">
          <cell r="A823">
            <v>1164</v>
          </cell>
          <cell r="B823" t="str">
            <v>Molho para francesinha</v>
          </cell>
          <cell r="C823" t="str">
            <v>Temperos, molhos e condimentos</v>
          </cell>
          <cell r="D823" t="str">
            <v>Condimentos (incluindo formatos de mesa)</v>
          </cell>
          <cell r="E823" t="str">
            <v>Molhos salgados</v>
          </cell>
          <cell r="F823">
            <v>74</v>
          </cell>
          <cell r="G823">
            <v>308</v>
          </cell>
          <cell r="H823">
            <v>2.6</v>
          </cell>
          <cell r="I823">
            <v>1.2</v>
          </cell>
          <cell r="J823">
            <v>0.6</v>
          </cell>
          <cell r="K823">
            <v>0.7</v>
          </cell>
          <cell r="L823">
            <v>0.60199999999999998</v>
          </cell>
          <cell r="M823">
            <v>0</v>
          </cell>
          <cell r="N823">
            <v>4.8</v>
          </cell>
          <cell r="O823">
            <v>2.5</v>
          </cell>
          <cell r="P823">
            <v>0</v>
          </cell>
          <cell r="Q823">
            <v>2.2999999999999998</v>
          </cell>
          <cell r="R823">
            <v>0.2</v>
          </cell>
          <cell r="S823">
            <v>1.1000000000000001</v>
          </cell>
          <cell r="T823">
            <v>0.7</v>
          </cell>
          <cell r="U823">
            <v>3.8</v>
          </cell>
          <cell r="V823">
            <v>83.1</v>
          </cell>
          <cell r="W823">
            <v>0</v>
          </cell>
          <cell r="X823">
            <v>1</v>
          </cell>
          <cell r="Y823">
            <v>47</v>
          </cell>
          <cell r="Z823">
            <v>182</v>
          </cell>
          <cell r="AA823">
            <v>0</v>
          </cell>
          <cell r="AB823">
            <v>0.25</v>
          </cell>
          <cell r="AC823">
            <v>0.03</v>
          </cell>
          <cell r="AD823">
            <v>0.04</v>
          </cell>
          <cell r="AE823">
            <v>0.49</v>
          </cell>
          <cell r="AF823">
            <v>0.6</v>
          </cell>
          <cell r="AG823">
            <v>0.17</v>
          </cell>
          <cell r="AH823">
            <v>0.04</v>
          </cell>
          <cell r="AI823">
            <v>0.1</v>
          </cell>
          <cell r="AJ823">
            <v>3.8</v>
          </cell>
          <cell r="AK823">
            <v>5.4</v>
          </cell>
          <cell r="AL823">
            <v>1.1299999999999999</v>
          </cell>
          <cell r="AM823">
            <v>300</v>
          </cell>
          <cell r="AN823">
            <v>120</v>
          </cell>
          <cell r="AO823">
            <v>26</v>
          </cell>
          <cell r="AP823">
            <v>29</v>
          </cell>
          <cell r="AQ823">
            <v>11</v>
          </cell>
          <cell r="AR823">
            <v>0.4</v>
          </cell>
          <cell r="AS823">
            <v>0.1</v>
          </cell>
        </row>
        <row r="824">
          <cell r="A824">
            <v>933</v>
          </cell>
          <cell r="B824" t="str">
            <v>Molho verde</v>
          </cell>
          <cell r="C824" t="str">
            <v>Temperos, molhos e condimentos</v>
          </cell>
          <cell r="D824" t="str">
            <v>Condimentos (incluindo formatos de mesa)</v>
          </cell>
          <cell r="E824" t="str">
            <v>Molhos salgados</v>
          </cell>
          <cell r="F824">
            <v>246</v>
          </cell>
          <cell r="G824">
            <v>1010</v>
          </cell>
          <cell r="H824">
            <v>25.6</v>
          </cell>
          <cell r="I824">
            <v>3.7</v>
          </cell>
          <cell r="J824">
            <v>20</v>
          </cell>
          <cell r="K824">
            <v>1.9</v>
          </cell>
          <cell r="L824">
            <v>1.7</v>
          </cell>
          <cell r="M824">
            <v>0</v>
          </cell>
          <cell r="N824">
            <v>2.2999999999999998</v>
          </cell>
          <cell r="O824">
            <v>1.6</v>
          </cell>
          <cell r="P824">
            <v>0.6</v>
          </cell>
          <cell r="Q824">
            <v>0.1</v>
          </cell>
          <cell r="R824">
            <v>1.6</v>
          </cell>
          <cell r="S824">
            <v>0.7</v>
          </cell>
          <cell r="T824">
            <v>0.8</v>
          </cell>
          <cell r="U824">
            <v>0</v>
          </cell>
          <cell r="V824">
            <v>67</v>
          </cell>
          <cell r="W824">
            <v>0.1</v>
          </cell>
          <cell r="X824">
            <v>0</v>
          </cell>
          <cell r="Y824">
            <v>60</v>
          </cell>
          <cell r="Z824">
            <v>359</v>
          </cell>
          <cell r="AA824">
            <v>0</v>
          </cell>
          <cell r="AB824">
            <v>4.0999999999999996</v>
          </cell>
          <cell r="AC824">
            <v>0.1</v>
          </cell>
          <cell r="AD824">
            <v>0.01</v>
          </cell>
          <cell r="AE824">
            <v>0.5</v>
          </cell>
          <cell r="AF824">
            <v>0.6</v>
          </cell>
          <cell r="AG824">
            <v>0.1</v>
          </cell>
          <cell r="AH824">
            <v>0.14000000000000001</v>
          </cell>
          <cell r="AI824">
            <v>0</v>
          </cell>
          <cell r="AJ824">
            <v>23</v>
          </cell>
          <cell r="AK824">
            <v>26</v>
          </cell>
          <cell r="AL824">
            <v>1.1000000000000001</v>
          </cell>
          <cell r="AM824">
            <v>310</v>
          </cell>
          <cell r="AN824">
            <v>200</v>
          </cell>
          <cell r="AO824">
            <v>37</v>
          </cell>
          <cell r="AP824">
            <v>25</v>
          </cell>
          <cell r="AQ824">
            <v>12</v>
          </cell>
          <cell r="AR824">
            <v>1</v>
          </cell>
          <cell r="AS824">
            <v>0.3</v>
          </cell>
        </row>
        <row r="825">
          <cell r="A825">
            <v>676</v>
          </cell>
          <cell r="B825" t="str">
            <v>Morango</v>
          </cell>
          <cell r="C825" t="str">
            <v>Frutos e produtos derivados de frutos</v>
          </cell>
          <cell r="D825" t="str">
            <v>Fruta utilizada como fruta</v>
          </cell>
          <cell r="E825" t="str">
            <v>Bagas e frutos pequenos</v>
          </cell>
          <cell r="F825">
            <v>34</v>
          </cell>
          <cell r="G825">
            <v>141</v>
          </cell>
          <cell r="H825">
            <v>0.4</v>
          </cell>
          <cell r="I825">
            <v>0</v>
          </cell>
          <cell r="J825">
            <v>0.1</v>
          </cell>
          <cell r="K825">
            <v>0.2</v>
          </cell>
          <cell r="L825">
            <v>0.1</v>
          </cell>
          <cell r="M825">
            <v>0</v>
          </cell>
          <cell r="N825">
            <v>5.3</v>
          </cell>
          <cell r="O825">
            <v>5.3</v>
          </cell>
          <cell r="P825">
            <v>0</v>
          </cell>
          <cell r="Q825">
            <v>0</v>
          </cell>
          <cell r="R825">
            <v>2</v>
          </cell>
          <cell r="S825">
            <v>0.6</v>
          </cell>
          <cell r="T825">
            <v>0</v>
          </cell>
          <cell r="U825">
            <v>0</v>
          </cell>
          <cell r="V825">
            <v>90.1</v>
          </cell>
          <cell r="W825">
            <v>0.8</v>
          </cell>
          <cell r="X825">
            <v>0</v>
          </cell>
          <cell r="Y825">
            <v>4</v>
          </cell>
          <cell r="Z825">
            <v>26</v>
          </cell>
          <cell r="AA825">
            <v>0</v>
          </cell>
          <cell r="AB825">
            <v>0.2</v>
          </cell>
          <cell r="AC825">
            <v>0.03</v>
          </cell>
          <cell r="AD825">
            <v>0.06</v>
          </cell>
          <cell r="AE825">
            <v>0.6</v>
          </cell>
          <cell r="AF825">
            <v>0.8</v>
          </cell>
          <cell r="AG825">
            <v>0.2</v>
          </cell>
          <cell r="AH825">
            <v>0.05</v>
          </cell>
          <cell r="AI825">
            <v>0</v>
          </cell>
          <cell r="AJ825">
            <v>47</v>
          </cell>
          <cell r="AK825">
            <v>47</v>
          </cell>
          <cell r="AL825">
            <v>0.57999999999999996</v>
          </cell>
          <cell r="AM825">
            <v>2</v>
          </cell>
          <cell r="AN825">
            <v>140</v>
          </cell>
          <cell r="AO825">
            <v>25</v>
          </cell>
          <cell r="AP825">
            <v>26</v>
          </cell>
          <cell r="AQ825">
            <v>10</v>
          </cell>
          <cell r="AR825">
            <v>0.8</v>
          </cell>
          <cell r="AS825">
            <v>0.1</v>
          </cell>
          <cell r="AU825">
            <v>3.8</v>
          </cell>
        </row>
        <row r="826">
          <cell r="A826">
            <v>1900000079</v>
          </cell>
          <cell r="B826" t="str">
            <v xml:space="preserve">Morango desidratado </v>
          </cell>
          <cell r="C826" t="str">
            <v>Frutos e produtos derivados de frutos</v>
          </cell>
          <cell r="D826" t="str">
            <v>Produtos de frutos processados</v>
          </cell>
          <cell r="E826" t="str">
            <v>Frutos secados</v>
          </cell>
          <cell r="F826">
            <v>322</v>
          </cell>
          <cell r="G826">
            <v>1350</v>
          </cell>
          <cell r="H826">
            <v>3.8</v>
          </cell>
          <cell r="I826">
            <v>0</v>
          </cell>
          <cell r="J826">
            <v>1</v>
          </cell>
          <cell r="K826">
            <v>1.9</v>
          </cell>
          <cell r="L826">
            <v>1</v>
          </cell>
          <cell r="M826">
            <v>0</v>
          </cell>
          <cell r="N826">
            <v>50.9</v>
          </cell>
          <cell r="O826">
            <v>50.9</v>
          </cell>
          <cell r="P826">
            <v>0</v>
          </cell>
          <cell r="Q826">
            <v>0</v>
          </cell>
          <cell r="R826">
            <v>19.2</v>
          </cell>
          <cell r="S826">
            <v>5.8</v>
          </cell>
          <cell r="T826">
            <v>0</v>
          </cell>
          <cell r="U826">
            <v>0</v>
          </cell>
          <cell r="V826">
            <v>5</v>
          </cell>
          <cell r="W826">
            <v>7.4</v>
          </cell>
          <cell r="X826">
            <v>0</v>
          </cell>
          <cell r="AA826">
            <v>0</v>
          </cell>
          <cell r="AB826">
            <v>1.92</v>
          </cell>
          <cell r="AD826">
            <v>0.57999999999999996</v>
          </cell>
          <cell r="AE826">
            <v>5.76</v>
          </cell>
          <cell r="AF826">
            <v>7.68</v>
          </cell>
          <cell r="AG826">
            <v>1.92</v>
          </cell>
          <cell r="AH826">
            <v>0.48</v>
          </cell>
          <cell r="AI826">
            <v>0</v>
          </cell>
          <cell r="AK826">
            <v>451</v>
          </cell>
          <cell r="AL826">
            <v>5.57</v>
          </cell>
          <cell r="AM826">
            <v>19</v>
          </cell>
          <cell r="AN826">
            <v>1320</v>
          </cell>
          <cell r="AO826">
            <v>240</v>
          </cell>
          <cell r="AP826">
            <v>250</v>
          </cell>
          <cell r="AQ826">
            <v>96</v>
          </cell>
          <cell r="AR826">
            <v>7.7</v>
          </cell>
          <cell r="AS826">
            <v>1</v>
          </cell>
        </row>
        <row r="827">
          <cell r="A827">
            <v>350</v>
          </cell>
          <cell r="B827" t="str">
            <v>Morcela crua</v>
          </cell>
          <cell r="C827" t="str">
            <v>Carne e produtos cárneos</v>
          </cell>
          <cell r="D827" t="str">
            <v>Enchidos</v>
          </cell>
          <cell r="E827" t="str">
            <v>Enchidos preservados ou parcialmente preservados</v>
          </cell>
          <cell r="F827">
            <v>363</v>
          </cell>
          <cell r="G827">
            <v>1500</v>
          </cell>
          <cell r="H827">
            <v>29.5</v>
          </cell>
          <cell r="I827">
            <v>9.6999999999999993</v>
          </cell>
          <cell r="J827">
            <v>11.3</v>
          </cell>
          <cell r="K827">
            <v>3.8</v>
          </cell>
          <cell r="L827">
            <v>3.3</v>
          </cell>
          <cell r="M827">
            <v>0.1</v>
          </cell>
          <cell r="N827">
            <v>12</v>
          </cell>
          <cell r="O827">
            <v>0.4</v>
          </cell>
          <cell r="P827">
            <v>0</v>
          </cell>
          <cell r="Q827">
            <v>11.6</v>
          </cell>
          <cell r="R827">
            <v>0.6</v>
          </cell>
          <cell r="S827">
            <v>12</v>
          </cell>
          <cell r="T827">
            <v>1.3</v>
          </cell>
          <cell r="U827">
            <v>0</v>
          </cell>
          <cell r="V827">
            <v>44.8</v>
          </cell>
          <cell r="W827">
            <v>0</v>
          </cell>
          <cell r="X827">
            <v>106</v>
          </cell>
          <cell r="Y827">
            <v>12</v>
          </cell>
          <cell r="Z827">
            <v>0</v>
          </cell>
          <cell r="AA827">
            <v>0.9</v>
          </cell>
          <cell r="AB827">
            <v>0.15</v>
          </cell>
          <cell r="AC827">
            <v>0.18</v>
          </cell>
          <cell r="AD827">
            <v>0.08</v>
          </cell>
          <cell r="AE827">
            <v>1.6</v>
          </cell>
          <cell r="AF827">
            <v>3.5</v>
          </cell>
          <cell r="AG827">
            <v>1.9</v>
          </cell>
          <cell r="AH827">
            <v>0.04</v>
          </cell>
          <cell r="AI827">
            <v>0.3</v>
          </cell>
          <cell r="AJ827">
            <v>0</v>
          </cell>
          <cell r="AK827">
            <v>4.5999999999999996</v>
          </cell>
          <cell r="AL827">
            <v>2</v>
          </cell>
          <cell r="AM827">
            <v>510</v>
          </cell>
          <cell r="AN827">
            <v>190</v>
          </cell>
          <cell r="AO827">
            <v>24</v>
          </cell>
          <cell r="AP827">
            <v>95</v>
          </cell>
          <cell r="AQ827">
            <v>18</v>
          </cell>
          <cell r="AR827">
            <v>10</v>
          </cell>
          <cell r="AS827">
            <v>1.2</v>
          </cell>
        </row>
        <row r="828">
          <cell r="A828">
            <v>351</v>
          </cell>
          <cell r="B828" t="str">
            <v>Morcela grelhada sem adição de sal</v>
          </cell>
          <cell r="C828" t="str">
            <v>Pratos compostos</v>
          </cell>
          <cell r="D828" t="str">
            <v>Pratos, incl. refeições prontas a comer (excluindo sopas e saladas)</v>
          </cell>
          <cell r="E828" t="str">
            <v>Pratos, excluindo pratos  de massa ou arroz, sanduíches e pizza</v>
          </cell>
          <cell r="F828">
            <v>339</v>
          </cell>
          <cell r="G828">
            <v>1410</v>
          </cell>
          <cell r="H828">
            <v>25.9</v>
          </cell>
          <cell r="I828">
            <v>8.6</v>
          </cell>
          <cell r="J828">
            <v>9.9</v>
          </cell>
          <cell r="K828">
            <v>3.4</v>
          </cell>
          <cell r="L828">
            <v>2.9</v>
          </cell>
          <cell r="M828">
            <v>0.1</v>
          </cell>
          <cell r="N828">
            <v>13.1</v>
          </cell>
          <cell r="O828">
            <v>0.4</v>
          </cell>
          <cell r="P828">
            <v>0</v>
          </cell>
          <cell r="Q828">
            <v>12.7</v>
          </cell>
          <cell r="R828">
            <v>0.7</v>
          </cell>
          <cell r="S828">
            <v>12.9</v>
          </cell>
          <cell r="T828">
            <v>1.3</v>
          </cell>
          <cell r="U828">
            <v>0</v>
          </cell>
          <cell r="V828">
            <v>46</v>
          </cell>
          <cell r="W828">
            <v>0</v>
          </cell>
          <cell r="X828">
            <v>114</v>
          </cell>
          <cell r="Y828">
            <v>10</v>
          </cell>
          <cell r="Z828">
            <v>0</v>
          </cell>
          <cell r="AA828">
            <v>0.9</v>
          </cell>
          <cell r="AB828">
            <v>0.2</v>
          </cell>
          <cell r="AC828">
            <v>0.2</v>
          </cell>
          <cell r="AD828">
            <v>0.09</v>
          </cell>
          <cell r="AE828">
            <v>1.5</v>
          </cell>
          <cell r="AF828">
            <v>3.6</v>
          </cell>
          <cell r="AG828">
            <v>2.1</v>
          </cell>
          <cell r="AH828">
            <v>0.03</v>
          </cell>
          <cell r="AI828">
            <v>0.3</v>
          </cell>
          <cell r="AJ828">
            <v>0</v>
          </cell>
          <cell r="AK828">
            <v>4.3</v>
          </cell>
          <cell r="AL828">
            <v>2</v>
          </cell>
          <cell r="AM828">
            <v>510</v>
          </cell>
          <cell r="AN828">
            <v>170</v>
          </cell>
          <cell r="AO828">
            <v>26</v>
          </cell>
          <cell r="AP828">
            <v>99</v>
          </cell>
          <cell r="AQ828">
            <v>20</v>
          </cell>
          <cell r="AR828">
            <v>11</v>
          </cell>
          <cell r="AS828">
            <v>1.3</v>
          </cell>
        </row>
        <row r="829">
          <cell r="A829">
            <v>352</v>
          </cell>
          <cell r="B829" t="str">
            <v>Mortadela</v>
          </cell>
          <cell r="C829" t="str">
            <v>Carne e produtos cárneos</v>
          </cell>
          <cell r="D829" t="str">
            <v>Enchidos</v>
          </cell>
          <cell r="E829" t="str">
            <v>Enchidos preservados ou parcialmente preservados</v>
          </cell>
          <cell r="F829">
            <v>379</v>
          </cell>
          <cell r="G829">
            <v>1570</v>
          </cell>
          <cell r="H829">
            <v>33.200000000000003</v>
          </cell>
          <cell r="I829">
            <v>12.4</v>
          </cell>
          <cell r="J829">
            <v>15.2</v>
          </cell>
          <cell r="K829">
            <v>3.4</v>
          </cell>
          <cell r="L829">
            <v>3</v>
          </cell>
          <cell r="M829">
            <v>0.1</v>
          </cell>
          <cell r="N829">
            <v>1.7</v>
          </cell>
          <cell r="O829">
            <v>0</v>
          </cell>
          <cell r="P829">
            <v>0</v>
          </cell>
          <cell r="Q829">
            <v>1.7</v>
          </cell>
          <cell r="R829">
            <v>0</v>
          </cell>
          <cell r="S829">
            <v>18.3</v>
          </cell>
          <cell r="T829">
            <v>3.9</v>
          </cell>
          <cell r="U829">
            <v>0</v>
          </cell>
          <cell r="V829">
            <v>42</v>
          </cell>
          <cell r="W829">
            <v>0</v>
          </cell>
          <cell r="X829">
            <v>60</v>
          </cell>
          <cell r="Y829">
            <v>0</v>
          </cell>
          <cell r="Z829">
            <v>0</v>
          </cell>
          <cell r="AA829">
            <v>0</v>
          </cell>
          <cell r="AB829">
            <v>0.06</v>
          </cell>
          <cell r="AC829">
            <v>0.12</v>
          </cell>
          <cell r="AD829">
            <v>0.16</v>
          </cell>
          <cell r="AE829">
            <v>4</v>
          </cell>
          <cell r="AF829">
            <v>7.4</v>
          </cell>
          <cell r="AG829">
            <v>3.4</v>
          </cell>
          <cell r="AH829">
            <v>0.15</v>
          </cell>
          <cell r="AI829">
            <v>1.4</v>
          </cell>
          <cell r="AJ829">
            <v>0</v>
          </cell>
          <cell r="AK829">
            <v>3</v>
          </cell>
          <cell r="AL829">
            <v>3.9</v>
          </cell>
          <cell r="AM829">
            <v>1540</v>
          </cell>
          <cell r="AN829">
            <v>200</v>
          </cell>
          <cell r="AO829">
            <v>21</v>
          </cell>
          <cell r="AP829">
            <v>180</v>
          </cell>
          <cell r="AQ829">
            <v>14</v>
          </cell>
          <cell r="AR829">
            <v>2.2000000000000002</v>
          </cell>
          <cell r="AS829">
            <v>2.6</v>
          </cell>
        </row>
        <row r="830">
          <cell r="A830">
            <v>501</v>
          </cell>
          <cell r="B830" t="str">
            <v>Mousse de chocolate</v>
          </cell>
          <cell r="C830" t="str">
            <v>Pratos compostos</v>
          </cell>
          <cell r="D830" t="str">
            <v>Sobremesas de colher e gelados (genérico)</v>
          </cell>
          <cell r="E830" t="str">
            <v>Outras sobremesas de colher</v>
          </cell>
          <cell r="F830">
            <v>285</v>
          </cell>
          <cell r="G830">
            <v>1190</v>
          </cell>
          <cell r="H830">
            <v>13.1</v>
          </cell>
          <cell r="I830">
            <v>5.7</v>
          </cell>
          <cell r="J830">
            <v>4.5999999999999996</v>
          </cell>
          <cell r="K830">
            <v>1.5</v>
          </cell>
          <cell r="L830">
            <v>1.41</v>
          </cell>
          <cell r="M830">
            <v>0</v>
          </cell>
          <cell r="N830">
            <v>31</v>
          </cell>
          <cell r="O830">
            <v>30</v>
          </cell>
          <cell r="P830">
            <v>0</v>
          </cell>
          <cell r="Q830">
            <v>1</v>
          </cell>
          <cell r="R830">
            <v>2.2999999999999998</v>
          </cell>
          <cell r="S830">
            <v>9.5</v>
          </cell>
          <cell r="T830">
            <v>0.2</v>
          </cell>
          <cell r="U830">
            <v>0</v>
          </cell>
          <cell r="V830">
            <v>42.8</v>
          </cell>
          <cell r="W830">
            <v>0</v>
          </cell>
          <cell r="X830">
            <v>256</v>
          </cell>
          <cell r="Y830">
            <v>122</v>
          </cell>
          <cell r="Z830">
            <v>12</v>
          </cell>
          <cell r="AA830">
            <v>1.1000000000000001</v>
          </cell>
          <cell r="AB830">
            <v>1.5</v>
          </cell>
          <cell r="AC830">
            <v>0.13</v>
          </cell>
          <cell r="AD830">
            <v>0.34</v>
          </cell>
          <cell r="AE830">
            <v>0.68</v>
          </cell>
          <cell r="AF830">
            <v>3.33</v>
          </cell>
          <cell r="AG830">
            <v>2.67</v>
          </cell>
          <cell r="AH830">
            <v>0.23</v>
          </cell>
          <cell r="AI830">
            <v>0.63</v>
          </cell>
          <cell r="AJ830">
            <v>0</v>
          </cell>
          <cell r="AK830">
            <v>35</v>
          </cell>
          <cell r="AL830">
            <v>1.3</v>
          </cell>
          <cell r="AM830">
            <v>91</v>
          </cell>
          <cell r="AN830">
            <v>200</v>
          </cell>
          <cell r="AO830">
            <v>41</v>
          </cell>
          <cell r="AP830">
            <v>160</v>
          </cell>
          <cell r="AQ830">
            <v>38</v>
          </cell>
          <cell r="AR830">
            <v>2</v>
          </cell>
          <cell r="AS830">
            <v>1.2</v>
          </cell>
        </row>
        <row r="831">
          <cell r="A831">
            <v>2120000001</v>
          </cell>
          <cell r="B831" t="str">
            <v>Múcua (fruto do embondeiro, baobab)</v>
          </cell>
          <cell r="C831" t="str">
            <v>Frutos e produtos derivados de frutos</v>
          </cell>
          <cell r="D831" t="str">
            <v>Fruta utilizada como fruta</v>
          </cell>
          <cell r="E831" t="str">
            <v>Frutos diversos com casca não comestível, grandes</v>
          </cell>
          <cell r="F831">
            <v>212</v>
          </cell>
          <cell r="G831">
            <v>869</v>
          </cell>
          <cell r="H831">
            <v>0.1</v>
          </cell>
          <cell r="I831">
            <v>0</v>
          </cell>
          <cell r="J831">
            <v>0</v>
          </cell>
          <cell r="K831">
            <v>0</v>
          </cell>
          <cell r="L831">
            <v>0</v>
          </cell>
          <cell r="M831">
            <v>0</v>
          </cell>
          <cell r="N831">
            <v>16.3</v>
          </cell>
          <cell r="O831">
            <v>12.6</v>
          </cell>
          <cell r="P831">
            <v>0</v>
          </cell>
          <cell r="Q831">
            <v>3.7</v>
          </cell>
          <cell r="R831">
            <v>67.3</v>
          </cell>
          <cell r="S831">
            <v>2.8</v>
          </cell>
          <cell r="T831">
            <v>0</v>
          </cell>
          <cell r="U831">
            <v>0</v>
          </cell>
          <cell r="V831">
            <v>8</v>
          </cell>
          <cell r="W831">
            <v>0</v>
          </cell>
          <cell r="X831">
            <v>0</v>
          </cell>
          <cell r="Y831">
            <v>0</v>
          </cell>
          <cell r="Z831">
            <v>0</v>
          </cell>
          <cell r="AA831">
            <v>0</v>
          </cell>
          <cell r="AB831">
            <v>0.25</v>
          </cell>
          <cell r="AC831">
            <v>0</v>
          </cell>
          <cell r="AD831">
            <v>0.08</v>
          </cell>
          <cell r="AE831">
            <v>19.98</v>
          </cell>
          <cell r="AF831">
            <v>19.98</v>
          </cell>
          <cell r="AG831">
            <v>0</v>
          </cell>
          <cell r="AH831">
            <v>0</v>
          </cell>
          <cell r="AI831">
            <v>0</v>
          </cell>
          <cell r="AJ831">
            <v>93.7</v>
          </cell>
          <cell r="AK831">
            <v>282</v>
          </cell>
          <cell r="AL831">
            <v>6.05</v>
          </cell>
          <cell r="AM831">
            <v>3.2</v>
          </cell>
          <cell r="AN831">
            <v>2400</v>
          </cell>
          <cell r="AO831">
            <v>300</v>
          </cell>
          <cell r="AP831">
            <v>15</v>
          </cell>
          <cell r="AQ831">
            <v>150</v>
          </cell>
          <cell r="AR831">
            <v>0.8</v>
          </cell>
          <cell r="AS831">
            <v>0.4</v>
          </cell>
          <cell r="AT831">
            <v>0</v>
          </cell>
          <cell r="AU831">
            <v>0</v>
          </cell>
        </row>
        <row r="832">
          <cell r="A832">
            <v>1900000032</v>
          </cell>
          <cell r="B832" t="str">
            <v>Nabiça crua</v>
          </cell>
          <cell r="C832" t="str">
            <v>Produtos hortícolas e derivados</v>
          </cell>
          <cell r="D832" t="str">
            <v>Hortícolas folhosos</v>
          </cell>
          <cell r="E832" t="str">
            <v>Couve de folhas</v>
          </cell>
          <cell r="F832">
            <v>17</v>
          </cell>
          <cell r="G832">
            <v>73</v>
          </cell>
          <cell r="H832">
            <v>0</v>
          </cell>
          <cell r="I832">
            <v>0</v>
          </cell>
          <cell r="J832">
            <v>0</v>
          </cell>
          <cell r="K832">
            <v>0</v>
          </cell>
          <cell r="L832">
            <v>0</v>
          </cell>
          <cell r="M832">
            <v>0</v>
          </cell>
          <cell r="N832">
            <v>1.2</v>
          </cell>
          <cell r="O832">
            <v>0</v>
          </cell>
          <cell r="P832">
            <v>0.2</v>
          </cell>
          <cell r="Q832">
            <v>1</v>
          </cell>
          <cell r="R832">
            <v>2.2999999999999998</v>
          </cell>
          <cell r="S832">
            <v>2</v>
          </cell>
          <cell r="T832">
            <v>0.1</v>
          </cell>
          <cell r="U832">
            <v>0</v>
          </cell>
          <cell r="V832">
            <v>94</v>
          </cell>
          <cell r="W832">
            <v>0</v>
          </cell>
          <cell r="X832">
            <v>0</v>
          </cell>
          <cell r="Y832">
            <v>478</v>
          </cell>
          <cell r="Z832">
            <v>2860</v>
          </cell>
          <cell r="AA832">
            <v>0</v>
          </cell>
          <cell r="AB832">
            <v>0</v>
          </cell>
          <cell r="AC832">
            <v>0.05</v>
          </cell>
          <cell r="AD832">
            <v>0.15</v>
          </cell>
          <cell r="AE832">
            <v>0.8</v>
          </cell>
          <cell r="AF832">
            <v>1.2</v>
          </cell>
          <cell r="AG832">
            <v>0.4</v>
          </cell>
          <cell r="AH832">
            <v>0.09</v>
          </cell>
          <cell r="AI832">
            <v>0</v>
          </cell>
          <cell r="AJ832">
            <v>35</v>
          </cell>
          <cell r="AK832">
            <v>126</v>
          </cell>
          <cell r="AL832">
            <v>0.81</v>
          </cell>
          <cell r="AM832">
            <v>40</v>
          </cell>
          <cell r="AN832">
            <v>300</v>
          </cell>
          <cell r="AO832">
            <v>100</v>
          </cell>
          <cell r="AP832">
            <v>45</v>
          </cell>
          <cell r="AQ832">
            <v>10</v>
          </cell>
          <cell r="AR832">
            <v>3</v>
          </cell>
          <cell r="AS832">
            <v>0.4</v>
          </cell>
          <cell r="AU832">
            <v>2</v>
          </cell>
        </row>
        <row r="833">
          <cell r="A833">
            <v>610</v>
          </cell>
          <cell r="B833" t="str">
            <v>Nabo (raiz) cozido</v>
          </cell>
          <cell r="C833" t="str">
            <v>Produtos hortícolas e derivados</v>
          </cell>
          <cell r="D833" t="str">
            <v>Raízes e tubérculos (excluindo amiláceos e sacarinos)</v>
          </cell>
          <cell r="E833" t="str">
            <v>Nabos e similares</v>
          </cell>
          <cell r="F833">
            <v>19</v>
          </cell>
          <cell r="G833">
            <v>78</v>
          </cell>
          <cell r="H833">
            <v>0.4</v>
          </cell>
          <cell r="I833">
            <v>0</v>
          </cell>
          <cell r="J833">
            <v>0</v>
          </cell>
          <cell r="K833">
            <v>0.2</v>
          </cell>
          <cell r="L833">
            <v>0</v>
          </cell>
          <cell r="M833">
            <v>0</v>
          </cell>
          <cell r="N833">
            <v>2.2999999999999998</v>
          </cell>
          <cell r="O833">
            <v>2.2000000000000002</v>
          </cell>
          <cell r="P833">
            <v>0</v>
          </cell>
          <cell r="Q833">
            <v>0.1</v>
          </cell>
          <cell r="R833">
            <v>2.2000000000000002</v>
          </cell>
          <cell r="S833">
            <v>0.4</v>
          </cell>
          <cell r="T833">
            <v>0.3</v>
          </cell>
          <cell r="U833">
            <v>0</v>
          </cell>
          <cell r="V833">
            <v>94.2</v>
          </cell>
          <cell r="W833">
            <v>0</v>
          </cell>
          <cell r="X833">
            <v>0</v>
          </cell>
          <cell r="Y833">
            <v>0</v>
          </cell>
          <cell r="Z833">
            <v>0</v>
          </cell>
          <cell r="AA833">
            <v>0</v>
          </cell>
          <cell r="AB833">
            <v>0</v>
          </cell>
          <cell r="AC833">
            <v>0.04</v>
          </cell>
          <cell r="AD833">
            <v>0.02</v>
          </cell>
          <cell r="AE833">
            <v>0.8</v>
          </cell>
          <cell r="AF833">
            <v>0.8</v>
          </cell>
          <cell r="AG833">
            <v>0.1</v>
          </cell>
          <cell r="AH833">
            <v>0.06</v>
          </cell>
          <cell r="AI833">
            <v>0</v>
          </cell>
          <cell r="AJ833">
            <v>12</v>
          </cell>
          <cell r="AK833">
            <v>8</v>
          </cell>
          <cell r="AL833">
            <v>0.5</v>
          </cell>
          <cell r="AM833">
            <v>110</v>
          </cell>
          <cell r="AN833">
            <v>130</v>
          </cell>
          <cell r="AO833">
            <v>13</v>
          </cell>
          <cell r="AP833">
            <v>7</v>
          </cell>
          <cell r="AQ833">
            <v>8</v>
          </cell>
          <cell r="AR833">
            <v>0.2</v>
          </cell>
          <cell r="AS833">
            <v>0.1</v>
          </cell>
        </row>
        <row r="834">
          <cell r="A834">
            <v>609</v>
          </cell>
          <cell r="B834" t="str">
            <v>Nabo (raiz) cru</v>
          </cell>
          <cell r="C834" t="str">
            <v>Produtos hortícolas e derivados</v>
          </cell>
          <cell r="D834" t="str">
            <v>Raízes e tubérculos (excluindo amiláceos e sacarinos)</v>
          </cell>
          <cell r="E834" t="str">
            <v>Nabos e similares</v>
          </cell>
          <cell r="F834">
            <v>21</v>
          </cell>
          <cell r="G834">
            <v>89</v>
          </cell>
          <cell r="H834">
            <v>0.4</v>
          </cell>
          <cell r="I834">
            <v>0</v>
          </cell>
          <cell r="J834">
            <v>0</v>
          </cell>
          <cell r="K834">
            <v>0.2</v>
          </cell>
          <cell r="L834">
            <v>0</v>
          </cell>
          <cell r="M834">
            <v>0</v>
          </cell>
          <cell r="N834">
            <v>3</v>
          </cell>
          <cell r="O834">
            <v>2.9</v>
          </cell>
          <cell r="P834">
            <v>0</v>
          </cell>
          <cell r="Q834">
            <v>0.1</v>
          </cell>
          <cell r="R834">
            <v>2</v>
          </cell>
          <cell r="S834">
            <v>0.4</v>
          </cell>
          <cell r="T834">
            <v>0.1</v>
          </cell>
          <cell r="U834">
            <v>0</v>
          </cell>
          <cell r="V834">
            <v>93.5</v>
          </cell>
          <cell r="W834">
            <v>0</v>
          </cell>
          <cell r="X834">
            <v>0</v>
          </cell>
          <cell r="Y834">
            <v>0</v>
          </cell>
          <cell r="Z834">
            <v>0</v>
          </cell>
          <cell r="AA834">
            <v>0</v>
          </cell>
          <cell r="AB834">
            <v>0</v>
          </cell>
          <cell r="AC834">
            <v>0.05</v>
          </cell>
          <cell r="AD834">
            <v>0.02</v>
          </cell>
          <cell r="AE834">
            <v>0.9</v>
          </cell>
          <cell r="AF834">
            <v>1</v>
          </cell>
          <cell r="AG834">
            <v>0.1</v>
          </cell>
          <cell r="AH834">
            <v>0.08</v>
          </cell>
          <cell r="AI834">
            <v>0</v>
          </cell>
          <cell r="AJ834">
            <v>18</v>
          </cell>
          <cell r="AK834">
            <v>14</v>
          </cell>
          <cell r="AL834">
            <v>0.7</v>
          </cell>
          <cell r="AM834">
            <v>20</v>
          </cell>
          <cell r="AN834">
            <v>240</v>
          </cell>
          <cell r="AO834">
            <v>12</v>
          </cell>
          <cell r="AP834">
            <v>7</v>
          </cell>
          <cell r="AQ834">
            <v>10</v>
          </cell>
          <cell r="AR834">
            <v>0.2</v>
          </cell>
          <cell r="AS834">
            <v>0.1</v>
          </cell>
        </row>
        <row r="835">
          <cell r="A835">
            <v>62</v>
          </cell>
          <cell r="B835" t="str">
            <v>Nata maturada pasteurizada 30% gordura</v>
          </cell>
          <cell r="C835" t="str">
            <v>Leite e produtos lácteos</v>
          </cell>
          <cell r="D835" t="str">
            <v>Leite, soro de leite  e nata</v>
          </cell>
          <cell r="E835" t="str">
            <v>Nata e produtos de nata</v>
          </cell>
          <cell r="F835">
            <v>306</v>
          </cell>
          <cell r="G835">
            <v>1260</v>
          </cell>
          <cell r="H835">
            <v>32</v>
          </cell>
          <cell r="I835">
            <v>18</v>
          </cell>
          <cell r="J835">
            <v>7.2</v>
          </cell>
          <cell r="K835">
            <v>0.9</v>
          </cell>
          <cell r="L835">
            <v>0.8</v>
          </cell>
          <cell r="M835">
            <v>1.1000000000000001</v>
          </cell>
          <cell r="N835">
            <v>2.7</v>
          </cell>
          <cell r="O835">
            <v>2.7</v>
          </cell>
          <cell r="P835">
            <v>0</v>
          </cell>
          <cell r="Q835">
            <v>0</v>
          </cell>
          <cell r="R835">
            <v>0</v>
          </cell>
          <cell r="S835">
            <v>1.9</v>
          </cell>
          <cell r="T835">
            <v>0.1</v>
          </cell>
          <cell r="U835">
            <v>0</v>
          </cell>
          <cell r="V835">
            <v>63</v>
          </cell>
          <cell r="W835">
            <v>0</v>
          </cell>
          <cell r="X835">
            <v>66</v>
          </cell>
          <cell r="Y835">
            <v>450</v>
          </cell>
          <cell r="Z835">
            <v>232</v>
          </cell>
          <cell r="AA835">
            <v>0.2</v>
          </cell>
          <cell r="AB835">
            <v>1.6</v>
          </cell>
          <cell r="AC835">
            <v>0.02</v>
          </cell>
          <cell r="AD835">
            <v>0.16</v>
          </cell>
          <cell r="AE835">
            <v>0.3</v>
          </cell>
          <cell r="AF835">
            <v>0.7</v>
          </cell>
          <cell r="AG835">
            <v>0.4</v>
          </cell>
          <cell r="AH835">
            <v>0.04</v>
          </cell>
          <cell r="AI835">
            <v>0.19</v>
          </cell>
          <cell r="AJ835">
            <v>1</v>
          </cell>
          <cell r="AK835">
            <v>7</v>
          </cell>
          <cell r="AL835">
            <v>0.4</v>
          </cell>
          <cell r="AM835">
            <v>28</v>
          </cell>
          <cell r="AN835">
            <v>100</v>
          </cell>
          <cell r="AO835">
            <v>60</v>
          </cell>
          <cell r="AP835">
            <v>54</v>
          </cell>
          <cell r="AQ835">
            <v>5</v>
          </cell>
          <cell r="AR835">
            <v>0.8</v>
          </cell>
          <cell r="AS835">
            <v>0.2</v>
          </cell>
        </row>
        <row r="836">
          <cell r="A836">
            <v>66</v>
          </cell>
          <cell r="B836" t="str">
            <v>Nata para bater pasteurizada 34% gordura</v>
          </cell>
          <cell r="C836" t="str">
            <v>Leite e produtos lácteos</v>
          </cell>
          <cell r="D836" t="str">
            <v>Leite, soro de leite  e nata</v>
          </cell>
          <cell r="E836" t="str">
            <v>Nata e produtos de nata</v>
          </cell>
          <cell r="F836">
            <v>323</v>
          </cell>
          <cell r="G836">
            <v>1330</v>
          </cell>
          <cell r="H836">
            <v>34</v>
          </cell>
          <cell r="I836">
            <v>19</v>
          </cell>
          <cell r="J836">
            <v>8</v>
          </cell>
          <cell r="K836">
            <v>1</v>
          </cell>
          <cell r="L836">
            <v>0.9</v>
          </cell>
          <cell r="M836">
            <v>1.2</v>
          </cell>
          <cell r="N836">
            <v>2.1</v>
          </cell>
          <cell r="O836">
            <v>2.1</v>
          </cell>
          <cell r="P836">
            <v>0</v>
          </cell>
          <cell r="Q836">
            <v>0</v>
          </cell>
          <cell r="R836">
            <v>0</v>
          </cell>
          <cell r="S836">
            <v>2.2000000000000002</v>
          </cell>
          <cell r="T836">
            <v>0.1</v>
          </cell>
          <cell r="U836">
            <v>0</v>
          </cell>
          <cell r="V836">
            <v>61.2</v>
          </cell>
          <cell r="W836">
            <v>0</v>
          </cell>
          <cell r="X836">
            <v>122</v>
          </cell>
          <cell r="Y836">
            <v>444</v>
          </cell>
          <cell r="Z836">
            <v>230</v>
          </cell>
          <cell r="AA836">
            <v>0.2</v>
          </cell>
          <cell r="AB836">
            <v>1.5</v>
          </cell>
          <cell r="AC836">
            <v>0.02</v>
          </cell>
          <cell r="AD836">
            <v>0.15</v>
          </cell>
          <cell r="AE836">
            <v>0.1</v>
          </cell>
          <cell r="AF836">
            <v>0.6</v>
          </cell>
          <cell r="AG836">
            <v>0.5</v>
          </cell>
          <cell r="AH836">
            <v>0.02</v>
          </cell>
          <cell r="AI836">
            <v>0.2</v>
          </cell>
          <cell r="AJ836">
            <v>0</v>
          </cell>
          <cell r="AK836">
            <v>3</v>
          </cell>
          <cell r="AL836">
            <v>0.5</v>
          </cell>
          <cell r="AM836">
            <v>30</v>
          </cell>
          <cell r="AN836">
            <v>98</v>
          </cell>
          <cell r="AO836">
            <v>55</v>
          </cell>
          <cell r="AP836">
            <v>54</v>
          </cell>
          <cell r="AQ836">
            <v>6</v>
          </cell>
          <cell r="AR836">
            <v>0.1</v>
          </cell>
          <cell r="AS836">
            <v>0.2</v>
          </cell>
        </row>
        <row r="837">
          <cell r="A837">
            <v>65</v>
          </cell>
          <cell r="B837" t="str">
            <v>Nata pasteurizada 33% gordura</v>
          </cell>
          <cell r="C837" t="str">
            <v>Leite e produtos lácteos</v>
          </cell>
          <cell r="D837" t="str">
            <v>Leite, soro de leite  e nata</v>
          </cell>
          <cell r="E837" t="str">
            <v>Nata e produtos de nata</v>
          </cell>
          <cell r="F837">
            <v>317</v>
          </cell>
          <cell r="G837">
            <v>1300</v>
          </cell>
          <cell r="H837">
            <v>33</v>
          </cell>
          <cell r="I837">
            <v>18.5</v>
          </cell>
          <cell r="J837">
            <v>7.5</v>
          </cell>
          <cell r="K837">
            <v>0.9</v>
          </cell>
          <cell r="L837">
            <v>0.9</v>
          </cell>
          <cell r="M837">
            <v>1.1000000000000001</v>
          </cell>
          <cell r="N837">
            <v>2.9</v>
          </cell>
          <cell r="O837">
            <v>2.9</v>
          </cell>
          <cell r="P837">
            <v>0</v>
          </cell>
          <cell r="Q837">
            <v>0</v>
          </cell>
          <cell r="R837">
            <v>0</v>
          </cell>
          <cell r="S837">
            <v>2</v>
          </cell>
          <cell r="T837">
            <v>0.1</v>
          </cell>
          <cell r="U837">
            <v>0</v>
          </cell>
          <cell r="V837">
            <v>61.6</v>
          </cell>
          <cell r="W837">
            <v>0</v>
          </cell>
          <cell r="X837">
            <v>97</v>
          </cell>
          <cell r="Y837">
            <v>360</v>
          </cell>
          <cell r="Z837">
            <v>186</v>
          </cell>
          <cell r="AA837">
            <v>0.3</v>
          </cell>
          <cell r="AB837">
            <v>1.1000000000000001</v>
          </cell>
          <cell r="AC837">
            <v>0.02</v>
          </cell>
          <cell r="AD837">
            <v>0.16</v>
          </cell>
          <cell r="AE837">
            <v>0.2</v>
          </cell>
          <cell r="AF837">
            <v>0.7</v>
          </cell>
          <cell r="AG837">
            <v>0.5</v>
          </cell>
          <cell r="AH837">
            <v>0.03</v>
          </cell>
          <cell r="AI837">
            <v>0.2</v>
          </cell>
          <cell r="AJ837">
            <v>1</v>
          </cell>
          <cell r="AK837">
            <v>7</v>
          </cell>
          <cell r="AL837">
            <v>0.5</v>
          </cell>
          <cell r="AM837">
            <v>37</v>
          </cell>
          <cell r="AN837">
            <v>110</v>
          </cell>
          <cell r="AO837">
            <v>32</v>
          </cell>
          <cell r="AP837">
            <v>62</v>
          </cell>
          <cell r="AQ837">
            <v>3</v>
          </cell>
          <cell r="AR837">
            <v>0.1</v>
          </cell>
          <cell r="AS837">
            <v>0.2</v>
          </cell>
        </row>
        <row r="838">
          <cell r="A838">
            <v>63</v>
          </cell>
          <cell r="B838" t="str">
            <v>Nata pasteurizada 36% gordura</v>
          </cell>
          <cell r="C838" t="str">
            <v>Leite e produtos lácteos</v>
          </cell>
          <cell r="D838" t="str">
            <v>Leite, soro de leite  e nata</v>
          </cell>
          <cell r="E838" t="str">
            <v>Nata e produtos de nata</v>
          </cell>
          <cell r="F838">
            <v>340</v>
          </cell>
          <cell r="G838">
            <v>1400</v>
          </cell>
          <cell r="H838">
            <v>36</v>
          </cell>
          <cell r="I838">
            <v>20.2</v>
          </cell>
          <cell r="J838">
            <v>8.1</v>
          </cell>
          <cell r="K838">
            <v>1</v>
          </cell>
          <cell r="L838">
            <v>0.9</v>
          </cell>
          <cell r="M838">
            <v>1.2</v>
          </cell>
          <cell r="N838">
            <v>1.9</v>
          </cell>
          <cell r="O838">
            <v>1.9</v>
          </cell>
          <cell r="P838">
            <v>0</v>
          </cell>
          <cell r="Q838">
            <v>0</v>
          </cell>
          <cell r="R838">
            <v>0</v>
          </cell>
          <cell r="S838">
            <v>2</v>
          </cell>
          <cell r="T838">
            <v>0.1</v>
          </cell>
          <cell r="U838">
            <v>0</v>
          </cell>
          <cell r="V838">
            <v>59.6</v>
          </cell>
          <cell r="W838">
            <v>0</v>
          </cell>
          <cell r="X838">
            <v>91</v>
          </cell>
          <cell r="Y838">
            <v>516</v>
          </cell>
          <cell r="Z838">
            <v>267</v>
          </cell>
          <cell r="AA838">
            <v>0.2</v>
          </cell>
          <cell r="AB838">
            <v>1.1000000000000001</v>
          </cell>
          <cell r="AC838">
            <v>0.02</v>
          </cell>
          <cell r="AD838">
            <v>0.26</v>
          </cell>
          <cell r="AE838">
            <v>0.2</v>
          </cell>
          <cell r="AF838">
            <v>0.7</v>
          </cell>
          <cell r="AG838">
            <v>0.5</v>
          </cell>
          <cell r="AH838">
            <v>0.04</v>
          </cell>
          <cell r="AI838">
            <v>0.2</v>
          </cell>
          <cell r="AJ838">
            <v>1</v>
          </cell>
          <cell r="AK838">
            <v>7</v>
          </cell>
          <cell r="AL838">
            <v>0.5</v>
          </cell>
          <cell r="AM838">
            <v>28</v>
          </cell>
          <cell r="AN838">
            <v>100</v>
          </cell>
          <cell r="AO838">
            <v>64</v>
          </cell>
          <cell r="AP838">
            <v>59</v>
          </cell>
          <cell r="AQ838">
            <v>6</v>
          </cell>
          <cell r="AR838">
            <v>0.2</v>
          </cell>
          <cell r="AS838">
            <v>0.2</v>
          </cell>
        </row>
        <row r="839">
          <cell r="A839">
            <v>64</v>
          </cell>
          <cell r="B839" t="str">
            <v>Nata pasteurizada para café, 15% gordura</v>
          </cell>
          <cell r="C839" t="str">
            <v>Leite e produtos lácteos</v>
          </cell>
          <cell r="D839" t="str">
            <v>Leite, soro de leite  e nata</v>
          </cell>
          <cell r="E839" t="str">
            <v>Nata e produtos de nata</v>
          </cell>
          <cell r="F839">
            <v>153</v>
          </cell>
          <cell r="G839">
            <v>630</v>
          </cell>
          <cell r="H839">
            <v>15</v>
          </cell>
          <cell r="I839">
            <v>8.4</v>
          </cell>
          <cell r="J839">
            <v>3.4</v>
          </cell>
          <cell r="K839">
            <v>0.4</v>
          </cell>
          <cell r="L839">
            <v>0.4</v>
          </cell>
          <cell r="M839">
            <v>0.5</v>
          </cell>
          <cell r="N839">
            <v>2.4</v>
          </cell>
          <cell r="O839">
            <v>2.4</v>
          </cell>
          <cell r="P839">
            <v>0</v>
          </cell>
          <cell r="Q839">
            <v>0</v>
          </cell>
          <cell r="R839">
            <v>0</v>
          </cell>
          <cell r="S839">
            <v>2</v>
          </cell>
          <cell r="T839">
            <v>0.1</v>
          </cell>
          <cell r="U839">
            <v>0</v>
          </cell>
          <cell r="V839">
            <v>79.900000000000006</v>
          </cell>
          <cell r="W839">
            <v>0</v>
          </cell>
          <cell r="X839">
            <v>40</v>
          </cell>
          <cell r="Y839">
            <v>224</v>
          </cell>
          <cell r="Z839">
            <v>96</v>
          </cell>
          <cell r="AA839">
            <v>0.2</v>
          </cell>
          <cell r="AB839">
            <v>0.4</v>
          </cell>
          <cell r="AC839">
            <v>0.02</v>
          </cell>
          <cell r="AD839">
            <v>0.14000000000000001</v>
          </cell>
          <cell r="AE839">
            <v>0.3</v>
          </cell>
          <cell r="AF839">
            <v>0.8</v>
          </cell>
          <cell r="AG839">
            <v>0.5</v>
          </cell>
          <cell r="AH839">
            <v>0.05</v>
          </cell>
          <cell r="AI839">
            <v>0.3</v>
          </cell>
          <cell r="AJ839">
            <v>1</v>
          </cell>
          <cell r="AK839">
            <v>7</v>
          </cell>
          <cell r="AL839">
            <v>0.7</v>
          </cell>
          <cell r="AM839">
            <v>41</v>
          </cell>
          <cell r="AN839">
            <v>100</v>
          </cell>
          <cell r="AO839">
            <v>68</v>
          </cell>
          <cell r="AP839">
            <v>52</v>
          </cell>
          <cell r="AQ839">
            <v>7</v>
          </cell>
          <cell r="AR839">
            <v>0.1</v>
          </cell>
          <cell r="AS839">
            <v>0.2</v>
          </cell>
        </row>
        <row r="840">
          <cell r="A840">
            <v>67</v>
          </cell>
          <cell r="B840" t="str">
            <v>Nata UHT 35% gordura</v>
          </cell>
          <cell r="C840" t="str">
            <v>Leite e produtos lácteos</v>
          </cell>
          <cell r="D840" t="str">
            <v>Leite, soro de leite  e nata</v>
          </cell>
          <cell r="E840" t="str">
            <v>Nata e produtos de nata</v>
          </cell>
          <cell r="F840">
            <v>335</v>
          </cell>
          <cell r="G840">
            <v>1380</v>
          </cell>
          <cell r="H840">
            <v>35</v>
          </cell>
          <cell r="I840">
            <v>20</v>
          </cell>
          <cell r="J840">
            <v>7.9</v>
          </cell>
          <cell r="K840">
            <v>1</v>
          </cell>
          <cell r="L840">
            <v>0.9</v>
          </cell>
          <cell r="M840">
            <v>1.2</v>
          </cell>
          <cell r="N840">
            <v>3.1</v>
          </cell>
          <cell r="O840">
            <v>3.1</v>
          </cell>
          <cell r="P840">
            <v>0</v>
          </cell>
          <cell r="Q840">
            <v>0</v>
          </cell>
          <cell r="R840">
            <v>0</v>
          </cell>
          <cell r="S840">
            <v>1.8</v>
          </cell>
          <cell r="T840">
            <v>0.1</v>
          </cell>
          <cell r="U840">
            <v>0</v>
          </cell>
          <cell r="V840">
            <v>59.7</v>
          </cell>
          <cell r="W840">
            <v>0</v>
          </cell>
          <cell r="X840">
            <v>74</v>
          </cell>
          <cell r="Y840">
            <v>479</v>
          </cell>
          <cell r="Z840">
            <v>247</v>
          </cell>
          <cell r="AA840">
            <v>0.2</v>
          </cell>
          <cell r="AB840">
            <v>1.9</v>
          </cell>
          <cell r="AC840">
            <v>0.02</v>
          </cell>
          <cell r="AD840">
            <v>0.17</v>
          </cell>
          <cell r="AE840">
            <v>0.3</v>
          </cell>
          <cell r="AF840">
            <v>0.7</v>
          </cell>
          <cell r="AG840">
            <v>0.4</v>
          </cell>
          <cell r="AH840">
            <v>0.02</v>
          </cell>
          <cell r="AI840">
            <v>0.17</v>
          </cell>
          <cell r="AJ840">
            <v>0</v>
          </cell>
          <cell r="AK840">
            <v>3</v>
          </cell>
          <cell r="AL840">
            <v>0.4</v>
          </cell>
          <cell r="AM840">
            <v>28</v>
          </cell>
          <cell r="AN840">
            <v>98</v>
          </cell>
          <cell r="AO840">
            <v>61</v>
          </cell>
          <cell r="AP840">
            <v>52</v>
          </cell>
          <cell r="AQ840">
            <v>5</v>
          </cell>
          <cell r="AR840">
            <v>0.2</v>
          </cell>
          <cell r="AS840">
            <v>0.2</v>
          </cell>
        </row>
        <row r="841">
          <cell r="A841">
            <v>754</v>
          </cell>
          <cell r="B841" t="str">
            <v>Néctar de "tutti - frutti"</v>
          </cell>
          <cell r="C841" t="str">
            <v>Sumos e néctares de frutos e produtos hortícolas (incluindo concentrados)</v>
          </cell>
          <cell r="D841" t="str">
            <v>Sumos e néctares de frutos e hortícolas</v>
          </cell>
          <cell r="E841" t="str">
            <v>Néctares de frutos (min. 25-50% de fruta, conforme definido na legislação da UE)</v>
          </cell>
          <cell r="F841">
            <v>46</v>
          </cell>
          <cell r="G841">
            <v>197</v>
          </cell>
          <cell r="H841">
            <v>0.1</v>
          </cell>
          <cell r="I841">
            <v>0</v>
          </cell>
          <cell r="J841">
            <v>0</v>
          </cell>
          <cell r="K841">
            <v>0.1</v>
          </cell>
          <cell r="L841">
            <v>0.1</v>
          </cell>
          <cell r="M841">
            <v>0</v>
          </cell>
          <cell r="N841">
            <v>10.8</v>
          </cell>
          <cell r="O841">
            <v>10.8</v>
          </cell>
          <cell r="P841">
            <v>0</v>
          </cell>
          <cell r="Q841">
            <v>0</v>
          </cell>
          <cell r="R841">
            <v>0.2</v>
          </cell>
          <cell r="S841">
            <v>0.1</v>
          </cell>
          <cell r="T841">
            <v>0</v>
          </cell>
          <cell r="U841">
            <v>0</v>
          </cell>
          <cell r="V841">
            <v>88.1</v>
          </cell>
          <cell r="W841">
            <v>0.5</v>
          </cell>
          <cell r="X841">
            <v>0</v>
          </cell>
          <cell r="Y841">
            <v>23</v>
          </cell>
          <cell r="Z841">
            <v>136</v>
          </cell>
          <cell r="AA841">
            <v>0</v>
          </cell>
          <cell r="AB841">
            <v>0.1</v>
          </cell>
          <cell r="AC841">
            <v>0.02</v>
          </cell>
          <cell r="AD841">
            <v>0.02</v>
          </cell>
          <cell r="AE841">
            <v>0.2</v>
          </cell>
          <cell r="AF841">
            <v>0.2</v>
          </cell>
          <cell r="AG841">
            <v>0</v>
          </cell>
          <cell r="AH841">
            <v>0.04</v>
          </cell>
          <cell r="AI841">
            <v>0</v>
          </cell>
          <cell r="AJ841">
            <v>46</v>
          </cell>
          <cell r="AK841">
            <v>4</v>
          </cell>
          <cell r="AL841">
            <v>0.2</v>
          </cell>
          <cell r="AM841">
            <v>4</v>
          </cell>
          <cell r="AN841">
            <v>82</v>
          </cell>
          <cell r="AO841">
            <v>5</v>
          </cell>
          <cell r="AP841">
            <v>6</v>
          </cell>
          <cell r="AQ841">
            <v>4</v>
          </cell>
          <cell r="AR841">
            <v>0.4</v>
          </cell>
          <cell r="AS841">
            <v>0.1</v>
          </cell>
          <cell r="AU841">
            <v>0.6</v>
          </cell>
        </row>
        <row r="842">
          <cell r="A842">
            <v>748</v>
          </cell>
          <cell r="B842" t="str">
            <v>Néctar de alperce</v>
          </cell>
          <cell r="C842" t="str">
            <v>Sumos e néctares de frutos e produtos hortícolas (incluindo concentrados)</v>
          </cell>
          <cell r="D842" t="str">
            <v>Sumos e néctares de frutos e hortícolas</v>
          </cell>
          <cell r="E842" t="str">
            <v>Néctares de frutos (min. 25-50% de fruta, conforme definido na legislação da UE)</v>
          </cell>
          <cell r="F842">
            <v>56</v>
          </cell>
          <cell r="G842">
            <v>237</v>
          </cell>
          <cell r="H842">
            <v>0.1</v>
          </cell>
          <cell r="I842">
            <v>0</v>
          </cell>
          <cell r="J842">
            <v>0</v>
          </cell>
          <cell r="K842">
            <v>0.1</v>
          </cell>
          <cell r="L842">
            <v>0.1</v>
          </cell>
          <cell r="M842">
            <v>0</v>
          </cell>
          <cell r="N842">
            <v>12.9</v>
          </cell>
          <cell r="O842">
            <v>12.9</v>
          </cell>
          <cell r="P842">
            <v>0</v>
          </cell>
          <cell r="Q842">
            <v>0</v>
          </cell>
          <cell r="R842">
            <v>0.4</v>
          </cell>
          <cell r="S842">
            <v>0.2</v>
          </cell>
          <cell r="T842">
            <v>0</v>
          </cell>
          <cell r="U842">
            <v>0</v>
          </cell>
          <cell r="V842">
            <v>85.8</v>
          </cell>
          <cell r="W842">
            <v>0.6</v>
          </cell>
          <cell r="X842">
            <v>0</v>
          </cell>
          <cell r="Y842">
            <v>100</v>
          </cell>
          <cell r="Z842">
            <v>600</v>
          </cell>
          <cell r="AA842">
            <v>0</v>
          </cell>
          <cell r="AB842">
            <v>0.2</v>
          </cell>
          <cell r="AC842">
            <v>0.01</v>
          </cell>
          <cell r="AD842">
            <v>0.02</v>
          </cell>
          <cell r="AE842">
            <v>0.2</v>
          </cell>
          <cell r="AF842">
            <v>0.2</v>
          </cell>
          <cell r="AG842">
            <v>0</v>
          </cell>
          <cell r="AH842">
            <v>0.03</v>
          </cell>
          <cell r="AI842">
            <v>0</v>
          </cell>
          <cell r="AJ842">
            <v>40</v>
          </cell>
          <cell r="AK842">
            <v>2</v>
          </cell>
          <cell r="AL842">
            <v>0.14000000000000001</v>
          </cell>
          <cell r="AM842">
            <v>3</v>
          </cell>
          <cell r="AN842">
            <v>58</v>
          </cell>
          <cell r="AO842">
            <v>6</v>
          </cell>
          <cell r="AP842">
            <v>4</v>
          </cell>
          <cell r="AQ842">
            <v>3</v>
          </cell>
          <cell r="AR842">
            <v>0.4</v>
          </cell>
          <cell r="AS842">
            <v>0.1</v>
          </cell>
        </row>
        <row r="843">
          <cell r="A843">
            <v>749</v>
          </cell>
          <cell r="B843" t="str">
            <v>Néctar de ananás</v>
          </cell>
          <cell r="C843" t="str">
            <v>Sumos e néctares de frutos e produtos hortícolas (incluindo concentrados)</v>
          </cell>
          <cell r="D843" t="str">
            <v>Sumos e néctares de frutos e hortícolas</v>
          </cell>
          <cell r="E843" t="str">
            <v>Néctares de frutos (min. 25-50% de fruta, conforme definido na legislação da UE)</v>
          </cell>
          <cell r="F843">
            <v>46</v>
          </cell>
          <cell r="G843">
            <v>195</v>
          </cell>
          <cell r="H843">
            <v>0.1</v>
          </cell>
          <cell r="I843">
            <v>0</v>
          </cell>
          <cell r="J843">
            <v>0</v>
          </cell>
          <cell r="K843">
            <v>0.1</v>
          </cell>
          <cell r="L843">
            <v>0.1</v>
          </cell>
          <cell r="M843">
            <v>0</v>
          </cell>
          <cell r="N843">
            <v>10.5</v>
          </cell>
          <cell r="O843">
            <v>10.5</v>
          </cell>
          <cell r="P843">
            <v>0</v>
          </cell>
          <cell r="Q843">
            <v>0</v>
          </cell>
          <cell r="R843">
            <v>0.2</v>
          </cell>
          <cell r="S843">
            <v>0.2</v>
          </cell>
          <cell r="T843">
            <v>0</v>
          </cell>
          <cell r="U843">
            <v>0</v>
          </cell>
          <cell r="V843">
            <v>88.2</v>
          </cell>
          <cell r="W843">
            <v>0.6</v>
          </cell>
          <cell r="X843">
            <v>0</v>
          </cell>
          <cell r="Y843">
            <v>2</v>
          </cell>
          <cell r="Z843">
            <v>10</v>
          </cell>
          <cell r="AA843">
            <v>0</v>
          </cell>
          <cell r="AB843">
            <v>0.03</v>
          </cell>
          <cell r="AC843">
            <v>0.05</v>
          </cell>
          <cell r="AD843">
            <v>0.02</v>
          </cell>
          <cell r="AE843">
            <v>0.2</v>
          </cell>
          <cell r="AF843">
            <v>0.2</v>
          </cell>
          <cell r="AG843">
            <v>0</v>
          </cell>
          <cell r="AH843">
            <v>0.1</v>
          </cell>
          <cell r="AI843">
            <v>0</v>
          </cell>
          <cell r="AJ843">
            <v>43</v>
          </cell>
          <cell r="AK843">
            <v>10</v>
          </cell>
          <cell r="AL843">
            <v>0.12</v>
          </cell>
          <cell r="AM843">
            <v>4</v>
          </cell>
          <cell r="AN843">
            <v>58</v>
          </cell>
          <cell r="AO843">
            <v>5</v>
          </cell>
          <cell r="AP843">
            <v>3</v>
          </cell>
          <cell r="AQ843">
            <v>4</v>
          </cell>
          <cell r="AR843">
            <v>0.6</v>
          </cell>
          <cell r="AS843">
            <v>0.1</v>
          </cell>
          <cell r="AU843">
            <v>0.6</v>
          </cell>
        </row>
        <row r="844">
          <cell r="A844">
            <v>750</v>
          </cell>
          <cell r="B844" t="str">
            <v>Néctar de laranja</v>
          </cell>
          <cell r="C844" t="str">
            <v>Sumos e néctares de frutos e produtos hortícolas (incluindo concentrados)</v>
          </cell>
          <cell r="D844" t="str">
            <v>Sumos e néctares de frutos e hortícolas</v>
          </cell>
          <cell r="E844" t="str">
            <v>Néctares de frutos (min. 25-50% de fruta, conforme definido na legislação da UE)</v>
          </cell>
          <cell r="F844">
            <v>43</v>
          </cell>
          <cell r="G844">
            <v>183</v>
          </cell>
          <cell r="H844">
            <v>0.1</v>
          </cell>
          <cell r="I844">
            <v>0</v>
          </cell>
          <cell r="J844">
            <v>0</v>
          </cell>
          <cell r="K844">
            <v>0.1</v>
          </cell>
          <cell r="L844">
            <v>0.1</v>
          </cell>
          <cell r="M844">
            <v>0</v>
          </cell>
          <cell r="N844">
            <v>9.6</v>
          </cell>
          <cell r="O844">
            <v>9.6</v>
          </cell>
          <cell r="P844">
            <v>0</v>
          </cell>
          <cell r="Q844">
            <v>0</v>
          </cell>
          <cell r="R844">
            <v>0.4</v>
          </cell>
          <cell r="S844">
            <v>0.2</v>
          </cell>
          <cell r="T844">
            <v>0</v>
          </cell>
          <cell r="U844">
            <v>0</v>
          </cell>
          <cell r="V844">
            <v>88.8</v>
          </cell>
          <cell r="W844">
            <v>0.7</v>
          </cell>
          <cell r="X844">
            <v>0</v>
          </cell>
          <cell r="Y844">
            <v>7</v>
          </cell>
          <cell r="Z844">
            <v>42</v>
          </cell>
          <cell r="AA844">
            <v>0</v>
          </cell>
          <cell r="AB844">
            <v>0.1</v>
          </cell>
          <cell r="AC844">
            <v>0.04</v>
          </cell>
          <cell r="AD844">
            <v>0.01</v>
          </cell>
          <cell r="AE844">
            <v>0.14000000000000001</v>
          </cell>
          <cell r="AF844">
            <v>0.14000000000000001</v>
          </cell>
          <cell r="AG844">
            <v>0</v>
          </cell>
          <cell r="AH844">
            <v>0.02</v>
          </cell>
          <cell r="AI844">
            <v>0</v>
          </cell>
          <cell r="AJ844">
            <v>40</v>
          </cell>
          <cell r="AK844">
            <v>12</v>
          </cell>
          <cell r="AL844">
            <v>0.19</v>
          </cell>
          <cell r="AM844">
            <v>7</v>
          </cell>
          <cell r="AN844">
            <v>62</v>
          </cell>
          <cell r="AO844">
            <v>6</v>
          </cell>
          <cell r="AP844">
            <v>4</v>
          </cell>
          <cell r="AQ844">
            <v>4</v>
          </cell>
          <cell r="AR844">
            <v>0.2</v>
          </cell>
          <cell r="AS844">
            <v>0.1</v>
          </cell>
          <cell r="AU844">
            <v>0.6</v>
          </cell>
        </row>
        <row r="845">
          <cell r="A845">
            <v>751</v>
          </cell>
          <cell r="B845" t="str">
            <v>Néctar de maçã</v>
          </cell>
          <cell r="C845" t="str">
            <v>Sumos e néctares de frutos e produtos hortícolas (incluindo concentrados)</v>
          </cell>
          <cell r="D845" t="str">
            <v>Sumos e néctares de frutos e hortícolas</v>
          </cell>
          <cell r="E845" t="str">
            <v>Néctares de frutos (min. 25-50% de fruta, conforme definido na legislação da UE)</v>
          </cell>
          <cell r="F845">
            <v>48</v>
          </cell>
          <cell r="G845">
            <v>205</v>
          </cell>
          <cell r="H845">
            <v>0.1</v>
          </cell>
          <cell r="I845">
            <v>0</v>
          </cell>
          <cell r="J845">
            <v>0</v>
          </cell>
          <cell r="K845">
            <v>0.1</v>
          </cell>
          <cell r="L845">
            <v>0.1</v>
          </cell>
          <cell r="M845">
            <v>0</v>
          </cell>
          <cell r="N845">
            <v>11.3</v>
          </cell>
          <cell r="O845">
            <v>11.3</v>
          </cell>
          <cell r="P845">
            <v>0</v>
          </cell>
          <cell r="Q845">
            <v>0</v>
          </cell>
          <cell r="R845">
            <v>0.5</v>
          </cell>
          <cell r="S845">
            <v>0.1</v>
          </cell>
          <cell r="T845">
            <v>0</v>
          </cell>
          <cell r="U845">
            <v>0</v>
          </cell>
          <cell r="V845">
            <v>87.5</v>
          </cell>
          <cell r="W845">
            <v>0.3</v>
          </cell>
          <cell r="X845">
            <v>0</v>
          </cell>
          <cell r="Y845">
            <v>0</v>
          </cell>
          <cell r="Z845">
            <v>0</v>
          </cell>
          <cell r="AA845">
            <v>0</v>
          </cell>
          <cell r="AB845">
            <v>0</v>
          </cell>
          <cell r="AC845">
            <v>0.02</v>
          </cell>
          <cell r="AD845">
            <v>0.02</v>
          </cell>
          <cell r="AE845">
            <v>0.15</v>
          </cell>
          <cell r="AF845">
            <v>0.15</v>
          </cell>
          <cell r="AG845">
            <v>0</v>
          </cell>
          <cell r="AH845">
            <v>0.05</v>
          </cell>
          <cell r="AI845">
            <v>0</v>
          </cell>
          <cell r="AJ845">
            <v>39</v>
          </cell>
          <cell r="AK845">
            <v>1</v>
          </cell>
          <cell r="AL845">
            <v>0.11</v>
          </cell>
          <cell r="AM845">
            <v>3</v>
          </cell>
          <cell r="AN845">
            <v>38</v>
          </cell>
          <cell r="AO845">
            <v>3</v>
          </cell>
          <cell r="AP845">
            <v>4</v>
          </cell>
          <cell r="AQ845">
            <v>3</v>
          </cell>
          <cell r="AR845">
            <v>0.2</v>
          </cell>
          <cell r="AS845">
            <v>0</v>
          </cell>
        </row>
        <row r="846">
          <cell r="A846">
            <v>757</v>
          </cell>
          <cell r="B846" t="str">
            <v>Néctar de maçã, "light"</v>
          </cell>
          <cell r="C846" t="str">
            <v>Sumos e néctares de frutos e produtos hortícolas (incluindo concentrados)</v>
          </cell>
          <cell r="D846" t="str">
            <v>Sumos e néctares de frutos e hortícolas</v>
          </cell>
          <cell r="E846" t="str">
            <v>Néctares de frutos (min. 25-50% de fruta, conforme definido na legislação da UE)</v>
          </cell>
          <cell r="F846">
            <v>22</v>
          </cell>
          <cell r="G846">
            <v>95</v>
          </cell>
          <cell r="H846">
            <v>0.2</v>
          </cell>
          <cell r="I846">
            <v>0</v>
          </cell>
          <cell r="J846">
            <v>0.1</v>
          </cell>
          <cell r="K846">
            <v>0.1</v>
          </cell>
          <cell r="L846">
            <v>0.1</v>
          </cell>
          <cell r="M846">
            <v>0</v>
          </cell>
          <cell r="N846">
            <v>4.5999999999999996</v>
          </cell>
          <cell r="O846">
            <v>4.5999999999999996</v>
          </cell>
          <cell r="P846">
            <v>0</v>
          </cell>
          <cell r="Q846">
            <v>0</v>
          </cell>
          <cell r="R846">
            <v>0.1</v>
          </cell>
          <cell r="S846">
            <v>0.1</v>
          </cell>
          <cell r="T846">
            <v>0</v>
          </cell>
          <cell r="U846">
            <v>0</v>
          </cell>
          <cell r="V846">
            <v>94.4</v>
          </cell>
          <cell r="W846">
            <v>0.5</v>
          </cell>
          <cell r="X846">
            <v>0</v>
          </cell>
          <cell r="Y846">
            <v>0</v>
          </cell>
          <cell r="Z846">
            <v>0</v>
          </cell>
          <cell r="AA846">
            <v>0</v>
          </cell>
          <cell r="AB846">
            <v>0</v>
          </cell>
          <cell r="AC846">
            <v>0.02</v>
          </cell>
          <cell r="AD846">
            <v>0.02</v>
          </cell>
          <cell r="AE846">
            <v>0.15</v>
          </cell>
          <cell r="AF846">
            <v>0.15</v>
          </cell>
          <cell r="AG846">
            <v>0</v>
          </cell>
          <cell r="AH846">
            <v>0.05</v>
          </cell>
          <cell r="AI846">
            <v>0</v>
          </cell>
          <cell r="AJ846">
            <v>30</v>
          </cell>
          <cell r="AK846">
            <v>1</v>
          </cell>
          <cell r="AL846">
            <v>0.1</v>
          </cell>
          <cell r="AM846">
            <v>8</v>
          </cell>
          <cell r="AN846">
            <v>38</v>
          </cell>
          <cell r="AO846">
            <v>2</v>
          </cell>
          <cell r="AP846">
            <v>3</v>
          </cell>
          <cell r="AQ846">
            <v>2</v>
          </cell>
          <cell r="AR846">
            <v>0.1</v>
          </cell>
          <cell r="AS846">
            <v>0.1</v>
          </cell>
        </row>
        <row r="847">
          <cell r="A847">
            <v>752</v>
          </cell>
          <cell r="B847" t="str">
            <v>Néctar de pera</v>
          </cell>
          <cell r="C847" t="str">
            <v>Sumos e néctares de frutos e produtos hortícolas (incluindo concentrados)</v>
          </cell>
          <cell r="D847" t="str">
            <v>Sumos e néctares de frutos e hortícolas</v>
          </cell>
          <cell r="E847" t="str">
            <v>Néctares de frutos (min. 25-50% de fruta, conforme definido na legislação da UE)</v>
          </cell>
          <cell r="F847">
            <v>48</v>
          </cell>
          <cell r="G847">
            <v>204</v>
          </cell>
          <cell r="H847">
            <v>0.1</v>
          </cell>
          <cell r="I847">
            <v>0</v>
          </cell>
          <cell r="J847">
            <v>0</v>
          </cell>
          <cell r="K847">
            <v>0.1</v>
          </cell>
          <cell r="L847">
            <v>0.1</v>
          </cell>
          <cell r="M847">
            <v>0</v>
          </cell>
          <cell r="N847">
            <v>11</v>
          </cell>
          <cell r="O847">
            <v>11</v>
          </cell>
          <cell r="P847">
            <v>0</v>
          </cell>
          <cell r="Q847">
            <v>0</v>
          </cell>
          <cell r="R847">
            <v>0.6</v>
          </cell>
          <cell r="S847">
            <v>0.2</v>
          </cell>
          <cell r="T847">
            <v>0</v>
          </cell>
          <cell r="U847">
            <v>0</v>
          </cell>
          <cell r="V847">
            <v>87.5</v>
          </cell>
          <cell r="W847">
            <v>0.4</v>
          </cell>
          <cell r="X847">
            <v>0</v>
          </cell>
          <cell r="Y847">
            <v>1</v>
          </cell>
          <cell r="Z847">
            <v>5</v>
          </cell>
          <cell r="AA847">
            <v>0</v>
          </cell>
          <cell r="AB847">
            <v>0</v>
          </cell>
          <cell r="AC847">
            <v>0.01</v>
          </cell>
          <cell r="AD847">
            <v>0.02</v>
          </cell>
          <cell r="AE847">
            <v>0.1</v>
          </cell>
          <cell r="AF847">
            <v>0.1</v>
          </cell>
          <cell r="AG847">
            <v>0</v>
          </cell>
          <cell r="AH847">
            <v>0.01</v>
          </cell>
          <cell r="AI847">
            <v>0</v>
          </cell>
          <cell r="AJ847">
            <v>37</v>
          </cell>
          <cell r="AK847">
            <v>1</v>
          </cell>
          <cell r="AL847">
            <v>0.12</v>
          </cell>
          <cell r="AM847">
            <v>5</v>
          </cell>
          <cell r="AN847">
            <v>63</v>
          </cell>
          <cell r="AO847">
            <v>4</v>
          </cell>
          <cell r="AP847">
            <v>4</v>
          </cell>
          <cell r="AQ847">
            <v>2</v>
          </cell>
          <cell r="AR847">
            <v>0.1</v>
          </cell>
          <cell r="AS847">
            <v>0.1</v>
          </cell>
          <cell r="AU847">
            <v>0.6</v>
          </cell>
        </row>
        <row r="848">
          <cell r="A848">
            <v>753</v>
          </cell>
          <cell r="B848" t="str">
            <v>Néctar de pêssego</v>
          </cell>
          <cell r="C848" t="str">
            <v>Sumos e néctares de frutos e produtos hortícolas (incluindo concentrados)</v>
          </cell>
          <cell r="D848" t="str">
            <v>Sumos e néctares de frutos e hortícolas</v>
          </cell>
          <cell r="E848" t="str">
            <v>Néctares de frutos (min. 25-50% de fruta, conforme definido na legislação da UE)</v>
          </cell>
          <cell r="F848">
            <v>51</v>
          </cell>
          <cell r="G848">
            <v>215</v>
          </cell>
          <cell r="H848">
            <v>0.1</v>
          </cell>
          <cell r="I848">
            <v>0</v>
          </cell>
          <cell r="J848">
            <v>0</v>
          </cell>
          <cell r="K848">
            <v>0.1</v>
          </cell>
          <cell r="L848">
            <v>0.1</v>
          </cell>
          <cell r="M848">
            <v>0</v>
          </cell>
          <cell r="N848">
            <v>11.7</v>
          </cell>
          <cell r="O848">
            <v>11.7</v>
          </cell>
          <cell r="P848">
            <v>0</v>
          </cell>
          <cell r="Q848">
            <v>0</v>
          </cell>
          <cell r="R848">
            <v>0.5</v>
          </cell>
          <cell r="S848">
            <v>0.2</v>
          </cell>
          <cell r="T848">
            <v>0</v>
          </cell>
          <cell r="U848">
            <v>0</v>
          </cell>
          <cell r="V848">
            <v>88.9</v>
          </cell>
          <cell r="W848">
            <v>0.4</v>
          </cell>
          <cell r="X848">
            <v>0</v>
          </cell>
          <cell r="Y848">
            <v>26</v>
          </cell>
          <cell r="Z848">
            <v>156</v>
          </cell>
          <cell r="AA848">
            <v>0</v>
          </cell>
          <cell r="AB848">
            <v>0.4</v>
          </cell>
          <cell r="AC848">
            <v>0.01</v>
          </cell>
          <cell r="AD848">
            <v>0.01</v>
          </cell>
          <cell r="AE848">
            <v>0.3</v>
          </cell>
          <cell r="AF848">
            <v>0.3</v>
          </cell>
          <cell r="AG848">
            <v>0</v>
          </cell>
          <cell r="AH848">
            <v>0.01</v>
          </cell>
          <cell r="AI848">
            <v>0</v>
          </cell>
          <cell r="AJ848">
            <v>32</v>
          </cell>
          <cell r="AK848">
            <v>1</v>
          </cell>
          <cell r="AL848">
            <v>0.19</v>
          </cell>
          <cell r="AM848">
            <v>3</v>
          </cell>
          <cell r="AN848">
            <v>88</v>
          </cell>
          <cell r="AO848">
            <v>3</v>
          </cell>
          <cell r="AP848">
            <v>6</v>
          </cell>
          <cell r="AQ848">
            <v>4</v>
          </cell>
          <cell r="AR848">
            <v>0.4</v>
          </cell>
          <cell r="AS848">
            <v>0.1</v>
          </cell>
          <cell r="AU848">
            <v>0.6</v>
          </cell>
        </row>
        <row r="849">
          <cell r="A849">
            <v>762</v>
          </cell>
          <cell r="B849" t="str">
            <v>Néctar de pêssego, "light"</v>
          </cell>
          <cell r="C849" t="str">
            <v>Sumos e néctares de frutos e produtos hortícolas (incluindo concentrados)</v>
          </cell>
          <cell r="D849" t="str">
            <v>Sumos e néctares de frutos e hortícolas</v>
          </cell>
          <cell r="E849" t="str">
            <v>Néctares de frutos (min. 25-50% de fruta, conforme definido na legislação da UE)</v>
          </cell>
          <cell r="F849">
            <v>18</v>
          </cell>
          <cell r="G849">
            <v>75</v>
          </cell>
          <cell r="H849">
            <v>0.1</v>
          </cell>
          <cell r="I849">
            <v>0</v>
          </cell>
          <cell r="J849">
            <v>0</v>
          </cell>
          <cell r="K849">
            <v>0.1</v>
          </cell>
          <cell r="L849">
            <v>0.1</v>
          </cell>
          <cell r="M849">
            <v>0</v>
          </cell>
          <cell r="N849">
            <v>3.5</v>
          </cell>
          <cell r="O849">
            <v>3.5</v>
          </cell>
          <cell r="P849">
            <v>0</v>
          </cell>
          <cell r="Q849">
            <v>0</v>
          </cell>
          <cell r="R849">
            <v>0</v>
          </cell>
          <cell r="S849">
            <v>0.1</v>
          </cell>
          <cell r="T849">
            <v>0</v>
          </cell>
          <cell r="U849">
            <v>0</v>
          </cell>
          <cell r="V849">
            <v>95.2</v>
          </cell>
          <cell r="W849">
            <v>0.8</v>
          </cell>
          <cell r="X849">
            <v>0</v>
          </cell>
          <cell r="Y849">
            <v>26</v>
          </cell>
          <cell r="Z849">
            <v>156</v>
          </cell>
          <cell r="AA849">
            <v>0</v>
          </cell>
          <cell r="AB849">
            <v>0.4</v>
          </cell>
          <cell r="AC849">
            <v>0.01</v>
          </cell>
          <cell r="AD849">
            <v>0.01</v>
          </cell>
          <cell r="AE849">
            <v>0.15</v>
          </cell>
          <cell r="AF849">
            <v>0.15</v>
          </cell>
          <cell r="AG849">
            <v>0</v>
          </cell>
          <cell r="AH849">
            <v>0</v>
          </cell>
          <cell r="AI849">
            <v>0</v>
          </cell>
          <cell r="AJ849">
            <v>41</v>
          </cell>
          <cell r="AK849">
            <v>0.5</v>
          </cell>
          <cell r="AL849">
            <v>0.22</v>
          </cell>
          <cell r="AM849">
            <v>3</v>
          </cell>
          <cell r="AN849">
            <v>71</v>
          </cell>
          <cell r="AO849">
            <v>2</v>
          </cell>
          <cell r="AP849">
            <v>5</v>
          </cell>
          <cell r="AQ849">
            <v>4</v>
          </cell>
          <cell r="AR849">
            <v>0.2</v>
          </cell>
          <cell r="AS849">
            <v>0.1</v>
          </cell>
        </row>
        <row r="850">
          <cell r="A850">
            <v>688</v>
          </cell>
          <cell r="B850" t="str">
            <v>Nectarina</v>
          </cell>
          <cell r="C850" t="str">
            <v>Frutos e produtos derivados de frutos</v>
          </cell>
          <cell r="D850" t="str">
            <v>Fruta utilizada como fruta</v>
          </cell>
          <cell r="E850" t="str">
            <v>Frutos de caroço</v>
          </cell>
          <cell r="F850">
            <v>49</v>
          </cell>
          <cell r="G850">
            <v>206</v>
          </cell>
          <cell r="H850">
            <v>0.1</v>
          </cell>
          <cell r="I850">
            <v>0</v>
          </cell>
          <cell r="J850">
            <v>0.1</v>
          </cell>
          <cell r="K850">
            <v>0</v>
          </cell>
          <cell r="L850">
            <v>0</v>
          </cell>
          <cell r="M850">
            <v>0</v>
          </cell>
          <cell r="N850">
            <v>8.6999999999999993</v>
          </cell>
          <cell r="O850">
            <v>8.6999999999999993</v>
          </cell>
          <cell r="P850">
            <v>0</v>
          </cell>
          <cell r="Q850">
            <v>0</v>
          </cell>
          <cell r="R850">
            <v>2.2000000000000002</v>
          </cell>
          <cell r="S850">
            <v>1.4</v>
          </cell>
          <cell r="T850">
            <v>0</v>
          </cell>
          <cell r="U850">
            <v>0</v>
          </cell>
          <cell r="V850">
            <v>88.9</v>
          </cell>
          <cell r="W850">
            <v>1</v>
          </cell>
          <cell r="X850">
            <v>0</v>
          </cell>
          <cell r="Y850">
            <v>10</v>
          </cell>
          <cell r="Z850">
            <v>45</v>
          </cell>
          <cell r="AA850">
            <v>0</v>
          </cell>
          <cell r="AB850">
            <v>1.8</v>
          </cell>
          <cell r="AC850">
            <v>0.02</v>
          </cell>
          <cell r="AD850">
            <v>0.04</v>
          </cell>
          <cell r="AE850">
            <v>0.6</v>
          </cell>
          <cell r="AF850">
            <v>0.9</v>
          </cell>
          <cell r="AG850">
            <v>0.3</v>
          </cell>
          <cell r="AH850">
            <v>0.03</v>
          </cell>
          <cell r="AI850">
            <v>0</v>
          </cell>
          <cell r="AJ850">
            <v>37</v>
          </cell>
          <cell r="AK850">
            <v>3</v>
          </cell>
          <cell r="AL850">
            <v>0.5</v>
          </cell>
          <cell r="AM850">
            <v>1</v>
          </cell>
          <cell r="AN850">
            <v>170</v>
          </cell>
          <cell r="AO850">
            <v>7</v>
          </cell>
          <cell r="AP850">
            <v>22</v>
          </cell>
          <cell r="AQ850">
            <v>10</v>
          </cell>
          <cell r="AR850">
            <v>0.4</v>
          </cell>
          <cell r="AS850">
            <v>0.1</v>
          </cell>
        </row>
        <row r="851">
          <cell r="A851">
            <v>678</v>
          </cell>
          <cell r="B851" t="str">
            <v>Nêspera</v>
          </cell>
          <cell r="C851" t="str">
            <v>Frutos e produtos derivados de frutos</v>
          </cell>
          <cell r="D851" t="str">
            <v>Fruta utilizada como fruta</v>
          </cell>
          <cell r="E851" t="str">
            <v>Frutos pomáceos</v>
          </cell>
          <cell r="F851">
            <v>51</v>
          </cell>
          <cell r="G851">
            <v>216</v>
          </cell>
          <cell r="H851">
            <v>0.4</v>
          </cell>
          <cell r="I851">
            <v>0.1</v>
          </cell>
          <cell r="J851">
            <v>0</v>
          </cell>
          <cell r="K851">
            <v>0.2</v>
          </cell>
          <cell r="L851">
            <v>0.2</v>
          </cell>
          <cell r="M851">
            <v>0</v>
          </cell>
          <cell r="N851">
            <v>10.199999999999999</v>
          </cell>
          <cell r="O851">
            <v>10.199999999999999</v>
          </cell>
          <cell r="P851">
            <v>0</v>
          </cell>
          <cell r="Q851">
            <v>0</v>
          </cell>
          <cell r="R851">
            <v>2.1</v>
          </cell>
          <cell r="S851">
            <v>0.4</v>
          </cell>
          <cell r="T851">
            <v>0</v>
          </cell>
          <cell r="U851">
            <v>0</v>
          </cell>
          <cell r="V851">
            <v>85.5</v>
          </cell>
          <cell r="W851">
            <v>0.3</v>
          </cell>
          <cell r="X851">
            <v>0</v>
          </cell>
          <cell r="Y851">
            <v>27</v>
          </cell>
          <cell r="Z851">
            <v>160</v>
          </cell>
          <cell r="AA851">
            <v>0</v>
          </cell>
          <cell r="AB851">
            <v>0.2</v>
          </cell>
          <cell r="AC851">
            <v>0.04</v>
          </cell>
          <cell r="AD851">
            <v>0.06</v>
          </cell>
          <cell r="AE851">
            <v>0.2</v>
          </cell>
          <cell r="AF851">
            <v>0.2</v>
          </cell>
          <cell r="AG851">
            <v>0</v>
          </cell>
          <cell r="AH851">
            <v>0.02</v>
          </cell>
          <cell r="AI851">
            <v>0</v>
          </cell>
          <cell r="AJ851">
            <v>1</v>
          </cell>
          <cell r="AK851">
            <v>14</v>
          </cell>
          <cell r="AL851">
            <v>0.47</v>
          </cell>
          <cell r="AM851">
            <v>1</v>
          </cell>
          <cell r="AN851">
            <v>250</v>
          </cell>
          <cell r="AO851">
            <v>16</v>
          </cell>
          <cell r="AP851">
            <v>11</v>
          </cell>
          <cell r="AQ851">
            <v>14</v>
          </cell>
          <cell r="AR851">
            <v>0.3</v>
          </cell>
          <cell r="AS851">
            <v>0.1</v>
          </cell>
        </row>
        <row r="852">
          <cell r="A852">
            <v>1900000050</v>
          </cell>
          <cell r="B852" t="str">
            <v>Noz macadâmia</v>
          </cell>
          <cell r="C852" t="str">
            <v>Leguminosas, frutos de casca rija, sementes oleaginosas e especiarias</v>
          </cell>
          <cell r="D852" t="str">
            <v>Frutos de casca rija, sementes oleaginosas e frutos oleaginosos</v>
          </cell>
          <cell r="E852" t="str">
            <v>Frutos de casca rija</v>
          </cell>
          <cell r="F852">
            <v>752</v>
          </cell>
          <cell r="G852">
            <v>3100</v>
          </cell>
          <cell r="H852">
            <v>76</v>
          </cell>
          <cell r="I852">
            <v>12</v>
          </cell>
          <cell r="J852">
            <v>59</v>
          </cell>
          <cell r="K852">
            <v>1</v>
          </cell>
          <cell r="L852">
            <v>0.86</v>
          </cell>
          <cell r="M852">
            <v>0</v>
          </cell>
          <cell r="N852">
            <v>5.0999999999999996</v>
          </cell>
          <cell r="O852">
            <v>4</v>
          </cell>
          <cell r="P852">
            <v>0</v>
          </cell>
          <cell r="Q852">
            <v>1</v>
          </cell>
          <cell r="R852">
            <v>8</v>
          </cell>
          <cell r="S852">
            <v>8</v>
          </cell>
          <cell r="T852">
            <v>0</v>
          </cell>
          <cell r="U852">
            <v>0</v>
          </cell>
          <cell r="V852">
            <v>3</v>
          </cell>
          <cell r="W852">
            <v>0</v>
          </cell>
          <cell r="X852">
            <v>0</v>
          </cell>
          <cell r="Y852">
            <v>0</v>
          </cell>
          <cell r="Z852">
            <v>0</v>
          </cell>
          <cell r="AA852">
            <v>0</v>
          </cell>
          <cell r="AB852">
            <v>1</v>
          </cell>
          <cell r="AC852">
            <v>0.7</v>
          </cell>
          <cell r="AD852">
            <v>0.1</v>
          </cell>
          <cell r="AE852">
            <v>2</v>
          </cell>
          <cell r="AF852">
            <v>3.12</v>
          </cell>
          <cell r="AG852">
            <v>1.1200000000000001</v>
          </cell>
          <cell r="AH852">
            <v>0.28000000000000003</v>
          </cell>
          <cell r="AI852">
            <v>0</v>
          </cell>
          <cell r="AJ852">
            <v>1</v>
          </cell>
          <cell r="AK852">
            <v>11</v>
          </cell>
          <cell r="AL852">
            <v>1.57</v>
          </cell>
          <cell r="AM852">
            <v>5</v>
          </cell>
          <cell r="AN852">
            <v>360</v>
          </cell>
          <cell r="AO852">
            <v>78</v>
          </cell>
          <cell r="AP852">
            <v>200</v>
          </cell>
          <cell r="AQ852">
            <v>120</v>
          </cell>
          <cell r="AR852">
            <v>3</v>
          </cell>
          <cell r="AS852">
            <v>1</v>
          </cell>
          <cell r="AT852">
            <v>4</v>
          </cell>
          <cell r="AU852">
            <v>2</v>
          </cell>
        </row>
        <row r="853">
          <cell r="A853">
            <v>1900000049</v>
          </cell>
          <cell r="B853" t="str">
            <v>Noz pecan</v>
          </cell>
          <cell r="C853" t="str">
            <v>Leguminosas, frutos de casca rija, sementes oleaginosas e especiarias</v>
          </cell>
          <cell r="D853" t="str">
            <v>Frutos de casca rija, sementes oleaginosas e frutos oleaginosos</v>
          </cell>
          <cell r="E853" t="str">
            <v>Frutos de casca rija</v>
          </cell>
          <cell r="F853">
            <v>729</v>
          </cell>
          <cell r="G853">
            <v>3000</v>
          </cell>
          <cell r="H853">
            <v>72.599999999999994</v>
          </cell>
          <cell r="I853">
            <v>6.6</v>
          </cell>
          <cell r="J853">
            <v>40.6</v>
          </cell>
          <cell r="K853">
            <v>23.1</v>
          </cell>
          <cell r="L853">
            <v>22.1</v>
          </cell>
          <cell r="M853">
            <v>0</v>
          </cell>
          <cell r="N853">
            <v>5.4</v>
          </cell>
          <cell r="O853">
            <v>3.9</v>
          </cell>
          <cell r="P853">
            <v>0</v>
          </cell>
          <cell r="Q853">
            <v>0.9</v>
          </cell>
          <cell r="R853">
            <v>8.3000000000000007</v>
          </cell>
          <cell r="S853">
            <v>9.4</v>
          </cell>
          <cell r="T853">
            <v>0</v>
          </cell>
          <cell r="U853">
            <v>0</v>
          </cell>
          <cell r="V853">
            <v>3.2</v>
          </cell>
          <cell r="W853">
            <v>0</v>
          </cell>
          <cell r="X853">
            <v>0</v>
          </cell>
          <cell r="Y853">
            <v>8</v>
          </cell>
          <cell r="Z853">
            <v>50</v>
          </cell>
          <cell r="AA853">
            <v>0</v>
          </cell>
          <cell r="AB853">
            <v>1.45</v>
          </cell>
          <cell r="AC853">
            <v>0.65</v>
          </cell>
          <cell r="AD853">
            <v>0.14000000000000001</v>
          </cell>
          <cell r="AE853">
            <v>1.29</v>
          </cell>
          <cell r="AF853">
            <v>5.39</v>
          </cell>
          <cell r="AG853">
            <v>4.0999999999999996</v>
          </cell>
          <cell r="AH853">
            <v>0.2</v>
          </cell>
          <cell r="AI853">
            <v>0</v>
          </cell>
          <cell r="AJ853">
            <v>0.5</v>
          </cell>
          <cell r="AK853">
            <v>29.4</v>
          </cell>
          <cell r="AL853">
            <v>1.5</v>
          </cell>
          <cell r="AM853">
            <v>1</v>
          </cell>
          <cell r="AN853">
            <v>460</v>
          </cell>
          <cell r="AO853">
            <v>65</v>
          </cell>
          <cell r="AP853">
            <v>290</v>
          </cell>
          <cell r="AQ853">
            <v>130</v>
          </cell>
          <cell r="AR853">
            <v>2.4</v>
          </cell>
          <cell r="AS853">
            <v>5</v>
          </cell>
          <cell r="AT853">
            <v>8.6</v>
          </cell>
          <cell r="AU853">
            <v>2</v>
          </cell>
        </row>
        <row r="854">
          <cell r="A854">
            <v>708</v>
          </cell>
          <cell r="B854" t="str">
            <v>Noz, miolo</v>
          </cell>
          <cell r="C854" t="str">
            <v>Leguminosas, frutos de casca rija, sementes oleaginosas e especiarias</v>
          </cell>
          <cell r="D854" t="str">
            <v>Frutos de casca rija, sementes oleaginosas e frutos oleaginosos</v>
          </cell>
          <cell r="E854" t="str">
            <v>Frutos de casca rija</v>
          </cell>
          <cell r="F854">
            <v>699</v>
          </cell>
          <cell r="G854">
            <v>2880</v>
          </cell>
          <cell r="H854">
            <v>67.5</v>
          </cell>
          <cell r="I854">
            <v>5.4</v>
          </cell>
          <cell r="J854">
            <v>15</v>
          </cell>
          <cell r="K854">
            <v>47</v>
          </cell>
          <cell r="L854">
            <v>38</v>
          </cell>
          <cell r="M854">
            <v>0</v>
          </cell>
          <cell r="N854">
            <v>3.6</v>
          </cell>
          <cell r="O854">
            <v>2.6</v>
          </cell>
          <cell r="P854">
            <v>0</v>
          </cell>
          <cell r="Q854">
            <v>1</v>
          </cell>
          <cell r="R854">
            <v>5.2</v>
          </cell>
          <cell r="S854">
            <v>16.7</v>
          </cell>
          <cell r="T854">
            <v>0</v>
          </cell>
          <cell r="U854">
            <v>0</v>
          </cell>
          <cell r="V854">
            <v>4.9000000000000004</v>
          </cell>
          <cell r="W854">
            <v>0</v>
          </cell>
          <cell r="X854">
            <v>0</v>
          </cell>
          <cell r="Y854">
            <v>0</v>
          </cell>
          <cell r="Z854">
            <v>0</v>
          </cell>
          <cell r="AA854">
            <v>0</v>
          </cell>
          <cell r="AB854">
            <v>3.8</v>
          </cell>
          <cell r="AC854">
            <v>0.33</v>
          </cell>
          <cell r="AD854">
            <v>0.14000000000000001</v>
          </cell>
          <cell r="AE854">
            <v>0.9</v>
          </cell>
          <cell r="AF854">
            <v>3.6</v>
          </cell>
          <cell r="AG854">
            <v>2.7</v>
          </cell>
          <cell r="AH854">
            <v>0.67</v>
          </cell>
          <cell r="AI854">
            <v>0</v>
          </cell>
          <cell r="AJ854">
            <v>1</v>
          </cell>
          <cell r="AK854">
            <v>66</v>
          </cell>
          <cell r="AL854">
            <v>1.98</v>
          </cell>
          <cell r="AM854">
            <v>12</v>
          </cell>
          <cell r="AN854">
            <v>500</v>
          </cell>
          <cell r="AO854">
            <v>90</v>
          </cell>
          <cell r="AP854">
            <v>290</v>
          </cell>
          <cell r="AQ854">
            <v>160</v>
          </cell>
          <cell r="AR854">
            <v>2.6</v>
          </cell>
          <cell r="AS854">
            <v>2.7</v>
          </cell>
        </row>
        <row r="855">
          <cell r="A855">
            <v>1212</v>
          </cell>
          <cell r="B855" t="str">
            <v>Noz-moscada</v>
          </cell>
          <cell r="C855" t="str">
            <v>Leguminosas, frutos de casca rija, sementes oleaginosas e especiarias</v>
          </cell>
          <cell r="D855" t="str">
            <v xml:space="preserve">Especiarias </v>
          </cell>
          <cell r="E855" t="str">
            <v>Especiarias de sementes</v>
          </cell>
          <cell r="F855">
            <v>506</v>
          </cell>
          <cell r="G855">
            <v>2090</v>
          </cell>
          <cell r="H855">
            <v>36.299999999999997</v>
          </cell>
          <cell r="I855">
            <v>12.1</v>
          </cell>
          <cell r="J855">
            <v>12.1</v>
          </cell>
          <cell r="K855">
            <v>12.1</v>
          </cell>
          <cell r="L855">
            <v>11.8</v>
          </cell>
          <cell r="M855">
            <v>0</v>
          </cell>
          <cell r="N855">
            <v>28.5</v>
          </cell>
          <cell r="O855">
            <v>24.5</v>
          </cell>
          <cell r="P855">
            <v>0</v>
          </cell>
          <cell r="Q855">
            <v>4</v>
          </cell>
          <cell r="R855">
            <v>20.8</v>
          </cell>
          <cell r="S855">
            <v>5.8</v>
          </cell>
          <cell r="T855">
            <v>0</v>
          </cell>
          <cell r="U855">
            <v>0</v>
          </cell>
          <cell r="V855">
            <v>6.2</v>
          </cell>
          <cell r="W855">
            <v>0</v>
          </cell>
          <cell r="X855">
            <v>0</v>
          </cell>
          <cell r="Y855">
            <v>3</v>
          </cell>
          <cell r="Z855">
            <v>16</v>
          </cell>
          <cell r="AA855">
            <v>0</v>
          </cell>
          <cell r="AB855">
            <v>0</v>
          </cell>
          <cell r="AC855">
            <v>0.35</v>
          </cell>
          <cell r="AD855">
            <v>0.06</v>
          </cell>
          <cell r="AE855">
            <v>1.3</v>
          </cell>
          <cell r="AF855">
            <v>1.3</v>
          </cell>
          <cell r="AG855">
            <v>0</v>
          </cell>
          <cell r="AH855">
            <v>0.16</v>
          </cell>
          <cell r="AI855">
            <v>0</v>
          </cell>
          <cell r="AJ855">
            <v>3</v>
          </cell>
          <cell r="AK855">
            <v>76</v>
          </cell>
          <cell r="AL855">
            <v>2.2999999999999998</v>
          </cell>
          <cell r="AM855">
            <v>16</v>
          </cell>
          <cell r="AN855">
            <v>350</v>
          </cell>
          <cell r="AO855">
            <v>180</v>
          </cell>
          <cell r="AP855">
            <v>210</v>
          </cell>
          <cell r="AQ855">
            <v>180</v>
          </cell>
          <cell r="AR855">
            <v>3</v>
          </cell>
          <cell r="AS855">
            <v>2.2000000000000002</v>
          </cell>
        </row>
        <row r="856">
          <cell r="A856">
            <v>389</v>
          </cell>
          <cell r="B856" t="str">
            <v>Óleo "Becel"</v>
          </cell>
          <cell r="C856" t="str">
            <v>Óleos e gorduras de origem animal e vegetal e seus derivados</v>
          </cell>
          <cell r="D856" t="str">
            <v>Óleos e gorduras de origem animal e vegetal</v>
          </cell>
          <cell r="E856" t="str">
            <v>Óleos e gorduras de origem vegetal, edíveis</v>
          </cell>
          <cell r="F856">
            <v>887</v>
          </cell>
          <cell r="G856">
            <v>3640</v>
          </cell>
          <cell r="H856">
            <v>98.5</v>
          </cell>
          <cell r="I856">
            <v>11.1</v>
          </cell>
          <cell r="J856">
            <v>21.3</v>
          </cell>
          <cell r="K856">
            <v>61.6</v>
          </cell>
          <cell r="L856">
            <v>61.5</v>
          </cell>
          <cell r="M856">
            <v>0.1</v>
          </cell>
          <cell r="N856">
            <v>0</v>
          </cell>
          <cell r="O856">
            <v>0</v>
          </cell>
          <cell r="P856">
            <v>0</v>
          </cell>
          <cell r="Q856">
            <v>0</v>
          </cell>
          <cell r="R856">
            <v>0</v>
          </cell>
          <cell r="S856">
            <v>0</v>
          </cell>
          <cell r="T856">
            <v>0</v>
          </cell>
          <cell r="U856">
            <v>0</v>
          </cell>
          <cell r="V856">
            <v>0</v>
          </cell>
          <cell r="W856">
            <v>0</v>
          </cell>
          <cell r="X856">
            <v>0</v>
          </cell>
          <cell r="Y856">
            <v>0</v>
          </cell>
          <cell r="Z856">
            <v>0</v>
          </cell>
          <cell r="AA856">
            <v>0</v>
          </cell>
          <cell r="AB856">
            <v>84</v>
          </cell>
          <cell r="AC856">
            <v>0</v>
          </cell>
          <cell r="AD856">
            <v>0</v>
          </cell>
          <cell r="AE856">
            <v>0</v>
          </cell>
          <cell r="AF856">
            <v>0</v>
          </cell>
          <cell r="AG856">
            <v>0</v>
          </cell>
          <cell r="AH856">
            <v>0</v>
          </cell>
          <cell r="AI856">
            <v>0</v>
          </cell>
          <cell r="AJ856">
            <v>0</v>
          </cell>
          <cell r="AK856">
            <v>0</v>
          </cell>
          <cell r="AL856">
            <v>0.02</v>
          </cell>
          <cell r="AM856">
            <v>1</v>
          </cell>
          <cell r="AN856">
            <v>0</v>
          </cell>
          <cell r="AO856">
            <v>1</v>
          </cell>
          <cell r="AP856">
            <v>1</v>
          </cell>
          <cell r="AQ856">
            <v>1</v>
          </cell>
          <cell r="AR856">
            <v>0.2</v>
          </cell>
          <cell r="AS856">
            <v>0</v>
          </cell>
        </row>
        <row r="857">
          <cell r="A857">
            <v>392</v>
          </cell>
          <cell r="B857" t="str">
            <v>Óleo alimentar</v>
          </cell>
          <cell r="C857" t="str">
            <v>Óleos e gorduras de origem animal e vegetal e seus derivados</v>
          </cell>
          <cell r="D857" t="str">
            <v>Óleos e gorduras de origem animal e vegetal</v>
          </cell>
          <cell r="E857" t="str">
            <v>Óleos e gorduras de origem vegetal, edíveis</v>
          </cell>
          <cell r="F857">
            <v>896</v>
          </cell>
          <cell r="G857">
            <v>3680</v>
          </cell>
          <cell r="H857">
            <v>99.5</v>
          </cell>
          <cell r="I857">
            <v>11.3</v>
          </cell>
          <cell r="J857">
            <v>20.6</v>
          </cell>
          <cell r="K857">
            <v>63.9</v>
          </cell>
          <cell r="L857">
            <v>63.8</v>
          </cell>
          <cell r="M857">
            <v>0.2</v>
          </cell>
          <cell r="N857">
            <v>0</v>
          </cell>
          <cell r="O857">
            <v>0</v>
          </cell>
          <cell r="P857">
            <v>0</v>
          </cell>
          <cell r="Q857">
            <v>0</v>
          </cell>
          <cell r="R857">
            <v>0</v>
          </cell>
          <cell r="S857">
            <v>0</v>
          </cell>
          <cell r="T857">
            <v>0</v>
          </cell>
          <cell r="U857">
            <v>0</v>
          </cell>
          <cell r="V857">
            <v>0</v>
          </cell>
          <cell r="W857">
            <v>0</v>
          </cell>
          <cell r="X857">
            <v>0</v>
          </cell>
          <cell r="Y857">
            <v>0</v>
          </cell>
          <cell r="Z857">
            <v>0</v>
          </cell>
          <cell r="AA857">
            <v>0</v>
          </cell>
          <cell r="AB857">
            <v>61</v>
          </cell>
          <cell r="AC857">
            <v>0</v>
          </cell>
          <cell r="AD857">
            <v>0</v>
          </cell>
          <cell r="AE857">
            <v>0</v>
          </cell>
          <cell r="AF857">
            <v>0</v>
          </cell>
          <cell r="AG857">
            <v>0</v>
          </cell>
          <cell r="AH857">
            <v>0</v>
          </cell>
          <cell r="AI857">
            <v>0</v>
          </cell>
          <cell r="AJ857">
            <v>0</v>
          </cell>
          <cell r="AK857">
            <v>0</v>
          </cell>
          <cell r="AL857">
            <v>0</v>
          </cell>
          <cell r="AM857">
            <v>0</v>
          </cell>
          <cell r="AN857">
            <v>0</v>
          </cell>
          <cell r="AO857">
            <v>0</v>
          </cell>
          <cell r="AP857">
            <v>0</v>
          </cell>
          <cell r="AQ857">
            <v>0</v>
          </cell>
          <cell r="AR857">
            <v>0</v>
          </cell>
          <cell r="AS857">
            <v>0</v>
          </cell>
        </row>
        <row r="858">
          <cell r="A858">
            <v>388</v>
          </cell>
          <cell r="B858" t="str">
            <v>Óleo de amendoim</v>
          </cell>
          <cell r="C858" t="str">
            <v>Óleos e gorduras de origem animal e vegetal e seus derivados</v>
          </cell>
          <cell r="D858" t="str">
            <v>Óleos e gorduras de origem animal e vegetal</v>
          </cell>
          <cell r="E858" t="str">
            <v>Óleos e gorduras de origem vegetal, edíveis</v>
          </cell>
          <cell r="F858">
            <v>887</v>
          </cell>
          <cell r="G858">
            <v>3640</v>
          </cell>
          <cell r="H858">
            <v>98.5</v>
          </cell>
          <cell r="I858">
            <v>17.5</v>
          </cell>
          <cell r="J858">
            <v>58.4</v>
          </cell>
          <cell r="K858">
            <v>17.7</v>
          </cell>
          <cell r="L858">
            <v>17.600000000000001</v>
          </cell>
          <cell r="M858">
            <v>0.6</v>
          </cell>
          <cell r="N858">
            <v>0</v>
          </cell>
          <cell r="O858">
            <v>0</v>
          </cell>
          <cell r="P858">
            <v>0</v>
          </cell>
          <cell r="Q858">
            <v>0</v>
          </cell>
          <cell r="R858">
            <v>0</v>
          </cell>
          <cell r="S858">
            <v>0</v>
          </cell>
          <cell r="T858">
            <v>0</v>
          </cell>
          <cell r="U858">
            <v>0</v>
          </cell>
          <cell r="V858">
            <v>0</v>
          </cell>
          <cell r="W858">
            <v>0</v>
          </cell>
          <cell r="X858">
            <v>0</v>
          </cell>
          <cell r="Y858">
            <v>0</v>
          </cell>
          <cell r="Z858">
            <v>0</v>
          </cell>
          <cell r="AA858">
            <v>0</v>
          </cell>
          <cell r="AB858">
            <v>15</v>
          </cell>
          <cell r="AC858">
            <v>0</v>
          </cell>
          <cell r="AD858">
            <v>0</v>
          </cell>
          <cell r="AE858">
            <v>0</v>
          </cell>
          <cell r="AF858">
            <v>0</v>
          </cell>
          <cell r="AG858">
            <v>0</v>
          </cell>
          <cell r="AH858">
            <v>0</v>
          </cell>
          <cell r="AI858">
            <v>0</v>
          </cell>
          <cell r="AJ858">
            <v>0</v>
          </cell>
          <cell r="AK858">
            <v>0</v>
          </cell>
          <cell r="AL858">
            <v>0</v>
          </cell>
          <cell r="AM858">
            <v>0</v>
          </cell>
          <cell r="AN858">
            <v>0</v>
          </cell>
          <cell r="AO858">
            <v>0</v>
          </cell>
          <cell r="AP858">
            <v>0</v>
          </cell>
          <cell r="AQ858">
            <v>0</v>
          </cell>
          <cell r="AR858">
            <v>0</v>
          </cell>
          <cell r="AS858">
            <v>0</v>
          </cell>
        </row>
        <row r="859">
          <cell r="A859">
            <v>1900000092</v>
          </cell>
          <cell r="B859" t="str">
            <v>Óleo de coco</v>
          </cell>
          <cell r="C859" t="str">
            <v>Óleos e gorduras de origem animal e vegetal e seus derivados</v>
          </cell>
          <cell r="D859" t="str">
            <v>Óleos e gorduras de origem animal e vegetal</v>
          </cell>
          <cell r="E859" t="str">
            <v>Óleos e gorduras de origem vegetal, edíveis</v>
          </cell>
          <cell r="F859">
            <v>900</v>
          </cell>
          <cell r="G859">
            <v>3700</v>
          </cell>
          <cell r="H859">
            <v>100</v>
          </cell>
          <cell r="I859">
            <v>86.5</v>
          </cell>
          <cell r="J859">
            <v>5.8</v>
          </cell>
          <cell r="K859">
            <v>1.8</v>
          </cell>
          <cell r="L859">
            <v>1.5</v>
          </cell>
          <cell r="M859">
            <v>0</v>
          </cell>
          <cell r="N859">
            <v>0</v>
          </cell>
          <cell r="O859">
            <v>0</v>
          </cell>
          <cell r="P859">
            <v>0</v>
          </cell>
          <cell r="Q859">
            <v>0</v>
          </cell>
          <cell r="R859">
            <v>0</v>
          </cell>
          <cell r="S859">
            <v>0</v>
          </cell>
          <cell r="T859">
            <v>0</v>
          </cell>
          <cell r="U859">
            <v>0</v>
          </cell>
          <cell r="V859">
            <v>0</v>
          </cell>
          <cell r="W859">
            <v>0</v>
          </cell>
          <cell r="X859">
            <v>0</v>
          </cell>
          <cell r="Y859">
            <v>0</v>
          </cell>
          <cell r="Z859">
            <v>0</v>
          </cell>
          <cell r="AA859">
            <v>0</v>
          </cell>
          <cell r="AB859">
            <v>0.3</v>
          </cell>
          <cell r="AC859">
            <v>0</v>
          </cell>
          <cell r="AD859">
            <v>0</v>
          </cell>
          <cell r="AE859">
            <v>0</v>
          </cell>
          <cell r="AF859">
            <v>0</v>
          </cell>
          <cell r="AG859">
            <v>0</v>
          </cell>
          <cell r="AH859">
            <v>0</v>
          </cell>
          <cell r="AI859">
            <v>0</v>
          </cell>
          <cell r="AJ859">
            <v>0</v>
          </cell>
          <cell r="AK859">
            <v>0</v>
          </cell>
          <cell r="AL859">
            <v>0</v>
          </cell>
          <cell r="AM859">
            <v>0</v>
          </cell>
          <cell r="AN859">
            <v>0</v>
          </cell>
          <cell r="AO859">
            <v>0</v>
          </cell>
          <cell r="AP859">
            <v>0</v>
          </cell>
          <cell r="AQ859">
            <v>0</v>
          </cell>
          <cell r="AR859">
            <v>0</v>
          </cell>
          <cell r="AS859">
            <v>0</v>
          </cell>
          <cell r="AT859">
            <v>0</v>
          </cell>
          <cell r="AU859">
            <v>0</v>
          </cell>
        </row>
        <row r="860">
          <cell r="A860">
            <v>390</v>
          </cell>
          <cell r="B860" t="str">
            <v>Óleo de girassol</v>
          </cell>
          <cell r="C860" t="str">
            <v>Óleos e gorduras de origem animal e vegetal e seus derivados</v>
          </cell>
          <cell r="D860" t="str">
            <v>Óleos e gorduras de origem animal e vegetal</v>
          </cell>
          <cell r="E860" t="str">
            <v>Óleos e gorduras de origem vegetal, edíveis</v>
          </cell>
          <cell r="F860">
            <v>896</v>
          </cell>
          <cell r="G860">
            <v>3680</v>
          </cell>
          <cell r="H860">
            <v>99.5</v>
          </cell>
          <cell r="I860">
            <v>11.6</v>
          </cell>
          <cell r="J860">
            <v>22.3</v>
          </cell>
          <cell r="K860">
            <v>62.2</v>
          </cell>
          <cell r="L860">
            <v>62.1</v>
          </cell>
          <cell r="M860">
            <v>0.1</v>
          </cell>
          <cell r="N860">
            <v>0</v>
          </cell>
          <cell r="O860">
            <v>0</v>
          </cell>
          <cell r="P860">
            <v>0</v>
          </cell>
          <cell r="Q860">
            <v>0</v>
          </cell>
          <cell r="R860">
            <v>0</v>
          </cell>
          <cell r="S860">
            <v>0</v>
          </cell>
          <cell r="T860">
            <v>0</v>
          </cell>
          <cell r="U860">
            <v>0</v>
          </cell>
          <cell r="V860">
            <v>0</v>
          </cell>
          <cell r="W860">
            <v>0</v>
          </cell>
          <cell r="X860">
            <v>0</v>
          </cell>
          <cell r="Y860">
            <v>0</v>
          </cell>
          <cell r="Z860">
            <v>0</v>
          </cell>
          <cell r="AA860">
            <v>0</v>
          </cell>
          <cell r="AB860">
            <v>65</v>
          </cell>
          <cell r="AC860">
            <v>0</v>
          </cell>
          <cell r="AD860">
            <v>0</v>
          </cell>
          <cell r="AE860">
            <v>0</v>
          </cell>
          <cell r="AF860">
            <v>0</v>
          </cell>
          <cell r="AG860">
            <v>0</v>
          </cell>
          <cell r="AH860">
            <v>0</v>
          </cell>
          <cell r="AI860">
            <v>0</v>
          </cell>
          <cell r="AJ860">
            <v>0</v>
          </cell>
          <cell r="AK860">
            <v>0</v>
          </cell>
          <cell r="AL860">
            <v>0</v>
          </cell>
          <cell r="AM860">
            <v>0</v>
          </cell>
          <cell r="AN860">
            <v>0</v>
          </cell>
          <cell r="AO860">
            <v>0</v>
          </cell>
          <cell r="AP860">
            <v>0</v>
          </cell>
          <cell r="AQ860">
            <v>0</v>
          </cell>
          <cell r="AR860">
            <v>0</v>
          </cell>
          <cell r="AS860">
            <v>0</v>
          </cell>
        </row>
        <row r="861">
          <cell r="A861">
            <v>2120000009</v>
          </cell>
          <cell r="B861" t="str">
            <v>Óleo de linhaça</v>
          </cell>
          <cell r="C861" t="str">
            <v>Óleos e gorduras de origem animal e vegetal e seus derivados</v>
          </cell>
          <cell r="D861" t="str">
            <v>Óleos e gorduras de origem animal e vegetal</v>
          </cell>
          <cell r="E861" t="str">
            <v>Óleos e gorduras de origem vegetal, edíveis</v>
          </cell>
          <cell r="F861">
            <v>900</v>
          </cell>
          <cell r="G861">
            <v>3700</v>
          </cell>
          <cell r="H861">
            <v>100</v>
          </cell>
          <cell r="I861">
            <v>7.9</v>
          </cell>
          <cell r="J861">
            <v>20.399999999999999</v>
          </cell>
          <cell r="K861">
            <v>66.900000000000006</v>
          </cell>
          <cell r="L861">
            <v>14.4</v>
          </cell>
          <cell r="M861">
            <v>0</v>
          </cell>
          <cell r="N861">
            <v>0</v>
          </cell>
          <cell r="O861">
            <v>0</v>
          </cell>
          <cell r="P861">
            <v>0</v>
          </cell>
          <cell r="Q861">
            <v>0</v>
          </cell>
          <cell r="R861">
            <v>0</v>
          </cell>
          <cell r="S861">
            <v>0</v>
          </cell>
          <cell r="T861">
            <v>0</v>
          </cell>
          <cell r="U861">
            <v>0</v>
          </cell>
          <cell r="V861">
            <v>0</v>
          </cell>
          <cell r="W861">
            <v>0</v>
          </cell>
          <cell r="X861">
            <v>0</v>
          </cell>
          <cell r="Y861">
            <v>10</v>
          </cell>
          <cell r="Z861">
            <v>61</v>
          </cell>
          <cell r="AA861">
            <v>0</v>
          </cell>
          <cell r="AB861">
            <v>6.67</v>
          </cell>
          <cell r="AC861">
            <v>0</v>
          </cell>
          <cell r="AD861">
            <v>0</v>
          </cell>
          <cell r="AE861">
            <v>0</v>
          </cell>
          <cell r="AF861">
            <v>0</v>
          </cell>
          <cell r="AG861">
            <v>0</v>
          </cell>
          <cell r="AH861">
            <v>0</v>
          </cell>
          <cell r="AI861">
            <v>0</v>
          </cell>
          <cell r="AJ861">
            <v>0</v>
          </cell>
          <cell r="AK861">
            <v>0</v>
          </cell>
          <cell r="AL861">
            <v>0</v>
          </cell>
          <cell r="AM861">
            <v>0</v>
          </cell>
          <cell r="AN861">
            <v>0</v>
          </cell>
          <cell r="AO861">
            <v>0</v>
          </cell>
          <cell r="AP861">
            <v>0</v>
          </cell>
          <cell r="AQ861">
            <v>0</v>
          </cell>
          <cell r="AR861">
            <v>0</v>
          </cell>
          <cell r="AS861">
            <v>0</v>
          </cell>
          <cell r="AT861">
            <v>0</v>
          </cell>
          <cell r="AU861">
            <v>0</v>
          </cell>
        </row>
        <row r="862">
          <cell r="A862">
            <v>394</v>
          </cell>
          <cell r="B862" t="str">
            <v>Óleo de palma</v>
          </cell>
          <cell r="C862" t="str">
            <v>Óleos e gorduras de origem animal e vegetal e seus derivados</v>
          </cell>
          <cell r="D862" t="str">
            <v>Óleos e gorduras de origem animal e vegetal</v>
          </cell>
          <cell r="E862" t="str">
            <v>Óleos e gorduras de origem vegetal, edíveis</v>
          </cell>
          <cell r="F862">
            <v>900</v>
          </cell>
          <cell r="G862">
            <v>3700</v>
          </cell>
          <cell r="H862">
            <v>100</v>
          </cell>
          <cell r="I862">
            <v>47.8</v>
          </cell>
          <cell r="J862">
            <v>37.6</v>
          </cell>
          <cell r="K862">
            <v>10.6</v>
          </cell>
          <cell r="L862">
            <v>10.1</v>
          </cell>
          <cell r="M862">
            <v>0</v>
          </cell>
          <cell r="N862">
            <v>0</v>
          </cell>
          <cell r="O862">
            <v>0</v>
          </cell>
          <cell r="P862">
            <v>0</v>
          </cell>
          <cell r="Q862">
            <v>0</v>
          </cell>
          <cell r="R862">
            <v>0</v>
          </cell>
          <cell r="S862">
            <v>0</v>
          </cell>
          <cell r="T862">
            <v>0</v>
          </cell>
          <cell r="U862">
            <v>0</v>
          </cell>
          <cell r="V862">
            <v>0</v>
          </cell>
          <cell r="W862">
            <v>0</v>
          </cell>
          <cell r="X862">
            <v>0</v>
          </cell>
          <cell r="Y862">
            <v>4340</v>
          </cell>
          <cell r="Z862">
            <v>30700</v>
          </cell>
          <cell r="AA862">
            <v>0</v>
          </cell>
          <cell r="AB862">
            <v>9.5</v>
          </cell>
          <cell r="AC862">
            <v>0</v>
          </cell>
          <cell r="AD862">
            <v>0</v>
          </cell>
          <cell r="AE862">
            <v>0</v>
          </cell>
          <cell r="AF862">
            <v>0</v>
          </cell>
          <cell r="AG862">
            <v>0</v>
          </cell>
          <cell r="AH862">
            <v>0</v>
          </cell>
          <cell r="AI862">
            <v>0</v>
          </cell>
          <cell r="AJ862">
            <v>0</v>
          </cell>
          <cell r="AK862">
            <v>0</v>
          </cell>
          <cell r="AL862">
            <v>0</v>
          </cell>
          <cell r="AM862">
            <v>0</v>
          </cell>
          <cell r="AN862">
            <v>0</v>
          </cell>
          <cell r="AO862">
            <v>0</v>
          </cell>
          <cell r="AP862">
            <v>0</v>
          </cell>
          <cell r="AQ862">
            <v>0</v>
          </cell>
          <cell r="AR862">
            <v>0</v>
          </cell>
          <cell r="AS862">
            <v>0</v>
          </cell>
        </row>
        <row r="863">
          <cell r="A863">
            <v>393</v>
          </cell>
          <cell r="B863" t="str">
            <v>Óleo de soja</v>
          </cell>
          <cell r="C863" t="str">
            <v>Óleos e gorduras de origem animal e vegetal e seus derivados</v>
          </cell>
          <cell r="D863" t="str">
            <v>Óleos e gorduras de origem animal e vegetal</v>
          </cell>
          <cell r="E863" t="str">
            <v>Óleos e gorduras de origem vegetal, edíveis</v>
          </cell>
          <cell r="F863">
            <v>887</v>
          </cell>
          <cell r="G863">
            <v>3640</v>
          </cell>
          <cell r="H863">
            <v>98.5</v>
          </cell>
          <cell r="I863">
            <v>15.5</v>
          </cell>
          <cell r="J863">
            <v>22.1</v>
          </cell>
          <cell r="K863">
            <v>55.6</v>
          </cell>
          <cell r="L863">
            <v>50.7</v>
          </cell>
          <cell r="M863">
            <v>0.6</v>
          </cell>
          <cell r="N863">
            <v>0</v>
          </cell>
          <cell r="O863">
            <v>0</v>
          </cell>
          <cell r="P863">
            <v>0</v>
          </cell>
          <cell r="Q863">
            <v>0</v>
          </cell>
          <cell r="R863">
            <v>0</v>
          </cell>
          <cell r="S863">
            <v>0</v>
          </cell>
          <cell r="T863">
            <v>0</v>
          </cell>
          <cell r="U863">
            <v>0</v>
          </cell>
          <cell r="V863">
            <v>0</v>
          </cell>
          <cell r="W863">
            <v>0</v>
          </cell>
          <cell r="X863">
            <v>0</v>
          </cell>
          <cell r="Y863">
            <v>0</v>
          </cell>
          <cell r="Z863">
            <v>0</v>
          </cell>
          <cell r="AA863">
            <v>0</v>
          </cell>
          <cell r="AB863">
            <v>16</v>
          </cell>
          <cell r="AC863">
            <v>0</v>
          </cell>
          <cell r="AD863">
            <v>0</v>
          </cell>
          <cell r="AE863">
            <v>0</v>
          </cell>
          <cell r="AF863">
            <v>0</v>
          </cell>
          <cell r="AG863">
            <v>0</v>
          </cell>
          <cell r="AH863">
            <v>0</v>
          </cell>
          <cell r="AI863">
            <v>0</v>
          </cell>
          <cell r="AJ863">
            <v>0</v>
          </cell>
          <cell r="AK863">
            <v>0</v>
          </cell>
          <cell r="AL863">
            <v>0</v>
          </cell>
          <cell r="AM863">
            <v>0</v>
          </cell>
          <cell r="AN863">
            <v>0</v>
          </cell>
          <cell r="AO863">
            <v>0</v>
          </cell>
          <cell r="AP863">
            <v>0</v>
          </cell>
          <cell r="AQ863">
            <v>0</v>
          </cell>
          <cell r="AR863">
            <v>0</v>
          </cell>
          <cell r="AS863">
            <v>0</v>
          </cell>
        </row>
        <row r="864">
          <cell r="A864">
            <v>391</v>
          </cell>
          <cell r="B864" t="str">
            <v>Óleos de milho</v>
          </cell>
          <cell r="C864" t="str">
            <v>Óleos e gorduras de origem animal e vegetal e seus derivados</v>
          </cell>
          <cell r="D864" t="str">
            <v>Óleos e gorduras de origem animal e vegetal</v>
          </cell>
          <cell r="E864" t="str">
            <v>Óleos e gorduras de origem vegetal, edíveis</v>
          </cell>
          <cell r="F864">
            <v>896</v>
          </cell>
          <cell r="G864">
            <v>3680</v>
          </cell>
          <cell r="H864">
            <v>99.5</v>
          </cell>
          <cell r="I864">
            <v>13.3</v>
          </cell>
          <cell r="J864">
            <v>25.1</v>
          </cell>
          <cell r="K864">
            <v>53.5</v>
          </cell>
          <cell r="L864">
            <v>52.8</v>
          </cell>
          <cell r="M864">
            <v>1.5</v>
          </cell>
          <cell r="N864">
            <v>0</v>
          </cell>
          <cell r="O864">
            <v>0</v>
          </cell>
          <cell r="P864">
            <v>0</v>
          </cell>
          <cell r="Q864">
            <v>0</v>
          </cell>
          <cell r="R864">
            <v>0</v>
          </cell>
          <cell r="S864">
            <v>0</v>
          </cell>
          <cell r="T864">
            <v>0</v>
          </cell>
          <cell r="U864">
            <v>0</v>
          </cell>
          <cell r="V864">
            <v>0</v>
          </cell>
          <cell r="W864">
            <v>0</v>
          </cell>
          <cell r="X864">
            <v>0</v>
          </cell>
          <cell r="Y864">
            <v>23</v>
          </cell>
          <cell r="Z864">
            <v>140</v>
          </cell>
          <cell r="AA864">
            <v>0</v>
          </cell>
          <cell r="AB864">
            <v>25</v>
          </cell>
          <cell r="AC864">
            <v>0</v>
          </cell>
          <cell r="AD864">
            <v>0</v>
          </cell>
          <cell r="AE864">
            <v>0</v>
          </cell>
          <cell r="AF864">
            <v>0</v>
          </cell>
          <cell r="AG864">
            <v>0</v>
          </cell>
          <cell r="AH864">
            <v>0</v>
          </cell>
          <cell r="AI864">
            <v>0</v>
          </cell>
          <cell r="AJ864">
            <v>0</v>
          </cell>
          <cell r="AK864">
            <v>0</v>
          </cell>
          <cell r="AL864">
            <v>0</v>
          </cell>
          <cell r="AM864">
            <v>0</v>
          </cell>
          <cell r="AN864">
            <v>0</v>
          </cell>
          <cell r="AO864">
            <v>0</v>
          </cell>
          <cell r="AP864">
            <v>0</v>
          </cell>
          <cell r="AQ864">
            <v>0</v>
          </cell>
          <cell r="AR864">
            <v>0</v>
          </cell>
          <cell r="AS864">
            <v>0</v>
          </cell>
        </row>
        <row r="865">
          <cell r="A865">
            <v>1072</v>
          </cell>
          <cell r="B865" t="str">
            <v>Omelete</v>
          </cell>
          <cell r="C865" t="str">
            <v>Pratos compostos</v>
          </cell>
          <cell r="D865" t="str">
            <v>Pratos, incl. refeições prontas a comer (excluindo sopas e saladas)</v>
          </cell>
          <cell r="E865" t="str">
            <v>Pratos, excluindo pratos  de massa ou arroz, sanduíches e pizza</v>
          </cell>
          <cell r="F865">
            <v>136</v>
          </cell>
          <cell r="G865">
            <v>564</v>
          </cell>
          <cell r="H865">
            <v>9.5</v>
          </cell>
          <cell r="I865">
            <v>2.4</v>
          </cell>
          <cell r="J865">
            <v>3.4</v>
          </cell>
          <cell r="K865">
            <v>1.8</v>
          </cell>
          <cell r="L865">
            <v>1.67</v>
          </cell>
          <cell r="M865">
            <v>0</v>
          </cell>
          <cell r="N865">
            <v>0.2</v>
          </cell>
          <cell r="O865">
            <v>0.2</v>
          </cell>
          <cell r="P865">
            <v>0</v>
          </cell>
          <cell r="Q865">
            <v>0</v>
          </cell>
          <cell r="R865">
            <v>0.6</v>
          </cell>
          <cell r="S865">
            <v>12</v>
          </cell>
          <cell r="T865">
            <v>1</v>
          </cell>
          <cell r="U865">
            <v>0</v>
          </cell>
          <cell r="V865">
            <v>75.8</v>
          </cell>
          <cell r="W865">
            <v>0</v>
          </cell>
          <cell r="X865">
            <v>359</v>
          </cell>
          <cell r="Y865">
            <v>271</v>
          </cell>
          <cell r="Z865">
            <v>624</v>
          </cell>
          <cell r="AA865">
            <v>1.5</v>
          </cell>
          <cell r="AB865">
            <v>2.38</v>
          </cell>
          <cell r="AC865">
            <v>0.11</v>
          </cell>
          <cell r="AD865">
            <v>0.4</v>
          </cell>
          <cell r="AE865">
            <v>0.15</v>
          </cell>
          <cell r="AF865">
            <v>3.55</v>
          </cell>
          <cell r="AG865">
            <v>3.44</v>
          </cell>
          <cell r="AH865">
            <v>0.33</v>
          </cell>
          <cell r="AI865">
            <v>0.88</v>
          </cell>
          <cell r="AJ865">
            <v>41</v>
          </cell>
          <cell r="AK865">
            <v>76</v>
          </cell>
          <cell r="AL865">
            <v>1.74</v>
          </cell>
          <cell r="AM865">
            <v>380</v>
          </cell>
          <cell r="AN865">
            <v>260</v>
          </cell>
          <cell r="AO865">
            <v>77</v>
          </cell>
          <cell r="AP865">
            <v>180</v>
          </cell>
          <cell r="AQ865">
            <v>18</v>
          </cell>
          <cell r="AR865">
            <v>2.5</v>
          </cell>
          <cell r="AS865">
            <v>1.3</v>
          </cell>
        </row>
        <row r="866">
          <cell r="A866">
            <v>93</v>
          </cell>
          <cell r="B866" t="str">
            <v>Omelete com manteiga</v>
          </cell>
          <cell r="C866" t="str">
            <v>Pratos compostos</v>
          </cell>
          <cell r="D866" t="str">
            <v>Pratos, incl. refeições prontas a comer (excluindo sopas e saladas)</v>
          </cell>
          <cell r="E866" t="str">
            <v>Pratos, excluindo pratos  de massa ou arroz, sanduíches e pizza</v>
          </cell>
          <cell r="F866">
            <v>199</v>
          </cell>
          <cell r="G866">
            <v>824</v>
          </cell>
          <cell r="H866">
            <v>16.3</v>
          </cell>
          <cell r="I866">
            <v>5.8</v>
          </cell>
          <cell r="J866">
            <v>5.2</v>
          </cell>
          <cell r="K866">
            <v>2.2999999999999998</v>
          </cell>
          <cell r="L866">
            <v>2.0299999999999998</v>
          </cell>
          <cell r="M866">
            <v>0.2</v>
          </cell>
          <cell r="N866">
            <v>0</v>
          </cell>
          <cell r="O866">
            <v>0</v>
          </cell>
          <cell r="P866">
            <v>0</v>
          </cell>
          <cell r="Q866">
            <v>0</v>
          </cell>
          <cell r="R866">
            <v>0</v>
          </cell>
          <cell r="S866">
            <v>13</v>
          </cell>
          <cell r="T866">
            <v>1.3</v>
          </cell>
          <cell r="U866">
            <v>0</v>
          </cell>
          <cell r="V866">
            <v>68.8</v>
          </cell>
          <cell r="W866">
            <v>0</v>
          </cell>
          <cell r="X866">
            <v>423</v>
          </cell>
          <cell r="Y866">
            <v>228</v>
          </cell>
          <cell r="Z866">
            <v>3</v>
          </cell>
          <cell r="AA866">
            <v>1.6</v>
          </cell>
          <cell r="AB866">
            <v>2.4300000000000002</v>
          </cell>
          <cell r="AC866">
            <v>0.05</v>
          </cell>
          <cell r="AD866">
            <v>0.31</v>
          </cell>
          <cell r="AE866">
            <v>0.04</v>
          </cell>
          <cell r="AF866">
            <v>3.8</v>
          </cell>
          <cell r="AG866">
            <v>3.8</v>
          </cell>
          <cell r="AH866">
            <v>0.32</v>
          </cell>
          <cell r="AI866">
            <v>0.95</v>
          </cell>
          <cell r="AJ866">
            <v>0</v>
          </cell>
          <cell r="AK866">
            <v>35</v>
          </cell>
          <cell r="AL866">
            <v>1.85</v>
          </cell>
          <cell r="AM866">
            <v>530</v>
          </cell>
          <cell r="AN866">
            <v>130</v>
          </cell>
          <cell r="AO866">
            <v>45</v>
          </cell>
          <cell r="AP866">
            <v>180</v>
          </cell>
          <cell r="AQ866">
            <v>14</v>
          </cell>
          <cell r="AR866">
            <v>2.1</v>
          </cell>
          <cell r="AS866">
            <v>1.3</v>
          </cell>
        </row>
        <row r="867">
          <cell r="A867">
            <v>94</v>
          </cell>
          <cell r="B867" t="str">
            <v>Omelete com margarina</v>
          </cell>
          <cell r="C867" t="str">
            <v>Pratos compostos</v>
          </cell>
          <cell r="D867" t="str">
            <v>Pratos, incl. refeições prontas a comer (excluindo sopas e saladas)</v>
          </cell>
          <cell r="E867" t="str">
            <v>Pratos, excluindo pratos  de massa ou arroz, sanduíches e pizza</v>
          </cell>
          <cell r="F867">
            <v>198</v>
          </cell>
          <cell r="G867">
            <v>820</v>
          </cell>
          <cell r="H867">
            <v>16.2</v>
          </cell>
          <cell r="I867">
            <v>5.4</v>
          </cell>
          <cell r="J867">
            <v>5.0999999999999996</v>
          </cell>
          <cell r="K867">
            <v>3.6</v>
          </cell>
          <cell r="L867">
            <v>3.25</v>
          </cell>
          <cell r="M867">
            <v>0</v>
          </cell>
          <cell r="N867">
            <v>0</v>
          </cell>
          <cell r="O867">
            <v>0</v>
          </cell>
          <cell r="P867">
            <v>0</v>
          </cell>
          <cell r="Q867">
            <v>0</v>
          </cell>
          <cell r="R867">
            <v>0</v>
          </cell>
          <cell r="S867">
            <v>13</v>
          </cell>
          <cell r="T867">
            <v>1.4</v>
          </cell>
          <cell r="U867">
            <v>0</v>
          </cell>
          <cell r="V867">
            <v>68.8</v>
          </cell>
          <cell r="W867">
            <v>0</v>
          </cell>
          <cell r="X867">
            <v>408</v>
          </cell>
          <cell r="Y867">
            <v>230</v>
          </cell>
          <cell r="Z867">
            <v>27</v>
          </cell>
          <cell r="AA867">
            <v>1.5</v>
          </cell>
          <cell r="AB867">
            <v>2.2999999999999998</v>
          </cell>
          <cell r="AC867">
            <v>0.05</v>
          </cell>
          <cell r="AD867">
            <v>0.31</v>
          </cell>
          <cell r="AE867">
            <v>0.04</v>
          </cell>
          <cell r="AF867">
            <v>3.8</v>
          </cell>
          <cell r="AG867">
            <v>3.8</v>
          </cell>
          <cell r="AH867">
            <v>0.32</v>
          </cell>
          <cell r="AI867">
            <v>0.95</v>
          </cell>
          <cell r="AJ867">
            <v>0</v>
          </cell>
          <cell r="AK867">
            <v>35</v>
          </cell>
          <cell r="AL867">
            <v>1.94</v>
          </cell>
          <cell r="AM867">
            <v>560</v>
          </cell>
          <cell r="AN867">
            <v>130</v>
          </cell>
          <cell r="AO867">
            <v>44</v>
          </cell>
          <cell r="AP867">
            <v>180</v>
          </cell>
          <cell r="AQ867">
            <v>14</v>
          </cell>
          <cell r="AR867">
            <v>2.1</v>
          </cell>
          <cell r="AS867">
            <v>1.3</v>
          </cell>
        </row>
        <row r="868">
          <cell r="A868">
            <v>1213</v>
          </cell>
          <cell r="B868" t="str">
            <v>Orégão seco</v>
          </cell>
          <cell r="C868" t="str">
            <v>Leguminosas, frutos de casca rija, sementes oleaginosas e especiarias</v>
          </cell>
          <cell r="D868" t="str">
            <v xml:space="preserve">Especiarias </v>
          </cell>
          <cell r="E868" t="str">
            <v>Ervas secas</v>
          </cell>
          <cell r="F868">
            <v>265</v>
          </cell>
          <cell r="G868">
            <v>1100</v>
          </cell>
          <cell r="H868">
            <v>4.3</v>
          </cell>
          <cell r="I868">
            <v>1.6</v>
          </cell>
          <cell r="J868">
            <v>0.7</v>
          </cell>
          <cell r="K868">
            <v>1.4</v>
          </cell>
          <cell r="L868">
            <v>0.6</v>
          </cell>
          <cell r="M868">
            <v>0</v>
          </cell>
          <cell r="N868">
            <v>26.4</v>
          </cell>
          <cell r="O868">
            <v>4.0999999999999996</v>
          </cell>
          <cell r="P868">
            <v>0</v>
          </cell>
          <cell r="Q868">
            <v>0</v>
          </cell>
          <cell r="R868">
            <v>42.5</v>
          </cell>
          <cell r="S868">
            <v>9</v>
          </cell>
          <cell r="T868">
            <v>0.1</v>
          </cell>
          <cell r="U868">
            <v>0</v>
          </cell>
          <cell r="V868">
            <v>9.9</v>
          </cell>
          <cell r="W868">
            <v>0</v>
          </cell>
          <cell r="X868">
            <v>0</v>
          </cell>
          <cell r="Y868">
            <v>85</v>
          </cell>
          <cell r="Z868">
            <v>1007</v>
          </cell>
          <cell r="AA868">
            <v>0</v>
          </cell>
          <cell r="AB868">
            <v>18.260000000000002</v>
          </cell>
          <cell r="AC868">
            <v>0.18</v>
          </cell>
          <cell r="AD868">
            <v>0.53</v>
          </cell>
          <cell r="AE868">
            <v>4.6399999999999997</v>
          </cell>
          <cell r="AF868">
            <v>7.14</v>
          </cell>
          <cell r="AG868">
            <v>2.5</v>
          </cell>
          <cell r="AH868">
            <v>1.04</v>
          </cell>
          <cell r="AI868">
            <v>0</v>
          </cell>
          <cell r="AJ868">
            <v>2.2999999999999998</v>
          </cell>
          <cell r="AK868">
            <v>237</v>
          </cell>
          <cell r="AL868">
            <v>7.87</v>
          </cell>
          <cell r="AM868">
            <v>25</v>
          </cell>
          <cell r="AN868">
            <v>1260</v>
          </cell>
          <cell r="AO868">
            <v>1600</v>
          </cell>
          <cell r="AP868">
            <v>150</v>
          </cell>
          <cell r="AQ868">
            <v>270</v>
          </cell>
          <cell r="AR868">
            <v>37</v>
          </cell>
          <cell r="AS868">
            <v>2.7</v>
          </cell>
        </row>
        <row r="869">
          <cell r="A869">
            <v>1219</v>
          </cell>
          <cell r="B869" t="str">
            <v>Orelha de porco, crua</v>
          </cell>
          <cell r="C869" t="str">
            <v>Carne e produtos cárneos</v>
          </cell>
          <cell r="D869" t="str">
            <v>Outros produtos do abate de animais</v>
          </cell>
          <cell r="E869" t="str">
            <v>Outros produtos do abate de mamiferos</v>
          </cell>
          <cell r="F869">
            <v>128</v>
          </cell>
          <cell r="G869">
            <v>540</v>
          </cell>
          <cell r="H869">
            <v>2.5</v>
          </cell>
          <cell r="I869">
            <v>0.8</v>
          </cell>
          <cell r="J869">
            <v>0.9</v>
          </cell>
          <cell r="K869">
            <v>0.8</v>
          </cell>
          <cell r="L869">
            <v>0.8</v>
          </cell>
          <cell r="M869">
            <v>0</v>
          </cell>
          <cell r="N869">
            <v>0.3</v>
          </cell>
          <cell r="O869">
            <v>0.3</v>
          </cell>
          <cell r="P869">
            <v>0</v>
          </cell>
          <cell r="Q869">
            <v>0</v>
          </cell>
          <cell r="R869">
            <v>0</v>
          </cell>
          <cell r="S869">
            <v>26</v>
          </cell>
          <cell r="T869">
            <v>0.3</v>
          </cell>
          <cell r="U869">
            <v>0</v>
          </cell>
          <cell r="V869">
            <v>70.3</v>
          </cell>
          <cell r="W869">
            <v>0</v>
          </cell>
          <cell r="X869">
            <v>100</v>
          </cell>
          <cell r="Y869">
            <v>0</v>
          </cell>
          <cell r="Z869">
            <v>0</v>
          </cell>
          <cell r="AA869">
            <v>0</v>
          </cell>
          <cell r="AB869">
            <v>0.11</v>
          </cell>
          <cell r="AC869">
            <v>0.04</v>
          </cell>
          <cell r="AD869">
            <v>0.03</v>
          </cell>
          <cell r="AE869">
            <v>4</v>
          </cell>
          <cell r="AF869">
            <v>7</v>
          </cell>
          <cell r="AG869">
            <v>3</v>
          </cell>
          <cell r="AH869">
            <v>0.28000000000000003</v>
          </cell>
          <cell r="AI869">
            <v>1</v>
          </cell>
          <cell r="AJ869">
            <v>0</v>
          </cell>
          <cell r="AK869">
            <v>3</v>
          </cell>
          <cell r="AL869">
            <v>0.74</v>
          </cell>
          <cell r="AM869">
            <v>120</v>
          </cell>
          <cell r="AN869">
            <v>310</v>
          </cell>
          <cell r="AO869">
            <v>130</v>
          </cell>
          <cell r="AP869">
            <v>160</v>
          </cell>
          <cell r="AQ869">
            <v>12</v>
          </cell>
          <cell r="AR869">
            <v>1.3</v>
          </cell>
          <cell r="AS869">
            <v>1.7</v>
          </cell>
        </row>
        <row r="870">
          <cell r="A870">
            <v>911</v>
          </cell>
          <cell r="B870" t="str">
            <v>Ostra, crua</v>
          </cell>
          <cell r="C870" t="str">
            <v>Peixes, mariscos, anfíbios, répteis e invertebrados</v>
          </cell>
          <cell r="D870" t="str">
            <v>Moluscos</v>
          </cell>
          <cell r="E870" t="str">
            <v>Ostras</v>
          </cell>
          <cell r="F870">
            <v>65</v>
          </cell>
          <cell r="G870">
            <v>275</v>
          </cell>
          <cell r="H870">
            <v>1.7</v>
          </cell>
          <cell r="I870">
            <v>0.3</v>
          </cell>
          <cell r="J870">
            <v>0.3</v>
          </cell>
          <cell r="K870">
            <v>0.5</v>
          </cell>
          <cell r="L870">
            <v>0</v>
          </cell>
          <cell r="M870">
            <v>0</v>
          </cell>
          <cell r="N870">
            <v>3.9</v>
          </cell>
          <cell r="O870">
            <v>0</v>
          </cell>
          <cell r="P870">
            <v>0</v>
          </cell>
          <cell r="Q870">
            <v>3.9</v>
          </cell>
          <cell r="R870">
            <v>0</v>
          </cell>
          <cell r="S870">
            <v>8.6</v>
          </cell>
          <cell r="T870">
            <v>0.9</v>
          </cell>
          <cell r="U870">
            <v>0</v>
          </cell>
          <cell r="V870">
            <v>83</v>
          </cell>
          <cell r="W870">
            <v>0</v>
          </cell>
          <cell r="X870">
            <v>53</v>
          </cell>
          <cell r="Y870">
            <v>85</v>
          </cell>
          <cell r="Z870">
            <v>0</v>
          </cell>
          <cell r="AA870">
            <v>0</v>
          </cell>
          <cell r="AB870">
            <v>0.85</v>
          </cell>
          <cell r="AC870">
            <v>0.15</v>
          </cell>
          <cell r="AD870">
            <v>0.19</v>
          </cell>
          <cell r="AE870">
            <v>1.9</v>
          </cell>
          <cell r="AF870">
            <v>3.7</v>
          </cell>
          <cell r="AG870">
            <v>1.8</v>
          </cell>
          <cell r="AH870">
            <v>0.13</v>
          </cell>
          <cell r="AI870">
            <v>14</v>
          </cell>
          <cell r="AJ870">
            <v>0</v>
          </cell>
          <cell r="AK870">
            <v>11</v>
          </cell>
          <cell r="AL870">
            <v>2.7</v>
          </cell>
          <cell r="AM870">
            <v>370</v>
          </cell>
          <cell r="AN870">
            <v>260</v>
          </cell>
          <cell r="AO870">
            <v>66</v>
          </cell>
          <cell r="AP870">
            <v>140</v>
          </cell>
          <cell r="AQ870">
            <v>36</v>
          </cell>
          <cell r="AR870">
            <v>8</v>
          </cell>
          <cell r="AS870">
            <v>91</v>
          </cell>
        </row>
        <row r="871">
          <cell r="A871">
            <v>1900000061</v>
          </cell>
          <cell r="B871" t="str">
            <v>Ovas de bacalhau cruas</v>
          </cell>
          <cell r="C871" t="str">
            <v>Peixes, mariscos, anfíbios, répteis e invertebrados</v>
          </cell>
          <cell r="D871" t="str">
            <v>Vísceras de peixe</v>
          </cell>
          <cell r="E871" t="str">
            <v>Ovas de peixe</v>
          </cell>
          <cell r="F871">
            <v>104</v>
          </cell>
          <cell r="G871">
            <v>439</v>
          </cell>
          <cell r="H871">
            <v>1.9</v>
          </cell>
          <cell r="I871">
            <v>0.4</v>
          </cell>
          <cell r="J871">
            <v>0.4</v>
          </cell>
          <cell r="K871">
            <v>0.6</v>
          </cell>
          <cell r="L871">
            <v>0.02</v>
          </cell>
          <cell r="M871">
            <v>0</v>
          </cell>
          <cell r="N871">
            <v>0</v>
          </cell>
          <cell r="O871">
            <v>0</v>
          </cell>
          <cell r="P871">
            <v>0</v>
          </cell>
          <cell r="Q871">
            <v>0</v>
          </cell>
          <cell r="R871">
            <v>0</v>
          </cell>
          <cell r="S871">
            <v>21.7</v>
          </cell>
          <cell r="T871">
            <v>0.3</v>
          </cell>
          <cell r="U871">
            <v>0</v>
          </cell>
          <cell r="V871">
            <v>73.7</v>
          </cell>
          <cell r="W871">
            <v>0</v>
          </cell>
          <cell r="X871">
            <v>330</v>
          </cell>
          <cell r="Y871">
            <v>79</v>
          </cell>
          <cell r="Z871">
            <v>0</v>
          </cell>
          <cell r="AA871">
            <v>18</v>
          </cell>
          <cell r="AB871">
            <v>6.2</v>
          </cell>
          <cell r="AC871">
            <v>0.78</v>
          </cell>
          <cell r="AD871">
            <v>0.49</v>
          </cell>
          <cell r="AE871">
            <v>1</v>
          </cell>
          <cell r="AF871">
            <v>5.0999999999999996</v>
          </cell>
          <cell r="AG871">
            <v>4.0999999999999996</v>
          </cell>
          <cell r="AH871">
            <v>0.32</v>
          </cell>
          <cell r="AI871">
            <v>10</v>
          </cell>
          <cell r="AJ871">
            <v>0</v>
          </cell>
          <cell r="AK871">
            <v>80</v>
          </cell>
          <cell r="AL871">
            <v>0.85</v>
          </cell>
          <cell r="AM871">
            <v>110</v>
          </cell>
          <cell r="AN871">
            <v>170</v>
          </cell>
          <cell r="AO871">
            <v>11</v>
          </cell>
          <cell r="AP871">
            <v>320</v>
          </cell>
          <cell r="AQ871">
            <v>9</v>
          </cell>
          <cell r="AR871">
            <v>1</v>
          </cell>
          <cell r="AS871">
            <v>3.5</v>
          </cell>
        </row>
        <row r="872">
          <cell r="A872">
            <v>2120000017</v>
          </cell>
          <cell r="B872" t="str">
            <v>Ovas de pescada cruas</v>
          </cell>
          <cell r="C872" t="str">
            <v>Peixes, mariscos, anfíbios, répteis e invertebrados</v>
          </cell>
          <cell r="D872" t="str">
            <v>Vísceras de peixe</v>
          </cell>
          <cell r="E872" t="str">
            <v>Ovas de peixe</v>
          </cell>
          <cell r="F872">
            <v>83</v>
          </cell>
          <cell r="G872">
            <v>351</v>
          </cell>
          <cell r="H872">
            <v>2.9</v>
          </cell>
          <cell r="I872">
            <v>0.5</v>
          </cell>
          <cell r="J872">
            <v>0.8</v>
          </cell>
          <cell r="K872">
            <v>1</v>
          </cell>
          <cell r="L872">
            <v>0</v>
          </cell>
          <cell r="M872">
            <v>0</v>
          </cell>
          <cell r="N872">
            <v>0</v>
          </cell>
          <cell r="O872">
            <v>0</v>
          </cell>
          <cell r="P872">
            <v>0</v>
          </cell>
          <cell r="Q872">
            <v>0</v>
          </cell>
          <cell r="R872">
            <v>0</v>
          </cell>
          <cell r="S872">
            <v>14.3</v>
          </cell>
          <cell r="T872">
            <v>0</v>
          </cell>
          <cell r="U872">
            <v>0</v>
          </cell>
          <cell r="V872">
            <v>79.2</v>
          </cell>
          <cell r="W872">
            <v>0</v>
          </cell>
          <cell r="X872">
            <v>439</v>
          </cell>
          <cell r="Y872">
            <v>1209</v>
          </cell>
          <cell r="Z872">
            <v>0</v>
          </cell>
          <cell r="AA872">
            <v>18</v>
          </cell>
          <cell r="AB872">
            <v>2.68</v>
          </cell>
          <cell r="AC872">
            <v>0.05</v>
          </cell>
          <cell r="AD872">
            <v>0.24</v>
          </cell>
          <cell r="AE872">
            <v>2.6</v>
          </cell>
          <cell r="AF872">
            <v>6.7</v>
          </cell>
          <cell r="AG872">
            <v>4.0999999999999996</v>
          </cell>
          <cell r="AH872">
            <v>0.16</v>
          </cell>
          <cell r="AI872">
            <v>56.4</v>
          </cell>
          <cell r="AJ872">
            <v>0</v>
          </cell>
          <cell r="AK872">
            <v>53</v>
          </cell>
          <cell r="AL872">
            <v>1.22</v>
          </cell>
          <cell r="AM872">
            <v>8</v>
          </cell>
          <cell r="AN872">
            <v>190</v>
          </cell>
          <cell r="AO872">
            <v>0</v>
          </cell>
          <cell r="AP872">
            <v>150</v>
          </cell>
          <cell r="AQ872">
            <v>30</v>
          </cell>
          <cell r="AR872">
            <v>0.4</v>
          </cell>
          <cell r="AS872">
            <v>2.1</v>
          </cell>
        </row>
        <row r="873">
          <cell r="A873">
            <v>1900000057</v>
          </cell>
          <cell r="B873" t="str">
            <v>Ovo de codorniz, cru</v>
          </cell>
          <cell r="C873" t="str">
            <v>Ovos e ovoprodutos</v>
          </cell>
          <cell r="D873" t="str">
            <v>Ovos não processados</v>
          </cell>
          <cell r="E873" t="str">
            <v>Ovos inteiros</v>
          </cell>
          <cell r="F873">
            <v>150</v>
          </cell>
          <cell r="G873">
            <v>622</v>
          </cell>
          <cell r="H873">
            <v>10.7</v>
          </cell>
          <cell r="I873">
            <v>3</v>
          </cell>
          <cell r="J873">
            <v>4.9000000000000004</v>
          </cell>
          <cell r="K873">
            <v>1.4</v>
          </cell>
          <cell r="L873">
            <v>0.55500000000000005</v>
          </cell>
          <cell r="M873">
            <v>0.1</v>
          </cell>
          <cell r="N873">
            <v>0.4</v>
          </cell>
          <cell r="O873">
            <v>0.4</v>
          </cell>
          <cell r="P873">
            <v>0</v>
          </cell>
          <cell r="Q873">
            <v>0</v>
          </cell>
          <cell r="R873">
            <v>0</v>
          </cell>
          <cell r="S873">
            <v>12.9</v>
          </cell>
          <cell r="T873">
            <v>0.3</v>
          </cell>
          <cell r="U873">
            <v>0</v>
          </cell>
          <cell r="V873">
            <v>73.400000000000006</v>
          </cell>
          <cell r="W873">
            <v>0</v>
          </cell>
          <cell r="X873">
            <v>643</v>
          </cell>
          <cell r="Y873">
            <v>263</v>
          </cell>
          <cell r="Z873">
            <v>13</v>
          </cell>
          <cell r="AA873">
            <v>2.2000000000000002</v>
          </cell>
          <cell r="AB873">
            <v>1.9</v>
          </cell>
          <cell r="AC873">
            <v>0.13</v>
          </cell>
          <cell r="AD873">
            <v>0.79</v>
          </cell>
          <cell r="AE873">
            <v>0.15</v>
          </cell>
          <cell r="AF873">
            <v>3.93</v>
          </cell>
          <cell r="AG873">
            <v>3.78</v>
          </cell>
          <cell r="AH873">
            <v>0.15</v>
          </cell>
          <cell r="AI873">
            <v>1.6</v>
          </cell>
          <cell r="AJ873">
            <v>0</v>
          </cell>
          <cell r="AK873">
            <v>58.3</v>
          </cell>
          <cell r="AL873">
            <v>0.95</v>
          </cell>
          <cell r="AM873">
            <v>110</v>
          </cell>
          <cell r="AN873">
            <v>130</v>
          </cell>
          <cell r="AO873">
            <v>61</v>
          </cell>
          <cell r="AP873">
            <v>220</v>
          </cell>
          <cell r="AQ873">
            <v>13</v>
          </cell>
          <cell r="AR873">
            <v>3.1</v>
          </cell>
          <cell r="AS873">
            <v>1.4</v>
          </cell>
          <cell r="AT873">
            <v>25</v>
          </cell>
          <cell r="AU873">
            <v>44</v>
          </cell>
        </row>
        <row r="874">
          <cell r="A874">
            <v>83</v>
          </cell>
          <cell r="B874" t="str">
            <v>Ovo de galinha inteiro, cru</v>
          </cell>
          <cell r="C874" t="str">
            <v>Ovos e ovoprodutos</v>
          </cell>
          <cell r="D874" t="str">
            <v>Ovos não processados</v>
          </cell>
          <cell r="E874" t="str">
            <v>Ovos inteiros</v>
          </cell>
          <cell r="F874">
            <v>143</v>
          </cell>
          <cell r="G874">
            <v>596</v>
          </cell>
          <cell r="H874">
            <v>10.1</v>
          </cell>
          <cell r="I874">
            <v>2.7</v>
          </cell>
          <cell r="J874">
            <v>4.2</v>
          </cell>
          <cell r="K874">
            <v>1.6</v>
          </cell>
          <cell r="L874">
            <v>1.9</v>
          </cell>
          <cell r="M874">
            <v>0</v>
          </cell>
          <cell r="N874">
            <v>0.5</v>
          </cell>
          <cell r="O874">
            <v>0.5</v>
          </cell>
          <cell r="P874">
            <v>0</v>
          </cell>
          <cell r="Q874">
            <v>0</v>
          </cell>
          <cell r="R874">
            <v>0</v>
          </cell>
          <cell r="S874">
            <v>12.6</v>
          </cell>
          <cell r="T874">
            <v>0</v>
          </cell>
          <cell r="U874">
            <v>0</v>
          </cell>
          <cell r="V874">
            <v>76</v>
          </cell>
          <cell r="W874">
            <v>0</v>
          </cell>
          <cell r="X874">
            <v>408</v>
          </cell>
          <cell r="Y874">
            <v>190</v>
          </cell>
          <cell r="Z874">
            <v>0</v>
          </cell>
          <cell r="AA874">
            <v>1.7</v>
          </cell>
          <cell r="AB874">
            <v>2.2999999999999998</v>
          </cell>
          <cell r="AC874">
            <v>7.0000000000000007E-2</v>
          </cell>
          <cell r="AD874">
            <v>0.44</v>
          </cell>
          <cell r="AE874">
            <v>0.04</v>
          </cell>
          <cell r="AF874">
            <v>3.8</v>
          </cell>
          <cell r="AG874">
            <v>3.8</v>
          </cell>
          <cell r="AH874">
            <v>0.36</v>
          </cell>
          <cell r="AI874">
            <v>1</v>
          </cell>
          <cell r="AJ874">
            <v>0</v>
          </cell>
          <cell r="AK874">
            <v>50</v>
          </cell>
          <cell r="AL874">
            <v>0.87</v>
          </cell>
          <cell r="AM874">
            <v>0.8</v>
          </cell>
          <cell r="AN874">
            <v>130</v>
          </cell>
          <cell r="AO874">
            <v>44</v>
          </cell>
          <cell r="AP874">
            <v>180</v>
          </cell>
          <cell r="AQ874">
            <v>11</v>
          </cell>
          <cell r="AR874">
            <v>2.1</v>
          </cell>
          <cell r="AS874">
            <v>1.3</v>
          </cell>
        </row>
        <row r="875">
          <cell r="A875">
            <v>95</v>
          </cell>
          <cell r="B875" t="str">
            <v>Ovo de galinha líquido, pasteurizado</v>
          </cell>
          <cell r="C875" t="str">
            <v>Ovos e ovoprodutos</v>
          </cell>
          <cell r="D875" t="str">
            <v>Ovos não processados</v>
          </cell>
          <cell r="E875" t="str">
            <v>Ovoprodutos líquidos</v>
          </cell>
          <cell r="F875">
            <v>131</v>
          </cell>
          <cell r="G875">
            <v>546</v>
          </cell>
          <cell r="H875">
            <v>9.3000000000000007</v>
          </cell>
          <cell r="I875">
            <v>2.2999999999999998</v>
          </cell>
          <cell r="J875">
            <v>3.3</v>
          </cell>
          <cell r="K875">
            <v>1.8</v>
          </cell>
          <cell r="L875">
            <v>1.6</v>
          </cell>
          <cell r="M875">
            <v>0</v>
          </cell>
          <cell r="N875">
            <v>0</v>
          </cell>
          <cell r="O875">
            <v>0</v>
          </cell>
          <cell r="P875">
            <v>0</v>
          </cell>
          <cell r="Q875">
            <v>0</v>
          </cell>
          <cell r="R875">
            <v>0</v>
          </cell>
          <cell r="S875">
            <v>11.9</v>
          </cell>
          <cell r="T875">
            <v>0.3</v>
          </cell>
          <cell r="U875">
            <v>0</v>
          </cell>
          <cell r="V875">
            <v>77.900000000000006</v>
          </cell>
          <cell r="W875">
            <v>0</v>
          </cell>
          <cell r="X875">
            <v>361</v>
          </cell>
          <cell r="Y875">
            <v>168</v>
          </cell>
          <cell r="Z875">
            <v>0</v>
          </cell>
          <cell r="AA875">
            <v>1.5</v>
          </cell>
          <cell r="AB875">
            <v>2</v>
          </cell>
          <cell r="AC875">
            <v>0.06</v>
          </cell>
          <cell r="AD875">
            <v>0.39</v>
          </cell>
          <cell r="AE875">
            <v>0.04</v>
          </cell>
          <cell r="AF875">
            <v>3.5</v>
          </cell>
          <cell r="AG875">
            <v>3.5</v>
          </cell>
          <cell r="AH875">
            <v>0.32</v>
          </cell>
          <cell r="AI875">
            <v>0.9</v>
          </cell>
          <cell r="AJ875">
            <v>0</v>
          </cell>
          <cell r="AK875">
            <v>44</v>
          </cell>
          <cell r="AL875">
            <v>0.83</v>
          </cell>
          <cell r="AM875">
            <v>120</v>
          </cell>
          <cell r="AN875">
            <v>120</v>
          </cell>
          <cell r="AO875">
            <v>39</v>
          </cell>
          <cell r="AP875">
            <v>160</v>
          </cell>
          <cell r="AQ875">
            <v>10</v>
          </cell>
          <cell r="AR875">
            <v>1.9</v>
          </cell>
          <cell r="AS875">
            <v>1.1000000000000001</v>
          </cell>
        </row>
        <row r="876">
          <cell r="A876">
            <v>86</v>
          </cell>
          <cell r="B876" t="str">
            <v>Ovo de galinha, cozido</v>
          </cell>
          <cell r="C876" t="str">
            <v>Ovos e ovoprodutos</v>
          </cell>
          <cell r="D876" t="str">
            <v>Ovos processados</v>
          </cell>
          <cell r="E876" t="str">
            <v>Produtos de ovo cozinhados</v>
          </cell>
          <cell r="F876">
            <v>149</v>
          </cell>
          <cell r="G876">
            <v>621</v>
          </cell>
          <cell r="H876">
            <v>10.8</v>
          </cell>
          <cell r="I876">
            <v>2.7</v>
          </cell>
          <cell r="J876">
            <v>3.9</v>
          </cell>
          <cell r="K876">
            <v>2.1</v>
          </cell>
          <cell r="L876">
            <v>1.9</v>
          </cell>
          <cell r="M876">
            <v>0</v>
          </cell>
          <cell r="N876" t="str">
            <v/>
          </cell>
          <cell r="O876">
            <v>0</v>
          </cell>
          <cell r="P876">
            <v>0</v>
          </cell>
          <cell r="Q876">
            <v>0</v>
          </cell>
          <cell r="R876">
            <v>0</v>
          </cell>
          <cell r="S876">
            <v>13</v>
          </cell>
          <cell r="T876">
            <v>0.4</v>
          </cell>
          <cell r="U876">
            <v>0</v>
          </cell>
          <cell r="V876">
            <v>75.3</v>
          </cell>
          <cell r="W876">
            <v>0</v>
          </cell>
          <cell r="X876">
            <v>408</v>
          </cell>
          <cell r="Y876">
            <v>170</v>
          </cell>
          <cell r="Z876">
            <v>0</v>
          </cell>
          <cell r="AA876">
            <v>1.7</v>
          </cell>
          <cell r="AB876">
            <v>2.2999999999999998</v>
          </cell>
          <cell r="AC876">
            <v>0.06</v>
          </cell>
          <cell r="AD876">
            <v>0.35</v>
          </cell>
          <cell r="AE876">
            <v>0.03</v>
          </cell>
          <cell r="AF876">
            <v>3.8</v>
          </cell>
          <cell r="AG876">
            <v>3.8</v>
          </cell>
          <cell r="AH876">
            <v>0.36</v>
          </cell>
          <cell r="AI876">
            <v>0.5</v>
          </cell>
          <cell r="AJ876">
            <v>0</v>
          </cell>
          <cell r="AK876">
            <v>40</v>
          </cell>
          <cell r="AL876">
            <v>0.9</v>
          </cell>
          <cell r="AM876">
            <v>140</v>
          </cell>
          <cell r="AN876">
            <v>130</v>
          </cell>
          <cell r="AO876">
            <v>44</v>
          </cell>
          <cell r="AP876">
            <v>190</v>
          </cell>
          <cell r="AQ876">
            <v>11</v>
          </cell>
          <cell r="AR876">
            <v>2.1</v>
          </cell>
          <cell r="AS876">
            <v>1.3</v>
          </cell>
          <cell r="AU876">
            <v>24</v>
          </cell>
        </row>
        <row r="877">
          <cell r="A877">
            <v>87</v>
          </cell>
          <cell r="B877" t="str">
            <v>Ovo de galinha, escalfado</v>
          </cell>
          <cell r="C877" t="str">
            <v>Ovos e ovoprodutos</v>
          </cell>
          <cell r="D877" t="str">
            <v>Ovos processados</v>
          </cell>
          <cell r="E877" t="str">
            <v>Produtos de ovo cozinhados</v>
          </cell>
          <cell r="F877">
            <v>150</v>
          </cell>
          <cell r="G877">
            <v>624</v>
          </cell>
          <cell r="H877">
            <v>10.9</v>
          </cell>
          <cell r="I877">
            <v>2.7</v>
          </cell>
          <cell r="J877">
            <v>3.9</v>
          </cell>
          <cell r="K877">
            <v>2.1</v>
          </cell>
          <cell r="L877">
            <v>1.9</v>
          </cell>
          <cell r="M877">
            <v>0</v>
          </cell>
          <cell r="N877">
            <v>0</v>
          </cell>
          <cell r="O877">
            <v>0</v>
          </cell>
          <cell r="P877">
            <v>0</v>
          </cell>
          <cell r="Q877">
            <v>0</v>
          </cell>
          <cell r="R877">
            <v>0</v>
          </cell>
          <cell r="S877">
            <v>13</v>
          </cell>
          <cell r="T877">
            <v>0.4</v>
          </cell>
          <cell r="U877">
            <v>0</v>
          </cell>
          <cell r="V877">
            <v>75.2</v>
          </cell>
          <cell r="W877">
            <v>0</v>
          </cell>
          <cell r="X877">
            <v>408</v>
          </cell>
          <cell r="Y877">
            <v>170</v>
          </cell>
          <cell r="Z877">
            <v>0</v>
          </cell>
          <cell r="AA877">
            <v>1.6</v>
          </cell>
          <cell r="AB877">
            <v>2.2999999999999998</v>
          </cell>
          <cell r="AC877">
            <v>0.06</v>
          </cell>
          <cell r="AD877">
            <v>0.33</v>
          </cell>
          <cell r="AE877">
            <v>0.03</v>
          </cell>
          <cell r="AF877">
            <v>3.8</v>
          </cell>
          <cell r="AG877">
            <v>3.8</v>
          </cell>
          <cell r="AH877">
            <v>0.36</v>
          </cell>
          <cell r="AI877">
            <v>0.6</v>
          </cell>
          <cell r="AJ877">
            <v>0</v>
          </cell>
          <cell r="AK877">
            <v>40</v>
          </cell>
          <cell r="AL877">
            <v>0.9</v>
          </cell>
          <cell r="AM877">
            <v>140</v>
          </cell>
          <cell r="AN877">
            <v>120</v>
          </cell>
          <cell r="AO877">
            <v>42</v>
          </cell>
          <cell r="AP877">
            <v>180</v>
          </cell>
          <cell r="AQ877">
            <v>10</v>
          </cell>
          <cell r="AR877">
            <v>2.1</v>
          </cell>
          <cell r="AS877">
            <v>1.3</v>
          </cell>
          <cell r="AU877">
            <v>24</v>
          </cell>
        </row>
        <row r="878">
          <cell r="A878">
            <v>90000015</v>
          </cell>
          <cell r="B878" t="str">
            <v>Ovo de galinha, estrelado</v>
          </cell>
          <cell r="C878" t="str">
            <v>Ovos e ovoprodutos</v>
          </cell>
          <cell r="D878" t="str">
            <v>Ovos processados</v>
          </cell>
          <cell r="E878" t="str">
            <v>Produtos de ovo cozinhados</v>
          </cell>
          <cell r="F878">
            <v>193</v>
          </cell>
          <cell r="G878">
            <v>803</v>
          </cell>
          <cell r="H878">
            <v>15.4</v>
          </cell>
          <cell r="I878">
            <v>2.7</v>
          </cell>
          <cell r="J878">
            <v>2.7</v>
          </cell>
          <cell r="K878">
            <v>2.7</v>
          </cell>
          <cell r="L878">
            <v>2.46</v>
          </cell>
          <cell r="M878">
            <v>2.7</v>
          </cell>
          <cell r="N878">
            <v>0</v>
          </cell>
          <cell r="O878">
            <v>0</v>
          </cell>
          <cell r="P878">
            <v>0</v>
          </cell>
          <cell r="Q878">
            <v>0</v>
          </cell>
          <cell r="R878">
            <v>0</v>
          </cell>
          <cell r="S878">
            <v>13.7</v>
          </cell>
          <cell r="T878">
            <v>0.6</v>
          </cell>
          <cell r="U878">
            <v>0</v>
          </cell>
          <cell r="V878">
            <v>69.599999999999994</v>
          </cell>
          <cell r="W878">
            <v>0</v>
          </cell>
          <cell r="X878">
            <v>435</v>
          </cell>
          <cell r="Y878">
            <v>221</v>
          </cell>
          <cell r="Z878">
            <v>8</v>
          </cell>
          <cell r="AA878">
            <v>1.6</v>
          </cell>
          <cell r="AB878">
            <v>2.63</v>
          </cell>
          <cell r="AC878">
            <v>0.05</v>
          </cell>
          <cell r="AD878">
            <v>0.33</v>
          </cell>
          <cell r="AE878">
            <v>0.04</v>
          </cell>
          <cell r="AF878">
            <v>4.0199999999999996</v>
          </cell>
          <cell r="AG878">
            <v>4.0199999999999996</v>
          </cell>
          <cell r="AH878">
            <v>0.34</v>
          </cell>
          <cell r="AI878">
            <v>1</v>
          </cell>
          <cell r="AJ878">
            <v>0</v>
          </cell>
          <cell r="AK878">
            <v>37</v>
          </cell>
          <cell r="AL878">
            <v>1.22</v>
          </cell>
          <cell r="AM878">
            <v>250</v>
          </cell>
          <cell r="AN878">
            <v>140</v>
          </cell>
          <cell r="AO878">
            <v>47</v>
          </cell>
          <cell r="AP878">
            <v>190</v>
          </cell>
          <cell r="AQ878">
            <v>12</v>
          </cell>
          <cell r="AR878">
            <v>2.2000000000000002</v>
          </cell>
          <cell r="AS878">
            <v>1.4</v>
          </cell>
        </row>
        <row r="879">
          <cell r="A879">
            <v>90</v>
          </cell>
          <cell r="B879" t="str">
            <v>Ovo de galinha, estrelado com azeite</v>
          </cell>
          <cell r="C879" t="str">
            <v>Ovos e ovoprodutos</v>
          </cell>
          <cell r="D879" t="str">
            <v>Ovos processados</v>
          </cell>
          <cell r="E879" t="str">
            <v>Produtos de ovo cozinhados</v>
          </cell>
          <cell r="F879">
            <v>191</v>
          </cell>
          <cell r="G879">
            <v>793</v>
          </cell>
          <cell r="H879">
            <v>15.1</v>
          </cell>
          <cell r="I879">
            <v>3.4</v>
          </cell>
          <cell r="J879">
            <v>7</v>
          </cell>
          <cell r="K879">
            <v>2.5</v>
          </cell>
          <cell r="L879">
            <v>2.2400000000000002</v>
          </cell>
          <cell r="M879">
            <v>0</v>
          </cell>
          <cell r="N879">
            <v>0</v>
          </cell>
          <cell r="O879">
            <v>0</v>
          </cell>
          <cell r="P879">
            <v>0</v>
          </cell>
          <cell r="Q879">
            <v>0</v>
          </cell>
          <cell r="R879">
            <v>0</v>
          </cell>
          <cell r="S879">
            <v>13.8</v>
          </cell>
          <cell r="T879">
            <v>0.6</v>
          </cell>
          <cell r="U879">
            <v>0</v>
          </cell>
          <cell r="V879">
            <v>70</v>
          </cell>
          <cell r="W879">
            <v>0</v>
          </cell>
          <cell r="X879">
            <v>433</v>
          </cell>
          <cell r="Y879">
            <v>202</v>
          </cell>
          <cell r="Z879">
            <v>0</v>
          </cell>
          <cell r="AA879">
            <v>1.6</v>
          </cell>
          <cell r="AB879">
            <v>2.95</v>
          </cell>
          <cell r="AC879">
            <v>0.05</v>
          </cell>
          <cell r="AD879">
            <v>0.33</v>
          </cell>
          <cell r="AE879">
            <v>0.04</v>
          </cell>
          <cell r="AF879">
            <v>4.03</v>
          </cell>
          <cell r="AG879">
            <v>4.03</v>
          </cell>
          <cell r="AH879">
            <v>0.34</v>
          </cell>
          <cell r="AI879">
            <v>1</v>
          </cell>
          <cell r="AJ879">
            <v>0</v>
          </cell>
          <cell r="AK879">
            <v>37</v>
          </cell>
          <cell r="AL879">
            <v>1.1299999999999999</v>
          </cell>
          <cell r="AM879">
            <v>220</v>
          </cell>
          <cell r="AN879">
            <v>140</v>
          </cell>
          <cell r="AO879">
            <v>47</v>
          </cell>
          <cell r="AP879">
            <v>190</v>
          </cell>
          <cell r="AQ879">
            <v>12</v>
          </cell>
          <cell r="AR879">
            <v>2.2000000000000002</v>
          </cell>
          <cell r="AS879">
            <v>1.4</v>
          </cell>
        </row>
        <row r="880">
          <cell r="A880">
            <v>88</v>
          </cell>
          <cell r="B880" t="str">
            <v>Ovo de galinha, estrelado com manteiga</v>
          </cell>
          <cell r="C880" t="str">
            <v>Ovos e ovoprodutos</v>
          </cell>
          <cell r="D880" t="str">
            <v>Ovos processados</v>
          </cell>
          <cell r="E880" t="str">
            <v>Produtos de ovo cozinhados</v>
          </cell>
          <cell r="F880">
            <v>194</v>
          </cell>
          <cell r="G880">
            <v>806</v>
          </cell>
          <cell r="H880">
            <v>15.5</v>
          </cell>
          <cell r="I880">
            <v>5.2</v>
          </cell>
          <cell r="J880">
            <v>5.0999999999999996</v>
          </cell>
          <cell r="K880">
            <v>2.2999999999999998</v>
          </cell>
          <cell r="L880">
            <v>2.11</v>
          </cell>
          <cell r="M880">
            <v>0.2</v>
          </cell>
          <cell r="N880">
            <v>0</v>
          </cell>
          <cell r="O880">
            <v>0</v>
          </cell>
          <cell r="P880">
            <v>0</v>
          </cell>
          <cell r="Q880">
            <v>0</v>
          </cell>
          <cell r="R880">
            <v>0</v>
          </cell>
          <cell r="S880">
            <v>13.7</v>
          </cell>
          <cell r="T880">
            <v>0.7</v>
          </cell>
          <cell r="U880">
            <v>0</v>
          </cell>
          <cell r="V880">
            <v>69.5</v>
          </cell>
          <cell r="W880">
            <v>0</v>
          </cell>
          <cell r="X880">
            <v>442</v>
          </cell>
          <cell r="Y880">
            <v>229</v>
          </cell>
          <cell r="Z880">
            <v>2</v>
          </cell>
          <cell r="AA880">
            <v>1.6</v>
          </cell>
          <cell r="AB880">
            <v>2.5299999999999998</v>
          </cell>
          <cell r="AC880">
            <v>0.05</v>
          </cell>
          <cell r="AD880">
            <v>0.33</v>
          </cell>
          <cell r="AE880">
            <v>0.04</v>
          </cell>
          <cell r="AF880">
            <v>4.01</v>
          </cell>
          <cell r="AG880">
            <v>4.01</v>
          </cell>
          <cell r="AH880">
            <v>0.34</v>
          </cell>
          <cell r="AI880">
            <v>1</v>
          </cell>
          <cell r="AJ880">
            <v>0</v>
          </cell>
          <cell r="AK880">
            <v>37</v>
          </cell>
          <cell r="AL880">
            <v>1.22</v>
          </cell>
          <cell r="AM880">
            <v>260</v>
          </cell>
          <cell r="AN880">
            <v>140</v>
          </cell>
          <cell r="AO880">
            <v>47</v>
          </cell>
          <cell r="AP880">
            <v>190</v>
          </cell>
          <cell r="AQ880">
            <v>12</v>
          </cell>
          <cell r="AR880">
            <v>2.2000000000000002</v>
          </cell>
          <cell r="AS880">
            <v>1.4</v>
          </cell>
        </row>
        <row r="881">
          <cell r="A881">
            <v>89</v>
          </cell>
          <cell r="B881" t="str">
            <v>Ovo de galinha, estrelado com margarina</v>
          </cell>
          <cell r="C881" t="str">
            <v>Ovos e ovoprodutos</v>
          </cell>
          <cell r="D881" t="str">
            <v>Ovos processados</v>
          </cell>
          <cell r="E881" t="str">
            <v>Produtos de ovo cozinhados</v>
          </cell>
          <cell r="F881">
            <v>194</v>
          </cell>
          <cell r="G881">
            <v>806</v>
          </cell>
          <cell r="H881">
            <v>15.5</v>
          </cell>
          <cell r="I881">
            <v>4.9000000000000004</v>
          </cell>
          <cell r="J881">
            <v>5</v>
          </cell>
          <cell r="K881">
            <v>3.4</v>
          </cell>
          <cell r="L881">
            <v>3.02</v>
          </cell>
          <cell r="M881">
            <v>0</v>
          </cell>
          <cell r="N881">
            <v>0</v>
          </cell>
          <cell r="O881">
            <v>0</v>
          </cell>
          <cell r="P881">
            <v>0</v>
          </cell>
          <cell r="Q881">
            <v>0</v>
          </cell>
          <cell r="R881">
            <v>0</v>
          </cell>
          <cell r="S881">
            <v>13.7</v>
          </cell>
          <cell r="T881">
            <v>0.7</v>
          </cell>
          <cell r="U881">
            <v>0</v>
          </cell>
          <cell r="V881">
            <v>69.5</v>
          </cell>
          <cell r="W881">
            <v>0</v>
          </cell>
          <cell r="X881">
            <v>430</v>
          </cell>
          <cell r="Y881">
            <v>231</v>
          </cell>
          <cell r="Z881">
            <v>20</v>
          </cell>
          <cell r="AA881">
            <v>1.6</v>
          </cell>
          <cell r="AB881">
            <v>2.4300000000000002</v>
          </cell>
          <cell r="AC881">
            <v>0.05</v>
          </cell>
          <cell r="AD881">
            <v>0.32</v>
          </cell>
          <cell r="AE881">
            <v>0.04</v>
          </cell>
          <cell r="AF881">
            <v>4.01</v>
          </cell>
          <cell r="AG881">
            <v>4.01</v>
          </cell>
          <cell r="AH881">
            <v>0.34</v>
          </cell>
          <cell r="AI881">
            <v>1</v>
          </cell>
          <cell r="AJ881">
            <v>0</v>
          </cell>
          <cell r="AK881">
            <v>37</v>
          </cell>
          <cell r="AL881">
            <v>1.29</v>
          </cell>
          <cell r="AM881">
            <v>280</v>
          </cell>
          <cell r="AN881">
            <v>140</v>
          </cell>
          <cell r="AO881">
            <v>47</v>
          </cell>
          <cell r="AP881">
            <v>190</v>
          </cell>
          <cell r="AQ881">
            <v>12</v>
          </cell>
          <cell r="AR881">
            <v>2.2000000000000002</v>
          </cell>
          <cell r="AS881">
            <v>1.4</v>
          </cell>
        </row>
        <row r="882">
          <cell r="A882">
            <v>91</v>
          </cell>
          <cell r="B882" t="str">
            <v>Ovo de galinha, mexido com manteiga</v>
          </cell>
          <cell r="C882" t="str">
            <v>Pratos compostos</v>
          </cell>
          <cell r="D882" t="str">
            <v>Pratos, incl. refeições prontas a comer (excluindo sopas e saladas)</v>
          </cell>
          <cell r="E882" t="str">
            <v>Pratos, excluindo pratos  de massa ou arroz, sanduíches e pizza</v>
          </cell>
          <cell r="F882">
            <v>197</v>
          </cell>
          <cell r="G882">
            <v>817</v>
          </cell>
          <cell r="H882">
            <v>16.100000000000001</v>
          </cell>
          <cell r="I882">
            <v>5.7</v>
          </cell>
          <cell r="J882">
            <v>5.0999999999999996</v>
          </cell>
          <cell r="K882">
            <v>2.2999999999999998</v>
          </cell>
          <cell r="L882">
            <v>2.0299999999999998</v>
          </cell>
          <cell r="M882">
            <v>0.2</v>
          </cell>
          <cell r="N882">
            <v>0</v>
          </cell>
          <cell r="O882">
            <v>0</v>
          </cell>
          <cell r="P882">
            <v>0</v>
          </cell>
          <cell r="Q882">
            <v>0</v>
          </cell>
          <cell r="R882">
            <v>0</v>
          </cell>
          <cell r="S882">
            <v>13</v>
          </cell>
          <cell r="T882">
            <v>0.8</v>
          </cell>
          <cell r="U882">
            <v>0</v>
          </cell>
          <cell r="V882">
            <v>69.5</v>
          </cell>
          <cell r="W882">
            <v>0</v>
          </cell>
          <cell r="X882">
            <v>423</v>
          </cell>
          <cell r="Y882">
            <v>226</v>
          </cell>
          <cell r="Z882">
            <v>3</v>
          </cell>
          <cell r="AA882">
            <v>1.6</v>
          </cell>
          <cell r="AB882">
            <v>2.4300000000000002</v>
          </cell>
          <cell r="AC882">
            <v>0.05</v>
          </cell>
          <cell r="AD882">
            <v>0.31</v>
          </cell>
          <cell r="AE882">
            <v>0.04</v>
          </cell>
          <cell r="AF882">
            <v>3.8</v>
          </cell>
          <cell r="AG882">
            <v>3.8</v>
          </cell>
          <cell r="AH882">
            <v>0.32</v>
          </cell>
          <cell r="AI882">
            <v>0.95</v>
          </cell>
          <cell r="AJ882">
            <v>0</v>
          </cell>
          <cell r="AK882">
            <v>35</v>
          </cell>
          <cell r="AL882">
            <v>1.37</v>
          </cell>
          <cell r="AM882">
            <v>330</v>
          </cell>
          <cell r="AN882">
            <v>130</v>
          </cell>
          <cell r="AO882">
            <v>45</v>
          </cell>
          <cell r="AP882">
            <v>180</v>
          </cell>
          <cell r="AQ882">
            <v>12</v>
          </cell>
          <cell r="AR882">
            <v>2.1</v>
          </cell>
          <cell r="AS882">
            <v>1.3</v>
          </cell>
        </row>
        <row r="883">
          <cell r="A883">
            <v>92</v>
          </cell>
          <cell r="B883" t="str">
            <v>Ovo de galinha, mexido com margarina</v>
          </cell>
          <cell r="C883" t="str">
            <v>Pratos compostos</v>
          </cell>
          <cell r="D883" t="str">
            <v>Pratos, incl. refeições prontas a comer (excluindo sopas e saladas)</v>
          </cell>
          <cell r="E883" t="str">
            <v>Pratos, excluindo pratos  de massa ou arroz, sanduíches e pizza</v>
          </cell>
          <cell r="F883">
            <v>196</v>
          </cell>
          <cell r="G883">
            <v>813</v>
          </cell>
          <cell r="H883">
            <v>16</v>
          </cell>
          <cell r="I883">
            <v>5.3</v>
          </cell>
          <cell r="J883">
            <v>5</v>
          </cell>
          <cell r="K883">
            <v>3.5</v>
          </cell>
          <cell r="L883">
            <v>3.19</v>
          </cell>
          <cell r="M883">
            <v>0</v>
          </cell>
          <cell r="N883">
            <v>0</v>
          </cell>
          <cell r="O883">
            <v>0</v>
          </cell>
          <cell r="P883">
            <v>0</v>
          </cell>
          <cell r="Q883">
            <v>0</v>
          </cell>
          <cell r="R883">
            <v>0</v>
          </cell>
          <cell r="S883">
            <v>13</v>
          </cell>
          <cell r="T883">
            <v>0.9</v>
          </cell>
          <cell r="U883">
            <v>0</v>
          </cell>
          <cell r="V883">
            <v>69.5</v>
          </cell>
          <cell r="W883">
            <v>0</v>
          </cell>
          <cell r="X883">
            <v>408</v>
          </cell>
          <cell r="Y883">
            <v>229</v>
          </cell>
          <cell r="Z883">
            <v>26</v>
          </cell>
          <cell r="AA883">
            <v>1.5</v>
          </cell>
          <cell r="AB883">
            <v>2.2999999999999998</v>
          </cell>
          <cell r="AC883">
            <v>0.05</v>
          </cell>
          <cell r="AD883">
            <v>0.31</v>
          </cell>
          <cell r="AE883">
            <v>0.04</v>
          </cell>
          <cell r="AF883">
            <v>3.8</v>
          </cell>
          <cell r="AG883">
            <v>3.8</v>
          </cell>
          <cell r="AH883">
            <v>0.32</v>
          </cell>
          <cell r="AI883">
            <v>0.95</v>
          </cell>
          <cell r="AJ883">
            <v>0</v>
          </cell>
          <cell r="AK883">
            <v>35</v>
          </cell>
          <cell r="AL883">
            <v>1.46</v>
          </cell>
          <cell r="AM883">
            <v>360</v>
          </cell>
          <cell r="AN883">
            <v>130</v>
          </cell>
          <cell r="AO883">
            <v>44</v>
          </cell>
          <cell r="AP883">
            <v>180</v>
          </cell>
          <cell r="AQ883">
            <v>12</v>
          </cell>
          <cell r="AR883">
            <v>2.1</v>
          </cell>
          <cell r="AS883">
            <v>1.3</v>
          </cell>
        </row>
        <row r="884">
          <cell r="A884">
            <v>1123</v>
          </cell>
          <cell r="B884" t="str">
            <v>Ovo mexido com leite e margarina</v>
          </cell>
          <cell r="C884" t="str">
            <v>Pratos compostos</v>
          </cell>
          <cell r="D884" t="str">
            <v>Pratos, incl. refeições prontas a comer (excluindo sopas e saladas)</v>
          </cell>
          <cell r="E884" t="str">
            <v>Pratos, excluindo pratos  de massa ou arroz, sanduíches e pizza</v>
          </cell>
          <cell r="F884">
            <v>213</v>
          </cell>
          <cell r="G884">
            <v>881</v>
          </cell>
          <cell r="H884">
            <v>18.3</v>
          </cell>
          <cell r="I884">
            <v>7</v>
          </cell>
          <cell r="J884">
            <v>5.2</v>
          </cell>
          <cell r="K884">
            <v>4.3</v>
          </cell>
          <cell r="L884">
            <v>3.89</v>
          </cell>
          <cell r="M884">
            <v>0</v>
          </cell>
          <cell r="N884">
            <v>0.9</v>
          </cell>
          <cell r="O884">
            <v>0.9</v>
          </cell>
          <cell r="P884">
            <v>0</v>
          </cell>
          <cell r="Q884">
            <v>0</v>
          </cell>
          <cell r="R884">
            <v>0.2</v>
          </cell>
          <cell r="S884">
            <v>11</v>
          </cell>
          <cell r="T884">
            <v>1.3</v>
          </cell>
          <cell r="U884">
            <v>0</v>
          </cell>
          <cell r="V884">
            <v>67.599999999999994</v>
          </cell>
          <cell r="W884">
            <v>0</v>
          </cell>
          <cell r="X884">
            <v>332</v>
          </cell>
          <cell r="Y884">
            <v>227</v>
          </cell>
          <cell r="Z884">
            <v>49</v>
          </cell>
          <cell r="AA884">
            <v>1.4</v>
          </cell>
          <cell r="AB884">
            <v>1.87</v>
          </cell>
          <cell r="AC884">
            <v>0.06</v>
          </cell>
          <cell r="AD884">
            <v>0.38</v>
          </cell>
          <cell r="AE884">
            <v>0.06</v>
          </cell>
          <cell r="AF884">
            <v>3.2</v>
          </cell>
          <cell r="AG884">
            <v>3.18</v>
          </cell>
          <cell r="AH884">
            <v>0.3</v>
          </cell>
          <cell r="AI884">
            <v>0.83</v>
          </cell>
          <cell r="AJ884">
            <v>0.1</v>
          </cell>
          <cell r="AK884">
            <v>41</v>
          </cell>
          <cell r="AL884">
            <v>1.83</v>
          </cell>
          <cell r="AM884">
            <v>510</v>
          </cell>
          <cell r="AN884">
            <v>130</v>
          </cell>
          <cell r="AO884">
            <v>52</v>
          </cell>
          <cell r="AP884">
            <v>160</v>
          </cell>
          <cell r="AQ884">
            <v>13</v>
          </cell>
          <cell r="AR884">
            <v>1.9</v>
          </cell>
          <cell r="AS884">
            <v>1.1000000000000001</v>
          </cell>
        </row>
        <row r="885">
          <cell r="A885">
            <v>117</v>
          </cell>
          <cell r="B885" t="str">
            <v>Pá de carneiro assada, sem molho</v>
          </cell>
          <cell r="C885" t="str">
            <v>Carne e produtos cárneos</v>
          </cell>
          <cell r="D885" t="str">
            <v>Carne de mamiferos e de aves</v>
          </cell>
          <cell r="E885" t="str">
            <v>Carne de mamíferos</v>
          </cell>
          <cell r="F885">
            <v>202</v>
          </cell>
          <cell r="G885">
            <v>845</v>
          </cell>
          <cell r="H885">
            <v>11.3</v>
          </cell>
          <cell r="I885">
            <v>4.9000000000000004</v>
          </cell>
          <cell r="J885">
            <v>3.6</v>
          </cell>
          <cell r="K885">
            <v>0.4</v>
          </cell>
          <cell r="L885">
            <v>0.3</v>
          </cell>
          <cell r="M885">
            <v>0.5</v>
          </cell>
          <cell r="N885">
            <v>0</v>
          </cell>
          <cell r="O885">
            <v>0</v>
          </cell>
          <cell r="P885">
            <v>0</v>
          </cell>
          <cell r="Q885">
            <v>0</v>
          </cell>
          <cell r="R885">
            <v>0</v>
          </cell>
          <cell r="S885">
            <v>25.1</v>
          </cell>
          <cell r="T885">
            <v>0.4</v>
          </cell>
          <cell r="U885">
            <v>0</v>
          </cell>
          <cell r="V885">
            <v>61.4</v>
          </cell>
          <cell r="W885">
            <v>0</v>
          </cell>
          <cell r="X885">
            <v>88</v>
          </cell>
          <cell r="Y885">
            <v>0</v>
          </cell>
          <cell r="Z885">
            <v>0</v>
          </cell>
          <cell r="AA885">
            <v>0.4</v>
          </cell>
          <cell r="AB885">
            <v>7.0000000000000007E-2</v>
          </cell>
          <cell r="AC885">
            <v>0.11</v>
          </cell>
          <cell r="AD885">
            <v>0.33</v>
          </cell>
          <cell r="AE885">
            <v>3.9</v>
          </cell>
          <cell r="AF885">
            <v>8.6</v>
          </cell>
          <cell r="AG885">
            <v>4.7</v>
          </cell>
          <cell r="AH885">
            <v>0.17</v>
          </cell>
          <cell r="AI885">
            <v>1.8</v>
          </cell>
          <cell r="AJ885">
            <v>0</v>
          </cell>
          <cell r="AK885">
            <v>2.1</v>
          </cell>
          <cell r="AL885">
            <v>2.0499999999999998</v>
          </cell>
          <cell r="AM885">
            <v>170</v>
          </cell>
          <cell r="AN885">
            <v>280</v>
          </cell>
          <cell r="AO885">
            <v>14</v>
          </cell>
          <cell r="AP885">
            <v>230</v>
          </cell>
          <cell r="AQ885">
            <v>20</v>
          </cell>
          <cell r="AR885">
            <v>1.7</v>
          </cell>
          <cell r="AS885">
            <v>2.6</v>
          </cell>
        </row>
        <row r="886">
          <cell r="A886">
            <v>119</v>
          </cell>
          <cell r="B886" t="str">
            <v>Pá de carneiro, assada com azeite e margarina</v>
          </cell>
          <cell r="C886" t="str">
            <v>Carne e produtos cárneos</v>
          </cell>
          <cell r="D886" t="str">
            <v>Carne de mamiferos e de aves</v>
          </cell>
          <cell r="E886" t="str">
            <v>Carne de mamíferos</v>
          </cell>
          <cell r="F886">
            <v>319</v>
          </cell>
          <cell r="G886">
            <v>1320</v>
          </cell>
          <cell r="H886">
            <v>24.6</v>
          </cell>
          <cell r="I886">
            <v>9.3000000000000007</v>
          </cell>
          <cell r="J886">
            <v>9.9</v>
          </cell>
          <cell r="K886">
            <v>2</v>
          </cell>
          <cell r="L886">
            <v>1.77</v>
          </cell>
          <cell r="M886">
            <v>0.7</v>
          </cell>
          <cell r="N886">
            <v>0</v>
          </cell>
          <cell r="O886">
            <v>0</v>
          </cell>
          <cell r="P886">
            <v>0</v>
          </cell>
          <cell r="Q886">
            <v>0</v>
          </cell>
          <cell r="R886">
            <v>0</v>
          </cell>
          <cell r="S886">
            <v>24.3</v>
          </cell>
          <cell r="T886">
            <v>1.4</v>
          </cell>
          <cell r="U886">
            <v>0</v>
          </cell>
          <cell r="V886">
            <v>48.4</v>
          </cell>
          <cell r="W886">
            <v>0</v>
          </cell>
          <cell r="X886">
            <v>81</v>
          </cell>
          <cell r="Y886">
            <v>32</v>
          </cell>
          <cell r="Z886">
            <v>22</v>
          </cell>
          <cell r="AA886">
            <v>0.4</v>
          </cell>
          <cell r="AB886">
            <v>0.84</v>
          </cell>
          <cell r="AC886">
            <v>0.09</v>
          </cell>
          <cell r="AD886">
            <v>0.31</v>
          </cell>
          <cell r="AE886">
            <v>3.8</v>
          </cell>
          <cell r="AF886">
            <v>9.7200000000000006</v>
          </cell>
          <cell r="AG886">
            <v>4.62</v>
          </cell>
          <cell r="AH886">
            <v>0.14000000000000001</v>
          </cell>
          <cell r="AI886">
            <v>1.7</v>
          </cell>
          <cell r="AJ886">
            <v>0</v>
          </cell>
          <cell r="AK886">
            <v>2</v>
          </cell>
          <cell r="AL886">
            <v>2.2999999999999998</v>
          </cell>
          <cell r="AM886">
            <v>560</v>
          </cell>
          <cell r="AN886">
            <v>220</v>
          </cell>
          <cell r="AO886">
            <v>13</v>
          </cell>
          <cell r="AP886">
            <v>210</v>
          </cell>
          <cell r="AQ886">
            <v>19</v>
          </cell>
          <cell r="AR886">
            <v>1.5</v>
          </cell>
          <cell r="AS886">
            <v>2.4</v>
          </cell>
        </row>
        <row r="887">
          <cell r="A887">
            <v>118</v>
          </cell>
          <cell r="B887" t="str">
            <v>Pá de carneiro, assada com margarina</v>
          </cell>
          <cell r="C887" t="str">
            <v>Carne e produtos cárneos</v>
          </cell>
          <cell r="D887" t="str">
            <v>Carne de mamiferos e de aves</v>
          </cell>
          <cell r="E887" t="str">
            <v>Carne de mamíferos</v>
          </cell>
          <cell r="F887">
            <v>310</v>
          </cell>
          <cell r="G887">
            <v>1290</v>
          </cell>
          <cell r="H887">
            <v>23.6</v>
          </cell>
          <cell r="I887">
            <v>10.7</v>
          </cell>
          <cell r="J887">
            <v>6.6</v>
          </cell>
          <cell r="K887">
            <v>2.9</v>
          </cell>
          <cell r="L887">
            <v>2.52</v>
          </cell>
          <cell r="M887">
            <v>0.7</v>
          </cell>
          <cell r="N887">
            <v>0</v>
          </cell>
          <cell r="O887">
            <v>0</v>
          </cell>
          <cell r="P887">
            <v>0</v>
          </cell>
          <cell r="Q887">
            <v>0</v>
          </cell>
          <cell r="R887">
            <v>0</v>
          </cell>
          <cell r="S887">
            <v>24.3</v>
          </cell>
          <cell r="T887">
            <v>1.6</v>
          </cell>
          <cell r="U887">
            <v>0</v>
          </cell>
          <cell r="V887">
            <v>49.2</v>
          </cell>
          <cell r="W887">
            <v>0</v>
          </cell>
          <cell r="X887">
            <v>81</v>
          </cell>
          <cell r="Y887">
            <v>65</v>
          </cell>
          <cell r="Z887">
            <v>43</v>
          </cell>
          <cell r="AA887">
            <v>0.4</v>
          </cell>
          <cell r="AB887">
            <v>0.08</v>
          </cell>
          <cell r="AC887">
            <v>0.09</v>
          </cell>
          <cell r="AD887">
            <v>0.31</v>
          </cell>
          <cell r="AE887">
            <v>3.8</v>
          </cell>
          <cell r="AF887">
            <v>9.7200000000000006</v>
          </cell>
          <cell r="AG887">
            <v>4.62</v>
          </cell>
          <cell r="AH887">
            <v>0.14000000000000001</v>
          </cell>
          <cell r="AI887">
            <v>1.7</v>
          </cell>
          <cell r="AJ887">
            <v>0</v>
          </cell>
          <cell r="AK887">
            <v>2</v>
          </cell>
          <cell r="AL887">
            <v>2.48</v>
          </cell>
          <cell r="AM887">
            <v>630</v>
          </cell>
          <cell r="AN887">
            <v>220</v>
          </cell>
          <cell r="AO887">
            <v>13</v>
          </cell>
          <cell r="AP887">
            <v>210</v>
          </cell>
          <cell r="AQ887">
            <v>20</v>
          </cell>
          <cell r="AR887">
            <v>1.5</v>
          </cell>
          <cell r="AS887">
            <v>2.4</v>
          </cell>
        </row>
        <row r="888">
          <cell r="A888">
            <v>104</v>
          </cell>
          <cell r="B888" t="str">
            <v>Pá de carneiro, cozida</v>
          </cell>
          <cell r="C888" t="str">
            <v>Carne e produtos cárneos</v>
          </cell>
          <cell r="D888" t="str">
            <v>Carne de mamiferos e de aves</v>
          </cell>
          <cell r="E888" t="str">
            <v>Carne de mamíferos</v>
          </cell>
          <cell r="F888">
            <v>238</v>
          </cell>
          <cell r="G888">
            <v>995</v>
          </cell>
          <cell r="H888">
            <v>14.2</v>
          </cell>
          <cell r="I888">
            <v>6.1</v>
          </cell>
          <cell r="J888">
            <v>4.5999999999999996</v>
          </cell>
          <cell r="K888">
            <v>0.5</v>
          </cell>
          <cell r="L888">
            <v>0.2</v>
          </cell>
          <cell r="M888">
            <v>0.7</v>
          </cell>
          <cell r="N888">
            <v>0</v>
          </cell>
          <cell r="O888">
            <v>0</v>
          </cell>
          <cell r="P888">
            <v>0</v>
          </cell>
          <cell r="Q888">
            <v>0</v>
          </cell>
          <cell r="R888">
            <v>0</v>
          </cell>
          <cell r="S888">
            <v>27.6</v>
          </cell>
          <cell r="T888">
            <v>0.4</v>
          </cell>
          <cell r="U888">
            <v>0</v>
          </cell>
          <cell r="V888">
            <v>56.5</v>
          </cell>
          <cell r="W888">
            <v>0</v>
          </cell>
          <cell r="X888">
            <v>91</v>
          </cell>
          <cell r="Y888">
            <v>0</v>
          </cell>
          <cell r="Z888">
            <v>0</v>
          </cell>
          <cell r="AA888">
            <v>0.5</v>
          </cell>
          <cell r="AB888">
            <v>0.08</v>
          </cell>
          <cell r="AC888">
            <v>0.08</v>
          </cell>
          <cell r="AD888">
            <v>0.25</v>
          </cell>
          <cell r="AE888">
            <v>3</v>
          </cell>
          <cell r="AF888">
            <v>8.1999999999999993</v>
          </cell>
          <cell r="AG888">
            <v>5.2</v>
          </cell>
          <cell r="AH888">
            <v>0.12</v>
          </cell>
          <cell r="AI888">
            <v>1.7</v>
          </cell>
          <cell r="AJ888">
            <v>0</v>
          </cell>
          <cell r="AK888">
            <v>1.7</v>
          </cell>
          <cell r="AL888">
            <v>1.74</v>
          </cell>
          <cell r="AM888">
            <v>170</v>
          </cell>
          <cell r="AN888">
            <v>210</v>
          </cell>
          <cell r="AO888">
            <v>14</v>
          </cell>
          <cell r="AP888">
            <v>240</v>
          </cell>
          <cell r="AQ888">
            <v>16</v>
          </cell>
          <cell r="AR888">
            <v>1.8</v>
          </cell>
          <cell r="AS888">
            <v>2.8</v>
          </cell>
        </row>
        <row r="889">
          <cell r="A889">
            <v>98</v>
          </cell>
          <cell r="B889" t="str">
            <v>Pá de carneiro, crua</v>
          </cell>
          <cell r="C889" t="str">
            <v>Carne e produtos cárneos</v>
          </cell>
          <cell r="D889" t="str">
            <v>Carne de mamiferos e de aves</v>
          </cell>
          <cell r="E889" t="str">
            <v>Carne de mamíferos</v>
          </cell>
          <cell r="F889">
            <v>195</v>
          </cell>
          <cell r="G889">
            <v>815</v>
          </cell>
          <cell r="H889">
            <v>12.6</v>
          </cell>
          <cell r="I889">
            <v>5.4</v>
          </cell>
          <cell r="J889">
            <v>4</v>
          </cell>
          <cell r="K889">
            <v>0.4</v>
          </cell>
          <cell r="L889">
            <v>0.3</v>
          </cell>
          <cell r="M889">
            <v>0.6</v>
          </cell>
          <cell r="N889">
            <v>0</v>
          </cell>
          <cell r="O889">
            <v>0</v>
          </cell>
          <cell r="P889">
            <v>0</v>
          </cell>
          <cell r="Q889">
            <v>0</v>
          </cell>
          <cell r="R889">
            <v>0</v>
          </cell>
          <cell r="S889">
            <v>20.5</v>
          </cell>
          <cell r="T889">
            <v>0.2</v>
          </cell>
          <cell r="U889">
            <v>0</v>
          </cell>
          <cell r="V889">
            <v>65.7</v>
          </cell>
          <cell r="W889">
            <v>0</v>
          </cell>
          <cell r="X889">
            <v>68</v>
          </cell>
          <cell r="Y889">
            <v>0</v>
          </cell>
          <cell r="Z889">
            <v>0</v>
          </cell>
          <cell r="AA889">
            <v>0.4</v>
          </cell>
          <cell r="AB889">
            <v>7.0000000000000007E-2</v>
          </cell>
          <cell r="AC889">
            <v>0.14000000000000001</v>
          </cell>
          <cell r="AD889">
            <v>0.32</v>
          </cell>
          <cell r="AE889">
            <v>4.3</v>
          </cell>
          <cell r="AF889">
            <v>8.1999999999999993</v>
          </cell>
          <cell r="AG889">
            <v>3.9</v>
          </cell>
          <cell r="AH889">
            <v>0.22</v>
          </cell>
          <cell r="AI889">
            <v>2</v>
          </cell>
          <cell r="AJ889">
            <v>0</v>
          </cell>
          <cell r="AK889">
            <v>2</v>
          </cell>
          <cell r="AL889">
            <v>0.9</v>
          </cell>
          <cell r="AM889">
            <v>66</v>
          </cell>
          <cell r="AN889">
            <v>270</v>
          </cell>
          <cell r="AO889">
            <v>12</v>
          </cell>
          <cell r="AP889">
            <v>210</v>
          </cell>
          <cell r="AQ889">
            <v>16</v>
          </cell>
          <cell r="AR889">
            <v>1.3</v>
          </cell>
          <cell r="AS889">
            <v>2</v>
          </cell>
        </row>
        <row r="890">
          <cell r="A890">
            <v>107</v>
          </cell>
          <cell r="B890" t="str">
            <v>Pá de carneiro, estufada sem molho</v>
          </cell>
          <cell r="C890" t="str">
            <v>Carne e produtos cárneos</v>
          </cell>
          <cell r="D890" t="str">
            <v>Carne de mamiferos e de aves</v>
          </cell>
          <cell r="E890" t="str">
            <v>Carne de mamíferos</v>
          </cell>
          <cell r="F890">
            <v>238</v>
          </cell>
          <cell r="G890">
            <v>995</v>
          </cell>
          <cell r="H890">
            <v>14.2</v>
          </cell>
          <cell r="I890">
            <v>6.1</v>
          </cell>
          <cell r="J890">
            <v>4.5999999999999996</v>
          </cell>
          <cell r="K890">
            <v>0.5</v>
          </cell>
          <cell r="L890">
            <v>0.3</v>
          </cell>
          <cell r="M890">
            <v>0.7</v>
          </cell>
          <cell r="N890">
            <v>0</v>
          </cell>
          <cell r="O890">
            <v>0</v>
          </cell>
          <cell r="P890">
            <v>0</v>
          </cell>
          <cell r="Q890">
            <v>0</v>
          </cell>
          <cell r="R890">
            <v>0</v>
          </cell>
          <cell r="S890">
            <v>27.6</v>
          </cell>
          <cell r="T890">
            <v>0.6</v>
          </cell>
          <cell r="U890">
            <v>0</v>
          </cell>
          <cell r="V890">
            <v>56</v>
          </cell>
          <cell r="W890">
            <v>0</v>
          </cell>
          <cell r="X890">
            <v>99</v>
          </cell>
          <cell r="Y890">
            <v>0</v>
          </cell>
          <cell r="Z890">
            <v>0</v>
          </cell>
          <cell r="AA890">
            <v>0.5</v>
          </cell>
          <cell r="AB890">
            <v>0.08</v>
          </cell>
          <cell r="AC890">
            <v>0.08</v>
          </cell>
          <cell r="AD890">
            <v>0.28999999999999998</v>
          </cell>
          <cell r="AE890">
            <v>3.3</v>
          </cell>
          <cell r="AF890">
            <v>8.5</v>
          </cell>
          <cell r="AG890">
            <v>5.2</v>
          </cell>
          <cell r="AH890">
            <v>0.14000000000000001</v>
          </cell>
          <cell r="AI890">
            <v>1.7</v>
          </cell>
          <cell r="AJ890">
            <v>0</v>
          </cell>
          <cell r="AK890">
            <v>1.8</v>
          </cell>
          <cell r="AL890">
            <v>1.7</v>
          </cell>
          <cell r="AM890">
            <v>230</v>
          </cell>
          <cell r="AN890">
            <v>210</v>
          </cell>
          <cell r="AO890">
            <v>14</v>
          </cell>
          <cell r="AP890">
            <v>240</v>
          </cell>
          <cell r="AQ890">
            <v>16</v>
          </cell>
          <cell r="AR890">
            <v>1.8</v>
          </cell>
          <cell r="AS890">
            <v>2.8</v>
          </cell>
        </row>
        <row r="891">
          <cell r="A891">
            <v>2120000006</v>
          </cell>
          <cell r="B891" t="str">
            <v>Pá de vitela crua</v>
          </cell>
          <cell r="C891" t="str">
            <v>Carne e produtos cárneos</v>
          </cell>
          <cell r="D891" t="str">
            <v>Carne de mamiferos e de aves</v>
          </cell>
          <cell r="E891" t="str">
            <v>Carne de mamíferos</v>
          </cell>
          <cell r="F891">
            <v>138</v>
          </cell>
          <cell r="G891">
            <v>582</v>
          </cell>
          <cell r="H891">
            <v>4.9000000000000004</v>
          </cell>
          <cell r="I891">
            <v>2.1</v>
          </cell>
          <cell r="J891">
            <v>2.4</v>
          </cell>
          <cell r="K891">
            <v>0.1</v>
          </cell>
          <cell r="L891">
            <v>0.1</v>
          </cell>
          <cell r="M891">
            <v>0.2</v>
          </cell>
          <cell r="N891">
            <v>0.3</v>
          </cell>
          <cell r="O891">
            <v>0</v>
          </cell>
          <cell r="P891">
            <v>0</v>
          </cell>
          <cell r="Q891">
            <v>0</v>
          </cell>
          <cell r="R891">
            <v>0</v>
          </cell>
          <cell r="S891">
            <v>23.3</v>
          </cell>
          <cell r="T891">
            <v>0.1</v>
          </cell>
          <cell r="U891">
            <v>0</v>
          </cell>
          <cell r="V891">
            <v>70.2</v>
          </cell>
          <cell r="W891">
            <v>0</v>
          </cell>
          <cell r="X891">
            <v>73</v>
          </cell>
          <cell r="Y891">
            <v>0</v>
          </cell>
          <cell r="Z891">
            <v>0</v>
          </cell>
          <cell r="AA891">
            <v>0</v>
          </cell>
          <cell r="AB891">
            <v>0.3</v>
          </cell>
          <cell r="AC891">
            <v>0.24</v>
          </cell>
          <cell r="AD891">
            <v>0.27</v>
          </cell>
          <cell r="AE891">
            <v>5.3</v>
          </cell>
          <cell r="AF891">
            <v>9.6</v>
          </cell>
          <cell r="AG891">
            <v>4.3</v>
          </cell>
          <cell r="AH891">
            <v>0.31</v>
          </cell>
          <cell r="AI891">
            <v>1</v>
          </cell>
          <cell r="AJ891">
            <v>0</v>
          </cell>
          <cell r="AK891">
            <v>5.3</v>
          </cell>
          <cell r="AL891">
            <v>1.3</v>
          </cell>
          <cell r="AM891">
            <v>25</v>
          </cell>
          <cell r="AN891">
            <v>370</v>
          </cell>
          <cell r="AO891">
            <v>6</v>
          </cell>
          <cell r="AP891">
            <v>180</v>
          </cell>
          <cell r="AQ891">
            <v>19</v>
          </cell>
          <cell r="AR891">
            <v>0.5</v>
          </cell>
          <cell r="AS891">
            <v>3</v>
          </cell>
          <cell r="AU891">
            <v>25</v>
          </cell>
        </row>
        <row r="892">
          <cell r="A892">
            <v>353</v>
          </cell>
          <cell r="B892" t="str">
            <v>Paio de lombo</v>
          </cell>
          <cell r="C892" t="str">
            <v>Carne e produtos cárneos</v>
          </cell>
          <cell r="D892" t="str">
            <v>Enchidos</v>
          </cell>
          <cell r="E892" t="str">
            <v>Enchidos preservados ou parcialmente preservados</v>
          </cell>
          <cell r="F892">
            <v>288</v>
          </cell>
          <cell r="G892">
            <v>1200</v>
          </cell>
          <cell r="H892">
            <v>19</v>
          </cell>
          <cell r="I892">
            <v>6.5</v>
          </cell>
          <cell r="J892">
            <v>7.5</v>
          </cell>
          <cell r="K892">
            <v>2.2000000000000002</v>
          </cell>
          <cell r="L892">
            <v>1.9</v>
          </cell>
          <cell r="M892">
            <v>0.1</v>
          </cell>
          <cell r="N892">
            <v>0</v>
          </cell>
          <cell r="O892">
            <v>0</v>
          </cell>
          <cell r="P892">
            <v>0</v>
          </cell>
          <cell r="Q892">
            <v>0</v>
          </cell>
          <cell r="R892">
            <v>0</v>
          </cell>
          <cell r="S892">
            <v>29.2</v>
          </cell>
          <cell r="T892">
            <v>8.8000000000000007</v>
          </cell>
          <cell r="U892">
            <v>0</v>
          </cell>
          <cell r="V892">
            <v>41.7</v>
          </cell>
          <cell r="W892">
            <v>0</v>
          </cell>
          <cell r="X892">
            <v>65</v>
          </cell>
          <cell r="Y892">
            <v>0</v>
          </cell>
          <cell r="Z892">
            <v>0</v>
          </cell>
          <cell r="AA892">
            <v>0</v>
          </cell>
          <cell r="AB892">
            <v>0.2</v>
          </cell>
          <cell r="AC892">
            <v>0.7</v>
          </cell>
          <cell r="AD892">
            <v>0.2</v>
          </cell>
          <cell r="AE892">
            <v>5</v>
          </cell>
          <cell r="AF892">
            <v>11</v>
          </cell>
          <cell r="AG892">
            <v>6.2</v>
          </cell>
          <cell r="AH892">
            <v>0.48</v>
          </cell>
          <cell r="AI892">
            <v>1.2</v>
          </cell>
          <cell r="AJ892">
            <v>0</v>
          </cell>
          <cell r="AK892">
            <v>3</v>
          </cell>
          <cell r="AL892">
            <v>10</v>
          </cell>
          <cell r="AM892">
            <v>3510</v>
          </cell>
          <cell r="AN892">
            <v>320</v>
          </cell>
          <cell r="AO892">
            <v>25</v>
          </cell>
          <cell r="AP892">
            <v>260</v>
          </cell>
          <cell r="AQ892">
            <v>25</v>
          </cell>
          <cell r="AR892">
            <v>1</v>
          </cell>
          <cell r="AS892">
            <v>3.8</v>
          </cell>
          <cell r="AU892">
            <v>13</v>
          </cell>
        </row>
        <row r="893">
          <cell r="A893">
            <v>354</v>
          </cell>
          <cell r="B893" t="str">
            <v>Paio de lombo entremeado</v>
          </cell>
          <cell r="C893" t="str">
            <v>Carne e produtos cárneos</v>
          </cell>
          <cell r="D893" t="str">
            <v>Enchidos</v>
          </cell>
          <cell r="E893" t="str">
            <v>Enchidos preservados ou parcialmente preservados</v>
          </cell>
          <cell r="F893">
            <v>361</v>
          </cell>
          <cell r="G893">
            <v>1500</v>
          </cell>
          <cell r="H893">
            <v>30</v>
          </cell>
          <cell r="I893">
            <v>13.7</v>
          </cell>
          <cell r="J893">
            <v>15.7</v>
          </cell>
          <cell r="K893">
            <v>4.5999999999999996</v>
          </cell>
          <cell r="L893">
            <v>3.9</v>
          </cell>
          <cell r="M893">
            <v>0.1</v>
          </cell>
          <cell r="N893">
            <v>0</v>
          </cell>
          <cell r="O893">
            <v>0</v>
          </cell>
          <cell r="P893">
            <v>0</v>
          </cell>
          <cell r="Q893">
            <v>0</v>
          </cell>
          <cell r="R893">
            <v>0</v>
          </cell>
          <cell r="S893">
            <v>22.8</v>
          </cell>
          <cell r="T893">
            <v>4.4000000000000004</v>
          </cell>
          <cell r="U893">
            <v>0</v>
          </cell>
          <cell r="V893">
            <v>37.9</v>
          </cell>
          <cell r="W893">
            <v>0</v>
          </cell>
          <cell r="X893">
            <v>77</v>
          </cell>
          <cell r="Y893">
            <v>0</v>
          </cell>
          <cell r="Z893">
            <v>0</v>
          </cell>
          <cell r="AA893">
            <v>0</v>
          </cell>
          <cell r="AB893">
            <v>0.2</v>
          </cell>
          <cell r="AC893">
            <v>0.65</v>
          </cell>
          <cell r="AD893">
            <v>0.2</v>
          </cell>
          <cell r="AE893">
            <v>5</v>
          </cell>
          <cell r="AF893">
            <v>9.9</v>
          </cell>
          <cell r="AG893">
            <v>4.9000000000000004</v>
          </cell>
          <cell r="AH893">
            <v>0.4</v>
          </cell>
          <cell r="AI893">
            <v>1</v>
          </cell>
          <cell r="AJ893">
            <v>0</v>
          </cell>
          <cell r="AK893">
            <v>2.6</v>
          </cell>
          <cell r="AL893">
            <v>9.1</v>
          </cell>
          <cell r="AM893">
            <v>1770</v>
          </cell>
          <cell r="AN893">
            <v>360</v>
          </cell>
          <cell r="AO893">
            <v>24</v>
          </cell>
          <cell r="AP893">
            <v>270</v>
          </cell>
          <cell r="AQ893">
            <v>16</v>
          </cell>
          <cell r="AR893">
            <v>1.5</v>
          </cell>
          <cell r="AS893">
            <v>3.1</v>
          </cell>
          <cell r="AU893">
            <v>13</v>
          </cell>
        </row>
        <row r="894">
          <cell r="A894">
            <v>426</v>
          </cell>
          <cell r="B894" t="str">
            <v>Pão de centeio</v>
          </cell>
          <cell r="C894" t="str">
            <v>Cereais e produtos à base de cereais</v>
          </cell>
          <cell r="D894" t="str">
            <v>Pão e produtos similares</v>
          </cell>
          <cell r="E894" t="str">
            <v>Pão levedado e similares</v>
          </cell>
          <cell r="F894">
            <v>268</v>
          </cell>
          <cell r="G894">
            <v>1140</v>
          </cell>
          <cell r="H894">
            <v>0.8</v>
          </cell>
          <cell r="I894">
            <v>0.1</v>
          </cell>
          <cell r="J894">
            <v>0.1</v>
          </cell>
          <cell r="K894">
            <v>0.4</v>
          </cell>
          <cell r="L894">
            <v>0.3</v>
          </cell>
          <cell r="M894">
            <v>0</v>
          </cell>
          <cell r="N894">
            <v>56.4</v>
          </cell>
          <cell r="O894">
            <v>2.2000000000000002</v>
          </cell>
          <cell r="P894">
            <v>0</v>
          </cell>
          <cell r="Q894">
            <v>54.2</v>
          </cell>
          <cell r="R894">
            <v>5.8</v>
          </cell>
          <cell r="S894">
            <v>5.9</v>
          </cell>
          <cell r="T894">
            <v>1.3</v>
          </cell>
          <cell r="U894">
            <v>0</v>
          </cell>
          <cell r="V894">
            <v>29.4</v>
          </cell>
          <cell r="W894">
            <v>0</v>
          </cell>
          <cell r="X894">
            <v>0</v>
          </cell>
          <cell r="Y894">
            <v>0</v>
          </cell>
          <cell r="Z894">
            <v>0</v>
          </cell>
          <cell r="AA894">
            <v>0</v>
          </cell>
          <cell r="AB894">
            <v>0.2</v>
          </cell>
          <cell r="AC894">
            <v>0.18</v>
          </cell>
          <cell r="AD894">
            <v>0.08</v>
          </cell>
          <cell r="AE894">
            <v>1.2</v>
          </cell>
          <cell r="AF894">
            <v>2.4</v>
          </cell>
          <cell r="AG894">
            <v>1.2</v>
          </cell>
          <cell r="AH894">
            <v>0.17</v>
          </cell>
          <cell r="AI894">
            <v>0</v>
          </cell>
          <cell r="AJ894">
            <v>0</v>
          </cell>
          <cell r="AK894">
            <v>24</v>
          </cell>
          <cell r="AL894">
            <v>1.9</v>
          </cell>
          <cell r="AM894">
            <v>520</v>
          </cell>
          <cell r="AN894">
            <v>250</v>
          </cell>
          <cell r="AO894">
            <v>56</v>
          </cell>
          <cell r="AP894">
            <v>100</v>
          </cell>
          <cell r="AQ894">
            <v>62</v>
          </cell>
          <cell r="AR894">
            <v>1.2</v>
          </cell>
          <cell r="AS894">
            <v>1.3</v>
          </cell>
          <cell r="AU894">
            <v>1</v>
          </cell>
        </row>
        <row r="895">
          <cell r="A895">
            <v>427</v>
          </cell>
          <cell r="B895" t="str">
            <v>Pão de centeio integral</v>
          </cell>
          <cell r="C895" t="str">
            <v>Cereais e produtos à base de cereais</v>
          </cell>
          <cell r="D895" t="str">
            <v>Pão e produtos similares</v>
          </cell>
          <cell r="E895" t="str">
            <v>Pão levedado e similares</v>
          </cell>
          <cell r="F895">
            <v>229</v>
          </cell>
          <cell r="G895">
            <v>968</v>
          </cell>
          <cell r="H895">
            <v>2.1</v>
          </cell>
          <cell r="I895">
            <v>0.3</v>
          </cell>
          <cell r="J895">
            <v>0.2</v>
          </cell>
          <cell r="K895">
            <v>1</v>
          </cell>
          <cell r="L895">
            <v>0.9</v>
          </cell>
          <cell r="M895">
            <v>0</v>
          </cell>
          <cell r="N895">
            <v>41.3</v>
          </cell>
          <cell r="O895">
            <v>1.6</v>
          </cell>
          <cell r="P895">
            <v>0</v>
          </cell>
          <cell r="Q895">
            <v>39.700000000000003</v>
          </cell>
          <cell r="R895">
            <v>7.1</v>
          </cell>
          <cell r="S895">
            <v>7.7</v>
          </cell>
          <cell r="T895">
            <v>0.6</v>
          </cell>
          <cell r="U895">
            <v>0</v>
          </cell>
          <cell r="V895">
            <v>38.799999999999997</v>
          </cell>
          <cell r="W895">
            <v>0</v>
          </cell>
          <cell r="X895">
            <v>0</v>
          </cell>
          <cell r="Y895">
            <v>0</v>
          </cell>
          <cell r="Z895">
            <v>0</v>
          </cell>
          <cell r="AA895">
            <v>0</v>
          </cell>
          <cell r="AB895">
            <v>0.4</v>
          </cell>
          <cell r="AC895">
            <v>7.0000000000000007E-2</v>
          </cell>
          <cell r="AD895">
            <v>0.27</v>
          </cell>
          <cell r="AE895">
            <v>2.5</v>
          </cell>
          <cell r="AF895">
            <v>4</v>
          </cell>
          <cell r="AG895">
            <v>1.5</v>
          </cell>
          <cell r="AH895">
            <v>0.22</v>
          </cell>
          <cell r="AI895">
            <v>0</v>
          </cell>
          <cell r="AJ895">
            <v>0</v>
          </cell>
          <cell r="AK895">
            <v>22</v>
          </cell>
          <cell r="AL895">
            <v>3</v>
          </cell>
          <cell r="AM895">
            <v>220</v>
          </cell>
          <cell r="AN895">
            <v>290</v>
          </cell>
          <cell r="AO895">
            <v>120</v>
          </cell>
          <cell r="AP895">
            <v>240</v>
          </cell>
          <cell r="AQ895">
            <v>54</v>
          </cell>
          <cell r="AR895">
            <v>4.4000000000000004</v>
          </cell>
          <cell r="AS895">
            <v>0.2</v>
          </cell>
          <cell r="AU895">
            <v>1</v>
          </cell>
        </row>
        <row r="896">
          <cell r="A896">
            <v>432</v>
          </cell>
          <cell r="B896" t="str">
            <v>Pão de forma, de trigo com passas</v>
          </cell>
          <cell r="C896" t="str">
            <v>Cereais e produtos à base de cereais</v>
          </cell>
          <cell r="D896" t="str">
            <v>Pão e produtos similares</v>
          </cell>
          <cell r="E896" t="str">
            <v>Pão levedado e similares</v>
          </cell>
          <cell r="F896">
            <v>291</v>
          </cell>
          <cell r="G896">
            <v>1230</v>
          </cell>
          <cell r="H896">
            <v>2</v>
          </cell>
          <cell r="I896">
            <v>0.4</v>
          </cell>
          <cell r="J896">
            <v>0.3</v>
          </cell>
          <cell r="K896">
            <v>0.7</v>
          </cell>
          <cell r="L896">
            <v>0.7</v>
          </cell>
          <cell r="M896">
            <v>0</v>
          </cell>
          <cell r="N896">
            <v>58.3</v>
          </cell>
          <cell r="O896">
            <v>5.3</v>
          </cell>
          <cell r="P896">
            <v>0</v>
          </cell>
          <cell r="Q896">
            <v>53</v>
          </cell>
          <cell r="R896">
            <v>3.5</v>
          </cell>
          <cell r="S896">
            <v>8.3000000000000007</v>
          </cell>
          <cell r="T896">
            <v>0.7</v>
          </cell>
          <cell r="U896">
            <v>0</v>
          </cell>
          <cell r="V896">
            <v>26.1</v>
          </cell>
          <cell r="W896">
            <v>0</v>
          </cell>
          <cell r="X896">
            <v>0</v>
          </cell>
          <cell r="Y896">
            <v>0</v>
          </cell>
          <cell r="Z896">
            <v>0</v>
          </cell>
          <cell r="AA896">
            <v>0</v>
          </cell>
          <cell r="AB896">
            <v>0</v>
          </cell>
          <cell r="AC896">
            <v>0.08</v>
          </cell>
          <cell r="AD896">
            <v>0.49</v>
          </cell>
          <cell r="AE896">
            <v>3</v>
          </cell>
          <cell r="AF896">
            <v>4.7</v>
          </cell>
          <cell r="AG896">
            <v>1.7</v>
          </cell>
          <cell r="AH896">
            <v>0.08</v>
          </cell>
          <cell r="AI896">
            <v>0</v>
          </cell>
          <cell r="AJ896">
            <v>2</v>
          </cell>
          <cell r="AK896">
            <v>17</v>
          </cell>
          <cell r="AL896">
            <v>1.73</v>
          </cell>
          <cell r="AM896">
            <v>290</v>
          </cell>
          <cell r="AN896">
            <v>160</v>
          </cell>
          <cell r="AO896">
            <v>32</v>
          </cell>
          <cell r="AP896">
            <v>120</v>
          </cell>
          <cell r="AQ896">
            <v>31</v>
          </cell>
          <cell r="AR896">
            <v>1.5</v>
          </cell>
          <cell r="AS896">
            <v>1</v>
          </cell>
        </row>
        <row r="897">
          <cell r="A897">
            <v>431</v>
          </cell>
          <cell r="B897" t="str">
            <v>Pão de forma, de trigo enriquecido</v>
          </cell>
          <cell r="C897" t="str">
            <v>Cereais e produtos à base de cereais</v>
          </cell>
          <cell r="D897" t="str">
            <v>Pão e produtos similares</v>
          </cell>
          <cell r="E897" t="str">
            <v>Pão levedado e similares</v>
          </cell>
          <cell r="F897">
            <v>284</v>
          </cell>
          <cell r="G897">
            <v>1200</v>
          </cell>
          <cell r="H897">
            <v>2.7</v>
          </cell>
          <cell r="I897">
            <v>0.6</v>
          </cell>
          <cell r="J897">
            <v>0.4</v>
          </cell>
          <cell r="K897">
            <v>1</v>
          </cell>
          <cell r="L897">
            <v>1</v>
          </cell>
          <cell r="M897">
            <v>0</v>
          </cell>
          <cell r="N897">
            <v>54.5</v>
          </cell>
          <cell r="O897">
            <v>2</v>
          </cell>
          <cell r="P897">
            <v>0</v>
          </cell>
          <cell r="Q897">
            <v>52.5</v>
          </cell>
          <cell r="R897">
            <v>3.2</v>
          </cell>
          <cell r="S897">
            <v>8.6999999999999993</v>
          </cell>
          <cell r="T897">
            <v>1</v>
          </cell>
          <cell r="U897">
            <v>0</v>
          </cell>
          <cell r="V897">
            <v>28.8</v>
          </cell>
          <cell r="W897">
            <v>0</v>
          </cell>
          <cell r="X897">
            <v>0</v>
          </cell>
          <cell r="Y897">
            <v>0</v>
          </cell>
          <cell r="Z897">
            <v>0</v>
          </cell>
          <cell r="AA897">
            <v>0</v>
          </cell>
          <cell r="AB897">
            <v>0</v>
          </cell>
          <cell r="AC897">
            <v>0.1</v>
          </cell>
          <cell r="AD897">
            <v>0.42</v>
          </cell>
          <cell r="AE897">
            <v>4.4000000000000004</v>
          </cell>
          <cell r="AF897">
            <v>6.2</v>
          </cell>
          <cell r="AG897">
            <v>1.8</v>
          </cell>
          <cell r="AH897">
            <v>7.0000000000000007E-2</v>
          </cell>
          <cell r="AI897">
            <v>0</v>
          </cell>
          <cell r="AJ897">
            <v>2.5</v>
          </cell>
          <cell r="AK897">
            <v>18</v>
          </cell>
          <cell r="AL897">
            <v>2.09</v>
          </cell>
          <cell r="AM897">
            <v>400</v>
          </cell>
          <cell r="AN897">
            <v>120</v>
          </cell>
          <cell r="AO897">
            <v>50</v>
          </cell>
          <cell r="AP897">
            <v>120</v>
          </cell>
          <cell r="AQ897">
            <v>30</v>
          </cell>
          <cell r="AR897">
            <v>1.1000000000000001</v>
          </cell>
          <cell r="AS897">
            <v>0.9</v>
          </cell>
        </row>
        <row r="898">
          <cell r="A898">
            <v>438</v>
          </cell>
          <cell r="B898" t="str">
            <v>Pão de leite (trigo)</v>
          </cell>
          <cell r="C898" t="str">
            <v>Cereais e produtos à base de cereais</v>
          </cell>
          <cell r="D898" t="str">
            <v>Produtos de pastelaria fina</v>
          </cell>
          <cell r="E898" t="str">
            <v>Pastelaria de massa levedada</v>
          </cell>
          <cell r="F898">
            <v>259</v>
          </cell>
          <cell r="G898">
            <v>1100</v>
          </cell>
          <cell r="H898">
            <v>1.9</v>
          </cell>
          <cell r="I898">
            <v>0.5</v>
          </cell>
          <cell r="J898">
            <v>0.3</v>
          </cell>
          <cell r="K898">
            <v>0.4</v>
          </cell>
          <cell r="L898">
            <v>0.4</v>
          </cell>
          <cell r="M898">
            <v>0</v>
          </cell>
          <cell r="N898">
            <v>51.4</v>
          </cell>
          <cell r="O898">
            <v>3.1</v>
          </cell>
          <cell r="P898">
            <v>0</v>
          </cell>
          <cell r="Q898">
            <v>48.3</v>
          </cell>
          <cell r="R898">
            <v>2.5</v>
          </cell>
          <cell r="S898">
            <v>7.7</v>
          </cell>
          <cell r="T898">
            <v>1.1000000000000001</v>
          </cell>
          <cell r="U898">
            <v>0</v>
          </cell>
          <cell r="V898">
            <v>35.5</v>
          </cell>
          <cell r="W898">
            <v>0</v>
          </cell>
          <cell r="X898">
            <v>0</v>
          </cell>
          <cell r="Y898">
            <v>82</v>
          </cell>
          <cell r="Z898">
            <v>0</v>
          </cell>
          <cell r="AA898">
            <v>0.6</v>
          </cell>
          <cell r="AB898">
            <v>0.19</v>
          </cell>
          <cell r="AC898">
            <v>0.31</v>
          </cell>
          <cell r="AD898">
            <v>0.4</v>
          </cell>
          <cell r="AE898">
            <v>5</v>
          </cell>
          <cell r="AF898">
            <v>6.5</v>
          </cell>
          <cell r="AG898">
            <v>1.5</v>
          </cell>
          <cell r="AH898">
            <v>0.09</v>
          </cell>
          <cell r="AI898">
            <v>0</v>
          </cell>
          <cell r="AJ898">
            <v>0</v>
          </cell>
          <cell r="AK898">
            <v>38</v>
          </cell>
          <cell r="AL898">
            <v>1.05</v>
          </cell>
          <cell r="AM898">
            <v>440</v>
          </cell>
          <cell r="AN898">
            <v>160</v>
          </cell>
          <cell r="AO898">
            <v>63</v>
          </cell>
          <cell r="AP898">
            <v>120</v>
          </cell>
          <cell r="AQ898">
            <v>29</v>
          </cell>
          <cell r="AR898">
            <v>3.9</v>
          </cell>
          <cell r="AS898">
            <v>0.8</v>
          </cell>
          <cell r="AU898">
            <v>4</v>
          </cell>
        </row>
        <row r="899">
          <cell r="A899">
            <v>486</v>
          </cell>
          <cell r="B899" t="str">
            <v>Pão de ló</v>
          </cell>
          <cell r="C899" t="str">
            <v>Cereais e produtos à base de cereais</v>
          </cell>
          <cell r="D899" t="str">
            <v>Produtos de pastelaria fina</v>
          </cell>
          <cell r="E899" t="str">
            <v>Bolos</v>
          </cell>
          <cell r="F899">
            <v>361</v>
          </cell>
          <cell r="G899">
            <v>1520</v>
          </cell>
          <cell r="H899">
            <v>8</v>
          </cell>
          <cell r="I899">
            <v>2.5</v>
          </cell>
          <cell r="J899">
            <v>2.5</v>
          </cell>
          <cell r="K899">
            <v>1.8</v>
          </cell>
          <cell r="L899">
            <v>1.62</v>
          </cell>
          <cell r="M899">
            <v>0</v>
          </cell>
          <cell r="N899">
            <v>62.2</v>
          </cell>
          <cell r="O899">
            <v>36.1</v>
          </cell>
          <cell r="P899">
            <v>0</v>
          </cell>
          <cell r="Q899">
            <v>26.2</v>
          </cell>
          <cell r="R899">
            <v>1</v>
          </cell>
          <cell r="S899">
            <v>9.6</v>
          </cell>
          <cell r="T899">
            <v>0.3</v>
          </cell>
          <cell r="U899">
            <v>0</v>
          </cell>
          <cell r="V899">
            <v>18.3</v>
          </cell>
          <cell r="W899">
            <v>0</v>
          </cell>
          <cell r="X899">
            <v>214</v>
          </cell>
          <cell r="Y899">
            <v>114</v>
          </cell>
          <cell r="Z899">
            <v>10</v>
          </cell>
          <cell r="AA899">
            <v>0.9</v>
          </cell>
          <cell r="AB899">
            <v>1.31</v>
          </cell>
          <cell r="AC899">
            <v>0.06</v>
          </cell>
          <cell r="AD899">
            <v>0.21</v>
          </cell>
          <cell r="AE899">
            <v>0.4</v>
          </cell>
          <cell r="AF899">
            <v>2.96</v>
          </cell>
          <cell r="AG899">
            <v>2.57</v>
          </cell>
          <cell r="AH899">
            <v>0.19</v>
          </cell>
          <cell r="AI899">
            <v>0.52</v>
          </cell>
          <cell r="AJ899">
            <v>0</v>
          </cell>
          <cell r="AK899">
            <v>17</v>
          </cell>
          <cell r="AL899">
            <v>0.78400000000000003</v>
          </cell>
          <cell r="AM899">
            <v>100</v>
          </cell>
          <cell r="AN899">
            <v>120</v>
          </cell>
          <cell r="AO899">
            <v>33</v>
          </cell>
          <cell r="AP899">
            <v>150</v>
          </cell>
          <cell r="AQ899">
            <v>19</v>
          </cell>
          <cell r="AR899">
            <v>1.5</v>
          </cell>
          <cell r="AS899">
            <v>1</v>
          </cell>
        </row>
        <row r="900">
          <cell r="A900">
            <v>428</v>
          </cell>
          <cell r="B900" t="str">
            <v>Pão de milho</v>
          </cell>
          <cell r="C900" t="str">
            <v>Cereais e produtos à base de cereais</v>
          </cell>
          <cell r="D900" t="str">
            <v>Pão e produtos similares</v>
          </cell>
          <cell r="E900" t="str">
            <v>Pão levedado e similares</v>
          </cell>
          <cell r="F900">
            <v>188</v>
          </cell>
          <cell r="G900">
            <v>797</v>
          </cell>
          <cell r="H900">
            <v>1.2</v>
          </cell>
          <cell r="I900">
            <v>0.2</v>
          </cell>
          <cell r="J900">
            <v>0.3</v>
          </cell>
          <cell r="K900">
            <v>0.6</v>
          </cell>
          <cell r="L900">
            <v>0.6</v>
          </cell>
          <cell r="M900">
            <v>0</v>
          </cell>
          <cell r="N900">
            <v>37.200000000000003</v>
          </cell>
          <cell r="O900">
            <v>0</v>
          </cell>
          <cell r="P900">
            <v>0</v>
          </cell>
          <cell r="Q900">
            <v>37.200000000000003</v>
          </cell>
          <cell r="R900">
            <v>3.7</v>
          </cell>
          <cell r="S900">
            <v>5.3</v>
          </cell>
          <cell r="T900">
            <v>0.7</v>
          </cell>
          <cell r="U900">
            <v>0</v>
          </cell>
          <cell r="V900">
            <v>51</v>
          </cell>
          <cell r="W900">
            <v>0</v>
          </cell>
          <cell r="X900">
            <v>0</v>
          </cell>
          <cell r="Y900">
            <v>0</v>
          </cell>
          <cell r="Z900">
            <v>0</v>
          </cell>
          <cell r="AA900">
            <v>0</v>
          </cell>
          <cell r="AB900">
            <v>0</v>
          </cell>
          <cell r="AC900">
            <v>0.2</v>
          </cell>
          <cell r="AD900">
            <v>0.08</v>
          </cell>
          <cell r="AE900">
            <v>0.8</v>
          </cell>
          <cell r="AF900">
            <v>1.9</v>
          </cell>
          <cell r="AG900">
            <v>1.1000000000000001</v>
          </cell>
          <cell r="AH900">
            <v>0.05</v>
          </cell>
          <cell r="AI900">
            <v>0</v>
          </cell>
          <cell r="AJ900">
            <v>0</v>
          </cell>
          <cell r="AK900">
            <v>5</v>
          </cell>
          <cell r="AL900">
            <v>1.6</v>
          </cell>
          <cell r="AM900">
            <v>280</v>
          </cell>
          <cell r="AN900">
            <v>180</v>
          </cell>
          <cell r="AO900">
            <v>14</v>
          </cell>
          <cell r="AP900">
            <v>110</v>
          </cell>
          <cell r="AQ900">
            <v>37</v>
          </cell>
          <cell r="AR900">
            <v>1.3</v>
          </cell>
          <cell r="AS900">
            <v>0.4</v>
          </cell>
          <cell r="AU900">
            <v>1</v>
          </cell>
        </row>
        <row r="901">
          <cell r="A901">
            <v>430</v>
          </cell>
          <cell r="B901" t="str">
            <v>Pão de mistura de trigo e centeio</v>
          </cell>
          <cell r="C901" t="str">
            <v>Cereais e produtos à base de cereais</v>
          </cell>
          <cell r="D901" t="str">
            <v>Pão e produtos similares</v>
          </cell>
          <cell r="E901" t="str">
            <v>Pão levedado e similares</v>
          </cell>
          <cell r="F901">
            <v>272</v>
          </cell>
          <cell r="G901">
            <v>1150</v>
          </cell>
          <cell r="H901">
            <v>1.4</v>
          </cell>
          <cell r="I901">
            <v>0.3</v>
          </cell>
          <cell r="J901">
            <v>0.5</v>
          </cell>
          <cell r="K901">
            <v>0.5</v>
          </cell>
          <cell r="L901">
            <v>0.5</v>
          </cell>
          <cell r="M901">
            <v>0</v>
          </cell>
          <cell r="N901">
            <v>53.8</v>
          </cell>
          <cell r="O901">
            <v>2</v>
          </cell>
          <cell r="P901">
            <v>0</v>
          </cell>
          <cell r="Q901">
            <v>51.8</v>
          </cell>
          <cell r="R901">
            <v>4.3</v>
          </cell>
          <cell r="S901">
            <v>9</v>
          </cell>
          <cell r="T901">
            <v>1.5</v>
          </cell>
          <cell r="U901">
            <v>0</v>
          </cell>
          <cell r="V901">
            <v>29.8</v>
          </cell>
          <cell r="W901">
            <v>0</v>
          </cell>
          <cell r="X901">
            <v>0</v>
          </cell>
          <cell r="Y901">
            <v>0</v>
          </cell>
          <cell r="Z901">
            <v>0</v>
          </cell>
          <cell r="AA901">
            <v>0</v>
          </cell>
          <cell r="AB901">
            <v>0.24</v>
          </cell>
          <cell r="AC901">
            <v>0.13</v>
          </cell>
          <cell r="AD901">
            <v>0.33</v>
          </cell>
          <cell r="AE901">
            <v>3.2</v>
          </cell>
          <cell r="AF901">
            <v>5</v>
          </cell>
          <cell r="AG901">
            <v>1.8</v>
          </cell>
          <cell r="AH901">
            <v>0.1</v>
          </cell>
          <cell r="AI901">
            <v>0</v>
          </cell>
          <cell r="AJ901">
            <v>0</v>
          </cell>
          <cell r="AK901">
            <v>33</v>
          </cell>
          <cell r="AL901">
            <v>1.66</v>
          </cell>
          <cell r="AM901">
            <v>580</v>
          </cell>
          <cell r="AN901">
            <v>160</v>
          </cell>
          <cell r="AO901">
            <v>46</v>
          </cell>
          <cell r="AP901">
            <v>130</v>
          </cell>
          <cell r="AQ901">
            <v>36</v>
          </cell>
          <cell r="AR901">
            <v>1.6</v>
          </cell>
          <cell r="AS901">
            <v>0.8</v>
          </cell>
          <cell r="AU901">
            <v>1</v>
          </cell>
        </row>
        <row r="902">
          <cell r="A902">
            <v>429</v>
          </cell>
          <cell r="B902" t="str">
            <v>Pão de trigo</v>
          </cell>
          <cell r="C902" t="str">
            <v>Cereais e produtos à base de cereais</v>
          </cell>
          <cell r="D902" t="str">
            <v>Pão e produtos similares</v>
          </cell>
          <cell r="E902" t="str">
            <v>Pão levedado e similares</v>
          </cell>
          <cell r="F902">
            <v>290</v>
          </cell>
          <cell r="G902">
            <v>1230</v>
          </cell>
          <cell r="H902">
            <v>2.2000000000000002</v>
          </cell>
          <cell r="I902">
            <v>0.5</v>
          </cell>
          <cell r="J902">
            <v>0.3</v>
          </cell>
          <cell r="K902">
            <v>0.8</v>
          </cell>
          <cell r="L902">
            <v>0.8</v>
          </cell>
          <cell r="M902">
            <v>0</v>
          </cell>
          <cell r="N902">
            <v>57.3</v>
          </cell>
          <cell r="O902">
            <v>2.1</v>
          </cell>
          <cell r="P902">
            <v>0</v>
          </cell>
          <cell r="Q902">
            <v>55.2</v>
          </cell>
          <cell r="R902">
            <v>3.8</v>
          </cell>
          <cell r="S902">
            <v>8.4</v>
          </cell>
          <cell r="T902">
            <v>1.5</v>
          </cell>
          <cell r="U902">
            <v>0</v>
          </cell>
          <cell r="V902">
            <v>26.2</v>
          </cell>
          <cell r="W902">
            <v>0</v>
          </cell>
          <cell r="X902">
            <v>0</v>
          </cell>
          <cell r="Y902">
            <v>0</v>
          </cell>
          <cell r="Z902">
            <v>0</v>
          </cell>
          <cell r="AA902">
            <v>0</v>
          </cell>
          <cell r="AB902">
            <v>0</v>
          </cell>
          <cell r="AC902">
            <v>0.04</v>
          </cell>
          <cell r="AD902">
            <v>0.2</v>
          </cell>
          <cell r="AE902">
            <v>1.3</v>
          </cell>
          <cell r="AF902">
            <v>3.1</v>
          </cell>
          <cell r="AG902">
            <v>1.8</v>
          </cell>
          <cell r="AH902">
            <v>7.0000000000000007E-2</v>
          </cell>
          <cell r="AI902">
            <v>0</v>
          </cell>
          <cell r="AJ902">
            <v>0</v>
          </cell>
          <cell r="AK902">
            <v>29</v>
          </cell>
          <cell r="AL902">
            <v>2.09</v>
          </cell>
          <cell r="AM902">
            <v>610</v>
          </cell>
          <cell r="AN902">
            <v>120</v>
          </cell>
          <cell r="AO902">
            <v>43</v>
          </cell>
          <cell r="AP902">
            <v>160</v>
          </cell>
          <cell r="AQ902">
            <v>31</v>
          </cell>
          <cell r="AR902">
            <v>2.2000000000000002</v>
          </cell>
          <cell r="AS902">
            <v>1</v>
          </cell>
          <cell r="AU902">
            <v>1</v>
          </cell>
        </row>
        <row r="903">
          <cell r="A903">
            <v>433</v>
          </cell>
          <cell r="B903" t="str">
            <v>Pão de trigo integral</v>
          </cell>
          <cell r="C903" t="str">
            <v>Cereais e produtos à base de cereais</v>
          </cell>
          <cell r="D903" t="str">
            <v>Pão e produtos similares</v>
          </cell>
          <cell r="E903" t="str">
            <v>Pão levedado e similares</v>
          </cell>
          <cell r="F903">
            <v>232</v>
          </cell>
          <cell r="G903">
            <v>978</v>
          </cell>
          <cell r="H903">
            <v>3</v>
          </cell>
          <cell r="I903">
            <v>0.7</v>
          </cell>
          <cell r="J903">
            <v>0.4</v>
          </cell>
          <cell r="K903">
            <v>1.1000000000000001</v>
          </cell>
          <cell r="L903">
            <v>1.1000000000000001</v>
          </cell>
          <cell r="M903">
            <v>0</v>
          </cell>
          <cell r="N903">
            <v>39.9</v>
          </cell>
          <cell r="O903">
            <v>2.2000000000000002</v>
          </cell>
          <cell r="P903">
            <v>0</v>
          </cell>
          <cell r="Q903">
            <v>37.700000000000003</v>
          </cell>
          <cell r="R903">
            <v>7.4</v>
          </cell>
          <cell r="S903">
            <v>7.6</v>
          </cell>
          <cell r="T903">
            <v>1.2</v>
          </cell>
          <cell r="U903">
            <v>0</v>
          </cell>
          <cell r="V903">
            <v>40.299999999999997</v>
          </cell>
          <cell r="W903">
            <v>0</v>
          </cell>
          <cell r="X903">
            <v>0</v>
          </cell>
          <cell r="Y903">
            <v>0</v>
          </cell>
          <cell r="Z903">
            <v>0</v>
          </cell>
          <cell r="AA903">
            <v>0</v>
          </cell>
          <cell r="AB903">
            <v>0.2</v>
          </cell>
          <cell r="AC903">
            <v>0.14000000000000001</v>
          </cell>
          <cell r="AD903">
            <v>0.17</v>
          </cell>
          <cell r="AE903">
            <v>2.5</v>
          </cell>
          <cell r="AF903">
            <v>4.0999999999999996</v>
          </cell>
          <cell r="AG903">
            <v>1.6</v>
          </cell>
          <cell r="AH903">
            <v>0.1</v>
          </cell>
          <cell r="AI903">
            <v>0</v>
          </cell>
          <cell r="AJ903">
            <v>0</v>
          </cell>
          <cell r="AK903">
            <v>32</v>
          </cell>
          <cell r="AL903">
            <v>1.78</v>
          </cell>
          <cell r="AM903">
            <v>500</v>
          </cell>
          <cell r="AN903">
            <v>220</v>
          </cell>
          <cell r="AO903">
            <v>55</v>
          </cell>
          <cell r="AP903">
            <v>250</v>
          </cell>
          <cell r="AQ903">
            <v>93</v>
          </cell>
          <cell r="AR903">
            <v>3</v>
          </cell>
          <cell r="AS903">
            <v>2</v>
          </cell>
          <cell r="AU903">
            <v>1</v>
          </cell>
        </row>
        <row r="904">
          <cell r="A904">
            <v>436</v>
          </cell>
          <cell r="B904" t="str">
            <v>Pão de trigo integral com passas</v>
          </cell>
          <cell r="C904" t="str">
            <v>Cereais e produtos à base de cereais</v>
          </cell>
          <cell r="D904" t="str">
            <v>Pão e produtos similares</v>
          </cell>
          <cell r="E904" t="str">
            <v>Pão levedado e similares</v>
          </cell>
          <cell r="F904">
            <v>247</v>
          </cell>
          <cell r="G904">
            <v>1040</v>
          </cell>
          <cell r="H904">
            <v>2.6</v>
          </cell>
          <cell r="I904">
            <v>0.6</v>
          </cell>
          <cell r="J904">
            <v>0.3</v>
          </cell>
          <cell r="K904">
            <v>1</v>
          </cell>
          <cell r="L904">
            <v>1</v>
          </cell>
          <cell r="M904">
            <v>0</v>
          </cell>
          <cell r="N904">
            <v>44</v>
          </cell>
          <cell r="O904">
            <v>8.5</v>
          </cell>
          <cell r="P904">
            <v>0</v>
          </cell>
          <cell r="Q904">
            <v>35.5</v>
          </cell>
          <cell r="R904">
            <v>9.1</v>
          </cell>
          <cell r="S904">
            <v>7.4</v>
          </cell>
          <cell r="T904">
            <v>0.2</v>
          </cell>
          <cell r="U904">
            <v>0</v>
          </cell>
          <cell r="V904">
            <v>35</v>
          </cell>
          <cell r="W904">
            <v>0</v>
          </cell>
          <cell r="X904">
            <v>0</v>
          </cell>
          <cell r="Y904">
            <v>1</v>
          </cell>
          <cell r="Z904">
            <v>3</v>
          </cell>
          <cell r="AA904">
            <v>0</v>
          </cell>
          <cell r="AB904">
            <v>0.2</v>
          </cell>
          <cell r="AC904">
            <v>0.11</v>
          </cell>
          <cell r="AD904">
            <v>0.21</v>
          </cell>
          <cell r="AE904">
            <v>2.5</v>
          </cell>
          <cell r="AF904">
            <v>4</v>
          </cell>
          <cell r="AG904">
            <v>1.5</v>
          </cell>
          <cell r="AH904">
            <v>0.13</v>
          </cell>
          <cell r="AI904">
            <v>0</v>
          </cell>
          <cell r="AJ904">
            <v>0</v>
          </cell>
          <cell r="AK904">
            <v>37</v>
          </cell>
          <cell r="AL904">
            <v>1.88</v>
          </cell>
          <cell r="AM904">
            <v>92</v>
          </cell>
          <cell r="AN904">
            <v>300</v>
          </cell>
          <cell r="AO904">
            <v>79</v>
          </cell>
          <cell r="AP904">
            <v>230</v>
          </cell>
          <cell r="AQ904">
            <v>92</v>
          </cell>
          <cell r="AR904">
            <v>2.8</v>
          </cell>
          <cell r="AS904">
            <v>1.9</v>
          </cell>
          <cell r="AU904">
            <v>1</v>
          </cell>
        </row>
        <row r="905">
          <cell r="A905">
            <v>434</v>
          </cell>
          <cell r="B905" t="str">
            <v>Pão de trigo integral com sementes de sésamo</v>
          </cell>
          <cell r="C905" t="str">
            <v>Cereais e produtos à base de cereais</v>
          </cell>
          <cell r="D905" t="str">
            <v>Pão e produtos similares</v>
          </cell>
          <cell r="E905" t="str">
            <v>Pão levedado e similares</v>
          </cell>
          <cell r="F905">
            <v>256</v>
          </cell>
          <cell r="G905">
            <v>1080</v>
          </cell>
          <cell r="H905">
            <v>4</v>
          </cell>
          <cell r="I905">
            <v>0.9</v>
          </cell>
          <cell r="J905">
            <v>0.5</v>
          </cell>
          <cell r="K905">
            <v>1.5</v>
          </cell>
          <cell r="L905">
            <v>1.5</v>
          </cell>
          <cell r="M905">
            <v>0</v>
          </cell>
          <cell r="N905">
            <v>43.2</v>
          </cell>
          <cell r="O905">
            <v>2.2999999999999998</v>
          </cell>
          <cell r="P905">
            <v>0</v>
          </cell>
          <cell r="Q905">
            <v>40.9</v>
          </cell>
          <cell r="R905">
            <v>8.1999999999999993</v>
          </cell>
          <cell r="S905">
            <v>7.7</v>
          </cell>
          <cell r="T905">
            <v>0.1</v>
          </cell>
          <cell r="U905">
            <v>0</v>
          </cell>
          <cell r="V905">
            <v>35</v>
          </cell>
          <cell r="W905">
            <v>0</v>
          </cell>
          <cell r="X905">
            <v>0</v>
          </cell>
          <cell r="Y905">
            <v>0</v>
          </cell>
          <cell r="Z905">
            <v>0</v>
          </cell>
          <cell r="AA905">
            <v>0</v>
          </cell>
          <cell r="AB905">
            <v>0.2</v>
          </cell>
          <cell r="AC905">
            <v>0.12</v>
          </cell>
          <cell r="AD905">
            <v>0.16</v>
          </cell>
          <cell r="AE905">
            <v>2.5</v>
          </cell>
          <cell r="AF905">
            <v>4.2</v>
          </cell>
          <cell r="AG905">
            <v>1.7</v>
          </cell>
          <cell r="AH905">
            <v>0.1</v>
          </cell>
          <cell r="AI905">
            <v>0</v>
          </cell>
          <cell r="AJ905">
            <v>0</v>
          </cell>
          <cell r="AK905">
            <v>33</v>
          </cell>
          <cell r="AL905">
            <v>1.94</v>
          </cell>
          <cell r="AM905">
            <v>55</v>
          </cell>
          <cell r="AN905">
            <v>240</v>
          </cell>
          <cell r="AO905">
            <v>92</v>
          </cell>
          <cell r="AP905">
            <v>260</v>
          </cell>
          <cell r="AQ905">
            <v>110</v>
          </cell>
          <cell r="AR905">
            <v>3.2</v>
          </cell>
          <cell r="AS905">
            <v>2.2999999999999998</v>
          </cell>
          <cell r="AU905">
            <v>1</v>
          </cell>
        </row>
        <row r="906">
          <cell r="A906">
            <v>435</v>
          </cell>
          <cell r="B906" t="str">
            <v>Pão de trigo integral com soja</v>
          </cell>
          <cell r="C906" t="str">
            <v>Cereais e produtos à base de cereais</v>
          </cell>
          <cell r="D906" t="str">
            <v>Pão e produtos similares</v>
          </cell>
          <cell r="E906" t="str">
            <v>Pão levedado e similares</v>
          </cell>
          <cell r="F906">
            <v>233</v>
          </cell>
          <cell r="G906">
            <v>982</v>
          </cell>
          <cell r="H906">
            <v>2.8</v>
          </cell>
          <cell r="I906">
            <v>0.5</v>
          </cell>
          <cell r="J906">
            <v>0.5</v>
          </cell>
          <cell r="K906">
            <v>1.3</v>
          </cell>
          <cell r="L906">
            <v>1.1000000000000001</v>
          </cell>
          <cell r="M906">
            <v>0</v>
          </cell>
          <cell r="N906">
            <v>38.200000000000003</v>
          </cell>
          <cell r="O906">
            <v>2.4</v>
          </cell>
          <cell r="P906">
            <v>0</v>
          </cell>
          <cell r="Q906">
            <v>35.799999999999997</v>
          </cell>
          <cell r="R906">
            <v>8.6</v>
          </cell>
          <cell r="S906">
            <v>9.4</v>
          </cell>
          <cell r="T906">
            <v>0.5</v>
          </cell>
          <cell r="U906">
            <v>0</v>
          </cell>
          <cell r="V906">
            <v>38.5</v>
          </cell>
          <cell r="W906">
            <v>0</v>
          </cell>
          <cell r="X906">
            <v>0</v>
          </cell>
          <cell r="Y906">
            <v>1</v>
          </cell>
          <cell r="Z906">
            <v>2</v>
          </cell>
          <cell r="AA906">
            <v>0</v>
          </cell>
          <cell r="AB906">
            <v>0.2</v>
          </cell>
          <cell r="AC906">
            <v>0.1</v>
          </cell>
          <cell r="AD906">
            <v>0.19</v>
          </cell>
          <cell r="AE906">
            <v>2.5</v>
          </cell>
          <cell r="AF906">
            <v>4.5</v>
          </cell>
          <cell r="AG906">
            <v>2</v>
          </cell>
          <cell r="AH906">
            <v>0.19</v>
          </cell>
          <cell r="AI906">
            <v>0</v>
          </cell>
          <cell r="AJ906">
            <v>0</v>
          </cell>
          <cell r="AK906">
            <v>45</v>
          </cell>
          <cell r="AL906">
            <v>2.4900000000000002</v>
          </cell>
          <cell r="AM906">
            <v>200</v>
          </cell>
          <cell r="AN906">
            <v>290</v>
          </cell>
          <cell r="AO906">
            <v>93</v>
          </cell>
          <cell r="AP906">
            <v>270</v>
          </cell>
          <cell r="AQ906">
            <v>100</v>
          </cell>
          <cell r="AR906">
            <v>3.5</v>
          </cell>
          <cell r="AS906">
            <v>2</v>
          </cell>
          <cell r="AU906">
            <v>1</v>
          </cell>
        </row>
        <row r="907">
          <cell r="A907">
            <v>437</v>
          </cell>
          <cell r="B907" t="str">
            <v>Pão do coração (trigo)</v>
          </cell>
          <cell r="C907" t="str">
            <v>Cereais e produtos à base de cereais</v>
          </cell>
          <cell r="D907" t="str">
            <v>Pão e produtos similares</v>
          </cell>
          <cell r="E907" t="str">
            <v>Pão levedado e similares</v>
          </cell>
          <cell r="F907">
            <v>248</v>
          </cell>
          <cell r="G907">
            <v>1050</v>
          </cell>
          <cell r="H907">
            <v>1.2</v>
          </cell>
          <cell r="I907">
            <v>0.3</v>
          </cell>
          <cell r="J907">
            <v>0.2</v>
          </cell>
          <cell r="K907">
            <v>0.5</v>
          </cell>
          <cell r="L907">
            <v>0.4</v>
          </cell>
          <cell r="M907">
            <v>0</v>
          </cell>
          <cell r="N907">
            <v>51</v>
          </cell>
          <cell r="O907">
            <v>1.9</v>
          </cell>
          <cell r="P907">
            <v>0</v>
          </cell>
          <cell r="Q907">
            <v>49.1</v>
          </cell>
          <cell r="R907">
            <v>2.8</v>
          </cell>
          <cell r="S907">
            <v>7</v>
          </cell>
          <cell r="T907">
            <v>0.2</v>
          </cell>
          <cell r="U907">
            <v>0</v>
          </cell>
          <cell r="V907">
            <v>36.9</v>
          </cell>
          <cell r="W907">
            <v>0</v>
          </cell>
          <cell r="X907">
            <v>0</v>
          </cell>
          <cell r="Y907">
            <v>0</v>
          </cell>
          <cell r="Z907">
            <v>0</v>
          </cell>
          <cell r="AA907">
            <v>0</v>
          </cell>
          <cell r="AB907">
            <v>0</v>
          </cell>
          <cell r="AC907">
            <v>0.36</v>
          </cell>
          <cell r="AD907">
            <v>0.15</v>
          </cell>
          <cell r="AE907">
            <v>2.5</v>
          </cell>
          <cell r="AF907">
            <v>3.9</v>
          </cell>
          <cell r="AG907">
            <v>1.4</v>
          </cell>
          <cell r="AH907">
            <v>0.06</v>
          </cell>
          <cell r="AI907">
            <v>0</v>
          </cell>
          <cell r="AJ907">
            <v>0</v>
          </cell>
          <cell r="AK907">
            <v>24</v>
          </cell>
          <cell r="AL907">
            <v>1.0900000000000001</v>
          </cell>
          <cell r="AM907">
            <v>80</v>
          </cell>
          <cell r="AN907">
            <v>170</v>
          </cell>
          <cell r="AO907">
            <v>23</v>
          </cell>
          <cell r="AP907">
            <v>91</v>
          </cell>
          <cell r="AQ907">
            <v>52</v>
          </cell>
          <cell r="AR907">
            <v>1.6</v>
          </cell>
          <cell r="AS907">
            <v>1.1000000000000001</v>
          </cell>
          <cell r="AU907">
            <v>1</v>
          </cell>
        </row>
        <row r="908">
          <cell r="A908">
            <v>1214</v>
          </cell>
          <cell r="B908" t="str">
            <v>Pão pita</v>
          </cell>
          <cell r="C908" t="str">
            <v>Cereais e produtos à base de cereais</v>
          </cell>
          <cell r="D908" t="str">
            <v>Pão e produtos similares</v>
          </cell>
          <cell r="E908" t="str">
            <v>Pão não levedado ou achatado e produtos similares</v>
          </cell>
          <cell r="F908">
            <v>218</v>
          </cell>
          <cell r="G908">
            <v>922</v>
          </cell>
          <cell r="H908">
            <v>1.1000000000000001</v>
          </cell>
          <cell r="I908">
            <v>0.1</v>
          </cell>
          <cell r="J908">
            <v>0.4</v>
          </cell>
          <cell r="K908">
            <v>0.5</v>
          </cell>
          <cell r="L908">
            <v>0.4</v>
          </cell>
          <cell r="M908">
            <v>0</v>
          </cell>
          <cell r="N908">
            <v>42.7</v>
          </cell>
          <cell r="O908">
            <v>1.8</v>
          </cell>
          <cell r="P908">
            <v>0</v>
          </cell>
          <cell r="Q908">
            <v>41.7</v>
          </cell>
          <cell r="R908">
            <v>3.1</v>
          </cell>
          <cell r="S908">
            <v>7.7</v>
          </cell>
          <cell r="T908">
            <v>1.1000000000000001</v>
          </cell>
          <cell r="U908">
            <v>0</v>
          </cell>
          <cell r="V908">
            <v>41</v>
          </cell>
          <cell r="W908">
            <v>0</v>
          </cell>
          <cell r="X908">
            <v>0</v>
          </cell>
          <cell r="Y908">
            <v>0</v>
          </cell>
          <cell r="Z908">
            <v>2</v>
          </cell>
          <cell r="AA908">
            <v>0</v>
          </cell>
          <cell r="AB908">
            <v>0.5</v>
          </cell>
          <cell r="AC908">
            <v>0.19</v>
          </cell>
          <cell r="AD908">
            <v>0.09</v>
          </cell>
          <cell r="AE908">
            <v>1.8</v>
          </cell>
          <cell r="AF908">
            <v>1.8</v>
          </cell>
          <cell r="AG908">
            <v>0</v>
          </cell>
          <cell r="AH908">
            <v>0.06</v>
          </cell>
          <cell r="AI908">
            <v>0</v>
          </cell>
          <cell r="AJ908">
            <v>0</v>
          </cell>
          <cell r="AK908">
            <v>31</v>
          </cell>
          <cell r="AL908">
            <v>1.67</v>
          </cell>
          <cell r="AM908">
            <v>430</v>
          </cell>
          <cell r="AN908">
            <v>150</v>
          </cell>
          <cell r="AO908">
            <v>13</v>
          </cell>
          <cell r="AP908">
            <v>110</v>
          </cell>
          <cell r="AQ908">
            <v>28</v>
          </cell>
          <cell r="AR908">
            <v>1</v>
          </cell>
          <cell r="AS908">
            <v>0.8</v>
          </cell>
          <cell r="AU908">
            <v>1</v>
          </cell>
        </row>
        <row r="909">
          <cell r="A909" t="str">
            <v>MD10</v>
          </cell>
          <cell r="B909" t="str">
            <v>Broa de milho (MD10)</v>
          </cell>
          <cell r="C909" t="str">
            <v>Cereais e produtos à base de cereais</v>
          </cell>
          <cell r="D909" t="str">
            <v>Pão e produtos similares</v>
          </cell>
          <cell r="E909" t="str">
            <v>Pão não levedado ou achatado e produtos similares</v>
          </cell>
          <cell r="F909"/>
          <cell r="G909">
            <v>252</v>
          </cell>
          <cell r="H909">
            <v>2.4</v>
          </cell>
          <cell r="I909">
            <v>0.4</v>
          </cell>
          <cell r="J909"/>
          <cell r="K909"/>
          <cell r="L909"/>
          <cell r="M909"/>
          <cell r="N909">
            <v>48.5</v>
          </cell>
          <cell r="O909">
            <v>4.5999999999999996</v>
          </cell>
          <cell r="P909"/>
          <cell r="Q909"/>
          <cell r="R909">
            <v>4.5999999999999996</v>
          </cell>
          <cell r="S909">
            <v>6.8</v>
          </cell>
          <cell r="T909">
            <v>0.9</v>
          </cell>
          <cell r="U909"/>
          <cell r="V909"/>
          <cell r="W909"/>
          <cell r="X909"/>
          <cell r="Y909"/>
          <cell r="Z909"/>
          <cell r="AA909"/>
          <cell r="AB909"/>
          <cell r="AC909"/>
          <cell r="AD909"/>
          <cell r="AE909"/>
          <cell r="AF909"/>
          <cell r="AG909"/>
          <cell r="AH909"/>
          <cell r="AI909"/>
          <cell r="AJ909"/>
          <cell r="AK909"/>
          <cell r="AL909"/>
          <cell r="AM909"/>
          <cell r="AN909"/>
          <cell r="AO909"/>
          <cell r="AP909"/>
          <cell r="AQ909"/>
          <cell r="AR909"/>
          <cell r="AS909"/>
          <cell r="AT909"/>
          <cell r="AU909"/>
        </row>
        <row r="910">
          <cell r="A910" t="str">
            <v>MD9</v>
          </cell>
          <cell r="B910" t="str">
            <v>Wraps de trigo (MD9)</v>
          </cell>
          <cell r="C910" t="str">
            <v>Cereais e produtos à base de cereais</v>
          </cell>
          <cell r="D910" t="str">
            <v>Pão e produtos similares</v>
          </cell>
          <cell r="E910" t="str">
            <v>Pão não levedado ou achatado e produtos similares</v>
          </cell>
          <cell r="F910">
            <v>316</v>
          </cell>
          <cell r="G910">
            <v>1332</v>
          </cell>
          <cell r="H910">
            <v>7.4</v>
          </cell>
          <cell r="I910">
            <v>1.3</v>
          </cell>
          <cell r="J910"/>
          <cell r="K910"/>
          <cell r="L910"/>
          <cell r="M910"/>
          <cell r="N910">
            <v>53</v>
          </cell>
          <cell r="O910">
            <v>1.5</v>
          </cell>
          <cell r="P910"/>
          <cell r="Q910"/>
          <cell r="R910">
            <v>2.7</v>
          </cell>
          <cell r="S910">
            <v>8</v>
          </cell>
          <cell r="T910">
            <v>1.1000000000000001</v>
          </cell>
          <cell r="U910"/>
          <cell r="V910"/>
          <cell r="W910"/>
          <cell r="X910"/>
          <cell r="Y910"/>
          <cell r="Z910"/>
          <cell r="AA910"/>
          <cell r="AB910"/>
          <cell r="AC910"/>
          <cell r="AD910"/>
          <cell r="AE910"/>
          <cell r="AF910"/>
          <cell r="AG910"/>
          <cell r="AH910"/>
          <cell r="AI910"/>
          <cell r="AJ910"/>
          <cell r="AK910"/>
          <cell r="AL910"/>
          <cell r="AM910"/>
          <cell r="AN910"/>
          <cell r="AO910"/>
          <cell r="AP910"/>
          <cell r="AQ910"/>
          <cell r="AR910"/>
          <cell r="AS910"/>
        </row>
        <row r="911">
          <cell r="A911">
            <v>18</v>
          </cell>
          <cell r="B911" t="str">
            <v>Pão ralado</v>
          </cell>
          <cell r="C911" t="str">
            <v>Cereais e produtos à base de cereais</v>
          </cell>
          <cell r="D911" t="str">
            <v>Pão e produtos similares</v>
          </cell>
          <cell r="E911" t="str">
            <v>Produtos de pão adicionais</v>
          </cell>
          <cell r="F911">
            <v>359</v>
          </cell>
          <cell r="G911">
            <v>1520</v>
          </cell>
          <cell r="H911">
            <v>2.2999999999999998</v>
          </cell>
          <cell r="I911">
            <v>0.6</v>
          </cell>
          <cell r="J911">
            <v>0.5</v>
          </cell>
          <cell r="K911">
            <v>0.6</v>
          </cell>
          <cell r="L911">
            <v>0.5</v>
          </cell>
          <cell r="M911">
            <v>0.1</v>
          </cell>
          <cell r="N911">
            <v>71.599999999999994</v>
          </cell>
          <cell r="O911">
            <v>2.6</v>
          </cell>
          <cell r="P911">
            <v>0</v>
          </cell>
          <cell r="Q911">
            <v>69</v>
          </cell>
          <cell r="R911">
            <v>3.4</v>
          </cell>
          <cell r="S911">
            <v>11.2</v>
          </cell>
          <cell r="T911">
            <v>1.1000000000000001</v>
          </cell>
          <cell r="U911">
            <v>0</v>
          </cell>
          <cell r="V911">
            <v>9.4</v>
          </cell>
          <cell r="W911">
            <v>0</v>
          </cell>
          <cell r="X911">
            <v>0</v>
          </cell>
          <cell r="Y911">
            <v>0</v>
          </cell>
          <cell r="Z911">
            <v>0</v>
          </cell>
          <cell r="AA911">
            <v>0</v>
          </cell>
          <cell r="AB911">
            <v>0</v>
          </cell>
          <cell r="AC911">
            <v>0.04</v>
          </cell>
          <cell r="AD911">
            <v>0.24</v>
          </cell>
          <cell r="AE911">
            <v>1.7</v>
          </cell>
          <cell r="AF911">
            <v>3.8</v>
          </cell>
          <cell r="AG911">
            <v>2.1</v>
          </cell>
          <cell r="AH911">
            <v>0.06</v>
          </cell>
          <cell r="AI911">
            <v>0</v>
          </cell>
          <cell r="AJ911">
            <v>0</v>
          </cell>
          <cell r="AK911">
            <v>17</v>
          </cell>
          <cell r="AL911">
            <v>2.1</v>
          </cell>
          <cell r="AM911">
            <v>430</v>
          </cell>
          <cell r="AN911">
            <v>160</v>
          </cell>
          <cell r="AO911">
            <v>57</v>
          </cell>
          <cell r="AP911">
            <v>220</v>
          </cell>
          <cell r="AQ911">
            <v>40</v>
          </cell>
          <cell r="AR911">
            <v>2.9</v>
          </cell>
          <cell r="AS911">
            <v>1</v>
          </cell>
          <cell r="AU911">
            <v>1</v>
          </cell>
        </row>
        <row r="912">
          <cell r="A912">
            <v>679</v>
          </cell>
          <cell r="B912" t="str">
            <v>Papaia</v>
          </cell>
          <cell r="C912" t="str">
            <v>Frutos e produtos derivados de frutos</v>
          </cell>
          <cell r="D912" t="str">
            <v>Fruta utilizada como fruta</v>
          </cell>
          <cell r="E912" t="str">
            <v>Frutos diversos com casca não comestível, grandes</v>
          </cell>
          <cell r="F912">
            <v>45</v>
          </cell>
          <cell r="G912">
            <v>190</v>
          </cell>
          <cell r="H912">
            <v>0.1</v>
          </cell>
          <cell r="I912">
            <v>0</v>
          </cell>
          <cell r="J912">
            <v>0.1</v>
          </cell>
          <cell r="K912">
            <v>0</v>
          </cell>
          <cell r="L912">
            <v>0</v>
          </cell>
          <cell r="M912">
            <v>0</v>
          </cell>
          <cell r="N912">
            <v>9.1</v>
          </cell>
          <cell r="O912">
            <v>6</v>
          </cell>
          <cell r="P912">
            <v>0</v>
          </cell>
          <cell r="Q912">
            <v>0</v>
          </cell>
          <cell r="R912">
            <v>2.2999999999999998</v>
          </cell>
          <cell r="S912">
            <v>0.6</v>
          </cell>
          <cell r="T912">
            <v>0.1</v>
          </cell>
          <cell r="U912">
            <v>0</v>
          </cell>
          <cell r="V912">
            <v>88.2</v>
          </cell>
          <cell r="W912">
            <v>0.2</v>
          </cell>
          <cell r="X912">
            <v>0</v>
          </cell>
          <cell r="Y912">
            <v>135</v>
          </cell>
          <cell r="Z912">
            <v>810</v>
          </cell>
          <cell r="AA912">
            <v>0</v>
          </cell>
          <cell r="AB912">
            <v>1.5</v>
          </cell>
          <cell r="AC912">
            <v>0.03</v>
          </cell>
          <cell r="AD912">
            <v>0.04</v>
          </cell>
          <cell r="AE912">
            <v>0.3</v>
          </cell>
          <cell r="AF912">
            <v>0.4</v>
          </cell>
          <cell r="AG912">
            <v>0.1</v>
          </cell>
          <cell r="AH912">
            <v>0.03</v>
          </cell>
          <cell r="AI912">
            <v>0</v>
          </cell>
          <cell r="AJ912">
            <v>68</v>
          </cell>
          <cell r="AK912">
            <v>1</v>
          </cell>
          <cell r="AL912">
            <v>0.59</v>
          </cell>
          <cell r="AM912">
            <v>22</v>
          </cell>
          <cell r="AN912">
            <v>210</v>
          </cell>
          <cell r="AO912">
            <v>21</v>
          </cell>
          <cell r="AP912">
            <v>16</v>
          </cell>
          <cell r="AQ912">
            <v>24</v>
          </cell>
          <cell r="AR912">
            <v>0.4</v>
          </cell>
          <cell r="AS912">
            <v>0.1</v>
          </cell>
        </row>
        <row r="913">
          <cell r="A913">
            <v>1900000103</v>
          </cell>
          <cell r="B913" t="str">
            <v>Papaia desidratada</v>
          </cell>
          <cell r="C913" t="str">
            <v>Frutos e produtos derivados de frutos</v>
          </cell>
          <cell r="D913" t="str">
            <v>Produtos de frutos processados</v>
          </cell>
          <cell r="E913" t="str">
            <v>Frutos secados</v>
          </cell>
          <cell r="F913">
            <v>361</v>
          </cell>
          <cell r="G913">
            <v>1530</v>
          </cell>
          <cell r="H913">
            <v>0.8</v>
          </cell>
          <cell r="I913">
            <v>0</v>
          </cell>
          <cell r="J913">
            <v>0.8</v>
          </cell>
          <cell r="K913">
            <v>0</v>
          </cell>
          <cell r="L913">
            <v>0</v>
          </cell>
          <cell r="M913">
            <v>0</v>
          </cell>
          <cell r="N913">
            <v>73.3</v>
          </cell>
          <cell r="O913">
            <v>48.3</v>
          </cell>
          <cell r="P913">
            <v>0</v>
          </cell>
          <cell r="Q913">
            <v>0</v>
          </cell>
          <cell r="R913">
            <v>18.5</v>
          </cell>
          <cell r="S913">
            <v>4.8</v>
          </cell>
          <cell r="T913">
            <v>0.4</v>
          </cell>
          <cell r="U913">
            <v>0</v>
          </cell>
          <cell r="V913">
            <v>5</v>
          </cell>
          <cell r="W913">
            <v>1.6</v>
          </cell>
          <cell r="X913">
            <v>0</v>
          </cell>
          <cell r="AA913">
            <v>0</v>
          </cell>
          <cell r="AB913">
            <v>12.08</v>
          </cell>
          <cell r="AD913">
            <v>0.32</v>
          </cell>
          <cell r="AE913">
            <v>2.42</v>
          </cell>
          <cell r="AF913">
            <v>3.22</v>
          </cell>
          <cell r="AG913">
            <v>0.81</v>
          </cell>
          <cell r="AH913">
            <v>0.24</v>
          </cell>
          <cell r="AI913">
            <v>0</v>
          </cell>
          <cell r="AK913">
            <v>8.1</v>
          </cell>
          <cell r="AL913">
            <v>4.75</v>
          </cell>
          <cell r="AM913">
            <v>180</v>
          </cell>
          <cell r="AN913">
            <v>1690</v>
          </cell>
          <cell r="AO913">
            <v>170</v>
          </cell>
          <cell r="AP913">
            <v>130</v>
          </cell>
          <cell r="AQ913">
            <v>190</v>
          </cell>
          <cell r="AR913">
            <v>3.2</v>
          </cell>
          <cell r="AS913">
            <v>0.8</v>
          </cell>
        </row>
        <row r="914">
          <cell r="A914">
            <v>852</v>
          </cell>
          <cell r="B914" t="str">
            <v>Pargo legítimo assado com cebola, tomate e azeite</v>
          </cell>
          <cell r="C914" t="str">
            <v>Pratos compostos</v>
          </cell>
          <cell r="D914" t="str">
            <v>Pratos, incl. refeições prontas a comer (excluindo sopas e saladas)</v>
          </cell>
          <cell r="E914" t="str">
            <v>Pratos, excluindo pratos  de massa ou arroz, sanduíches e pizza</v>
          </cell>
          <cell r="F914">
            <v>136</v>
          </cell>
          <cell r="G914">
            <v>569</v>
          </cell>
          <cell r="H914">
            <v>6.7</v>
          </cell>
          <cell r="I914">
            <v>0.9</v>
          </cell>
          <cell r="J914">
            <v>5.0999999999999996</v>
          </cell>
          <cell r="K914">
            <v>0.6</v>
          </cell>
          <cell r="L914">
            <v>0.46200000000000002</v>
          </cell>
          <cell r="M914">
            <v>0</v>
          </cell>
          <cell r="N914">
            <v>1.4</v>
          </cell>
          <cell r="O914">
            <v>1.2</v>
          </cell>
          <cell r="P914">
            <v>0.1</v>
          </cell>
          <cell r="Q914">
            <v>0.1</v>
          </cell>
          <cell r="R914">
            <v>0.5</v>
          </cell>
          <cell r="S914">
            <v>15.9</v>
          </cell>
          <cell r="T914">
            <v>0.9</v>
          </cell>
          <cell r="U914">
            <v>0.8</v>
          </cell>
          <cell r="V914">
            <v>72.099999999999994</v>
          </cell>
          <cell r="W914">
            <v>0</v>
          </cell>
          <cell r="X914">
            <v>31</v>
          </cell>
          <cell r="Y914">
            <v>25</v>
          </cell>
          <cell r="Z914">
            <v>123</v>
          </cell>
          <cell r="AA914">
            <v>6.3</v>
          </cell>
          <cell r="AB914">
            <v>1.59</v>
          </cell>
          <cell r="AC914">
            <v>0.18</v>
          </cell>
          <cell r="AD914">
            <v>0.02</v>
          </cell>
          <cell r="AE914">
            <v>3.4</v>
          </cell>
          <cell r="AF914">
            <v>7.02</v>
          </cell>
          <cell r="AG914">
            <v>2.93</v>
          </cell>
          <cell r="AH914">
            <v>0.42</v>
          </cell>
          <cell r="AI914">
            <v>1.5</v>
          </cell>
          <cell r="AJ914">
            <v>4.5999999999999996</v>
          </cell>
          <cell r="AK914">
            <v>11</v>
          </cell>
          <cell r="AL914">
            <v>2.08</v>
          </cell>
          <cell r="AM914">
            <v>370</v>
          </cell>
          <cell r="AN914">
            <v>410</v>
          </cell>
          <cell r="AO914">
            <v>13</v>
          </cell>
          <cell r="AP914">
            <v>200</v>
          </cell>
          <cell r="AQ914">
            <v>33</v>
          </cell>
          <cell r="AR914">
            <v>0.8</v>
          </cell>
          <cell r="AS914">
            <v>0.7</v>
          </cell>
        </row>
        <row r="915">
          <cell r="A915">
            <v>851</v>
          </cell>
          <cell r="B915" t="str">
            <v>Pargo legítimo cozido</v>
          </cell>
          <cell r="C915" t="str">
            <v>Peixes, mariscos, anfíbios, répteis e invertebrados</v>
          </cell>
          <cell r="D915" t="str">
            <v>Peixe (músculo)</v>
          </cell>
          <cell r="E915" t="str">
            <v>Peixe de mar</v>
          </cell>
          <cell r="F915">
            <v>82</v>
          </cell>
          <cell r="G915">
            <v>348</v>
          </cell>
          <cell r="H915">
            <v>0.3</v>
          </cell>
          <cell r="I915">
            <v>0</v>
          </cell>
          <cell r="J915">
            <v>0</v>
          </cell>
          <cell r="K915">
            <v>0.2</v>
          </cell>
          <cell r="L915">
            <v>0</v>
          </cell>
          <cell r="M915">
            <v>0</v>
          </cell>
          <cell r="N915">
            <v>0</v>
          </cell>
          <cell r="O915">
            <v>0</v>
          </cell>
          <cell r="P915">
            <v>0</v>
          </cell>
          <cell r="Q915">
            <v>0</v>
          </cell>
          <cell r="R915">
            <v>0</v>
          </cell>
          <cell r="S915">
            <v>19.8</v>
          </cell>
          <cell r="T915">
            <v>0.8</v>
          </cell>
          <cell r="U915">
            <v>0</v>
          </cell>
          <cell r="V915">
            <v>77.8</v>
          </cell>
          <cell r="W915">
            <v>0</v>
          </cell>
          <cell r="X915">
            <v>41</v>
          </cell>
          <cell r="Y915">
            <v>6</v>
          </cell>
          <cell r="Z915">
            <v>0</v>
          </cell>
          <cell r="AA915">
            <v>8.8000000000000007</v>
          </cell>
          <cell r="AB915">
            <v>0.49</v>
          </cell>
          <cell r="AC915">
            <v>0.2</v>
          </cell>
          <cell r="AD915">
            <v>0.02</v>
          </cell>
          <cell r="AE915">
            <v>4.9000000000000004</v>
          </cell>
          <cell r="AF915">
            <v>8.6</v>
          </cell>
          <cell r="AG915">
            <v>3.7</v>
          </cell>
          <cell r="AH915">
            <v>0.38</v>
          </cell>
          <cell r="AI915">
            <v>1.8</v>
          </cell>
          <cell r="AJ915">
            <v>0</v>
          </cell>
          <cell r="AK915">
            <v>9.8000000000000007</v>
          </cell>
          <cell r="AL915">
            <v>2.1</v>
          </cell>
          <cell r="AM915">
            <v>330</v>
          </cell>
          <cell r="AN915">
            <v>420</v>
          </cell>
          <cell r="AO915">
            <v>6</v>
          </cell>
          <cell r="AP915">
            <v>250</v>
          </cell>
          <cell r="AQ915">
            <v>46</v>
          </cell>
          <cell r="AR915">
            <v>0.8</v>
          </cell>
          <cell r="AS915">
            <v>0.8</v>
          </cell>
          <cell r="AU915">
            <v>110</v>
          </cell>
        </row>
        <row r="916">
          <cell r="A916">
            <v>850</v>
          </cell>
          <cell r="B916" t="str">
            <v>Pargo legítimo cru</v>
          </cell>
          <cell r="C916" t="str">
            <v>Peixes, mariscos, anfíbios, répteis e invertebrados</v>
          </cell>
          <cell r="D916" t="str">
            <v>Peixe (músculo)</v>
          </cell>
          <cell r="E916" t="str">
            <v>Peixe de mar</v>
          </cell>
          <cell r="F916">
            <v>79</v>
          </cell>
          <cell r="G916">
            <v>337</v>
          </cell>
          <cell r="H916">
            <v>0.2</v>
          </cell>
          <cell r="I916">
            <v>0</v>
          </cell>
          <cell r="J916">
            <v>0</v>
          </cell>
          <cell r="K916">
            <v>0.1</v>
          </cell>
          <cell r="L916">
            <v>0</v>
          </cell>
          <cell r="M916">
            <v>0</v>
          </cell>
          <cell r="N916">
            <v>0</v>
          </cell>
          <cell r="O916">
            <v>0</v>
          </cell>
          <cell r="P916">
            <v>0</v>
          </cell>
          <cell r="Q916">
            <v>0</v>
          </cell>
          <cell r="R916">
            <v>0</v>
          </cell>
          <cell r="S916">
            <v>19.399999999999999</v>
          </cell>
          <cell r="T916">
            <v>0.2</v>
          </cell>
          <cell r="U916">
            <v>0</v>
          </cell>
          <cell r="V916">
            <v>78.5</v>
          </cell>
          <cell r="W916">
            <v>0</v>
          </cell>
          <cell r="X916">
            <v>38</v>
          </cell>
          <cell r="Y916">
            <v>6</v>
          </cell>
          <cell r="Z916">
            <v>0</v>
          </cell>
          <cell r="AA916">
            <v>9</v>
          </cell>
          <cell r="AB916">
            <v>0.45</v>
          </cell>
          <cell r="AC916">
            <v>0.25</v>
          </cell>
          <cell r="AD916">
            <v>0.02</v>
          </cell>
          <cell r="AE916">
            <v>4.8</v>
          </cell>
          <cell r="AF916">
            <v>8.4</v>
          </cell>
          <cell r="AG916">
            <v>3.6</v>
          </cell>
          <cell r="AH916">
            <v>0.5</v>
          </cell>
          <cell r="AI916">
            <v>2.1</v>
          </cell>
          <cell r="AJ916">
            <v>0</v>
          </cell>
          <cell r="AK916">
            <v>10</v>
          </cell>
          <cell r="AL916">
            <v>1.3</v>
          </cell>
          <cell r="AM916">
            <v>65</v>
          </cell>
          <cell r="AN916">
            <v>450</v>
          </cell>
          <cell r="AO916">
            <v>7</v>
          </cell>
          <cell r="AP916">
            <v>260</v>
          </cell>
          <cell r="AQ916">
            <v>36</v>
          </cell>
          <cell r="AR916">
            <v>0.7</v>
          </cell>
          <cell r="AS916">
            <v>0.7</v>
          </cell>
        </row>
        <row r="917">
          <cell r="A917">
            <v>855</v>
          </cell>
          <cell r="B917" t="str">
            <v>Pargo mulato assado com cebola, tomate e azeite</v>
          </cell>
          <cell r="C917" t="str">
            <v>Pratos compostos</v>
          </cell>
          <cell r="D917" t="str">
            <v>Pratos, incl. refeições prontas a comer (excluindo sopas e saladas)</v>
          </cell>
          <cell r="E917" t="str">
            <v>Pratos, excluindo pratos  de massa ou arroz, sanduíches e pizza</v>
          </cell>
          <cell r="F917">
            <v>137</v>
          </cell>
          <cell r="G917">
            <v>572</v>
          </cell>
          <cell r="H917">
            <v>7.1</v>
          </cell>
          <cell r="I917">
            <v>1</v>
          </cell>
          <cell r="J917">
            <v>5.0999999999999996</v>
          </cell>
          <cell r="K917">
            <v>0.7</v>
          </cell>
          <cell r="L917">
            <v>0.46200000000000002</v>
          </cell>
          <cell r="M917">
            <v>0</v>
          </cell>
          <cell r="N917">
            <v>1.4</v>
          </cell>
          <cell r="O917">
            <v>1.2</v>
          </cell>
          <cell r="P917">
            <v>0.1</v>
          </cell>
          <cell r="Q917">
            <v>0.1</v>
          </cell>
          <cell r="R917">
            <v>0.5</v>
          </cell>
          <cell r="S917">
            <v>15.2</v>
          </cell>
          <cell r="T917">
            <v>1</v>
          </cell>
          <cell r="U917">
            <v>0.8</v>
          </cell>
          <cell r="V917">
            <v>73</v>
          </cell>
          <cell r="W917">
            <v>0</v>
          </cell>
          <cell r="X917">
            <v>27</v>
          </cell>
          <cell r="Y917">
            <v>25</v>
          </cell>
          <cell r="Z917">
            <v>123</v>
          </cell>
          <cell r="AA917">
            <v>0.6</v>
          </cell>
          <cell r="AB917">
            <v>2.75</v>
          </cell>
          <cell r="AC917">
            <v>0.11</v>
          </cell>
          <cell r="AD917">
            <v>0.05</v>
          </cell>
          <cell r="AE917">
            <v>1.3</v>
          </cell>
          <cell r="AF917">
            <v>4.37</v>
          </cell>
          <cell r="AG917">
            <v>2.85</v>
          </cell>
          <cell r="AH917">
            <v>0.22</v>
          </cell>
          <cell r="AI917">
            <v>0.94</v>
          </cell>
          <cell r="AJ917">
            <v>4.5999999999999996</v>
          </cell>
          <cell r="AK917">
            <v>8.9</v>
          </cell>
          <cell r="AL917">
            <v>1.92</v>
          </cell>
          <cell r="AM917">
            <v>380</v>
          </cell>
          <cell r="AN917">
            <v>320</v>
          </cell>
          <cell r="AO917">
            <v>18</v>
          </cell>
          <cell r="AP917">
            <v>140</v>
          </cell>
          <cell r="AQ917">
            <v>28</v>
          </cell>
          <cell r="AR917">
            <v>0.6</v>
          </cell>
          <cell r="AS917">
            <v>0.7</v>
          </cell>
        </row>
        <row r="918">
          <cell r="A918">
            <v>854</v>
          </cell>
          <cell r="B918" t="str">
            <v>Pargo mulato cozido</v>
          </cell>
          <cell r="C918" t="str">
            <v>Peixes, mariscos, anfíbios, répteis e invertebrados</v>
          </cell>
          <cell r="D918" t="str">
            <v>Peixe (músculo)</v>
          </cell>
          <cell r="E918" t="str">
            <v>Peixe de mar</v>
          </cell>
          <cell r="F918">
            <v>85</v>
          </cell>
          <cell r="G918">
            <v>360</v>
          </cell>
          <cell r="H918">
            <v>1</v>
          </cell>
          <cell r="I918">
            <v>0.1</v>
          </cell>
          <cell r="J918">
            <v>0.1</v>
          </cell>
          <cell r="K918">
            <v>0.3</v>
          </cell>
          <cell r="L918">
            <v>0.1</v>
          </cell>
          <cell r="M918">
            <v>0</v>
          </cell>
          <cell r="N918">
            <v>0</v>
          </cell>
          <cell r="O918">
            <v>0</v>
          </cell>
          <cell r="P918">
            <v>0</v>
          </cell>
          <cell r="Q918">
            <v>0</v>
          </cell>
          <cell r="R918">
            <v>0</v>
          </cell>
          <cell r="S918">
            <v>19</v>
          </cell>
          <cell r="T918">
            <v>0.9</v>
          </cell>
          <cell r="U918">
            <v>0</v>
          </cell>
          <cell r="V918">
            <v>78.3</v>
          </cell>
          <cell r="W918">
            <v>0</v>
          </cell>
          <cell r="X918">
            <v>37</v>
          </cell>
          <cell r="Y918">
            <v>6</v>
          </cell>
          <cell r="Z918">
            <v>0</v>
          </cell>
          <cell r="AA918">
            <v>0.9</v>
          </cell>
          <cell r="AB918">
            <v>2.1</v>
          </cell>
          <cell r="AC918">
            <v>0.11</v>
          </cell>
          <cell r="AD918">
            <v>0.05</v>
          </cell>
          <cell r="AE918">
            <v>1.2</v>
          </cell>
          <cell r="AF918">
            <v>5</v>
          </cell>
          <cell r="AG918">
            <v>3.5</v>
          </cell>
          <cell r="AH918">
            <v>0.17</v>
          </cell>
          <cell r="AI918">
            <v>1.1000000000000001</v>
          </cell>
          <cell r="AJ918">
            <v>0</v>
          </cell>
          <cell r="AK918">
            <v>6.8</v>
          </cell>
          <cell r="AL918">
            <v>1.7</v>
          </cell>
          <cell r="AM918">
            <v>340</v>
          </cell>
          <cell r="AN918">
            <v>300</v>
          </cell>
          <cell r="AO918">
            <v>10</v>
          </cell>
          <cell r="AP918">
            <v>170</v>
          </cell>
          <cell r="AQ918">
            <v>37</v>
          </cell>
          <cell r="AR918">
            <v>0.5</v>
          </cell>
          <cell r="AS918">
            <v>0.9</v>
          </cell>
          <cell r="AU918">
            <v>110</v>
          </cell>
        </row>
        <row r="919">
          <cell r="A919">
            <v>853</v>
          </cell>
          <cell r="B919" t="str">
            <v>Pargo mulato cru</v>
          </cell>
          <cell r="C919" t="str">
            <v>Peixes, mariscos, anfíbios, répteis e invertebrados</v>
          </cell>
          <cell r="D919" t="str">
            <v>Peixe (músculo)</v>
          </cell>
          <cell r="E919" t="str">
            <v>Peixe de mar</v>
          </cell>
          <cell r="F919">
            <v>80</v>
          </cell>
          <cell r="G919">
            <v>340</v>
          </cell>
          <cell r="H919">
            <v>0.7</v>
          </cell>
          <cell r="I919">
            <v>0.1</v>
          </cell>
          <cell r="J919">
            <v>0.1</v>
          </cell>
          <cell r="K919">
            <v>0.2</v>
          </cell>
          <cell r="L919">
            <v>0</v>
          </cell>
          <cell r="M919">
            <v>0</v>
          </cell>
          <cell r="N919">
            <v>0</v>
          </cell>
          <cell r="O919">
            <v>0</v>
          </cell>
          <cell r="P919">
            <v>0</v>
          </cell>
          <cell r="Q919">
            <v>0</v>
          </cell>
          <cell r="R919">
            <v>0</v>
          </cell>
          <cell r="S919">
            <v>18.5</v>
          </cell>
          <cell r="T919">
            <v>0.2</v>
          </cell>
          <cell r="U919">
            <v>0</v>
          </cell>
          <cell r="V919">
            <v>79.599999999999994</v>
          </cell>
          <cell r="W919">
            <v>0</v>
          </cell>
          <cell r="X919">
            <v>34</v>
          </cell>
          <cell r="Y919">
            <v>6</v>
          </cell>
          <cell r="Z919">
            <v>0</v>
          </cell>
          <cell r="AA919">
            <v>0.9</v>
          </cell>
          <cell r="AB919">
            <v>1.9</v>
          </cell>
          <cell r="AC919">
            <v>0.13</v>
          </cell>
          <cell r="AD919">
            <v>0.06</v>
          </cell>
          <cell r="AE919">
            <v>1.6</v>
          </cell>
          <cell r="AF919">
            <v>5.0999999999999996</v>
          </cell>
          <cell r="AG919">
            <v>3.5</v>
          </cell>
          <cell r="AH919">
            <v>0.22</v>
          </cell>
          <cell r="AI919">
            <v>1.3</v>
          </cell>
          <cell r="AJ919">
            <v>0</v>
          </cell>
          <cell r="AK919">
            <v>7</v>
          </cell>
          <cell r="AL919">
            <v>1.1000000000000001</v>
          </cell>
          <cell r="AM919">
            <v>81</v>
          </cell>
          <cell r="AN919">
            <v>320</v>
          </cell>
          <cell r="AO919">
            <v>12</v>
          </cell>
          <cell r="AP919">
            <v>180</v>
          </cell>
          <cell r="AQ919">
            <v>28</v>
          </cell>
          <cell r="AR919">
            <v>0.5</v>
          </cell>
          <cell r="AS919">
            <v>0.8</v>
          </cell>
        </row>
        <row r="920">
          <cell r="A920">
            <v>356</v>
          </cell>
          <cell r="B920" t="str">
            <v xml:space="preserve">Pasta de fígado de aves (paté), caseira </v>
          </cell>
          <cell r="C920" t="str">
            <v>Carne e produtos cárneos</v>
          </cell>
          <cell r="D920" t="str">
            <v>Especialidades de carne</v>
          </cell>
          <cell r="E920" t="str">
            <v>Especialidades para barrar à base de fígado</v>
          </cell>
          <cell r="F920">
            <v>289</v>
          </cell>
          <cell r="G920">
            <v>1210</v>
          </cell>
          <cell r="H920">
            <v>17.600000000000001</v>
          </cell>
          <cell r="I920">
            <v>5.6</v>
          </cell>
          <cell r="J920">
            <v>7.2</v>
          </cell>
          <cell r="K920">
            <v>2.7</v>
          </cell>
          <cell r="L920">
            <v>2.39</v>
          </cell>
          <cell r="M920">
            <v>0.1</v>
          </cell>
          <cell r="N920">
            <v>4.5999999999999996</v>
          </cell>
          <cell r="O920">
            <v>0.5</v>
          </cell>
          <cell r="P920">
            <v>0</v>
          </cell>
          <cell r="Q920">
            <v>4.0999999999999996</v>
          </cell>
          <cell r="R920">
            <v>0.3</v>
          </cell>
          <cell r="S920">
            <v>27</v>
          </cell>
          <cell r="T920">
            <v>1.9</v>
          </cell>
          <cell r="U920">
            <v>0.5</v>
          </cell>
          <cell r="V920">
            <v>47.1</v>
          </cell>
          <cell r="W920">
            <v>0</v>
          </cell>
          <cell r="X920">
            <v>170</v>
          </cell>
          <cell r="Y920">
            <v>55</v>
          </cell>
          <cell r="Z920">
            <v>5</v>
          </cell>
          <cell r="AA920">
            <v>0.5</v>
          </cell>
          <cell r="AB920">
            <v>0.49</v>
          </cell>
          <cell r="AC920">
            <v>0.28000000000000003</v>
          </cell>
          <cell r="AD920">
            <v>0.43</v>
          </cell>
          <cell r="AE920">
            <v>5.0999999999999996</v>
          </cell>
          <cell r="AF920">
            <v>11.2</v>
          </cell>
          <cell r="AG920">
            <v>5.51</v>
          </cell>
          <cell r="AH920">
            <v>0.37</v>
          </cell>
          <cell r="AI920">
            <v>1.7</v>
          </cell>
          <cell r="AJ920">
            <v>0</v>
          </cell>
          <cell r="AK920">
            <v>22</v>
          </cell>
          <cell r="AL920">
            <v>2.79</v>
          </cell>
          <cell r="AM920">
            <v>750</v>
          </cell>
          <cell r="AN920">
            <v>300</v>
          </cell>
          <cell r="AO920">
            <v>31</v>
          </cell>
          <cell r="AP920">
            <v>230</v>
          </cell>
          <cell r="AQ920">
            <v>31</v>
          </cell>
          <cell r="AR920">
            <v>2.2999999999999998</v>
          </cell>
          <cell r="AS920">
            <v>2.2999999999999998</v>
          </cell>
        </row>
        <row r="921">
          <cell r="A921">
            <v>355</v>
          </cell>
          <cell r="B921" t="str">
            <v>Pasta de fígado de porco (paté)</v>
          </cell>
          <cell r="C921" t="str">
            <v>Carne e produtos cárneos</v>
          </cell>
          <cell r="D921" t="str">
            <v>Especialidades de carne</v>
          </cell>
          <cell r="E921" t="str">
            <v>Especialidades para barrar à base de fígado</v>
          </cell>
          <cell r="F921">
            <v>363</v>
          </cell>
          <cell r="G921">
            <v>1500</v>
          </cell>
          <cell r="H921">
            <v>34.5</v>
          </cell>
          <cell r="I921">
            <v>10</v>
          </cell>
          <cell r="J921">
            <v>10.7</v>
          </cell>
          <cell r="K921">
            <v>1</v>
          </cell>
          <cell r="L921">
            <v>0.9</v>
          </cell>
          <cell r="M921">
            <v>0.1</v>
          </cell>
          <cell r="N921">
            <v>3.2</v>
          </cell>
          <cell r="O921">
            <v>2.6</v>
          </cell>
          <cell r="P921">
            <v>0</v>
          </cell>
          <cell r="Q921">
            <v>0.6</v>
          </cell>
          <cell r="R921">
            <v>0</v>
          </cell>
          <cell r="S921">
            <v>10</v>
          </cell>
          <cell r="T921">
            <v>2</v>
          </cell>
          <cell r="U921">
            <v>0</v>
          </cell>
          <cell r="V921">
            <v>50</v>
          </cell>
          <cell r="W921">
            <v>0</v>
          </cell>
          <cell r="X921">
            <v>170</v>
          </cell>
          <cell r="Y921">
            <v>4500</v>
          </cell>
          <cell r="Z921">
            <v>0</v>
          </cell>
          <cell r="AA921">
            <v>0.6</v>
          </cell>
          <cell r="AB921">
            <v>0.15</v>
          </cell>
          <cell r="AC921">
            <v>0.13</v>
          </cell>
          <cell r="AD921">
            <v>0.55000000000000004</v>
          </cell>
          <cell r="AE921">
            <v>4</v>
          </cell>
          <cell r="AF921">
            <v>6.1</v>
          </cell>
          <cell r="AG921">
            <v>2.1</v>
          </cell>
          <cell r="AH921">
            <v>0.19</v>
          </cell>
          <cell r="AI921">
            <v>6</v>
          </cell>
          <cell r="AJ921">
            <v>1</v>
          </cell>
          <cell r="AK921">
            <v>68</v>
          </cell>
          <cell r="AL921">
            <v>2.2999999999999998</v>
          </cell>
          <cell r="AM921">
            <v>790</v>
          </cell>
          <cell r="AN921">
            <v>160</v>
          </cell>
          <cell r="AO921">
            <v>18</v>
          </cell>
          <cell r="AP921">
            <v>240</v>
          </cell>
          <cell r="AQ921">
            <v>11</v>
          </cell>
          <cell r="AR921">
            <v>4</v>
          </cell>
          <cell r="AS921">
            <v>3</v>
          </cell>
        </row>
        <row r="922">
          <cell r="A922">
            <v>953</v>
          </cell>
          <cell r="B922" t="str">
            <v>Pastel de bacalhau</v>
          </cell>
          <cell r="C922" t="str">
            <v>Pratos compostos</v>
          </cell>
          <cell r="D922" t="str">
            <v>Pratos, incl. refeições prontas a comer (excluindo sopas e saladas)</v>
          </cell>
          <cell r="E922" t="str">
            <v>Pratos, excluindo pratos  de massa ou arroz, sanduíches e pizza</v>
          </cell>
          <cell r="F922">
            <v>227</v>
          </cell>
          <cell r="G922">
            <v>949</v>
          </cell>
          <cell r="H922">
            <v>13.4</v>
          </cell>
          <cell r="I922">
            <v>1.8</v>
          </cell>
          <cell r="J922">
            <v>3.1</v>
          </cell>
          <cell r="K922">
            <v>7.5</v>
          </cell>
          <cell r="L922">
            <v>7.4</v>
          </cell>
          <cell r="M922">
            <v>0</v>
          </cell>
          <cell r="N922">
            <v>12.3</v>
          </cell>
          <cell r="O922">
            <v>0.9</v>
          </cell>
          <cell r="P922">
            <v>0</v>
          </cell>
          <cell r="Q922">
            <v>11.4</v>
          </cell>
          <cell r="R922">
            <v>1.2</v>
          </cell>
          <cell r="S922">
            <v>13.8</v>
          </cell>
          <cell r="T922">
            <v>1.2</v>
          </cell>
          <cell r="U922">
            <v>0</v>
          </cell>
          <cell r="V922">
            <v>58.4</v>
          </cell>
          <cell r="W922">
            <v>0</v>
          </cell>
          <cell r="X922">
            <v>102</v>
          </cell>
          <cell r="Y922">
            <v>45</v>
          </cell>
          <cell r="Z922">
            <v>73</v>
          </cell>
          <cell r="AA922">
            <v>2.2999999999999998</v>
          </cell>
          <cell r="AB922">
            <v>7.4</v>
          </cell>
          <cell r="AC922">
            <v>0.14000000000000001</v>
          </cell>
          <cell r="AD922">
            <v>0.14000000000000001</v>
          </cell>
          <cell r="AE922">
            <v>1.2</v>
          </cell>
          <cell r="AF922">
            <v>4.0999999999999996</v>
          </cell>
          <cell r="AG922">
            <v>2.9</v>
          </cell>
          <cell r="AH922">
            <v>0.27</v>
          </cell>
          <cell r="AI922">
            <v>0.5</v>
          </cell>
          <cell r="AJ922">
            <v>10</v>
          </cell>
          <cell r="AK922">
            <v>32</v>
          </cell>
          <cell r="AL922">
            <v>2.1</v>
          </cell>
          <cell r="AM922">
            <v>470</v>
          </cell>
          <cell r="AN922">
            <v>290</v>
          </cell>
          <cell r="AO922">
            <v>52</v>
          </cell>
          <cell r="AP922">
            <v>120</v>
          </cell>
          <cell r="AQ922">
            <v>22</v>
          </cell>
          <cell r="AR922">
            <v>1.2</v>
          </cell>
          <cell r="AS922">
            <v>0.8</v>
          </cell>
        </row>
        <row r="923">
          <cell r="A923">
            <v>488</v>
          </cell>
          <cell r="B923" t="str">
            <v>Pastel de feijão</v>
          </cell>
          <cell r="C923" t="str">
            <v>Cereais e produtos à base de cereais</v>
          </cell>
          <cell r="D923" t="str">
            <v>Produtos de pastelaria fina</v>
          </cell>
          <cell r="E923" t="str">
            <v>Pastelaria diversa</v>
          </cell>
          <cell r="F923">
            <v>322</v>
          </cell>
          <cell r="G923">
            <v>1360</v>
          </cell>
          <cell r="H923">
            <v>9.4</v>
          </cell>
          <cell r="I923">
            <v>3.6</v>
          </cell>
          <cell r="J923">
            <v>2.9</v>
          </cell>
          <cell r="K923">
            <v>1</v>
          </cell>
          <cell r="L923">
            <v>0.9</v>
          </cell>
          <cell r="M923">
            <v>0.2</v>
          </cell>
          <cell r="N923">
            <v>52</v>
          </cell>
          <cell r="O923">
            <v>33.700000000000003</v>
          </cell>
          <cell r="P923">
            <v>0</v>
          </cell>
          <cell r="Q923">
            <v>18.3</v>
          </cell>
          <cell r="R923">
            <v>1.3</v>
          </cell>
          <cell r="S923">
            <v>6.8</v>
          </cell>
          <cell r="T923">
            <v>0.2</v>
          </cell>
          <cell r="U923">
            <v>0</v>
          </cell>
          <cell r="V923">
            <v>29.4</v>
          </cell>
          <cell r="W923">
            <v>0</v>
          </cell>
          <cell r="X923">
            <v>191</v>
          </cell>
          <cell r="Y923">
            <v>137</v>
          </cell>
          <cell r="Z923">
            <v>0</v>
          </cell>
          <cell r="AA923">
            <v>0.7</v>
          </cell>
          <cell r="AB923">
            <v>0.9</v>
          </cell>
          <cell r="AC923">
            <v>0.13</v>
          </cell>
          <cell r="AD923">
            <v>0.16</v>
          </cell>
          <cell r="AE923">
            <v>0.2</v>
          </cell>
          <cell r="AF923">
            <v>1.7</v>
          </cell>
          <cell r="AG923">
            <v>1.5</v>
          </cell>
          <cell r="AH923">
            <v>0.08</v>
          </cell>
          <cell r="AI923">
            <v>0.9</v>
          </cell>
          <cell r="AJ923">
            <v>0</v>
          </cell>
          <cell r="AK923">
            <v>23</v>
          </cell>
          <cell r="AL923">
            <v>1</v>
          </cell>
          <cell r="AM923">
            <v>71</v>
          </cell>
          <cell r="AN923">
            <v>120</v>
          </cell>
          <cell r="AO923">
            <v>34</v>
          </cell>
          <cell r="AP923">
            <v>110</v>
          </cell>
          <cell r="AQ923">
            <v>15</v>
          </cell>
          <cell r="AR923">
            <v>1.6</v>
          </cell>
          <cell r="AS923">
            <v>0.8</v>
          </cell>
        </row>
        <row r="924">
          <cell r="A924">
            <v>489</v>
          </cell>
          <cell r="B924" t="str">
            <v>Pastel de nata</v>
          </cell>
          <cell r="C924" t="str">
            <v>Cereais e produtos à base de cereais</v>
          </cell>
          <cell r="D924" t="str">
            <v>Produtos de pastelaria fina</v>
          </cell>
          <cell r="E924" t="str">
            <v>Bolos</v>
          </cell>
          <cell r="F924">
            <v>299</v>
          </cell>
          <cell r="G924">
            <v>1260</v>
          </cell>
          <cell r="H924">
            <v>10.199999999999999</v>
          </cell>
          <cell r="I924">
            <v>4.5999999999999996</v>
          </cell>
          <cell r="J924">
            <v>2.9</v>
          </cell>
          <cell r="K924">
            <v>1.3</v>
          </cell>
          <cell r="L924">
            <v>1.2</v>
          </cell>
          <cell r="M924">
            <v>0.3</v>
          </cell>
          <cell r="N924">
            <v>48.5</v>
          </cell>
          <cell r="O924">
            <v>28</v>
          </cell>
          <cell r="P924">
            <v>0</v>
          </cell>
          <cell r="Q924">
            <v>20.5</v>
          </cell>
          <cell r="R924">
            <v>1</v>
          </cell>
          <cell r="S924">
            <v>2.9</v>
          </cell>
          <cell r="T924">
            <v>0.4</v>
          </cell>
          <cell r="U924">
            <v>0</v>
          </cell>
          <cell r="V924">
            <v>36.799999999999997</v>
          </cell>
          <cell r="W924">
            <v>0</v>
          </cell>
          <cell r="X924">
            <v>72</v>
          </cell>
          <cell r="Y924">
            <v>98</v>
          </cell>
          <cell r="Z924">
            <v>4</v>
          </cell>
          <cell r="AA924">
            <v>0.2</v>
          </cell>
          <cell r="AB924">
            <v>0.4</v>
          </cell>
          <cell r="AC924">
            <v>0.1</v>
          </cell>
          <cell r="AD924">
            <v>7.0000000000000007E-2</v>
          </cell>
          <cell r="AE924">
            <v>0.4</v>
          </cell>
          <cell r="AF924">
            <v>1.3</v>
          </cell>
          <cell r="AG924">
            <v>0.9</v>
          </cell>
          <cell r="AH924">
            <v>0.05</v>
          </cell>
          <cell r="AI924">
            <v>0.15</v>
          </cell>
          <cell r="AJ924">
            <v>0</v>
          </cell>
          <cell r="AK924">
            <v>6.4</v>
          </cell>
          <cell r="AL924">
            <v>0.6</v>
          </cell>
          <cell r="AM924">
            <v>140</v>
          </cell>
          <cell r="AN924">
            <v>100</v>
          </cell>
          <cell r="AO924">
            <v>26</v>
          </cell>
          <cell r="AP924">
            <v>51</v>
          </cell>
          <cell r="AQ924">
            <v>7</v>
          </cell>
          <cell r="AR924">
            <v>1</v>
          </cell>
          <cell r="AS924">
            <v>0.2</v>
          </cell>
        </row>
        <row r="925">
          <cell r="A925">
            <v>370</v>
          </cell>
          <cell r="B925" t="str">
            <v>Pastel folhado</v>
          </cell>
          <cell r="C925" t="str">
            <v>Pratos compostos</v>
          </cell>
          <cell r="D925" t="str">
            <v>Pratos, incl. refeições prontas a comer (excluindo sopas e saladas)</v>
          </cell>
          <cell r="E925" t="str">
            <v>Sanduíches, pizzas e outros produtos similares recheados</v>
          </cell>
          <cell r="F925">
            <v>415</v>
          </cell>
          <cell r="G925">
            <v>1730</v>
          </cell>
          <cell r="H925">
            <v>26</v>
          </cell>
          <cell r="I925">
            <v>11.1</v>
          </cell>
          <cell r="J925">
            <v>8.8000000000000007</v>
          </cell>
          <cell r="K925">
            <v>2.9</v>
          </cell>
          <cell r="L925">
            <v>2.8</v>
          </cell>
          <cell r="M925">
            <v>2.4</v>
          </cell>
          <cell r="N925">
            <v>37.4</v>
          </cell>
          <cell r="O925">
            <v>2.1</v>
          </cell>
          <cell r="P925">
            <v>0.1</v>
          </cell>
          <cell r="Q925">
            <v>35.200000000000003</v>
          </cell>
          <cell r="R925">
            <v>1.5</v>
          </cell>
          <cell r="S925">
            <v>7.1</v>
          </cell>
          <cell r="T925">
            <v>1.5</v>
          </cell>
          <cell r="U925">
            <v>0</v>
          </cell>
          <cell r="V925">
            <v>27.6</v>
          </cell>
          <cell r="W925">
            <v>0</v>
          </cell>
          <cell r="X925">
            <v>79</v>
          </cell>
          <cell r="Y925">
            <v>175</v>
          </cell>
          <cell r="Z925">
            <v>0</v>
          </cell>
          <cell r="AA925">
            <v>0.1</v>
          </cell>
          <cell r="AB925">
            <v>0.3</v>
          </cell>
          <cell r="AC925">
            <v>0.17</v>
          </cell>
          <cell r="AD925">
            <v>0.1</v>
          </cell>
          <cell r="AE925">
            <v>0.6</v>
          </cell>
          <cell r="AF925">
            <v>2.1</v>
          </cell>
          <cell r="AG925">
            <v>1.5</v>
          </cell>
          <cell r="AH925">
            <v>0.12</v>
          </cell>
          <cell r="AI925">
            <v>0.35</v>
          </cell>
          <cell r="AJ925">
            <v>1</v>
          </cell>
          <cell r="AK925">
            <v>12</v>
          </cell>
          <cell r="AL925">
            <v>1.07</v>
          </cell>
          <cell r="AM925">
            <v>610</v>
          </cell>
          <cell r="AN925">
            <v>130</v>
          </cell>
          <cell r="AO925">
            <v>12</v>
          </cell>
          <cell r="AP925">
            <v>72</v>
          </cell>
          <cell r="AQ925">
            <v>23</v>
          </cell>
          <cell r="AR925">
            <v>1.1000000000000001</v>
          </cell>
          <cell r="AS925">
            <v>0.5</v>
          </cell>
        </row>
        <row r="926">
          <cell r="A926">
            <v>521</v>
          </cell>
          <cell r="B926" t="str">
            <v>Pastilha elástica</v>
          </cell>
          <cell r="C926" t="str">
            <v>Açúcar e similares, confeitaria e sobremesas doces à base de água</v>
          </cell>
          <cell r="D926" t="str">
            <v>Confeitaria incluindo chocolate</v>
          </cell>
          <cell r="E926" t="str">
            <v>Guloseimas (duras e moles)</v>
          </cell>
          <cell r="F926">
            <v>328</v>
          </cell>
          <cell r="G926">
            <v>1390</v>
          </cell>
          <cell r="H926">
            <v>0</v>
          </cell>
          <cell r="I926">
            <v>0</v>
          </cell>
          <cell r="J926">
            <v>0</v>
          </cell>
          <cell r="K926">
            <v>0</v>
          </cell>
          <cell r="L926">
            <v>0</v>
          </cell>
          <cell r="M926">
            <v>0</v>
          </cell>
          <cell r="N926">
            <v>75.099999999999994</v>
          </cell>
          <cell r="O926">
            <v>73.400000000000006</v>
          </cell>
          <cell r="P926">
            <v>0</v>
          </cell>
          <cell r="Q926">
            <v>1.7</v>
          </cell>
          <cell r="R926">
            <v>0</v>
          </cell>
          <cell r="S926">
            <v>6.9</v>
          </cell>
          <cell r="T926">
            <v>0.1</v>
          </cell>
          <cell r="U926">
            <v>0</v>
          </cell>
          <cell r="V926">
            <v>13</v>
          </cell>
          <cell r="W926">
            <v>0</v>
          </cell>
          <cell r="X926">
            <v>0</v>
          </cell>
          <cell r="Y926">
            <v>0</v>
          </cell>
          <cell r="Z926">
            <v>0</v>
          </cell>
          <cell r="AA926">
            <v>0</v>
          </cell>
          <cell r="AB926">
            <v>0</v>
          </cell>
          <cell r="AC926">
            <v>0</v>
          </cell>
          <cell r="AD926">
            <v>0</v>
          </cell>
          <cell r="AE926">
            <v>0</v>
          </cell>
          <cell r="AF926">
            <v>0</v>
          </cell>
          <cell r="AG926">
            <v>0</v>
          </cell>
          <cell r="AH926">
            <v>0</v>
          </cell>
          <cell r="AI926">
            <v>0</v>
          </cell>
          <cell r="AJ926">
            <v>0</v>
          </cell>
          <cell r="AK926">
            <v>0</v>
          </cell>
          <cell r="AL926">
            <v>0.3</v>
          </cell>
          <cell r="AM926">
            <v>32</v>
          </cell>
          <cell r="AN926">
            <v>9</v>
          </cell>
          <cell r="AO926">
            <v>5</v>
          </cell>
          <cell r="AP926">
            <v>4</v>
          </cell>
          <cell r="AQ926">
            <v>2</v>
          </cell>
          <cell r="AR926">
            <v>0.1</v>
          </cell>
          <cell r="AS926">
            <v>0</v>
          </cell>
        </row>
        <row r="927">
          <cell r="A927">
            <v>280</v>
          </cell>
          <cell r="B927" t="str">
            <v>Pato com pele, assado sem molho</v>
          </cell>
          <cell r="C927" t="str">
            <v>Carne e produtos cárneos</v>
          </cell>
          <cell r="D927" t="str">
            <v>Carne de mamiferos e de aves</v>
          </cell>
          <cell r="E927" t="str">
            <v>Carne de aves</v>
          </cell>
          <cell r="F927">
            <v>347</v>
          </cell>
          <cell r="G927">
            <v>1440</v>
          </cell>
          <cell r="H927">
            <v>30.3</v>
          </cell>
          <cell r="I927">
            <v>7.7</v>
          </cell>
          <cell r="J927">
            <v>13.4</v>
          </cell>
          <cell r="K927">
            <v>3.4</v>
          </cell>
          <cell r="L927">
            <v>2.9</v>
          </cell>
          <cell r="M927">
            <v>0.2</v>
          </cell>
          <cell r="N927">
            <v>0</v>
          </cell>
          <cell r="O927">
            <v>0</v>
          </cell>
          <cell r="P927">
            <v>0</v>
          </cell>
          <cell r="Q927">
            <v>0</v>
          </cell>
          <cell r="R927">
            <v>0</v>
          </cell>
          <cell r="S927">
            <v>18.5</v>
          </cell>
          <cell r="T927">
            <v>0.8</v>
          </cell>
          <cell r="U927">
            <v>0</v>
          </cell>
          <cell r="V927">
            <v>49</v>
          </cell>
          <cell r="W927">
            <v>0</v>
          </cell>
          <cell r="X927">
            <v>98</v>
          </cell>
          <cell r="Y927">
            <v>30</v>
          </cell>
          <cell r="Z927">
            <v>0</v>
          </cell>
          <cell r="AA927">
            <v>0.9</v>
          </cell>
          <cell r="AB927">
            <v>0</v>
          </cell>
          <cell r="AC927">
            <v>0.17</v>
          </cell>
          <cell r="AD927">
            <v>0.5</v>
          </cell>
          <cell r="AE927">
            <v>4.5999999999999996</v>
          </cell>
          <cell r="AF927">
            <v>8.6</v>
          </cell>
          <cell r="AG927">
            <v>4</v>
          </cell>
          <cell r="AH927">
            <v>0.26</v>
          </cell>
          <cell r="AI927">
            <v>2.2000000000000002</v>
          </cell>
          <cell r="AJ927">
            <v>0</v>
          </cell>
          <cell r="AK927">
            <v>7.8</v>
          </cell>
          <cell r="AL927">
            <v>2.2000000000000002</v>
          </cell>
          <cell r="AM927">
            <v>310</v>
          </cell>
          <cell r="AN927">
            <v>280</v>
          </cell>
          <cell r="AO927">
            <v>16</v>
          </cell>
          <cell r="AP927">
            <v>170</v>
          </cell>
          <cell r="AQ927">
            <v>23</v>
          </cell>
          <cell r="AR927">
            <v>2.9</v>
          </cell>
          <cell r="AS927">
            <v>2</v>
          </cell>
        </row>
        <row r="928">
          <cell r="A928">
            <v>277</v>
          </cell>
          <cell r="B928" t="str">
            <v>Pato com pele, cru</v>
          </cell>
          <cell r="C928" t="str">
            <v>Carne e produtos cárneos</v>
          </cell>
          <cell r="D928" t="str">
            <v>Carne de mamiferos e de aves</v>
          </cell>
          <cell r="E928" t="str">
            <v>Carne de aves</v>
          </cell>
          <cell r="F928">
            <v>394</v>
          </cell>
          <cell r="G928">
            <v>1630</v>
          </cell>
          <cell r="H928">
            <v>38.299999999999997</v>
          </cell>
          <cell r="I928">
            <v>9.6999999999999993</v>
          </cell>
          <cell r="J928">
            <v>16.899999999999999</v>
          </cell>
          <cell r="K928">
            <v>4.3</v>
          </cell>
          <cell r="L928">
            <v>3.7</v>
          </cell>
          <cell r="M928">
            <v>0.2</v>
          </cell>
          <cell r="N928">
            <v>0</v>
          </cell>
          <cell r="O928">
            <v>0</v>
          </cell>
          <cell r="P928">
            <v>0</v>
          </cell>
          <cell r="Q928">
            <v>0</v>
          </cell>
          <cell r="R928">
            <v>0</v>
          </cell>
          <cell r="S928">
            <v>12.3</v>
          </cell>
          <cell r="T928">
            <v>0.2</v>
          </cell>
          <cell r="U928">
            <v>0</v>
          </cell>
          <cell r="V928">
            <v>48.4</v>
          </cell>
          <cell r="W928">
            <v>0</v>
          </cell>
          <cell r="X928">
            <v>74</v>
          </cell>
          <cell r="Y928">
            <v>51</v>
          </cell>
          <cell r="Z928">
            <v>0</v>
          </cell>
          <cell r="AA928">
            <v>1.4</v>
          </cell>
          <cell r="AB928">
            <v>0.02</v>
          </cell>
          <cell r="AC928">
            <v>0.17</v>
          </cell>
          <cell r="AD928">
            <v>0.36</v>
          </cell>
          <cell r="AE928">
            <v>3.7</v>
          </cell>
          <cell r="AF928">
            <v>6</v>
          </cell>
          <cell r="AG928">
            <v>2.2999999999999998</v>
          </cell>
          <cell r="AH928">
            <v>0.26</v>
          </cell>
          <cell r="AI928">
            <v>2</v>
          </cell>
          <cell r="AJ928">
            <v>0</v>
          </cell>
          <cell r="AK928">
            <v>10</v>
          </cell>
          <cell r="AL928">
            <v>0.95</v>
          </cell>
          <cell r="AM928">
            <v>68</v>
          </cell>
          <cell r="AN928">
            <v>200</v>
          </cell>
          <cell r="AO928">
            <v>10</v>
          </cell>
          <cell r="AP928">
            <v>130</v>
          </cell>
          <cell r="AQ928">
            <v>15</v>
          </cell>
          <cell r="AR928">
            <v>1.9</v>
          </cell>
          <cell r="AS928">
            <v>1.3</v>
          </cell>
        </row>
        <row r="929">
          <cell r="A929">
            <v>281</v>
          </cell>
          <cell r="B929" t="str">
            <v>Pato sem pele, assado com margarina</v>
          </cell>
          <cell r="C929" t="str">
            <v>Carne e produtos cárneos</v>
          </cell>
          <cell r="D929" t="str">
            <v>Carne de mamiferos e de aves</v>
          </cell>
          <cell r="E929" t="str">
            <v>Carne de aves</v>
          </cell>
          <cell r="F929">
            <v>276</v>
          </cell>
          <cell r="G929">
            <v>1160</v>
          </cell>
          <cell r="H929">
            <v>14.6</v>
          </cell>
          <cell r="I929">
            <v>4.5</v>
          </cell>
          <cell r="J929">
            <v>5.7</v>
          </cell>
          <cell r="K929">
            <v>2.2000000000000002</v>
          </cell>
          <cell r="L929">
            <v>1.88</v>
          </cell>
          <cell r="M929">
            <v>0</v>
          </cell>
          <cell r="N929">
            <v>0</v>
          </cell>
          <cell r="O929">
            <v>0</v>
          </cell>
          <cell r="P929">
            <v>0</v>
          </cell>
          <cell r="Q929">
            <v>0</v>
          </cell>
          <cell r="R929">
            <v>0</v>
          </cell>
          <cell r="S929">
            <v>36.200000000000003</v>
          </cell>
          <cell r="T929">
            <v>1.7</v>
          </cell>
          <cell r="U929">
            <v>0</v>
          </cell>
          <cell r="V929">
            <v>45.8</v>
          </cell>
          <cell r="W929">
            <v>0</v>
          </cell>
          <cell r="X929">
            <v>174</v>
          </cell>
          <cell r="Y929">
            <v>68</v>
          </cell>
          <cell r="Z929">
            <v>15</v>
          </cell>
          <cell r="AA929">
            <v>0.5</v>
          </cell>
          <cell r="AB929">
            <v>0.04</v>
          </cell>
          <cell r="AC929">
            <v>0.42</v>
          </cell>
          <cell r="AD929">
            <v>0.74</v>
          </cell>
          <cell r="AE929">
            <v>7.9</v>
          </cell>
          <cell r="AF929">
            <v>17.8</v>
          </cell>
          <cell r="AG929">
            <v>7.87</v>
          </cell>
          <cell r="AH929">
            <v>0.39</v>
          </cell>
          <cell r="AI929">
            <v>3.8</v>
          </cell>
          <cell r="AJ929">
            <v>0</v>
          </cell>
          <cell r="AK929">
            <v>27</v>
          </cell>
          <cell r="AL929">
            <v>3.28</v>
          </cell>
          <cell r="AM929">
            <v>670</v>
          </cell>
          <cell r="AN929">
            <v>370</v>
          </cell>
          <cell r="AO929">
            <v>22</v>
          </cell>
          <cell r="AP929">
            <v>310</v>
          </cell>
          <cell r="AQ929">
            <v>33</v>
          </cell>
          <cell r="AR929">
            <v>4.3</v>
          </cell>
          <cell r="AS929">
            <v>3.6</v>
          </cell>
        </row>
        <row r="930">
          <cell r="A930">
            <v>278</v>
          </cell>
          <cell r="B930" t="str">
            <v>Pato sem pele, cru</v>
          </cell>
          <cell r="C930" t="str">
            <v>Carne e produtos cárneos</v>
          </cell>
          <cell r="D930" t="str">
            <v>Carne de mamiferos e de aves</v>
          </cell>
          <cell r="E930" t="str">
            <v>Carne de aves</v>
          </cell>
          <cell r="F930">
            <v>133</v>
          </cell>
          <cell r="G930">
            <v>558</v>
          </cell>
          <cell r="H930">
            <v>6.2</v>
          </cell>
          <cell r="I930">
            <v>1.6</v>
          </cell>
          <cell r="J930">
            <v>2.7</v>
          </cell>
          <cell r="K930">
            <v>0.7</v>
          </cell>
          <cell r="L930">
            <v>0.6</v>
          </cell>
          <cell r="M930">
            <v>0</v>
          </cell>
          <cell r="N930">
            <v>0</v>
          </cell>
          <cell r="O930">
            <v>0</v>
          </cell>
          <cell r="P930">
            <v>0</v>
          </cell>
          <cell r="Q930">
            <v>0</v>
          </cell>
          <cell r="R930">
            <v>0</v>
          </cell>
          <cell r="S930">
            <v>19.3</v>
          </cell>
          <cell r="T930">
            <v>0.2</v>
          </cell>
          <cell r="U930">
            <v>0</v>
          </cell>
          <cell r="V930">
            <v>73.400000000000006</v>
          </cell>
          <cell r="W930">
            <v>0</v>
          </cell>
          <cell r="X930">
            <v>93</v>
          </cell>
          <cell r="Y930">
            <v>24</v>
          </cell>
          <cell r="Z930">
            <v>0</v>
          </cell>
          <cell r="AA930">
            <v>0.4</v>
          </cell>
          <cell r="AB930">
            <v>0.02</v>
          </cell>
          <cell r="AC930">
            <v>0.36</v>
          </cell>
          <cell r="AD930">
            <v>0.45</v>
          </cell>
          <cell r="AE930">
            <v>5.3</v>
          </cell>
          <cell r="AF930">
            <v>9.5</v>
          </cell>
          <cell r="AG930">
            <v>4.2</v>
          </cell>
          <cell r="AH930">
            <v>0.34</v>
          </cell>
          <cell r="AI930">
            <v>3</v>
          </cell>
          <cell r="AJ930">
            <v>0</v>
          </cell>
          <cell r="AK930">
            <v>25</v>
          </cell>
          <cell r="AL930">
            <v>1.06</v>
          </cell>
          <cell r="AM930">
            <v>92</v>
          </cell>
          <cell r="AN930">
            <v>280</v>
          </cell>
          <cell r="AO930">
            <v>12</v>
          </cell>
          <cell r="AP930">
            <v>200</v>
          </cell>
          <cell r="AQ930">
            <v>19</v>
          </cell>
          <cell r="AR930">
            <v>2.4</v>
          </cell>
          <cell r="AS930">
            <v>1.9</v>
          </cell>
        </row>
        <row r="931">
          <cell r="A931">
            <v>279</v>
          </cell>
          <cell r="B931" t="str">
            <v>Pato sem pele, estufado com margarina</v>
          </cell>
          <cell r="C931" t="str">
            <v>Pratos compostos</v>
          </cell>
          <cell r="D931" t="str">
            <v>Pratos, incl. refeições prontas a comer (excluindo sopas e saladas)</v>
          </cell>
          <cell r="E931" t="str">
            <v>Pratos, excluindo pratos  de massa ou arroz, sanduíches e pizza</v>
          </cell>
          <cell r="F931">
            <v>232</v>
          </cell>
          <cell r="G931">
            <v>969</v>
          </cell>
          <cell r="H931">
            <v>13.7</v>
          </cell>
          <cell r="I931">
            <v>4.8</v>
          </cell>
          <cell r="J931">
            <v>4.9000000000000004</v>
          </cell>
          <cell r="K931">
            <v>2.4</v>
          </cell>
          <cell r="L931">
            <v>2.09</v>
          </cell>
          <cell r="M931">
            <v>0</v>
          </cell>
          <cell r="N931">
            <v>0</v>
          </cell>
          <cell r="O931">
            <v>0</v>
          </cell>
          <cell r="P931">
            <v>0</v>
          </cell>
          <cell r="Q931">
            <v>0</v>
          </cell>
          <cell r="R931">
            <v>0</v>
          </cell>
          <cell r="S931">
            <v>27.2</v>
          </cell>
          <cell r="T931">
            <v>1.5</v>
          </cell>
          <cell r="U931">
            <v>0</v>
          </cell>
          <cell r="V931">
            <v>56.1</v>
          </cell>
          <cell r="W931">
            <v>0</v>
          </cell>
          <cell r="X931">
            <v>131</v>
          </cell>
          <cell r="Y931">
            <v>77</v>
          </cell>
          <cell r="Z931">
            <v>63</v>
          </cell>
          <cell r="AA931">
            <v>0.3</v>
          </cell>
          <cell r="AB931">
            <v>0.05</v>
          </cell>
          <cell r="AC931">
            <v>0.26</v>
          </cell>
          <cell r="AD931">
            <v>0.6</v>
          </cell>
          <cell r="AE931">
            <v>4.5</v>
          </cell>
          <cell r="AF931">
            <v>13.4</v>
          </cell>
          <cell r="AG931">
            <v>5.92</v>
          </cell>
          <cell r="AH931">
            <v>0.28999999999999998</v>
          </cell>
          <cell r="AI931">
            <v>2.1</v>
          </cell>
          <cell r="AJ931">
            <v>1.9</v>
          </cell>
          <cell r="AK931">
            <v>19</v>
          </cell>
          <cell r="AL931">
            <v>2.9</v>
          </cell>
          <cell r="AM931">
            <v>610</v>
          </cell>
          <cell r="AN931">
            <v>210</v>
          </cell>
          <cell r="AO931">
            <v>17</v>
          </cell>
          <cell r="AP931">
            <v>200</v>
          </cell>
          <cell r="AQ931">
            <v>23</v>
          </cell>
          <cell r="AR931">
            <v>2.8</v>
          </cell>
          <cell r="AS931">
            <v>2.5</v>
          </cell>
        </row>
        <row r="932">
          <cell r="A932">
            <v>1221</v>
          </cell>
          <cell r="B932" t="str">
            <v>Pé de porco, cru</v>
          </cell>
          <cell r="C932" t="str">
            <v>Carne e produtos cárneos</v>
          </cell>
          <cell r="D932" t="str">
            <v>Outros produtos do abate de animais</v>
          </cell>
          <cell r="E932" t="str">
            <v>Outros produtos do abate de mamiferos</v>
          </cell>
          <cell r="F932">
            <v>335</v>
          </cell>
          <cell r="G932">
            <v>1400</v>
          </cell>
          <cell r="H932">
            <v>20.399999999999999</v>
          </cell>
          <cell r="I932">
            <v>8.8000000000000007</v>
          </cell>
          <cell r="J932">
            <v>8.4</v>
          </cell>
          <cell r="K932">
            <v>2.2999999999999998</v>
          </cell>
          <cell r="L932">
            <v>1.2</v>
          </cell>
          <cell r="M932">
            <v>0</v>
          </cell>
          <cell r="N932">
            <v>0</v>
          </cell>
          <cell r="O932">
            <v>0</v>
          </cell>
          <cell r="P932">
            <v>0</v>
          </cell>
          <cell r="Q932">
            <v>0</v>
          </cell>
          <cell r="R932">
            <v>0</v>
          </cell>
          <cell r="S932">
            <v>38</v>
          </cell>
          <cell r="T932">
            <v>1.6</v>
          </cell>
          <cell r="U932">
            <v>0</v>
          </cell>
          <cell r="V932">
            <v>39.1</v>
          </cell>
          <cell r="W932">
            <v>0</v>
          </cell>
          <cell r="X932">
            <v>94</v>
          </cell>
          <cell r="Y932">
            <v>15</v>
          </cell>
          <cell r="Z932">
            <v>0</v>
          </cell>
          <cell r="AA932">
            <v>0</v>
          </cell>
          <cell r="AB932">
            <v>0.65</v>
          </cell>
          <cell r="AC932">
            <v>0.05</v>
          </cell>
          <cell r="AD932">
            <v>0.11</v>
          </cell>
          <cell r="AE932">
            <v>1.78</v>
          </cell>
          <cell r="AF932">
            <v>8.75</v>
          </cell>
          <cell r="AG932">
            <v>6.97</v>
          </cell>
          <cell r="AH932">
            <v>0.26</v>
          </cell>
          <cell r="AI932">
            <v>0.63</v>
          </cell>
          <cell r="AJ932">
            <v>0</v>
          </cell>
          <cell r="AK932">
            <v>4.5</v>
          </cell>
          <cell r="AL932">
            <v>2.42</v>
          </cell>
          <cell r="AM932">
            <v>640</v>
          </cell>
          <cell r="AN932">
            <v>450</v>
          </cell>
          <cell r="AO932">
            <v>97</v>
          </cell>
          <cell r="AP932">
            <v>90</v>
          </cell>
          <cell r="AQ932">
            <v>12</v>
          </cell>
          <cell r="AR932">
            <v>1.3</v>
          </cell>
          <cell r="AS932">
            <v>2.2000000000000002</v>
          </cell>
        </row>
        <row r="933">
          <cell r="A933">
            <v>127</v>
          </cell>
          <cell r="B933" t="str">
            <v>Peito de cabrito cru</v>
          </cell>
          <cell r="C933" t="str">
            <v>Carne e produtos cárneos</v>
          </cell>
          <cell r="D933" t="str">
            <v>Carne de mamiferos e de aves</v>
          </cell>
          <cell r="E933" t="str">
            <v>Carne de mamíferos</v>
          </cell>
          <cell r="F933">
            <v>116</v>
          </cell>
          <cell r="G933">
            <v>489</v>
          </cell>
          <cell r="H933">
            <v>3.8</v>
          </cell>
          <cell r="I933">
            <v>1.2</v>
          </cell>
          <cell r="J933">
            <v>1.7</v>
          </cell>
          <cell r="K933">
            <v>0.3</v>
          </cell>
          <cell r="L933">
            <v>0.2</v>
          </cell>
          <cell r="M933">
            <v>0.2</v>
          </cell>
          <cell r="N933">
            <v>0</v>
          </cell>
          <cell r="O933">
            <v>0</v>
          </cell>
          <cell r="P933">
            <v>0</v>
          </cell>
          <cell r="Q933">
            <v>0</v>
          </cell>
          <cell r="R933">
            <v>0</v>
          </cell>
          <cell r="S933">
            <v>20.5</v>
          </cell>
          <cell r="T933">
            <v>0.2</v>
          </cell>
          <cell r="U933">
            <v>0</v>
          </cell>
          <cell r="V933">
            <v>74.2</v>
          </cell>
          <cell r="W933">
            <v>0</v>
          </cell>
          <cell r="X933">
            <v>57</v>
          </cell>
          <cell r="Y933">
            <v>0</v>
          </cell>
          <cell r="Z933">
            <v>0</v>
          </cell>
          <cell r="AA933">
            <v>0</v>
          </cell>
          <cell r="AB933">
            <v>0.09</v>
          </cell>
          <cell r="AC933">
            <v>0.13</v>
          </cell>
          <cell r="AD933">
            <v>0.32</v>
          </cell>
          <cell r="AE933">
            <v>6.1</v>
          </cell>
          <cell r="AF933">
            <v>10</v>
          </cell>
          <cell r="AG933">
            <v>4.4000000000000004</v>
          </cell>
          <cell r="AH933">
            <v>0.3</v>
          </cell>
          <cell r="AI933">
            <v>1.1000000000000001</v>
          </cell>
          <cell r="AJ933">
            <v>0</v>
          </cell>
          <cell r="AK933">
            <v>5</v>
          </cell>
          <cell r="AL933">
            <v>1.2</v>
          </cell>
          <cell r="AM933">
            <v>82</v>
          </cell>
          <cell r="AN933">
            <v>390</v>
          </cell>
          <cell r="AO933">
            <v>11</v>
          </cell>
          <cell r="AP933">
            <v>230</v>
          </cell>
          <cell r="AQ933">
            <v>22</v>
          </cell>
          <cell r="AR933">
            <v>0.5</v>
          </cell>
          <cell r="AS933">
            <v>4</v>
          </cell>
        </row>
        <row r="934">
          <cell r="A934">
            <v>132</v>
          </cell>
          <cell r="B934" t="str">
            <v>Peito de cabrito estufado com azeite e margarina</v>
          </cell>
          <cell r="C934" t="str">
            <v>Pratos compostos</v>
          </cell>
          <cell r="D934" t="str">
            <v>Pratos, incl. refeições prontas a comer (excluindo sopas e saladas)</v>
          </cell>
          <cell r="E934" t="str">
            <v>Pratos, excluindo pratos  de massa ou arroz, sanduíches e pizza</v>
          </cell>
          <cell r="F934">
            <v>173</v>
          </cell>
          <cell r="G934">
            <v>723</v>
          </cell>
          <cell r="H934">
            <v>8.4</v>
          </cell>
          <cell r="I934">
            <v>2.6</v>
          </cell>
          <cell r="J934">
            <v>4.0999999999999996</v>
          </cell>
          <cell r="K934">
            <v>1</v>
          </cell>
          <cell r="L934">
            <v>0.83199999999999996</v>
          </cell>
          <cell r="M934">
            <v>0.2</v>
          </cell>
          <cell r="N934">
            <v>0.8</v>
          </cell>
          <cell r="O934">
            <v>0.5</v>
          </cell>
          <cell r="P934">
            <v>0.1</v>
          </cell>
          <cell r="Q934">
            <v>0.1</v>
          </cell>
          <cell r="R934">
            <v>0.3</v>
          </cell>
          <cell r="S934">
            <v>23.3</v>
          </cell>
          <cell r="T934">
            <v>1.1000000000000001</v>
          </cell>
          <cell r="U934">
            <v>0</v>
          </cell>
          <cell r="V934">
            <v>64.5</v>
          </cell>
          <cell r="W934">
            <v>0</v>
          </cell>
          <cell r="X934">
            <v>64</v>
          </cell>
          <cell r="Y934">
            <v>77</v>
          </cell>
          <cell r="Z934">
            <v>388</v>
          </cell>
          <cell r="AA934">
            <v>0</v>
          </cell>
          <cell r="AB934">
            <v>0.48</v>
          </cell>
          <cell r="AC934">
            <v>0.08</v>
          </cell>
          <cell r="AD934">
            <v>0.27</v>
          </cell>
          <cell r="AE934">
            <v>3.9</v>
          </cell>
          <cell r="AF934">
            <v>11.4</v>
          </cell>
          <cell r="AG934">
            <v>4.9800000000000004</v>
          </cell>
          <cell r="AH934">
            <v>0.18</v>
          </cell>
          <cell r="AI934">
            <v>0.74</v>
          </cell>
          <cell r="AJ934">
            <v>1</v>
          </cell>
          <cell r="AK934">
            <v>6.5</v>
          </cell>
          <cell r="AL934">
            <v>2.44</v>
          </cell>
          <cell r="AM934">
            <v>440</v>
          </cell>
          <cell r="AN934">
            <v>280</v>
          </cell>
          <cell r="AO934">
            <v>17</v>
          </cell>
          <cell r="AP934">
            <v>200</v>
          </cell>
          <cell r="AQ934">
            <v>21</v>
          </cell>
          <cell r="AR934">
            <v>0.7</v>
          </cell>
          <cell r="AS934">
            <v>4.2</v>
          </cell>
        </row>
        <row r="935">
          <cell r="A935">
            <v>133</v>
          </cell>
          <cell r="B935" t="str">
            <v>Peito de cabrito estufado com azeite e óleo alimentar</v>
          </cell>
          <cell r="C935" t="str">
            <v>Pratos compostos</v>
          </cell>
          <cell r="D935" t="str">
            <v>Pratos, incl. refeições prontas a comer (excluindo sopas e saladas)</v>
          </cell>
          <cell r="E935" t="str">
            <v>Pratos, excluindo pratos  de massa ou arroz, sanduíches e pizza</v>
          </cell>
          <cell r="F935">
            <v>176</v>
          </cell>
          <cell r="G935">
            <v>736</v>
          </cell>
          <cell r="H935">
            <v>8.8000000000000007</v>
          </cell>
          <cell r="I935">
            <v>1.9</v>
          </cell>
          <cell r="J935">
            <v>4.2</v>
          </cell>
          <cell r="K935">
            <v>2</v>
          </cell>
          <cell r="L935">
            <v>1.82</v>
          </cell>
          <cell r="M935">
            <v>0.2</v>
          </cell>
          <cell r="N935">
            <v>0.7</v>
          </cell>
          <cell r="O935">
            <v>0.5</v>
          </cell>
          <cell r="P935">
            <v>0.1</v>
          </cell>
          <cell r="Q935">
            <v>0.1</v>
          </cell>
          <cell r="R935">
            <v>0.3</v>
          </cell>
          <cell r="S935">
            <v>23.3</v>
          </cell>
          <cell r="T935">
            <v>1</v>
          </cell>
          <cell r="U935">
            <v>0</v>
          </cell>
          <cell r="V935">
            <v>64.099999999999994</v>
          </cell>
          <cell r="W935">
            <v>0</v>
          </cell>
          <cell r="X935">
            <v>64</v>
          </cell>
          <cell r="Y935">
            <v>63</v>
          </cell>
          <cell r="Z935">
            <v>379</v>
          </cell>
          <cell r="AA935">
            <v>0</v>
          </cell>
          <cell r="AB935">
            <v>1.86</v>
          </cell>
          <cell r="AC935">
            <v>0.08</v>
          </cell>
          <cell r="AD935">
            <v>0.27</v>
          </cell>
          <cell r="AE935">
            <v>3.9</v>
          </cell>
          <cell r="AF935">
            <v>11.4</v>
          </cell>
          <cell r="AG935">
            <v>4.9800000000000004</v>
          </cell>
          <cell r="AH935">
            <v>0.18</v>
          </cell>
          <cell r="AI935">
            <v>0.74</v>
          </cell>
          <cell r="AJ935">
            <v>1</v>
          </cell>
          <cell r="AK935">
            <v>6.5</v>
          </cell>
          <cell r="AL935">
            <v>2.36</v>
          </cell>
          <cell r="AM935">
            <v>410</v>
          </cell>
          <cell r="AN935">
            <v>280</v>
          </cell>
          <cell r="AO935">
            <v>17</v>
          </cell>
          <cell r="AP935">
            <v>200</v>
          </cell>
          <cell r="AQ935">
            <v>21</v>
          </cell>
          <cell r="AR935">
            <v>0.7</v>
          </cell>
          <cell r="AS935">
            <v>4.2</v>
          </cell>
        </row>
        <row r="936">
          <cell r="A936">
            <v>130</v>
          </cell>
          <cell r="B936" t="str">
            <v>Peito de cabrito estufado com manteiga e óleo alimentar</v>
          </cell>
          <cell r="C936" t="str">
            <v>Pratos compostos</v>
          </cell>
          <cell r="D936" t="str">
            <v>Pratos, incl. refeições prontas a comer (excluindo sopas e saladas)</v>
          </cell>
          <cell r="E936" t="str">
            <v>Pratos, excluindo pratos  de massa ou arroz, sanduíches e pizza</v>
          </cell>
          <cell r="F936">
            <v>173</v>
          </cell>
          <cell r="G936">
            <v>723</v>
          </cell>
          <cell r="H936">
            <v>8.4</v>
          </cell>
          <cell r="I936">
            <v>2.6</v>
          </cell>
          <cell r="J936">
            <v>2.8</v>
          </cell>
          <cell r="K936">
            <v>1.9</v>
          </cell>
          <cell r="L936">
            <v>1.72</v>
          </cell>
          <cell r="M936">
            <v>0.3</v>
          </cell>
          <cell r="N936">
            <v>0.8</v>
          </cell>
          <cell r="O936">
            <v>0.6</v>
          </cell>
          <cell r="P936">
            <v>0.1</v>
          </cell>
          <cell r="Q936">
            <v>0.1</v>
          </cell>
          <cell r="R936">
            <v>0.3</v>
          </cell>
          <cell r="S936">
            <v>23.3</v>
          </cell>
          <cell r="T936">
            <v>1.1000000000000001</v>
          </cell>
          <cell r="U936">
            <v>0</v>
          </cell>
          <cell r="V936">
            <v>64.5</v>
          </cell>
          <cell r="W936">
            <v>0</v>
          </cell>
          <cell r="X936">
            <v>69</v>
          </cell>
          <cell r="Y936">
            <v>76</v>
          </cell>
          <cell r="Z936">
            <v>380</v>
          </cell>
          <cell r="AA936">
            <v>0</v>
          </cell>
          <cell r="AB936">
            <v>1.59</v>
          </cell>
          <cell r="AC936">
            <v>0.08</v>
          </cell>
          <cell r="AD936">
            <v>0.27</v>
          </cell>
          <cell r="AE936">
            <v>3.9</v>
          </cell>
          <cell r="AF936">
            <v>11.4</v>
          </cell>
          <cell r="AG936">
            <v>4.9800000000000004</v>
          </cell>
          <cell r="AH936">
            <v>0.18</v>
          </cell>
          <cell r="AI936">
            <v>0.74</v>
          </cell>
          <cell r="AJ936">
            <v>1</v>
          </cell>
          <cell r="AK936">
            <v>6.5</v>
          </cell>
          <cell r="AL936">
            <v>2.41</v>
          </cell>
          <cell r="AM936">
            <v>430</v>
          </cell>
          <cell r="AN936">
            <v>280</v>
          </cell>
          <cell r="AO936">
            <v>17</v>
          </cell>
          <cell r="AP936">
            <v>200</v>
          </cell>
          <cell r="AQ936">
            <v>21</v>
          </cell>
          <cell r="AR936">
            <v>0.7</v>
          </cell>
          <cell r="AS936">
            <v>4.2</v>
          </cell>
        </row>
        <row r="937">
          <cell r="A937">
            <v>131</v>
          </cell>
          <cell r="B937" t="str">
            <v>Peito de cabrito estufado com margarina e óleo alimentar</v>
          </cell>
          <cell r="C937" t="str">
            <v>Pratos compostos</v>
          </cell>
          <cell r="D937" t="str">
            <v>Pratos, incl. refeições prontas a comer (excluindo sopas e saladas)</v>
          </cell>
          <cell r="E937" t="str">
            <v>Pratos, excluindo pratos  de massa ou arroz, sanduíches e pizza</v>
          </cell>
          <cell r="F937">
            <v>173</v>
          </cell>
          <cell r="G937">
            <v>723</v>
          </cell>
          <cell r="H937">
            <v>8.4</v>
          </cell>
          <cell r="I937">
            <v>2.5</v>
          </cell>
          <cell r="J937">
            <v>2.8</v>
          </cell>
          <cell r="K937">
            <v>2.2999999999999998</v>
          </cell>
          <cell r="L937">
            <v>2.13</v>
          </cell>
          <cell r="M937">
            <v>0.2</v>
          </cell>
          <cell r="N937">
            <v>0.8</v>
          </cell>
          <cell r="O937">
            <v>0.5</v>
          </cell>
          <cell r="P937">
            <v>0.1</v>
          </cell>
          <cell r="Q937">
            <v>0.1</v>
          </cell>
          <cell r="R937">
            <v>0.3</v>
          </cell>
          <cell r="S937">
            <v>23.3</v>
          </cell>
          <cell r="T937">
            <v>1.1000000000000001</v>
          </cell>
          <cell r="U937">
            <v>0</v>
          </cell>
          <cell r="V937">
            <v>64.5</v>
          </cell>
          <cell r="W937">
            <v>0</v>
          </cell>
          <cell r="X937">
            <v>64</v>
          </cell>
          <cell r="Y937">
            <v>77</v>
          </cell>
          <cell r="Z937">
            <v>388</v>
          </cell>
          <cell r="AA937">
            <v>0</v>
          </cell>
          <cell r="AB937">
            <v>1.54</v>
          </cell>
          <cell r="AC937">
            <v>0.08</v>
          </cell>
          <cell r="AD937">
            <v>0.27</v>
          </cell>
          <cell r="AE937">
            <v>3.9</v>
          </cell>
          <cell r="AF937">
            <v>11.4</v>
          </cell>
          <cell r="AG937">
            <v>4.9800000000000004</v>
          </cell>
          <cell r="AH937">
            <v>0.18</v>
          </cell>
          <cell r="AI937">
            <v>0.74</v>
          </cell>
          <cell r="AJ937">
            <v>1</v>
          </cell>
          <cell r="AK937">
            <v>6.5</v>
          </cell>
          <cell r="AL937">
            <v>2.44</v>
          </cell>
          <cell r="AM937">
            <v>440</v>
          </cell>
          <cell r="AN937">
            <v>280</v>
          </cell>
          <cell r="AO937">
            <v>17</v>
          </cell>
          <cell r="AP937">
            <v>200</v>
          </cell>
          <cell r="AQ937">
            <v>21</v>
          </cell>
          <cell r="AR937">
            <v>0.7</v>
          </cell>
          <cell r="AS937">
            <v>4.2</v>
          </cell>
        </row>
        <row r="938">
          <cell r="A938">
            <v>129</v>
          </cell>
          <cell r="B938" t="str">
            <v>Peito de cabrito estufado, sem molho</v>
          </cell>
          <cell r="C938" t="str">
            <v>Carne e produtos cárneos</v>
          </cell>
          <cell r="D938" t="str">
            <v>Carne de mamiferos e de aves</v>
          </cell>
          <cell r="E938" t="str">
            <v>Carne de mamíferos</v>
          </cell>
          <cell r="F938">
            <v>153</v>
          </cell>
          <cell r="G938">
            <v>646</v>
          </cell>
          <cell r="H938">
            <v>4.4000000000000004</v>
          </cell>
          <cell r="I938">
            <v>1.4</v>
          </cell>
          <cell r="J938">
            <v>2</v>
          </cell>
          <cell r="K938">
            <v>0.3</v>
          </cell>
          <cell r="L938">
            <v>0.3</v>
          </cell>
          <cell r="M938">
            <v>0.2</v>
          </cell>
          <cell r="N938">
            <v>0</v>
          </cell>
          <cell r="O938">
            <v>0</v>
          </cell>
          <cell r="P938">
            <v>0</v>
          </cell>
          <cell r="Q938">
            <v>0</v>
          </cell>
          <cell r="R938">
            <v>0</v>
          </cell>
          <cell r="S938">
            <v>28.4</v>
          </cell>
          <cell r="T938">
            <v>0.5</v>
          </cell>
          <cell r="U938">
            <v>0</v>
          </cell>
          <cell r="V938">
            <v>64.900000000000006</v>
          </cell>
          <cell r="W938">
            <v>0</v>
          </cell>
          <cell r="X938">
            <v>83</v>
          </cell>
          <cell r="Y938">
            <v>0</v>
          </cell>
          <cell r="Z938">
            <v>0</v>
          </cell>
          <cell r="AA938">
            <v>0</v>
          </cell>
          <cell r="AB938">
            <v>0.08</v>
          </cell>
          <cell r="AC938">
            <v>0.11</v>
          </cell>
          <cell r="AD938">
            <v>0.38</v>
          </cell>
          <cell r="AE938">
            <v>6.2</v>
          </cell>
          <cell r="AF938">
            <v>12</v>
          </cell>
          <cell r="AG938">
            <v>5.3</v>
          </cell>
          <cell r="AH938">
            <v>0.26</v>
          </cell>
          <cell r="AI938">
            <v>1.1000000000000001</v>
          </cell>
          <cell r="AJ938">
            <v>0</v>
          </cell>
          <cell r="AK938">
            <v>5.8</v>
          </cell>
          <cell r="AL938">
            <v>2.34</v>
          </cell>
          <cell r="AM938">
            <v>200</v>
          </cell>
          <cell r="AN938">
            <v>450</v>
          </cell>
          <cell r="AO938">
            <v>14</v>
          </cell>
          <cell r="AP938">
            <v>280</v>
          </cell>
          <cell r="AQ938">
            <v>30</v>
          </cell>
          <cell r="AR938">
            <v>0.7</v>
          </cell>
          <cell r="AS938">
            <v>5.8</v>
          </cell>
        </row>
        <row r="939">
          <cell r="A939">
            <v>137</v>
          </cell>
          <cell r="B939" t="str">
            <v>Peito de cabrito grelhado</v>
          </cell>
          <cell r="C939" t="str">
            <v>Carne e produtos cárneos</v>
          </cell>
          <cell r="D939" t="str">
            <v>Carne de mamiferos e de aves</v>
          </cell>
          <cell r="E939" t="str">
            <v>Carne de mamíferos</v>
          </cell>
          <cell r="F939">
            <v>144</v>
          </cell>
          <cell r="G939">
            <v>606</v>
          </cell>
          <cell r="H939">
            <v>4.2</v>
          </cell>
          <cell r="I939">
            <v>1.3</v>
          </cell>
          <cell r="J939">
            <v>1.8</v>
          </cell>
          <cell r="K939">
            <v>0.3</v>
          </cell>
          <cell r="L939">
            <v>0.2</v>
          </cell>
          <cell r="M939">
            <v>0.2</v>
          </cell>
          <cell r="N939">
            <v>0</v>
          </cell>
          <cell r="O939">
            <v>0</v>
          </cell>
          <cell r="P939">
            <v>0</v>
          </cell>
          <cell r="Q939">
            <v>0</v>
          </cell>
          <cell r="R939">
            <v>0</v>
          </cell>
          <cell r="S939">
            <v>26.5</v>
          </cell>
          <cell r="T939">
            <v>0.5</v>
          </cell>
          <cell r="U939">
            <v>0</v>
          </cell>
          <cell r="V939">
            <v>66.7</v>
          </cell>
          <cell r="W939">
            <v>0</v>
          </cell>
          <cell r="X939">
            <v>74</v>
          </cell>
          <cell r="Y939">
            <v>0</v>
          </cell>
          <cell r="Z939">
            <v>0</v>
          </cell>
          <cell r="AA939">
            <v>0</v>
          </cell>
          <cell r="AB939">
            <v>0.98</v>
          </cell>
          <cell r="AC939">
            <v>0.11</v>
          </cell>
          <cell r="AD939">
            <v>0.35</v>
          </cell>
          <cell r="AE939">
            <v>5.8</v>
          </cell>
          <cell r="AF939">
            <v>11</v>
          </cell>
          <cell r="AG939">
            <v>4.9000000000000004</v>
          </cell>
          <cell r="AH939">
            <v>0.24</v>
          </cell>
          <cell r="AI939">
            <v>1</v>
          </cell>
          <cell r="AJ939">
            <v>0</v>
          </cell>
          <cell r="AK939">
            <v>5.4</v>
          </cell>
          <cell r="AL939">
            <v>2.2000000000000002</v>
          </cell>
          <cell r="AM939">
            <v>190</v>
          </cell>
          <cell r="AN939">
            <v>420</v>
          </cell>
          <cell r="AO939">
            <v>14</v>
          </cell>
          <cell r="AP939">
            <v>260</v>
          </cell>
          <cell r="AQ939">
            <v>28</v>
          </cell>
          <cell r="AR939">
            <v>0.7</v>
          </cell>
          <cell r="AS939">
            <v>5.4</v>
          </cell>
        </row>
        <row r="940">
          <cell r="A940">
            <v>103</v>
          </cell>
          <cell r="B940" t="str">
            <v>Peito de carneiro gordo, cozido</v>
          </cell>
          <cell r="C940" t="str">
            <v>Carne e produtos cárneos</v>
          </cell>
          <cell r="D940" t="str">
            <v>Carne de mamiferos e de aves</v>
          </cell>
          <cell r="E940" t="str">
            <v>Carne de mamíferos</v>
          </cell>
          <cell r="F940">
            <v>333</v>
          </cell>
          <cell r="G940">
            <v>1380</v>
          </cell>
          <cell r="H940">
            <v>26.6</v>
          </cell>
          <cell r="I940">
            <v>11.5</v>
          </cell>
          <cell r="J940">
            <v>8.6</v>
          </cell>
          <cell r="K940">
            <v>0.9</v>
          </cell>
          <cell r="L940">
            <v>0.5</v>
          </cell>
          <cell r="M940">
            <v>1.2</v>
          </cell>
          <cell r="N940">
            <v>0</v>
          </cell>
          <cell r="O940">
            <v>0</v>
          </cell>
          <cell r="P940">
            <v>0</v>
          </cell>
          <cell r="Q940">
            <v>0</v>
          </cell>
          <cell r="R940">
            <v>0</v>
          </cell>
          <cell r="S940">
            <v>23.3</v>
          </cell>
          <cell r="T940">
            <v>0.5</v>
          </cell>
          <cell r="U940">
            <v>0</v>
          </cell>
          <cell r="V940">
            <v>48.8</v>
          </cell>
          <cell r="W940">
            <v>0</v>
          </cell>
          <cell r="X940">
            <v>130</v>
          </cell>
          <cell r="Y940">
            <v>0</v>
          </cell>
          <cell r="Z940">
            <v>0</v>
          </cell>
          <cell r="AA940">
            <v>0.7</v>
          </cell>
          <cell r="AB940">
            <v>0.1</v>
          </cell>
          <cell r="AC940">
            <v>0.18</v>
          </cell>
          <cell r="AD940">
            <v>0.26</v>
          </cell>
          <cell r="AE940">
            <v>3.3</v>
          </cell>
          <cell r="AF940">
            <v>7.6</v>
          </cell>
          <cell r="AG940">
            <v>4.3</v>
          </cell>
          <cell r="AH940">
            <v>0.09</v>
          </cell>
          <cell r="AI940">
            <v>0.91</v>
          </cell>
          <cell r="AJ940">
            <v>0</v>
          </cell>
          <cell r="AK940">
            <v>9.6</v>
          </cell>
          <cell r="AL940">
            <v>1.3</v>
          </cell>
          <cell r="AM940">
            <v>210</v>
          </cell>
          <cell r="AN940">
            <v>240</v>
          </cell>
          <cell r="AO940">
            <v>20</v>
          </cell>
          <cell r="AP940">
            <v>260</v>
          </cell>
          <cell r="AQ940">
            <v>17</v>
          </cell>
          <cell r="AR940">
            <v>1.7</v>
          </cell>
          <cell r="AS940">
            <v>4.4000000000000004</v>
          </cell>
        </row>
        <row r="941">
          <cell r="A941">
            <v>99</v>
          </cell>
          <cell r="B941" t="str">
            <v>Peito de carneiro gordo, cru</v>
          </cell>
          <cell r="C941" t="str">
            <v>Carne e produtos cárneos</v>
          </cell>
          <cell r="D941" t="str">
            <v>Carne de mamiferos e de aves</v>
          </cell>
          <cell r="E941" t="str">
            <v>Carne de mamíferos</v>
          </cell>
          <cell r="F941">
            <v>396</v>
          </cell>
          <cell r="G941">
            <v>1640</v>
          </cell>
          <cell r="H941">
            <v>36.5</v>
          </cell>
          <cell r="I941">
            <v>15.7</v>
          </cell>
          <cell r="J941">
            <v>11.7</v>
          </cell>
          <cell r="K941">
            <v>1.2</v>
          </cell>
          <cell r="L941">
            <v>0.7</v>
          </cell>
          <cell r="M941">
            <v>1.6</v>
          </cell>
          <cell r="N941">
            <v>0</v>
          </cell>
          <cell r="O941">
            <v>0</v>
          </cell>
          <cell r="P941">
            <v>0</v>
          </cell>
          <cell r="Q941">
            <v>0</v>
          </cell>
          <cell r="R941">
            <v>0</v>
          </cell>
          <cell r="S941">
            <v>16.8</v>
          </cell>
          <cell r="T941">
            <v>0.3</v>
          </cell>
          <cell r="U941">
            <v>0</v>
          </cell>
          <cell r="V941">
            <v>46</v>
          </cell>
          <cell r="W941">
            <v>0</v>
          </cell>
          <cell r="X941">
            <v>94</v>
          </cell>
          <cell r="Y941">
            <v>0</v>
          </cell>
          <cell r="Z941">
            <v>0</v>
          </cell>
          <cell r="AA941">
            <v>0.6</v>
          </cell>
          <cell r="AB941">
            <v>0.09</v>
          </cell>
          <cell r="AC941">
            <v>0.3</v>
          </cell>
          <cell r="AD941">
            <v>0.32</v>
          </cell>
          <cell r="AE941">
            <v>4.5</v>
          </cell>
          <cell r="AF941">
            <v>7.7</v>
          </cell>
          <cell r="AG941">
            <v>3.2</v>
          </cell>
          <cell r="AH941">
            <v>0.16</v>
          </cell>
          <cell r="AI941">
            <v>1</v>
          </cell>
          <cell r="AJ941">
            <v>0</v>
          </cell>
          <cell r="AK941">
            <v>11</v>
          </cell>
          <cell r="AL941">
            <v>0.85</v>
          </cell>
          <cell r="AM941">
            <v>110</v>
          </cell>
          <cell r="AN941">
            <v>300</v>
          </cell>
          <cell r="AO941">
            <v>17</v>
          </cell>
          <cell r="AP941">
            <v>220</v>
          </cell>
          <cell r="AQ941">
            <v>16</v>
          </cell>
          <cell r="AR941">
            <v>1.2</v>
          </cell>
          <cell r="AS941">
            <v>3</v>
          </cell>
        </row>
        <row r="942">
          <cell r="A942">
            <v>266</v>
          </cell>
          <cell r="B942" t="str">
            <v>Peito de frango com pele, cozido</v>
          </cell>
          <cell r="C942" t="str">
            <v>Carne e produtos cárneos</v>
          </cell>
          <cell r="D942" t="str">
            <v>Carne de mamiferos e de aves</v>
          </cell>
          <cell r="E942" t="str">
            <v>Carne de aves</v>
          </cell>
          <cell r="F942">
            <v>194</v>
          </cell>
          <cell r="G942">
            <v>816</v>
          </cell>
          <cell r="H942">
            <v>7.3</v>
          </cell>
          <cell r="I942">
            <v>1.7</v>
          </cell>
          <cell r="J942">
            <v>2.4</v>
          </cell>
          <cell r="K942">
            <v>1.3</v>
          </cell>
          <cell r="L942">
            <v>1.3</v>
          </cell>
          <cell r="M942">
            <v>0</v>
          </cell>
          <cell r="N942">
            <v>0</v>
          </cell>
          <cell r="O942">
            <v>0</v>
          </cell>
          <cell r="P942">
            <v>0</v>
          </cell>
          <cell r="Q942">
            <v>0</v>
          </cell>
          <cell r="R942">
            <v>0</v>
          </cell>
          <cell r="S942">
            <v>32.1</v>
          </cell>
          <cell r="T942">
            <v>1.1000000000000001</v>
          </cell>
          <cell r="U942">
            <v>0</v>
          </cell>
          <cell r="V942">
            <v>59.1</v>
          </cell>
          <cell r="W942">
            <v>0</v>
          </cell>
          <cell r="X942">
            <v>110</v>
          </cell>
          <cell r="Y942">
            <v>0</v>
          </cell>
          <cell r="Z942">
            <v>0</v>
          </cell>
          <cell r="AA942">
            <v>0.5</v>
          </cell>
          <cell r="AB942">
            <v>0.1</v>
          </cell>
          <cell r="AC942">
            <v>0.12</v>
          </cell>
          <cell r="AD942">
            <v>0.2</v>
          </cell>
          <cell r="AE942">
            <v>7.9</v>
          </cell>
          <cell r="AF942">
            <v>14</v>
          </cell>
          <cell r="AG942">
            <v>6</v>
          </cell>
          <cell r="AH942">
            <v>0.45</v>
          </cell>
          <cell r="AI942">
            <v>0.27</v>
          </cell>
          <cell r="AJ942">
            <v>0</v>
          </cell>
          <cell r="AK942">
            <v>8.1</v>
          </cell>
          <cell r="AL942">
            <v>1.1200000000000001</v>
          </cell>
          <cell r="AM942">
            <v>450</v>
          </cell>
          <cell r="AN942">
            <v>190</v>
          </cell>
          <cell r="AO942">
            <v>24</v>
          </cell>
          <cell r="AP942">
            <v>210</v>
          </cell>
          <cell r="AQ942">
            <v>20</v>
          </cell>
          <cell r="AR942">
            <v>1.2</v>
          </cell>
          <cell r="AS942">
            <v>1.2</v>
          </cell>
          <cell r="AU942">
            <v>2.4</v>
          </cell>
        </row>
        <row r="943">
          <cell r="A943">
            <v>10</v>
          </cell>
          <cell r="B943" t="str">
            <v>Peito de frango com pele, cru</v>
          </cell>
          <cell r="C943" t="str">
            <v>Carne e produtos cárneos</v>
          </cell>
          <cell r="D943" t="str">
            <v>Carne de mamiferos e de aves</v>
          </cell>
          <cell r="E943" t="str">
            <v>Carne de aves</v>
          </cell>
          <cell r="F943">
            <v>177</v>
          </cell>
          <cell r="G943">
            <v>739</v>
          </cell>
          <cell r="H943">
            <v>8.9</v>
          </cell>
          <cell r="I943">
            <v>2.1</v>
          </cell>
          <cell r="J943">
            <v>2.9</v>
          </cell>
          <cell r="K943">
            <v>1.6</v>
          </cell>
          <cell r="L943">
            <v>1.6</v>
          </cell>
          <cell r="M943">
            <v>0</v>
          </cell>
          <cell r="N943">
            <v>0</v>
          </cell>
          <cell r="O943">
            <v>0</v>
          </cell>
          <cell r="P943">
            <v>0</v>
          </cell>
          <cell r="Q943">
            <v>0</v>
          </cell>
          <cell r="R943">
            <v>0</v>
          </cell>
          <cell r="S943">
            <v>24.1</v>
          </cell>
          <cell r="T943">
            <v>0.2</v>
          </cell>
          <cell r="U943">
            <v>0</v>
          </cell>
          <cell r="V943">
            <v>65.7</v>
          </cell>
          <cell r="W943">
            <v>0</v>
          </cell>
          <cell r="X943">
            <v>85</v>
          </cell>
          <cell r="Y943">
            <v>0</v>
          </cell>
          <cell r="Z943">
            <v>0</v>
          </cell>
          <cell r="AA943">
            <v>0.6</v>
          </cell>
          <cell r="AB943">
            <v>0.14000000000000001</v>
          </cell>
          <cell r="AC943">
            <v>0.14000000000000001</v>
          </cell>
          <cell r="AD943">
            <v>0.14000000000000001</v>
          </cell>
          <cell r="AE943">
            <v>8.9</v>
          </cell>
          <cell r="AF943">
            <v>13</v>
          </cell>
          <cell r="AG943">
            <v>4.5</v>
          </cell>
          <cell r="AH943">
            <v>0.51</v>
          </cell>
          <cell r="AI943">
            <v>0.37</v>
          </cell>
          <cell r="AJ943">
            <v>0</v>
          </cell>
          <cell r="AK943">
            <v>11</v>
          </cell>
          <cell r="AL943">
            <v>0.8</v>
          </cell>
          <cell r="AM943">
            <v>72</v>
          </cell>
          <cell r="AN943">
            <v>320</v>
          </cell>
          <cell r="AO943">
            <v>19</v>
          </cell>
          <cell r="AP943">
            <v>200</v>
          </cell>
          <cell r="AQ943">
            <v>17</v>
          </cell>
          <cell r="AR943">
            <v>1</v>
          </cell>
          <cell r="AS943">
            <v>0.8</v>
          </cell>
        </row>
        <row r="944">
          <cell r="A944">
            <v>268</v>
          </cell>
          <cell r="B944" t="str">
            <v>Peito de frango com pele, estufado com azeite e margarina</v>
          </cell>
          <cell r="C944" t="str">
            <v>Pratos compostos</v>
          </cell>
          <cell r="D944" t="str">
            <v>Pratos, incl. refeições prontas a comer (excluindo sopas e saladas)</v>
          </cell>
          <cell r="E944" t="str">
            <v>Pratos, excluindo pratos  de massa ou arroz, sanduíches e pizza</v>
          </cell>
          <cell r="F944">
            <v>189</v>
          </cell>
          <cell r="G944">
            <v>791</v>
          </cell>
          <cell r="H944">
            <v>10.3</v>
          </cell>
          <cell r="I944">
            <v>2.5</v>
          </cell>
          <cell r="J944">
            <v>3.8</v>
          </cell>
          <cell r="K944">
            <v>1.9</v>
          </cell>
          <cell r="L944">
            <v>1.82</v>
          </cell>
          <cell r="M944">
            <v>0</v>
          </cell>
          <cell r="N944">
            <v>1.7</v>
          </cell>
          <cell r="O944">
            <v>1.5</v>
          </cell>
          <cell r="P944">
            <v>0.2</v>
          </cell>
          <cell r="Q944">
            <v>0</v>
          </cell>
          <cell r="R944">
            <v>0.7</v>
          </cell>
          <cell r="S944">
            <v>22.1</v>
          </cell>
          <cell r="T944">
            <v>1</v>
          </cell>
          <cell r="U944">
            <v>0</v>
          </cell>
          <cell r="V944">
            <v>62.8</v>
          </cell>
          <cell r="W944">
            <v>0</v>
          </cell>
          <cell r="X944">
            <v>76</v>
          </cell>
          <cell r="Y944">
            <v>36</v>
          </cell>
          <cell r="Z944">
            <v>183</v>
          </cell>
          <cell r="AA944">
            <v>0.3</v>
          </cell>
          <cell r="AB944">
            <v>0.74</v>
          </cell>
          <cell r="AC944">
            <v>0.1</v>
          </cell>
          <cell r="AD944">
            <v>0.13</v>
          </cell>
          <cell r="AE944">
            <v>5.0999999999999996</v>
          </cell>
          <cell r="AF944">
            <v>12</v>
          </cell>
          <cell r="AG944">
            <v>4.09</v>
          </cell>
          <cell r="AH944">
            <v>0.35</v>
          </cell>
          <cell r="AI944">
            <v>0.17</v>
          </cell>
          <cell r="AJ944">
            <v>7.2</v>
          </cell>
          <cell r="AK944">
            <v>12</v>
          </cell>
          <cell r="AL944">
            <v>1.93</v>
          </cell>
          <cell r="AM944">
            <v>390</v>
          </cell>
          <cell r="AN944">
            <v>270</v>
          </cell>
          <cell r="AO944">
            <v>26</v>
          </cell>
          <cell r="AP944">
            <v>140</v>
          </cell>
          <cell r="AQ944">
            <v>19</v>
          </cell>
          <cell r="AR944">
            <v>1.1000000000000001</v>
          </cell>
          <cell r="AS944">
            <v>0.8</v>
          </cell>
        </row>
        <row r="945">
          <cell r="A945">
            <v>267</v>
          </cell>
          <cell r="B945" t="str">
            <v>Peito de frango com pele, estufado com margarina</v>
          </cell>
          <cell r="C945" t="str">
            <v>Pratos compostos</v>
          </cell>
          <cell r="D945" t="str">
            <v>Pratos, incl. refeições prontas a comer (excluindo sopas e saladas)</v>
          </cell>
          <cell r="E945" t="str">
            <v>Pratos, excluindo pratos  de massa ou arroz, sanduíches e pizza</v>
          </cell>
          <cell r="F945">
            <v>187</v>
          </cell>
          <cell r="G945">
            <v>780</v>
          </cell>
          <cell r="H945">
            <v>10</v>
          </cell>
          <cell r="I945">
            <v>2.9</v>
          </cell>
          <cell r="J945">
            <v>3</v>
          </cell>
          <cell r="K945">
            <v>2.1</v>
          </cell>
          <cell r="L945">
            <v>2</v>
          </cell>
          <cell r="M945">
            <v>0</v>
          </cell>
          <cell r="N945">
            <v>1.7</v>
          </cell>
          <cell r="O945">
            <v>1.5</v>
          </cell>
          <cell r="P945">
            <v>0.2</v>
          </cell>
          <cell r="Q945">
            <v>0</v>
          </cell>
          <cell r="R945">
            <v>0.7</v>
          </cell>
          <cell r="S945">
            <v>22.1</v>
          </cell>
          <cell r="T945">
            <v>1</v>
          </cell>
          <cell r="U945">
            <v>0</v>
          </cell>
          <cell r="V945">
            <v>63</v>
          </cell>
          <cell r="W945">
            <v>0</v>
          </cell>
          <cell r="X945">
            <v>76</v>
          </cell>
          <cell r="Y945">
            <v>44</v>
          </cell>
          <cell r="Z945">
            <v>188</v>
          </cell>
          <cell r="AA945">
            <v>0.3</v>
          </cell>
          <cell r="AB945">
            <v>0.56000000000000005</v>
          </cell>
          <cell r="AC945">
            <v>0.1</v>
          </cell>
          <cell r="AD945">
            <v>0.13</v>
          </cell>
          <cell r="AE945">
            <v>5.0999999999999996</v>
          </cell>
          <cell r="AF945">
            <v>12</v>
          </cell>
          <cell r="AG945">
            <v>4.09</v>
          </cell>
          <cell r="AH945">
            <v>0.35</v>
          </cell>
          <cell r="AI945">
            <v>0.17</v>
          </cell>
          <cell r="AJ945">
            <v>7.2</v>
          </cell>
          <cell r="AK945">
            <v>12</v>
          </cell>
          <cell r="AL945">
            <v>1.98</v>
          </cell>
          <cell r="AM945">
            <v>410</v>
          </cell>
          <cell r="AN945">
            <v>270</v>
          </cell>
          <cell r="AO945">
            <v>26</v>
          </cell>
          <cell r="AP945">
            <v>140</v>
          </cell>
          <cell r="AQ945">
            <v>20</v>
          </cell>
          <cell r="AR945">
            <v>1.1000000000000001</v>
          </cell>
          <cell r="AS945">
            <v>0.8</v>
          </cell>
        </row>
        <row r="946">
          <cell r="A946">
            <v>269</v>
          </cell>
          <cell r="B946" t="str">
            <v>Peito de frango com pele, estufado sem molho</v>
          </cell>
          <cell r="C946" t="str">
            <v>Carne e produtos cárneos</v>
          </cell>
          <cell r="D946" t="str">
            <v>Carne de mamiferos e de aves</v>
          </cell>
          <cell r="E946" t="str">
            <v>Carne de aves</v>
          </cell>
          <cell r="F946">
            <v>212</v>
          </cell>
          <cell r="G946">
            <v>892</v>
          </cell>
          <cell r="H946">
            <v>8.3000000000000007</v>
          </cell>
          <cell r="I946">
            <v>2</v>
          </cell>
          <cell r="J946">
            <v>2.7</v>
          </cell>
          <cell r="K946">
            <v>1.5</v>
          </cell>
          <cell r="L946">
            <v>1.5</v>
          </cell>
          <cell r="M946">
            <v>0</v>
          </cell>
          <cell r="N946">
            <v>0</v>
          </cell>
          <cell r="O946">
            <v>0</v>
          </cell>
          <cell r="P946">
            <v>0</v>
          </cell>
          <cell r="Q946">
            <v>0</v>
          </cell>
          <cell r="R946">
            <v>0</v>
          </cell>
          <cell r="S946">
            <v>34.4</v>
          </cell>
          <cell r="T946">
            <v>0.7</v>
          </cell>
          <cell r="U946">
            <v>0</v>
          </cell>
          <cell r="V946">
            <v>55.3</v>
          </cell>
          <cell r="W946">
            <v>0</v>
          </cell>
          <cell r="X946">
            <v>132</v>
          </cell>
          <cell r="Y946">
            <v>0</v>
          </cell>
          <cell r="Z946">
            <v>0</v>
          </cell>
          <cell r="AA946">
            <v>0.6</v>
          </cell>
          <cell r="AB946">
            <v>0.1</v>
          </cell>
          <cell r="AC946">
            <v>0.12</v>
          </cell>
          <cell r="AD946">
            <v>0.21</v>
          </cell>
          <cell r="AE946">
            <v>8.3000000000000007</v>
          </cell>
          <cell r="AF946">
            <v>15</v>
          </cell>
          <cell r="AG946">
            <v>6.4</v>
          </cell>
          <cell r="AH946">
            <v>0.48</v>
          </cell>
          <cell r="AI946">
            <v>0.28999999999999998</v>
          </cell>
          <cell r="AJ946">
            <v>0</v>
          </cell>
          <cell r="AK946">
            <v>8.5</v>
          </cell>
          <cell r="AL946">
            <v>1.61</v>
          </cell>
          <cell r="AM946">
            <v>260</v>
          </cell>
          <cell r="AN946">
            <v>250</v>
          </cell>
          <cell r="AO946">
            <v>26</v>
          </cell>
          <cell r="AP946">
            <v>220</v>
          </cell>
          <cell r="AQ946">
            <v>21</v>
          </cell>
          <cell r="AR946">
            <v>1.3</v>
          </cell>
          <cell r="AS946">
            <v>1.1000000000000001</v>
          </cell>
          <cell r="AU946">
            <v>2.4</v>
          </cell>
        </row>
        <row r="947">
          <cell r="A947">
            <v>270</v>
          </cell>
          <cell r="B947" t="str">
            <v>Peito de frango sem pele, cozido</v>
          </cell>
          <cell r="C947" t="str">
            <v>Carne e produtos cárneos</v>
          </cell>
          <cell r="D947" t="str">
            <v>Carne de mamiferos e de aves</v>
          </cell>
          <cell r="E947" t="str">
            <v>Carne de aves</v>
          </cell>
          <cell r="F947">
            <v>148</v>
          </cell>
          <cell r="G947">
            <v>627</v>
          </cell>
          <cell r="H947">
            <v>1.1000000000000001</v>
          </cell>
          <cell r="I947">
            <v>0.3</v>
          </cell>
          <cell r="J947">
            <v>0.4</v>
          </cell>
          <cell r="K947">
            <v>0.2</v>
          </cell>
          <cell r="L947">
            <v>0.2</v>
          </cell>
          <cell r="M947">
            <v>0</v>
          </cell>
          <cell r="N947">
            <v>0</v>
          </cell>
          <cell r="O947">
            <v>0</v>
          </cell>
          <cell r="P947">
            <v>0</v>
          </cell>
          <cell r="Q947">
            <v>0</v>
          </cell>
          <cell r="R947">
            <v>0</v>
          </cell>
          <cell r="S947">
            <v>34.5</v>
          </cell>
          <cell r="T947">
            <v>0.6</v>
          </cell>
          <cell r="U947">
            <v>0</v>
          </cell>
          <cell r="V947">
            <v>63.1</v>
          </cell>
          <cell r="W947">
            <v>0</v>
          </cell>
          <cell r="X947">
            <v>94</v>
          </cell>
          <cell r="Y947">
            <v>0</v>
          </cell>
          <cell r="Z947">
            <v>0</v>
          </cell>
          <cell r="AA947">
            <v>0.2</v>
          </cell>
          <cell r="AB947">
            <v>0.1</v>
          </cell>
          <cell r="AC947">
            <v>0.1</v>
          </cell>
          <cell r="AD947">
            <v>0.2</v>
          </cell>
          <cell r="AE947">
            <v>9</v>
          </cell>
          <cell r="AF947">
            <v>15</v>
          </cell>
          <cell r="AG947">
            <v>6.4</v>
          </cell>
          <cell r="AH947">
            <v>0.34</v>
          </cell>
          <cell r="AI947">
            <v>0.25</v>
          </cell>
          <cell r="AJ947">
            <v>0</v>
          </cell>
          <cell r="AK947">
            <v>12</v>
          </cell>
          <cell r="AL947">
            <v>1.26</v>
          </cell>
          <cell r="AM947">
            <v>230</v>
          </cell>
          <cell r="AN947">
            <v>300</v>
          </cell>
          <cell r="AO947">
            <v>6</v>
          </cell>
          <cell r="AP947">
            <v>220</v>
          </cell>
          <cell r="AQ947">
            <v>29</v>
          </cell>
          <cell r="AR947">
            <v>0.7</v>
          </cell>
          <cell r="AS947">
            <v>1.2</v>
          </cell>
          <cell r="AU947">
            <v>2.4</v>
          </cell>
        </row>
        <row r="948">
          <cell r="A948">
            <v>11</v>
          </cell>
          <cell r="B948" t="str">
            <v>Peito de frango sem pele, cru</v>
          </cell>
          <cell r="C948" t="str">
            <v>Carne e produtos cárneos</v>
          </cell>
          <cell r="D948" t="str">
            <v>Carne de mamiferos e de aves</v>
          </cell>
          <cell r="E948" t="str">
            <v>Carne de aves</v>
          </cell>
          <cell r="F948">
            <v>108</v>
          </cell>
          <cell r="G948">
            <v>457</v>
          </cell>
          <cell r="H948">
            <v>1.2</v>
          </cell>
          <cell r="I948">
            <v>0.3</v>
          </cell>
          <cell r="J948">
            <v>0.4</v>
          </cell>
          <cell r="K948">
            <v>0.2</v>
          </cell>
          <cell r="L948">
            <v>0.2</v>
          </cell>
          <cell r="M948">
            <v>0</v>
          </cell>
          <cell r="N948">
            <v>0</v>
          </cell>
          <cell r="O948">
            <v>0</v>
          </cell>
          <cell r="P948">
            <v>0</v>
          </cell>
          <cell r="Q948">
            <v>0</v>
          </cell>
          <cell r="R948">
            <v>0</v>
          </cell>
          <cell r="S948">
            <v>24.1</v>
          </cell>
          <cell r="T948">
            <v>0.2</v>
          </cell>
          <cell r="U948">
            <v>0</v>
          </cell>
          <cell r="V948">
            <v>73.8</v>
          </cell>
          <cell r="W948">
            <v>0.2</v>
          </cell>
          <cell r="X948">
            <v>70</v>
          </cell>
          <cell r="Y948">
            <v>0</v>
          </cell>
          <cell r="Z948">
            <v>0</v>
          </cell>
          <cell r="AA948">
            <v>0.1</v>
          </cell>
          <cell r="AB948">
            <v>0.13</v>
          </cell>
          <cell r="AC948">
            <v>0.14000000000000001</v>
          </cell>
          <cell r="AD948">
            <v>0.14000000000000001</v>
          </cell>
          <cell r="AE948">
            <v>11</v>
          </cell>
          <cell r="AF948">
            <v>16</v>
          </cell>
          <cell r="AG948">
            <v>4.5</v>
          </cell>
          <cell r="AH948">
            <v>0.49</v>
          </cell>
          <cell r="AI948">
            <v>0.37</v>
          </cell>
          <cell r="AJ948">
            <v>0</v>
          </cell>
          <cell r="AK948">
            <v>13</v>
          </cell>
          <cell r="AL948">
            <v>0.8</v>
          </cell>
          <cell r="AM948">
            <v>60</v>
          </cell>
          <cell r="AN948">
            <v>370</v>
          </cell>
          <cell r="AO948">
            <v>5</v>
          </cell>
          <cell r="AP948">
            <v>220</v>
          </cell>
          <cell r="AQ948">
            <v>29</v>
          </cell>
          <cell r="AR948">
            <v>0.5</v>
          </cell>
          <cell r="AS948">
            <v>0.8</v>
          </cell>
        </row>
        <row r="949">
          <cell r="A949">
            <v>272</v>
          </cell>
          <cell r="B949" t="str">
            <v xml:space="preserve">Peito de frango sem pele, estufado com azeite e margarina </v>
          </cell>
          <cell r="C949" t="str">
            <v>Pratos compostos</v>
          </cell>
          <cell r="D949" t="str">
            <v>Pratos, incl. refeições prontas a comer (excluindo sopas e saladas)</v>
          </cell>
          <cell r="E949" t="str">
            <v>Pratos, excluindo pratos  de massa ou arroz, sanduíches e pizza</v>
          </cell>
          <cell r="F949">
            <v>124</v>
          </cell>
          <cell r="G949">
            <v>523</v>
          </cell>
          <cell r="H949">
            <v>3.3</v>
          </cell>
          <cell r="I949">
            <v>0.9</v>
          </cell>
          <cell r="J949">
            <v>1.6</v>
          </cell>
          <cell r="K949">
            <v>0.6</v>
          </cell>
          <cell r="L949">
            <v>0.54400000000000004</v>
          </cell>
          <cell r="M949">
            <v>0</v>
          </cell>
          <cell r="N949">
            <v>1.7</v>
          </cell>
          <cell r="O949">
            <v>1.5</v>
          </cell>
          <cell r="P949">
            <v>0.2</v>
          </cell>
          <cell r="Q949">
            <v>0</v>
          </cell>
          <cell r="R949">
            <v>0.7</v>
          </cell>
          <cell r="S949">
            <v>21.4</v>
          </cell>
          <cell r="T949">
            <v>1.1000000000000001</v>
          </cell>
          <cell r="U949">
            <v>0</v>
          </cell>
          <cell r="V949">
            <v>70.8</v>
          </cell>
          <cell r="W949">
            <v>0.2</v>
          </cell>
          <cell r="X949">
            <v>61</v>
          </cell>
          <cell r="Y949">
            <v>35</v>
          </cell>
          <cell r="Z949">
            <v>177</v>
          </cell>
          <cell r="AA949">
            <v>0.1</v>
          </cell>
          <cell r="AB949">
            <v>0.71</v>
          </cell>
          <cell r="AC949">
            <v>0.1</v>
          </cell>
          <cell r="AD949">
            <v>0.13</v>
          </cell>
          <cell r="AE949">
            <v>6</v>
          </cell>
          <cell r="AF949">
            <v>14.3</v>
          </cell>
          <cell r="AG949">
            <v>3.97</v>
          </cell>
          <cell r="AH949">
            <v>0.33</v>
          </cell>
          <cell r="AI949">
            <v>0.16</v>
          </cell>
          <cell r="AJ949">
            <v>7</v>
          </cell>
          <cell r="AK949">
            <v>13</v>
          </cell>
          <cell r="AL949">
            <v>2</v>
          </cell>
          <cell r="AM949">
            <v>430</v>
          </cell>
          <cell r="AN949">
            <v>280</v>
          </cell>
          <cell r="AO949">
            <v>15</v>
          </cell>
          <cell r="AP949">
            <v>150</v>
          </cell>
          <cell r="AQ949">
            <v>27</v>
          </cell>
          <cell r="AR949">
            <v>0.7</v>
          </cell>
          <cell r="AS949">
            <v>0.7</v>
          </cell>
        </row>
        <row r="950">
          <cell r="A950">
            <v>271</v>
          </cell>
          <cell r="B950" t="str">
            <v>Peito de frango sem pele, estufado com margarina</v>
          </cell>
          <cell r="C950" t="str">
            <v>Pratos compostos</v>
          </cell>
          <cell r="D950" t="str">
            <v>Pratos, incl. refeições prontas a comer (excluindo sopas e saladas)</v>
          </cell>
          <cell r="E950" t="str">
            <v>Pratos, excluindo pratos  de massa ou arroz, sanduíches e pizza</v>
          </cell>
          <cell r="F950">
            <v>121</v>
          </cell>
          <cell r="G950">
            <v>512</v>
          </cell>
          <cell r="H950">
            <v>3</v>
          </cell>
          <cell r="I950">
            <v>1.2</v>
          </cell>
          <cell r="J950">
            <v>0.8</v>
          </cell>
          <cell r="K950">
            <v>0.8</v>
          </cell>
          <cell r="L950">
            <v>0.72099999999999997</v>
          </cell>
          <cell r="M950">
            <v>0</v>
          </cell>
          <cell r="N950">
            <v>1.7</v>
          </cell>
          <cell r="O950">
            <v>1.5</v>
          </cell>
          <cell r="P950">
            <v>0.2</v>
          </cell>
          <cell r="Q950">
            <v>0</v>
          </cell>
          <cell r="R950">
            <v>0.7</v>
          </cell>
          <cell r="S950">
            <v>21.4</v>
          </cell>
          <cell r="T950">
            <v>1.1000000000000001</v>
          </cell>
          <cell r="U950">
            <v>0</v>
          </cell>
          <cell r="V950">
            <v>71</v>
          </cell>
          <cell r="W950">
            <v>0.2</v>
          </cell>
          <cell r="X950">
            <v>61</v>
          </cell>
          <cell r="Y950">
            <v>43</v>
          </cell>
          <cell r="Z950">
            <v>183</v>
          </cell>
          <cell r="AA950">
            <v>0.1</v>
          </cell>
          <cell r="AB950">
            <v>0.53</v>
          </cell>
          <cell r="AC950">
            <v>0.1</v>
          </cell>
          <cell r="AD950">
            <v>0.13</v>
          </cell>
          <cell r="AE950">
            <v>6</v>
          </cell>
          <cell r="AF950">
            <v>14.3</v>
          </cell>
          <cell r="AG950">
            <v>3.97</v>
          </cell>
          <cell r="AH950">
            <v>0.33</v>
          </cell>
          <cell r="AI950">
            <v>0.16</v>
          </cell>
          <cell r="AJ950">
            <v>7</v>
          </cell>
          <cell r="AK950">
            <v>13</v>
          </cell>
          <cell r="AL950">
            <v>2.0499999999999998</v>
          </cell>
          <cell r="AM950">
            <v>450</v>
          </cell>
          <cell r="AN950">
            <v>280</v>
          </cell>
          <cell r="AO950">
            <v>15</v>
          </cell>
          <cell r="AP950">
            <v>150</v>
          </cell>
          <cell r="AQ950">
            <v>27</v>
          </cell>
          <cell r="AR950">
            <v>0.7</v>
          </cell>
          <cell r="AS950">
            <v>0.8</v>
          </cell>
        </row>
        <row r="951">
          <cell r="A951">
            <v>273</v>
          </cell>
          <cell r="B951" t="str">
            <v>Peito de frango sem pele, estufado sem molho</v>
          </cell>
          <cell r="C951" t="str">
            <v>Carne e produtos cárneos</v>
          </cell>
          <cell r="D951" t="str">
            <v>Carne de mamiferos e de aves</v>
          </cell>
          <cell r="E951" t="str">
            <v>Carne de aves</v>
          </cell>
          <cell r="F951">
            <v>169</v>
          </cell>
          <cell r="G951">
            <v>715</v>
          </cell>
          <cell r="H951">
            <v>2.5</v>
          </cell>
          <cell r="I951">
            <v>0.7</v>
          </cell>
          <cell r="J951">
            <v>0.8</v>
          </cell>
          <cell r="K951">
            <v>0.4</v>
          </cell>
          <cell r="L951">
            <v>0.4</v>
          </cell>
          <cell r="M951">
            <v>0</v>
          </cell>
          <cell r="N951">
            <v>0</v>
          </cell>
          <cell r="O951">
            <v>0</v>
          </cell>
          <cell r="P951">
            <v>0</v>
          </cell>
          <cell r="Q951">
            <v>0</v>
          </cell>
          <cell r="R951">
            <v>0</v>
          </cell>
          <cell r="S951">
            <v>36.6</v>
          </cell>
          <cell r="T951">
            <v>0.6</v>
          </cell>
          <cell r="U951">
            <v>0</v>
          </cell>
          <cell r="V951">
            <v>59.3</v>
          </cell>
          <cell r="W951">
            <v>0</v>
          </cell>
          <cell r="X951">
            <v>92</v>
          </cell>
          <cell r="Y951">
            <v>0</v>
          </cell>
          <cell r="Z951">
            <v>0</v>
          </cell>
          <cell r="AA951">
            <v>0.2</v>
          </cell>
          <cell r="AB951">
            <v>0.1</v>
          </cell>
          <cell r="AC951">
            <v>0.11</v>
          </cell>
          <cell r="AD951">
            <v>0.2</v>
          </cell>
          <cell r="AE951">
            <v>9.5</v>
          </cell>
          <cell r="AF951">
            <v>16</v>
          </cell>
          <cell r="AG951">
            <v>6.8</v>
          </cell>
          <cell r="AH951">
            <v>0.36</v>
          </cell>
          <cell r="AI951">
            <v>0.27</v>
          </cell>
          <cell r="AJ951">
            <v>0</v>
          </cell>
          <cell r="AK951">
            <v>13</v>
          </cell>
          <cell r="AL951">
            <v>1.56</v>
          </cell>
          <cell r="AM951">
            <v>250</v>
          </cell>
          <cell r="AN951">
            <v>320</v>
          </cell>
          <cell r="AO951">
            <v>7</v>
          </cell>
          <cell r="AP951">
            <v>230</v>
          </cell>
          <cell r="AQ951">
            <v>31</v>
          </cell>
          <cell r="AR951">
            <v>0.8</v>
          </cell>
          <cell r="AS951">
            <v>1.2</v>
          </cell>
          <cell r="AU951">
            <v>2.4</v>
          </cell>
        </row>
        <row r="952">
          <cell r="A952">
            <v>282</v>
          </cell>
          <cell r="B952" t="str">
            <v>Peito de peru com pele, cru</v>
          </cell>
          <cell r="C952" t="str">
            <v>Carne e produtos cárneos</v>
          </cell>
          <cell r="D952" t="str">
            <v>Carne de mamiferos e de aves</v>
          </cell>
          <cell r="E952" t="str">
            <v>Carne de aves</v>
          </cell>
          <cell r="F952">
            <v>134</v>
          </cell>
          <cell r="G952">
            <v>565</v>
          </cell>
          <cell r="H952">
            <v>4.7</v>
          </cell>
          <cell r="I952">
            <v>1.5</v>
          </cell>
          <cell r="J952">
            <v>1.9</v>
          </cell>
          <cell r="K952">
            <v>1.2</v>
          </cell>
          <cell r="L952">
            <v>0.8</v>
          </cell>
          <cell r="M952">
            <v>0</v>
          </cell>
          <cell r="N952">
            <v>0</v>
          </cell>
          <cell r="O952">
            <v>0</v>
          </cell>
          <cell r="P952">
            <v>0</v>
          </cell>
          <cell r="Q952">
            <v>0</v>
          </cell>
          <cell r="R952">
            <v>0</v>
          </cell>
          <cell r="S952">
            <v>23</v>
          </cell>
          <cell r="T952">
            <v>0.2</v>
          </cell>
          <cell r="U952">
            <v>0</v>
          </cell>
          <cell r="V952">
            <v>71.099999999999994</v>
          </cell>
          <cell r="W952">
            <v>0</v>
          </cell>
          <cell r="X952">
            <v>68</v>
          </cell>
          <cell r="Y952">
            <v>7</v>
          </cell>
          <cell r="Z952">
            <v>0</v>
          </cell>
          <cell r="AA952">
            <v>0.3</v>
          </cell>
          <cell r="AB952">
            <v>0</v>
          </cell>
          <cell r="AC952">
            <v>7.0000000000000007E-2</v>
          </cell>
          <cell r="AD952">
            <v>0.1</v>
          </cell>
          <cell r="AE952">
            <v>7.4</v>
          </cell>
          <cell r="AF952">
            <v>12</v>
          </cell>
          <cell r="AG952">
            <v>4.3</v>
          </cell>
          <cell r="AH952">
            <v>0.52</v>
          </cell>
          <cell r="AI952">
            <v>1</v>
          </cell>
          <cell r="AJ952">
            <v>0</v>
          </cell>
          <cell r="AK952">
            <v>7.4</v>
          </cell>
          <cell r="AL952">
            <v>1.2</v>
          </cell>
          <cell r="AM952">
            <v>64</v>
          </cell>
          <cell r="AN952">
            <v>330</v>
          </cell>
          <cell r="AO952">
            <v>7</v>
          </cell>
          <cell r="AP952">
            <v>200</v>
          </cell>
          <cell r="AQ952">
            <v>30</v>
          </cell>
          <cell r="AR952">
            <v>0.7</v>
          </cell>
          <cell r="AS952">
            <v>0.6</v>
          </cell>
        </row>
        <row r="953">
          <cell r="A953">
            <v>287</v>
          </cell>
          <cell r="B953" t="str">
            <v>Peito de peru com pele, estufado com margarina</v>
          </cell>
          <cell r="C953" t="str">
            <v>Pratos compostos</v>
          </cell>
          <cell r="D953" t="str">
            <v>Pratos, incl. refeições prontas a comer (excluindo sopas e saladas)</v>
          </cell>
          <cell r="E953" t="str">
            <v>Pratos, excluindo pratos  de massa ou arroz, sanduíches e pizza</v>
          </cell>
          <cell r="F953">
            <v>163</v>
          </cell>
          <cell r="G953">
            <v>682</v>
          </cell>
          <cell r="H953">
            <v>7.1</v>
          </cell>
          <cell r="I953">
            <v>2.7</v>
          </cell>
          <cell r="J953">
            <v>2.4</v>
          </cell>
          <cell r="K953">
            <v>1.9</v>
          </cell>
          <cell r="L953">
            <v>1.44</v>
          </cell>
          <cell r="M953">
            <v>0</v>
          </cell>
          <cell r="N953">
            <v>1.3</v>
          </cell>
          <cell r="O953">
            <v>1.1000000000000001</v>
          </cell>
          <cell r="P953">
            <v>0.2</v>
          </cell>
          <cell r="Q953">
            <v>0</v>
          </cell>
          <cell r="R953">
            <v>0.5</v>
          </cell>
          <cell r="S953">
            <v>23.1</v>
          </cell>
          <cell r="T953">
            <v>1.2</v>
          </cell>
          <cell r="U953">
            <v>0</v>
          </cell>
          <cell r="V953">
            <v>65.400000000000006</v>
          </cell>
          <cell r="W953">
            <v>0</v>
          </cell>
          <cell r="X953">
            <v>67</v>
          </cell>
          <cell r="Y953">
            <v>46</v>
          </cell>
          <cell r="Z953">
            <v>139</v>
          </cell>
          <cell r="AA953">
            <v>0.2</v>
          </cell>
          <cell r="AB953">
            <v>0.31</v>
          </cell>
          <cell r="AC953">
            <v>7.0000000000000007E-2</v>
          </cell>
          <cell r="AD953">
            <v>0.1</v>
          </cell>
          <cell r="AE953">
            <v>4.5999999999999996</v>
          </cell>
          <cell r="AF953">
            <v>12.1</v>
          </cell>
          <cell r="AG953">
            <v>4.29</v>
          </cell>
          <cell r="AH953">
            <v>0.37</v>
          </cell>
          <cell r="AI953">
            <v>0.49</v>
          </cell>
          <cell r="AJ953">
            <v>5.5</v>
          </cell>
          <cell r="AK953">
            <v>9.3000000000000007</v>
          </cell>
          <cell r="AL953">
            <v>2.5099999999999998</v>
          </cell>
          <cell r="AM953">
            <v>460</v>
          </cell>
          <cell r="AN953">
            <v>260</v>
          </cell>
          <cell r="AO953">
            <v>16</v>
          </cell>
          <cell r="AP953">
            <v>150</v>
          </cell>
          <cell r="AQ953">
            <v>29</v>
          </cell>
          <cell r="AR953">
            <v>0.8</v>
          </cell>
          <cell r="AS953">
            <v>0.6</v>
          </cell>
        </row>
        <row r="954">
          <cell r="A954">
            <v>288</v>
          </cell>
          <cell r="B954" t="str">
            <v>Peito de peru sem pele, assado com margarina</v>
          </cell>
          <cell r="C954" t="str">
            <v>Carne e produtos cárneos</v>
          </cell>
          <cell r="D954" t="str">
            <v>Carne de mamiferos e de aves</v>
          </cell>
          <cell r="E954" t="str">
            <v>Carne de aves</v>
          </cell>
          <cell r="F954">
            <v>175</v>
          </cell>
          <cell r="G954">
            <v>734</v>
          </cell>
          <cell r="H954">
            <v>6.4</v>
          </cell>
          <cell r="I954">
            <v>2.8</v>
          </cell>
          <cell r="J954">
            <v>1.5</v>
          </cell>
          <cell r="K954">
            <v>1.6</v>
          </cell>
          <cell r="L954">
            <v>1.44</v>
          </cell>
          <cell r="M954">
            <v>0</v>
          </cell>
          <cell r="N954">
            <v>0.1</v>
          </cell>
          <cell r="O954">
            <v>0.1</v>
          </cell>
          <cell r="P954">
            <v>0</v>
          </cell>
          <cell r="Q954">
            <v>0</v>
          </cell>
          <cell r="R954">
            <v>0</v>
          </cell>
          <cell r="S954">
            <v>28.9</v>
          </cell>
          <cell r="T954">
            <v>1.1000000000000001</v>
          </cell>
          <cell r="U954">
            <v>0</v>
          </cell>
          <cell r="V954">
            <v>62</v>
          </cell>
          <cell r="W954">
            <v>0.3</v>
          </cell>
          <cell r="X954">
            <v>71</v>
          </cell>
          <cell r="Y954">
            <v>36</v>
          </cell>
          <cell r="Z954">
            <v>24</v>
          </cell>
          <cell r="AA954">
            <v>0.3</v>
          </cell>
          <cell r="AB954">
            <v>0</v>
          </cell>
          <cell r="AC954">
            <v>0.05</v>
          </cell>
          <cell r="AD954">
            <v>0.13</v>
          </cell>
          <cell r="AE954">
            <v>7.8</v>
          </cell>
          <cell r="AF954">
            <v>14.8</v>
          </cell>
          <cell r="AG954">
            <v>5.44</v>
          </cell>
          <cell r="AH954">
            <v>0.45</v>
          </cell>
          <cell r="AI954">
            <v>0.83</v>
          </cell>
          <cell r="AJ954">
            <v>2.8</v>
          </cell>
          <cell r="AK954">
            <v>6.3</v>
          </cell>
          <cell r="AL954">
            <v>2.2999999999999998</v>
          </cell>
          <cell r="AM954">
            <v>430</v>
          </cell>
          <cell r="AN954">
            <v>310</v>
          </cell>
          <cell r="AO954">
            <v>10</v>
          </cell>
          <cell r="AP954">
            <v>210</v>
          </cell>
          <cell r="AQ954">
            <v>35</v>
          </cell>
          <cell r="AR954">
            <v>0.8</v>
          </cell>
          <cell r="AS954">
            <v>0.7</v>
          </cell>
        </row>
        <row r="955">
          <cell r="A955">
            <v>284</v>
          </cell>
          <cell r="B955" t="str">
            <v>Peito de peru sem pele, cru</v>
          </cell>
          <cell r="C955" t="str">
            <v>Carne e produtos cárneos</v>
          </cell>
          <cell r="D955" t="str">
            <v>Carne de mamiferos e de aves</v>
          </cell>
          <cell r="E955" t="str">
            <v>Carne de aves</v>
          </cell>
          <cell r="F955">
            <v>105</v>
          </cell>
          <cell r="G955">
            <v>446</v>
          </cell>
          <cell r="H955">
            <v>1.3</v>
          </cell>
          <cell r="I955">
            <v>0.3</v>
          </cell>
          <cell r="J955">
            <v>0.4</v>
          </cell>
          <cell r="K955">
            <v>0.2</v>
          </cell>
          <cell r="L955">
            <v>0.2</v>
          </cell>
          <cell r="M955">
            <v>0</v>
          </cell>
          <cell r="N955">
            <v>0</v>
          </cell>
          <cell r="O955">
            <v>0</v>
          </cell>
          <cell r="P955">
            <v>0</v>
          </cell>
          <cell r="Q955">
            <v>0</v>
          </cell>
          <cell r="R955">
            <v>0</v>
          </cell>
          <cell r="S955">
            <v>23.4</v>
          </cell>
          <cell r="T955">
            <v>0.2</v>
          </cell>
          <cell r="U955">
            <v>0</v>
          </cell>
          <cell r="V955">
            <v>74.2</v>
          </cell>
          <cell r="W955">
            <v>0</v>
          </cell>
          <cell r="X955">
            <v>57</v>
          </cell>
          <cell r="Y955">
            <v>0</v>
          </cell>
          <cell r="Z955">
            <v>0</v>
          </cell>
          <cell r="AA955">
            <v>0.3</v>
          </cell>
          <cell r="AB955">
            <v>0</v>
          </cell>
          <cell r="AC955">
            <v>0.06</v>
          </cell>
          <cell r="AD955">
            <v>0.12</v>
          </cell>
          <cell r="AE955">
            <v>7.9</v>
          </cell>
          <cell r="AF955">
            <v>12</v>
          </cell>
          <cell r="AG955">
            <v>4.4000000000000004</v>
          </cell>
          <cell r="AH955">
            <v>0.57999999999999996</v>
          </cell>
          <cell r="AI955">
            <v>1</v>
          </cell>
          <cell r="AJ955">
            <v>0</v>
          </cell>
          <cell r="AK955">
            <v>8</v>
          </cell>
          <cell r="AL955">
            <v>1.1000000000000001</v>
          </cell>
          <cell r="AM955">
            <v>63</v>
          </cell>
          <cell r="AN955">
            <v>350</v>
          </cell>
          <cell r="AO955">
            <v>8</v>
          </cell>
          <cell r="AP955">
            <v>210</v>
          </cell>
          <cell r="AQ955">
            <v>32</v>
          </cell>
          <cell r="AR955">
            <v>0.7</v>
          </cell>
          <cell r="AS955">
            <v>0.6</v>
          </cell>
        </row>
        <row r="956">
          <cell r="A956">
            <v>290</v>
          </cell>
          <cell r="B956" t="str">
            <v>Peito de peru sem pele, panado</v>
          </cell>
          <cell r="C956" t="str">
            <v>Pratos compostos</v>
          </cell>
          <cell r="D956" t="str">
            <v>Pratos, incl. refeições prontas a comer (excluindo sopas e saladas)</v>
          </cell>
          <cell r="E956" t="str">
            <v>Pratos, excluindo pratos  de massa ou arroz, sanduíches e pizza</v>
          </cell>
          <cell r="F956">
            <v>226</v>
          </cell>
          <cell r="G956">
            <v>946</v>
          </cell>
          <cell r="H956">
            <v>9.9</v>
          </cell>
          <cell r="I956">
            <v>1.5</v>
          </cell>
          <cell r="J956">
            <v>2.4</v>
          </cell>
          <cell r="K956">
            <v>5</v>
          </cell>
          <cell r="L956">
            <v>5</v>
          </cell>
          <cell r="M956">
            <v>0</v>
          </cell>
          <cell r="N956">
            <v>8.4</v>
          </cell>
          <cell r="O956">
            <v>0.3</v>
          </cell>
          <cell r="P956">
            <v>0</v>
          </cell>
          <cell r="Q956">
            <v>8.1</v>
          </cell>
          <cell r="R956">
            <v>0.4</v>
          </cell>
          <cell r="S956">
            <v>25.5</v>
          </cell>
          <cell r="T956">
            <v>0.6</v>
          </cell>
          <cell r="U956">
            <v>0</v>
          </cell>
          <cell r="V956">
            <v>53.9</v>
          </cell>
          <cell r="W956">
            <v>0</v>
          </cell>
          <cell r="X956">
            <v>107</v>
          </cell>
          <cell r="Y956">
            <v>30</v>
          </cell>
          <cell r="Z956">
            <v>0</v>
          </cell>
          <cell r="AA956">
            <v>0.4</v>
          </cell>
          <cell r="AB956">
            <v>0.16</v>
          </cell>
          <cell r="AC956">
            <v>0.05</v>
          </cell>
          <cell r="AD956">
            <v>0.18</v>
          </cell>
          <cell r="AE956">
            <v>6.7</v>
          </cell>
          <cell r="AF956">
            <v>12</v>
          </cell>
          <cell r="AG956">
            <v>5.0999999999999996</v>
          </cell>
          <cell r="AH956">
            <v>0.39</v>
          </cell>
          <cell r="AI956">
            <v>1.2</v>
          </cell>
          <cell r="AJ956">
            <v>0</v>
          </cell>
          <cell r="AK956">
            <v>8.1</v>
          </cell>
          <cell r="AL956">
            <v>1.92</v>
          </cell>
          <cell r="AM956">
            <v>250</v>
          </cell>
          <cell r="AN956">
            <v>350</v>
          </cell>
          <cell r="AO956">
            <v>20</v>
          </cell>
          <cell r="AP956">
            <v>220</v>
          </cell>
          <cell r="AQ956">
            <v>34</v>
          </cell>
          <cell r="AR956">
            <v>1.2</v>
          </cell>
          <cell r="AS956">
            <v>0.9</v>
          </cell>
          <cell r="AU956">
            <v>0.4</v>
          </cell>
        </row>
        <row r="957">
          <cell r="A957">
            <v>225</v>
          </cell>
          <cell r="B957" t="str">
            <v>Peito de vitela magro cozido</v>
          </cell>
          <cell r="C957" t="str">
            <v>Carne e produtos cárneos</v>
          </cell>
          <cell r="D957" t="str">
            <v>Carne de mamiferos e de aves</v>
          </cell>
          <cell r="E957" t="str">
            <v>Carne de mamíferos</v>
          </cell>
          <cell r="F957">
            <v>171</v>
          </cell>
          <cell r="G957">
            <v>718</v>
          </cell>
          <cell r="H957">
            <v>8</v>
          </cell>
          <cell r="I957">
            <v>3.4</v>
          </cell>
          <cell r="J957">
            <v>3.8</v>
          </cell>
          <cell r="K957">
            <v>0.3</v>
          </cell>
          <cell r="L957">
            <v>0.1</v>
          </cell>
          <cell r="M957">
            <v>0.4</v>
          </cell>
          <cell r="N957">
            <v>0</v>
          </cell>
          <cell r="O957">
            <v>0</v>
          </cell>
          <cell r="P957">
            <v>0</v>
          </cell>
          <cell r="Q957">
            <v>0</v>
          </cell>
          <cell r="R957">
            <v>0</v>
          </cell>
          <cell r="S957">
            <v>24.8</v>
          </cell>
          <cell r="T957">
            <v>0.4</v>
          </cell>
          <cell r="U957">
            <v>0</v>
          </cell>
          <cell r="V957">
            <v>65.7</v>
          </cell>
          <cell r="W957">
            <v>0</v>
          </cell>
          <cell r="X957">
            <v>117</v>
          </cell>
          <cell r="Y957">
            <v>0</v>
          </cell>
          <cell r="Z957">
            <v>0</v>
          </cell>
          <cell r="AA957">
            <v>0</v>
          </cell>
          <cell r="AB957">
            <v>0.32</v>
          </cell>
          <cell r="AC957">
            <v>0.18</v>
          </cell>
          <cell r="AD957">
            <v>0.27</v>
          </cell>
          <cell r="AE957">
            <v>4.5999999999999996</v>
          </cell>
          <cell r="AF957">
            <v>9.9</v>
          </cell>
          <cell r="AG957">
            <v>5.3</v>
          </cell>
          <cell r="AH957">
            <v>0.2</v>
          </cell>
          <cell r="AI957">
            <v>0.97</v>
          </cell>
          <cell r="AJ957">
            <v>0</v>
          </cell>
          <cell r="AK957">
            <v>5.3</v>
          </cell>
          <cell r="AL957">
            <v>1.2</v>
          </cell>
          <cell r="AM957">
            <v>150</v>
          </cell>
          <cell r="AN957">
            <v>290</v>
          </cell>
          <cell r="AO957">
            <v>12</v>
          </cell>
          <cell r="AP957">
            <v>210</v>
          </cell>
          <cell r="AQ957">
            <v>19</v>
          </cell>
          <cell r="AR957">
            <v>1.5</v>
          </cell>
          <cell r="AS957">
            <v>4.5999999999999996</v>
          </cell>
        </row>
        <row r="958">
          <cell r="A958">
            <v>224</v>
          </cell>
          <cell r="B958" t="str">
            <v>Peito de vitela magro cru</v>
          </cell>
          <cell r="C958" t="str">
            <v>Carne e produtos cárneos</v>
          </cell>
          <cell r="D958" t="str">
            <v>Carne de mamiferos e de aves</v>
          </cell>
          <cell r="E958" t="str">
            <v>Carne de mamíferos</v>
          </cell>
          <cell r="F958">
            <v>147</v>
          </cell>
          <cell r="G958">
            <v>614</v>
          </cell>
          <cell r="H958">
            <v>7.6</v>
          </cell>
          <cell r="I958">
            <v>3.2</v>
          </cell>
          <cell r="J958">
            <v>3.6</v>
          </cell>
          <cell r="K958">
            <v>0.3</v>
          </cell>
          <cell r="L958">
            <v>0.1</v>
          </cell>
          <cell r="M958">
            <v>0.4</v>
          </cell>
          <cell r="N958">
            <v>0</v>
          </cell>
          <cell r="O958">
            <v>0</v>
          </cell>
          <cell r="P958">
            <v>0</v>
          </cell>
          <cell r="Q958">
            <v>0</v>
          </cell>
          <cell r="R958">
            <v>0</v>
          </cell>
          <cell r="S958">
            <v>19.600000000000001</v>
          </cell>
          <cell r="T958">
            <v>0.1</v>
          </cell>
          <cell r="U958">
            <v>0</v>
          </cell>
          <cell r="V958">
            <v>71</v>
          </cell>
          <cell r="W958">
            <v>0</v>
          </cell>
          <cell r="X958">
            <v>91</v>
          </cell>
          <cell r="Y958">
            <v>0</v>
          </cell>
          <cell r="Z958">
            <v>0</v>
          </cell>
          <cell r="AA958">
            <v>0</v>
          </cell>
          <cell r="AB958">
            <v>0.17</v>
          </cell>
          <cell r="AC958">
            <v>0.32</v>
          </cell>
          <cell r="AD958">
            <v>0.24</v>
          </cell>
          <cell r="AE958">
            <v>6.5</v>
          </cell>
          <cell r="AF958">
            <v>11</v>
          </cell>
          <cell r="AG958">
            <v>4.2</v>
          </cell>
          <cell r="AH958">
            <v>0.35</v>
          </cell>
          <cell r="AI958">
            <v>1.2</v>
          </cell>
          <cell r="AJ958">
            <v>0</v>
          </cell>
          <cell r="AK958">
            <v>5.8</v>
          </cell>
          <cell r="AL958">
            <v>1.8</v>
          </cell>
          <cell r="AM958">
            <v>28</v>
          </cell>
          <cell r="AN958">
            <v>410</v>
          </cell>
          <cell r="AO958">
            <v>11</v>
          </cell>
          <cell r="AP958">
            <v>230</v>
          </cell>
          <cell r="AQ958">
            <v>21</v>
          </cell>
          <cell r="AR958">
            <v>1.1000000000000001</v>
          </cell>
          <cell r="AS958">
            <v>3.3</v>
          </cell>
        </row>
        <row r="959">
          <cell r="A959">
            <v>70203037</v>
          </cell>
          <cell r="B959" t="str">
            <v>Peito de vitela magro estufado</v>
          </cell>
          <cell r="C959" t="str">
            <v>Pratos compostos</v>
          </cell>
          <cell r="D959" t="str">
            <v>Pratos, incl. refeições prontas a comer (excluindo sopas e saladas)</v>
          </cell>
          <cell r="E959" t="str">
            <v>Pratos, excluindo pratos  de massa ou arroz, sanduíches e pizza</v>
          </cell>
          <cell r="F959">
            <v>208</v>
          </cell>
          <cell r="G959">
            <v>867</v>
          </cell>
          <cell r="H959">
            <v>12.6</v>
          </cell>
          <cell r="I959">
            <v>1.6</v>
          </cell>
          <cell r="J959">
            <v>1.6</v>
          </cell>
          <cell r="K959">
            <v>1.6</v>
          </cell>
          <cell r="L959">
            <v>1.3</v>
          </cell>
          <cell r="M959">
            <v>1.6</v>
          </cell>
          <cell r="N959">
            <v>0.6</v>
          </cell>
          <cell r="O959">
            <v>0.4</v>
          </cell>
          <cell r="P959">
            <v>0.1</v>
          </cell>
          <cell r="Q959">
            <v>0.1</v>
          </cell>
          <cell r="R959">
            <v>0.2</v>
          </cell>
          <cell r="S959">
            <v>22.9</v>
          </cell>
          <cell r="T959">
            <v>1</v>
          </cell>
          <cell r="U959">
            <v>0</v>
          </cell>
          <cell r="V959">
            <v>60.6</v>
          </cell>
          <cell r="W959">
            <v>0</v>
          </cell>
          <cell r="X959">
            <v>106</v>
          </cell>
          <cell r="Y959">
            <v>15</v>
          </cell>
          <cell r="Z959">
            <v>37</v>
          </cell>
          <cell r="AA959">
            <v>0</v>
          </cell>
          <cell r="AB959">
            <v>1.17</v>
          </cell>
          <cell r="AC959">
            <v>0.17</v>
          </cell>
          <cell r="AD959">
            <v>0.21</v>
          </cell>
          <cell r="AE959">
            <v>4.2</v>
          </cell>
          <cell r="AF959">
            <v>12.9</v>
          </cell>
          <cell r="AG959">
            <v>4.9000000000000004</v>
          </cell>
          <cell r="AH959">
            <v>0.21</v>
          </cell>
          <cell r="AI959">
            <v>0.84</v>
          </cell>
          <cell r="AJ959">
            <v>1.6</v>
          </cell>
          <cell r="AK959">
            <v>6.3</v>
          </cell>
          <cell r="AL959">
            <v>3.05</v>
          </cell>
          <cell r="AM959">
            <v>370</v>
          </cell>
          <cell r="AN959">
            <v>290</v>
          </cell>
          <cell r="AO959">
            <v>14</v>
          </cell>
          <cell r="AP959">
            <v>210</v>
          </cell>
          <cell r="AQ959">
            <v>20</v>
          </cell>
          <cell r="AR959">
            <v>1.4</v>
          </cell>
          <cell r="AS959">
            <v>3.6</v>
          </cell>
        </row>
        <row r="960">
          <cell r="A960">
            <v>228</v>
          </cell>
          <cell r="B960" t="str">
            <v>Peito de vitela magro estufado com azeite e margarina</v>
          </cell>
          <cell r="C960" t="str">
            <v>Pratos compostos</v>
          </cell>
          <cell r="D960" t="str">
            <v>Pratos, incl. refeições prontas a comer (excluindo sopas e saladas)</v>
          </cell>
          <cell r="E960" t="str">
            <v>Pratos, excluindo pratos  de massa ou arroz, sanduíches e pizza</v>
          </cell>
          <cell r="F960">
            <v>208</v>
          </cell>
          <cell r="G960">
            <v>867</v>
          </cell>
          <cell r="H960">
            <v>12.6</v>
          </cell>
          <cell r="I960">
            <v>4.8</v>
          </cell>
          <cell r="J960">
            <v>6.3</v>
          </cell>
          <cell r="K960">
            <v>0.9</v>
          </cell>
          <cell r="L960">
            <v>0.63400000000000001</v>
          </cell>
          <cell r="M960">
            <v>0.5</v>
          </cell>
          <cell r="N960">
            <v>0.6</v>
          </cell>
          <cell r="O960">
            <v>0.4</v>
          </cell>
          <cell r="P960">
            <v>0.1</v>
          </cell>
          <cell r="Q960">
            <v>0.1</v>
          </cell>
          <cell r="R960">
            <v>0.2</v>
          </cell>
          <cell r="S960">
            <v>22.9</v>
          </cell>
          <cell r="T960">
            <v>0.9</v>
          </cell>
          <cell r="U960">
            <v>0</v>
          </cell>
          <cell r="V960">
            <v>60.6</v>
          </cell>
          <cell r="W960">
            <v>0</v>
          </cell>
          <cell r="X960">
            <v>106</v>
          </cell>
          <cell r="Y960">
            <v>15</v>
          </cell>
          <cell r="Z960">
            <v>37</v>
          </cell>
          <cell r="AA960">
            <v>0</v>
          </cell>
          <cell r="AB960">
            <v>0.62</v>
          </cell>
          <cell r="AC960">
            <v>0.17</v>
          </cell>
          <cell r="AD960">
            <v>0.21</v>
          </cell>
          <cell r="AE960">
            <v>4.2</v>
          </cell>
          <cell r="AF960">
            <v>12.9</v>
          </cell>
          <cell r="AG960">
            <v>4.9000000000000004</v>
          </cell>
          <cell r="AH960">
            <v>0.21</v>
          </cell>
          <cell r="AI960">
            <v>0.84</v>
          </cell>
          <cell r="AJ960">
            <v>1.6</v>
          </cell>
          <cell r="AK960">
            <v>6.3</v>
          </cell>
          <cell r="AL960">
            <v>3.05</v>
          </cell>
          <cell r="AM960">
            <v>370</v>
          </cell>
          <cell r="AN960">
            <v>290</v>
          </cell>
          <cell r="AO960">
            <v>14</v>
          </cell>
          <cell r="AP960">
            <v>210</v>
          </cell>
          <cell r="AQ960">
            <v>20</v>
          </cell>
          <cell r="AR960">
            <v>1.4</v>
          </cell>
          <cell r="AS960">
            <v>3.6</v>
          </cell>
        </row>
        <row r="961">
          <cell r="A961">
            <v>229</v>
          </cell>
          <cell r="B961" t="str">
            <v>Peito de vitela magro estufado com azeite, margarina e óleo alimentar</v>
          </cell>
          <cell r="C961" t="str">
            <v>Pratos compostos</v>
          </cell>
          <cell r="D961" t="str">
            <v>Pratos, incl. refeições prontas a comer (excluindo sopas e saladas)</v>
          </cell>
          <cell r="E961" t="str">
            <v>Pratos, excluindo pratos  de massa ou arroz, sanduíches e pizza</v>
          </cell>
          <cell r="F961">
            <v>208</v>
          </cell>
          <cell r="G961">
            <v>867</v>
          </cell>
          <cell r="H961">
            <v>12.6</v>
          </cell>
          <cell r="I961">
            <v>4.7</v>
          </cell>
          <cell r="J961">
            <v>5.6</v>
          </cell>
          <cell r="K961">
            <v>1.6</v>
          </cell>
          <cell r="L961">
            <v>1.3</v>
          </cell>
          <cell r="M961">
            <v>0.5</v>
          </cell>
          <cell r="N961">
            <v>0.6</v>
          </cell>
          <cell r="O961">
            <v>0.4</v>
          </cell>
          <cell r="P961">
            <v>0.1</v>
          </cell>
          <cell r="Q961">
            <v>0.1</v>
          </cell>
          <cell r="R961">
            <v>0.2</v>
          </cell>
          <cell r="S961">
            <v>22.9</v>
          </cell>
          <cell r="T961">
            <v>0.9</v>
          </cell>
          <cell r="U961">
            <v>0</v>
          </cell>
          <cell r="V961">
            <v>60.6</v>
          </cell>
          <cell r="W961">
            <v>0</v>
          </cell>
          <cell r="X961">
            <v>106</v>
          </cell>
          <cell r="Y961">
            <v>15</v>
          </cell>
          <cell r="Z961">
            <v>37</v>
          </cell>
          <cell r="AA961">
            <v>0</v>
          </cell>
          <cell r="AB961">
            <v>1.17</v>
          </cell>
          <cell r="AC961">
            <v>0.17</v>
          </cell>
          <cell r="AD961">
            <v>0.21</v>
          </cell>
          <cell r="AE961">
            <v>4.2</v>
          </cell>
          <cell r="AF961">
            <v>12.9</v>
          </cell>
          <cell r="AG961">
            <v>4.9000000000000004</v>
          </cell>
          <cell r="AH961">
            <v>0.21</v>
          </cell>
          <cell r="AI961">
            <v>0.84</v>
          </cell>
          <cell r="AJ961">
            <v>1.6</v>
          </cell>
          <cell r="AK961">
            <v>6.3</v>
          </cell>
          <cell r="AL961">
            <v>3.05</v>
          </cell>
          <cell r="AM961">
            <v>370</v>
          </cell>
          <cell r="AN961">
            <v>290</v>
          </cell>
          <cell r="AO961">
            <v>14</v>
          </cell>
          <cell r="AP961">
            <v>210</v>
          </cell>
          <cell r="AQ961">
            <v>20</v>
          </cell>
          <cell r="AR961">
            <v>1.4</v>
          </cell>
          <cell r="AS961">
            <v>3.6</v>
          </cell>
        </row>
        <row r="962">
          <cell r="A962">
            <v>227</v>
          </cell>
          <cell r="B962" t="str">
            <v>Peito de vitela magro estufado com margarina e óleo alimentar</v>
          </cell>
          <cell r="C962" t="str">
            <v>Pratos compostos</v>
          </cell>
          <cell r="D962" t="str">
            <v>Pratos, incl. refeições prontas a comer (excluindo sopas e saladas)</v>
          </cell>
          <cell r="E962" t="str">
            <v>Pratos, excluindo pratos  de massa ou arroz, sanduíches e pizza</v>
          </cell>
          <cell r="F962">
            <v>208</v>
          </cell>
          <cell r="G962">
            <v>867</v>
          </cell>
          <cell r="H962">
            <v>12.6</v>
          </cell>
          <cell r="I962">
            <v>4.7</v>
          </cell>
          <cell r="J962">
            <v>5</v>
          </cell>
          <cell r="K962">
            <v>2.2000000000000002</v>
          </cell>
          <cell r="L962">
            <v>1.97</v>
          </cell>
          <cell r="M962">
            <v>0.5</v>
          </cell>
          <cell r="N962">
            <v>0.6</v>
          </cell>
          <cell r="O962">
            <v>0.4</v>
          </cell>
          <cell r="P962">
            <v>0.1</v>
          </cell>
          <cell r="Q962">
            <v>0.1</v>
          </cell>
          <cell r="R962">
            <v>0.2</v>
          </cell>
          <cell r="S962">
            <v>22.9</v>
          </cell>
          <cell r="T962">
            <v>0.9</v>
          </cell>
          <cell r="U962">
            <v>0</v>
          </cell>
          <cell r="V962">
            <v>60.6</v>
          </cell>
          <cell r="W962">
            <v>0</v>
          </cell>
          <cell r="X962">
            <v>106</v>
          </cell>
          <cell r="Y962">
            <v>15</v>
          </cell>
          <cell r="Z962">
            <v>37</v>
          </cell>
          <cell r="AA962">
            <v>0</v>
          </cell>
          <cell r="AB962">
            <v>1.71</v>
          </cell>
          <cell r="AC962">
            <v>0.17</v>
          </cell>
          <cell r="AD962">
            <v>0.21</v>
          </cell>
          <cell r="AE962">
            <v>4.2</v>
          </cell>
          <cell r="AF962">
            <v>12.9</v>
          </cell>
          <cell r="AG962">
            <v>4.9000000000000004</v>
          </cell>
          <cell r="AH962">
            <v>0.21</v>
          </cell>
          <cell r="AI962">
            <v>0.84</v>
          </cell>
          <cell r="AJ962">
            <v>1.6</v>
          </cell>
          <cell r="AK962">
            <v>6.3</v>
          </cell>
          <cell r="AL962">
            <v>3.05</v>
          </cell>
          <cell r="AM962">
            <v>370</v>
          </cell>
          <cell r="AN962">
            <v>290</v>
          </cell>
          <cell r="AO962">
            <v>14</v>
          </cell>
          <cell r="AP962">
            <v>210</v>
          </cell>
          <cell r="AQ962">
            <v>20</v>
          </cell>
          <cell r="AR962">
            <v>1.4</v>
          </cell>
          <cell r="AS962">
            <v>3.6</v>
          </cell>
        </row>
        <row r="963">
          <cell r="A963">
            <v>226</v>
          </cell>
          <cell r="B963" t="str">
            <v>Peito de vitela magro estufado, sem molho</v>
          </cell>
          <cell r="C963" t="str">
            <v>Carne e produtos cárneos</v>
          </cell>
          <cell r="D963" t="str">
            <v>Carne de mamiferos e de aves</v>
          </cell>
          <cell r="E963" t="str">
            <v>Carne de mamíferos</v>
          </cell>
          <cell r="F963">
            <v>179</v>
          </cell>
          <cell r="G963">
            <v>749</v>
          </cell>
          <cell r="H963">
            <v>8.3000000000000007</v>
          </cell>
          <cell r="I963">
            <v>3.5</v>
          </cell>
          <cell r="J963">
            <v>3.9</v>
          </cell>
          <cell r="K963">
            <v>0.3</v>
          </cell>
          <cell r="L963">
            <v>0.1</v>
          </cell>
          <cell r="M963">
            <v>0.4</v>
          </cell>
          <cell r="N963">
            <v>0</v>
          </cell>
          <cell r="O963">
            <v>0</v>
          </cell>
          <cell r="P963">
            <v>0</v>
          </cell>
          <cell r="Q963">
            <v>0</v>
          </cell>
          <cell r="R963">
            <v>0</v>
          </cell>
          <cell r="S963">
            <v>26</v>
          </cell>
          <cell r="T963">
            <v>0.5</v>
          </cell>
          <cell r="U963">
            <v>0</v>
          </cell>
          <cell r="V963">
            <v>63.6</v>
          </cell>
          <cell r="W963">
            <v>0</v>
          </cell>
          <cell r="X963">
            <v>121</v>
          </cell>
          <cell r="Y963">
            <v>0</v>
          </cell>
          <cell r="Z963">
            <v>0</v>
          </cell>
          <cell r="AA963">
            <v>0</v>
          </cell>
          <cell r="AB963">
            <v>0.18</v>
          </cell>
          <cell r="AC963">
            <v>0.21</v>
          </cell>
          <cell r="AD963">
            <v>0.28000000000000003</v>
          </cell>
          <cell r="AE963">
            <v>7.5</v>
          </cell>
          <cell r="AF963">
            <v>13</v>
          </cell>
          <cell r="AG963">
            <v>5.5</v>
          </cell>
          <cell r="AH963">
            <v>0.23</v>
          </cell>
          <cell r="AI963">
            <v>0.99</v>
          </cell>
          <cell r="AJ963">
            <v>0</v>
          </cell>
          <cell r="AK963">
            <v>5.5</v>
          </cell>
          <cell r="AL963">
            <v>1.1000000000000001</v>
          </cell>
          <cell r="AM963">
            <v>200</v>
          </cell>
          <cell r="AN963">
            <v>360</v>
          </cell>
          <cell r="AO963">
            <v>14</v>
          </cell>
          <cell r="AP963">
            <v>270</v>
          </cell>
          <cell r="AQ963">
            <v>21</v>
          </cell>
          <cell r="AR963">
            <v>1.6</v>
          </cell>
          <cell r="AS963">
            <v>4.8</v>
          </cell>
        </row>
        <row r="964">
          <cell r="A964">
            <v>856</v>
          </cell>
          <cell r="B964" t="str">
            <v>Peixe-espada-branco cru</v>
          </cell>
          <cell r="C964" t="str">
            <v>Peixes, mariscos, anfíbios, répteis e invertebrados</v>
          </cell>
          <cell r="D964" t="str">
            <v>Peixe (músculo)</v>
          </cell>
          <cell r="E964" t="str">
            <v>Peixe de mar</v>
          </cell>
          <cell r="F964">
            <v>117</v>
          </cell>
          <cell r="G964">
            <v>493</v>
          </cell>
          <cell r="H964">
            <v>4</v>
          </cell>
          <cell r="I964">
            <v>1</v>
          </cell>
          <cell r="J964">
            <v>1.7</v>
          </cell>
          <cell r="K964">
            <v>0.8</v>
          </cell>
          <cell r="L964">
            <v>0</v>
          </cell>
          <cell r="M964">
            <v>0</v>
          </cell>
          <cell r="N964">
            <v>0</v>
          </cell>
          <cell r="O964">
            <v>0</v>
          </cell>
          <cell r="P964">
            <v>0</v>
          </cell>
          <cell r="Q964">
            <v>0</v>
          </cell>
          <cell r="R964">
            <v>0</v>
          </cell>
          <cell r="S964">
            <v>20.3</v>
          </cell>
          <cell r="T964">
            <v>0.2</v>
          </cell>
          <cell r="U964">
            <v>0</v>
          </cell>
          <cell r="V964">
            <v>74.400000000000006</v>
          </cell>
          <cell r="W964">
            <v>0</v>
          </cell>
          <cell r="X964">
            <v>38</v>
          </cell>
          <cell r="Y964">
            <v>17</v>
          </cell>
          <cell r="Z964">
            <v>0</v>
          </cell>
          <cell r="AA964">
            <v>1.1000000000000001</v>
          </cell>
          <cell r="AB964">
            <v>1.2</v>
          </cell>
          <cell r="AC964">
            <v>0.05</v>
          </cell>
          <cell r="AD964">
            <v>0.06</v>
          </cell>
          <cell r="AE964">
            <v>3.6</v>
          </cell>
          <cell r="AF964">
            <v>7.4</v>
          </cell>
          <cell r="AG964">
            <v>3.8</v>
          </cell>
          <cell r="AH964">
            <v>0.19</v>
          </cell>
          <cell r="AI964">
            <v>2.2000000000000002</v>
          </cell>
          <cell r="AJ964">
            <v>0</v>
          </cell>
          <cell r="AK964">
            <v>30</v>
          </cell>
          <cell r="AL964">
            <v>1.3</v>
          </cell>
          <cell r="AM964">
            <v>77</v>
          </cell>
          <cell r="AN964">
            <v>250</v>
          </cell>
          <cell r="AO964">
            <v>16</v>
          </cell>
          <cell r="AP964">
            <v>180</v>
          </cell>
          <cell r="AQ964">
            <v>26</v>
          </cell>
          <cell r="AR964">
            <v>0.4</v>
          </cell>
          <cell r="AS964">
            <v>0.6</v>
          </cell>
        </row>
        <row r="965">
          <cell r="A965">
            <v>858</v>
          </cell>
          <cell r="B965" t="str">
            <v>Peixe-espada-branco frito</v>
          </cell>
          <cell r="C965" t="str">
            <v>Peixes, mariscos, anfíbios, répteis e invertebrados</v>
          </cell>
          <cell r="D965" t="str">
            <v>Peixe (músculo)</v>
          </cell>
          <cell r="E965" t="str">
            <v>Peixe de mar</v>
          </cell>
          <cell r="F965">
            <v>159</v>
          </cell>
          <cell r="G965">
            <v>669</v>
          </cell>
          <cell r="H965">
            <v>6.3</v>
          </cell>
          <cell r="I965">
            <v>1</v>
          </cell>
          <cell r="J965">
            <v>1.8</v>
          </cell>
          <cell r="K965">
            <v>3</v>
          </cell>
          <cell r="L965">
            <v>2.4</v>
          </cell>
          <cell r="M965">
            <v>0</v>
          </cell>
          <cell r="N965">
            <v>2.9</v>
          </cell>
          <cell r="O965">
            <v>0.1</v>
          </cell>
          <cell r="P965">
            <v>0</v>
          </cell>
          <cell r="Q965">
            <v>2.8</v>
          </cell>
          <cell r="R965">
            <v>0.1</v>
          </cell>
          <cell r="S965">
            <v>22.7</v>
          </cell>
          <cell r="T965">
            <v>0.8</v>
          </cell>
          <cell r="U965">
            <v>0</v>
          </cell>
          <cell r="V965">
            <v>64.2</v>
          </cell>
          <cell r="W965">
            <v>0</v>
          </cell>
          <cell r="X965">
            <v>39</v>
          </cell>
          <cell r="Y965">
            <v>16</v>
          </cell>
          <cell r="Z965">
            <v>0</v>
          </cell>
          <cell r="AA965">
            <v>0.9</v>
          </cell>
          <cell r="AB965">
            <v>5</v>
          </cell>
          <cell r="AC965">
            <v>0.04</v>
          </cell>
          <cell r="AD965">
            <v>0.05</v>
          </cell>
          <cell r="AE965">
            <v>3.3</v>
          </cell>
          <cell r="AF965">
            <v>7.5</v>
          </cell>
          <cell r="AG965">
            <v>4.2</v>
          </cell>
          <cell r="AH965">
            <v>0.16</v>
          </cell>
          <cell r="AI965">
            <v>2</v>
          </cell>
          <cell r="AJ965">
            <v>0</v>
          </cell>
          <cell r="AK965">
            <v>25</v>
          </cell>
          <cell r="AL965">
            <v>2.9</v>
          </cell>
          <cell r="AM965">
            <v>320</v>
          </cell>
          <cell r="AN965">
            <v>260</v>
          </cell>
          <cell r="AO965">
            <v>17</v>
          </cell>
          <cell r="AP965">
            <v>170</v>
          </cell>
          <cell r="AQ965">
            <v>25</v>
          </cell>
          <cell r="AR965">
            <v>0.3</v>
          </cell>
          <cell r="AS965">
            <v>0.7</v>
          </cell>
          <cell r="AU965">
            <v>25</v>
          </cell>
        </row>
        <row r="966">
          <cell r="A966">
            <v>857</v>
          </cell>
          <cell r="B966" t="str">
            <v>Peixe-espada-branco grelhado</v>
          </cell>
          <cell r="C966" t="str">
            <v>Peixes, mariscos, anfíbios, répteis e invertebrados</v>
          </cell>
          <cell r="D966" t="str">
            <v>Peixe (músculo)</v>
          </cell>
          <cell r="E966" t="str">
            <v>Peixe de mar</v>
          </cell>
          <cell r="F966">
            <v>123</v>
          </cell>
          <cell r="G966">
            <v>517</v>
          </cell>
          <cell r="H966">
            <v>4.7</v>
          </cell>
          <cell r="I966">
            <v>1.2</v>
          </cell>
          <cell r="J966">
            <v>1.4</v>
          </cell>
          <cell r="K966">
            <v>1.4</v>
          </cell>
          <cell r="L966">
            <v>0.1</v>
          </cell>
          <cell r="M966">
            <v>0</v>
          </cell>
          <cell r="N966">
            <v>0</v>
          </cell>
          <cell r="O966">
            <v>0</v>
          </cell>
          <cell r="P966">
            <v>0</v>
          </cell>
          <cell r="Q966">
            <v>0</v>
          </cell>
          <cell r="R966">
            <v>0</v>
          </cell>
          <cell r="S966">
            <v>20.2</v>
          </cell>
          <cell r="T966">
            <v>2</v>
          </cell>
          <cell r="U966">
            <v>0</v>
          </cell>
          <cell r="V966">
            <v>71.7</v>
          </cell>
          <cell r="W966">
            <v>0</v>
          </cell>
          <cell r="X966">
            <v>38</v>
          </cell>
          <cell r="Y966">
            <v>13</v>
          </cell>
          <cell r="Z966">
            <v>0</v>
          </cell>
          <cell r="AA966">
            <v>1.1000000000000001</v>
          </cell>
          <cell r="AB966">
            <v>6.9</v>
          </cell>
          <cell r="AC966">
            <v>0.05</v>
          </cell>
          <cell r="AD966">
            <v>0.08</v>
          </cell>
          <cell r="AE966">
            <v>3.6</v>
          </cell>
          <cell r="AF966">
            <v>7.4</v>
          </cell>
          <cell r="AG966">
            <v>3.8</v>
          </cell>
          <cell r="AH966">
            <v>7.0000000000000007E-2</v>
          </cell>
          <cell r="AI966">
            <v>2.2000000000000002</v>
          </cell>
          <cell r="AJ966">
            <v>0</v>
          </cell>
          <cell r="AK966">
            <v>26</v>
          </cell>
          <cell r="AL966">
            <v>2.9</v>
          </cell>
          <cell r="AM966">
            <v>820</v>
          </cell>
          <cell r="AN966">
            <v>350</v>
          </cell>
          <cell r="AO966">
            <v>11</v>
          </cell>
          <cell r="AP966">
            <v>230</v>
          </cell>
          <cell r="AQ966">
            <v>31</v>
          </cell>
          <cell r="AR966">
            <v>0.6</v>
          </cell>
          <cell r="AS966">
            <v>1</v>
          </cell>
          <cell r="AU966">
            <v>25</v>
          </cell>
        </row>
        <row r="967">
          <cell r="A967">
            <v>859</v>
          </cell>
          <cell r="B967" t="str">
            <v>Peixe-espada-preto cru</v>
          </cell>
          <cell r="C967" t="str">
            <v>Peixes, mariscos, anfíbios, répteis e invertebrados</v>
          </cell>
          <cell r="D967" t="str">
            <v>Peixe (músculo)</v>
          </cell>
          <cell r="E967" t="str">
            <v>Peixe de mar</v>
          </cell>
          <cell r="F967">
            <v>88</v>
          </cell>
          <cell r="G967">
            <v>371</v>
          </cell>
          <cell r="H967">
            <v>2.8</v>
          </cell>
          <cell r="I967">
            <v>0.5</v>
          </cell>
          <cell r="J967">
            <v>1.6</v>
          </cell>
          <cell r="K967">
            <v>0.2</v>
          </cell>
          <cell r="L967">
            <v>0</v>
          </cell>
          <cell r="M967">
            <v>0</v>
          </cell>
          <cell r="N967">
            <v>0</v>
          </cell>
          <cell r="O967">
            <v>0</v>
          </cell>
          <cell r="P967">
            <v>0</v>
          </cell>
          <cell r="Q967">
            <v>0</v>
          </cell>
          <cell r="R967">
            <v>0</v>
          </cell>
          <cell r="S967">
            <v>15.7</v>
          </cell>
          <cell r="T967">
            <v>0.4</v>
          </cell>
          <cell r="U967">
            <v>0</v>
          </cell>
          <cell r="V967">
            <v>79.7</v>
          </cell>
          <cell r="W967">
            <v>0</v>
          </cell>
          <cell r="X967">
            <v>24</v>
          </cell>
          <cell r="Y967">
            <v>23</v>
          </cell>
          <cell r="Z967">
            <v>0</v>
          </cell>
          <cell r="AA967">
            <v>2.1</v>
          </cell>
          <cell r="AB967">
            <v>1.1000000000000001</v>
          </cell>
          <cell r="AC967">
            <v>0.01</v>
          </cell>
          <cell r="AD967">
            <v>0.04</v>
          </cell>
          <cell r="AE967">
            <v>1.8</v>
          </cell>
          <cell r="AF967">
            <v>4.7</v>
          </cell>
          <cell r="AG967">
            <v>2.9</v>
          </cell>
          <cell r="AH967">
            <v>0.16</v>
          </cell>
          <cell r="AI967">
            <v>1.7</v>
          </cell>
          <cell r="AJ967">
            <v>0</v>
          </cell>
          <cell r="AK967">
            <v>8.3000000000000007</v>
          </cell>
          <cell r="AL967">
            <v>1.2</v>
          </cell>
          <cell r="AM967">
            <v>140</v>
          </cell>
          <cell r="AN967">
            <v>330</v>
          </cell>
          <cell r="AO967">
            <v>14</v>
          </cell>
          <cell r="AP967">
            <v>180</v>
          </cell>
          <cell r="AQ967">
            <v>29</v>
          </cell>
          <cell r="AR967">
            <v>0.1</v>
          </cell>
          <cell r="AS967">
            <v>0.5</v>
          </cell>
        </row>
        <row r="968">
          <cell r="A968">
            <v>861</v>
          </cell>
          <cell r="B968" t="str">
            <v>Peixe-espada-preto frito</v>
          </cell>
          <cell r="C968" t="str">
            <v>Peixes, mariscos, anfíbios, répteis e invertebrados</v>
          </cell>
          <cell r="D968" t="str">
            <v>Peixe (músculo)</v>
          </cell>
          <cell r="E968" t="str">
            <v>Peixe de mar</v>
          </cell>
          <cell r="F968">
            <v>259</v>
          </cell>
          <cell r="G968">
            <v>1080</v>
          </cell>
          <cell r="H968">
            <v>16.600000000000001</v>
          </cell>
          <cell r="I968">
            <v>1.8</v>
          </cell>
          <cell r="J968">
            <v>4.9000000000000004</v>
          </cell>
          <cell r="K968">
            <v>8.6</v>
          </cell>
          <cell r="L968">
            <v>8.1</v>
          </cell>
          <cell r="M968">
            <v>0</v>
          </cell>
          <cell r="N968">
            <v>3.2</v>
          </cell>
          <cell r="O968">
            <v>0.1</v>
          </cell>
          <cell r="P968">
            <v>0</v>
          </cell>
          <cell r="Q968">
            <v>3.1</v>
          </cell>
          <cell r="R968">
            <v>0.1</v>
          </cell>
          <cell r="S968">
            <v>24.2</v>
          </cell>
          <cell r="T968">
            <v>1.1000000000000001</v>
          </cell>
          <cell r="U968">
            <v>0</v>
          </cell>
          <cell r="V968">
            <v>52.8</v>
          </cell>
          <cell r="W968">
            <v>0</v>
          </cell>
          <cell r="X968">
            <v>36</v>
          </cell>
          <cell r="Y968">
            <v>27</v>
          </cell>
          <cell r="Z968">
            <v>0</v>
          </cell>
          <cell r="AA968">
            <v>2.6</v>
          </cell>
          <cell r="AB968">
            <v>7.1</v>
          </cell>
          <cell r="AC968">
            <v>0.01</v>
          </cell>
          <cell r="AD968">
            <v>0.05</v>
          </cell>
          <cell r="AE968">
            <v>2.2999999999999998</v>
          </cell>
          <cell r="AF968">
            <v>6.8</v>
          </cell>
          <cell r="AG968">
            <v>4.5</v>
          </cell>
          <cell r="AH968">
            <v>0.16</v>
          </cell>
          <cell r="AI968">
            <v>2.2999999999999998</v>
          </cell>
          <cell r="AJ968">
            <v>0</v>
          </cell>
          <cell r="AK968">
            <v>11</v>
          </cell>
          <cell r="AL968">
            <v>2.6</v>
          </cell>
          <cell r="AM968">
            <v>440</v>
          </cell>
          <cell r="AN968">
            <v>430</v>
          </cell>
          <cell r="AO968">
            <v>22</v>
          </cell>
          <cell r="AP968">
            <v>250</v>
          </cell>
          <cell r="AQ968">
            <v>40</v>
          </cell>
          <cell r="AR968">
            <v>0.2</v>
          </cell>
          <cell r="AS968">
            <v>0.8</v>
          </cell>
          <cell r="AU968">
            <v>25</v>
          </cell>
        </row>
        <row r="969">
          <cell r="A969">
            <v>860</v>
          </cell>
          <cell r="B969" t="str">
            <v>Peixe-espada-preto grelhado</v>
          </cell>
          <cell r="C969" t="str">
            <v>Peixes, mariscos, anfíbios, répteis e invertebrados</v>
          </cell>
          <cell r="D969" t="str">
            <v>Peixe (músculo)</v>
          </cell>
          <cell r="E969" t="str">
            <v>Peixe de mar</v>
          </cell>
          <cell r="F969">
            <v>111</v>
          </cell>
          <cell r="G969">
            <v>467</v>
          </cell>
          <cell r="H969">
            <v>3.2</v>
          </cell>
          <cell r="I969">
            <v>0.6</v>
          </cell>
          <cell r="J969">
            <v>1.7</v>
          </cell>
          <cell r="K969">
            <v>0.4</v>
          </cell>
          <cell r="L969">
            <v>0.1</v>
          </cell>
          <cell r="M969">
            <v>0</v>
          </cell>
          <cell r="N969">
            <v>0</v>
          </cell>
          <cell r="O969">
            <v>0</v>
          </cell>
          <cell r="P969">
            <v>0</v>
          </cell>
          <cell r="Q969">
            <v>0</v>
          </cell>
          <cell r="R969">
            <v>0</v>
          </cell>
          <cell r="S969">
            <v>20.5</v>
          </cell>
          <cell r="T969">
            <v>1.2</v>
          </cell>
          <cell r="U969">
            <v>0</v>
          </cell>
          <cell r="V969">
            <v>74.400000000000006</v>
          </cell>
          <cell r="W969">
            <v>0</v>
          </cell>
          <cell r="X969">
            <v>29</v>
          </cell>
          <cell r="Y969">
            <v>26</v>
          </cell>
          <cell r="Z969">
            <v>0</v>
          </cell>
          <cell r="AA969">
            <v>2.4</v>
          </cell>
          <cell r="AB969">
            <v>1.4</v>
          </cell>
          <cell r="AC969">
            <v>0.01</v>
          </cell>
          <cell r="AD969">
            <v>0.04</v>
          </cell>
          <cell r="AE969">
            <v>2.1</v>
          </cell>
          <cell r="AF969">
            <v>5.9</v>
          </cell>
          <cell r="AG969">
            <v>3.8</v>
          </cell>
          <cell r="AH969">
            <v>0.16</v>
          </cell>
          <cell r="AI969">
            <v>2</v>
          </cell>
          <cell r="AJ969">
            <v>0</v>
          </cell>
          <cell r="AK969">
            <v>8.5</v>
          </cell>
          <cell r="AL969">
            <v>2.2999999999999998</v>
          </cell>
          <cell r="AM969">
            <v>480</v>
          </cell>
          <cell r="AN969">
            <v>360</v>
          </cell>
          <cell r="AO969">
            <v>18</v>
          </cell>
          <cell r="AP969">
            <v>210</v>
          </cell>
          <cell r="AQ969">
            <v>33</v>
          </cell>
          <cell r="AR969">
            <v>0.1</v>
          </cell>
          <cell r="AS969">
            <v>0.6</v>
          </cell>
          <cell r="AU969">
            <v>25</v>
          </cell>
        </row>
        <row r="970">
          <cell r="A970">
            <v>1082</v>
          </cell>
          <cell r="B970" t="str">
            <v>Peixinhos da horta</v>
          </cell>
          <cell r="C970" t="str">
            <v>Pratos compostos</v>
          </cell>
          <cell r="D970" t="str">
            <v>Pratos, incl. refeições prontas a comer (excluindo sopas e saladas)</v>
          </cell>
          <cell r="E970" t="str">
            <v>Pratos, excluindo pratos  de massa ou arroz, sanduíches e pizza</v>
          </cell>
          <cell r="F970">
            <v>94</v>
          </cell>
          <cell r="G970">
            <v>396</v>
          </cell>
          <cell r="H970">
            <v>1.4</v>
          </cell>
          <cell r="I970">
            <v>0.4</v>
          </cell>
          <cell r="J970">
            <v>0.4</v>
          </cell>
          <cell r="K970">
            <v>0.4</v>
          </cell>
          <cell r="L970">
            <v>0.32200000000000001</v>
          </cell>
          <cell r="M970">
            <v>0</v>
          </cell>
          <cell r="N970">
            <v>14.9</v>
          </cell>
          <cell r="O970">
            <v>2.5</v>
          </cell>
          <cell r="P970">
            <v>0</v>
          </cell>
          <cell r="Q970">
            <v>12.3</v>
          </cell>
          <cell r="R970">
            <v>2.9</v>
          </cell>
          <cell r="S970">
            <v>4</v>
          </cell>
          <cell r="T970">
            <v>0.7</v>
          </cell>
          <cell r="U970">
            <v>0</v>
          </cell>
          <cell r="V970">
            <v>75.3</v>
          </cell>
          <cell r="W970">
            <v>0</v>
          </cell>
          <cell r="X970">
            <v>38</v>
          </cell>
          <cell r="Y970">
            <v>52</v>
          </cell>
          <cell r="Z970">
            <v>206</v>
          </cell>
          <cell r="AA970">
            <v>0.2</v>
          </cell>
          <cell r="AB970">
            <v>0.42</v>
          </cell>
          <cell r="AC970">
            <v>0.06</v>
          </cell>
          <cell r="AD970">
            <v>0.1</v>
          </cell>
          <cell r="AE970">
            <v>0.73</v>
          </cell>
          <cell r="AF970">
            <v>1.74</v>
          </cell>
          <cell r="AG970">
            <v>1.01</v>
          </cell>
          <cell r="AH970">
            <v>0.1</v>
          </cell>
          <cell r="AI970">
            <v>0.09</v>
          </cell>
          <cell r="AJ970">
            <v>13.5</v>
          </cell>
          <cell r="AK970">
            <v>72</v>
          </cell>
          <cell r="AL970">
            <v>1.57</v>
          </cell>
          <cell r="AM970">
            <v>270</v>
          </cell>
          <cell r="AN970">
            <v>230</v>
          </cell>
          <cell r="AO970">
            <v>41</v>
          </cell>
          <cell r="AP970">
            <v>67</v>
          </cell>
          <cell r="AQ970">
            <v>22</v>
          </cell>
          <cell r="AR970">
            <v>1</v>
          </cell>
          <cell r="AS970">
            <v>0.4</v>
          </cell>
        </row>
        <row r="971">
          <cell r="A971">
            <v>611</v>
          </cell>
          <cell r="B971" t="str">
            <v>Pepino cru</v>
          </cell>
          <cell r="C971" t="str">
            <v>Produtos hortícolas e derivados</v>
          </cell>
          <cell r="D971" t="str">
            <v>Frutos de hortícolas</v>
          </cell>
          <cell r="E971" t="str">
            <v>Frutos vegetais de cucurbitáceas</v>
          </cell>
          <cell r="F971">
            <v>19</v>
          </cell>
          <cell r="G971">
            <v>81</v>
          </cell>
          <cell r="H971">
            <v>0.6</v>
          </cell>
          <cell r="I971">
            <v>0.2</v>
          </cell>
          <cell r="J971">
            <v>0</v>
          </cell>
          <cell r="K971">
            <v>0.2</v>
          </cell>
          <cell r="L971">
            <v>0.1</v>
          </cell>
          <cell r="M971">
            <v>0</v>
          </cell>
          <cell r="N971">
            <v>1.7</v>
          </cell>
          <cell r="O971">
            <v>1.6</v>
          </cell>
          <cell r="P971">
            <v>0</v>
          </cell>
          <cell r="Q971">
            <v>0.1</v>
          </cell>
          <cell r="R971">
            <v>0.7</v>
          </cell>
          <cell r="S971">
            <v>1.4</v>
          </cell>
          <cell r="T971">
            <v>0</v>
          </cell>
          <cell r="U971">
            <v>0</v>
          </cell>
          <cell r="V971">
            <v>95.1</v>
          </cell>
          <cell r="W971">
            <v>0</v>
          </cell>
          <cell r="X971">
            <v>0</v>
          </cell>
          <cell r="Y971">
            <v>6</v>
          </cell>
          <cell r="Z971">
            <v>35</v>
          </cell>
          <cell r="AA971">
            <v>0</v>
          </cell>
          <cell r="AB971">
            <v>7.0000000000000007E-2</v>
          </cell>
          <cell r="AC971">
            <v>0.02</v>
          </cell>
          <cell r="AD971">
            <v>0.01</v>
          </cell>
          <cell r="AE971">
            <v>0.6</v>
          </cell>
          <cell r="AF971">
            <v>0.7</v>
          </cell>
          <cell r="AG971">
            <v>0.1</v>
          </cell>
          <cell r="AH971">
            <v>0.05</v>
          </cell>
          <cell r="AI971">
            <v>0</v>
          </cell>
          <cell r="AJ971">
            <v>3</v>
          </cell>
          <cell r="AK971">
            <v>9</v>
          </cell>
          <cell r="AL971">
            <v>0.3</v>
          </cell>
          <cell r="AM971">
            <v>3</v>
          </cell>
          <cell r="AN971">
            <v>140</v>
          </cell>
          <cell r="AO971">
            <v>10</v>
          </cell>
          <cell r="AP971">
            <v>18</v>
          </cell>
          <cell r="AQ971">
            <v>8</v>
          </cell>
          <cell r="AR971">
            <v>0.5</v>
          </cell>
          <cell r="AS971">
            <v>0.1</v>
          </cell>
        </row>
        <row r="972">
          <cell r="A972">
            <v>680</v>
          </cell>
          <cell r="B972" t="str">
            <v>Pera (5 variedades)</v>
          </cell>
          <cell r="C972" t="str">
            <v>Frutos e produtos derivados de frutos</v>
          </cell>
          <cell r="D972" t="str">
            <v>Fruta utilizada como fruta</v>
          </cell>
          <cell r="E972" t="str">
            <v>Frutos pomáceos</v>
          </cell>
          <cell r="F972">
            <v>47</v>
          </cell>
          <cell r="G972">
            <v>199</v>
          </cell>
          <cell r="H972">
            <v>0.4</v>
          </cell>
          <cell r="I972">
            <v>0</v>
          </cell>
          <cell r="J972">
            <v>0.1</v>
          </cell>
          <cell r="K972">
            <v>0.1</v>
          </cell>
          <cell r="L972">
            <v>0.1</v>
          </cell>
          <cell r="M972">
            <v>0</v>
          </cell>
          <cell r="N972">
            <v>9.4</v>
          </cell>
          <cell r="O972">
            <v>9.4</v>
          </cell>
          <cell r="P972">
            <v>0</v>
          </cell>
          <cell r="Q972">
            <v>0</v>
          </cell>
          <cell r="R972">
            <v>2.2000000000000002</v>
          </cell>
          <cell r="S972">
            <v>0.3</v>
          </cell>
          <cell r="T972">
            <v>0</v>
          </cell>
          <cell r="U972">
            <v>0</v>
          </cell>
          <cell r="V972">
            <v>85.1</v>
          </cell>
          <cell r="W972">
            <v>0.1</v>
          </cell>
          <cell r="X972">
            <v>0</v>
          </cell>
          <cell r="Y972">
            <v>2</v>
          </cell>
          <cell r="Z972">
            <v>9</v>
          </cell>
          <cell r="AA972">
            <v>0</v>
          </cell>
          <cell r="AB972">
            <v>0.5</v>
          </cell>
          <cell r="AC972">
            <v>0.02</v>
          </cell>
          <cell r="AD972">
            <v>0.02</v>
          </cell>
          <cell r="AE972">
            <v>0.2</v>
          </cell>
          <cell r="AF972">
            <v>0.2</v>
          </cell>
          <cell r="AG972">
            <v>0</v>
          </cell>
          <cell r="AH972">
            <v>0.02</v>
          </cell>
          <cell r="AI972">
            <v>0</v>
          </cell>
          <cell r="AJ972">
            <v>3</v>
          </cell>
          <cell r="AK972">
            <v>2</v>
          </cell>
          <cell r="AL972">
            <v>0.36</v>
          </cell>
          <cell r="AM972">
            <v>8</v>
          </cell>
          <cell r="AN972">
            <v>150</v>
          </cell>
          <cell r="AO972">
            <v>9</v>
          </cell>
          <cell r="AP972">
            <v>10</v>
          </cell>
          <cell r="AQ972">
            <v>9</v>
          </cell>
          <cell r="AR972">
            <v>0.3</v>
          </cell>
          <cell r="AS972">
            <v>0.2</v>
          </cell>
          <cell r="AU972">
            <v>1.7</v>
          </cell>
        </row>
        <row r="973">
          <cell r="A973">
            <v>683</v>
          </cell>
          <cell r="B973" t="str">
            <v>Pera conserva em calda de açúcar</v>
          </cell>
          <cell r="C973" t="str">
            <v>Frutos e produtos derivados de frutos</v>
          </cell>
          <cell r="D973" t="str">
            <v>Produtos de frutos processados</v>
          </cell>
          <cell r="E973" t="str">
            <v>Outros frutos processados (excluindo bebidas)</v>
          </cell>
          <cell r="F973">
            <v>121</v>
          </cell>
          <cell r="G973">
            <v>514</v>
          </cell>
          <cell r="H973">
            <v>0.3</v>
          </cell>
          <cell r="I973">
            <v>0</v>
          </cell>
          <cell r="J973">
            <v>0.1</v>
          </cell>
          <cell r="K973">
            <v>0.1</v>
          </cell>
          <cell r="L973">
            <v>0.1</v>
          </cell>
          <cell r="M973">
            <v>0</v>
          </cell>
          <cell r="N973">
            <v>28.9</v>
          </cell>
          <cell r="O973">
            <v>28.9</v>
          </cell>
          <cell r="P973">
            <v>0</v>
          </cell>
          <cell r="Q973">
            <v>0</v>
          </cell>
          <cell r="R973">
            <v>1</v>
          </cell>
          <cell r="S973">
            <v>0.2</v>
          </cell>
          <cell r="T973">
            <v>0</v>
          </cell>
          <cell r="U973">
            <v>0</v>
          </cell>
          <cell r="V973">
            <v>68.400000000000006</v>
          </cell>
          <cell r="W973">
            <v>0</v>
          </cell>
          <cell r="X973">
            <v>0</v>
          </cell>
          <cell r="Y973">
            <v>0</v>
          </cell>
          <cell r="Z973">
            <v>0</v>
          </cell>
          <cell r="AA973">
            <v>0</v>
          </cell>
          <cell r="AB973">
            <v>0</v>
          </cell>
          <cell r="AC973">
            <v>0.03</v>
          </cell>
          <cell r="AD973">
            <v>0.02</v>
          </cell>
          <cell r="AE973">
            <v>0.2</v>
          </cell>
          <cell r="AF973">
            <v>0.2</v>
          </cell>
          <cell r="AG973">
            <v>0</v>
          </cell>
          <cell r="AH973">
            <v>0.02</v>
          </cell>
          <cell r="AI973">
            <v>0</v>
          </cell>
          <cell r="AJ973">
            <v>1</v>
          </cell>
          <cell r="AK973">
            <v>2</v>
          </cell>
          <cell r="AL973">
            <v>0.2</v>
          </cell>
          <cell r="AM973">
            <v>6</v>
          </cell>
          <cell r="AN973">
            <v>79</v>
          </cell>
          <cell r="AO973">
            <v>12</v>
          </cell>
          <cell r="AP973">
            <v>6</v>
          </cell>
          <cell r="AQ973">
            <v>5</v>
          </cell>
          <cell r="AR973">
            <v>0.4</v>
          </cell>
          <cell r="AS973">
            <v>0.1</v>
          </cell>
        </row>
        <row r="974">
          <cell r="A974">
            <v>681</v>
          </cell>
          <cell r="B974" t="str">
            <v>Pera cozida com açúcar</v>
          </cell>
          <cell r="C974" t="str">
            <v>Frutos e produtos derivados de frutos</v>
          </cell>
          <cell r="D974" t="str">
            <v>Fruta utilizada como fruta</v>
          </cell>
          <cell r="E974" t="str">
            <v>Frutos pomáceos</v>
          </cell>
          <cell r="F974">
            <v>67</v>
          </cell>
          <cell r="G974">
            <v>281</v>
          </cell>
          <cell r="H974">
            <v>0.4</v>
          </cell>
          <cell r="I974">
            <v>0</v>
          </cell>
          <cell r="J974">
            <v>0.1</v>
          </cell>
          <cell r="K974">
            <v>0.1</v>
          </cell>
          <cell r="L974">
            <v>0.1</v>
          </cell>
          <cell r="M974">
            <v>0</v>
          </cell>
          <cell r="N974">
            <v>14.5</v>
          </cell>
          <cell r="O974">
            <v>14.5</v>
          </cell>
          <cell r="P974">
            <v>0</v>
          </cell>
          <cell r="Q974">
            <v>0</v>
          </cell>
          <cell r="R974">
            <v>1.7</v>
          </cell>
          <cell r="S974">
            <v>0.3</v>
          </cell>
          <cell r="T974">
            <v>0</v>
          </cell>
          <cell r="U974">
            <v>0</v>
          </cell>
          <cell r="V974">
            <v>82.9</v>
          </cell>
          <cell r="W974">
            <v>0.1</v>
          </cell>
          <cell r="X974">
            <v>0</v>
          </cell>
          <cell r="Y974">
            <v>1</v>
          </cell>
          <cell r="Z974">
            <v>6</v>
          </cell>
          <cell r="AA974">
            <v>0</v>
          </cell>
          <cell r="AB974">
            <v>0.5</v>
          </cell>
          <cell r="AC974">
            <v>0.01</v>
          </cell>
          <cell r="AD974">
            <v>0.02</v>
          </cell>
          <cell r="AE974">
            <v>0.2</v>
          </cell>
          <cell r="AF974">
            <v>0.2</v>
          </cell>
          <cell r="AG974">
            <v>0</v>
          </cell>
          <cell r="AH974">
            <v>0.01</v>
          </cell>
          <cell r="AI974">
            <v>0</v>
          </cell>
          <cell r="AJ974">
            <v>1</v>
          </cell>
          <cell r="AK974">
            <v>1</v>
          </cell>
          <cell r="AL974">
            <v>0.2</v>
          </cell>
          <cell r="AM974">
            <v>4</v>
          </cell>
          <cell r="AN974">
            <v>91</v>
          </cell>
          <cell r="AO974">
            <v>9</v>
          </cell>
          <cell r="AP974">
            <v>7</v>
          </cell>
          <cell r="AQ974">
            <v>6</v>
          </cell>
          <cell r="AR974">
            <v>0.3</v>
          </cell>
          <cell r="AS974">
            <v>0.2</v>
          </cell>
        </row>
        <row r="975">
          <cell r="A975">
            <v>682</v>
          </cell>
          <cell r="B975" t="str">
            <v>Pera cozida sem açúcar</v>
          </cell>
          <cell r="C975" t="str">
            <v>Frutos e produtos derivados de frutos</v>
          </cell>
          <cell r="D975" t="str">
            <v>Fruta utilizada como fruta</v>
          </cell>
          <cell r="E975" t="str">
            <v>Frutos pomáceos</v>
          </cell>
          <cell r="F975">
            <v>40</v>
          </cell>
          <cell r="G975">
            <v>168</v>
          </cell>
          <cell r="H975">
            <v>0.4</v>
          </cell>
          <cell r="I975">
            <v>0</v>
          </cell>
          <cell r="J975">
            <v>0.1</v>
          </cell>
          <cell r="K975">
            <v>0.1</v>
          </cell>
          <cell r="L975">
            <v>0.1</v>
          </cell>
          <cell r="M975">
            <v>0</v>
          </cell>
          <cell r="N975">
            <v>7.8</v>
          </cell>
          <cell r="O975">
            <v>7.8</v>
          </cell>
          <cell r="P975">
            <v>0</v>
          </cell>
          <cell r="Q975">
            <v>0</v>
          </cell>
          <cell r="R975">
            <v>1.8</v>
          </cell>
          <cell r="S975">
            <v>0.3</v>
          </cell>
          <cell r="T975">
            <v>0</v>
          </cell>
          <cell r="U975">
            <v>0</v>
          </cell>
          <cell r="V975">
            <v>89.5</v>
          </cell>
          <cell r="W975">
            <v>0.1</v>
          </cell>
          <cell r="X975">
            <v>0</v>
          </cell>
          <cell r="Y975">
            <v>1</v>
          </cell>
          <cell r="Z975">
            <v>6</v>
          </cell>
          <cell r="AA975">
            <v>0</v>
          </cell>
          <cell r="AB975">
            <v>0.5</v>
          </cell>
          <cell r="AC975">
            <v>0.01</v>
          </cell>
          <cell r="AD975">
            <v>0.02</v>
          </cell>
          <cell r="AE975">
            <v>0.2</v>
          </cell>
          <cell r="AF975">
            <v>0.2</v>
          </cell>
          <cell r="AG975">
            <v>0</v>
          </cell>
          <cell r="AH975">
            <v>0.02</v>
          </cell>
          <cell r="AI975">
            <v>0</v>
          </cell>
          <cell r="AJ975">
            <v>1</v>
          </cell>
          <cell r="AK975">
            <v>1.1000000000000001</v>
          </cell>
          <cell r="AL975">
            <v>0.2</v>
          </cell>
          <cell r="AM975">
            <v>5</v>
          </cell>
          <cell r="AN975">
            <v>93</v>
          </cell>
          <cell r="AO975">
            <v>9</v>
          </cell>
          <cell r="AP975">
            <v>8</v>
          </cell>
          <cell r="AQ975">
            <v>8</v>
          </cell>
          <cell r="AR975">
            <v>0.3</v>
          </cell>
          <cell r="AS975">
            <v>0.2</v>
          </cell>
        </row>
        <row r="976">
          <cell r="A976">
            <v>684</v>
          </cell>
          <cell r="B976" t="str">
            <v>Pera cristalizada</v>
          </cell>
          <cell r="C976" t="str">
            <v>Frutos e produtos derivados de frutos</v>
          </cell>
          <cell r="D976" t="str">
            <v>Produtos de frutos processados</v>
          </cell>
          <cell r="E976" t="str">
            <v>Outros frutos processados (excluindo bebidas)</v>
          </cell>
          <cell r="F976">
            <v>285</v>
          </cell>
          <cell r="G976">
            <v>1210</v>
          </cell>
          <cell r="H976">
            <v>0.1</v>
          </cell>
          <cell r="I976">
            <v>0</v>
          </cell>
          <cell r="J976">
            <v>0.1</v>
          </cell>
          <cell r="K976">
            <v>0</v>
          </cell>
          <cell r="L976">
            <v>0</v>
          </cell>
          <cell r="M976">
            <v>0</v>
          </cell>
          <cell r="N976">
            <v>69.8</v>
          </cell>
          <cell r="O976">
            <v>69.8</v>
          </cell>
          <cell r="P976">
            <v>0</v>
          </cell>
          <cell r="Q976">
            <v>0</v>
          </cell>
          <cell r="R976">
            <v>2.2000000000000002</v>
          </cell>
          <cell r="S976">
            <v>0.2</v>
          </cell>
          <cell r="T976">
            <v>0.2</v>
          </cell>
          <cell r="U976">
            <v>0</v>
          </cell>
          <cell r="V976">
            <v>26.5</v>
          </cell>
          <cell r="W976">
            <v>0</v>
          </cell>
          <cell r="X976">
            <v>0</v>
          </cell>
          <cell r="Y976">
            <v>0</v>
          </cell>
          <cell r="Z976">
            <v>0</v>
          </cell>
          <cell r="AA976">
            <v>0</v>
          </cell>
          <cell r="AB976">
            <v>0</v>
          </cell>
          <cell r="AC976">
            <v>0</v>
          </cell>
          <cell r="AD976">
            <v>0</v>
          </cell>
          <cell r="AE976">
            <v>0</v>
          </cell>
          <cell r="AF976">
            <v>0</v>
          </cell>
          <cell r="AG976">
            <v>0</v>
          </cell>
          <cell r="AH976">
            <v>0</v>
          </cell>
          <cell r="AI976">
            <v>0</v>
          </cell>
          <cell r="AJ976">
            <v>0</v>
          </cell>
          <cell r="AK976">
            <v>0</v>
          </cell>
          <cell r="AL976">
            <v>0.15</v>
          </cell>
          <cell r="AM976">
            <v>65</v>
          </cell>
          <cell r="AN976">
            <v>17</v>
          </cell>
          <cell r="AO976">
            <v>13</v>
          </cell>
          <cell r="AP976">
            <v>4</v>
          </cell>
          <cell r="AQ976">
            <v>5</v>
          </cell>
          <cell r="AR976">
            <v>0.3</v>
          </cell>
          <cell r="AS976">
            <v>0.2</v>
          </cell>
        </row>
        <row r="977">
          <cell r="A977">
            <v>1900000109</v>
          </cell>
          <cell r="B977" t="str">
            <v>Pera desidratada</v>
          </cell>
          <cell r="C977" t="str">
            <v>Frutos e produtos derivados de frutos</v>
          </cell>
          <cell r="D977" t="str">
            <v>Produtos de frutos processados</v>
          </cell>
          <cell r="E977" t="str">
            <v>Frutos secados</v>
          </cell>
          <cell r="F977">
            <v>300</v>
          </cell>
          <cell r="G977">
            <v>1270</v>
          </cell>
          <cell r="H977">
            <v>2.6</v>
          </cell>
          <cell r="I977">
            <v>0</v>
          </cell>
          <cell r="J977">
            <v>0.6</v>
          </cell>
          <cell r="K977">
            <v>0.6</v>
          </cell>
          <cell r="L977">
            <v>0.6</v>
          </cell>
          <cell r="M977">
            <v>0</v>
          </cell>
          <cell r="N977">
            <v>59.9</v>
          </cell>
          <cell r="O977">
            <v>59.9</v>
          </cell>
          <cell r="P977">
            <v>0</v>
          </cell>
          <cell r="Q977">
            <v>0</v>
          </cell>
          <cell r="R977">
            <v>14</v>
          </cell>
          <cell r="S977">
            <v>1.9</v>
          </cell>
          <cell r="T977">
            <v>0.1</v>
          </cell>
          <cell r="U977">
            <v>0</v>
          </cell>
          <cell r="V977">
            <v>5</v>
          </cell>
          <cell r="W977">
            <v>0.6</v>
          </cell>
          <cell r="X977">
            <v>0</v>
          </cell>
          <cell r="AA977">
            <v>0</v>
          </cell>
          <cell r="AB977">
            <v>3.19</v>
          </cell>
          <cell r="AD977">
            <v>0.13</v>
          </cell>
          <cell r="AE977">
            <v>1.28</v>
          </cell>
          <cell r="AF977">
            <v>1.28</v>
          </cell>
          <cell r="AG977">
            <v>0</v>
          </cell>
          <cell r="AH977">
            <v>0.13</v>
          </cell>
          <cell r="AI977">
            <v>0</v>
          </cell>
          <cell r="AK977">
            <v>12.8</v>
          </cell>
          <cell r="AL977">
            <v>2.2999999999999998</v>
          </cell>
          <cell r="AM977">
            <v>51</v>
          </cell>
          <cell r="AN977">
            <v>960</v>
          </cell>
          <cell r="AO977">
            <v>57</v>
          </cell>
          <cell r="AP977">
            <v>64</v>
          </cell>
          <cell r="AQ977">
            <v>57</v>
          </cell>
          <cell r="AR977">
            <v>1.9</v>
          </cell>
          <cell r="AS977">
            <v>1.3</v>
          </cell>
        </row>
        <row r="978">
          <cell r="A978">
            <v>2120000018</v>
          </cell>
          <cell r="B978" t="str">
            <v>Percebes crus</v>
          </cell>
          <cell r="C978" t="str">
            <v>Peixes, mariscos, anfíbios, répteis e invertebrados</v>
          </cell>
          <cell r="D978" t="str">
            <v>Crustáceos</v>
          </cell>
          <cell r="E978" t="str">
            <v>Crustáceos marinhos diversos</v>
          </cell>
          <cell r="F978">
            <v>59</v>
          </cell>
          <cell r="G978">
            <v>250</v>
          </cell>
          <cell r="H978">
            <v>0.5</v>
          </cell>
          <cell r="I978">
            <v>0</v>
          </cell>
          <cell r="J978">
            <v>0</v>
          </cell>
          <cell r="K978">
            <v>0</v>
          </cell>
          <cell r="L978">
            <v>0</v>
          </cell>
          <cell r="M978">
            <v>0</v>
          </cell>
          <cell r="N978">
            <v>0</v>
          </cell>
          <cell r="O978">
            <v>0</v>
          </cell>
          <cell r="P978">
            <v>0</v>
          </cell>
          <cell r="Q978">
            <v>0</v>
          </cell>
          <cell r="R978">
            <v>0</v>
          </cell>
          <cell r="S978">
            <v>13.6</v>
          </cell>
          <cell r="T978">
            <v>0</v>
          </cell>
          <cell r="U978">
            <v>0</v>
          </cell>
          <cell r="V978">
            <v>85.9</v>
          </cell>
          <cell r="W978">
            <v>0</v>
          </cell>
          <cell r="X978">
            <v>14</v>
          </cell>
          <cell r="Y978">
            <v>0</v>
          </cell>
          <cell r="Z978">
            <v>0</v>
          </cell>
          <cell r="AA978">
            <v>0</v>
          </cell>
          <cell r="AB978">
            <v>0.85</v>
          </cell>
          <cell r="AC978">
            <v>0.3</v>
          </cell>
          <cell r="AD978">
            <v>0.6</v>
          </cell>
          <cell r="AE978">
            <v>0.6</v>
          </cell>
          <cell r="AF978">
            <v>3.2</v>
          </cell>
          <cell r="AG978">
            <v>2.6</v>
          </cell>
          <cell r="AH978">
            <v>0.22</v>
          </cell>
          <cell r="AI978">
            <v>15</v>
          </cell>
          <cell r="AJ978">
            <v>0</v>
          </cell>
          <cell r="AK978">
            <v>7</v>
          </cell>
          <cell r="AL978">
            <v>1.1000000000000001</v>
          </cell>
          <cell r="AM978">
            <v>18</v>
          </cell>
          <cell r="AN978">
            <v>330</v>
          </cell>
          <cell r="AO978">
            <v>130</v>
          </cell>
          <cell r="AP978">
            <v>160</v>
          </cell>
          <cell r="AQ978">
            <v>94</v>
          </cell>
          <cell r="AR978">
            <v>0.3</v>
          </cell>
          <cell r="AS978">
            <v>0.5</v>
          </cell>
        </row>
        <row r="979">
          <cell r="A979">
            <v>305</v>
          </cell>
          <cell r="B979" t="str">
            <v>Perdiz crua</v>
          </cell>
          <cell r="C979" t="str">
            <v>Carne e produtos cárneos</v>
          </cell>
          <cell r="D979" t="str">
            <v>Carne de mamiferos e de aves</v>
          </cell>
          <cell r="E979" t="str">
            <v>Carne de aves</v>
          </cell>
          <cell r="F979">
            <v>104</v>
          </cell>
          <cell r="G979">
            <v>439</v>
          </cell>
          <cell r="H979">
            <v>1.3</v>
          </cell>
          <cell r="I979">
            <v>0.4</v>
          </cell>
          <cell r="J979">
            <v>0.5</v>
          </cell>
          <cell r="K979">
            <v>0.3</v>
          </cell>
          <cell r="L979">
            <v>0.2</v>
          </cell>
          <cell r="M979">
            <v>0</v>
          </cell>
          <cell r="N979">
            <v>0</v>
          </cell>
          <cell r="O979">
            <v>0</v>
          </cell>
          <cell r="P979">
            <v>0</v>
          </cell>
          <cell r="Q979">
            <v>0</v>
          </cell>
          <cell r="R979">
            <v>0</v>
          </cell>
          <cell r="S979">
            <v>23</v>
          </cell>
          <cell r="T979">
            <v>0.2</v>
          </cell>
          <cell r="U979">
            <v>0</v>
          </cell>
          <cell r="V979">
            <v>74</v>
          </cell>
          <cell r="W979">
            <v>0</v>
          </cell>
          <cell r="X979">
            <v>61</v>
          </cell>
          <cell r="Y979">
            <v>0</v>
          </cell>
          <cell r="Z979">
            <v>0</v>
          </cell>
          <cell r="AA979">
            <v>0.3</v>
          </cell>
          <cell r="AB979">
            <v>0</v>
          </cell>
          <cell r="AC979">
            <v>0.24</v>
          </cell>
          <cell r="AD979">
            <v>0.18</v>
          </cell>
          <cell r="AE979">
            <v>4.5</v>
          </cell>
          <cell r="AF979">
            <v>10</v>
          </cell>
          <cell r="AG979">
            <v>6</v>
          </cell>
          <cell r="AH979">
            <v>0.6</v>
          </cell>
          <cell r="AI979">
            <v>0.43</v>
          </cell>
          <cell r="AJ979">
            <v>0</v>
          </cell>
          <cell r="AK979">
            <v>8</v>
          </cell>
          <cell r="AL979">
            <v>1.2</v>
          </cell>
          <cell r="AM979">
            <v>60</v>
          </cell>
          <cell r="AN979">
            <v>250</v>
          </cell>
          <cell r="AO979">
            <v>19</v>
          </cell>
          <cell r="AP979">
            <v>170</v>
          </cell>
          <cell r="AQ979">
            <v>29</v>
          </cell>
          <cell r="AR979">
            <v>4.5</v>
          </cell>
          <cell r="AS979">
            <v>2.4</v>
          </cell>
        </row>
        <row r="980">
          <cell r="A980">
            <v>306</v>
          </cell>
          <cell r="B980" t="str">
            <v>Perdiz estufada com margarina</v>
          </cell>
          <cell r="C980" t="str">
            <v>Pratos compostos</v>
          </cell>
          <cell r="D980" t="str">
            <v>Pratos, incl. refeições prontas a comer (excluindo sopas e saladas)</v>
          </cell>
          <cell r="E980" t="str">
            <v>Pratos, excluindo pratos  de massa ou arroz, sanduíches e pizza</v>
          </cell>
          <cell r="F980">
            <v>212</v>
          </cell>
          <cell r="G980">
            <v>884</v>
          </cell>
          <cell r="H980">
            <v>11.4</v>
          </cell>
          <cell r="I980">
            <v>5.2</v>
          </cell>
          <cell r="J980">
            <v>2.9</v>
          </cell>
          <cell r="K980">
            <v>2.9</v>
          </cell>
          <cell r="L980">
            <v>2.5499999999999998</v>
          </cell>
          <cell r="M980">
            <v>0</v>
          </cell>
          <cell r="N980">
            <v>0.7</v>
          </cell>
          <cell r="O980">
            <v>0.4</v>
          </cell>
          <cell r="P980">
            <v>0.1</v>
          </cell>
          <cell r="Q980">
            <v>0.2</v>
          </cell>
          <cell r="R980">
            <v>0.2</v>
          </cell>
          <cell r="S980">
            <v>24.7</v>
          </cell>
          <cell r="T980">
            <v>1.5</v>
          </cell>
          <cell r="U980">
            <v>1</v>
          </cell>
          <cell r="V980">
            <v>58.8</v>
          </cell>
          <cell r="W980">
            <v>0</v>
          </cell>
          <cell r="X980">
            <v>66</v>
          </cell>
          <cell r="Y980">
            <v>68</v>
          </cell>
          <cell r="Z980">
            <v>71</v>
          </cell>
          <cell r="AA980">
            <v>0.2</v>
          </cell>
          <cell r="AB980">
            <v>0.05</v>
          </cell>
          <cell r="AC980">
            <v>0.15</v>
          </cell>
          <cell r="AD980">
            <v>0.19</v>
          </cell>
          <cell r="AE980">
            <v>2.9</v>
          </cell>
          <cell r="AF980">
            <v>10.7</v>
          </cell>
          <cell r="AG980">
            <v>6.38</v>
          </cell>
          <cell r="AH980">
            <v>0.41</v>
          </cell>
          <cell r="AI980">
            <v>0.24</v>
          </cell>
          <cell r="AJ980">
            <v>2.2999999999999998</v>
          </cell>
          <cell r="AK980">
            <v>6.5</v>
          </cell>
          <cell r="AL980">
            <v>2.8</v>
          </cell>
          <cell r="AM980">
            <v>580</v>
          </cell>
          <cell r="AN980">
            <v>180</v>
          </cell>
          <cell r="AO980">
            <v>24</v>
          </cell>
          <cell r="AP980">
            <v>130</v>
          </cell>
          <cell r="AQ980">
            <v>28</v>
          </cell>
          <cell r="AR980">
            <v>4</v>
          </cell>
          <cell r="AS980">
            <v>2.5</v>
          </cell>
        </row>
        <row r="981">
          <cell r="A981">
            <v>1147</v>
          </cell>
          <cell r="B981" t="str">
            <v>Perna de borrego no forno</v>
          </cell>
          <cell r="C981" t="str">
            <v>Carne e produtos cárneos</v>
          </cell>
          <cell r="D981" t="str">
            <v>Carne de mamiferos e de aves</v>
          </cell>
          <cell r="E981" t="str">
            <v>Carne de mamíferos</v>
          </cell>
          <cell r="F981">
            <v>168</v>
          </cell>
          <cell r="G981">
            <v>702</v>
          </cell>
          <cell r="H981">
            <v>7.6</v>
          </cell>
          <cell r="I981">
            <v>2.7</v>
          </cell>
          <cell r="J981">
            <v>3.4</v>
          </cell>
          <cell r="K981">
            <v>0.4</v>
          </cell>
          <cell r="L981">
            <v>0.24399999999999999</v>
          </cell>
          <cell r="M981">
            <v>0.2</v>
          </cell>
          <cell r="N981">
            <v>0.4</v>
          </cell>
          <cell r="O981">
            <v>0.2</v>
          </cell>
          <cell r="P981">
            <v>0</v>
          </cell>
          <cell r="Q981">
            <v>0.1</v>
          </cell>
          <cell r="R981">
            <v>0.1</v>
          </cell>
          <cell r="S981">
            <v>21.9</v>
          </cell>
          <cell r="T981">
            <v>1</v>
          </cell>
          <cell r="U981">
            <v>1.4</v>
          </cell>
          <cell r="V981">
            <v>66</v>
          </cell>
          <cell r="W981">
            <v>0</v>
          </cell>
          <cell r="X981">
            <v>75</v>
          </cell>
          <cell r="Y981">
            <v>0</v>
          </cell>
          <cell r="Z981">
            <v>0</v>
          </cell>
          <cell r="AA981">
            <v>0.4</v>
          </cell>
          <cell r="AB981">
            <v>0.4</v>
          </cell>
          <cell r="AC981">
            <v>0.16</v>
          </cell>
          <cell r="AD981">
            <v>0.27</v>
          </cell>
          <cell r="AE981">
            <v>5.6</v>
          </cell>
          <cell r="AF981">
            <v>9.67</v>
          </cell>
          <cell r="AG981">
            <v>4.1100000000000003</v>
          </cell>
          <cell r="AH981">
            <v>0.42</v>
          </cell>
          <cell r="AI981">
            <v>2.2000000000000002</v>
          </cell>
          <cell r="AJ981">
            <v>0.2</v>
          </cell>
          <cell r="AK981">
            <v>3.4</v>
          </cell>
          <cell r="AL981">
            <v>2.14</v>
          </cell>
          <cell r="AM981">
            <v>380</v>
          </cell>
          <cell r="AN981">
            <v>330</v>
          </cell>
          <cell r="AO981">
            <v>15</v>
          </cell>
          <cell r="AP981">
            <v>250</v>
          </cell>
          <cell r="AQ981">
            <v>34</v>
          </cell>
          <cell r="AR981">
            <v>2</v>
          </cell>
          <cell r="AS981">
            <v>4.3</v>
          </cell>
        </row>
        <row r="982">
          <cell r="A982">
            <v>140</v>
          </cell>
          <cell r="B982" t="str">
            <v>Perna de cabrito assada com azeite e margarina</v>
          </cell>
          <cell r="C982" t="str">
            <v>Carne e produtos cárneos</v>
          </cell>
          <cell r="D982" t="str">
            <v>Carne de mamiferos e de aves</v>
          </cell>
          <cell r="E982" t="str">
            <v>Carne de mamíferos</v>
          </cell>
          <cell r="F982">
            <v>180</v>
          </cell>
          <cell r="G982">
            <v>751</v>
          </cell>
          <cell r="H982">
            <v>10</v>
          </cell>
          <cell r="I982">
            <v>2.9</v>
          </cell>
          <cell r="J982">
            <v>5.0999999999999996</v>
          </cell>
          <cell r="K982">
            <v>1.2</v>
          </cell>
          <cell r="L982">
            <v>0.97699999999999998</v>
          </cell>
          <cell r="M982">
            <v>0.2</v>
          </cell>
          <cell r="N982">
            <v>0.2</v>
          </cell>
          <cell r="O982">
            <v>0.1</v>
          </cell>
          <cell r="P982">
            <v>0</v>
          </cell>
          <cell r="Q982">
            <v>0.1</v>
          </cell>
          <cell r="R982">
            <v>0</v>
          </cell>
          <cell r="S982">
            <v>21.7</v>
          </cell>
          <cell r="T982">
            <v>1.2</v>
          </cell>
          <cell r="U982">
            <v>0.3</v>
          </cell>
          <cell r="V982">
            <v>65.099999999999994</v>
          </cell>
          <cell r="W982">
            <v>0</v>
          </cell>
          <cell r="X982">
            <v>67</v>
          </cell>
          <cell r="Y982">
            <v>16</v>
          </cell>
          <cell r="Z982">
            <v>11</v>
          </cell>
          <cell r="AA982">
            <v>0</v>
          </cell>
          <cell r="AB982">
            <v>0.56999999999999995</v>
          </cell>
          <cell r="AC982">
            <v>0.08</v>
          </cell>
          <cell r="AD982">
            <v>0.28000000000000003</v>
          </cell>
          <cell r="AE982">
            <v>5.0999999999999996</v>
          </cell>
          <cell r="AF982">
            <v>11.2</v>
          </cell>
          <cell r="AG982">
            <v>4.6100000000000003</v>
          </cell>
          <cell r="AH982">
            <v>0.19</v>
          </cell>
          <cell r="AI982">
            <v>0.9</v>
          </cell>
          <cell r="AJ982">
            <v>0.1</v>
          </cell>
          <cell r="AK982">
            <v>4.7</v>
          </cell>
          <cell r="AL982">
            <v>2.36</v>
          </cell>
          <cell r="AM982">
            <v>470</v>
          </cell>
          <cell r="AN982">
            <v>280</v>
          </cell>
          <cell r="AO982">
            <v>9.8000000000000007</v>
          </cell>
          <cell r="AP982">
            <v>260</v>
          </cell>
          <cell r="AQ982">
            <v>23</v>
          </cell>
          <cell r="AR982">
            <v>1</v>
          </cell>
          <cell r="AS982">
            <v>4.2</v>
          </cell>
        </row>
        <row r="983">
          <cell r="A983">
            <v>138</v>
          </cell>
          <cell r="B983" t="str">
            <v>Perna de cabrito assada com óleo alimentar e margarina</v>
          </cell>
          <cell r="C983" t="str">
            <v>Carne e produtos cárneos</v>
          </cell>
          <cell r="D983" t="str">
            <v>Carne de mamiferos e de aves</v>
          </cell>
          <cell r="E983" t="str">
            <v>Carne de mamíferos</v>
          </cell>
          <cell r="F983">
            <v>180</v>
          </cell>
          <cell r="G983">
            <v>751</v>
          </cell>
          <cell r="H983">
            <v>10</v>
          </cell>
          <cell r="I983">
            <v>2.8</v>
          </cell>
          <cell r="J983">
            <v>3.2</v>
          </cell>
          <cell r="K983">
            <v>3.1</v>
          </cell>
          <cell r="L983">
            <v>2.92</v>
          </cell>
          <cell r="M983">
            <v>0.2</v>
          </cell>
          <cell r="N983">
            <v>0.2</v>
          </cell>
          <cell r="O983">
            <v>0.1</v>
          </cell>
          <cell r="P983">
            <v>0</v>
          </cell>
          <cell r="Q983">
            <v>0.1</v>
          </cell>
          <cell r="R983">
            <v>0</v>
          </cell>
          <cell r="S983">
            <v>21.7</v>
          </cell>
          <cell r="T983">
            <v>1.2</v>
          </cell>
          <cell r="U983">
            <v>0.3</v>
          </cell>
          <cell r="V983">
            <v>65.099999999999994</v>
          </cell>
          <cell r="W983">
            <v>0</v>
          </cell>
          <cell r="X983">
            <v>67</v>
          </cell>
          <cell r="Y983">
            <v>16</v>
          </cell>
          <cell r="Z983">
            <v>11</v>
          </cell>
          <cell r="AA983">
            <v>0</v>
          </cell>
          <cell r="AB983">
            <v>2.15</v>
          </cell>
          <cell r="AC983">
            <v>0.08</v>
          </cell>
          <cell r="AD983">
            <v>0.28000000000000003</v>
          </cell>
          <cell r="AE983">
            <v>5.0999999999999996</v>
          </cell>
          <cell r="AF983">
            <v>11.2</v>
          </cell>
          <cell r="AG983">
            <v>4.6100000000000003</v>
          </cell>
          <cell r="AH983">
            <v>0.19</v>
          </cell>
          <cell r="AI983">
            <v>0.9</v>
          </cell>
          <cell r="AJ983">
            <v>0.1</v>
          </cell>
          <cell r="AK983">
            <v>4.7</v>
          </cell>
          <cell r="AL983">
            <v>2.36</v>
          </cell>
          <cell r="AM983">
            <v>470</v>
          </cell>
          <cell r="AN983">
            <v>280</v>
          </cell>
          <cell r="AO983">
            <v>9.8000000000000007</v>
          </cell>
          <cell r="AP983">
            <v>260</v>
          </cell>
          <cell r="AQ983">
            <v>23</v>
          </cell>
          <cell r="AR983">
            <v>1</v>
          </cell>
          <cell r="AS983">
            <v>4.2</v>
          </cell>
        </row>
        <row r="984">
          <cell r="A984">
            <v>139</v>
          </cell>
          <cell r="B984" t="str">
            <v>Perna de cabrito assada, sem molho</v>
          </cell>
          <cell r="C984" t="str">
            <v>Carne e produtos cárneos</v>
          </cell>
          <cell r="D984" t="str">
            <v>Carne de mamiferos e de aves</v>
          </cell>
          <cell r="E984" t="str">
            <v>Carne de mamíferos</v>
          </cell>
          <cell r="F984">
            <v>135</v>
          </cell>
          <cell r="G984">
            <v>569</v>
          </cell>
          <cell r="H984">
            <v>4.2</v>
          </cell>
          <cell r="I984">
            <v>1.3</v>
          </cell>
          <cell r="J984">
            <v>1.9</v>
          </cell>
          <cell r="K984">
            <v>0.3</v>
          </cell>
          <cell r="L984">
            <v>0.3</v>
          </cell>
          <cell r="M984">
            <v>0.2</v>
          </cell>
          <cell r="N984">
            <v>0</v>
          </cell>
          <cell r="O984">
            <v>0</v>
          </cell>
          <cell r="P984">
            <v>0</v>
          </cell>
          <cell r="Q984">
            <v>0</v>
          </cell>
          <cell r="R984">
            <v>0</v>
          </cell>
          <cell r="S984">
            <v>24.3</v>
          </cell>
          <cell r="T984">
            <v>0.9</v>
          </cell>
          <cell r="U984">
            <v>0</v>
          </cell>
          <cell r="V984">
            <v>69.400000000000006</v>
          </cell>
          <cell r="W984">
            <v>0</v>
          </cell>
          <cell r="X984">
            <v>80</v>
          </cell>
          <cell r="Y984">
            <v>0</v>
          </cell>
          <cell r="Z984">
            <v>0</v>
          </cell>
          <cell r="AA984">
            <v>0</v>
          </cell>
          <cell r="AB984">
            <v>0.08</v>
          </cell>
          <cell r="AC984">
            <v>0.1</v>
          </cell>
          <cell r="AD984">
            <v>0.3</v>
          </cell>
          <cell r="AE984">
            <v>5.5</v>
          </cell>
          <cell r="AF984">
            <v>10</v>
          </cell>
          <cell r="AG984">
            <v>4.5</v>
          </cell>
          <cell r="AH984">
            <v>0.24</v>
          </cell>
          <cell r="AI984">
            <v>1</v>
          </cell>
          <cell r="AJ984">
            <v>0</v>
          </cell>
          <cell r="AK984">
            <v>5.3</v>
          </cell>
          <cell r="AL984">
            <v>2.15</v>
          </cell>
          <cell r="AM984">
            <v>340</v>
          </cell>
          <cell r="AN984">
            <v>380</v>
          </cell>
          <cell r="AO984">
            <v>11</v>
          </cell>
          <cell r="AP984">
            <v>300</v>
          </cell>
          <cell r="AQ984">
            <v>26</v>
          </cell>
          <cell r="AR984">
            <v>1.1000000000000001</v>
          </cell>
          <cell r="AS984">
            <v>4.9000000000000004</v>
          </cell>
        </row>
        <row r="985">
          <cell r="A985">
            <v>128</v>
          </cell>
          <cell r="B985" t="str">
            <v>Perna de cabrito crua</v>
          </cell>
          <cell r="C985" t="str">
            <v>Carne e produtos cárneos</v>
          </cell>
          <cell r="D985" t="str">
            <v>Carne de mamiferos e de aves</v>
          </cell>
          <cell r="E985" t="str">
            <v>Carne de mamíferos</v>
          </cell>
          <cell r="F985">
            <v>113</v>
          </cell>
          <cell r="G985">
            <v>476</v>
          </cell>
          <cell r="H985">
            <v>4</v>
          </cell>
          <cell r="I985">
            <v>1.2</v>
          </cell>
          <cell r="J985">
            <v>1.8</v>
          </cell>
          <cell r="K985">
            <v>0.3</v>
          </cell>
          <cell r="L985">
            <v>0.2</v>
          </cell>
          <cell r="M985">
            <v>0.2</v>
          </cell>
          <cell r="N985">
            <v>0</v>
          </cell>
          <cell r="O985">
            <v>0</v>
          </cell>
          <cell r="P985">
            <v>0</v>
          </cell>
          <cell r="Q985">
            <v>0</v>
          </cell>
          <cell r="R985">
            <v>0</v>
          </cell>
          <cell r="S985">
            <v>19.3</v>
          </cell>
          <cell r="T985">
            <v>0.2</v>
          </cell>
          <cell r="U985">
            <v>0</v>
          </cell>
          <cell r="V985">
            <v>75.2</v>
          </cell>
          <cell r="W985">
            <v>0</v>
          </cell>
          <cell r="X985">
            <v>60</v>
          </cell>
          <cell r="Y985">
            <v>0</v>
          </cell>
          <cell r="Z985">
            <v>0</v>
          </cell>
          <cell r="AA985">
            <v>0</v>
          </cell>
          <cell r="AB985">
            <v>0.09</v>
          </cell>
          <cell r="AC985">
            <v>0.13</v>
          </cell>
          <cell r="AD985">
            <v>0.3</v>
          </cell>
          <cell r="AE985">
            <v>6</v>
          </cell>
          <cell r="AF985">
            <v>10</v>
          </cell>
          <cell r="AG985">
            <v>4.0999999999999996</v>
          </cell>
          <cell r="AH985">
            <v>0.3</v>
          </cell>
          <cell r="AI985">
            <v>1.1000000000000001</v>
          </cell>
          <cell r="AJ985">
            <v>0</v>
          </cell>
          <cell r="AK985">
            <v>5</v>
          </cell>
          <cell r="AL985">
            <v>1.22</v>
          </cell>
          <cell r="AM985">
            <v>77</v>
          </cell>
          <cell r="AN985">
            <v>360</v>
          </cell>
          <cell r="AO985">
            <v>9</v>
          </cell>
          <cell r="AP985">
            <v>270</v>
          </cell>
          <cell r="AQ985">
            <v>21</v>
          </cell>
          <cell r="AR985">
            <v>0.9</v>
          </cell>
          <cell r="AS985">
            <v>3.7</v>
          </cell>
        </row>
        <row r="986">
          <cell r="A986">
            <v>115</v>
          </cell>
          <cell r="B986" t="str">
            <v>Perna de carneiro gorda, assada, sem molho</v>
          </cell>
          <cell r="C986" t="str">
            <v>Carne e produtos cárneos</v>
          </cell>
          <cell r="D986" t="str">
            <v>Carne de mamiferos e de aves</v>
          </cell>
          <cell r="E986" t="str">
            <v>Carne de mamíferos</v>
          </cell>
          <cell r="F986">
            <v>285</v>
          </cell>
          <cell r="G986">
            <v>1190</v>
          </cell>
          <cell r="H986">
            <v>20.9</v>
          </cell>
          <cell r="I986">
            <v>9</v>
          </cell>
          <cell r="J986">
            <v>6.7</v>
          </cell>
          <cell r="K986">
            <v>0.8</v>
          </cell>
          <cell r="L986">
            <v>0.4</v>
          </cell>
          <cell r="M986">
            <v>0.9</v>
          </cell>
          <cell r="N986">
            <v>0</v>
          </cell>
          <cell r="O986">
            <v>0</v>
          </cell>
          <cell r="P986">
            <v>0</v>
          </cell>
          <cell r="Q986">
            <v>0</v>
          </cell>
          <cell r="R986">
            <v>0</v>
          </cell>
          <cell r="S986">
            <v>24.3</v>
          </cell>
          <cell r="T986">
            <v>0.4</v>
          </cell>
          <cell r="U986">
            <v>0</v>
          </cell>
          <cell r="V986">
            <v>52.5</v>
          </cell>
          <cell r="W986">
            <v>0</v>
          </cell>
          <cell r="X986">
            <v>115</v>
          </cell>
          <cell r="Y986">
            <v>0</v>
          </cell>
          <cell r="Z986">
            <v>0</v>
          </cell>
          <cell r="AA986">
            <v>0.5</v>
          </cell>
          <cell r="AB986">
            <v>0.08</v>
          </cell>
          <cell r="AC986">
            <v>0.26</v>
          </cell>
          <cell r="AD986">
            <v>0.25</v>
          </cell>
          <cell r="AE986">
            <v>4.7</v>
          </cell>
          <cell r="AF986">
            <v>9.1999999999999993</v>
          </cell>
          <cell r="AG986">
            <v>4.5</v>
          </cell>
          <cell r="AH986">
            <v>0.18</v>
          </cell>
          <cell r="AI986">
            <v>2.2000000000000002</v>
          </cell>
          <cell r="AJ986">
            <v>0</v>
          </cell>
          <cell r="AK986">
            <v>3.2</v>
          </cell>
          <cell r="AL986">
            <v>1.81</v>
          </cell>
          <cell r="AM986">
            <v>170</v>
          </cell>
          <cell r="AN986">
            <v>380</v>
          </cell>
          <cell r="AO986">
            <v>14</v>
          </cell>
          <cell r="AP986">
            <v>210</v>
          </cell>
          <cell r="AQ986">
            <v>31</v>
          </cell>
          <cell r="AR986">
            <v>1.6</v>
          </cell>
          <cell r="AS986">
            <v>4.3</v>
          </cell>
        </row>
        <row r="987">
          <cell r="A987">
            <v>100</v>
          </cell>
          <cell r="B987" t="str">
            <v>Perna de carneiro gorda, crua</v>
          </cell>
          <cell r="C987" t="str">
            <v>Carne e produtos cárneos</v>
          </cell>
          <cell r="D987" t="str">
            <v>Carne de mamiferos e de aves</v>
          </cell>
          <cell r="E987" t="str">
            <v>Carne de mamíferos</v>
          </cell>
          <cell r="F987">
            <v>276</v>
          </cell>
          <cell r="G987">
            <v>1150</v>
          </cell>
          <cell r="H987">
            <v>22.2</v>
          </cell>
          <cell r="I987">
            <v>9.6</v>
          </cell>
          <cell r="J987">
            <v>7.1</v>
          </cell>
          <cell r="K987">
            <v>0.8</v>
          </cell>
          <cell r="L987">
            <v>0.4</v>
          </cell>
          <cell r="M987">
            <v>1</v>
          </cell>
          <cell r="N987">
            <v>0</v>
          </cell>
          <cell r="O987">
            <v>0</v>
          </cell>
          <cell r="P987">
            <v>0</v>
          </cell>
          <cell r="Q987">
            <v>0</v>
          </cell>
          <cell r="R987">
            <v>0</v>
          </cell>
          <cell r="S987">
            <v>19.100000000000001</v>
          </cell>
          <cell r="T987">
            <v>0.2</v>
          </cell>
          <cell r="U987">
            <v>0</v>
          </cell>
          <cell r="V987">
            <v>57.5</v>
          </cell>
          <cell r="W987">
            <v>0</v>
          </cell>
          <cell r="X987">
            <v>86</v>
          </cell>
          <cell r="Y987">
            <v>0</v>
          </cell>
          <cell r="Z987">
            <v>0</v>
          </cell>
          <cell r="AA987">
            <v>0.5</v>
          </cell>
          <cell r="AB987">
            <v>7.0000000000000007E-2</v>
          </cell>
          <cell r="AC987">
            <v>0.32</v>
          </cell>
          <cell r="AD987">
            <v>0.23</v>
          </cell>
          <cell r="AE987">
            <v>5</v>
          </cell>
          <cell r="AF987">
            <v>8.6</v>
          </cell>
          <cell r="AG987">
            <v>3.6</v>
          </cell>
          <cell r="AH987">
            <v>0.23</v>
          </cell>
          <cell r="AI987">
            <v>2.2999999999999998</v>
          </cell>
          <cell r="AJ987">
            <v>0</v>
          </cell>
          <cell r="AK987">
            <v>3</v>
          </cell>
          <cell r="AL987">
            <v>0.82</v>
          </cell>
          <cell r="AM987">
            <v>60</v>
          </cell>
          <cell r="AN987">
            <v>360</v>
          </cell>
          <cell r="AO987">
            <v>11</v>
          </cell>
          <cell r="AP987">
            <v>190</v>
          </cell>
          <cell r="AQ987">
            <v>25</v>
          </cell>
          <cell r="AR987">
            <v>1.2</v>
          </cell>
          <cell r="AS987">
            <v>3.2</v>
          </cell>
        </row>
        <row r="988">
          <cell r="A988">
            <v>106</v>
          </cell>
          <cell r="B988" t="str">
            <v>Perna de carneiro gorda, estufada sem molho</v>
          </cell>
          <cell r="C988" t="str">
            <v>Carne e produtos cárneos</v>
          </cell>
          <cell r="D988" t="str">
            <v>Carne de mamiferos e de aves</v>
          </cell>
          <cell r="E988" t="str">
            <v>Carne de mamíferos</v>
          </cell>
          <cell r="F988">
            <v>339</v>
          </cell>
          <cell r="G988">
            <v>1410</v>
          </cell>
          <cell r="H988">
            <v>25.9</v>
          </cell>
          <cell r="I988">
            <v>11.2</v>
          </cell>
          <cell r="J988">
            <v>8.3000000000000007</v>
          </cell>
          <cell r="K988">
            <v>1</v>
          </cell>
          <cell r="L988">
            <v>0.5</v>
          </cell>
          <cell r="M988">
            <v>1.2</v>
          </cell>
          <cell r="N988">
            <v>0</v>
          </cell>
          <cell r="O988">
            <v>0</v>
          </cell>
          <cell r="P988">
            <v>0</v>
          </cell>
          <cell r="Q988">
            <v>0</v>
          </cell>
          <cell r="R988">
            <v>0</v>
          </cell>
          <cell r="S988">
            <v>26.5</v>
          </cell>
          <cell r="T988">
            <v>0.6</v>
          </cell>
          <cell r="U988">
            <v>0</v>
          </cell>
          <cell r="V988">
            <v>45.4</v>
          </cell>
          <cell r="W988">
            <v>0</v>
          </cell>
          <cell r="X988">
            <v>110</v>
          </cell>
          <cell r="Y988">
            <v>0</v>
          </cell>
          <cell r="Z988">
            <v>0</v>
          </cell>
          <cell r="AA988">
            <v>0.6</v>
          </cell>
          <cell r="AB988">
            <v>0.08</v>
          </cell>
          <cell r="AC988">
            <v>0.19</v>
          </cell>
          <cell r="AD988">
            <v>0.22</v>
          </cell>
          <cell r="AE988">
            <v>4</v>
          </cell>
          <cell r="AF988">
            <v>8.9</v>
          </cell>
          <cell r="AG988">
            <v>4.9000000000000004</v>
          </cell>
          <cell r="AH988">
            <v>0.15</v>
          </cell>
          <cell r="AI988">
            <v>2</v>
          </cell>
          <cell r="AJ988">
            <v>0</v>
          </cell>
          <cell r="AK988">
            <v>2.9</v>
          </cell>
          <cell r="AL988">
            <v>1.6</v>
          </cell>
          <cell r="AM988">
            <v>230</v>
          </cell>
          <cell r="AN988">
            <v>290</v>
          </cell>
          <cell r="AO988">
            <v>13</v>
          </cell>
          <cell r="AP988">
            <v>220</v>
          </cell>
          <cell r="AQ988">
            <v>25</v>
          </cell>
          <cell r="AR988">
            <v>1.8</v>
          </cell>
          <cell r="AS988">
            <v>4.7</v>
          </cell>
        </row>
        <row r="989">
          <cell r="A989">
            <v>121</v>
          </cell>
          <cell r="B989" t="str">
            <v>Perna de carneiro magra assada com azeite e margarina</v>
          </cell>
          <cell r="C989" t="str">
            <v>Carne e produtos cárneos</v>
          </cell>
          <cell r="D989" t="str">
            <v>Carne de mamiferos e de aves</v>
          </cell>
          <cell r="E989" t="str">
            <v>Carne de mamíferos</v>
          </cell>
          <cell r="F989">
            <v>242</v>
          </cell>
          <cell r="G989">
            <v>1010</v>
          </cell>
          <cell r="H989">
            <v>16.399999999999999</v>
          </cell>
          <cell r="I989">
            <v>5.8</v>
          </cell>
          <cell r="J989">
            <v>7.3</v>
          </cell>
          <cell r="K989">
            <v>1.8</v>
          </cell>
          <cell r="L989">
            <v>1.54</v>
          </cell>
          <cell r="M989">
            <v>0.4</v>
          </cell>
          <cell r="N989">
            <v>0</v>
          </cell>
          <cell r="O989">
            <v>0</v>
          </cell>
          <cell r="P989">
            <v>0</v>
          </cell>
          <cell r="Q989">
            <v>0</v>
          </cell>
          <cell r="R989">
            <v>0</v>
          </cell>
          <cell r="S989">
            <v>23.5</v>
          </cell>
          <cell r="T989">
            <v>1.5</v>
          </cell>
          <cell r="U989">
            <v>0</v>
          </cell>
          <cell r="V989">
            <v>56.7</v>
          </cell>
          <cell r="W989">
            <v>0</v>
          </cell>
          <cell r="X989">
            <v>81</v>
          </cell>
          <cell r="Y989">
            <v>32</v>
          </cell>
          <cell r="Z989">
            <v>22</v>
          </cell>
          <cell r="AA989">
            <v>0.6</v>
          </cell>
          <cell r="AB989">
            <v>0.82</v>
          </cell>
          <cell r="AC989">
            <v>0.09</v>
          </cell>
          <cell r="AD989">
            <v>0.21</v>
          </cell>
          <cell r="AE989">
            <v>4.5</v>
          </cell>
          <cell r="AF989">
            <v>10.3</v>
          </cell>
          <cell r="AG989">
            <v>4.4000000000000004</v>
          </cell>
          <cell r="AH989">
            <v>0.2</v>
          </cell>
          <cell r="AI989">
            <v>1.7</v>
          </cell>
          <cell r="AJ989">
            <v>0</v>
          </cell>
          <cell r="AK989">
            <v>5.9</v>
          </cell>
          <cell r="AL989">
            <v>2.66</v>
          </cell>
          <cell r="AM989">
            <v>610</v>
          </cell>
          <cell r="AN989">
            <v>240</v>
          </cell>
          <cell r="AO989">
            <v>19</v>
          </cell>
          <cell r="AP989">
            <v>250</v>
          </cell>
          <cell r="AQ989">
            <v>20</v>
          </cell>
          <cell r="AR989">
            <v>1.8</v>
          </cell>
          <cell r="AS989">
            <v>2.2999999999999998</v>
          </cell>
        </row>
        <row r="990">
          <cell r="A990">
            <v>120</v>
          </cell>
          <cell r="B990" t="str">
            <v>Perna de carneiro magra assada com margarina</v>
          </cell>
          <cell r="C990" t="str">
            <v>Carne e produtos cárneos</v>
          </cell>
          <cell r="D990" t="str">
            <v>Carne de mamiferos e de aves</v>
          </cell>
          <cell r="E990" t="str">
            <v>Carne de mamíferos</v>
          </cell>
          <cell r="F990">
            <v>232</v>
          </cell>
          <cell r="G990">
            <v>966</v>
          </cell>
          <cell r="H990">
            <v>15.3</v>
          </cell>
          <cell r="I990">
            <v>7.2</v>
          </cell>
          <cell r="J990">
            <v>4</v>
          </cell>
          <cell r="K990">
            <v>2.6</v>
          </cell>
          <cell r="L990">
            <v>2.29</v>
          </cell>
          <cell r="M990">
            <v>0.4</v>
          </cell>
          <cell r="N990">
            <v>0</v>
          </cell>
          <cell r="O990">
            <v>0</v>
          </cell>
          <cell r="P990">
            <v>0</v>
          </cell>
          <cell r="Q990">
            <v>0</v>
          </cell>
          <cell r="R990">
            <v>0</v>
          </cell>
          <cell r="S990">
            <v>23.5</v>
          </cell>
          <cell r="T990">
            <v>1.7</v>
          </cell>
          <cell r="U990">
            <v>0</v>
          </cell>
          <cell r="V990">
            <v>57.5</v>
          </cell>
          <cell r="W990">
            <v>0</v>
          </cell>
          <cell r="X990">
            <v>81</v>
          </cell>
          <cell r="Y990">
            <v>65</v>
          </cell>
          <cell r="Z990">
            <v>43</v>
          </cell>
          <cell r="AA990">
            <v>0.6</v>
          </cell>
          <cell r="AB990">
            <v>0.06</v>
          </cell>
          <cell r="AC990">
            <v>0.09</v>
          </cell>
          <cell r="AD990">
            <v>0.21</v>
          </cell>
          <cell r="AE990">
            <v>4.5</v>
          </cell>
          <cell r="AF990">
            <v>10.3</v>
          </cell>
          <cell r="AG990">
            <v>4.4000000000000004</v>
          </cell>
          <cell r="AH990">
            <v>0.2</v>
          </cell>
          <cell r="AI990">
            <v>1.7</v>
          </cell>
          <cell r="AJ990">
            <v>0</v>
          </cell>
          <cell r="AK990">
            <v>5.9</v>
          </cell>
          <cell r="AL990">
            <v>2.84</v>
          </cell>
          <cell r="AM990">
            <v>670</v>
          </cell>
          <cell r="AN990">
            <v>240</v>
          </cell>
          <cell r="AO990">
            <v>20</v>
          </cell>
          <cell r="AP990">
            <v>250</v>
          </cell>
          <cell r="AQ990">
            <v>20</v>
          </cell>
          <cell r="AR990">
            <v>1.8</v>
          </cell>
          <cell r="AS990">
            <v>2.2999999999999998</v>
          </cell>
        </row>
        <row r="991">
          <cell r="A991">
            <v>114</v>
          </cell>
          <cell r="B991" t="str">
            <v>Perna de carneiro magra, assada, sem molho</v>
          </cell>
          <cell r="C991" t="str">
            <v>Carne e produtos cárneos</v>
          </cell>
          <cell r="D991" t="str">
            <v>Carne de mamiferos e de aves</v>
          </cell>
          <cell r="E991" t="str">
            <v>Carne de mamíferos</v>
          </cell>
          <cell r="F991">
            <v>178</v>
          </cell>
          <cell r="G991">
            <v>744</v>
          </cell>
          <cell r="H991">
            <v>9</v>
          </cell>
          <cell r="I991">
            <v>3.9</v>
          </cell>
          <cell r="J991">
            <v>2.9</v>
          </cell>
          <cell r="K991">
            <v>0.4</v>
          </cell>
          <cell r="L991">
            <v>0.1</v>
          </cell>
          <cell r="M991">
            <v>0.5</v>
          </cell>
          <cell r="N991">
            <v>0</v>
          </cell>
          <cell r="O991">
            <v>0</v>
          </cell>
          <cell r="P991">
            <v>0</v>
          </cell>
          <cell r="Q991">
            <v>0</v>
          </cell>
          <cell r="R991">
            <v>0</v>
          </cell>
          <cell r="S991">
            <v>24.2</v>
          </cell>
          <cell r="T991">
            <v>0.6</v>
          </cell>
          <cell r="U991">
            <v>0</v>
          </cell>
          <cell r="V991">
            <v>63.8</v>
          </cell>
          <cell r="W991">
            <v>0</v>
          </cell>
          <cell r="X991">
            <v>88</v>
          </cell>
          <cell r="Y991">
            <v>0</v>
          </cell>
          <cell r="Z991">
            <v>0</v>
          </cell>
          <cell r="AA991">
            <v>0.7</v>
          </cell>
          <cell r="AB991">
            <v>0.05</v>
          </cell>
          <cell r="AC991">
            <v>0.11</v>
          </cell>
          <cell r="AD991">
            <v>0.22</v>
          </cell>
          <cell r="AE991">
            <v>4.5</v>
          </cell>
          <cell r="AF991">
            <v>9</v>
          </cell>
          <cell r="AG991">
            <v>4.5</v>
          </cell>
          <cell r="AH991">
            <v>0.23</v>
          </cell>
          <cell r="AI991">
            <v>1.8</v>
          </cell>
          <cell r="AJ991">
            <v>0</v>
          </cell>
          <cell r="AK991">
            <v>6.2</v>
          </cell>
          <cell r="AL991">
            <v>2.2000000000000002</v>
          </cell>
          <cell r="AM991">
            <v>220</v>
          </cell>
          <cell r="AN991">
            <v>310</v>
          </cell>
          <cell r="AO991">
            <v>21</v>
          </cell>
          <cell r="AP991">
            <v>280</v>
          </cell>
          <cell r="AQ991">
            <v>20</v>
          </cell>
          <cell r="AR991">
            <v>1.9</v>
          </cell>
          <cell r="AS991">
            <v>2.4</v>
          </cell>
        </row>
        <row r="992">
          <cell r="A992">
            <v>101</v>
          </cell>
          <cell r="B992" t="str">
            <v>Perna de carneiro magra, crua</v>
          </cell>
          <cell r="C992" t="str">
            <v>Carne e produtos cárneos</v>
          </cell>
          <cell r="D992" t="str">
            <v>Carne de mamiferos e de aves</v>
          </cell>
          <cell r="E992" t="str">
            <v>Carne de mamíferos</v>
          </cell>
          <cell r="F992">
            <v>130</v>
          </cell>
          <cell r="G992">
            <v>544</v>
          </cell>
          <cell r="H992">
            <v>5.6</v>
          </cell>
          <cell r="I992">
            <v>2.4</v>
          </cell>
          <cell r="J992">
            <v>1.8</v>
          </cell>
          <cell r="K992">
            <v>0.2</v>
          </cell>
          <cell r="L992">
            <v>0.1</v>
          </cell>
          <cell r="M992">
            <v>0.3</v>
          </cell>
          <cell r="N992">
            <v>0</v>
          </cell>
          <cell r="O992">
            <v>0</v>
          </cell>
          <cell r="P992">
            <v>0</v>
          </cell>
          <cell r="Q992">
            <v>0</v>
          </cell>
          <cell r="R992">
            <v>0</v>
          </cell>
          <cell r="S992">
            <v>19.8</v>
          </cell>
          <cell r="T992">
            <v>0.3</v>
          </cell>
          <cell r="U992">
            <v>0</v>
          </cell>
          <cell r="V992">
            <v>72.8</v>
          </cell>
          <cell r="W992">
            <v>0</v>
          </cell>
          <cell r="X992">
            <v>68</v>
          </cell>
          <cell r="Y992">
            <v>0</v>
          </cell>
          <cell r="Z992">
            <v>0</v>
          </cell>
          <cell r="AA992">
            <v>0.7</v>
          </cell>
          <cell r="AB992">
            <v>0.05</v>
          </cell>
          <cell r="AC992">
            <v>0.14000000000000001</v>
          </cell>
          <cell r="AD992">
            <v>0.21</v>
          </cell>
          <cell r="AE992">
            <v>5</v>
          </cell>
          <cell r="AF992">
            <v>8.6999999999999993</v>
          </cell>
          <cell r="AG992">
            <v>3.7</v>
          </cell>
          <cell r="AH992">
            <v>0.3</v>
          </cell>
          <cell r="AI992">
            <v>2</v>
          </cell>
          <cell r="AJ992">
            <v>0</v>
          </cell>
          <cell r="AK992">
            <v>6</v>
          </cell>
          <cell r="AL992">
            <v>1.2</v>
          </cell>
          <cell r="AM992">
            <v>110</v>
          </cell>
          <cell r="AN992">
            <v>300</v>
          </cell>
          <cell r="AO992">
            <v>18</v>
          </cell>
          <cell r="AP992">
            <v>250</v>
          </cell>
          <cell r="AQ992">
            <v>16</v>
          </cell>
          <cell r="AR992">
            <v>1.5</v>
          </cell>
          <cell r="AS992">
            <v>1.9</v>
          </cell>
        </row>
        <row r="993">
          <cell r="A993">
            <v>110</v>
          </cell>
          <cell r="B993" t="str">
            <v>Perna de carneiro magra, estufada com azeite e margarina</v>
          </cell>
          <cell r="C993" t="str">
            <v>Carne e produtos cárneos</v>
          </cell>
          <cell r="D993" t="str">
            <v>Carne de mamiferos e de aves</v>
          </cell>
          <cell r="E993" t="str">
            <v>Carne de mamíferos</v>
          </cell>
          <cell r="F993">
            <v>201</v>
          </cell>
          <cell r="G993">
            <v>837</v>
          </cell>
          <cell r="H993">
            <v>13.4</v>
          </cell>
          <cell r="I993">
            <v>4.5999999999999996</v>
          </cell>
          <cell r="J993">
            <v>6.1</v>
          </cell>
          <cell r="K993">
            <v>1.6</v>
          </cell>
          <cell r="L993">
            <v>1.41</v>
          </cell>
          <cell r="M993">
            <v>0.3</v>
          </cell>
          <cell r="N993">
            <v>1.7</v>
          </cell>
          <cell r="O993">
            <v>1.6</v>
          </cell>
          <cell r="P993">
            <v>0.1</v>
          </cell>
          <cell r="Q993">
            <v>0</v>
          </cell>
          <cell r="R993">
            <v>0.6</v>
          </cell>
          <cell r="S993">
            <v>17.399999999999999</v>
          </cell>
          <cell r="T993">
            <v>1.1000000000000001</v>
          </cell>
          <cell r="U993">
            <v>0.4</v>
          </cell>
          <cell r="V993">
            <v>63.7</v>
          </cell>
          <cell r="W993">
            <v>0</v>
          </cell>
          <cell r="X993">
            <v>59</v>
          </cell>
          <cell r="Y993">
            <v>61</v>
          </cell>
          <cell r="Z993">
            <v>218</v>
          </cell>
          <cell r="AA993">
            <v>0.5</v>
          </cell>
          <cell r="AB993">
            <v>1.19</v>
          </cell>
          <cell r="AC993">
            <v>0.08</v>
          </cell>
          <cell r="AD993">
            <v>0.15</v>
          </cell>
          <cell r="AE993">
            <v>2.6</v>
          </cell>
          <cell r="AF993">
            <v>7.82</v>
          </cell>
          <cell r="AG993">
            <v>3.23</v>
          </cell>
          <cell r="AH993">
            <v>0.18</v>
          </cell>
          <cell r="AI993">
            <v>1</v>
          </cell>
          <cell r="AJ993">
            <v>6.4</v>
          </cell>
          <cell r="AK993">
            <v>9</v>
          </cell>
          <cell r="AL993">
            <v>2.23</v>
          </cell>
          <cell r="AM993">
            <v>430</v>
          </cell>
          <cell r="AN993">
            <v>260</v>
          </cell>
          <cell r="AO993">
            <v>20</v>
          </cell>
          <cell r="AP993">
            <v>170</v>
          </cell>
          <cell r="AQ993">
            <v>17</v>
          </cell>
          <cell r="AR993">
            <v>1.7</v>
          </cell>
          <cell r="AS993">
            <v>1.6</v>
          </cell>
        </row>
        <row r="994">
          <cell r="A994">
            <v>109</v>
          </cell>
          <cell r="B994" t="str">
            <v>Perna de carneiro magra, estufada com margarina</v>
          </cell>
          <cell r="C994" t="str">
            <v>Pratos compostos</v>
          </cell>
          <cell r="D994" t="str">
            <v>Pratos, incl. refeições prontas a comer (excluindo sopas e saladas)</v>
          </cell>
          <cell r="E994" t="str">
            <v>Pratos, excluindo pratos  de massa ou arroz, sanduíches e pizza</v>
          </cell>
          <cell r="F994">
            <v>193</v>
          </cell>
          <cell r="G994">
            <v>804</v>
          </cell>
          <cell r="H994">
            <v>12.5</v>
          </cell>
          <cell r="I994">
            <v>5.9</v>
          </cell>
          <cell r="J994">
            <v>3.2</v>
          </cell>
          <cell r="K994">
            <v>2.4</v>
          </cell>
          <cell r="L994">
            <v>2.06</v>
          </cell>
          <cell r="M994">
            <v>0.3</v>
          </cell>
          <cell r="N994">
            <v>1.7</v>
          </cell>
          <cell r="O994">
            <v>1.6</v>
          </cell>
          <cell r="P994">
            <v>0.1</v>
          </cell>
          <cell r="Q994">
            <v>0</v>
          </cell>
          <cell r="R994">
            <v>0.6</v>
          </cell>
          <cell r="S994">
            <v>17.399999999999999</v>
          </cell>
          <cell r="T994">
            <v>1.2</v>
          </cell>
          <cell r="U994">
            <v>0.4</v>
          </cell>
          <cell r="V994">
            <v>64.5</v>
          </cell>
          <cell r="W994">
            <v>0</v>
          </cell>
          <cell r="X994">
            <v>59</v>
          </cell>
          <cell r="Y994">
            <v>90</v>
          </cell>
          <cell r="Z994">
            <v>237</v>
          </cell>
          <cell r="AA994">
            <v>0.5</v>
          </cell>
          <cell r="AB994">
            <v>0.54</v>
          </cell>
          <cell r="AC994">
            <v>0.08</v>
          </cell>
          <cell r="AD994">
            <v>0.15</v>
          </cell>
          <cell r="AE994">
            <v>2.6</v>
          </cell>
          <cell r="AF994">
            <v>7.82</v>
          </cell>
          <cell r="AG994">
            <v>3.23</v>
          </cell>
          <cell r="AH994">
            <v>0.18</v>
          </cell>
          <cell r="AI994">
            <v>1</v>
          </cell>
          <cell r="AJ994">
            <v>6.4</v>
          </cell>
          <cell r="AK994">
            <v>9</v>
          </cell>
          <cell r="AL994">
            <v>2.38</v>
          </cell>
          <cell r="AM994">
            <v>480</v>
          </cell>
          <cell r="AN994">
            <v>260</v>
          </cell>
          <cell r="AO994">
            <v>20</v>
          </cell>
          <cell r="AP994">
            <v>170</v>
          </cell>
          <cell r="AQ994">
            <v>17</v>
          </cell>
          <cell r="AR994">
            <v>1.7</v>
          </cell>
          <cell r="AS994">
            <v>1.6</v>
          </cell>
        </row>
        <row r="995">
          <cell r="A995">
            <v>108</v>
          </cell>
          <cell r="B995" t="str">
            <v>Perna de carneiro magra, estufada sem molho</v>
          </cell>
          <cell r="C995" t="str">
            <v>Carne e produtos cárneos</v>
          </cell>
          <cell r="D995" t="str">
            <v>Carne de mamiferos e de aves</v>
          </cell>
          <cell r="E995" t="str">
            <v>Carne de mamíferos</v>
          </cell>
          <cell r="F995">
            <v>195</v>
          </cell>
          <cell r="G995">
            <v>816</v>
          </cell>
          <cell r="H995">
            <v>10.3</v>
          </cell>
          <cell r="I995">
            <v>4.5</v>
          </cell>
          <cell r="J995">
            <v>3.2</v>
          </cell>
          <cell r="K995">
            <v>0.4</v>
          </cell>
          <cell r="L995">
            <v>0.1</v>
          </cell>
          <cell r="M995">
            <v>0.6</v>
          </cell>
          <cell r="N995">
            <v>0</v>
          </cell>
          <cell r="O995">
            <v>0</v>
          </cell>
          <cell r="P995">
            <v>0</v>
          </cell>
          <cell r="Q995">
            <v>0</v>
          </cell>
          <cell r="R995">
            <v>0</v>
          </cell>
          <cell r="S995">
            <v>25.6</v>
          </cell>
          <cell r="T995">
            <v>0.7</v>
          </cell>
          <cell r="U995">
            <v>0</v>
          </cell>
          <cell r="V995">
            <v>61.3</v>
          </cell>
          <cell r="W995">
            <v>0</v>
          </cell>
          <cell r="X995">
            <v>96</v>
          </cell>
          <cell r="Y995">
            <v>0</v>
          </cell>
          <cell r="Z995">
            <v>0</v>
          </cell>
          <cell r="AA995">
            <v>0.8</v>
          </cell>
          <cell r="AB995">
            <v>0.05</v>
          </cell>
          <cell r="AC995">
            <v>0.08</v>
          </cell>
          <cell r="AD995">
            <v>0.19</v>
          </cell>
          <cell r="AE995">
            <v>3.7</v>
          </cell>
          <cell r="AF995">
            <v>8.5</v>
          </cell>
          <cell r="AG995">
            <v>4.8</v>
          </cell>
          <cell r="AH995">
            <v>0.18</v>
          </cell>
          <cell r="AI995">
            <v>1.6</v>
          </cell>
          <cell r="AJ995">
            <v>0</v>
          </cell>
          <cell r="AK995">
            <v>5.3</v>
          </cell>
          <cell r="AL995">
            <v>1.9</v>
          </cell>
          <cell r="AM995">
            <v>260</v>
          </cell>
          <cell r="AN995">
            <v>230</v>
          </cell>
          <cell r="AO995">
            <v>19</v>
          </cell>
          <cell r="AP995">
            <v>270</v>
          </cell>
          <cell r="AQ995">
            <v>16</v>
          </cell>
          <cell r="AR995">
            <v>2</v>
          </cell>
          <cell r="AS995">
            <v>2.6</v>
          </cell>
        </row>
        <row r="996">
          <cell r="A996">
            <v>262</v>
          </cell>
          <cell r="B996" t="str">
            <v>Perna de frango sem pele, cozida</v>
          </cell>
          <cell r="C996" t="str">
            <v>Carne e produtos cárneos</v>
          </cell>
          <cell r="D996" t="str">
            <v>Carne de mamiferos e de aves</v>
          </cell>
          <cell r="E996" t="str">
            <v>Carne de aves</v>
          </cell>
          <cell r="F996">
            <v>147</v>
          </cell>
          <cell r="G996">
            <v>621</v>
          </cell>
          <cell r="H996">
            <v>2.2999999999999998</v>
          </cell>
          <cell r="I996">
            <v>0.6</v>
          </cell>
          <cell r="J996">
            <v>0.8</v>
          </cell>
          <cell r="K996">
            <v>0.4</v>
          </cell>
          <cell r="L996">
            <v>0.4</v>
          </cell>
          <cell r="M996">
            <v>0</v>
          </cell>
          <cell r="N996">
            <v>0</v>
          </cell>
          <cell r="O996">
            <v>0</v>
          </cell>
          <cell r="P996">
            <v>0</v>
          </cell>
          <cell r="Q996">
            <v>0</v>
          </cell>
          <cell r="R996">
            <v>0</v>
          </cell>
          <cell r="S996">
            <v>31.5</v>
          </cell>
          <cell r="T996">
            <v>0.6</v>
          </cell>
          <cell r="U996">
            <v>0</v>
          </cell>
          <cell r="V996">
            <v>64.599999999999994</v>
          </cell>
          <cell r="W996">
            <v>0</v>
          </cell>
          <cell r="X996">
            <v>135</v>
          </cell>
          <cell r="Y996">
            <v>20</v>
          </cell>
          <cell r="Z996">
            <v>0</v>
          </cell>
          <cell r="AA996">
            <v>0.2</v>
          </cell>
          <cell r="AB996">
            <v>0.1</v>
          </cell>
          <cell r="AC996">
            <v>0.1</v>
          </cell>
          <cell r="AD996">
            <v>0.28999999999999998</v>
          </cell>
          <cell r="AE996">
            <v>5</v>
          </cell>
          <cell r="AF996">
            <v>11</v>
          </cell>
          <cell r="AG996">
            <v>5.9</v>
          </cell>
          <cell r="AH996">
            <v>0.2</v>
          </cell>
          <cell r="AI996">
            <v>0.85</v>
          </cell>
          <cell r="AJ996">
            <v>0</v>
          </cell>
          <cell r="AK996">
            <v>7.7</v>
          </cell>
          <cell r="AL996">
            <v>1.61</v>
          </cell>
          <cell r="AM996">
            <v>250</v>
          </cell>
          <cell r="AN996">
            <v>310</v>
          </cell>
          <cell r="AO996">
            <v>23</v>
          </cell>
          <cell r="AP996">
            <v>190</v>
          </cell>
          <cell r="AQ996">
            <v>24</v>
          </cell>
          <cell r="AR996">
            <v>1.6</v>
          </cell>
          <cell r="AS996">
            <v>1.6</v>
          </cell>
          <cell r="AU996">
            <v>2.4</v>
          </cell>
        </row>
        <row r="997">
          <cell r="A997">
            <v>12</v>
          </cell>
          <cell r="B997" t="str">
            <v>Perna de frango sem pele, crua</v>
          </cell>
          <cell r="C997" t="str">
            <v>Carne e produtos cárneos</v>
          </cell>
          <cell r="D997" t="str">
            <v>Carne de mamiferos e de aves</v>
          </cell>
          <cell r="E997" t="str">
            <v>Carne de aves</v>
          </cell>
          <cell r="F997">
            <v>111</v>
          </cell>
          <cell r="G997">
            <v>470</v>
          </cell>
          <cell r="H997">
            <v>2.6</v>
          </cell>
          <cell r="I997">
            <v>0.6</v>
          </cell>
          <cell r="J997">
            <v>0.9</v>
          </cell>
          <cell r="K997">
            <v>0.5</v>
          </cell>
          <cell r="L997">
            <v>0.5</v>
          </cell>
          <cell r="M997">
            <v>0</v>
          </cell>
          <cell r="N997">
            <v>0</v>
          </cell>
          <cell r="O997">
            <v>0</v>
          </cell>
          <cell r="P997">
            <v>0</v>
          </cell>
          <cell r="Q997">
            <v>0</v>
          </cell>
          <cell r="R997">
            <v>0</v>
          </cell>
          <cell r="S997">
            <v>22</v>
          </cell>
          <cell r="T997">
            <v>0.2</v>
          </cell>
          <cell r="U997">
            <v>0</v>
          </cell>
          <cell r="V997">
            <v>74.3</v>
          </cell>
          <cell r="W997">
            <v>0</v>
          </cell>
          <cell r="X997">
            <v>100</v>
          </cell>
          <cell r="Y997">
            <v>20</v>
          </cell>
          <cell r="Z997">
            <v>0</v>
          </cell>
          <cell r="AA997">
            <v>0.2</v>
          </cell>
          <cell r="AB997">
            <v>0.17</v>
          </cell>
          <cell r="AC997">
            <v>0.14000000000000001</v>
          </cell>
          <cell r="AD997">
            <v>0.22</v>
          </cell>
          <cell r="AE997">
            <v>5.9</v>
          </cell>
          <cell r="AF997">
            <v>10</v>
          </cell>
          <cell r="AG997">
            <v>4.0999999999999996</v>
          </cell>
          <cell r="AH997">
            <v>0.28000000000000003</v>
          </cell>
          <cell r="AI997">
            <v>1</v>
          </cell>
          <cell r="AJ997">
            <v>0</v>
          </cell>
          <cell r="AK997">
            <v>9</v>
          </cell>
          <cell r="AL997">
            <v>1.21</v>
          </cell>
          <cell r="AM997">
            <v>90</v>
          </cell>
          <cell r="AN997">
            <v>390</v>
          </cell>
          <cell r="AO997">
            <v>18</v>
          </cell>
          <cell r="AP997">
            <v>190</v>
          </cell>
          <cell r="AQ997">
            <v>26</v>
          </cell>
          <cell r="AR997">
            <v>1.2</v>
          </cell>
          <cell r="AS997">
            <v>1.1000000000000001</v>
          </cell>
        </row>
        <row r="998">
          <cell r="A998">
            <v>264</v>
          </cell>
          <cell r="B998" t="str">
            <v>Perna de frango sem pele, estufada com azeite e margarina</v>
          </cell>
          <cell r="C998" t="str">
            <v>Pratos compostos</v>
          </cell>
          <cell r="D998" t="str">
            <v>Pratos, incl. refeições prontas a comer (excluindo sopas e saladas)</v>
          </cell>
          <cell r="E998" t="str">
            <v>Pratos, excluindo pratos  de massa ou arroz, sanduíches e pizza</v>
          </cell>
          <cell r="F998">
            <v>124</v>
          </cell>
          <cell r="G998">
            <v>520</v>
          </cell>
          <cell r="H998">
            <v>4.4000000000000004</v>
          </cell>
          <cell r="I998">
            <v>1.1000000000000001</v>
          </cell>
          <cell r="J998">
            <v>1.9</v>
          </cell>
          <cell r="K998">
            <v>0.8</v>
          </cell>
          <cell r="L998">
            <v>0.78300000000000003</v>
          </cell>
          <cell r="M998">
            <v>0</v>
          </cell>
          <cell r="N998">
            <v>1.6</v>
          </cell>
          <cell r="O998">
            <v>1.4</v>
          </cell>
          <cell r="P998">
            <v>0.2</v>
          </cell>
          <cell r="Q998">
            <v>0</v>
          </cell>
          <cell r="R998">
            <v>0.7</v>
          </cell>
          <cell r="S998">
            <v>19.100000000000001</v>
          </cell>
          <cell r="T998">
            <v>1.1000000000000001</v>
          </cell>
          <cell r="U998">
            <v>0</v>
          </cell>
          <cell r="V998">
            <v>72</v>
          </cell>
          <cell r="W998">
            <v>0</v>
          </cell>
          <cell r="X998">
            <v>85</v>
          </cell>
          <cell r="Y998">
            <v>51</v>
          </cell>
          <cell r="Z998">
            <v>173</v>
          </cell>
          <cell r="AA998">
            <v>0.1</v>
          </cell>
          <cell r="AB998">
            <v>0.73</v>
          </cell>
          <cell r="AC998">
            <v>0.1</v>
          </cell>
          <cell r="AD998">
            <v>0.19</v>
          </cell>
          <cell r="AE998">
            <v>3.3</v>
          </cell>
          <cell r="AF998">
            <v>8.82</v>
          </cell>
          <cell r="AG998">
            <v>3.53</v>
          </cell>
          <cell r="AH998">
            <v>0.21</v>
          </cell>
          <cell r="AI998">
            <v>0.42</v>
          </cell>
          <cell r="AJ998">
            <v>6.8</v>
          </cell>
          <cell r="AK998">
            <v>11</v>
          </cell>
          <cell r="AL998">
            <v>2.2999999999999998</v>
          </cell>
          <cell r="AM998">
            <v>430</v>
          </cell>
          <cell r="AN998">
            <v>280</v>
          </cell>
          <cell r="AO998">
            <v>24</v>
          </cell>
          <cell r="AP998">
            <v>120</v>
          </cell>
          <cell r="AQ998">
            <v>24</v>
          </cell>
          <cell r="AR998">
            <v>1.1000000000000001</v>
          </cell>
          <cell r="AS998">
            <v>1</v>
          </cell>
        </row>
        <row r="999">
          <cell r="A999">
            <v>263</v>
          </cell>
          <cell r="B999" t="str">
            <v xml:space="preserve">Perna de frango sem pele, estufada com margarina </v>
          </cell>
          <cell r="C999" t="str">
            <v>Pratos compostos</v>
          </cell>
          <cell r="D999" t="str">
            <v>Pratos, incl. refeições prontas a comer (excluindo sopas e saladas)</v>
          </cell>
          <cell r="E999" t="str">
            <v>Pratos, excluindo pratos  de massa ou arroz, sanduíches e pizza</v>
          </cell>
          <cell r="F999">
            <v>121</v>
          </cell>
          <cell r="G999">
            <v>509</v>
          </cell>
          <cell r="H999">
            <v>4.0999999999999996</v>
          </cell>
          <cell r="I999">
            <v>1.4</v>
          </cell>
          <cell r="J999">
            <v>1.2</v>
          </cell>
          <cell r="K999">
            <v>1</v>
          </cell>
          <cell r="L999">
            <v>0.95499999999999996</v>
          </cell>
          <cell r="M999">
            <v>0</v>
          </cell>
          <cell r="N999">
            <v>1.6</v>
          </cell>
          <cell r="O999">
            <v>1.4</v>
          </cell>
          <cell r="P999">
            <v>0.2</v>
          </cell>
          <cell r="Q999">
            <v>0</v>
          </cell>
          <cell r="R999">
            <v>0.7</v>
          </cell>
          <cell r="S999">
            <v>19.100000000000001</v>
          </cell>
          <cell r="T999">
            <v>1.1000000000000001</v>
          </cell>
          <cell r="U999">
            <v>0</v>
          </cell>
          <cell r="V999">
            <v>72.2</v>
          </cell>
          <cell r="W999">
            <v>0</v>
          </cell>
          <cell r="X999">
            <v>85</v>
          </cell>
          <cell r="Y999">
            <v>59</v>
          </cell>
          <cell r="Z999">
            <v>178</v>
          </cell>
          <cell r="AA999">
            <v>0.1</v>
          </cell>
          <cell r="AB999">
            <v>0.55000000000000004</v>
          </cell>
          <cell r="AC999">
            <v>0.1</v>
          </cell>
          <cell r="AD999">
            <v>0.19</v>
          </cell>
          <cell r="AE999">
            <v>3.3</v>
          </cell>
          <cell r="AF999">
            <v>8.82</v>
          </cell>
          <cell r="AG999">
            <v>3.53</v>
          </cell>
          <cell r="AH999">
            <v>0.21</v>
          </cell>
          <cell r="AI999">
            <v>0.42</v>
          </cell>
          <cell r="AJ999">
            <v>6.8</v>
          </cell>
          <cell r="AK999">
            <v>11</v>
          </cell>
          <cell r="AL999">
            <v>2.34</v>
          </cell>
          <cell r="AM999">
            <v>440</v>
          </cell>
          <cell r="AN999">
            <v>280</v>
          </cell>
          <cell r="AO999">
            <v>24</v>
          </cell>
          <cell r="AP999">
            <v>120</v>
          </cell>
          <cell r="AQ999">
            <v>24</v>
          </cell>
          <cell r="AR999">
            <v>1.1000000000000001</v>
          </cell>
          <cell r="AS999">
            <v>1</v>
          </cell>
        </row>
        <row r="1000">
          <cell r="A1000">
            <v>265</v>
          </cell>
          <cell r="B1000" t="str">
            <v>Perna de frango sem pele, estufada sem molho</v>
          </cell>
          <cell r="C1000" t="str">
            <v>Carne e produtos cárneos</v>
          </cell>
          <cell r="D1000" t="str">
            <v>Carne de mamiferos e de aves</v>
          </cell>
          <cell r="E1000" t="str">
            <v>Carne de aves</v>
          </cell>
          <cell r="F1000">
            <v>180</v>
          </cell>
          <cell r="G1000">
            <v>759</v>
          </cell>
          <cell r="H1000">
            <v>5.4</v>
          </cell>
          <cell r="I1000">
            <v>1.3</v>
          </cell>
          <cell r="J1000">
            <v>1.8</v>
          </cell>
          <cell r="K1000">
            <v>1</v>
          </cell>
          <cell r="L1000">
            <v>1</v>
          </cell>
          <cell r="M1000">
            <v>0</v>
          </cell>
          <cell r="N1000">
            <v>0</v>
          </cell>
          <cell r="O1000">
            <v>0</v>
          </cell>
          <cell r="P1000">
            <v>0</v>
          </cell>
          <cell r="Q1000">
            <v>0</v>
          </cell>
          <cell r="R1000">
            <v>0</v>
          </cell>
          <cell r="S1000">
            <v>32.9</v>
          </cell>
          <cell r="T1000">
            <v>0.7</v>
          </cell>
          <cell r="U1000">
            <v>0</v>
          </cell>
          <cell r="V1000">
            <v>59.7</v>
          </cell>
          <cell r="W1000">
            <v>0</v>
          </cell>
          <cell r="X1000">
            <v>128</v>
          </cell>
          <cell r="Y1000">
            <v>20</v>
          </cell>
          <cell r="Z1000">
            <v>0</v>
          </cell>
          <cell r="AA1000">
            <v>0.2</v>
          </cell>
          <cell r="AB1000">
            <v>0.2</v>
          </cell>
          <cell r="AC1000">
            <v>0.11</v>
          </cell>
          <cell r="AD1000">
            <v>0.31</v>
          </cell>
          <cell r="AE1000">
            <v>5.2</v>
          </cell>
          <cell r="AF1000">
            <v>11</v>
          </cell>
          <cell r="AG1000">
            <v>6.1</v>
          </cell>
          <cell r="AH1000">
            <v>0.2</v>
          </cell>
          <cell r="AI1000">
            <v>0.71</v>
          </cell>
          <cell r="AJ1000">
            <v>0</v>
          </cell>
          <cell r="AK1000">
            <v>8</v>
          </cell>
          <cell r="AL1000">
            <v>1.97</v>
          </cell>
          <cell r="AM1000">
            <v>260</v>
          </cell>
          <cell r="AN1000">
            <v>330</v>
          </cell>
          <cell r="AO1000">
            <v>23</v>
          </cell>
          <cell r="AP1000">
            <v>200</v>
          </cell>
          <cell r="AQ1000">
            <v>28</v>
          </cell>
          <cell r="AR1000">
            <v>1.7</v>
          </cell>
          <cell r="AS1000">
            <v>1.7</v>
          </cell>
          <cell r="AU1000">
            <v>2.4</v>
          </cell>
        </row>
        <row r="1001">
          <cell r="A1001">
            <v>289</v>
          </cell>
          <cell r="B1001" t="str">
            <v>Perna de peru com pele, assada com margarina</v>
          </cell>
          <cell r="C1001" t="str">
            <v>Carne e produtos cárneos</v>
          </cell>
          <cell r="D1001" t="str">
            <v>Carne de mamiferos e de aves</v>
          </cell>
          <cell r="E1001" t="str">
            <v>Carne de aves</v>
          </cell>
          <cell r="F1001">
            <v>212</v>
          </cell>
          <cell r="G1001">
            <v>883</v>
          </cell>
          <cell r="H1001">
            <v>12.5</v>
          </cell>
          <cell r="I1001">
            <v>4.4000000000000004</v>
          </cell>
          <cell r="J1001">
            <v>4.5999999999999996</v>
          </cell>
          <cell r="K1001">
            <v>3.2</v>
          </cell>
          <cell r="L1001">
            <v>2.4500000000000002</v>
          </cell>
          <cell r="M1001">
            <v>0</v>
          </cell>
          <cell r="N1001">
            <v>0</v>
          </cell>
          <cell r="O1001">
            <v>0</v>
          </cell>
          <cell r="P1001">
            <v>0</v>
          </cell>
          <cell r="Q1001">
            <v>0</v>
          </cell>
          <cell r="R1001">
            <v>0</v>
          </cell>
          <cell r="S1001">
            <v>24.4</v>
          </cell>
          <cell r="T1001">
            <v>1.2</v>
          </cell>
          <cell r="U1001">
            <v>0.2</v>
          </cell>
          <cell r="V1001">
            <v>60</v>
          </cell>
          <cell r="W1001">
            <v>0</v>
          </cell>
          <cell r="X1001">
            <v>111</v>
          </cell>
          <cell r="Y1001">
            <v>16</v>
          </cell>
          <cell r="Z1001">
            <v>10</v>
          </cell>
          <cell r="AA1001">
            <v>0.3</v>
          </cell>
          <cell r="AB1001">
            <v>0</v>
          </cell>
          <cell r="AC1001">
            <v>7.0000000000000007E-2</v>
          </cell>
          <cell r="AD1001">
            <v>0.22</v>
          </cell>
          <cell r="AE1001">
            <v>5.2</v>
          </cell>
          <cell r="AF1001">
            <v>11</v>
          </cell>
          <cell r="AG1001">
            <v>4.5199999999999996</v>
          </cell>
          <cell r="AH1001">
            <v>0.26</v>
          </cell>
          <cell r="AI1001">
            <v>1.7</v>
          </cell>
          <cell r="AJ1001">
            <v>0</v>
          </cell>
          <cell r="AK1001">
            <v>16</v>
          </cell>
          <cell r="AL1001">
            <v>2.5099999999999998</v>
          </cell>
          <cell r="AM1001">
            <v>490</v>
          </cell>
          <cell r="AN1001">
            <v>260</v>
          </cell>
          <cell r="AO1001">
            <v>20</v>
          </cell>
          <cell r="AP1001">
            <v>200</v>
          </cell>
          <cell r="AQ1001">
            <v>24</v>
          </cell>
          <cell r="AR1001">
            <v>2</v>
          </cell>
          <cell r="AS1001">
            <v>3.8</v>
          </cell>
        </row>
        <row r="1002">
          <cell r="A1002">
            <v>283</v>
          </cell>
          <cell r="B1002" t="str">
            <v>Perna de peru com pele, crua</v>
          </cell>
          <cell r="C1002" t="str">
            <v>Carne e produtos cárneos</v>
          </cell>
          <cell r="D1002" t="str">
            <v>Carne de mamiferos e de aves</v>
          </cell>
          <cell r="E1002" t="str">
            <v>Carne de aves</v>
          </cell>
          <cell r="F1002">
            <v>149</v>
          </cell>
          <cell r="G1002">
            <v>621</v>
          </cell>
          <cell r="H1002">
            <v>8.1</v>
          </cell>
          <cell r="I1002">
            <v>2.6</v>
          </cell>
          <cell r="J1002">
            <v>3.2</v>
          </cell>
          <cell r="K1002">
            <v>2</v>
          </cell>
          <cell r="L1002">
            <v>1.5</v>
          </cell>
          <cell r="M1002">
            <v>0</v>
          </cell>
          <cell r="N1002">
            <v>0</v>
          </cell>
          <cell r="O1002">
            <v>0</v>
          </cell>
          <cell r="P1002">
            <v>0</v>
          </cell>
          <cell r="Q1002">
            <v>0</v>
          </cell>
          <cell r="R1002">
            <v>0</v>
          </cell>
          <cell r="S1002">
            <v>18.899999999999999</v>
          </cell>
          <cell r="T1002">
            <v>0.2</v>
          </cell>
          <cell r="U1002">
            <v>0</v>
          </cell>
          <cell r="V1002">
            <v>71.599999999999994</v>
          </cell>
          <cell r="W1002">
            <v>0</v>
          </cell>
          <cell r="X1002">
            <v>86</v>
          </cell>
          <cell r="Y1002">
            <v>0</v>
          </cell>
          <cell r="Z1002">
            <v>0</v>
          </cell>
          <cell r="AA1002">
            <v>0.4</v>
          </cell>
          <cell r="AB1002">
            <v>0</v>
          </cell>
          <cell r="AC1002">
            <v>0.08</v>
          </cell>
          <cell r="AD1002">
            <v>0.19</v>
          </cell>
          <cell r="AE1002">
            <v>5</v>
          </cell>
          <cell r="AF1002">
            <v>8.5</v>
          </cell>
          <cell r="AG1002">
            <v>3.5</v>
          </cell>
          <cell r="AH1002">
            <v>0.32</v>
          </cell>
          <cell r="AI1002">
            <v>2</v>
          </cell>
          <cell r="AJ1002">
            <v>0</v>
          </cell>
          <cell r="AK1002">
            <v>22</v>
          </cell>
          <cell r="AL1002">
            <v>1.17</v>
          </cell>
          <cell r="AM1002">
            <v>83</v>
          </cell>
          <cell r="AN1002">
            <v>290</v>
          </cell>
          <cell r="AO1002">
            <v>16</v>
          </cell>
          <cell r="AP1002">
            <v>190</v>
          </cell>
          <cell r="AQ1002">
            <v>20</v>
          </cell>
          <cell r="AR1002">
            <v>1.6</v>
          </cell>
          <cell r="AS1002">
            <v>2.9</v>
          </cell>
        </row>
        <row r="1003">
          <cell r="A1003">
            <v>286</v>
          </cell>
          <cell r="B1003" t="str">
            <v>Perna de peru com pele, estufada com margarina</v>
          </cell>
          <cell r="C1003" t="str">
            <v>Pratos compostos</v>
          </cell>
          <cell r="D1003" t="str">
            <v>Pratos, incl. refeições prontas a comer (excluindo sopas e saladas)</v>
          </cell>
          <cell r="E1003" t="str">
            <v>Pratos, excluindo pratos  de massa ou arroz, sanduíches e pizza</v>
          </cell>
          <cell r="F1003">
            <v>170</v>
          </cell>
          <cell r="G1003">
            <v>710</v>
          </cell>
          <cell r="H1003">
            <v>9.6999999999999993</v>
          </cell>
          <cell r="I1003">
            <v>3.4</v>
          </cell>
          <cell r="J1003">
            <v>3.5</v>
          </cell>
          <cell r="K1003">
            <v>2.5</v>
          </cell>
          <cell r="L1003">
            <v>1.95</v>
          </cell>
          <cell r="M1003">
            <v>0</v>
          </cell>
          <cell r="N1003">
            <v>1.3</v>
          </cell>
          <cell r="O1003">
            <v>1.1000000000000001</v>
          </cell>
          <cell r="P1003">
            <v>0.2</v>
          </cell>
          <cell r="Q1003">
            <v>0</v>
          </cell>
          <cell r="R1003">
            <v>0.5</v>
          </cell>
          <cell r="S1003">
            <v>19.100000000000001</v>
          </cell>
          <cell r="T1003">
            <v>1.2</v>
          </cell>
          <cell r="U1003">
            <v>0</v>
          </cell>
          <cell r="V1003">
            <v>66.5</v>
          </cell>
          <cell r="W1003">
            <v>0</v>
          </cell>
          <cell r="X1003">
            <v>86</v>
          </cell>
          <cell r="Y1003">
            <v>33</v>
          </cell>
          <cell r="Z1003">
            <v>136</v>
          </cell>
          <cell r="AA1003">
            <v>0.2</v>
          </cell>
          <cell r="AB1003">
            <v>0.31</v>
          </cell>
          <cell r="AC1003">
            <v>7.0000000000000007E-2</v>
          </cell>
          <cell r="AD1003">
            <v>0.19</v>
          </cell>
          <cell r="AE1003">
            <v>3.2</v>
          </cell>
          <cell r="AF1003">
            <v>8.73</v>
          </cell>
          <cell r="AG1003">
            <v>3.52</v>
          </cell>
          <cell r="AH1003">
            <v>0.25</v>
          </cell>
          <cell r="AI1003">
            <v>0.99</v>
          </cell>
          <cell r="AJ1003">
            <v>5.6</v>
          </cell>
          <cell r="AK1003">
            <v>17</v>
          </cell>
          <cell r="AL1003">
            <v>2.46</v>
          </cell>
          <cell r="AM1003">
            <v>460</v>
          </cell>
          <cell r="AN1003">
            <v>240</v>
          </cell>
          <cell r="AO1003">
            <v>24</v>
          </cell>
          <cell r="AP1003">
            <v>140</v>
          </cell>
          <cell r="AQ1003">
            <v>22</v>
          </cell>
          <cell r="AR1003">
            <v>1.5</v>
          </cell>
          <cell r="AS1003">
            <v>2.8</v>
          </cell>
        </row>
        <row r="1004">
          <cell r="A1004">
            <v>182</v>
          </cell>
          <cell r="B1004" t="str">
            <v>Perna de porco gorda assada com azeite e margarina</v>
          </cell>
          <cell r="C1004" t="str">
            <v>Carne e produtos cárneos</v>
          </cell>
          <cell r="D1004" t="str">
            <v>Carne de mamiferos e de aves</v>
          </cell>
          <cell r="E1004" t="str">
            <v>Carne de mamíferos</v>
          </cell>
          <cell r="F1004">
            <v>353</v>
          </cell>
          <cell r="G1004">
            <v>1460</v>
          </cell>
          <cell r="H1004">
            <v>28.2</v>
          </cell>
          <cell r="I1004">
            <v>9.4</v>
          </cell>
          <cell r="J1004">
            <v>10.5</v>
          </cell>
          <cell r="K1004">
            <v>4.5999999999999996</v>
          </cell>
          <cell r="L1004">
            <v>3.99</v>
          </cell>
          <cell r="M1004">
            <v>0.1</v>
          </cell>
          <cell r="N1004">
            <v>0.2</v>
          </cell>
          <cell r="O1004">
            <v>0.2</v>
          </cell>
          <cell r="P1004">
            <v>0</v>
          </cell>
          <cell r="Q1004">
            <v>0</v>
          </cell>
          <cell r="R1004">
            <v>0</v>
          </cell>
          <cell r="S1004">
            <v>22.4</v>
          </cell>
          <cell r="T1004">
            <v>1.2</v>
          </cell>
          <cell r="U1004">
            <v>1.2</v>
          </cell>
          <cell r="V1004">
            <v>45.3</v>
          </cell>
          <cell r="W1004">
            <v>0</v>
          </cell>
          <cell r="X1004">
            <v>88</v>
          </cell>
          <cell r="Y1004">
            <v>18</v>
          </cell>
          <cell r="Z1004">
            <v>12</v>
          </cell>
          <cell r="AA1004">
            <v>0.7</v>
          </cell>
          <cell r="AB1004">
            <v>0.52</v>
          </cell>
          <cell r="AC1004">
            <v>0.49</v>
          </cell>
          <cell r="AD1004">
            <v>0.25</v>
          </cell>
          <cell r="AE1004">
            <v>7</v>
          </cell>
          <cell r="AF1004">
            <v>13.6</v>
          </cell>
          <cell r="AG1004">
            <v>4.09</v>
          </cell>
          <cell r="AH1004">
            <v>0.28999999999999998</v>
          </cell>
          <cell r="AI1004">
            <v>0.9</v>
          </cell>
          <cell r="AJ1004">
            <v>0</v>
          </cell>
          <cell r="AK1004">
            <v>1</v>
          </cell>
          <cell r="AL1004">
            <v>2.36</v>
          </cell>
          <cell r="AM1004">
            <v>490</v>
          </cell>
          <cell r="AN1004">
            <v>250</v>
          </cell>
          <cell r="AO1004">
            <v>14</v>
          </cell>
          <cell r="AP1004">
            <v>210</v>
          </cell>
          <cell r="AQ1004">
            <v>22</v>
          </cell>
          <cell r="AR1004">
            <v>1.3</v>
          </cell>
          <cell r="AS1004">
            <v>2.1</v>
          </cell>
        </row>
        <row r="1005">
          <cell r="A1005">
            <v>184</v>
          </cell>
          <cell r="B1005" t="str">
            <v>Perna de porco gorda assada com margarina</v>
          </cell>
          <cell r="C1005" t="str">
            <v>Carne e produtos cárneos</v>
          </cell>
          <cell r="D1005" t="str">
            <v>Carne de mamiferos e de aves</v>
          </cell>
          <cell r="E1005" t="str">
            <v>Carne de mamíferos</v>
          </cell>
          <cell r="F1005">
            <v>347</v>
          </cell>
          <cell r="G1005">
            <v>1440</v>
          </cell>
          <cell r="H1005">
            <v>27.6</v>
          </cell>
          <cell r="I1005">
            <v>10.199999999999999</v>
          </cell>
          <cell r="J1005">
            <v>8.6999999999999993</v>
          </cell>
          <cell r="K1005">
            <v>5</v>
          </cell>
          <cell r="L1005">
            <v>4.4000000000000004</v>
          </cell>
          <cell r="M1005">
            <v>0.1</v>
          </cell>
          <cell r="N1005">
            <v>0.2</v>
          </cell>
          <cell r="O1005">
            <v>0.2</v>
          </cell>
          <cell r="P1005">
            <v>0</v>
          </cell>
          <cell r="Q1005">
            <v>0</v>
          </cell>
          <cell r="R1005">
            <v>0</v>
          </cell>
          <cell r="S1005">
            <v>22.4</v>
          </cell>
          <cell r="T1005">
            <v>1.3</v>
          </cell>
          <cell r="U1005">
            <v>1.2</v>
          </cell>
          <cell r="V1005">
            <v>45.8</v>
          </cell>
          <cell r="W1005">
            <v>0</v>
          </cell>
          <cell r="X1005">
            <v>88</v>
          </cell>
          <cell r="Y1005">
            <v>35</v>
          </cell>
          <cell r="Z1005">
            <v>23</v>
          </cell>
          <cell r="AA1005">
            <v>0.7</v>
          </cell>
          <cell r="AB1005">
            <v>0.11</v>
          </cell>
          <cell r="AC1005">
            <v>0.49</v>
          </cell>
          <cell r="AD1005">
            <v>0.25</v>
          </cell>
          <cell r="AE1005">
            <v>7</v>
          </cell>
          <cell r="AF1005">
            <v>13.6</v>
          </cell>
          <cell r="AG1005">
            <v>4.09</v>
          </cell>
          <cell r="AH1005">
            <v>0.28999999999999998</v>
          </cell>
          <cell r="AI1005">
            <v>0.9</v>
          </cell>
          <cell r="AJ1005">
            <v>0</v>
          </cell>
          <cell r="AK1005">
            <v>1</v>
          </cell>
          <cell r="AL1005">
            <v>2.4500000000000002</v>
          </cell>
          <cell r="AM1005">
            <v>520</v>
          </cell>
          <cell r="AN1005">
            <v>250</v>
          </cell>
          <cell r="AO1005">
            <v>14</v>
          </cell>
          <cell r="AP1005">
            <v>210</v>
          </cell>
          <cell r="AQ1005">
            <v>22</v>
          </cell>
          <cell r="AR1005">
            <v>1.3</v>
          </cell>
          <cell r="AS1005">
            <v>2.2000000000000002</v>
          </cell>
        </row>
        <row r="1006">
          <cell r="A1006">
            <v>183</v>
          </cell>
          <cell r="B1006" t="str">
            <v>Perna de porco gorda assada com óleo alimentar e margarina</v>
          </cell>
          <cell r="C1006" t="str">
            <v>Carne e produtos cárneos</v>
          </cell>
          <cell r="D1006" t="str">
            <v>Carne de mamiferos e de aves</v>
          </cell>
          <cell r="E1006" t="str">
            <v>Carne de mamíferos</v>
          </cell>
          <cell r="F1006">
            <v>353</v>
          </cell>
          <cell r="G1006">
            <v>1460</v>
          </cell>
          <cell r="H1006">
            <v>28.2</v>
          </cell>
          <cell r="I1006">
            <v>9.3000000000000007</v>
          </cell>
          <cell r="J1006">
            <v>8.8000000000000007</v>
          </cell>
          <cell r="K1006">
            <v>6.2</v>
          </cell>
          <cell r="L1006">
            <v>5.68</v>
          </cell>
          <cell r="M1006">
            <v>0.1</v>
          </cell>
          <cell r="N1006">
            <v>0.2</v>
          </cell>
          <cell r="O1006">
            <v>0.2</v>
          </cell>
          <cell r="P1006">
            <v>0</v>
          </cell>
          <cell r="Q1006">
            <v>0</v>
          </cell>
          <cell r="R1006">
            <v>0</v>
          </cell>
          <cell r="S1006">
            <v>22.4</v>
          </cell>
          <cell r="T1006">
            <v>1.2</v>
          </cell>
          <cell r="U1006">
            <v>1.2</v>
          </cell>
          <cell r="V1006">
            <v>45.3</v>
          </cell>
          <cell r="W1006">
            <v>0</v>
          </cell>
          <cell r="X1006">
            <v>88</v>
          </cell>
          <cell r="Y1006">
            <v>18</v>
          </cell>
          <cell r="Z1006">
            <v>12</v>
          </cell>
          <cell r="AA1006">
            <v>0.7</v>
          </cell>
          <cell r="AB1006">
            <v>1.9</v>
          </cell>
          <cell r="AC1006">
            <v>0.49</v>
          </cell>
          <cell r="AD1006">
            <v>0.25</v>
          </cell>
          <cell r="AE1006">
            <v>7</v>
          </cell>
          <cell r="AF1006">
            <v>13.6</v>
          </cell>
          <cell r="AG1006">
            <v>4.09</v>
          </cell>
          <cell r="AH1006">
            <v>0.28999999999999998</v>
          </cell>
          <cell r="AI1006">
            <v>0.9</v>
          </cell>
          <cell r="AJ1006">
            <v>0</v>
          </cell>
          <cell r="AK1006">
            <v>1</v>
          </cell>
          <cell r="AL1006">
            <v>2.36</v>
          </cell>
          <cell r="AM1006">
            <v>490</v>
          </cell>
          <cell r="AN1006">
            <v>250</v>
          </cell>
          <cell r="AO1006">
            <v>14</v>
          </cell>
          <cell r="AP1006">
            <v>210</v>
          </cell>
          <cell r="AQ1006">
            <v>22</v>
          </cell>
          <cell r="AR1006">
            <v>1.3</v>
          </cell>
          <cell r="AS1006">
            <v>2.1</v>
          </cell>
        </row>
        <row r="1007">
          <cell r="A1007">
            <v>181</v>
          </cell>
          <cell r="B1007" t="str">
            <v>Perna de porco gorda assada, sem molho</v>
          </cell>
          <cell r="C1007" t="str">
            <v>Carne e produtos cárneos</v>
          </cell>
          <cell r="D1007" t="str">
            <v>Carne de mamiferos e de aves</v>
          </cell>
          <cell r="E1007" t="str">
            <v>Carne de mamíferos</v>
          </cell>
          <cell r="F1007">
            <v>283</v>
          </cell>
          <cell r="G1007">
            <v>1180</v>
          </cell>
          <cell r="H1007">
            <v>19.2</v>
          </cell>
          <cell r="I1007">
            <v>7.6</v>
          </cell>
          <cell r="J1007">
            <v>7.4</v>
          </cell>
          <cell r="K1007">
            <v>3.6</v>
          </cell>
          <cell r="L1007">
            <v>3.2</v>
          </cell>
          <cell r="M1007">
            <v>0.1</v>
          </cell>
          <cell r="N1007">
            <v>0</v>
          </cell>
          <cell r="O1007">
            <v>0</v>
          </cell>
          <cell r="P1007">
            <v>0</v>
          </cell>
          <cell r="Q1007">
            <v>0</v>
          </cell>
          <cell r="R1007">
            <v>0</v>
          </cell>
          <cell r="S1007">
            <v>27.6</v>
          </cell>
          <cell r="T1007">
            <v>0.5</v>
          </cell>
          <cell r="U1007">
            <v>0</v>
          </cell>
          <cell r="V1007">
            <v>50.1</v>
          </cell>
          <cell r="W1007">
            <v>0</v>
          </cell>
          <cell r="X1007">
            <v>108</v>
          </cell>
          <cell r="Y1007">
            <v>0</v>
          </cell>
          <cell r="Z1007">
            <v>0</v>
          </cell>
          <cell r="AA1007">
            <v>1</v>
          </cell>
          <cell r="AB1007">
            <v>0.12</v>
          </cell>
          <cell r="AC1007">
            <v>0.61</v>
          </cell>
          <cell r="AD1007">
            <v>0.32</v>
          </cell>
          <cell r="AE1007">
            <v>9</v>
          </cell>
          <cell r="AF1007">
            <v>15</v>
          </cell>
          <cell r="AG1007">
            <v>5.9</v>
          </cell>
          <cell r="AH1007">
            <v>0.4</v>
          </cell>
          <cell r="AI1007">
            <v>1.3</v>
          </cell>
          <cell r="AJ1007">
            <v>0</v>
          </cell>
          <cell r="AK1007">
            <v>1.4</v>
          </cell>
          <cell r="AL1007">
            <v>1.9</v>
          </cell>
          <cell r="AM1007">
            <v>200</v>
          </cell>
          <cell r="AN1007">
            <v>320</v>
          </cell>
          <cell r="AO1007">
            <v>16</v>
          </cell>
          <cell r="AP1007">
            <v>280</v>
          </cell>
          <cell r="AQ1007">
            <v>26</v>
          </cell>
          <cell r="AR1007">
            <v>1.6</v>
          </cell>
          <cell r="AS1007">
            <v>2.7</v>
          </cell>
        </row>
        <row r="1008">
          <cell r="A1008">
            <v>154</v>
          </cell>
          <cell r="B1008" t="str">
            <v>Perna de porco gorda crua</v>
          </cell>
          <cell r="C1008" t="str">
            <v>Carne e produtos cárneos</v>
          </cell>
          <cell r="D1008" t="str">
            <v>Carne de mamiferos e de aves</v>
          </cell>
          <cell r="E1008" t="str">
            <v>Carne de mamíferos</v>
          </cell>
          <cell r="F1008">
            <v>239</v>
          </cell>
          <cell r="G1008">
            <v>992</v>
          </cell>
          <cell r="H1008">
            <v>18.5</v>
          </cell>
          <cell r="I1008">
            <v>6.3</v>
          </cell>
          <cell r="J1008">
            <v>6.2</v>
          </cell>
          <cell r="K1008">
            <v>3</v>
          </cell>
          <cell r="L1008">
            <v>2.6</v>
          </cell>
          <cell r="M1008">
            <v>0.1</v>
          </cell>
          <cell r="N1008">
            <v>0</v>
          </cell>
          <cell r="O1008">
            <v>0</v>
          </cell>
          <cell r="P1008">
            <v>0</v>
          </cell>
          <cell r="Q1008">
            <v>0</v>
          </cell>
          <cell r="R1008">
            <v>0</v>
          </cell>
          <cell r="S1008">
            <v>18.100000000000001</v>
          </cell>
          <cell r="T1008">
            <v>0.1</v>
          </cell>
          <cell r="U1008">
            <v>0</v>
          </cell>
          <cell r="V1008">
            <v>62</v>
          </cell>
          <cell r="W1008">
            <v>0</v>
          </cell>
          <cell r="X1008">
            <v>71</v>
          </cell>
          <cell r="Y1008">
            <v>0</v>
          </cell>
          <cell r="Z1008">
            <v>0</v>
          </cell>
          <cell r="AA1008">
            <v>0.8</v>
          </cell>
          <cell r="AB1008">
            <v>0.09</v>
          </cell>
          <cell r="AC1008">
            <v>0.76</v>
          </cell>
          <cell r="AD1008">
            <v>0.24</v>
          </cell>
          <cell r="AE1008">
            <v>7.5</v>
          </cell>
          <cell r="AF1008">
            <v>11</v>
          </cell>
          <cell r="AG1008">
            <v>3.3</v>
          </cell>
          <cell r="AH1008">
            <v>0.42</v>
          </cell>
          <cell r="AI1008">
            <v>1</v>
          </cell>
          <cell r="AJ1008">
            <v>0</v>
          </cell>
          <cell r="AK1008">
            <v>1</v>
          </cell>
          <cell r="AL1008">
            <v>1.03</v>
          </cell>
          <cell r="AM1008">
            <v>57</v>
          </cell>
          <cell r="AN1008">
            <v>290</v>
          </cell>
          <cell r="AO1008">
            <v>11</v>
          </cell>
          <cell r="AP1008">
            <v>200</v>
          </cell>
          <cell r="AQ1008">
            <v>17</v>
          </cell>
          <cell r="AR1008">
            <v>1</v>
          </cell>
          <cell r="AS1008">
            <v>1.7</v>
          </cell>
        </row>
        <row r="1009">
          <cell r="A1009">
            <v>175</v>
          </cell>
          <cell r="B1009" t="str">
            <v>Perna de porco gorda grelhada</v>
          </cell>
          <cell r="C1009" t="str">
            <v>Carne e produtos cárneos</v>
          </cell>
          <cell r="D1009" t="str">
            <v>Carne de mamiferos e de aves</v>
          </cell>
          <cell r="E1009" t="str">
            <v>Carne de mamíferos</v>
          </cell>
          <cell r="F1009">
            <v>287</v>
          </cell>
          <cell r="G1009">
            <v>1200</v>
          </cell>
          <cell r="H1009">
            <v>20.6</v>
          </cell>
          <cell r="I1009">
            <v>7</v>
          </cell>
          <cell r="J1009">
            <v>6.9</v>
          </cell>
          <cell r="K1009">
            <v>3.3</v>
          </cell>
          <cell r="L1009">
            <v>2.9</v>
          </cell>
          <cell r="M1009">
            <v>0.1</v>
          </cell>
          <cell r="N1009">
            <v>0</v>
          </cell>
          <cell r="O1009">
            <v>0</v>
          </cell>
          <cell r="P1009">
            <v>0</v>
          </cell>
          <cell r="Q1009">
            <v>0</v>
          </cell>
          <cell r="R1009">
            <v>0</v>
          </cell>
          <cell r="S1009">
            <v>25.5</v>
          </cell>
          <cell r="T1009">
            <v>0.5</v>
          </cell>
          <cell r="U1009">
            <v>0</v>
          </cell>
          <cell r="V1009">
            <v>51.5</v>
          </cell>
          <cell r="W1009">
            <v>0</v>
          </cell>
          <cell r="X1009">
            <v>106</v>
          </cell>
          <cell r="Y1009">
            <v>0</v>
          </cell>
          <cell r="Z1009">
            <v>0</v>
          </cell>
          <cell r="AA1009">
            <v>1.2</v>
          </cell>
          <cell r="AB1009">
            <v>0.11</v>
          </cell>
          <cell r="AC1009">
            <v>0.9</v>
          </cell>
          <cell r="AD1009">
            <v>0.31</v>
          </cell>
          <cell r="AE1009">
            <v>8.3000000000000007</v>
          </cell>
          <cell r="AF1009">
            <v>14</v>
          </cell>
          <cell r="AG1009">
            <v>5.4</v>
          </cell>
          <cell r="AH1009">
            <v>0.44</v>
          </cell>
          <cell r="AI1009">
            <v>1</v>
          </cell>
          <cell r="AJ1009">
            <v>0</v>
          </cell>
          <cell r="AK1009">
            <v>1.3</v>
          </cell>
          <cell r="AL1009">
            <v>1.8</v>
          </cell>
          <cell r="AM1009">
            <v>190</v>
          </cell>
          <cell r="AN1009">
            <v>340</v>
          </cell>
          <cell r="AO1009">
            <v>16</v>
          </cell>
          <cell r="AP1009">
            <v>270</v>
          </cell>
          <cell r="AQ1009">
            <v>27</v>
          </cell>
          <cell r="AR1009">
            <v>1.3</v>
          </cell>
          <cell r="AS1009">
            <v>2.5</v>
          </cell>
        </row>
        <row r="1010">
          <cell r="A1010">
            <v>188</v>
          </cell>
          <cell r="B1010" t="str">
            <v>Perna de porco magra assada com azeite e margarina</v>
          </cell>
          <cell r="C1010" t="str">
            <v>Carne e produtos cárneos</v>
          </cell>
          <cell r="D1010" t="str">
            <v>Carne de mamiferos e de aves</v>
          </cell>
          <cell r="E1010" t="str">
            <v>Carne de mamíferos</v>
          </cell>
          <cell r="F1010">
            <v>245</v>
          </cell>
          <cell r="G1010">
            <v>1020</v>
          </cell>
          <cell r="H1010">
            <v>14.6</v>
          </cell>
          <cell r="I1010">
            <v>4.8</v>
          </cell>
          <cell r="J1010">
            <v>5.9</v>
          </cell>
          <cell r="K1010">
            <v>2.2999999999999998</v>
          </cell>
          <cell r="L1010">
            <v>2.13</v>
          </cell>
          <cell r="M1010">
            <v>0</v>
          </cell>
          <cell r="N1010">
            <v>0.2</v>
          </cell>
          <cell r="O1010">
            <v>0.2</v>
          </cell>
          <cell r="P1010">
            <v>0</v>
          </cell>
          <cell r="Q1010">
            <v>0</v>
          </cell>
          <cell r="R1010">
            <v>0</v>
          </cell>
          <cell r="S1010">
            <v>26</v>
          </cell>
          <cell r="T1010">
            <v>1.3</v>
          </cell>
          <cell r="U1010">
            <v>1.2</v>
          </cell>
          <cell r="V1010">
            <v>55</v>
          </cell>
          <cell r="W1010">
            <v>0</v>
          </cell>
          <cell r="X1010">
            <v>78</v>
          </cell>
          <cell r="Y1010">
            <v>18</v>
          </cell>
          <cell r="Z1010">
            <v>12</v>
          </cell>
          <cell r="AA1010">
            <v>0.5</v>
          </cell>
          <cell r="AB1010">
            <v>1.4</v>
          </cell>
          <cell r="AC1010">
            <v>0.45</v>
          </cell>
          <cell r="AD1010">
            <v>0.27</v>
          </cell>
          <cell r="AE1010">
            <v>6.7</v>
          </cell>
          <cell r="AF1010">
            <v>14.9</v>
          </cell>
          <cell r="AG1010">
            <v>5.82</v>
          </cell>
          <cell r="AH1010">
            <v>0.32</v>
          </cell>
          <cell r="AI1010">
            <v>0.9</v>
          </cell>
          <cell r="AJ1010">
            <v>0</v>
          </cell>
          <cell r="AK1010">
            <v>1</v>
          </cell>
          <cell r="AL1010">
            <v>2.4700000000000002</v>
          </cell>
          <cell r="AM1010">
            <v>520</v>
          </cell>
          <cell r="AN1010">
            <v>360</v>
          </cell>
          <cell r="AO1010">
            <v>15</v>
          </cell>
          <cell r="AP1010">
            <v>180</v>
          </cell>
          <cell r="AQ1010">
            <v>30</v>
          </cell>
          <cell r="AR1010">
            <v>0.9</v>
          </cell>
          <cell r="AS1010">
            <v>3.4</v>
          </cell>
        </row>
        <row r="1011">
          <cell r="A1011">
            <v>190</v>
          </cell>
          <cell r="B1011" t="str">
            <v>Perna de porco magra assada com margarina</v>
          </cell>
          <cell r="C1011" t="str">
            <v>Carne e produtos cárneos</v>
          </cell>
          <cell r="D1011" t="str">
            <v>Carne de mamiferos e de aves</v>
          </cell>
          <cell r="E1011" t="str">
            <v>Carne de mamíferos</v>
          </cell>
          <cell r="F1011">
            <v>239</v>
          </cell>
          <cell r="G1011">
            <v>998</v>
          </cell>
          <cell r="H1011">
            <v>14</v>
          </cell>
          <cell r="I1011">
            <v>5.6</v>
          </cell>
          <cell r="J1011">
            <v>4.0999999999999996</v>
          </cell>
          <cell r="K1011">
            <v>2.8</v>
          </cell>
          <cell r="L1011">
            <v>2.54</v>
          </cell>
          <cell r="M1011">
            <v>0</v>
          </cell>
          <cell r="N1011">
            <v>0.2</v>
          </cell>
          <cell r="O1011">
            <v>0.2</v>
          </cell>
          <cell r="P1011">
            <v>0</v>
          </cell>
          <cell r="Q1011">
            <v>0</v>
          </cell>
          <cell r="R1011">
            <v>0</v>
          </cell>
          <cell r="S1011">
            <v>26</v>
          </cell>
          <cell r="T1011">
            <v>1.4</v>
          </cell>
          <cell r="U1011">
            <v>1.2</v>
          </cell>
          <cell r="V1011">
            <v>55.4</v>
          </cell>
          <cell r="W1011">
            <v>0</v>
          </cell>
          <cell r="X1011">
            <v>78</v>
          </cell>
          <cell r="Y1011">
            <v>35</v>
          </cell>
          <cell r="Z1011">
            <v>23</v>
          </cell>
          <cell r="AA1011">
            <v>0.5</v>
          </cell>
          <cell r="AB1011">
            <v>0.99</v>
          </cell>
          <cell r="AC1011">
            <v>0.45</v>
          </cell>
          <cell r="AD1011">
            <v>0.27</v>
          </cell>
          <cell r="AE1011">
            <v>6.7</v>
          </cell>
          <cell r="AF1011">
            <v>14.9</v>
          </cell>
          <cell r="AG1011">
            <v>5.82</v>
          </cell>
          <cell r="AH1011">
            <v>0.32</v>
          </cell>
          <cell r="AI1011">
            <v>0.9</v>
          </cell>
          <cell r="AJ1011">
            <v>0</v>
          </cell>
          <cell r="AK1011">
            <v>1</v>
          </cell>
          <cell r="AL1011">
            <v>2.57</v>
          </cell>
          <cell r="AM1011">
            <v>550</v>
          </cell>
          <cell r="AN1011">
            <v>360</v>
          </cell>
          <cell r="AO1011">
            <v>15</v>
          </cell>
          <cell r="AP1011">
            <v>180</v>
          </cell>
          <cell r="AQ1011">
            <v>30</v>
          </cell>
          <cell r="AR1011">
            <v>1</v>
          </cell>
          <cell r="AS1011">
            <v>3.4</v>
          </cell>
        </row>
        <row r="1012">
          <cell r="A1012">
            <v>189</v>
          </cell>
          <cell r="B1012" t="str">
            <v>Perna de porco magra assada com óleo alimentar e margarina</v>
          </cell>
          <cell r="C1012" t="str">
            <v>Carne e produtos cárneos</v>
          </cell>
          <cell r="D1012" t="str">
            <v>Carne de mamiferos e de aves</v>
          </cell>
          <cell r="E1012" t="str">
            <v>Carne de mamíferos</v>
          </cell>
          <cell r="F1012">
            <v>244</v>
          </cell>
          <cell r="G1012">
            <v>1020</v>
          </cell>
          <cell r="H1012">
            <v>14.5</v>
          </cell>
          <cell r="I1012">
            <v>4.7</v>
          </cell>
          <cell r="J1012">
            <v>4.2</v>
          </cell>
          <cell r="K1012">
            <v>4</v>
          </cell>
          <cell r="L1012">
            <v>3.82</v>
          </cell>
          <cell r="M1012">
            <v>0</v>
          </cell>
          <cell r="N1012">
            <v>0.2</v>
          </cell>
          <cell r="O1012">
            <v>0.2</v>
          </cell>
          <cell r="P1012">
            <v>0</v>
          </cell>
          <cell r="Q1012">
            <v>0</v>
          </cell>
          <cell r="R1012">
            <v>0</v>
          </cell>
          <cell r="S1012">
            <v>26</v>
          </cell>
          <cell r="T1012">
            <v>1.3</v>
          </cell>
          <cell r="U1012">
            <v>1.2</v>
          </cell>
          <cell r="V1012">
            <v>55</v>
          </cell>
          <cell r="W1012">
            <v>0</v>
          </cell>
          <cell r="X1012">
            <v>78</v>
          </cell>
          <cell r="Y1012">
            <v>18</v>
          </cell>
          <cell r="Z1012">
            <v>12</v>
          </cell>
          <cell r="AA1012">
            <v>0.5</v>
          </cell>
          <cell r="AB1012">
            <v>2.78</v>
          </cell>
          <cell r="AC1012">
            <v>0.45</v>
          </cell>
          <cell r="AD1012">
            <v>0.27</v>
          </cell>
          <cell r="AE1012">
            <v>6.7</v>
          </cell>
          <cell r="AF1012">
            <v>14.9</v>
          </cell>
          <cell r="AG1012">
            <v>5.82</v>
          </cell>
          <cell r="AH1012">
            <v>0.32</v>
          </cell>
          <cell r="AI1012">
            <v>0.9</v>
          </cell>
          <cell r="AJ1012">
            <v>0</v>
          </cell>
          <cell r="AK1012">
            <v>1</v>
          </cell>
          <cell r="AL1012">
            <v>2.4700000000000002</v>
          </cell>
          <cell r="AM1012">
            <v>520</v>
          </cell>
          <cell r="AN1012">
            <v>360</v>
          </cell>
          <cell r="AO1012">
            <v>15</v>
          </cell>
          <cell r="AP1012">
            <v>180</v>
          </cell>
          <cell r="AQ1012">
            <v>30</v>
          </cell>
          <cell r="AR1012">
            <v>0.9</v>
          </cell>
          <cell r="AS1012">
            <v>3.4</v>
          </cell>
        </row>
        <row r="1013">
          <cell r="A1013">
            <v>179</v>
          </cell>
          <cell r="B1013" t="str">
            <v>Perna de porco magra assada, sem molho</v>
          </cell>
          <cell r="C1013" t="str">
            <v>Carne e produtos cárneos</v>
          </cell>
          <cell r="D1013" t="str">
            <v>Carne de mamiferos e de aves</v>
          </cell>
          <cell r="E1013" t="str">
            <v>Carne de mamíferos</v>
          </cell>
          <cell r="F1013">
            <v>213</v>
          </cell>
          <cell r="G1013">
            <v>893</v>
          </cell>
          <cell r="H1013">
            <v>9.9</v>
          </cell>
          <cell r="I1013">
            <v>3.4</v>
          </cell>
          <cell r="J1013">
            <v>3.3</v>
          </cell>
          <cell r="K1013">
            <v>1.6</v>
          </cell>
          <cell r="L1013">
            <v>1.4</v>
          </cell>
          <cell r="M1013">
            <v>0</v>
          </cell>
          <cell r="N1013">
            <v>0</v>
          </cell>
          <cell r="O1013">
            <v>0</v>
          </cell>
          <cell r="P1013">
            <v>0</v>
          </cell>
          <cell r="Q1013">
            <v>0</v>
          </cell>
          <cell r="R1013">
            <v>0</v>
          </cell>
          <cell r="S1013">
            <v>31</v>
          </cell>
          <cell r="T1013">
            <v>0.6</v>
          </cell>
          <cell r="U1013">
            <v>0</v>
          </cell>
          <cell r="V1013">
            <v>57</v>
          </cell>
          <cell r="W1013">
            <v>0</v>
          </cell>
          <cell r="X1013">
            <v>93</v>
          </cell>
          <cell r="Y1013">
            <v>0</v>
          </cell>
          <cell r="Z1013">
            <v>0</v>
          </cell>
          <cell r="AA1013">
            <v>0.6</v>
          </cell>
          <cell r="AB1013">
            <v>0.11</v>
          </cell>
          <cell r="AC1013">
            <v>0.55000000000000004</v>
          </cell>
          <cell r="AD1013">
            <v>0.34</v>
          </cell>
          <cell r="AE1013">
            <v>8.4</v>
          </cell>
          <cell r="AF1013">
            <v>15</v>
          </cell>
          <cell r="AG1013">
            <v>6.6</v>
          </cell>
          <cell r="AH1013">
            <v>0.43</v>
          </cell>
          <cell r="AI1013">
            <v>1.2</v>
          </cell>
          <cell r="AJ1013">
            <v>0</v>
          </cell>
          <cell r="AK1013">
            <v>1.4</v>
          </cell>
          <cell r="AL1013">
            <v>2</v>
          </cell>
          <cell r="AM1013">
            <v>240</v>
          </cell>
          <cell r="AN1013">
            <v>450</v>
          </cell>
          <cell r="AO1013">
            <v>17</v>
          </cell>
          <cell r="AP1013">
            <v>220</v>
          </cell>
          <cell r="AQ1013">
            <v>36</v>
          </cell>
          <cell r="AR1013">
            <v>1.1000000000000001</v>
          </cell>
          <cell r="AS1013">
            <v>4.2</v>
          </cell>
          <cell r="AU1013">
            <v>0.2</v>
          </cell>
        </row>
        <row r="1014">
          <cell r="A1014">
            <v>155</v>
          </cell>
          <cell r="B1014" t="str">
            <v>Perna de porco magra crua</v>
          </cell>
          <cell r="C1014" t="str">
            <v>Carne e produtos cárneos</v>
          </cell>
          <cell r="D1014" t="str">
            <v>Carne de mamiferos e de aves</v>
          </cell>
          <cell r="E1014" t="str">
            <v>Carne de mamíferos</v>
          </cell>
          <cell r="F1014">
            <v>152</v>
          </cell>
          <cell r="G1014">
            <v>635</v>
          </cell>
          <cell r="H1014">
            <v>7.5</v>
          </cell>
          <cell r="I1014">
            <v>2.6</v>
          </cell>
          <cell r="J1014">
            <v>2.5</v>
          </cell>
          <cell r="K1014">
            <v>1.2</v>
          </cell>
          <cell r="L1014">
            <v>1.1000000000000001</v>
          </cell>
          <cell r="M1014">
            <v>0</v>
          </cell>
          <cell r="N1014">
            <v>0</v>
          </cell>
          <cell r="O1014">
            <v>0</v>
          </cell>
          <cell r="P1014">
            <v>0</v>
          </cell>
          <cell r="Q1014">
            <v>0</v>
          </cell>
          <cell r="R1014">
            <v>0</v>
          </cell>
          <cell r="S1014">
            <v>21</v>
          </cell>
          <cell r="T1014">
            <v>0.2</v>
          </cell>
          <cell r="U1014">
            <v>0</v>
          </cell>
          <cell r="V1014">
            <v>69.8</v>
          </cell>
          <cell r="W1014">
            <v>0</v>
          </cell>
          <cell r="X1014">
            <v>63</v>
          </cell>
          <cell r="Y1014">
            <v>0</v>
          </cell>
          <cell r="Z1014">
            <v>0</v>
          </cell>
          <cell r="AA1014">
            <v>0.5</v>
          </cell>
          <cell r="AB1014">
            <v>0.8</v>
          </cell>
          <cell r="AC1014">
            <v>0.7</v>
          </cell>
          <cell r="AD1014">
            <v>0.26</v>
          </cell>
          <cell r="AE1014">
            <v>7.2</v>
          </cell>
          <cell r="AF1014">
            <v>12</v>
          </cell>
          <cell r="AG1014">
            <v>4.7</v>
          </cell>
          <cell r="AH1014">
            <v>0.46</v>
          </cell>
          <cell r="AI1014">
            <v>1</v>
          </cell>
          <cell r="AJ1014">
            <v>0</v>
          </cell>
          <cell r="AK1014">
            <v>1</v>
          </cell>
          <cell r="AL1014">
            <v>1.1200000000000001</v>
          </cell>
          <cell r="AM1014">
            <v>86</v>
          </cell>
          <cell r="AN1014">
            <v>420</v>
          </cell>
          <cell r="AO1014">
            <v>12</v>
          </cell>
          <cell r="AP1014">
            <v>170</v>
          </cell>
          <cell r="AQ1014">
            <v>25</v>
          </cell>
          <cell r="AR1014">
            <v>0.7</v>
          </cell>
          <cell r="AS1014">
            <v>2.7</v>
          </cell>
        </row>
        <row r="1015">
          <cell r="A1015">
            <v>170</v>
          </cell>
          <cell r="B1015" t="str">
            <v>Perna de porco magra estufada com azeite e banha</v>
          </cell>
          <cell r="C1015" t="str">
            <v>Pratos compostos</v>
          </cell>
          <cell r="D1015" t="str">
            <v>Pratos, incl. refeições prontas a comer (excluindo sopas e saladas)</v>
          </cell>
          <cell r="E1015" t="str">
            <v>Pratos, excluindo pratos  de massa ou arroz, sanduíches e pizza</v>
          </cell>
          <cell r="F1015">
            <v>206</v>
          </cell>
          <cell r="G1015">
            <v>858</v>
          </cell>
          <cell r="H1015">
            <v>11.9</v>
          </cell>
          <cell r="I1015">
            <v>3.5</v>
          </cell>
          <cell r="J1015">
            <v>5.5</v>
          </cell>
          <cell r="K1015">
            <v>1.6</v>
          </cell>
          <cell r="L1015">
            <v>1.48</v>
          </cell>
          <cell r="M1015">
            <v>0</v>
          </cell>
          <cell r="N1015">
            <v>0.7</v>
          </cell>
          <cell r="O1015">
            <v>0.5</v>
          </cell>
          <cell r="P1015">
            <v>0.1</v>
          </cell>
          <cell r="Q1015">
            <v>0.1</v>
          </cell>
          <cell r="R1015">
            <v>0.2</v>
          </cell>
          <cell r="S1015">
            <v>22.4</v>
          </cell>
          <cell r="T1015">
            <v>1.1000000000000001</v>
          </cell>
          <cell r="U1015">
            <v>0.8</v>
          </cell>
          <cell r="V1015">
            <v>61.2</v>
          </cell>
          <cell r="W1015">
            <v>0</v>
          </cell>
          <cell r="X1015">
            <v>68</v>
          </cell>
          <cell r="Y1015">
            <v>0</v>
          </cell>
          <cell r="Z1015">
            <v>0</v>
          </cell>
          <cell r="AA1015">
            <v>0.4</v>
          </cell>
          <cell r="AB1015">
            <v>1.24</v>
          </cell>
          <cell r="AC1015">
            <v>0.34</v>
          </cell>
          <cell r="AD1015">
            <v>0.21</v>
          </cell>
          <cell r="AE1015">
            <v>4.3</v>
          </cell>
          <cell r="AF1015">
            <v>12.8</v>
          </cell>
          <cell r="AG1015">
            <v>4.99</v>
          </cell>
          <cell r="AH1015">
            <v>0.25</v>
          </cell>
          <cell r="AI1015">
            <v>0.63</v>
          </cell>
          <cell r="AJ1015">
            <v>1.1000000000000001</v>
          </cell>
          <cell r="AK1015">
            <v>2.6</v>
          </cell>
          <cell r="AL1015">
            <v>2.2599999999999998</v>
          </cell>
          <cell r="AM1015">
            <v>430</v>
          </cell>
          <cell r="AN1015">
            <v>280</v>
          </cell>
          <cell r="AO1015">
            <v>17</v>
          </cell>
          <cell r="AP1015">
            <v>140</v>
          </cell>
          <cell r="AQ1015">
            <v>23</v>
          </cell>
          <cell r="AR1015">
            <v>0.9</v>
          </cell>
          <cell r="AS1015">
            <v>2.7</v>
          </cell>
        </row>
        <row r="1016">
          <cell r="A1016">
            <v>169</v>
          </cell>
          <cell r="B1016" t="str">
            <v>Perna de porco magra estufada com azeite e margarina</v>
          </cell>
          <cell r="C1016" t="str">
            <v>Pratos compostos</v>
          </cell>
          <cell r="D1016" t="str">
            <v>Pratos, incl. refeições prontas a comer (excluindo sopas e saladas)</v>
          </cell>
          <cell r="E1016" t="str">
            <v>Pratos, excluindo pratos  de massa ou arroz, sanduíches e pizza</v>
          </cell>
          <cell r="F1016">
            <v>203</v>
          </cell>
          <cell r="G1016">
            <v>847</v>
          </cell>
          <cell r="H1016">
            <v>11.6</v>
          </cell>
          <cell r="I1016">
            <v>3.7</v>
          </cell>
          <cell r="J1016">
            <v>4.8</v>
          </cell>
          <cell r="K1016">
            <v>1.8</v>
          </cell>
          <cell r="L1016">
            <v>1.65</v>
          </cell>
          <cell r="M1016">
            <v>0</v>
          </cell>
          <cell r="N1016">
            <v>0.7</v>
          </cell>
          <cell r="O1016">
            <v>0.5</v>
          </cell>
          <cell r="P1016">
            <v>0.1</v>
          </cell>
          <cell r="Q1016">
            <v>0.1</v>
          </cell>
          <cell r="R1016">
            <v>0.2</v>
          </cell>
          <cell r="S1016">
            <v>22.4</v>
          </cell>
          <cell r="T1016">
            <v>1.1000000000000001</v>
          </cell>
          <cell r="U1016">
            <v>0.8</v>
          </cell>
          <cell r="V1016">
            <v>61.5</v>
          </cell>
          <cell r="W1016">
            <v>0</v>
          </cell>
          <cell r="X1016">
            <v>67</v>
          </cell>
          <cell r="Y1016">
            <v>10</v>
          </cell>
          <cell r="Z1016">
            <v>6</v>
          </cell>
          <cell r="AA1016">
            <v>0.4</v>
          </cell>
          <cell r="AB1016">
            <v>1.23</v>
          </cell>
          <cell r="AC1016">
            <v>0.34</v>
          </cell>
          <cell r="AD1016">
            <v>0.21</v>
          </cell>
          <cell r="AE1016">
            <v>4.3</v>
          </cell>
          <cell r="AF1016">
            <v>12.8</v>
          </cell>
          <cell r="AG1016">
            <v>4.99</v>
          </cell>
          <cell r="AH1016">
            <v>0.25</v>
          </cell>
          <cell r="AI1016">
            <v>0.63</v>
          </cell>
          <cell r="AJ1016">
            <v>1.1000000000000001</v>
          </cell>
          <cell r="AK1016">
            <v>2.6</v>
          </cell>
          <cell r="AL1016">
            <v>2.31</v>
          </cell>
          <cell r="AM1016">
            <v>450</v>
          </cell>
          <cell r="AN1016">
            <v>280</v>
          </cell>
          <cell r="AO1016">
            <v>17</v>
          </cell>
          <cell r="AP1016">
            <v>140</v>
          </cell>
          <cell r="AQ1016">
            <v>23</v>
          </cell>
          <cell r="AR1016">
            <v>0.9</v>
          </cell>
          <cell r="AS1016">
            <v>2.7</v>
          </cell>
        </row>
        <row r="1017">
          <cell r="A1017">
            <v>171</v>
          </cell>
          <cell r="B1017" t="str">
            <v>Perna de porco magra estufada com margarina</v>
          </cell>
          <cell r="C1017" t="str">
            <v>Pratos compostos</v>
          </cell>
          <cell r="D1017" t="str">
            <v>Pratos, incl. refeições prontas a comer (excluindo sopas e saladas)</v>
          </cell>
          <cell r="E1017" t="str">
            <v>Pratos, excluindo pratos  de massa ou arroz, sanduíches e pizza</v>
          </cell>
          <cell r="F1017">
            <v>198</v>
          </cell>
          <cell r="G1017">
            <v>828</v>
          </cell>
          <cell r="H1017">
            <v>11.1</v>
          </cell>
          <cell r="I1017">
            <v>4.3</v>
          </cell>
          <cell r="J1017">
            <v>3.3</v>
          </cell>
          <cell r="K1017">
            <v>2.2000000000000002</v>
          </cell>
          <cell r="L1017">
            <v>1.98</v>
          </cell>
          <cell r="M1017">
            <v>0</v>
          </cell>
          <cell r="N1017">
            <v>0.7</v>
          </cell>
          <cell r="O1017">
            <v>0.5</v>
          </cell>
          <cell r="P1017">
            <v>0.1</v>
          </cell>
          <cell r="Q1017">
            <v>0.1</v>
          </cell>
          <cell r="R1017">
            <v>0.2</v>
          </cell>
          <cell r="S1017">
            <v>22.4</v>
          </cell>
          <cell r="T1017">
            <v>1.2</v>
          </cell>
          <cell r="U1017">
            <v>0.8</v>
          </cell>
          <cell r="V1017">
            <v>61.8</v>
          </cell>
          <cell r="W1017">
            <v>0</v>
          </cell>
          <cell r="X1017">
            <v>67</v>
          </cell>
          <cell r="Y1017">
            <v>24</v>
          </cell>
          <cell r="Z1017">
            <v>16</v>
          </cell>
          <cell r="AA1017">
            <v>0.4</v>
          </cell>
          <cell r="AB1017">
            <v>0.89</v>
          </cell>
          <cell r="AC1017">
            <v>0.34</v>
          </cell>
          <cell r="AD1017">
            <v>0.21</v>
          </cell>
          <cell r="AE1017">
            <v>4.3</v>
          </cell>
          <cell r="AF1017">
            <v>12.8</v>
          </cell>
          <cell r="AG1017">
            <v>4.99</v>
          </cell>
          <cell r="AH1017">
            <v>0.25</v>
          </cell>
          <cell r="AI1017">
            <v>0.63</v>
          </cell>
          <cell r="AJ1017">
            <v>1.1000000000000001</v>
          </cell>
          <cell r="AK1017">
            <v>2.6</v>
          </cell>
          <cell r="AL1017">
            <v>2.39</v>
          </cell>
          <cell r="AM1017">
            <v>480</v>
          </cell>
          <cell r="AN1017">
            <v>280</v>
          </cell>
          <cell r="AO1017">
            <v>17</v>
          </cell>
          <cell r="AP1017">
            <v>140</v>
          </cell>
          <cell r="AQ1017">
            <v>23</v>
          </cell>
          <cell r="AR1017">
            <v>0.9</v>
          </cell>
          <cell r="AS1017">
            <v>2.7</v>
          </cell>
        </row>
        <row r="1018">
          <cell r="A1018">
            <v>172</v>
          </cell>
          <cell r="B1018" t="str">
            <v>Perna de porco magra estufada com óleo alimentar e banha</v>
          </cell>
          <cell r="C1018" t="str">
            <v>Pratos compostos</v>
          </cell>
          <cell r="D1018" t="str">
            <v>Pratos, incl. refeições prontas a comer (excluindo sopas e saladas)</v>
          </cell>
          <cell r="E1018" t="str">
            <v>Pratos, excluindo pratos  de massa ou arroz, sanduíches e pizza</v>
          </cell>
          <cell r="F1018">
            <v>206</v>
          </cell>
          <cell r="G1018">
            <v>858</v>
          </cell>
          <cell r="H1018">
            <v>11.9</v>
          </cell>
          <cell r="I1018">
            <v>3.4</v>
          </cell>
          <cell r="J1018">
            <v>4.0999999999999996</v>
          </cell>
          <cell r="K1018">
            <v>3</v>
          </cell>
          <cell r="L1018">
            <v>2.86</v>
          </cell>
          <cell r="M1018">
            <v>0</v>
          </cell>
          <cell r="N1018">
            <v>0.7</v>
          </cell>
          <cell r="O1018">
            <v>0.5</v>
          </cell>
          <cell r="P1018">
            <v>0.1</v>
          </cell>
          <cell r="Q1018">
            <v>0.1</v>
          </cell>
          <cell r="R1018">
            <v>0.2</v>
          </cell>
          <cell r="S1018">
            <v>22.4</v>
          </cell>
          <cell r="T1018">
            <v>1.1000000000000001</v>
          </cell>
          <cell r="U1018">
            <v>0.8</v>
          </cell>
          <cell r="V1018">
            <v>61.2</v>
          </cell>
          <cell r="W1018">
            <v>0</v>
          </cell>
          <cell r="X1018">
            <v>68</v>
          </cell>
          <cell r="Y1018">
            <v>0</v>
          </cell>
          <cell r="Z1018">
            <v>0</v>
          </cell>
          <cell r="AA1018">
            <v>0.4</v>
          </cell>
          <cell r="AB1018">
            <v>2.37</v>
          </cell>
          <cell r="AC1018">
            <v>0.34</v>
          </cell>
          <cell r="AD1018">
            <v>0.21</v>
          </cell>
          <cell r="AE1018">
            <v>4.3</v>
          </cell>
          <cell r="AF1018">
            <v>12.8</v>
          </cell>
          <cell r="AG1018">
            <v>4.99</v>
          </cell>
          <cell r="AH1018">
            <v>0.25</v>
          </cell>
          <cell r="AI1018">
            <v>0.63</v>
          </cell>
          <cell r="AJ1018">
            <v>1.1000000000000001</v>
          </cell>
          <cell r="AK1018">
            <v>2.6</v>
          </cell>
          <cell r="AL1018">
            <v>2.2599999999999998</v>
          </cell>
          <cell r="AM1018">
            <v>430</v>
          </cell>
          <cell r="AN1018">
            <v>280</v>
          </cell>
          <cell r="AO1018">
            <v>17</v>
          </cell>
          <cell r="AP1018">
            <v>140</v>
          </cell>
          <cell r="AQ1018">
            <v>23</v>
          </cell>
          <cell r="AR1018">
            <v>0.9</v>
          </cell>
          <cell r="AS1018">
            <v>2.7</v>
          </cell>
        </row>
        <row r="1019">
          <cell r="A1019">
            <v>160</v>
          </cell>
          <cell r="B1019" t="str">
            <v>Perna de porco magra estufada, sem molho</v>
          </cell>
          <cell r="C1019" t="str">
            <v>Carne e produtos cárneos</v>
          </cell>
          <cell r="D1019" t="str">
            <v>Carne de mamiferos e de aves</v>
          </cell>
          <cell r="E1019" t="str">
            <v>Carne de mamíferos</v>
          </cell>
          <cell r="F1019">
            <v>213</v>
          </cell>
          <cell r="G1019">
            <v>893</v>
          </cell>
          <cell r="H1019">
            <v>11</v>
          </cell>
          <cell r="I1019">
            <v>3.8</v>
          </cell>
          <cell r="J1019">
            <v>3.6</v>
          </cell>
          <cell r="K1019">
            <v>1.8</v>
          </cell>
          <cell r="L1019">
            <v>1.6</v>
          </cell>
          <cell r="M1019">
            <v>0</v>
          </cell>
          <cell r="N1019">
            <v>0</v>
          </cell>
          <cell r="O1019">
            <v>0</v>
          </cell>
          <cell r="P1019">
            <v>0</v>
          </cell>
          <cell r="Q1019">
            <v>0</v>
          </cell>
          <cell r="R1019">
            <v>0</v>
          </cell>
          <cell r="S1019">
            <v>28.6</v>
          </cell>
          <cell r="T1019">
            <v>0.7</v>
          </cell>
          <cell r="U1019">
            <v>0</v>
          </cell>
          <cell r="V1019">
            <v>57.6</v>
          </cell>
          <cell r="W1019">
            <v>0</v>
          </cell>
          <cell r="X1019">
            <v>87</v>
          </cell>
          <cell r="Y1019">
            <v>0</v>
          </cell>
          <cell r="Z1019">
            <v>0</v>
          </cell>
          <cell r="AA1019">
            <v>0.6</v>
          </cell>
          <cell r="AB1019">
            <v>0.1</v>
          </cell>
          <cell r="AC1019">
            <v>0.46</v>
          </cell>
          <cell r="AD1019">
            <v>0.28999999999999998</v>
          </cell>
          <cell r="AE1019">
            <v>5.3</v>
          </cell>
          <cell r="AF1019">
            <v>11</v>
          </cell>
          <cell r="AG1019">
            <v>6.1</v>
          </cell>
          <cell r="AH1019">
            <v>0.3</v>
          </cell>
          <cell r="AI1019">
            <v>0.53</v>
          </cell>
          <cell r="AJ1019">
            <v>0</v>
          </cell>
          <cell r="AK1019">
            <v>1</v>
          </cell>
          <cell r="AL1019">
            <v>1.8</v>
          </cell>
          <cell r="AM1019">
            <v>260</v>
          </cell>
          <cell r="AN1019">
            <v>400</v>
          </cell>
          <cell r="AO1019">
            <v>15</v>
          </cell>
          <cell r="AP1019">
            <v>160</v>
          </cell>
          <cell r="AQ1019">
            <v>25</v>
          </cell>
          <cell r="AR1019">
            <v>1</v>
          </cell>
          <cell r="AS1019">
            <v>3.1</v>
          </cell>
          <cell r="AU1019">
            <v>0.2</v>
          </cell>
        </row>
        <row r="1020">
          <cell r="A1020">
            <v>174</v>
          </cell>
          <cell r="B1020" t="str">
            <v>Perna de porco magra grelhada</v>
          </cell>
          <cell r="C1020" t="str">
            <v>Carne e produtos cárneos</v>
          </cell>
          <cell r="D1020" t="str">
            <v>Carne de mamiferos e de aves</v>
          </cell>
          <cell r="E1020" t="str">
            <v>Carne de mamíferos</v>
          </cell>
          <cell r="F1020">
            <v>215</v>
          </cell>
          <cell r="G1020">
            <v>900</v>
          </cell>
          <cell r="H1020">
            <v>11.7</v>
          </cell>
          <cell r="I1020">
            <v>4.0999999999999996</v>
          </cell>
          <cell r="J1020">
            <v>3.9</v>
          </cell>
          <cell r="K1020">
            <v>1.9</v>
          </cell>
          <cell r="L1020">
            <v>1.7</v>
          </cell>
          <cell r="M1020">
            <v>0</v>
          </cell>
          <cell r="N1020">
            <v>0</v>
          </cell>
          <cell r="O1020">
            <v>0</v>
          </cell>
          <cell r="P1020">
            <v>0</v>
          </cell>
          <cell r="Q1020">
            <v>0</v>
          </cell>
          <cell r="R1020">
            <v>0</v>
          </cell>
          <cell r="S1020">
            <v>27.5</v>
          </cell>
          <cell r="T1020">
            <v>0.5</v>
          </cell>
          <cell r="U1020">
            <v>0</v>
          </cell>
          <cell r="V1020">
            <v>58.2</v>
          </cell>
          <cell r="W1020">
            <v>0</v>
          </cell>
          <cell r="X1020">
            <v>88</v>
          </cell>
          <cell r="Y1020">
            <v>0</v>
          </cell>
          <cell r="Z1020">
            <v>0</v>
          </cell>
          <cell r="AA1020">
            <v>0.7</v>
          </cell>
          <cell r="AB1020">
            <v>0.09</v>
          </cell>
          <cell r="AC1020">
            <v>0.77</v>
          </cell>
          <cell r="AD1020">
            <v>0.31</v>
          </cell>
          <cell r="AE1020">
            <v>7.4</v>
          </cell>
          <cell r="AF1020">
            <v>13</v>
          </cell>
          <cell r="AG1020">
            <v>5.9</v>
          </cell>
          <cell r="AH1020">
            <v>0.44</v>
          </cell>
          <cell r="AI1020">
            <v>0.97</v>
          </cell>
          <cell r="AJ1020">
            <v>0</v>
          </cell>
          <cell r="AK1020">
            <v>1.2</v>
          </cell>
          <cell r="AL1020">
            <v>1.7</v>
          </cell>
          <cell r="AM1020">
            <v>210</v>
          </cell>
          <cell r="AN1020">
            <v>460</v>
          </cell>
          <cell r="AO1020">
            <v>17</v>
          </cell>
          <cell r="AP1020">
            <v>200</v>
          </cell>
          <cell r="AQ1020">
            <v>35</v>
          </cell>
          <cell r="AR1020">
            <v>0.9</v>
          </cell>
          <cell r="AS1020">
            <v>3.7</v>
          </cell>
        </row>
        <row r="1021">
          <cell r="A1021">
            <v>285</v>
          </cell>
          <cell r="B1021" t="str">
            <v>Peru inteiro com pele, cru</v>
          </cell>
          <cell r="C1021" t="str">
            <v>Carne e produtos cárneos</v>
          </cell>
          <cell r="D1021" t="str">
            <v>Carne de mamiferos e de aves</v>
          </cell>
          <cell r="E1021" t="str">
            <v>Carne de aves</v>
          </cell>
          <cell r="F1021">
            <v>137</v>
          </cell>
          <cell r="G1021">
            <v>574</v>
          </cell>
          <cell r="H1021">
            <v>6.1</v>
          </cell>
          <cell r="I1021">
            <v>2</v>
          </cell>
          <cell r="J1021">
            <v>2.4</v>
          </cell>
          <cell r="K1021">
            <v>1.5</v>
          </cell>
          <cell r="L1021">
            <v>1.5</v>
          </cell>
          <cell r="M1021">
            <v>0</v>
          </cell>
          <cell r="N1021">
            <v>0</v>
          </cell>
          <cell r="O1021">
            <v>0</v>
          </cell>
          <cell r="P1021">
            <v>0</v>
          </cell>
          <cell r="Q1021">
            <v>0</v>
          </cell>
          <cell r="R1021">
            <v>0</v>
          </cell>
          <cell r="S1021">
            <v>20.5</v>
          </cell>
          <cell r="T1021">
            <v>0.1</v>
          </cell>
          <cell r="U1021">
            <v>0</v>
          </cell>
          <cell r="V1021">
            <v>72</v>
          </cell>
          <cell r="W1021">
            <v>0</v>
          </cell>
          <cell r="X1021">
            <v>78</v>
          </cell>
          <cell r="Y1021">
            <v>0</v>
          </cell>
          <cell r="Z1021">
            <v>0</v>
          </cell>
          <cell r="AA1021">
            <v>0.3</v>
          </cell>
          <cell r="AB1021">
            <v>0</v>
          </cell>
          <cell r="AC1021">
            <v>7.0000000000000007E-2</v>
          </cell>
          <cell r="AD1021">
            <v>0.14000000000000001</v>
          </cell>
          <cell r="AE1021">
            <v>8</v>
          </cell>
          <cell r="AF1021">
            <v>11</v>
          </cell>
          <cell r="AG1021">
            <v>3.8</v>
          </cell>
          <cell r="AH1021">
            <v>0.6</v>
          </cell>
          <cell r="AI1021">
            <v>2</v>
          </cell>
          <cell r="AJ1021">
            <v>0</v>
          </cell>
          <cell r="AK1021">
            <v>17</v>
          </cell>
          <cell r="AL1021">
            <v>1.1499999999999999</v>
          </cell>
          <cell r="AM1021">
            <v>49</v>
          </cell>
          <cell r="AN1021">
            <v>270</v>
          </cell>
          <cell r="AO1021">
            <v>18</v>
          </cell>
          <cell r="AP1021">
            <v>210</v>
          </cell>
          <cell r="AQ1021">
            <v>19</v>
          </cell>
          <cell r="AR1021">
            <v>2</v>
          </cell>
          <cell r="AS1021">
            <v>1.6</v>
          </cell>
        </row>
        <row r="1022">
          <cell r="A1022">
            <v>967</v>
          </cell>
          <cell r="B1022" t="str">
            <v>Pescada cozida (valor médio)</v>
          </cell>
          <cell r="C1022" t="str">
            <v>Peixes, mariscos, anfíbios, répteis e invertebrados</v>
          </cell>
          <cell r="D1022" t="str">
            <v>Peixe (músculo)</v>
          </cell>
          <cell r="E1022" t="str">
            <v>Peixe de mar</v>
          </cell>
          <cell r="F1022">
            <v>109</v>
          </cell>
          <cell r="G1022">
            <v>460</v>
          </cell>
          <cell r="H1022">
            <v>3.6</v>
          </cell>
          <cell r="I1022">
            <v>0.8</v>
          </cell>
          <cell r="J1022">
            <v>1</v>
          </cell>
          <cell r="K1022">
            <v>1.3</v>
          </cell>
          <cell r="L1022">
            <v>0</v>
          </cell>
          <cell r="M1022">
            <v>0</v>
          </cell>
          <cell r="N1022">
            <v>0</v>
          </cell>
          <cell r="O1022">
            <v>0</v>
          </cell>
          <cell r="P1022">
            <v>0</v>
          </cell>
          <cell r="Q1022">
            <v>0</v>
          </cell>
          <cell r="R1022">
            <v>0</v>
          </cell>
          <cell r="S1022">
            <v>19.2</v>
          </cell>
          <cell r="T1022">
            <v>0.5</v>
          </cell>
          <cell r="U1022">
            <v>0</v>
          </cell>
          <cell r="V1022">
            <v>76</v>
          </cell>
          <cell r="W1022">
            <v>0</v>
          </cell>
          <cell r="X1022">
            <v>25</v>
          </cell>
          <cell r="Y1022">
            <v>10</v>
          </cell>
          <cell r="Z1022">
            <v>0</v>
          </cell>
          <cell r="AA1022">
            <v>1.6</v>
          </cell>
          <cell r="AB1022">
            <v>0.6</v>
          </cell>
          <cell r="AC1022">
            <v>7.0000000000000007E-2</v>
          </cell>
          <cell r="AD1022">
            <v>0.03</v>
          </cell>
          <cell r="AE1022">
            <v>1.1000000000000001</v>
          </cell>
          <cell r="AF1022">
            <v>4.7</v>
          </cell>
          <cell r="AG1022">
            <v>3.6</v>
          </cell>
          <cell r="AH1022">
            <v>7.0000000000000007E-2</v>
          </cell>
          <cell r="AI1022">
            <v>0.67</v>
          </cell>
          <cell r="AJ1022">
            <v>0</v>
          </cell>
          <cell r="AK1022">
            <v>24</v>
          </cell>
          <cell r="AL1022">
            <v>1.4</v>
          </cell>
          <cell r="AM1022">
            <v>190</v>
          </cell>
          <cell r="AN1022">
            <v>350</v>
          </cell>
          <cell r="AO1022">
            <v>19</v>
          </cell>
          <cell r="AP1022">
            <v>200</v>
          </cell>
          <cell r="AQ1022">
            <v>33</v>
          </cell>
          <cell r="AR1022">
            <v>0.6</v>
          </cell>
          <cell r="AS1022">
            <v>0.7</v>
          </cell>
          <cell r="AU1022">
            <v>9.6999999999999993</v>
          </cell>
        </row>
        <row r="1023">
          <cell r="A1023">
            <v>966</v>
          </cell>
          <cell r="B1023" t="str">
            <v>Pescada crua (valor médio)</v>
          </cell>
          <cell r="C1023" t="str">
            <v>Peixes, mariscos, anfíbios, répteis e invertebrados</v>
          </cell>
          <cell r="D1023" t="str">
            <v>Peixe (músculo)</v>
          </cell>
          <cell r="E1023" t="str">
            <v>Peixe de mar</v>
          </cell>
          <cell r="F1023">
            <v>83</v>
          </cell>
          <cell r="G1023">
            <v>351</v>
          </cell>
          <cell r="H1023">
            <v>1.4</v>
          </cell>
          <cell r="I1023">
            <v>0.2</v>
          </cell>
          <cell r="J1023">
            <v>0.4</v>
          </cell>
          <cell r="K1023">
            <v>0.4</v>
          </cell>
          <cell r="L1023">
            <v>0</v>
          </cell>
          <cell r="M1023">
            <v>0</v>
          </cell>
          <cell r="N1023">
            <v>0</v>
          </cell>
          <cell r="O1023">
            <v>0</v>
          </cell>
          <cell r="P1023">
            <v>0</v>
          </cell>
          <cell r="Q1023">
            <v>0</v>
          </cell>
          <cell r="R1023">
            <v>0</v>
          </cell>
          <cell r="S1023">
            <v>17.600000000000001</v>
          </cell>
          <cell r="T1023">
            <v>0.3</v>
          </cell>
          <cell r="U1023">
            <v>0</v>
          </cell>
          <cell r="V1023">
            <v>80</v>
          </cell>
          <cell r="W1023">
            <v>0</v>
          </cell>
          <cell r="X1023">
            <v>19</v>
          </cell>
          <cell r="Y1023">
            <v>10</v>
          </cell>
          <cell r="Z1023">
            <v>0</v>
          </cell>
          <cell r="AA1023">
            <v>1.4</v>
          </cell>
          <cell r="AB1023">
            <v>0.5</v>
          </cell>
          <cell r="AC1023">
            <v>7.0000000000000007E-2</v>
          </cell>
          <cell r="AD1023">
            <v>0.04</v>
          </cell>
          <cell r="AE1023">
            <v>1.1000000000000001</v>
          </cell>
          <cell r="AF1023">
            <v>4.4000000000000004</v>
          </cell>
          <cell r="AG1023">
            <v>3.3</v>
          </cell>
          <cell r="AH1023">
            <v>0.06</v>
          </cell>
          <cell r="AI1023">
            <v>0.72</v>
          </cell>
          <cell r="AJ1023">
            <v>0</v>
          </cell>
          <cell r="AK1023">
            <v>18</v>
          </cell>
          <cell r="AL1023">
            <v>1.3</v>
          </cell>
          <cell r="AM1023">
            <v>100</v>
          </cell>
          <cell r="AN1023">
            <v>360</v>
          </cell>
          <cell r="AO1023">
            <v>31</v>
          </cell>
          <cell r="AP1023">
            <v>190</v>
          </cell>
          <cell r="AQ1023">
            <v>31</v>
          </cell>
          <cell r="AR1023">
            <v>0.3</v>
          </cell>
          <cell r="AS1023">
            <v>0.6</v>
          </cell>
        </row>
        <row r="1024">
          <cell r="A1024">
            <v>863</v>
          </cell>
          <cell r="B1024" t="str">
            <v>Pescada da África do Sul cozida</v>
          </cell>
          <cell r="C1024" t="str">
            <v>Peixes, mariscos, anfíbios, répteis e invertebrados</v>
          </cell>
          <cell r="D1024" t="str">
            <v>Peixe (músculo)</v>
          </cell>
          <cell r="E1024" t="str">
            <v>Peixe de mar</v>
          </cell>
          <cell r="F1024">
            <v>110</v>
          </cell>
          <cell r="G1024">
            <v>462</v>
          </cell>
          <cell r="H1024">
            <v>3.8</v>
          </cell>
          <cell r="I1024">
            <v>0.8</v>
          </cell>
          <cell r="J1024">
            <v>1.1000000000000001</v>
          </cell>
          <cell r="K1024">
            <v>1.3</v>
          </cell>
          <cell r="L1024">
            <v>0</v>
          </cell>
          <cell r="M1024">
            <v>0</v>
          </cell>
          <cell r="N1024">
            <v>0</v>
          </cell>
          <cell r="O1024">
            <v>0</v>
          </cell>
          <cell r="P1024">
            <v>0</v>
          </cell>
          <cell r="Q1024">
            <v>0</v>
          </cell>
          <cell r="R1024">
            <v>0</v>
          </cell>
          <cell r="S1024">
            <v>18.899999999999999</v>
          </cell>
          <cell r="T1024">
            <v>0.6</v>
          </cell>
          <cell r="U1024">
            <v>0</v>
          </cell>
          <cell r="V1024">
            <v>75.8</v>
          </cell>
          <cell r="W1024">
            <v>0</v>
          </cell>
          <cell r="X1024">
            <v>23</v>
          </cell>
          <cell r="Y1024">
            <v>6</v>
          </cell>
          <cell r="Z1024">
            <v>0</v>
          </cell>
          <cell r="AA1024">
            <v>1.1000000000000001</v>
          </cell>
          <cell r="AB1024">
            <v>0.62</v>
          </cell>
          <cell r="AC1024">
            <v>0.05</v>
          </cell>
          <cell r="AD1024">
            <v>0.03</v>
          </cell>
          <cell r="AE1024">
            <v>0.82</v>
          </cell>
          <cell r="AF1024">
            <v>4.3</v>
          </cell>
          <cell r="AG1024">
            <v>3.5</v>
          </cell>
          <cell r="AH1024">
            <v>0.04</v>
          </cell>
          <cell r="AI1024">
            <v>0.72</v>
          </cell>
          <cell r="AJ1024">
            <v>0</v>
          </cell>
          <cell r="AK1024">
            <v>25</v>
          </cell>
          <cell r="AL1024">
            <v>1.4</v>
          </cell>
          <cell r="AM1024">
            <v>240</v>
          </cell>
          <cell r="AN1024">
            <v>330</v>
          </cell>
          <cell r="AO1024">
            <v>20</v>
          </cell>
          <cell r="AP1024">
            <v>200</v>
          </cell>
          <cell r="AQ1024">
            <v>39</v>
          </cell>
          <cell r="AR1024">
            <v>0.3</v>
          </cell>
          <cell r="AS1024">
            <v>0.7</v>
          </cell>
          <cell r="AU1024">
            <v>9.6999999999999993</v>
          </cell>
        </row>
        <row r="1025">
          <cell r="A1025">
            <v>862</v>
          </cell>
          <cell r="B1025" t="str">
            <v>Pescada da África do Sul crua</v>
          </cell>
          <cell r="C1025" t="str">
            <v>Peixes, mariscos, anfíbios, répteis e invertebrados</v>
          </cell>
          <cell r="D1025" t="str">
            <v>Peixe (músculo)</v>
          </cell>
          <cell r="E1025" t="str">
            <v>Peixe de mar</v>
          </cell>
          <cell r="F1025">
            <v>81</v>
          </cell>
          <cell r="G1025">
            <v>341</v>
          </cell>
          <cell r="H1025">
            <v>1.3</v>
          </cell>
          <cell r="I1025">
            <v>0.2</v>
          </cell>
          <cell r="J1025">
            <v>0.4</v>
          </cell>
          <cell r="K1025">
            <v>0.4</v>
          </cell>
          <cell r="L1025">
            <v>0</v>
          </cell>
          <cell r="M1025">
            <v>0</v>
          </cell>
          <cell r="N1025">
            <v>0</v>
          </cell>
          <cell r="O1025">
            <v>0</v>
          </cell>
          <cell r="P1025">
            <v>0</v>
          </cell>
          <cell r="Q1025">
            <v>0</v>
          </cell>
          <cell r="R1025">
            <v>0</v>
          </cell>
          <cell r="S1025">
            <v>17.2</v>
          </cell>
          <cell r="T1025">
            <v>0.3</v>
          </cell>
          <cell r="U1025">
            <v>0</v>
          </cell>
          <cell r="V1025">
            <v>81</v>
          </cell>
          <cell r="W1025">
            <v>0</v>
          </cell>
          <cell r="X1025">
            <v>19</v>
          </cell>
          <cell r="Y1025">
            <v>7</v>
          </cell>
          <cell r="Z1025">
            <v>0</v>
          </cell>
          <cell r="AA1025">
            <v>1.1000000000000001</v>
          </cell>
          <cell r="AB1025">
            <v>0.4</v>
          </cell>
          <cell r="AC1025">
            <v>0.05</v>
          </cell>
          <cell r="AD1025">
            <v>0.04</v>
          </cell>
          <cell r="AE1025">
            <v>0.86</v>
          </cell>
          <cell r="AF1025">
            <v>4.0999999999999996</v>
          </cell>
          <cell r="AG1025">
            <v>3.2</v>
          </cell>
          <cell r="AH1025">
            <v>0.04</v>
          </cell>
          <cell r="AI1025">
            <v>0.6</v>
          </cell>
          <cell r="AJ1025">
            <v>0</v>
          </cell>
          <cell r="AK1025">
            <v>13</v>
          </cell>
          <cell r="AL1025">
            <v>1.3</v>
          </cell>
          <cell r="AM1025">
            <v>120</v>
          </cell>
          <cell r="AN1025">
            <v>330</v>
          </cell>
          <cell r="AO1025">
            <v>20</v>
          </cell>
          <cell r="AP1025">
            <v>180</v>
          </cell>
          <cell r="AQ1025">
            <v>37</v>
          </cell>
          <cell r="AR1025">
            <v>0.3</v>
          </cell>
          <cell r="AS1025">
            <v>0.6</v>
          </cell>
        </row>
        <row r="1026">
          <cell r="A1026">
            <v>864</v>
          </cell>
          <cell r="B1026" t="str">
            <v>Pescada da África do Sul frita</v>
          </cell>
          <cell r="C1026" t="str">
            <v>Peixes, mariscos, anfíbios, répteis e invertebrados</v>
          </cell>
          <cell r="D1026" t="str">
            <v>Peixe (músculo)</v>
          </cell>
          <cell r="E1026" t="str">
            <v>Peixe de mar</v>
          </cell>
          <cell r="F1026">
            <v>175</v>
          </cell>
          <cell r="G1026">
            <v>734</v>
          </cell>
          <cell r="H1026">
            <v>8.4</v>
          </cell>
          <cell r="I1026">
            <v>1</v>
          </cell>
          <cell r="J1026">
            <v>2.2999999999999998</v>
          </cell>
          <cell r="K1026">
            <v>4.3</v>
          </cell>
          <cell r="L1026">
            <v>3.7</v>
          </cell>
          <cell r="M1026">
            <v>0.1</v>
          </cell>
          <cell r="N1026">
            <v>1.7</v>
          </cell>
          <cell r="O1026">
            <v>0</v>
          </cell>
          <cell r="P1026">
            <v>0</v>
          </cell>
          <cell r="Q1026">
            <v>1.7</v>
          </cell>
          <cell r="R1026">
            <v>0</v>
          </cell>
          <cell r="S1026">
            <v>23.2</v>
          </cell>
          <cell r="T1026">
            <v>2.4</v>
          </cell>
          <cell r="U1026">
            <v>0</v>
          </cell>
          <cell r="V1026">
            <v>64.8</v>
          </cell>
          <cell r="W1026">
            <v>0</v>
          </cell>
          <cell r="X1026">
            <v>21</v>
          </cell>
          <cell r="Y1026">
            <v>14</v>
          </cell>
          <cell r="Z1026">
            <v>0</v>
          </cell>
          <cell r="AA1026">
            <v>0.8</v>
          </cell>
          <cell r="AB1026">
            <v>1</v>
          </cell>
          <cell r="AC1026">
            <v>7.0000000000000007E-2</v>
          </cell>
          <cell r="AD1026">
            <v>0.05</v>
          </cell>
          <cell r="AE1026">
            <v>1.1000000000000001</v>
          </cell>
          <cell r="AF1026">
            <v>5.4</v>
          </cell>
          <cell r="AG1026">
            <v>4.3</v>
          </cell>
          <cell r="AH1026">
            <v>0.05</v>
          </cell>
          <cell r="AI1026">
            <v>0.95</v>
          </cell>
          <cell r="AJ1026">
            <v>0</v>
          </cell>
          <cell r="AK1026">
            <v>24</v>
          </cell>
          <cell r="AL1026">
            <v>1.8</v>
          </cell>
          <cell r="AM1026">
            <v>950</v>
          </cell>
          <cell r="AN1026">
            <v>410</v>
          </cell>
          <cell r="AO1026">
            <v>27</v>
          </cell>
          <cell r="AP1026">
            <v>270</v>
          </cell>
          <cell r="AQ1026">
            <v>46</v>
          </cell>
          <cell r="AR1026">
            <v>0.4</v>
          </cell>
          <cell r="AS1026">
            <v>0.7</v>
          </cell>
          <cell r="AU1026">
            <v>9.6999999999999993</v>
          </cell>
        </row>
        <row r="1027">
          <cell r="A1027">
            <v>866</v>
          </cell>
          <cell r="B1027" t="str">
            <v>Pescada do Chile cozida</v>
          </cell>
          <cell r="C1027" t="str">
            <v>Peixes, mariscos, anfíbios, répteis e invertebrados</v>
          </cell>
          <cell r="D1027" t="str">
            <v>Peixe (músculo)</v>
          </cell>
          <cell r="E1027" t="str">
            <v>Peixe de mar</v>
          </cell>
          <cell r="F1027">
            <v>108</v>
          </cell>
          <cell r="G1027">
            <v>454</v>
          </cell>
          <cell r="H1027">
            <v>3.3</v>
          </cell>
          <cell r="I1027">
            <v>0.7</v>
          </cell>
          <cell r="J1027">
            <v>0.9</v>
          </cell>
          <cell r="K1027">
            <v>1.2</v>
          </cell>
          <cell r="L1027">
            <v>0</v>
          </cell>
          <cell r="M1027">
            <v>0</v>
          </cell>
          <cell r="N1027">
            <v>0</v>
          </cell>
          <cell r="O1027">
            <v>0</v>
          </cell>
          <cell r="P1027">
            <v>0</v>
          </cell>
          <cell r="Q1027">
            <v>0</v>
          </cell>
          <cell r="R1027">
            <v>0</v>
          </cell>
          <cell r="S1027">
            <v>19.5</v>
          </cell>
          <cell r="T1027">
            <v>0.4</v>
          </cell>
          <cell r="U1027">
            <v>0</v>
          </cell>
          <cell r="V1027">
            <v>76.2</v>
          </cell>
          <cell r="W1027">
            <v>0</v>
          </cell>
          <cell r="X1027">
            <v>26</v>
          </cell>
          <cell r="Y1027">
            <v>7</v>
          </cell>
          <cell r="Z1027">
            <v>0</v>
          </cell>
          <cell r="AA1027">
            <v>1.8</v>
          </cell>
          <cell r="AB1027">
            <v>0.51</v>
          </cell>
          <cell r="AC1027">
            <v>0.09</v>
          </cell>
          <cell r="AD1027">
            <v>0.04</v>
          </cell>
          <cell r="AE1027">
            <v>1.3</v>
          </cell>
          <cell r="AF1027">
            <v>4.9000000000000004</v>
          </cell>
          <cell r="AG1027">
            <v>3.6</v>
          </cell>
          <cell r="AH1027">
            <v>0.1</v>
          </cell>
          <cell r="AI1027">
            <v>0.66</v>
          </cell>
          <cell r="AJ1027">
            <v>0</v>
          </cell>
          <cell r="AK1027">
            <v>22</v>
          </cell>
          <cell r="AL1027">
            <v>1.4</v>
          </cell>
          <cell r="AM1027">
            <v>140</v>
          </cell>
          <cell r="AN1027">
            <v>370</v>
          </cell>
          <cell r="AO1027">
            <v>16</v>
          </cell>
          <cell r="AP1027">
            <v>190</v>
          </cell>
          <cell r="AQ1027">
            <v>27</v>
          </cell>
          <cell r="AR1027">
            <v>1</v>
          </cell>
          <cell r="AS1027">
            <v>0.6</v>
          </cell>
          <cell r="AU1027">
            <v>9.6999999999999993</v>
          </cell>
        </row>
        <row r="1028">
          <cell r="A1028">
            <v>865</v>
          </cell>
          <cell r="B1028" t="str">
            <v>Pescada do Chile crua</v>
          </cell>
          <cell r="C1028" t="str">
            <v>Peixes, mariscos, anfíbios, répteis e invertebrados</v>
          </cell>
          <cell r="D1028" t="str">
            <v>Peixe (músculo)</v>
          </cell>
          <cell r="E1028" t="str">
            <v>Peixe de mar</v>
          </cell>
          <cell r="F1028">
            <v>86</v>
          </cell>
          <cell r="G1028">
            <v>362</v>
          </cell>
          <cell r="H1028">
            <v>1.5</v>
          </cell>
          <cell r="I1028">
            <v>0.3</v>
          </cell>
          <cell r="J1028">
            <v>0.4</v>
          </cell>
          <cell r="K1028">
            <v>0.4</v>
          </cell>
          <cell r="L1028">
            <v>0</v>
          </cell>
          <cell r="M1028">
            <v>0</v>
          </cell>
          <cell r="N1028">
            <v>0</v>
          </cell>
          <cell r="O1028">
            <v>0</v>
          </cell>
          <cell r="P1028">
            <v>0</v>
          </cell>
          <cell r="Q1028">
            <v>0</v>
          </cell>
          <cell r="R1028">
            <v>0</v>
          </cell>
          <cell r="S1028">
            <v>18</v>
          </cell>
          <cell r="T1028">
            <v>0.2</v>
          </cell>
          <cell r="U1028">
            <v>0</v>
          </cell>
          <cell r="V1028">
            <v>78.7</v>
          </cell>
          <cell r="W1028">
            <v>0</v>
          </cell>
          <cell r="X1028">
            <v>19</v>
          </cell>
          <cell r="Y1028">
            <v>5</v>
          </cell>
          <cell r="Z1028">
            <v>0</v>
          </cell>
          <cell r="AA1028">
            <v>1.3</v>
          </cell>
          <cell r="AB1028">
            <v>0.69</v>
          </cell>
          <cell r="AC1028">
            <v>0.1</v>
          </cell>
          <cell r="AD1028">
            <v>0.05</v>
          </cell>
          <cell r="AE1028">
            <v>1.3</v>
          </cell>
          <cell r="AF1028">
            <v>4.7</v>
          </cell>
          <cell r="AG1028">
            <v>3.4</v>
          </cell>
          <cell r="AH1028">
            <v>0.09</v>
          </cell>
          <cell r="AI1028">
            <v>0.84</v>
          </cell>
          <cell r="AJ1028">
            <v>0</v>
          </cell>
          <cell r="AK1028">
            <v>22</v>
          </cell>
          <cell r="AL1028">
            <v>1.3</v>
          </cell>
          <cell r="AM1028">
            <v>85</v>
          </cell>
          <cell r="AN1028">
            <v>380</v>
          </cell>
          <cell r="AO1028">
            <v>43</v>
          </cell>
          <cell r="AP1028">
            <v>200</v>
          </cell>
          <cell r="AQ1028">
            <v>26</v>
          </cell>
          <cell r="AR1028">
            <v>0.3</v>
          </cell>
          <cell r="AS1028">
            <v>0.5</v>
          </cell>
        </row>
        <row r="1029">
          <cell r="A1029">
            <v>867</v>
          </cell>
          <cell r="B1029" t="str">
            <v>Pescada do Chile frita</v>
          </cell>
          <cell r="C1029" t="str">
            <v>Peixes, mariscos, anfíbios, répteis e invertebrados</v>
          </cell>
          <cell r="D1029" t="str">
            <v>Peixe (músculo)</v>
          </cell>
          <cell r="E1029" t="str">
            <v>Peixe de mar</v>
          </cell>
          <cell r="F1029">
            <v>171</v>
          </cell>
          <cell r="G1029">
            <v>715</v>
          </cell>
          <cell r="H1029">
            <v>8.8000000000000007</v>
          </cell>
          <cell r="I1029">
            <v>1</v>
          </cell>
          <cell r="J1029">
            <v>2.4</v>
          </cell>
          <cell r="K1029">
            <v>4.5999999999999996</v>
          </cell>
          <cell r="L1029">
            <v>4</v>
          </cell>
          <cell r="M1029">
            <v>0</v>
          </cell>
          <cell r="N1029">
            <v>2.6</v>
          </cell>
          <cell r="O1029">
            <v>0</v>
          </cell>
          <cell r="P1029">
            <v>0</v>
          </cell>
          <cell r="Q1029">
            <v>2.6</v>
          </cell>
          <cell r="R1029">
            <v>0</v>
          </cell>
          <cell r="S1029">
            <v>20.3</v>
          </cell>
          <cell r="T1029">
            <v>2.2000000000000002</v>
          </cell>
          <cell r="U1029">
            <v>0</v>
          </cell>
          <cell r="V1029">
            <v>65.8</v>
          </cell>
          <cell r="W1029">
            <v>0</v>
          </cell>
          <cell r="X1029">
            <v>22</v>
          </cell>
          <cell r="Y1029">
            <v>7</v>
          </cell>
          <cell r="Z1029">
            <v>0</v>
          </cell>
          <cell r="AA1029">
            <v>1.6</v>
          </cell>
          <cell r="AB1029">
            <v>2.6</v>
          </cell>
          <cell r="AC1029">
            <v>0.08</v>
          </cell>
          <cell r="AD1029">
            <v>0.04</v>
          </cell>
          <cell r="AE1029">
            <v>1.4</v>
          </cell>
          <cell r="AF1029">
            <v>5.2</v>
          </cell>
          <cell r="AG1029">
            <v>3.8</v>
          </cell>
          <cell r="AH1029">
            <v>0.09</v>
          </cell>
          <cell r="AI1029">
            <v>0.33</v>
          </cell>
          <cell r="AJ1029">
            <v>0</v>
          </cell>
          <cell r="AK1029">
            <v>20</v>
          </cell>
          <cell r="AL1029">
            <v>2.7</v>
          </cell>
          <cell r="AM1029">
            <v>870</v>
          </cell>
          <cell r="AN1029">
            <v>440</v>
          </cell>
          <cell r="AO1029">
            <v>26</v>
          </cell>
          <cell r="AP1029">
            <v>240</v>
          </cell>
          <cell r="AQ1029">
            <v>36</v>
          </cell>
          <cell r="AR1029">
            <v>0.3</v>
          </cell>
          <cell r="AS1029">
            <v>0.7</v>
          </cell>
          <cell r="AU1029">
            <v>9.6999999999999993</v>
          </cell>
        </row>
        <row r="1030">
          <cell r="A1030">
            <v>869</v>
          </cell>
          <cell r="B1030" t="str">
            <v>Pescada europeia cozida</v>
          </cell>
          <cell r="C1030" t="str">
            <v>Peixes, mariscos, anfíbios, répteis e invertebrados</v>
          </cell>
          <cell r="D1030" t="str">
            <v>Peixe (músculo)</v>
          </cell>
          <cell r="E1030" t="str">
            <v>Peixe de mar</v>
          </cell>
          <cell r="F1030">
            <v>114</v>
          </cell>
          <cell r="G1030">
            <v>479</v>
          </cell>
          <cell r="H1030">
            <v>3.7</v>
          </cell>
          <cell r="I1030">
            <v>0.9</v>
          </cell>
          <cell r="J1030">
            <v>0.7</v>
          </cell>
          <cell r="K1030">
            <v>1.6</v>
          </cell>
          <cell r="L1030">
            <v>0</v>
          </cell>
          <cell r="M1030">
            <v>0</v>
          </cell>
          <cell r="N1030">
            <v>0</v>
          </cell>
          <cell r="O1030">
            <v>0</v>
          </cell>
          <cell r="P1030">
            <v>0</v>
          </cell>
          <cell r="Q1030">
            <v>0</v>
          </cell>
          <cell r="R1030">
            <v>0</v>
          </cell>
          <cell r="S1030">
            <v>20.100000000000001</v>
          </cell>
          <cell r="T1030">
            <v>0.4</v>
          </cell>
          <cell r="U1030">
            <v>0</v>
          </cell>
          <cell r="V1030">
            <v>74.2</v>
          </cell>
          <cell r="W1030">
            <v>0</v>
          </cell>
          <cell r="X1030">
            <v>28</v>
          </cell>
          <cell r="Y1030">
            <v>5</v>
          </cell>
          <cell r="Z1030">
            <v>0</v>
          </cell>
          <cell r="AA1030">
            <v>5.2</v>
          </cell>
          <cell r="AB1030">
            <v>0.45</v>
          </cell>
          <cell r="AC1030">
            <v>0.02</v>
          </cell>
          <cell r="AD1030">
            <v>0.04</v>
          </cell>
          <cell r="AE1030">
            <v>1</v>
          </cell>
          <cell r="AF1030">
            <v>4.8</v>
          </cell>
          <cell r="AG1030">
            <v>3.8</v>
          </cell>
          <cell r="AH1030">
            <v>0.04</v>
          </cell>
          <cell r="AI1030">
            <v>0.36</v>
          </cell>
          <cell r="AJ1030">
            <v>0</v>
          </cell>
          <cell r="AK1030">
            <v>23</v>
          </cell>
          <cell r="AL1030">
            <v>1.3</v>
          </cell>
          <cell r="AM1030">
            <v>170</v>
          </cell>
          <cell r="AN1030">
            <v>370</v>
          </cell>
          <cell r="AO1030">
            <v>29</v>
          </cell>
          <cell r="AP1030">
            <v>230</v>
          </cell>
          <cell r="AQ1030">
            <v>32</v>
          </cell>
          <cell r="AR1030">
            <v>0.5</v>
          </cell>
          <cell r="AS1030">
            <v>0.8</v>
          </cell>
          <cell r="AU1030">
            <v>9.6999999999999993</v>
          </cell>
        </row>
        <row r="1031">
          <cell r="A1031">
            <v>868</v>
          </cell>
          <cell r="B1031" t="str">
            <v>Pescada europeia crua</v>
          </cell>
          <cell r="C1031" t="str">
            <v>Peixes, mariscos, anfíbios, répteis e invertebrados</v>
          </cell>
          <cell r="D1031" t="str">
            <v>Peixe (músculo)</v>
          </cell>
          <cell r="E1031" t="str">
            <v>Peixe de mar</v>
          </cell>
          <cell r="F1031">
            <v>75</v>
          </cell>
          <cell r="G1031">
            <v>319</v>
          </cell>
          <cell r="H1031">
            <v>0.8</v>
          </cell>
          <cell r="I1031">
            <v>0.1</v>
          </cell>
          <cell r="J1031">
            <v>0.1</v>
          </cell>
          <cell r="K1031">
            <v>0.3</v>
          </cell>
          <cell r="L1031">
            <v>0.1</v>
          </cell>
          <cell r="M1031">
            <v>0</v>
          </cell>
          <cell r="N1031">
            <v>0</v>
          </cell>
          <cell r="O1031">
            <v>0</v>
          </cell>
          <cell r="P1031">
            <v>0</v>
          </cell>
          <cell r="Q1031">
            <v>0</v>
          </cell>
          <cell r="R1031">
            <v>0</v>
          </cell>
          <cell r="S1031">
            <v>17</v>
          </cell>
          <cell r="T1031">
            <v>0.2</v>
          </cell>
          <cell r="U1031">
            <v>0</v>
          </cell>
          <cell r="V1031">
            <v>81.099999999999994</v>
          </cell>
          <cell r="W1031">
            <v>0</v>
          </cell>
          <cell r="X1031">
            <v>19</v>
          </cell>
          <cell r="Y1031">
            <v>3</v>
          </cell>
          <cell r="Z1031">
            <v>0</v>
          </cell>
          <cell r="AA1031">
            <v>5.6</v>
          </cell>
          <cell r="AB1031">
            <v>0.24</v>
          </cell>
          <cell r="AC1031">
            <v>0.02</v>
          </cell>
          <cell r="AD1031">
            <v>0.04</v>
          </cell>
          <cell r="AE1031">
            <v>1.2</v>
          </cell>
          <cell r="AF1031">
            <v>4.4000000000000004</v>
          </cell>
          <cell r="AG1031">
            <v>3.2</v>
          </cell>
          <cell r="AH1031">
            <v>0.04</v>
          </cell>
          <cell r="AI1031">
            <v>0.63</v>
          </cell>
          <cell r="AJ1031">
            <v>0</v>
          </cell>
          <cell r="AK1031">
            <v>27</v>
          </cell>
          <cell r="AL1031">
            <v>1.1000000000000001</v>
          </cell>
          <cell r="AM1031">
            <v>69</v>
          </cell>
          <cell r="AN1031">
            <v>410</v>
          </cell>
          <cell r="AO1031">
            <v>15</v>
          </cell>
          <cell r="AP1031">
            <v>220</v>
          </cell>
          <cell r="AQ1031">
            <v>26</v>
          </cell>
          <cell r="AR1031">
            <v>0.5</v>
          </cell>
          <cell r="AS1031">
            <v>0.7</v>
          </cell>
        </row>
        <row r="1032">
          <cell r="A1032">
            <v>965</v>
          </cell>
          <cell r="B1032" t="str">
            <v>Pescada europeia frita</v>
          </cell>
          <cell r="C1032" t="str">
            <v>Peixes, mariscos, anfíbios, répteis e invertebrados</v>
          </cell>
          <cell r="D1032" t="str">
            <v>Peixe (músculo)</v>
          </cell>
          <cell r="E1032" t="str">
            <v>Peixe de mar</v>
          </cell>
          <cell r="F1032">
            <v>164</v>
          </cell>
          <cell r="G1032">
            <v>685</v>
          </cell>
          <cell r="H1032">
            <v>7.9</v>
          </cell>
          <cell r="I1032">
            <v>0.8</v>
          </cell>
          <cell r="J1032">
            <v>1.8</v>
          </cell>
          <cell r="K1032">
            <v>3.9</v>
          </cell>
          <cell r="L1032">
            <v>3.4</v>
          </cell>
          <cell r="M1032">
            <v>0.1</v>
          </cell>
          <cell r="N1032">
            <v>1.4</v>
          </cell>
          <cell r="O1032">
            <v>0</v>
          </cell>
          <cell r="P1032">
            <v>0</v>
          </cell>
          <cell r="Q1032">
            <v>1.4</v>
          </cell>
          <cell r="R1032">
            <v>0</v>
          </cell>
          <cell r="S1032">
            <v>21.7</v>
          </cell>
          <cell r="T1032">
            <v>2</v>
          </cell>
          <cell r="U1032">
            <v>0</v>
          </cell>
          <cell r="V1032">
            <v>66.7</v>
          </cell>
          <cell r="W1032">
            <v>0</v>
          </cell>
          <cell r="X1032">
            <v>25</v>
          </cell>
          <cell r="Y1032">
            <v>4</v>
          </cell>
          <cell r="Z1032">
            <v>0</v>
          </cell>
          <cell r="AA1032">
            <v>7</v>
          </cell>
          <cell r="AB1032">
            <v>1.6</v>
          </cell>
          <cell r="AC1032">
            <v>0.04</v>
          </cell>
          <cell r="AD1032">
            <v>7.0000000000000007E-2</v>
          </cell>
          <cell r="AE1032">
            <v>1.8</v>
          </cell>
          <cell r="AF1032">
            <v>5.9</v>
          </cell>
          <cell r="AG1032">
            <v>4.0999999999999996</v>
          </cell>
          <cell r="AH1032">
            <v>0.05</v>
          </cell>
          <cell r="AI1032">
            <v>0.83</v>
          </cell>
          <cell r="AJ1032">
            <v>0</v>
          </cell>
          <cell r="AK1032">
            <v>28</v>
          </cell>
          <cell r="AL1032">
            <v>2.6</v>
          </cell>
          <cell r="AM1032">
            <v>820</v>
          </cell>
          <cell r="AN1032">
            <v>600</v>
          </cell>
          <cell r="AO1032">
            <v>54</v>
          </cell>
          <cell r="AP1032">
            <v>300</v>
          </cell>
          <cell r="AQ1032">
            <v>43</v>
          </cell>
          <cell r="AR1032">
            <v>0.7</v>
          </cell>
          <cell r="AS1032">
            <v>0.8</v>
          </cell>
          <cell r="AU1032">
            <v>9.6999999999999993</v>
          </cell>
        </row>
        <row r="1033">
          <cell r="A1033">
            <v>968</v>
          </cell>
          <cell r="B1033" t="str">
            <v>Pescada frita (valor médio)</v>
          </cell>
          <cell r="C1033" t="str">
            <v>Peixes, mariscos, anfíbios, répteis e invertebrados</v>
          </cell>
          <cell r="D1033" t="str">
            <v>Peixe (músculo)</v>
          </cell>
          <cell r="E1033" t="str">
            <v>Peixe de mar</v>
          </cell>
          <cell r="F1033">
            <v>173</v>
          </cell>
          <cell r="G1033">
            <v>723</v>
          </cell>
          <cell r="H1033">
            <v>8.6</v>
          </cell>
          <cell r="I1033">
            <v>1</v>
          </cell>
          <cell r="J1033">
            <v>2.2999999999999998</v>
          </cell>
          <cell r="K1033">
            <v>4.4000000000000004</v>
          </cell>
          <cell r="L1033">
            <v>3.8</v>
          </cell>
          <cell r="M1033">
            <v>0.1</v>
          </cell>
          <cell r="N1033">
            <v>2.1</v>
          </cell>
          <cell r="O1033">
            <v>0</v>
          </cell>
          <cell r="P1033">
            <v>0</v>
          </cell>
          <cell r="Q1033">
            <v>2.1</v>
          </cell>
          <cell r="R1033">
            <v>0</v>
          </cell>
          <cell r="S1033">
            <v>21.7</v>
          </cell>
          <cell r="T1033">
            <v>2.2999999999999998</v>
          </cell>
          <cell r="U1033">
            <v>0</v>
          </cell>
          <cell r="V1033">
            <v>65</v>
          </cell>
          <cell r="W1033">
            <v>0</v>
          </cell>
          <cell r="X1033">
            <v>22</v>
          </cell>
          <cell r="Y1033">
            <v>10</v>
          </cell>
          <cell r="Z1033">
            <v>0</v>
          </cell>
          <cell r="AA1033">
            <v>1.5</v>
          </cell>
          <cell r="AB1033">
            <v>1.8</v>
          </cell>
          <cell r="AC1033">
            <v>0.08</v>
          </cell>
          <cell r="AD1033">
            <v>0.05</v>
          </cell>
          <cell r="AE1033">
            <v>1.3</v>
          </cell>
          <cell r="AF1033">
            <v>5.4</v>
          </cell>
          <cell r="AG1033">
            <v>4.0999999999999996</v>
          </cell>
          <cell r="AH1033">
            <v>7.0000000000000007E-2</v>
          </cell>
          <cell r="AI1033">
            <v>0.6</v>
          </cell>
          <cell r="AJ1033">
            <v>0</v>
          </cell>
          <cell r="AK1033">
            <v>22</v>
          </cell>
          <cell r="AL1033">
            <v>2.2999999999999998</v>
          </cell>
          <cell r="AM1033">
            <v>910</v>
          </cell>
          <cell r="AN1033">
            <v>430</v>
          </cell>
          <cell r="AO1033">
            <v>28</v>
          </cell>
          <cell r="AP1033">
            <v>260</v>
          </cell>
          <cell r="AQ1033">
            <v>41</v>
          </cell>
          <cell r="AR1033">
            <v>0.4</v>
          </cell>
          <cell r="AS1033">
            <v>0.7</v>
          </cell>
          <cell r="AU1033">
            <v>9.6999999999999993</v>
          </cell>
        </row>
        <row r="1034">
          <cell r="A1034">
            <v>685</v>
          </cell>
          <cell r="B1034" t="str">
            <v>Pêssego (2 variedades)</v>
          </cell>
          <cell r="C1034" t="str">
            <v>Frutos e produtos derivados de frutos</v>
          </cell>
          <cell r="D1034" t="str">
            <v>Fruta utilizada como fruta</v>
          </cell>
          <cell r="E1034" t="str">
            <v>Frutos de caroço</v>
          </cell>
          <cell r="F1034">
            <v>44</v>
          </cell>
          <cell r="G1034">
            <v>184</v>
          </cell>
          <cell r="H1034">
            <v>0.3</v>
          </cell>
          <cell r="I1034">
            <v>0</v>
          </cell>
          <cell r="J1034">
            <v>0.1</v>
          </cell>
          <cell r="K1034">
            <v>0.1</v>
          </cell>
          <cell r="L1034">
            <v>0.1</v>
          </cell>
          <cell r="M1034">
            <v>0</v>
          </cell>
          <cell r="N1034">
            <v>8.1</v>
          </cell>
          <cell r="O1034">
            <v>8.1</v>
          </cell>
          <cell r="P1034">
            <v>0</v>
          </cell>
          <cell r="Q1034">
            <v>0</v>
          </cell>
          <cell r="R1034">
            <v>2.2999999999999998</v>
          </cell>
          <cell r="S1034">
            <v>0.6</v>
          </cell>
          <cell r="T1034">
            <v>0</v>
          </cell>
          <cell r="U1034">
            <v>0</v>
          </cell>
          <cell r="V1034">
            <v>87.5</v>
          </cell>
          <cell r="W1034">
            <v>0.5</v>
          </cell>
          <cell r="X1034">
            <v>0</v>
          </cell>
          <cell r="Y1034">
            <v>67</v>
          </cell>
          <cell r="Z1034">
            <v>400</v>
          </cell>
          <cell r="AA1034">
            <v>0</v>
          </cell>
          <cell r="AB1034">
            <v>0.97</v>
          </cell>
          <cell r="AC1034">
            <v>0.03</v>
          </cell>
          <cell r="AD1034">
            <v>0.03</v>
          </cell>
          <cell r="AE1034">
            <v>1</v>
          </cell>
          <cell r="AF1034">
            <v>1.1000000000000001</v>
          </cell>
          <cell r="AG1034">
            <v>0.1</v>
          </cell>
          <cell r="AH1034">
            <v>0.02</v>
          </cell>
          <cell r="AI1034">
            <v>0</v>
          </cell>
          <cell r="AJ1034">
            <v>4</v>
          </cell>
          <cell r="AK1034">
            <v>3</v>
          </cell>
          <cell r="AL1034">
            <v>0.45</v>
          </cell>
          <cell r="AM1034">
            <v>3</v>
          </cell>
          <cell r="AN1034">
            <v>160</v>
          </cell>
          <cell r="AO1034">
            <v>8</v>
          </cell>
          <cell r="AP1034">
            <v>20</v>
          </cell>
          <cell r="AQ1034">
            <v>8</v>
          </cell>
          <cell r="AR1034">
            <v>0.3</v>
          </cell>
          <cell r="AS1034">
            <v>0.1</v>
          </cell>
          <cell r="AU1034">
            <v>3.7</v>
          </cell>
        </row>
        <row r="1035">
          <cell r="A1035">
            <v>686</v>
          </cell>
          <cell r="B1035" t="str">
            <v>Pêssego, conserva em calda de açúcar</v>
          </cell>
          <cell r="C1035" t="str">
            <v>Frutos e produtos derivados de frutos</v>
          </cell>
          <cell r="D1035" t="str">
            <v>Produtos de frutos processados</v>
          </cell>
          <cell r="E1035" t="str">
            <v>Outros frutos processados (excluindo bebidas)</v>
          </cell>
          <cell r="F1035">
            <v>86</v>
          </cell>
          <cell r="G1035">
            <v>365</v>
          </cell>
          <cell r="H1035">
            <v>0.1</v>
          </cell>
          <cell r="I1035">
            <v>0</v>
          </cell>
          <cell r="J1035">
            <v>0.1</v>
          </cell>
          <cell r="K1035">
            <v>0</v>
          </cell>
          <cell r="L1035">
            <v>0</v>
          </cell>
          <cell r="M1035">
            <v>0</v>
          </cell>
          <cell r="N1035">
            <v>20.6</v>
          </cell>
          <cell r="O1035">
            <v>20.6</v>
          </cell>
          <cell r="P1035">
            <v>0</v>
          </cell>
          <cell r="Q1035">
            <v>0</v>
          </cell>
          <cell r="R1035">
            <v>1</v>
          </cell>
          <cell r="S1035">
            <v>0.2</v>
          </cell>
          <cell r="T1035">
            <v>0</v>
          </cell>
          <cell r="U1035">
            <v>0</v>
          </cell>
          <cell r="V1035">
            <v>77.8</v>
          </cell>
          <cell r="W1035">
            <v>0</v>
          </cell>
          <cell r="X1035">
            <v>0</v>
          </cell>
          <cell r="Y1035">
            <v>43</v>
          </cell>
          <cell r="Z1035">
            <v>257</v>
          </cell>
          <cell r="AA1035">
            <v>0</v>
          </cell>
          <cell r="AB1035">
            <v>0</v>
          </cell>
          <cell r="AC1035">
            <v>0.01</v>
          </cell>
          <cell r="AD1035">
            <v>0.02</v>
          </cell>
          <cell r="AE1035">
            <v>0.6</v>
          </cell>
          <cell r="AF1035">
            <v>0.6</v>
          </cell>
          <cell r="AG1035">
            <v>0</v>
          </cell>
          <cell r="AH1035">
            <v>0.02</v>
          </cell>
          <cell r="AI1035">
            <v>0</v>
          </cell>
          <cell r="AJ1035">
            <v>6</v>
          </cell>
          <cell r="AK1035">
            <v>7</v>
          </cell>
          <cell r="AL1035">
            <v>0.28999999999999998</v>
          </cell>
          <cell r="AM1035">
            <v>1</v>
          </cell>
          <cell r="AN1035">
            <v>150</v>
          </cell>
          <cell r="AO1035">
            <v>9</v>
          </cell>
          <cell r="AP1035">
            <v>9</v>
          </cell>
          <cell r="AQ1035">
            <v>6</v>
          </cell>
          <cell r="AR1035">
            <v>0.2</v>
          </cell>
          <cell r="AS1035">
            <v>0</v>
          </cell>
          <cell r="AU1035">
            <v>3.6</v>
          </cell>
        </row>
        <row r="1036">
          <cell r="A1036">
            <v>1141</v>
          </cell>
          <cell r="B1036" t="str">
            <v>Picanha grelhada</v>
          </cell>
          <cell r="C1036" t="str">
            <v>Carne e produtos cárneos</v>
          </cell>
          <cell r="D1036" t="str">
            <v>Carne de mamiferos e de aves</v>
          </cell>
          <cell r="E1036" t="str">
            <v>Carne de mamíferos</v>
          </cell>
          <cell r="F1036">
            <v>194</v>
          </cell>
          <cell r="G1036">
            <v>809</v>
          </cell>
          <cell r="H1036">
            <v>11.9</v>
          </cell>
          <cell r="I1036">
            <v>4.5999999999999996</v>
          </cell>
          <cell r="J1036">
            <v>5.4</v>
          </cell>
          <cell r="K1036">
            <v>0.4</v>
          </cell>
          <cell r="L1036">
            <v>0.33500000000000002</v>
          </cell>
          <cell r="M1036">
            <v>0.6</v>
          </cell>
          <cell r="N1036">
            <v>0</v>
          </cell>
          <cell r="O1036">
            <v>0</v>
          </cell>
          <cell r="P1036">
            <v>0</v>
          </cell>
          <cell r="Q1036">
            <v>0</v>
          </cell>
          <cell r="R1036">
            <v>0</v>
          </cell>
          <cell r="S1036">
            <v>21.7</v>
          </cell>
          <cell r="T1036">
            <v>14</v>
          </cell>
          <cell r="U1036">
            <v>0</v>
          </cell>
          <cell r="V1036">
            <v>51.1</v>
          </cell>
          <cell r="W1036">
            <v>0</v>
          </cell>
          <cell r="X1036">
            <v>68</v>
          </cell>
          <cell r="Y1036">
            <v>0</v>
          </cell>
          <cell r="Z1036">
            <v>0</v>
          </cell>
          <cell r="AA1036">
            <v>0.5</v>
          </cell>
          <cell r="AB1036">
            <v>0.04</v>
          </cell>
          <cell r="AC1036">
            <v>0.09</v>
          </cell>
          <cell r="AD1036">
            <v>0.17</v>
          </cell>
          <cell r="AE1036">
            <v>3.9</v>
          </cell>
          <cell r="AF1036">
            <v>8.48</v>
          </cell>
          <cell r="AG1036">
            <v>4.58</v>
          </cell>
          <cell r="AH1036">
            <v>0.48</v>
          </cell>
          <cell r="AI1036">
            <v>2.2000000000000002</v>
          </cell>
          <cell r="AJ1036">
            <v>0</v>
          </cell>
          <cell r="AK1036">
            <v>25</v>
          </cell>
          <cell r="AL1036">
            <v>13.9</v>
          </cell>
          <cell r="AM1036">
            <v>5430</v>
          </cell>
          <cell r="AN1036">
            <v>380</v>
          </cell>
          <cell r="AO1036">
            <v>16</v>
          </cell>
          <cell r="AP1036">
            <v>250</v>
          </cell>
          <cell r="AQ1036">
            <v>65</v>
          </cell>
          <cell r="AR1036">
            <v>2</v>
          </cell>
          <cell r="AS1036">
            <v>3.9</v>
          </cell>
        </row>
        <row r="1037">
          <cell r="A1037">
            <v>1900000081</v>
          </cell>
          <cell r="B1037" t="str">
            <v>Picles de pepino</v>
          </cell>
          <cell r="C1037" t="str">
            <v>Produtos hortícolas e derivados</v>
          </cell>
          <cell r="D1037" t="str">
            <v>Produtos hortícolas transformados ou em conserva e produtos similares</v>
          </cell>
          <cell r="E1037" t="str">
            <v>Hortícolas fermentados ou em conserva</v>
          </cell>
          <cell r="F1037">
            <v>74</v>
          </cell>
          <cell r="G1037">
            <v>312</v>
          </cell>
          <cell r="H1037">
            <v>0.5</v>
          </cell>
          <cell r="I1037">
            <v>0.2</v>
          </cell>
          <cell r="J1037">
            <v>0</v>
          </cell>
          <cell r="K1037">
            <v>0.2</v>
          </cell>
          <cell r="L1037">
            <v>0.1</v>
          </cell>
          <cell r="M1037">
            <v>0</v>
          </cell>
          <cell r="N1037">
            <v>16.5</v>
          </cell>
          <cell r="O1037">
            <v>12.5</v>
          </cell>
          <cell r="P1037">
            <v>0</v>
          </cell>
          <cell r="Q1037">
            <v>0.1</v>
          </cell>
          <cell r="R1037">
            <v>0.5</v>
          </cell>
          <cell r="S1037">
            <v>0.5</v>
          </cell>
          <cell r="T1037">
            <v>0.7</v>
          </cell>
          <cell r="U1037">
            <v>0</v>
          </cell>
          <cell r="V1037">
            <v>82</v>
          </cell>
          <cell r="W1037">
            <v>0</v>
          </cell>
          <cell r="X1037">
            <v>0</v>
          </cell>
          <cell r="Y1037">
            <v>1</v>
          </cell>
          <cell r="Z1037">
            <v>7</v>
          </cell>
          <cell r="AA1037">
            <v>0</v>
          </cell>
          <cell r="AB1037">
            <v>0.1</v>
          </cell>
          <cell r="AC1037">
            <v>0.01</v>
          </cell>
          <cell r="AD1037">
            <v>0.02</v>
          </cell>
          <cell r="AE1037">
            <v>0.04</v>
          </cell>
          <cell r="AF1037">
            <v>2.04</v>
          </cell>
          <cell r="AG1037">
            <v>2</v>
          </cell>
          <cell r="AH1037">
            <v>0.01</v>
          </cell>
          <cell r="AI1037">
            <v>0</v>
          </cell>
          <cell r="AJ1037">
            <v>4</v>
          </cell>
          <cell r="AK1037">
            <v>8</v>
          </cell>
          <cell r="AL1037">
            <v>0.43</v>
          </cell>
          <cell r="AM1037">
            <v>290</v>
          </cell>
          <cell r="AN1037">
            <v>99</v>
          </cell>
          <cell r="AO1037">
            <v>15</v>
          </cell>
          <cell r="AP1037">
            <v>15</v>
          </cell>
          <cell r="AQ1037">
            <v>6.5</v>
          </cell>
          <cell r="AR1037">
            <v>0.6</v>
          </cell>
          <cell r="AS1037">
            <v>0.2</v>
          </cell>
          <cell r="AT1037">
            <v>0.3</v>
          </cell>
          <cell r="AU1037">
            <v>1</v>
          </cell>
        </row>
        <row r="1038">
          <cell r="A1038">
            <v>1900000046</v>
          </cell>
          <cell r="B1038" t="str">
            <v>Pimenta branca</v>
          </cell>
          <cell r="C1038" t="str">
            <v>Leguminosas, frutos de casca rija, sementes oleaginosas e especiarias</v>
          </cell>
          <cell r="D1038" t="str">
            <v xml:space="preserve">Especiarias </v>
          </cell>
          <cell r="E1038" t="str">
            <v>Especiarias de frutos</v>
          </cell>
          <cell r="F1038">
            <v>306</v>
          </cell>
          <cell r="G1038">
            <v>1290</v>
          </cell>
          <cell r="H1038">
            <v>2.1</v>
          </cell>
          <cell r="I1038">
            <v>0.6</v>
          </cell>
          <cell r="J1038">
            <v>0.8</v>
          </cell>
          <cell r="K1038">
            <v>0.6</v>
          </cell>
          <cell r="L1038">
            <v>0.496</v>
          </cell>
          <cell r="M1038">
            <v>0</v>
          </cell>
          <cell r="N1038">
            <v>48.3</v>
          </cell>
          <cell r="O1038">
            <v>0.6</v>
          </cell>
          <cell r="P1038">
            <v>0</v>
          </cell>
          <cell r="Q1038">
            <v>0</v>
          </cell>
          <cell r="R1038">
            <v>26.2</v>
          </cell>
          <cell r="S1038">
            <v>10.4</v>
          </cell>
          <cell r="T1038">
            <v>0</v>
          </cell>
          <cell r="U1038">
            <v>0</v>
          </cell>
          <cell r="V1038">
            <v>11.4</v>
          </cell>
          <cell r="W1038">
            <v>0</v>
          </cell>
          <cell r="X1038">
            <v>0</v>
          </cell>
          <cell r="Y1038">
            <v>0</v>
          </cell>
          <cell r="Z1038">
            <v>0</v>
          </cell>
          <cell r="AA1038">
            <v>0</v>
          </cell>
          <cell r="AB1038">
            <v>1</v>
          </cell>
          <cell r="AC1038">
            <v>0.02</v>
          </cell>
          <cell r="AD1038">
            <v>0.13</v>
          </cell>
          <cell r="AE1038">
            <v>0.21</v>
          </cell>
          <cell r="AF1038">
            <v>1.51</v>
          </cell>
          <cell r="AG1038">
            <v>1.3</v>
          </cell>
          <cell r="AH1038">
            <v>0.1</v>
          </cell>
          <cell r="AI1038">
            <v>0</v>
          </cell>
          <cell r="AJ1038">
            <v>21</v>
          </cell>
          <cell r="AK1038">
            <v>10</v>
          </cell>
          <cell r="AL1038">
            <v>1.6</v>
          </cell>
          <cell r="AM1038">
            <v>5</v>
          </cell>
          <cell r="AN1038">
            <v>73</v>
          </cell>
          <cell r="AO1038">
            <v>270</v>
          </cell>
          <cell r="AP1038">
            <v>180</v>
          </cell>
          <cell r="AQ1038">
            <v>90</v>
          </cell>
          <cell r="AR1038">
            <v>14</v>
          </cell>
          <cell r="AS1038">
            <v>1.1000000000000001</v>
          </cell>
          <cell r="AT1038">
            <v>3.1</v>
          </cell>
        </row>
        <row r="1039">
          <cell r="A1039">
            <v>961</v>
          </cell>
          <cell r="B1039" t="str">
            <v>Pimenta moída</v>
          </cell>
          <cell r="C1039" t="str">
            <v>Leguminosas, frutos de casca rija, sementes oleaginosas e especiarias</v>
          </cell>
          <cell r="D1039" t="str">
            <v xml:space="preserve">Especiarias </v>
          </cell>
          <cell r="E1039" t="str">
            <v>Especiarias de frutos</v>
          </cell>
          <cell r="F1039">
            <v>273</v>
          </cell>
          <cell r="G1039">
            <v>1140</v>
          </cell>
          <cell r="H1039">
            <v>2.7</v>
          </cell>
          <cell r="I1039">
            <v>0.9</v>
          </cell>
          <cell r="J1039">
            <v>0.9</v>
          </cell>
          <cell r="K1039">
            <v>1</v>
          </cell>
          <cell r="L1039">
            <v>0.8</v>
          </cell>
          <cell r="M1039">
            <v>0</v>
          </cell>
          <cell r="N1039">
            <v>38.299999999999997</v>
          </cell>
          <cell r="O1039">
            <v>38.299999999999997</v>
          </cell>
          <cell r="P1039">
            <v>0</v>
          </cell>
          <cell r="Q1039">
            <v>0</v>
          </cell>
          <cell r="R1039">
            <v>26.5</v>
          </cell>
          <cell r="S1039">
            <v>10.7</v>
          </cell>
          <cell r="T1039">
            <v>0.1</v>
          </cell>
          <cell r="U1039">
            <v>0</v>
          </cell>
          <cell r="V1039">
            <v>11</v>
          </cell>
          <cell r="W1039">
            <v>0</v>
          </cell>
          <cell r="X1039">
            <v>0</v>
          </cell>
          <cell r="Y1039">
            <v>19</v>
          </cell>
          <cell r="Z1039">
            <v>114</v>
          </cell>
          <cell r="AA1039">
            <v>0</v>
          </cell>
          <cell r="AB1039">
            <v>1</v>
          </cell>
          <cell r="AC1039">
            <v>7.0000000000000007E-2</v>
          </cell>
          <cell r="AD1039">
            <v>0.18</v>
          </cell>
          <cell r="AE1039">
            <v>0.68</v>
          </cell>
          <cell r="AF1039">
            <v>2</v>
          </cell>
          <cell r="AG1039">
            <v>1.3</v>
          </cell>
          <cell r="AH1039">
            <v>0.34</v>
          </cell>
          <cell r="AI1039">
            <v>0</v>
          </cell>
          <cell r="AJ1039">
            <v>21</v>
          </cell>
          <cell r="AK1039">
            <v>10</v>
          </cell>
          <cell r="AL1039">
            <v>2.96</v>
          </cell>
          <cell r="AM1039">
            <v>25</v>
          </cell>
          <cell r="AN1039">
            <v>670</v>
          </cell>
          <cell r="AO1039">
            <v>350</v>
          </cell>
          <cell r="AP1039">
            <v>180</v>
          </cell>
          <cell r="AQ1039">
            <v>140</v>
          </cell>
          <cell r="AR1039">
            <v>22</v>
          </cell>
          <cell r="AS1039">
            <v>1.3</v>
          </cell>
        </row>
        <row r="1040">
          <cell r="A1040">
            <v>1900000047</v>
          </cell>
          <cell r="B1040" t="str">
            <v>Pimenta preta</v>
          </cell>
          <cell r="C1040" t="str">
            <v>Leguminosas, frutos de casca rija, sementes oleaginosas e especiarias</v>
          </cell>
          <cell r="D1040" t="str">
            <v xml:space="preserve">Especiarias </v>
          </cell>
          <cell r="E1040" t="str">
            <v>Especiarias de frutos</v>
          </cell>
          <cell r="F1040">
            <v>302</v>
          </cell>
          <cell r="G1040">
            <v>1270</v>
          </cell>
          <cell r="H1040">
            <v>3.3</v>
          </cell>
          <cell r="I1040">
            <v>1.4</v>
          </cell>
          <cell r="J1040">
            <v>0.7</v>
          </cell>
          <cell r="K1040">
            <v>1</v>
          </cell>
          <cell r="L1040">
            <v>0.8</v>
          </cell>
          <cell r="M1040">
            <v>0</v>
          </cell>
          <cell r="N1040">
            <v>44.5</v>
          </cell>
          <cell r="O1040">
            <v>0.6</v>
          </cell>
          <cell r="P1040">
            <v>0</v>
          </cell>
          <cell r="Q1040">
            <v>0</v>
          </cell>
          <cell r="R1040">
            <v>25.9</v>
          </cell>
          <cell r="S1040">
            <v>10.7</v>
          </cell>
          <cell r="T1040">
            <v>0.1</v>
          </cell>
          <cell r="U1040">
            <v>0</v>
          </cell>
          <cell r="V1040">
            <v>11.5</v>
          </cell>
          <cell r="W1040">
            <v>0</v>
          </cell>
          <cell r="X1040">
            <v>0</v>
          </cell>
          <cell r="Y1040">
            <v>55</v>
          </cell>
          <cell r="Z1040">
            <v>329</v>
          </cell>
          <cell r="AA1040">
            <v>0</v>
          </cell>
          <cell r="AB1040">
            <v>0.72</v>
          </cell>
          <cell r="AC1040">
            <v>0.11</v>
          </cell>
          <cell r="AD1040">
            <v>0.21</v>
          </cell>
          <cell r="AE1040">
            <v>1.1200000000000001</v>
          </cell>
          <cell r="AF1040">
            <v>2.42</v>
          </cell>
          <cell r="AG1040">
            <v>1.3</v>
          </cell>
          <cell r="AH1040">
            <v>0.32</v>
          </cell>
          <cell r="AI1040">
            <v>0</v>
          </cell>
          <cell r="AJ1040">
            <v>10.5</v>
          </cell>
          <cell r="AK1040">
            <v>13.5</v>
          </cell>
          <cell r="AL1040">
            <v>4.3</v>
          </cell>
          <cell r="AM1040">
            <v>32</v>
          </cell>
          <cell r="AN1040">
            <v>1290</v>
          </cell>
          <cell r="AO1040">
            <v>440</v>
          </cell>
          <cell r="AP1040">
            <v>170</v>
          </cell>
          <cell r="AQ1040">
            <v>180</v>
          </cell>
          <cell r="AR1040">
            <v>19</v>
          </cell>
          <cell r="AS1040">
            <v>1.3</v>
          </cell>
          <cell r="AT1040">
            <v>4</v>
          </cell>
        </row>
        <row r="1041">
          <cell r="A1041">
            <v>612</v>
          </cell>
          <cell r="B1041" t="str">
            <v>Pimento cru</v>
          </cell>
          <cell r="C1041" t="str">
            <v>Produtos hortícolas e derivados</v>
          </cell>
          <cell r="D1041" t="str">
            <v>Frutos de hortícolas</v>
          </cell>
          <cell r="E1041" t="str">
            <v>Solanaceas</v>
          </cell>
          <cell r="F1041">
            <v>27</v>
          </cell>
          <cell r="G1041">
            <v>111</v>
          </cell>
          <cell r="H1041">
            <v>0.6</v>
          </cell>
          <cell r="I1041">
            <v>0.1</v>
          </cell>
          <cell r="J1041">
            <v>0</v>
          </cell>
          <cell r="K1041">
            <v>0.3</v>
          </cell>
          <cell r="L1041">
            <v>0.3</v>
          </cell>
          <cell r="M1041">
            <v>0</v>
          </cell>
          <cell r="N1041">
            <v>2.7</v>
          </cell>
          <cell r="O1041">
            <v>2.5</v>
          </cell>
          <cell r="P1041">
            <v>0.1</v>
          </cell>
          <cell r="Q1041">
            <v>0.1</v>
          </cell>
          <cell r="R1041">
            <v>2</v>
          </cell>
          <cell r="S1041">
            <v>1.6</v>
          </cell>
          <cell r="T1041">
            <v>0</v>
          </cell>
          <cell r="U1041">
            <v>0</v>
          </cell>
          <cell r="V1041">
            <v>92.8</v>
          </cell>
          <cell r="W1041">
            <v>0</v>
          </cell>
          <cell r="X1041">
            <v>0</v>
          </cell>
          <cell r="Y1041">
            <v>217</v>
          </cell>
          <cell r="Z1041">
            <v>1300</v>
          </cell>
          <cell r="AA1041">
            <v>0</v>
          </cell>
          <cell r="AB1041">
            <v>0.8</v>
          </cell>
          <cell r="AC1041">
            <v>0.02</v>
          </cell>
          <cell r="AD1041">
            <v>0.01</v>
          </cell>
          <cell r="AE1041">
            <v>0.6</v>
          </cell>
          <cell r="AF1041">
            <v>0.8</v>
          </cell>
          <cell r="AG1041">
            <v>0.2</v>
          </cell>
          <cell r="AH1041">
            <v>0.31</v>
          </cell>
          <cell r="AI1041">
            <v>0</v>
          </cell>
          <cell r="AJ1041">
            <v>90</v>
          </cell>
          <cell r="AK1041">
            <v>28</v>
          </cell>
          <cell r="AL1041">
            <v>0.4</v>
          </cell>
          <cell r="AM1041">
            <v>4</v>
          </cell>
          <cell r="AN1041">
            <v>120</v>
          </cell>
          <cell r="AO1041">
            <v>9</v>
          </cell>
          <cell r="AP1041">
            <v>24</v>
          </cell>
          <cell r="AQ1041">
            <v>10</v>
          </cell>
          <cell r="AR1041">
            <v>0.6</v>
          </cell>
          <cell r="AS1041">
            <v>0.2</v>
          </cell>
          <cell r="AU1041">
            <v>0.4</v>
          </cell>
        </row>
        <row r="1042">
          <cell r="A1042">
            <v>613</v>
          </cell>
          <cell r="B1042" t="str">
            <v>Pimento grelhado</v>
          </cell>
          <cell r="C1042" t="str">
            <v>Produtos hortícolas e derivados</v>
          </cell>
          <cell r="D1042" t="str">
            <v>Frutos de hortícolas</v>
          </cell>
          <cell r="E1042" t="str">
            <v>Solanaceas</v>
          </cell>
          <cell r="F1042">
            <v>37</v>
          </cell>
          <cell r="G1042">
            <v>153</v>
          </cell>
          <cell r="H1042">
            <v>0.6</v>
          </cell>
          <cell r="I1042">
            <v>0.1</v>
          </cell>
          <cell r="J1042">
            <v>0</v>
          </cell>
          <cell r="K1042">
            <v>0.3</v>
          </cell>
          <cell r="L1042">
            <v>0.3</v>
          </cell>
          <cell r="M1042">
            <v>0</v>
          </cell>
          <cell r="N1042">
            <v>3.7</v>
          </cell>
          <cell r="O1042">
            <v>3.5</v>
          </cell>
          <cell r="P1042">
            <v>0.1</v>
          </cell>
          <cell r="Q1042">
            <v>0.1</v>
          </cell>
          <cell r="R1042">
            <v>2.8</v>
          </cell>
          <cell r="S1042">
            <v>2.7</v>
          </cell>
          <cell r="T1042">
            <v>0</v>
          </cell>
          <cell r="U1042">
            <v>0</v>
          </cell>
          <cell r="V1042">
            <v>89.6</v>
          </cell>
          <cell r="W1042">
            <v>0</v>
          </cell>
          <cell r="X1042">
            <v>0</v>
          </cell>
          <cell r="Y1042">
            <v>383</v>
          </cell>
          <cell r="Z1042">
            <v>2300</v>
          </cell>
          <cell r="AA1042">
            <v>0</v>
          </cell>
          <cell r="AB1042">
            <v>1.4</v>
          </cell>
          <cell r="AC1042">
            <v>0.03</v>
          </cell>
          <cell r="AD1042">
            <v>0.01</v>
          </cell>
          <cell r="AE1042">
            <v>0.8</v>
          </cell>
          <cell r="AF1042">
            <v>1</v>
          </cell>
          <cell r="AG1042">
            <v>0.2</v>
          </cell>
          <cell r="AH1042">
            <v>0.4</v>
          </cell>
          <cell r="AI1042">
            <v>0</v>
          </cell>
          <cell r="AJ1042">
            <v>108</v>
          </cell>
          <cell r="AK1042">
            <v>28</v>
          </cell>
          <cell r="AL1042">
            <v>0.5</v>
          </cell>
          <cell r="AM1042">
            <v>6</v>
          </cell>
          <cell r="AN1042">
            <v>120</v>
          </cell>
          <cell r="AO1042">
            <v>17</v>
          </cell>
          <cell r="AP1042">
            <v>43</v>
          </cell>
          <cell r="AQ1042">
            <v>12</v>
          </cell>
          <cell r="AR1042">
            <v>0.9</v>
          </cell>
          <cell r="AS1042">
            <v>0.3</v>
          </cell>
          <cell r="AU1042">
            <v>0.4</v>
          </cell>
        </row>
        <row r="1043">
          <cell r="A1043">
            <v>709</v>
          </cell>
          <cell r="B1043" t="str">
            <v>Pinhão, miolo</v>
          </cell>
          <cell r="C1043" t="str">
            <v>Leguminosas, frutos de casca rija, sementes oleaginosas e especiarias</v>
          </cell>
          <cell r="D1043" t="str">
            <v>Frutos de casca rija, sementes oleaginosas e frutos oleaginosos</v>
          </cell>
          <cell r="E1043" t="str">
            <v>Frutos de casca rija</v>
          </cell>
          <cell r="F1043">
            <v>622</v>
          </cell>
          <cell r="G1043">
            <v>2580</v>
          </cell>
          <cell r="H1043">
            <v>51.7</v>
          </cell>
          <cell r="I1043">
            <v>3.5</v>
          </cell>
          <cell r="J1043">
            <v>15</v>
          </cell>
          <cell r="K1043">
            <v>31</v>
          </cell>
          <cell r="L1043">
            <v>30</v>
          </cell>
          <cell r="M1043">
            <v>0</v>
          </cell>
          <cell r="N1043">
            <v>5</v>
          </cell>
          <cell r="O1043">
            <v>2.4</v>
          </cell>
          <cell r="P1043">
            <v>0</v>
          </cell>
          <cell r="Q1043">
            <v>2.6</v>
          </cell>
          <cell r="R1043">
            <v>1.9</v>
          </cell>
          <cell r="S1043">
            <v>33.200000000000003</v>
          </cell>
          <cell r="T1043">
            <v>0</v>
          </cell>
          <cell r="U1043">
            <v>0</v>
          </cell>
          <cell r="V1043">
            <v>4.3</v>
          </cell>
          <cell r="W1043">
            <v>0</v>
          </cell>
          <cell r="X1043">
            <v>0</v>
          </cell>
          <cell r="Y1043">
            <v>0</v>
          </cell>
          <cell r="Z1043">
            <v>0</v>
          </cell>
          <cell r="AA1043">
            <v>0</v>
          </cell>
          <cell r="AB1043">
            <v>10</v>
          </cell>
          <cell r="AC1043">
            <v>0.39</v>
          </cell>
          <cell r="AD1043">
            <v>0.22</v>
          </cell>
          <cell r="AE1043">
            <v>2.7</v>
          </cell>
          <cell r="AF1043">
            <v>8.9</v>
          </cell>
          <cell r="AG1043">
            <v>6.2</v>
          </cell>
          <cell r="AH1043">
            <v>0.11</v>
          </cell>
          <cell r="AI1043">
            <v>0</v>
          </cell>
          <cell r="AJ1043">
            <v>0</v>
          </cell>
          <cell r="AK1043">
            <v>57</v>
          </cell>
          <cell r="AL1043">
            <v>4.26</v>
          </cell>
          <cell r="AM1043">
            <v>1</v>
          </cell>
          <cell r="AN1043">
            <v>780</v>
          </cell>
          <cell r="AO1043">
            <v>54</v>
          </cell>
          <cell r="AP1043">
            <v>350</v>
          </cell>
          <cell r="AQ1043">
            <v>270</v>
          </cell>
          <cell r="AR1043">
            <v>4.7</v>
          </cell>
          <cell r="AS1043">
            <v>6.5</v>
          </cell>
        </row>
        <row r="1044">
          <cell r="A1044">
            <v>710</v>
          </cell>
          <cell r="B1044" t="str">
            <v>Pistácio torrado e salgado</v>
          </cell>
          <cell r="C1044" t="str">
            <v>Leguminosas, frutos de casca rija, sementes oleaginosas e especiarias</v>
          </cell>
          <cell r="D1044" t="str">
            <v>Frutos de casca rija, sementes oleaginosas e frutos oleaginosos</v>
          </cell>
          <cell r="E1044" t="str">
            <v>Frutos de casca rija</v>
          </cell>
          <cell r="F1044">
            <v>616</v>
          </cell>
          <cell r="G1044">
            <v>2550</v>
          </cell>
          <cell r="H1044">
            <v>53</v>
          </cell>
          <cell r="I1044">
            <v>6.7</v>
          </cell>
          <cell r="J1044">
            <v>35.700000000000003</v>
          </cell>
          <cell r="K1044">
            <v>8</v>
          </cell>
          <cell r="L1044">
            <v>7.7</v>
          </cell>
          <cell r="M1044">
            <v>0</v>
          </cell>
          <cell r="N1044">
            <v>12.6</v>
          </cell>
          <cell r="O1044">
            <v>8.8000000000000007</v>
          </cell>
          <cell r="P1044">
            <v>0</v>
          </cell>
          <cell r="Q1044">
            <v>3.8</v>
          </cell>
          <cell r="R1044">
            <v>8.5</v>
          </cell>
          <cell r="S1044">
            <v>18</v>
          </cell>
          <cell r="T1044">
            <v>1.6</v>
          </cell>
          <cell r="U1044">
            <v>0</v>
          </cell>
          <cell r="V1044">
            <v>3</v>
          </cell>
          <cell r="W1044">
            <v>0</v>
          </cell>
          <cell r="X1044">
            <v>0</v>
          </cell>
          <cell r="Y1044">
            <v>23</v>
          </cell>
          <cell r="Z1044">
            <v>140</v>
          </cell>
          <cell r="AA1044">
            <v>0</v>
          </cell>
          <cell r="AB1044">
            <v>5.2</v>
          </cell>
          <cell r="AC1044">
            <v>0.59</v>
          </cell>
          <cell r="AD1044">
            <v>0.2</v>
          </cell>
          <cell r="AE1044">
            <v>1.3</v>
          </cell>
          <cell r="AF1044">
            <v>5.3</v>
          </cell>
          <cell r="AG1044">
            <v>4</v>
          </cell>
          <cell r="AH1044">
            <v>0.26</v>
          </cell>
          <cell r="AI1044">
            <v>0</v>
          </cell>
          <cell r="AJ1044">
            <v>0</v>
          </cell>
          <cell r="AK1044">
            <v>58</v>
          </cell>
          <cell r="AL1044">
            <v>4.9000000000000004</v>
          </cell>
          <cell r="AM1044">
            <v>650</v>
          </cell>
          <cell r="AN1044">
            <v>1050</v>
          </cell>
          <cell r="AO1044">
            <v>140</v>
          </cell>
          <cell r="AP1044">
            <v>500</v>
          </cell>
          <cell r="AQ1044">
            <v>160</v>
          </cell>
          <cell r="AR1044">
            <v>7</v>
          </cell>
          <cell r="AS1044">
            <v>2.2000000000000002</v>
          </cell>
        </row>
        <row r="1045">
          <cell r="A1045">
            <v>1900000051</v>
          </cell>
          <cell r="B1045" t="str">
            <v>Pistácio torrado, sem sal</v>
          </cell>
          <cell r="C1045" t="str">
            <v>Leguminosas, frutos de casca rija, sementes oleaginosas e especiarias</v>
          </cell>
          <cell r="D1045" t="str">
            <v>Frutos de casca rija, sementes oleaginosas e frutos oleaginosos</v>
          </cell>
          <cell r="E1045" t="str">
            <v>Frutos de casca rija</v>
          </cell>
          <cell r="F1045">
            <v>616</v>
          </cell>
          <cell r="G1045">
            <v>2550</v>
          </cell>
          <cell r="H1045">
            <v>53</v>
          </cell>
          <cell r="I1045">
            <v>6.7</v>
          </cell>
          <cell r="J1045">
            <v>35.700000000000003</v>
          </cell>
          <cell r="K1045">
            <v>8</v>
          </cell>
          <cell r="L1045">
            <v>7.7</v>
          </cell>
          <cell r="M1045">
            <v>0</v>
          </cell>
          <cell r="N1045">
            <v>12.6</v>
          </cell>
          <cell r="O1045">
            <v>8.8000000000000007</v>
          </cell>
          <cell r="P1045">
            <v>0</v>
          </cell>
          <cell r="Q1045">
            <v>3.8</v>
          </cell>
          <cell r="R1045">
            <v>8.5</v>
          </cell>
          <cell r="S1045">
            <v>18</v>
          </cell>
          <cell r="T1045">
            <v>0</v>
          </cell>
          <cell r="U1045">
            <v>0</v>
          </cell>
          <cell r="V1045">
            <v>3.9</v>
          </cell>
          <cell r="W1045">
            <v>0</v>
          </cell>
          <cell r="X1045">
            <v>0</v>
          </cell>
          <cell r="Y1045">
            <v>23</v>
          </cell>
          <cell r="Z1045">
            <v>140</v>
          </cell>
          <cell r="AA1045">
            <v>0</v>
          </cell>
          <cell r="AB1045">
            <v>5.2</v>
          </cell>
          <cell r="AC1045">
            <v>0.59</v>
          </cell>
          <cell r="AD1045">
            <v>0.2</v>
          </cell>
          <cell r="AE1045">
            <v>1.3</v>
          </cell>
          <cell r="AF1045">
            <v>5.3</v>
          </cell>
          <cell r="AG1045">
            <v>4</v>
          </cell>
          <cell r="AH1045">
            <v>0.26</v>
          </cell>
          <cell r="AI1045">
            <v>0</v>
          </cell>
          <cell r="AJ1045">
            <v>0</v>
          </cell>
          <cell r="AK1045">
            <v>58</v>
          </cell>
          <cell r="AL1045">
            <v>4.25</v>
          </cell>
          <cell r="AM1045">
            <v>1</v>
          </cell>
          <cell r="AN1045">
            <v>1050</v>
          </cell>
          <cell r="AO1045">
            <v>140</v>
          </cell>
          <cell r="AP1045">
            <v>500</v>
          </cell>
          <cell r="AQ1045">
            <v>160</v>
          </cell>
          <cell r="AR1045">
            <v>7</v>
          </cell>
          <cell r="AS1045">
            <v>2.2000000000000002</v>
          </cell>
          <cell r="AT1045">
            <v>8</v>
          </cell>
        </row>
        <row r="1046">
          <cell r="A1046">
            <v>954</v>
          </cell>
          <cell r="B1046" t="str">
            <v>Pizza de queijo e tomate</v>
          </cell>
          <cell r="C1046" t="str">
            <v>Pratos compostos</v>
          </cell>
          <cell r="D1046" t="str">
            <v>Pratos, incl. refeições prontas a comer (excluindo sopas e saladas)</v>
          </cell>
          <cell r="E1046" t="str">
            <v>Sanduíches, pizzas e outros produtos similares recheados</v>
          </cell>
          <cell r="F1046">
            <v>271</v>
          </cell>
          <cell r="G1046">
            <v>1140</v>
          </cell>
          <cell r="H1046">
            <v>10.1</v>
          </cell>
          <cell r="I1046">
            <v>3.3</v>
          </cell>
          <cell r="J1046">
            <v>4.5999999999999996</v>
          </cell>
          <cell r="K1046">
            <v>0.8</v>
          </cell>
          <cell r="L1046">
            <v>0.76</v>
          </cell>
          <cell r="M1046">
            <v>0.3</v>
          </cell>
          <cell r="N1046">
            <v>33.200000000000003</v>
          </cell>
          <cell r="O1046">
            <v>2.2000000000000002</v>
          </cell>
          <cell r="P1046">
            <v>0</v>
          </cell>
          <cell r="Q1046">
            <v>31</v>
          </cell>
          <cell r="R1046">
            <v>2.2999999999999998</v>
          </cell>
          <cell r="S1046">
            <v>10.5</v>
          </cell>
          <cell r="T1046">
            <v>1</v>
          </cell>
          <cell r="U1046">
            <v>0</v>
          </cell>
          <cell r="V1046">
            <v>41.7</v>
          </cell>
          <cell r="W1046">
            <v>0.3</v>
          </cell>
          <cell r="X1046">
            <v>15</v>
          </cell>
          <cell r="Y1046">
            <v>82</v>
          </cell>
          <cell r="Z1046">
            <v>260</v>
          </cell>
          <cell r="AA1046">
            <v>0.1</v>
          </cell>
          <cell r="AB1046">
            <v>1.36</v>
          </cell>
          <cell r="AC1046">
            <v>7.0000000000000007E-2</v>
          </cell>
          <cell r="AD1046">
            <v>0.13</v>
          </cell>
          <cell r="AE1046">
            <v>1.1000000000000001</v>
          </cell>
          <cell r="AF1046">
            <v>3.43</v>
          </cell>
          <cell r="AG1046">
            <v>2.3199999999999998</v>
          </cell>
          <cell r="AH1046">
            <v>0.14000000000000001</v>
          </cell>
          <cell r="AI1046">
            <v>0.23</v>
          </cell>
          <cell r="AJ1046">
            <v>6.5</v>
          </cell>
          <cell r="AK1046">
            <v>29</v>
          </cell>
          <cell r="AL1046">
            <v>1.93</v>
          </cell>
          <cell r="AM1046">
            <v>400</v>
          </cell>
          <cell r="AN1046">
            <v>210</v>
          </cell>
          <cell r="AO1046">
            <v>240</v>
          </cell>
          <cell r="AP1046">
            <v>230</v>
          </cell>
          <cell r="AQ1046">
            <v>32</v>
          </cell>
          <cell r="AR1046">
            <v>1.2</v>
          </cell>
          <cell r="AS1046">
            <v>1.2</v>
          </cell>
        </row>
        <row r="1047">
          <cell r="A1047">
            <v>955</v>
          </cell>
          <cell r="B1047" t="str">
            <v>Pizza de queijo, tomate e fiambre</v>
          </cell>
          <cell r="C1047" t="str">
            <v>Pratos compostos</v>
          </cell>
          <cell r="D1047" t="str">
            <v>Pratos, incl. refeições prontas a comer (excluindo sopas e saladas)</v>
          </cell>
          <cell r="E1047" t="str">
            <v>Sanduíches, pizzas e outros produtos similares recheados</v>
          </cell>
          <cell r="F1047">
            <v>281</v>
          </cell>
          <cell r="G1047">
            <v>1180</v>
          </cell>
          <cell r="H1047">
            <v>12.5</v>
          </cell>
          <cell r="I1047">
            <v>4.2</v>
          </cell>
          <cell r="J1047">
            <v>5.8</v>
          </cell>
          <cell r="K1047">
            <v>1.2</v>
          </cell>
          <cell r="L1047">
            <v>1.05</v>
          </cell>
          <cell r="M1047">
            <v>0.3</v>
          </cell>
          <cell r="N1047">
            <v>29.2</v>
          </cell>
          <cell r="O1047">
            <v>2</v>
          </cell>
          <cell r="P1047">
            <v>0</v>
          </cell>
          <cell r="Q1047">
            <v>27.3</v>
          </cell>
          <cell r="R1047">
            <v>2</v>
          </cell>
          <cell r="S1047">
            <v>11.7</v>
          </cell>
          <cell r="T1047">
            <v>1.5</v>
          </cell>
          <cell r="U1047">
            <v>0</v>
          </cell>
          <cell r="V1047">
            <v>42</v>
          </cell>
          <cell r="W1047">
            <v>0.2</v>
          </cell>
          <cell r="X1047">
            <v>23</v>
          </cell>
          <cell r="Y1047">
            <v>72</v>
          </cell>
          <cell r="Z1047">
            <v>229</v>
          </cell>
          <cell r="AA1047">
            <v>0</v>
          </cell>
          <cell r="AB1047">
            <v>1.22</v>
          </cell>
          <cell r="AC1047">
            <v>0.12</v>
          </cell>
          <cell r="AD1047">
            <v>0.13</v>
          </cell>
          <cell r="AE1047">
            <v>1.3</v>
          </cell>
          <cell r="AF1047">
            <v>3.91</v>
          </cell>
          <cell r="AG1047">
            <v>2.44</v>
          </cell>
          <cell r="AH1047">
            <v>0.15</v>
          </cell>
          <cell r="AI1047">
            <v>0.32</v>
          </cell>
          <cell r="AJ1047">
            <v>5.7</v>
          </cell>
          <cell r="AK1047">
            <v>25</v>
          </cell>
          <cell r="AL1047">
            <v>2.2999999999999998</v>
          </cell>
          <cell r="AM1047">
            <v>580</v>
          </cell>
          <cell r="AN1047">
            <v>220</v>
          </cell>
          <cell r="AO1047">
            <v>220</v>
          </cell>
          <cell r="AP1047">
            <v>220</v>
          </cell>
          <cell r="AQ1047">
            <v>32</v>
          </cell>
          <cell r="AR1047">
            <v>1.2</v>
          </cell>
          <cell r="AS1047">
            <v>1.5</v>
          </cell>
        </row>
        <row r="1048">
          <cell r="A1048">
            <v>510</v>
          </cell>
          <cell r="B1048" t="str">
            <v>Pó achocolatado com alto teor de gordura</v>
          </cell>
          <cell r="C1048" t="str">
            <v>Açúcar e similares, confeitaria e sobremesas doces à base de água</v>
          </cell>
          <cell r="D1048" t="str">
            <v>Confeitaria incluindo chocolate</v>
          </cell>
          <cell r="E1048" t="str">
            <v>Chocolate e produtos de chocolate</v>
          </cell>
          <cell r="F1048">
            <v>428</v>
          </cell>
          <cell r="G1048">
            <v>1800</v>
          </cell>
          <cell r="H1048">
            <v>10.6</v>
          </cell>
          <cell r="I1048">
            <v>4.8</v>
          </cell>
          <cell r="J1048">
            <v>2.7</v>
          </cell>
          <cell r="K1048">
            <v>0.9</v>
          </cell>
          <cell r="L1048">
            <v>0.9</v>
          </cell>
          <cell r="M1048">
            <v>0</v>
          </cell>
          <cell r="N1048">
            <v>70.599999999999994</v>
          </cell>
          <cell r="O1048">
            <v>45.3</v>
          </cell>
          <cell r="P1048">
            <v>0</v>
          </cell>
          <cell r="Q1048">
            <v>25.3</v>
          </cell>
          <cell r="R1048">
            <v>1</v>
          </cell>
          <cell r="S1048">
            <v>12</v>
          </cell>
          <cell r="T1048">
            <v>0.9</v>
          </cell>
          <cell r="U1048">
            <v>0</v>
          </cell>
          <cell r="V1048">
            <v>1.8</v>
          </cell>
          <cell r="W1048">
            <v>0</v>
          </cell>
          <cell r="X1048">
            <v>4</v>
          </cell>
          <cell r="Y1048">
            <v>604</v>
          </cell>
          <cell r="Z1048">
            <v>0</v>
          </cell>
          <cell r="AA1048">
            <v>0</v>
          </cell>
          <cell r="AB1048">
            <v>6</v>
          </cell>
          <cell r="AC1048">
            <v>0.59</v>
          </cell>
          <cell r="AD1048">
            <v>1.7</v>
          </cell>
          <cell r="AE1048">
            <v>9.8000000000000007</v>
          </cell>
          <cell r="AF1048">
            <v>12</v>
          </cell>
          <cell r="AG1048">
            <v>2.6</v>
          </cell>
          <cell r="AH1048">
            <v>0.05</v>
          </cell>
          <cell r="AI1048">
            <v>0</v>
          </cell>
          <cell r="AJ1048">
            <v>12</v>
          </cell>
          <cell r="AK1048">
            <v>3</v>
          </cell>
          <cell r="AL1048">
            <v>4.1399999999999997</v>
          </cell>
          <cell r="AM1048">
            <v>350</v>
          </cell>
          <cell r="AN1048">
            <v>940</v>
          </cell>
          <cell r="AO1048">
            <v>420</v>
          </cell>
          <cell r="AP1048">
            <v>500</v>
          </cell>
          <cell r="AQ1048">
            <v>100</v>
          </cell>
          <cell r="AR1048">
            <v>5</v>
          </cell>
          <cell r="AS1048">
            <v>1.9</v>
          </cell>
        </row>
        <row r="1049">
          <cell r="A1049">
            <v>509</v>
          </cell>
          <cell r="B1049" t="str">
            <v>Pó achocolatado com baixo teor de gordura</v>
          </cell>
          <cell r="C1049" t="str">
            <v>Açúcar e similares, confeitaria e sobremesas doces à base de água</v>
          </cell>
          <cell r="D1049" t="str">
            <v>Confeitaria incluindo chocolate</v>
          </cell>
          <cell r="E1049" t="str">
            <v>Chocolate e produtos de chocolate</v>
          </cell>
          <cell r="F1049">
            <v>395</v>
          </cell>
          <cell r="G1049">
            <v>1680</v>
          </cell>
          <cell r="H1049">
            <v>2.5</v>
          </cell>
          <cell r="I1049">
            <v>1.1000000000000001</v>
          </cell>
          <cell r="J1049">
            <v>0.6</v>
          </cell>
          <cell r="K1049">
            <v>0.2</v>
          </cell>
          <cell r="L1049">
            <v>0.2</v>
          </cell>
          <cell r="M1049">
            <v>0</v>
          </cell>
          <cell r="N1049">
            <v>86.2</v>
          </cell>
          <cell r="O1049">
            <v>73.400000000000006</v>
          </cell>
          <cell r="P1049">
            <v>0</v>
          </cell>
          <cell r="Q1049">
            <v>12.8</v>
          </cell>
          <cell r="R1049">
            <v>1</v>
          </cell>
          <cell r="S1049">
            <v>6.5</v>
          </cell>
          <cell r="T1049">
            <v>0.6</v>
          </cell>
          <cell r="U1049">
            <v>0</v>
          </cell>
          <cell r="V1049">
            <v>1.2</v>
          </cell>
          <cell r="W1049">
            <v>0</v>
          </cell>
          <cell r="X1049">
            <v>0</v>
          </cell>
          <cell r="Y1049">
            <v>0</v>
          </cell>
          <cell r="Z1049">
            <v>0</v>
          </cell>
          <cell r="AA1049">
            <v>0</v>
          </cell>
          <cell r="AB1049">
            <v>0.1</v>
          </cell>
          <cell r="AC1049">
            <v>0.06</v>
          </cell>
          <cell r="AD1049">
            <v>2.2000000000000002</v>
          </cell>
          <cell r="AE1049">
            <v>7.9</v>
          </cell>
          <cell r="AF1049">
            <v>9.8000000000000007</v>
          </cell>
          <cell r="AG1049">
            <v>1.9</v>
          </cell>
          <cell r="AH1049">
            <v>0.05</v>
          </cell>
          <cell r="AI1049">
            <v>0</v>
          </cell>
          <cell r="AJ1049">
            <v>12</v>
          </cell>
          <cell r="AK1049">
            <v>3</v>
          </cell>
          <cell r="AL1049">
            <v>3.3</v>
          </cell>
          <cell r="AM1049">
            <v>220</v>
          </cell>
          <cell r="AN1049">
            <v>730</v>
          </cell>
          <cell r="AO1049">
            <v>120</v>
          </cell>
          <cell r="AP1049">
            <v>220</v>
          </cell>
          <cell r="AQ1049">
            <v>100</v>
          </cell>
          <cell r="AR1049">
            <v>3.2</v>
          </cell>
          <cell r="AS1049">
            <v>1.6</v>
          </cell>
        </row>
        <row r="1050">
          <cell r="A1050">
            <v>918</v>
          </cell>
          <cell r="B1050" t="str">
            <v>Polvo cozido sem sal</v>
          </cell>
          <cell r="C1050" t="str">
            <v>Peixes, mariscos, anfíbios, répteis e invertebrados</v>
          </cell>
          <cell r="D1050" t="str">
            <v>Moluscos</v>
          </cell>
          <cell r="E1050" t="str">
            <v>Lulas, chocos, polvos</v>
          </cell>
          <cell r="F1050">
            <v>103</v>
          </cell>
          <cell r="G1050">
            <v>434</v>
          </cell>
          <cell r="H1050">
            <v>1.3</v>
          </cell>
          <cell r="I1050">
            <v>0.3</v>
          </cell>
          <cell r="J1050">
            <v>0.1</v>
          </cell>
          <cell r="K1050">
            <v>0.6</v>
          </cell>
          <cell r="L1050">
            <v>0</v>
          </cell>
          <cell r="M1050">
            <v>0</v>
          </cell>
          <cell r="N1050">
            <v>0</v>
          </cell>
          <cell r="O1050">
            <v>0</v>
          </cell>
          <cell r="P1050">
            <v>0</v>
          </cell>
          <cell r="Q1050">
            <v>0</v>
          </cell>
          <cell r="R1050">
            <v>0</v>
          </cell>
          <cell r="S1050">
            <v>22.7</v>
          </cell>
          <cell r="T1050">
            <v>0.4</v>
          </cell>
          <cell r="U1050">
            <v>0</v>
          </cell>
          <cell r="V1050">
            <v>74.7</v>
          </cell>
          <cell r="W1050">
            <v>0</v>
          </cell>
          <cell r="X1050">
            <v>105</v>
          </cell>
          <cell r="Y1050">
            <v>7</v>
          </cell>
          <cell r="Z1050">
            <v>0</v>
          </cell>
          <cell r="AA1050">
            <v>0</v>
          </cell>
          <cell r="AB1050">
            <v>2.1</v>
          </cell>
          <cell r="AC1050">
            <v>0.01</v>
          </cell>
          <cell r="AD1050">
            <v>0.04</v>
          </cell>
          <cell r="AE1050">
            <v>2.5</v>
          </cell>
          <cell r="AF1050">
            <v>7.6</v>
          </cell>
          <cell r="AG1050">
            <v>5.0999999999999996</v>
          </cell>
          <cell r="AH1050">
            <v>0.05</v>
          </cell>
          <cell r="AI1050">
            <v>1.7</v>
          </cell>
          <cell r="AJ1050">
            <v>0</v>
          </cell>
          <cell r="AK1050">
            <v>13</v>
          </cell>
          <cell r="AL1050">
            <v>1.2</v>
          </cell>
          <cell r="AM1050">
            <v>180</v>
          </cell>
          <cell r="AN1050">
            <v>160</v>
          </cell>
          <cell r="AO1050">
            <v>26</v>
          </cell>
          <cell r="AP1050">
            <v>190</v>
          </cell>
          <cell r="AQ1050">
            <v>49</v>
          </cell>
          <cell r="AR1050">
            <v>0.5</v>
          </cell>
          <cell r="AS1050">
            <v>2.4</v>
          </cell>
          <cell r="AU1050">
            <v>13</v>
          </cell>
        </row>
        <row r="1051">
          <cell r="A1051">
            <v>917</v>
          </cell>
          <cell r="B1051" t="str">
            <v>Polvo cru</v>
          </cell>
          <cell r="C1051" t="str">
            <v>Peixes, mariscos, anfíbios, répteis e invertebrados</v>
          </cell>
          <cell r="D1051" t="str">
            <v>Moluscos</v>
          </cell>
          <cell r="E1051" t="str">
            <v>Lulas, chocos, polvos</v>
          </cell>
          <cell r="F1051">
            <v>73</v>
          </cell>
          <cell r="G1051">
            <v>310</v>
          </cell>
          <cell r="H1051">
            <v>1.2</v>
          </cell>
          <cell r="I1051">
            <v>0.3</v>
          </cell>
          <cell r="J1051">
            <v>0.1</v>
          </cell>
          <cell r="K1051">
            <v>0.6</v>
          </cell>
          <cell r="L1051">
            <v>0</v>
          </cell>
          <cell r="M1051">
            <v>0</v>
          </cell>
          <cell r="N1051">
            <v>0</v>
          </cell>
          <cell r="O1051">
            <v>0</v>
          </cell>
          <cell r="P1051">
            <v>0</v>
          </cell>
          <cell r="Q1051">
            <v>0</v>
          </cell>
          <cell r="R1051">
            <v>0</v>
          </cell>
          <cell r="S1051">
            <v>15.6</v>
          </cell>
          <cell r="T1051">
            <v>0.7</v>
          </cell>
          <cell r="U1051">
            <v>0</v>
          </cell>
          <cell r="V1051">
            <v>83.1</v>
          </cell>
          <cell r="W1051">
            <v>0</v>
          </cell>
          <cell r="X1051">
            <v>64</v>
          </cell>
          <cell r="Y1051">
            <v>3</v>
          </cell>
          <cell r="Z1051">
            <v>0</v>
          </cell>
          <cell r="AA1051">
            <v>0</v>
          </cell>
          <cell r="AB1051">
            <v>0.73</v>
          </cell>
          <cell r="AC1051">
            <v>0.02</v>
          </cell>
          <cell r="AD1051">
            <v>0.04</v>
          </cell>
          <cell r="AE1051">
            <v>1.3</v>
          </cell>
          <cell r="AF1051">
            <v>4.5999999999999996</v>
          </cell>
          <cell r="AG1051">
            <v>3.3</v>
          </cell>
          <cell r="AH1051">
            <v>7.0000000000000007E-2</v>
          </cell>
          <cell r="AI1051">
            <v>1.3</v>
          </cell>
          <cell r="AJ1051">
            <v>0</v>
          </cell>
          <cell r="AK1051">
            <v>12</v>
          </cell>
          <cell r="AL1051">
            <v>0.9</v>
          </cell>
          <cell r="AM1051">
            <v>260</v>
          </cell>
          <cell r="AN1051">
            <v>240</v>
          </cell>
          <cell r="AO1051">
            <v>13</v>
          </cell>
          <cell r="AP1051">
            <v>170</v>
          </cell>
          <cell r="AQ1051">
            <v>43</v>
          </cell>
          <cell r="AR1051">
            <v>0.7</v>
          </cell>
          <cell r="AS1051">
            <v>1.3</v>
          </cell>
        </row>
        <row r="1052">
          <cell r="A1052">
            <v>1900000005</v>
          </cell>
          <cell r="B1052" t="str">
            <v>Pombo cru</v>
          </cell>
          <cell r="C1052" t="str">
            <v>Carne e produtos cárneos</v>
          </cell>
          <cell r="D1052" t="str">
            <v>Carne de mamiferos e de aves</v>
          </cell>
          <cell r="E1052" t="str">
            <v>Carne de aves</v>
          </cell>
          <cell r="F1052">
            <v>232</v>
          </cell>
          <cell r="G1052">
            <v>963</v>
          </cell>
          <cell r="H1052">
            <v>16.7</v>
          </cell>
          <cell r="I1052">
            <v>7.5</v>
          </cell>
          <cell r="J1052">
            <v>6.9</v>
          </cell>
          <cell r="K1052">
            <v>1.7</v>
          </cell>
          <cell r="L1052">
            <v>1</v>
          </cell>
          <cell r="M1052">
            <v>0</v>
          </cell>
          <cell r="N1052">
            <v>0</v>
          </cell>
          <cell r="O1052">
            <v>0</v>
          </cell>
          <cell r="P1052">
            <v>0</v>
          </cell>
          <cell r="Q1052">
            <v>0</v>
          </cell>
          <cell r="R1052">
            <v>0</v>
          </cell>
          <cell r="S1052">
            <v>20.3</v>
          </cell>
          <cell r="T1052">
            <v>0.1</v>
          </cell>
          <cell r="U1052">
            <v>0</v>
          </cell>
          <cell r="V1052">
            <v>66.099999999999994</v>
          </cell>
          <cell r="W1052">
            <v>0</v>
          </cell>
          <cell r="X1052">
            <v>95</v>
          </cell>
          <cell r="Y1052">
            <v>73</v>
          </cell>
          <cell r="Z1052">
            <v>0</v>
          </cell>
          <cell r="AA1052">
            <v>0.5</v>
          </cell>
          <cell r="AB1052">
            <v>0.1</v>
          </cell>
          <cell r="AC1052">
            <v>0.16</v>
          </cell>
          <cell r="AD1052">
            <v>0.23</v>
          </cell>
          <cell r="AE1052">
            <v>4.4000000000000004</v>
          </cell>
          <cell r="AF1052">
            <v>9.6</v>
          </cell>
          <cell r="AG1052">
            <v>5.2</v>
          </cell>
          <cell r="AH1052">
            <v>0.41</v>
          </cell>
          <cell r="AI1052">
            <v>0.4</v>
          </cell>
          <cell r="AJ1052">
            <v>0</v>
          </cell>
          <cell r="AK1052">
            <v>6</v>
          </cell>
          <cell r="AL1052">
            <v>1.2</v>
          </cell>
          <cell r="AM1052">
            <v>53</v>
          </cell>
          <cell r="AN1052">
            <v>160</v>
          </cell>
          <cell r="AO1052">
            <v>11</v>
          </cell>
          <cell r="AP1052">
            <v>210</v>
          </cell>
          <cell r="AQ1052">
            <v>21</v>
          </cell>
          <cell r="AR1052">
            <v>3</v>
          </cell>
          <cell r="AS1052">
            <v>1.5</v>
          </cell>
        </row>
        <row r="1053">
          <cell r="A1053">
            <v>1900000060</v>
          </cell>
          <cell r="B1053" t="str">
            <v>Pota crua</v>
          </cell>
          <cell r="C1053" t="str">
            <v>Peixes, mariscos, anfíbios, répteis e invertebrados</v>
          </cell>
          <cell r="D1053" t="str">
            <v>Moluscos</v>
          </cell>
          <cell r="E1053" t="str">
            <v>Lulas, chocos, polvos</v>
          </cell>
          <cell r="F1053">
            <v>75</v>
          </cell>
          <cell r="G1053">
            <v>317</v>
          </cell>
          <cell r="H1053">
            <v>1.1000000000000001</v>
          </cell>
          <cell r="I1053">
            <v>0.2</v>
          </cell>
          <cell r="J1053">
            <v>0.1</v>
          </cell>
          <cell r="K1053">
            <v>0.3</v>
          </cell>
          <cell r="L1053">
            <v>1.25E-3</v>
          </cell>
          <cell r="M1053">
            <v>0</v>
          </cell>
          <cell r="N1053">
            <v>0</v>
          </cell>
          <cell r="O1053">
            <v>0</v>
          </cell>
          <cell r="P1053">
            <v>0</v>
          </cell>
          <cell r="Q1053">
            <v>0</v>
          </cell>
          <cell r="R1053">
            <v>0</v>
          </cell>
          <cell r="S1053">
            <v>16.3</v>
          </cell>
          <cell r="T1053">
            <v>0.5</v>
          </cell>
          <cell r="U1053">
            <v>0</v>
          </cell>
          <cell r="V1053">
            <v>81.2</v>
          </cell>
          <cell r="W1053">
            <v>0</v>
          </cell>
          <cell r="X1053">
            <v>209</v>
          </cell>
          <cell r="Y1053">
            <v>12</v>
          </cell>
          <cell r="Z1053">
            <v>0</v>
          </cell>
          <cell r="AA1053">
            <v>2.5</v>
          </cell>
          <cell r="AB1053">
            <v>1.65</v>
          </cell>
          <cell r="AC1053">
            <v>0.08</v>
          </cell>
          <cell r="AD1053">
            <v>0.03</v>
          </cell>
          <cell r="AE1053">
            <v>1.7</v>
          </cell>
          <cell r="AF1053">
            <v>3.78</v>
          </cell>
          <cell r="AG1053">
            <v>2.08</v>
          </cell>
          <cell r="AH1053">
            <v>0.1</v>
          </cell>
          <cell r="AI1053">
            <v>2.2999999999999998</v>
          </cell>
          <cell r="AJ1053">
            <v>0.5</v>
          </cell>
          <cell r="AK1053">
            <v>5.0999999999999996</v>
          </cell>
          <cell r="AL1053">
            <v>1.1499999999999999</v>
          </cell>
          <cell r="AM1053">
            <v>210</v>
          </cell>
          <cell r="AN1053">
            <v>240</v>
          </cell>
          <cell r="AO1053">
            <v>12</v>
          </cell>
          <cell r="AP1053">
            <v>260</v>
          </cell>
          <cell r="AQ1053">
            <v>44</v>
          </cell>
          <cell r="AR1053">
            <v>0.2</v>
          </cell>
          <cell r="AS1053">
            <v>1.3</v>
          </cell>
          <cell r="AT1053">
            <v>28</v>
          </cell>
          <cell r="AU1053">
            <v>5</v>
          </cell>
        </row>
        <row r="1054">
          <cell r="A1054">
            <v>2122000001</v>
          </cell>
          <cell r="B1054" t="str">
            <v>Preparado fermentado à base de soja (Vegurte)</v>
          </cell>
          <cell r="C1054" t="str">
            <v>Produtos para dietas não padronizadas, substitutos de alimentos e suplementos alimentares</v>
          </cell>
          <cell r="D1054" t="str">
            <v>Substitutos de carne e produtos lácteos</v>
          </cell>
          <cell r="E1054" t="str">
            <v>Substitutos de produtos lácteos</v>
          </cell>
          <cell r="F1054">
            <v>59</v>
          </cell>
          <cell r="G1054">
            <v>247</v>
          </cell>
          <cell r="H1054">
            <v>2.4</v>
          </cell>
          <cell r="I1054">
            <v>0.6</v>
          </cell>
          <cell r="J1054">
            <v>0.5</v>
          </cell>
          <cell r="K1054">
            <v>1.2</v>
          </cell>
          <cell r="L1054">
            <v>1</v>
          </cell>
          <cell r="M1054">
            <v>0</v>
          </cell>
          <cell r="N1054">
            <v>5.9</v>
          </cell>
          <cell r="O1054">
            <v>4.5</v>
          </cell>
          <cell r="P1054">
            <v>0</v>
          </cell>
          <cell r="Q1054">
            <v>0</v>
          </cell>
          <cell r="R1054">
            <v>0.9</v>
          </cell>
          <cell r="S1054">
            <v>3</v>
          </cell>
          <cell r="T1054">
            <v>0.1</v>
          </cell>
          <cell r="U1054">
            <v>0</v>
          </cell>
          <cell r="V1054">
            <v>87</v>
          </cell>
          <cell r="W1054">
            <v>0</v>
          </cell>
          <cell r="X1054">
            <v>0</v>
          </cell>
          <cell r="Y1054">
            <v>10</v>
          </cell>
          <cell r="Z1054">
            <v>60</v>
          </cell>
          <cell r="AA1054">
            <v>0</v>
          </cell>
          <cell r="AB1054">
            <v>1.91</v>
          </cell>
          <cell r="AC1054">
            <v>0.02</v>
          </cell>
          <cell r="AD1054">
            <v>0.08</v>
          </cell>
          <cell r="AE1054">
            <v>0</v>
          </cell>
          <cell r="AF1054">
            <v>0.7</v>
          </cell>
          <cell r="AG1054">
            <v>0.7</v>
          </cell>
          <cell r="AH1054">
            <v>0</v>
          </cell>
          <cell r="AI1054">
            <v>0</v>
          </cell>
          <cell r="AJ1054">
            <v>0</v>
          </cell>
          <cell r="AK1054">
            <v>0</v>
          </cell>
          <cell r="AL1054">
            <v>0.6</v>
          </cell>
          <cell r="AM1054">
            <v>36</v>
          </cell>
          <cell r="AN1054">
            <v>110</v>
          </cell>
          <cell r="AO1054">
            <v>93</v>
          </cell>
          <cell r="AP1054">
            <v>65</v>
          </cell>
          <cell r="AQ1054">
            <v>14</v>
          </cell>
          <cell r="AR1054">
            <v>0.4</v>
          </cell>
          <cell r="AS1054">
            <v>0.2</v>
          </cell>
        </row>
        <row r="1055">
          <cell r="A1055">
            <v>357</v>
          </cell>
          <cell r="B1055" t="str">
            <v>Presunto</v>
          </cell>
          <cell r="C1055" t="str">
            <v>Carne e produtos cárneos</v>
          </cell>
          <cell r="D1055" t="str">
            <v>Produtos processados à base de carne</v>
          </cell>
          <cell r="E1055" t="str">
            <v>Carne crua curada (ou temperada)</v>
          </cell>
          <cell r="F1055">
            <v>215</v>
          </cell>
          <cell r="G1055">
            <v>899</v>
          </cell>
          <cell r="H1055">
            <v>12.8</v>
          </cell>
          <cell r="I1055">
            <v>4.0999999999999996</v>
          </cell>
          <cell r="J1055">
            <v>5.0999999999999996</v>
          </cell>
          <cell r="K1055">
            <v>1.4</v>
          </cell>
          <cell r="L1055">
            <v>1.2</v>
          </cell>
          <cell r="M1055">
            <v>0</v>
          </cell>
          <cell r="N1055">
            <v>0</v>
          </cell>
          <cell r="O1055">
            <v>0</v>
          </cell>
          <cell r="P1055">
            <v>0</v>
          </cell>
          <cell r="Q1055">
            <v>0</v>
          </cell>
          <cell r="R1055">
            <v>0</v>
          </cell>
          <cell r="S1055">
            <v>25</v>
          </cell>
          <cell r="T1055">
            <v>6.4</v>
          </cell>
          <cell r="U1055">
            <v>0</v>
          </cell>
          <cell r="V1055">
            <v>55.2</v>
          </cell>
          <cell r="W1055">
            <v>0</v>
          </cell>
          <cell r="X1055">
            <v>66</v>
          </cell>
          <cell r="Y1055">
            <v>0</v>
          </cell>
          <cell r="Z1055">
            <v>0</v>
          </cell>
          <cell r="AA1055">
            <v>0.8</v>
          </cell>
          <cell r="AB1055">
            <v>0.2</v>
          </cell>
          <cell r="AC1055">
            <v>0.7</v>
          </cell>
          <cell r="AD1055">
            <v>0.28000000000000003</v>
          </cell>
          <cell r="AE1055">
            <v>6</v>
          </cell>
          <cell r="AF1055">
            <v>11</v>
          </cell>
          <cell r="AG1055">
            <v>5.3</v>
          </cell>
          <cell r="AH1055">
            <v>0.41</v>
          </cell>
          <cell r="AI1055">
            <v>1</v>
          </cell>
          <cell r="AJ1055">
            <v>0</v>
          </cell>
          <cell r="AK1055">
            <v>1</v>
          </cell>
          <cell r="AL1055">
            <v>7</v>
          </cell>
          <cell r="AM1055">
            <v>2570</v>
          </cell>
          <cell r="AN1055">
            <v>580</v>
          </cell>
          <cell r="AO1055">
            <v>23</v>
          </cell>
          <cell r="AP1055">
            <v>200</v>
          </cell>
          <cell r="AQ1055">
            <v>41</v>
          </cell>
          <cell r="AR1055">
            <v>2</v>
          </cell>
          <cell r="AS1055">
            <v>3.9</v>
          </cell>
        </row>
        <row r="1056">
          <cell r="A1056">
            <v>2122000005</v>
          </cell>
          <cell r="B1056" t="str">
            <v>Proteína texturizada de soja</v>
          </cell>
          <cell r="C1056" t="str">
            <v>Ingredientes principais isolados, aditivos, aromas, fermentos e auxiliares tecnológicos</v>
          </cell>
          <cell r="D1056" t="str">
            <v>Proteínas isoladas e outros produtos de proteínas</v>
          </cell>
          <cell r="E1056" t="str">
            <v>Proteína de soja</v>
          </cell>
          <cell r="F1056">
            <v>327</v>
          </cell>
          <cell r="G1056">
            <v>1380</v>
          </cell>
          <cell r="H1056">
            <v>1.4</v>
          </cell>
          <cell r="I1056">
            <v>0.2</v>
          </cell>
          <cell r="J1056">
            <v>0.3</v>
          </cell>
          <cell r="K1056">
            <v>0.8</v>
          </cell>
          <cell r="L1056">
            <v>0.7</v>
          </cell>
          <cell r="M1056">
            <v>0</v>
          </cell>
          <cell r="N1056">
            <v>17.2</v>
          </cell>
          <cell r="O1056">
            <v>13.1</v>
          </cell>
          <cell r="P1056">
            <v>0</v>
          </cell>
          <cell r="Q1056">
            <v>4.0999999999999996</v>
          </cell>
          <cell r="R1056">
            <v>16.600000000000001</v>
          </cell>
          <cell r="S1056">
            <v>53</v>
          </cell>
          <cell r="T1056">
            <v>0</v>
          </cell>
          <cell r="U1056">
            <v>0</v>
          </cell>
          <cell r="V1056">
            <v>5.4</v>
          </cell>
          <cell r="W1056">
            <v>0</v>
          </cell>
          <cell r="X1056">
            <v>0</v>
          </cell>
          <cell r="Y1056">
            <v>0</v>
          </cell>
          <cell r="Z1056">
            <v>0</v>
          </cell>
          <cell r="AA1056">
            <v>0</v>
          </cell>
          <cell r="AB1056">
            <v>0</v>
          </cell>
          <cell r="AC1056">
            <v>0.28999999999999998</v>
          </cell>
          <cell r="AD1056">
            <v>0.18</v>
          </cell>
          <cell r="AE1056">
            <v>1.3</v>
          </cell>
          <cell r="AF1056">
            <v>681.3</v>
          </cell>
          <cell r="AG1056">
            <v>680</v>
          </cell>
          <cell r="AH1056">
            <v>0.46</v>
          </cell>
          <cell r="AI1056">
            <v>0</v>
          </cell>
          <cell r="AJ1056">
            <v>0</v>
          </cell>
          <cell r="AK1056">
            <v>370</v>
          </cell>
          <cell r="AL1056">
            <v>6.65</v>
          </cell>
          <cell r="AM1056">
            <v>0</v>
          </cell>
          <cell r="AN1056">
            <v>2230</v>
          </cell>
          <cell r="AO1056">
            <v>280</v>
          </cell>
          <cell r="AP1056">
            <v>650</v>
          </cell>
          <cell r="AQ1056">
            <v>280</v>
          </cell>
          <cell r="AR1056">
            <v>8.3000000000000007</v>
          </cell>
          <cell r="AS1056">
            <v>5.2</v>
          </cell>
        </row>
        <row r="1057">
          <cell r="A1057">
            <v>490</v>
          </cell>
          <cell r="B1057" t="str">
            <v>Pudim de leite e ovos</v>
          </cell>
          <cell r="C1057" t="str">
            <v>Leite e produtos lácteos</v>
          </cell>
          <cell r="D1057" t="str">
            <v>Sobremesa à base de leite e similares</v>
          </cell>
          <cell r="E1057" t="str">
            <v>Sobremesas de colher à base de leite</v>
          </cell>
          <cell r="F1057">
            <v>246</v>
          </cell>
          <cell r="G1057">
            <v>1040</v>
          </cell>
          <cell r="H1057">
            <v>4.7</v>
          </cell>
          <cell r="I1057">
            <v>1.3</v>
          </cell>
          <cell r="J1057">
            <v>1.6</v>
          </cell>
          <cell r="K1057">
            <v>0.8</v>
          </cell>
          <cell r="L1057">
            <v>0.71599999999999997</v>
          </cell>
          <cell r="M1057">
            <v>0</v>
          </cell>
          <cell r="N1057">
            <v>44.8</v>
          </cell>
          <cell r="O1057">
            <v>44.8</v>
          </cell>
          <cell r="P1057">
            <v>0</v>
          </cell>
          <cell r="Q1057">
            <v>0</v>
          </cell>
          <cell r="R1057">
            <v>0</v>
          </cell>
          <cell r="S1057">
            <v>6.1</v>
          </cell>
          <cell r="T1057">
            <v>0.2</v>
          </cell>
          <cell r="U1057">
            <v>0</v>
          </cell>
          <cell r="V1057">
            <v>43.7</v>
          </cell>
          <cell r="W1057">
            <v>0</v>
          </cell>
          <cell r="X1057">
            <v>157</v>
          </cell>
          <cell r="Y1057">
            <v>80</v>
          </cell>
          <cell r="Z1057">
            <v>4</v>
          </cell>
          <cell r="AA1057">
            <v>0.7</v>
          </cell>
          <cell r="AB1057">
            <v>0.88</v>
          </cell>
          <cell r="AC1057">
            <v>0.04</v>
          </cell>
          <cell r="AD1057">
            <v>0.23</v>
          </cell>
          <cell r="AE1057">
            <v>0.09</v>
          </cell>
          <cell r="AF1057">
            <v>1.76</v>
          </cell>
          <cell r="AG1057">
            <v>1.69</v>
          </cell>
          <cell r="AH1057">
            <v>0.15</v>
          </cell>
          <cell r="AI1057">
            <v>0.42</v>
          </cell>
          <cell r="AJ1057">
            <v>0</v>
          </cell>
          <cell r="AK1057">
            <v>19</v>
          </cell>
          <cell r="AL1057">
            <v>0.68700000000000006</v>
          </cell>
          <cell r="AM1057">
            <v>68</v>
          </cell>
          <cell r="AN1057">
            <v>110</v>
          </cell>
          <cell r="AO1057">
            <v>58</v>
          </cell>
          <cell r="AP1057">
            <v>97</v>
          </cell>
          <cell r="AQ1057">
            <v>7.5</v>
          </cell>
          <cell r="AR1057">
            <v>0.8</v>
          </cell>
          <cell r="AS1057">
            <v>0.7</v>
          </cell>
        </row>
        <row r="1058">
          <cell r="A1058">
            <v>491</v>
          </cell>
          <cell r="B1058" t="str">
            <v>Pudim flan caseiro</v>
          </cell>
          <cell r="C1058" t="str">
            <v>Leite e produtos lácteos</v>
          </cell>
          <cell r="D1058" t="str">
            <v>Sobremesa à base de leite e similares</v>
          </cell>
          <cell r="E1058" t="str">
            <v>Sobremesas de colher à base de leite</v>
          </cell>
          <cell r="F1058">
            <v>211</v>
          </cell>
          <cell r="G1058">
            <v>889</v>
          </cell>
          <cell r="H1058">
            <v>4.5</v>
          </cell>
          <cell r="I1058">
            <v>1.4</v>
          </cell>
          <cell r="J1058">
            <v>1.5</v>
          </cell>
          <cell r="K1058">
            <v>0.7</v>
          </cell>
          <cell r="L1058">
            <v>0.63900000000000001</v>
          </cell>
          <cell r="M1058">
            <v>0.1</v>
          </cell>
          <cell r="N1058">
            <v>36.299999999999997</v>
          </cell>
          <cell r="O1058">
            <v>36.299999999999997</v>
          </cell>
          <cell r="P1058">
            <v>0</v>
          </cell>
          <cell r="Q1058">
            <v>0</v>
          </cell>
          <cell r="R1058">
            <v>0</v>
          </cell>
          <cell r="S1058">
            <v>6.2</v>
          </cell>
          <cell r="T1058">
            <v>0.2</v>
          </cell>
          <cell r="U1058">
            <v>0</v>
          </cell>
          <cell r="V1058">
            <v>51.9</v>
          </cell>
          <cell r="W1058">
            <v>0</v>
          </cell>
          <cell r="X1058">
            <v>142</v>
          </cell>
          <cell r="Y1058">
            <v>76</v>
          </cell>
          <cell r="Z1058">
            <v>7</v>
          </cell>
          <cell r="AA1058">
            <v>0.6</v>
          </cell>
          <cell r="AB1058">
            <v>0.79</v>
          </cell>
          <cell r="AC1058">
            <v>0.05</v>
          </cell>
          <cell r="AD1058">
            <v>0.25</v>
          </cell>
          <cell r="AE1058">
            <v>0.13</v>
          </cell>
          <cell r="AF1058">
            <v>1.78</v>
          </cell>
          <cell r="AG1058">
            <v>1.67</v>
          </cell>
          <cell r="AH1058">
            <v>0.15</v>
          </cell>
          <cell r="AI1058">
            <v>0.4</v>
          </cell>
          <cell r="AJ1058">
            <v>0</v>
          </cell>
          <cell r="AK1058">
            <v>17</v>
          </cell>
          <cell r="AL1058">
            <v>0.77900000000000003</v>
          </cell>
          <cell r="AM1058">
            <v>70</v>
          </cell>
          <cell r="AN1058">
            <v>130</v>
          </cell>
          <cell r="AO1058">
            <v>77</v>
          </cell>
          <cell r="AP1058">
            <v>110</v>
          </cell>
          <cell r="AQ1058">
            <v>8.6999999999999993</v>
          </cell>
          <cell r="AR1058">
            <v>0.8</v>
          </cell>
          <cell r="AS1058">
            <v>0.7</v>
          </cell>
        </row>
        <row r="1059">
          <cell r="A1059">
            <v>492</v>
          </cell>
          <cell r="B1059" t="str">
            <v>Pudim instantâneo em pó</v>
          </cell>
          <cell r="C1059" t="str">
            <v>Leite e produtos lácteos</v>
          </cell>
          <cell r="D1059" t="str">
            <v>Sobremesa à base de leite e similares</v>
          </cell>
          <cell r="E1059" t="str">
            <v>Sobremesas de colher à base de leite</v>
          </cell>
          <cell r="F1059">
            <v>412</v>
          </cell>
          <cell r="G1059">
            <v>1740</v>
          </cell>
          <cell r="H1059">
            <v>9.4</v>
          </cell>
          <cell r="I1059">
            <v>8.6</v>
          </cell>
          <cell r="J1059">
            <v>0.2</v>
          </cell>
          <cell r="K1059">
            <v>0.2</v>
          </cell>
          <cell r="L1059">
            <v>0.1</v>
          </cell>
          <cell r="M1059">
            <v>0</v>
          </cell>
          <cell r="N1059">
            <v>79.400000000000006</v>
          </cell>
          <cell r="O1059">
            <v>54.6</v>
          </cell>
          <cell r="P1059">
            <v>0</v>
          </cell>
          <cell r="Q1059">
            <v>24.8</v>
          </cell>
          <cell r="R1059">
            <v>1</v>
          </cell>
          <cell r="S1059">
            <v>2</v>
          </cell>
          <cell r="T1059">
            <v>1.8</v>
          </cell>
          <cell r="U1059">
            <v>0</v>
          </cell>
          <cell r="V1059">
            <v>3.5</v>
          </cell>
          <cell r="W1059">
            <v>0</v>
          </cell>
          <cell r="X1059">
            <v>1</v>
          </cell>
          <cell r="Y1059">
            <v>0</v>
          </cell>
          <cell r="Z1059">
            <v>0</v>
          </cell>
          <cell r="AA1059">
            <v>0</v>
          </cell>
          <cell r="AB1059">
            <v>0</v>
          </cell>
          <cell r="AC1059">
            <v>0</v>
          </cell>
          <cell r="AD1059">
            <v>0</v>
          </cell>
          <cell r="AE1059">
            <v>0</v>
          </cell>
          <cell r="AF1059">
            <v>0.4</v>
          </cell>
          <cell r="AG1059">
            <v>0.4</v>
          </cell>
          <cell r="AH1059">
            <v>0</v>
          </cell>
          <cell r="AI1059">
            <v>0</v>
          </cell>
          <cell r="AJ1059">
            <v>0</v>
          </cell>
          <cell r="AK1059">
            <v>0</v>
          </cell>
          <cell r="AL1059">
            <v>2.2000000000000002</v>
          </cell>
          <cell r="AM1059">
            <v>730</v>
          </cell>
          <cell r="AN1059">
            <v>57</v>
          </cell>
          <cell r="AO1059">
            <v>45</v>
          </cell>
          <cell r="AP1059">
            <v>440</v>
          </cell>
          <cell r="AQ1059">
            <v>10</v>
          </cell>
          <cell r="AR1059">
            <v>0.6</v>
          </cell>
          <cell r="AS1059">
            <v>0.4</v>
          </cell>
        </row>
        <row r="1060">
          <cell r="A1060">
            <v>494</v>
          </cell>
          <cell r="B1060" t="str">
            <v>Pudim instantâneo preparado com leite magro</v>
          </cell>
          <cell r="C1060" t="str">
            <v>Leite e produtos lácteos</v>
          </cell>
          <cell r="D1060" t="str">
            <v>Sobremesa à base de leite e similares</v>
          </cell>
          <cell r="E1060" t="str">
            <v>Sobremesas de colher à base de leite</v>
          </cell>
          <cell r="F1060">
            <v>104</v>
          </cell>
          <cell r="G1060">
            <v>437</v>
          </cell>
          <cell r="H1060">
            <v>1.9</v>
          </cell>
          <cell r="I1060">
            <v>1.6</v>
          </cell>
          <cell r="J1060">
            <v>0.1</v>
          </cell>
          <cell r="K1060">
            <v>0</v>
          </cell>
          <cell r="L1060">
            <v>1.7999999999999999E-2</v>
          </cell>
          <cell r="M1060">
            <v>0</v>
          </cell>
          <cell r="N1060">
            <v>18.3</v>
          </cell>
          <cell r="O1060">
            <v>13.9</v>
          </cell>
          <cell r="P1060">
            <v>0</v>
          </cell>
          <cell r="Q1060">
            <v>4.5</v>
          </cell>
          <cell r="R1060">
            <v>0.2</v>
          </cell>
          <cell r="S1060">
            <v>3.2</v>
          </cell>
          <cell r="T1060">
            <v>0.4</v>
          </cell>
          <cell r="U1060">
            <v>0</v>
          </cell>
          <cell r="V1060">
            <v>74.8</v>
          </cell>
          <cell r="W1060">
            <v>0</v>
          </cell>
          <cell r="X1060">
            <v>1</v>
          </cell>
          <cell r="Y1060">
            <v>0</v>
          </cell>
          <cell r="Z1060">
            <v>0</v>
          </cell>
          <cell r="AA1060">
            <v>0</v>
          </cell>
          <cell r="AB1060">
            <v>0</v>
          </cell>
          <cell r="AC1060">
            <v>0.04</v>
          </cell>
          <cell r="AD1060">
            <v>0.15</v>
          </cell>
          <cell r="AE1060">
            <v>0.08</v>
          </cell>
          <cell r="AF1060">
            <v>0.73</v>
          </cell>
          <cell r="AG1060">
            <v>0.65</v>
          </cell>
          <cell r="AH1060">
            <v>0.04</v>
          </cell>
          <cell r="AI1060">
            <v>0.09</v>
          </cell>
          <cell r="AJ1060">
            <v>0</v>
          </cell>
          <cell r="AK1060">
            <v>0.8</v>
          </cell>
          <cell r="AL1060">
            <v>1.03</v>
          </cell>
          <cell r="AM1060">
            <v>170</v>
          </cell>
          <cell r="AN1060">
            <v>140</v>
          </cell>
          <cell r="AO1060">
            <v>98</v>
          </cell>
          <cell r="AP1060">
            <v>150</v>
          </cell>
          <cell r="AQ1060">
            <v>10</v>
          </cell>
          <cell r="AR1060">
            <v>0.2</v>
          </cell>
          <cell r="AS1060">
            <v>0.4</v>
          </cell>
        </row>
        <row r="1061">
          <cell r="A1061">
            <v>493</v>
          </cell>
          <cell r="B1061" t="str">
            <v>Pudim instantâneo preparado com leite meio gordo</v>
          </cell>
          <cell r="C1061" t="str">
            <v>Leite e produtos lácteos</v>
          </cell>
          <cell r="D1061" t="str">
            <v>Sobremesa à base de leite e similares</v>
          </cell>
          <cell r="E1061" t="str">
            <v>Sobremesas de colher à base de leite</v>
          </cell>
          <cell r="F1061">
            <v>113</v>
          </cell>
          <cell r="G1061">
            <v>476</v>
          </cell>
          <cell r="H1061">
            <v>3</v>
          </cell>
          <cell r="I1061">
            <v>2.2999999999999998</v>
          </cell>
          <cell r="J1061">
            <v>0.4</v>
          </cell>
          <cell r="K1061">
            <v>0</v>
          </cell>
          <cell r="L1061">
            <v>1.7999999999999999E-2</v>
          </cell>
          <cell r="M1061">
            <v>0.1</v>
          </cell>
          <cell r="N1061">
            <v>18.3</v>
          </cell>
          <cell r="O1061">
            <v>13.9</v>
          </cell>
          <cell r="P1061">
            <v>0</v>
          </cell>
          <cell r="Q1061">
            <v>4.5</v>
          </cell>
          <cell r="R1061">
            <v>0.2</v>
          </cell>
          <cell r="S1061">
            <v>3.1</v>
          </cell>
          <cell r="T1061">
            <v>0.4</v>
          </cell>
          <cell r="U1061">
            <v>0</v>
          </cell>
          <cell r="V1061">
            <v>73.7</v>
          </cell>
          <cell r="W1061">
            <v>0</v>
          </cell>
          <cell r="X1061">
            <v>7</v>
          </cell>
          <cell r="Y1061">
            <v>18</v>
          </cell>
          <cell r="Z1061">
            <v>10</v>
          </cell>
          <cell r="AA1061">
            <v>0.1</v>
          </cell>
          <cell r="AB1061">
            <v>0.02</v>
          </cell>
          <cell r="AC1061">
            <v>0.03</v>
          </cell>
          <cell r="AD1061">
            <v>0.15</v>
          </cell>
          <cell r="AE1061">
            <v>0.16</v>
          </cell>
          <cell r="AF1061">
            <v>0.81</v>
          </cell>
          <cell r="AG1061">
            <v>0.65</v>
          </cell>
          <cell r="AH1061">
            <v>0.04</v>
          </cell>
          <cell r="AI1061">
            <v>0.1</v>
          </cell>
          <cell r="AJ1061">
            <v>0</v>
          </cell>
          <cell r="AK1061">
            <v>0.8</v>
          </cell>
          <cell r="AL1061">
            <v>1.02</v>
          </cell>
          <cell r="AM1061">
            <v>160</v>
          </cell>
          <cell r="AN1061">
            <v>140</v>
          </cell>
          <cell r="AO1061">
            <v>98</v>
          </cell>
          <cell r="AP1061">
            <v>150</v>
          </cell>
          <cell r="AQ1061">
            <v>9.1999999999999993</v>
          </cell>
          <cell r="AR1061">
            <v>0.2</v>
          </cell>
          <cell r="AS1061">
            <v>0.5</v>
          </cell>
        </row>
        <row r="1062">
          <cell r="A1062">
            <v>1222</v>
          </cell>
          <cell r="B1062" t="str">
            <v>Pulmões de porco, crus</v>
          </cell>
          <cell r="C1062" t="str">
            <v>Carne e produtos cárneos</v>
          </cell>
          <cell r="D1062" t="str">
            <v>Vísceras comestíveis, não musculares, com excepção de fígado e rim</v>
          </cell>
          <cell r="E1062" t="str">
            <v>Vísceras comestíveis de mamíferos, não musculares, com excepção de fígado e rim</v>
          </cell>
          <cell r="F1062">
            <v>101</v>
          </cell>
          <cell r="G1062">
            <v>425</v>
          </cell>
          <cell r="H1062">
            <v>5</v>
          </cell>
          <cell r="I1062">
            <v>0.9</v>
          </cell>
          <cell r="J1062">
            <v>1.7</v>
          </cell>
          <cell r="K1062">
            <v>0.5</v>
          </cell>
          <cell r="L1062">
            <v>0.4</v>
          </cell>
          <cell r="M1062">
            <v>0</v>
          </cell>
          <cell r="N1062">
            <v>0.2</v>
          </cell>
          <cell r="O1062">
            <v>0.2</v>
          </cell>
          <cell r="P1062">
            <v>0</v>
          </cell>
          <cell r="Q1062">
            <v>0</v>
          </cell>
          <cell r="R1062">
            <v>0</v>
          </cell>
          <cell r="S1062">
            <v>13.9</v>
          </cell>
          <cell r="T1062">
            <v>0.4</v>
          </cell>
          <cell r="U1062">
            <v>0</v>
          </cell>
          <cell r="V1062">
            <v>79.7</v>
          </cell>
          <cell r="W1062">
            <v>0</v>
          </cell>
          <cell r="X1062">
            <v>320</v>
          </cell>
          <cell r="Y1062">
            <v>0</v>
          </cell>
          <cell r="Z1062">
            <v>0</v>
          </cell>
          <cell r="AA1062">
            <v>0.5</v>
          </cell>
          <cell r="AB1062">
            <v>0.6</v>
          </cell>
          <cell r="AC1062">
            <v>0.11</v>
          </cell>
          <cell r="AD1062">
            <v>0.25</v>
          </cell>
          <cell r="AE1062">
            <v>3.2</v>
          </cell>
          <cell r="AF1062">
            <v>3.2</v>
          </cell>
          <cell r="AG1062">
            <v>0</v>
          </cell>
          <cell r="AH1062">
            <v>0.13</v>
          </cell>
          <cell r="AI1062">
            <v>3</v>
          </cell>
          <cell r="AJ1062">
            <v>13.1</v>
          </cell>
          <cell r="AK1062">
            <v>3</v>
          </cell>
          <cell r="AL1062">
            <v>0.9</v>
          </cell>
          <cell r="AM1062">
            <v>160</v>
          </cell>
          <cell r="AN1062">
            <v>240</v>
          </cell>
          <cell r="AO1062">
            <v>5.8</v>
          </cell>
          <cell r="AP1062">
            <v>220</v>
          </cell>
          <cell r="AQ1062">
            <v>17</v>
          </cell>
          <cell r="AR1062">
            <v>9.1</v>
          </cell>
          <cell r="AS1062">
            <v>0</v>
          </cell>
        </row>
        <row r="1063">
          <cell r="A1063">
            <v>589</v>
          </cell>
          <cell r="B1063" t="str">
            <v>Puré de batata</v>
          </cell>
          <cell r="C1063" t="str">
            <v>Pratos compostos</v>
          </cell>
          <cell r="D1063" t="str">
            <v>Pratos, incl. refeições prontas a comer (excluindo sopas e saladas)</v>
          </cell>
          <cell r="E1063" t="str">
            <v>Pratos, excluindo pratos  de massa ou arroz, sanduíches e pizza</v>
          </cell>
          <cell r="F1063">
            <v>126</v>
          </cell>
          <cell r="G1063">
            <v>528</v>
          </cell>
          <cell r="H1063">
            <v>5.2</v>
          </cell>
          <cell r="I1063">
            <v>2.9</v>
          </cell>
          <cell r="J1063">
            <v>1.2</v>
          </cell>
          <cell r="K1063">
            <v>0.2</v>
          </cell>
          <cell r="L1063">
            <v>0.125</v>
          </cell>
          <cell r="M1063">
            <v>0.2</v>
          </cell>
          <cell r="N1063">
            <v>16.8</v>
          </cell>
          <cell r="O1063">
            <v>1.3</v>
          </cell>
          <cell r="P1063">
            <v>0</v>
          </cell>
          <cell r="Q1063">
            <v>15.4</v>
          </cell>
          <cell r="R1063">
            <v>1.4</v>
          </cell>
          <cell r="S1063">
            <v>2.2999999999999998</v>
          </cell>
          <cell r="T1063">
            <v>0.3</v>
          </cell>
          <cell r="U1063">
            <v>0</v>
          </cell>
          <cell r="V1063">
            <v>73.7</v>
          </cell>
          <cell r="W1063">
            <v>0</v>
          </cell>
          <cell r="X1063">
            <v>15</v>
          </cell>
          <cell r="Y1063">
            <v>36</v>
          </cell>
          <cell r="Z1063">
            <v>3</v>
          </cell>
          <cell r="AA1063">
            <v>0</v>
          </cell>
          <cell r="AB1063">
            <v>0.18</v>
          </cell>
          <cell r="AC1063">
            <v>0.14000000000000001</v>
          </cell>
          <cell r="AD1063">
            <v>0.03</v>
          </cell>
          <cell r="AE1063">
            <v>1</v>
          </cell>
          <cell r="AF1063">
            <v>1.74</v>
          </cell>
          <cell r="AG1063">
            <v>0.56999999999999995</v>
          </cell>
          <cell r="AH1063">
            <v>0.28000000000000003</v>
          </cell>
          <cell r="AI1063">
            <v>0.01</v>
          </cell>
          <cell r="AJ1063">
            <v>7.8</v>
          </cell>
          <cell r="AK1063">
            <v>12</v>
          </cell>
          <cell r="AL1063">
            <v>0.74199999999999999</v>
          </cell>
          <cell r="AM1063">
            <v>130</v>
          </cell>
          <cell r="AN1063">
            <v>300</v>
          </cell>
          <cell r="AO1063">
            <v>14</v>
          </cell>
          <cell r="AP1063">
            <v>38</v>
          </cell>
          <cell r="AQ1063">
            <v>12</v>
          </cell>
          <cell r="AR1063">
            <v>0.2</v>
          </cell>
          <cell r="AS1063">
            <v>0.2</v>
          </cell>
        </row>
        <row r="1064">
          <cell r="A1064">
            <v>523</v>
          </cell>
          <cell r="B1064" t="str">
            <v>Queijada de queijo fresco</v>
          </cell>
          <cell r="C1064" t="str">
            <v>Cereais e produtos à base de cereais</v>
          </cell>
          <cell r="D1064" t="str">
            <v>Produtos de pastelaria fina</v>
          </cell>
          <cell r="E1064" t="str">
            <v>Pastelaria diversa</v>
          </cell>
          <cell r="F1064">
            <v>301</v>
          </cell>
          <cell r="G1064">
            <v>1270</v>
          </cell>
          <cell r="H1064">
            <v>4.7</v>
          </cell>
          <cell r="I1064">
            <v>1.8</v>
          </cell>
          <cell r="J1064">
            <v>1.4</v>
          </cell>
          <cell r="K1064">
            <v>0.5</v>
          </cell>
          <cell r="L1064">
            <v>0.5</v>
          </cell>
          <cell r="M1064">
            <v>0.1</v>
          </cell>
          <cell r="N1064">
            <v>56.7</v>
          </cell>
          <cell r="O1064">
            <v>35.200000000000003</v>
          </cell>
          <cell r="P1064">
            <v>0</v>
          </cell>
          <cell r="Q1064">
            <v>21.5</v>
          </cell>
          <cell r="R1064">
            <v>0.9</v>
          </cell>
          <cell r="S1064">
            <v>7.5</v>
          </cell>
          <cell r="T1064">
            <v>0.1</v>
          </cell>
          <cell r="U1064">
            <v>0</v>
          </cell>
          <cell r="V1064">
            <v>29.5</v>
          </cell>
          <cell r="W1064">
            <v>0</v>
          </cell>
          <cell r="X1064">
            <v>106</v>
          </cell>
          <cell r="Y1064">
            <v>60</v>
          </cell>
          <cell r="Z1064">
            <v>1</v>
          </cell>
          <cell r="AA1064">
            <v>0.4</v>
          </cell>
          <cell r="AB1064">
            <v>0.4</v>
          </cell>
          <cell r="AC1064">
            <v>0.05</v>
          </cell>
          <cell r="AD1064">
            <v>0.17</v>
          </cell>
          <cell r="AE1064">
            <v>0.7</v>
          </cell>
          <cell r="AF1064">
            <v>2.4</v>
          </cell>
          <cell r="AG1064">
            <v>1.7</v>
          </cell>
          <cell r="AH1064">
            <v>0.09</v>
          </cell>
          <cell r="AI1064">
            <v>1</v>
          </cell>
          <cell r="AJ1064">
            <v>0</v>
          </cell>
          <cell r="AK1064">
            <v>11</v>
          </cell>
          <cell r="AL1064">
            <v>0.7</v>
          </cell>
          <cell r="AM1064">
            <v>58</v>
          </cell>
          <cell r="AN1064">
            <v>110</v>
          </cell>
          <cell r="AO1064">
            <v>65</v>
          </cell>
          <cell r="AP1064">
            <v>130</v>
          </cell>
          <cell r="AQ1064">
            <v>16</v>
          </cell>
          <cell r="AR1064">
            <v>0.9</v>
          </cell>
          <cell r="AS1064">
            <v>0.8</v>
          </cell>
        </row>
        <row r="1065">
          <cell r="A1065">
            <v>522</v>
          </cell>
          <cell r="B1065" t="str">
            <v>Queijada de queijo magro</v>
          </cell>
          <cell r="C1065" t="str">
            <v>Cereais e produtos à base de cereais</v>
          </cell>
          <cell r="D1065" t="str">
            <v>Produtos de pastelaria fina</v>
          </cell>
          <cell r="E1065" t="str">
            <v>Pastelaria diversa</v>
          </cell>
          <cell r="F1065">
            <v>292</v>
          </cell>
          <cell r="G1065">
            <v>1240</v>
          </cell>
          <cell r="H1065">
            <v>4.7</v>
          </cell>
          <cell r="I1065">
            <v>1.9</v>
          </cell>
          <cell r="J1065">
            <v>1.4</v>
          </cell>
          <cell r="K1065">
            <v>0.5</v>
          </cell>
          <cell r="L1065">
            <v>0.42799999999999999</v>
          </cell>
          <cell r="M1065">
            <v>0.1</v>
          </cell>
          <cell r="N1065">
            <v>55.4</v>
          </cell>
          <cell r="O1065">
            <v>36.4</v>
          </cell>
          <cell r="P1065">
            <v>0</v>
          </cell>
          <cell r="Q1065">
            <v>19</v>
          </cell>
          <cell r="R1065">
            <v>0.7</v>
          </cell>
          <cell r="S1065">
            <v>6.7</v>
          </cell>
          <cell r="T1065">
            <v>0.1</v>
          </cell>
          <cell r="U1065">
            <v>0</v>
          </cell>
          <cell r="V1065">
            <v>31.8</v>
          </cell>
          <cell r="W1065">
            <v>0</v>
          </cell>
          <cell r="X1065">
            <v>98</v>
          </cell>
          <cell r="Y1065">
            <v>50</v>
          </cell>
          <cell r="Z1065">
            <v>1</v>
          </cell>
          <cell r="AA1065">
            <v>0.4</v>
          </cell>
          <cell r="AB1065">
            <v>0.45</v>
          </cell>
          <cell r="AC1065">
            <v>0.05</v>
          </cell>
          <cell r="AD1065">
            <v>0.15</v>
          </cell>
          <cell r="AE1065">
            <v>0.65</v>
          </cell>
          <cell r="AF1065">
            <v>2.25</v>
          </cell>
          <cell r="AG1065">
            <v>1.58</v>
          </cell>
          <cell r="AH1065">
            <v>0.11</v>
          </cell>
          <cell r="AI1065">
            <v>0.65</v>
          </cell>
          <cell r="AJ1065">
            <v>0</v>
          </cell>
          <cell r="AK1065">
            <v>16</v>
          </cell>
          <cell r="AL1065">
            <v>0.629</v>
          </cell>
          <cell r="AM1065">
            <v>38</v>
          </cell>
          <cell r="AN1065">
            <v>93</v>
          </cell>
          <cell r="AO1065">
            <v>59</v>
          </cell>
          <cell r="AP1065">
            <v>120</v>
          </cell>
          <cell r="AQ1065">
            <v>14</v>
          </cell>
          <cell r="AR1065">
            <v>0.8</v>
          </cell>
          <cell r="AS1065">
            <v>0.7</v>
          </cell>
        </row>
        <row r="1066">
          <cell r="A1066">
            <v>524</v>
          </cell>
          <cell r="B1066" t="str">
            <v>Queijada de requeijão</v>
          </cell>
          <cell r="C1066" t="str">
            <v>Cereais e produtos à base de cereais</v>
          </cell>
          <cell r="D1066" t="str">
            <v>Produtos de pastelaria fina</v>
          </cell>
          <cell r="E1066" t="str">
            <v>Pastelaria diversa</v>
          </cell>
          <cell r="F1066">
            <v>311</v>
          </cell>
          <cell r="G1066">
            <v>1300</v>
          </cell>
          <cell r="H1066">
            <v>13.1</v>
          </cell>
          <cell r="I1066">
            <v>6</v>
          </cell>
          <cell r="J1066">
            <v>4</v>
          </cell>
          <cell r="K1066">
            <v>1</v>
          </cell>
          <cell r="L1066">
            <v>0.88600000000000001</v>
          </cell>
          <cell r="M1066">
            <v>0.4</v>
          </cell>
          <cell r="N1066">
            <v>40.799999999999997</v>
          </cell>
          <cell r="O1066">
            <v>31.8</v>
          </cell>
          <cell r="P1066">
            <v>0</v>
          </cell>
          <cell r="Q1066">
            <v>8.9</v>
          </cell>
          <cell r="R1066">
            <v>0.4</v>
          </cell>
          <cell r="S1066">
            <v>7.2</v>
          </cell>
          <cell r="T1066">
            <v>0.5</v>
          </cell>
          <cell r="U1066">
            <v>0</v>
          </cell>
          <cell r="V1066">
            <v>36.6</v>
          </cell>
          <cell r="W1066">
            <v>0</v>
          </cell>
          <cell r="X1066">
            <v>166</v>
          </cell>
          <cell r="Y1066">
            <v>145</v>
          </cell>
          <cell r="Z1066">
            <v>23</v>
          </cell>
          <cell r="AA1066">
            <v>0.7</v>
          </cell>
          <cell r="AB1066">
            <v>1.21</v>
          </cell>
          <cell r="AC1066">
            <v>0.04</v>
          </cell>
          <cell r="AD1066">
            <v>0.19</v>
          </cell>
          <cell r="AE1066">
            <v>0.65</v>
          </cell>
          <cell r="AF1066">
            <v>2.5099999999999998</v>
          </cell>
          <cell r="AG1066">
            <v>1.85</v>
          </cell>
          <cell r="AH1066">
            <v>0.12</v>
          </cell>
          <cell r="AI1066">
            <v>0.56000000000000005</v>
          </cell>
          <cell r="AJ1066">
            <v>0</v>
          </cell>
          <cell r="AK1066">
            <v>20</v>
          </cell>
          <cell r="AL1066">
            <v>1.85</v>
          </cell>
          <cell r="AM1066">
            <v>210</v>
          </cell>
          <cell r="AN1066">
            <v>110</v>
          </cell>
          <cell r="AO1066">
            <v>140</v>
          </cell>
          <cell r="AP1066">
            <v>160</v>
          </cell>
          <cell r="AQ1066">
            <v>15</v>
          </cell>
          <cell r="AR1066">
            <v>0.9</v>
          </cell>
          <cell r="AS1066">
            <v>0.8</v>
          </cell>
        </row>
        <row r="1067">
          <cell r="A1067">
            <v>220006</v>
          </cell>
          <cell r="B1067" t="str">
            <v>Queijo Amarelo da Beira Baixa</v>
          </cell>
          <cell r="C1067" t="str">
            <v>Leite e produtos lácteos</v>
          </cell>
          <cell r="D1067" t="str">
            <v>Queijo</v>
          </cell>
          <cell r="E1067" t="str">
            <v>Queijo curado</v>
          </cell>
          <cell r="F1067">
            <v>361</v>
          </cell>
          <cell r="G1067">
            <v>1500</v>
          </cell>
          <cell r="H1067">
            <v>30</v>
          </cell>
          <cell r="I1067">
            <v>21.1</v>
          </cell>
          <cell r="J1067">
            <v>7.3</v>
          </cell>
          <cell r="K1067">
            <v>1.1000000000000001</v>
          </cell>
          <cell r="L1067">
            <v>0.9</v>
          </cell>
          <cell r="M1067">
            <v>1.3</v>
          </cell>
          <cell r="N1067">
            <v>1.5</v>
          </cell>
          <cell r="O1067">
            <v>1.5</v>
          </cell>
          <cell r="P1067">
            <v>0</v>
          </cell>
          <cell r="Q1067">
            <v>0</v>
          </cell>
          <cell r="R1067">
            <v>0</v>
          </cell>
          <cell r="S1067">
            <v>20.5</v>
          </cell>
          <cell r="T1067">
            <v>1.5</v>
          </cell>
          <cell r="U1067">
            <v>0</v>
          </cell>
          <cell r="V1067">
            <v>43</v>
          </cell>
          <cell r="W1067">
            <v>1</v>
          </cell>
          <cell r="X1067">
            <v>88</v>
          </cell>
          <cell r="Y1067">
            <v>195</v>
          </cell>
          <cell r="Z1067">
            <v>6</v>
          </cell>
          <cell r="AA1067">
            <v>0.2</v>
          </cell>
          <cell r="AB1067">
            <v>0.43</v>
          </cell>
          <cell r="AC1067">
            <v>0.05</v>
          </cell>
          <cell r="AD1067">
            <v>0.7</v>
          </cell>
          <cell r="AE1067">
            <v>0.8</v>
          </cell>
          <cell r="AF1067">
            <v>4.7</v>
          </cell>
          <cell r="AG1067">
            <v>3.9</v>
          </cell>
          <cell r="AH1067">
            <v>0.09</v>
          </cell>
          <cell r="AI1067">
            <v>1.1000000000000001</v>
          </cell>
          <cell r="AJ1067">
            <v>0</v>
          </cell>
          <cell r="AK1067">
            <v>37</v>
          </cell>
          <cell r="AL1067">
            <v>5.2</v>
          </cell>
          <cell r="AM1067">
            <v>600</v>
          </cell>
          <cell r="AN1067">
            <v>85</v>
          </cell>
          <cell r="AO1067">
            <v>710</v>
          </cell>
          <cell r="AP1067">
            <v>600</v>
          </cell>
          <cell r="AQ1067">
            <v>56</v>
          </cell>
          <cell r="AR1067">
            <v>1.3</v>
          </cell>
          <cell r="AS1067">
            <v>3</v>
          </cell>
        </row>
        <row r="1068">
          <cell r="A1068">
            <v>1900000087</v>
          </cell>
          <cell r="B1068" t="str">
            <v>Queijo Brie</v>
          </cell>
          <cell r="C1068" t="str">
            <v>Leite e produtos lácteos</v>
          </cell>
          <cell r="D1068" t="str">
            <v>Queijo</v>
          </cell>
          <cell r="E1068" t="str">
            <v>Queijo curado</v>
          </cell>
          <cell r="F1068">
            <v>321</v>
          </cell>
          <cell r="G1068">
            <v>1330</v>
          </cell>
          <cell r="H1068">
            <v>27.3</v>
          </cell>
          <cell r="I1068">
            <v>17.3</v>
          </cell>
          <cell r="J1068">
            <v>7.2</v>
          </cell>
          <cell r="K1068">
            <v>0.7</v>
          </cell>
          <cell r="L1068">
            <v>0.6</v>
          </cell>
          <cell r="M1068">
            <v>1.3</v>
          </cell>
          <cell r="N1068">
            <v>0</v>
          </cell>
          <cell r="O1068">
            <v>0</v>
          </cell>
          <cell r="P1068">
            <v>0</v>
          </cell>
          <cell r="Q1068">
            <v>0</v>
          </cell>
          <cell r="R1068">
            <v>0</v>
          </cell>
          <cell r="S1068">
            <v>18.8</v>
          </cell>
          <cell r="T1068">
            <v>1.4</v>
          </cell>
          <cell r="U1068">
            <v>0</v>
          </cell>
          <cell r="V1068">
            <v>50.6</v>
          </cell>
          <cell r="W1068">
            <v>0</v>
          </cell>
          <cell r="X1068">
            <v>94</v>
          </cell>
          <cell r="Y1068">
            <v>329</v>
          </cell>
          <cell r="Z1068">
            <v>9</v>
          </cell>
          <cell r="AA1068">
            <v>0.3</v>
          </cell>
          <cell r="AB1068">
            <v>0.64</v>
          </cell>
          <cell r="AC1068">
            <v>0.05</v>
          </cell>
          <cell r="AD1068">
            <v>0.38</v>
          </cell>
          <cell r="AE1068">
            <v>0.46</v>
          </cell>
          <cell r="AF1068">
            <v>5.04</v>
          </cell>
          <cell r="AG1068">
            <v>4.58</v>
          </cell>
          <cell r="AH1068">
            <v>0.19</v>
          </cell>
          <cell r="AI1068">
            <v>0.68</v>
          </cell>
          <cell r="AJ1068">
            <v>0</v>
          </cell>
          <cell r="AK1068">
            <v>66.400000000000006</v>
          </cell>
          <cell r="AL1068">
            <v>2.42</v>
          </cell>
          <cell r="AM1068">
            <v>580</v>
          </cell>
          <cell r="AN1068">
            <v>120</v>
          </cell>
          <cell r="AO1068">
            <v>340</v>
          </cell>
          <cell r="AP1068">
            <v>260</v>
          </cell>
          <cell r="AQ1068">
            <v>18</v>
          </cell>
          <cell r="AR1068">
            <v>0.4</v>
          </cell>
          <cell r="AS1068">
            <v>2.2000000000000002</v>
          </cell>
          <cell r="AT1068">
            <v>5.7</v>
          </cell>
          <cell r="AU1068">
            <v>15</v>
          </cell>
        </row>
        <row r="1069">
          <cell r="A1069">
            <v>48</v>
          </cell>
          <cell r="B1069" t="str">
            <v>Queijo Camembert</v>
          </cell>
          <cell r="C1069" t="str">
            <v>Leite e produtos lácteos</v>
          </cell>
          <cell r="D1069" t="str">
            <v>Queijo</v>
          </cell>
          <cell r="E1069" t="str">
            <v>Queijo curado</v>
          </cell>
          <cell r="F1069">
            <v>254</v>
          </cell>
          <cell r="G1069">
            <v>1060</v>
          </cell>
          <cell r="H1069">
            <v>19.600000000000001</v>
          </cell>
          <cell r="I1069">
            <v>10.5</v>
          </cell>
          <cell r="J1069">
            <v>5</v>
          </cell>
          <cell r="K1069">
            <v>0.7</v>
          </cell>
          <cell r="L1069">
            <v>0.6</v>
          </cell>
          <cell r="M1069">
            <v>0.9</v>
          </cell>
          <cell r="N1069">
            <v>0.2</v>
          </cell>
          <cell r="O1069">
            <v>0.2</v>
          </cell>
          <cell r="P1069">
            <v>0</v>
          </cell>
          <cell r="Q1069">
            <v>0</v>
          </cell>
          <cell r="R1069">
            <v>0</v>
          </cell>
          <cell r="S1069">
            <v>19.2</v>
          </cell>
          <cell r="T1069">
            <v>1.5</v>
          </cell>
          <cell r="U1069">
            <v>0</v>
          </cell>
          <cell r="V1069">
            <v>56.3</v>
          </cell>
          <cell r="W1069">
            <v>0</v>
          </cell>
          <cell r="X1069">
            <v>75</v>
          </cell>
          <cell r="Y1069">
            <v>216</v>
          </cell>
          <cell r="Z1069">
            <v>241</v>
          </cell>
          <cell r="AA1069">
            <v>0.2</v>
          </cell>
          <cell r="AB1069">
            <v>0.54</v>
          </cell>
          <cell r="AC1069">
            <v>0.03</v>
          </cell>
          <cell r="AD1069">
            <v>0.47</v>
          </cell>
          <cell r="AE1069">
            <v>1.2</v>
          </cell>
          <cell r="AF1069">
            <v>5.7</v>
          </cell>
          <cell r="AG1069">
            <v>4.5</v>
          </cell>
          <cell r="AH1069">
            <v>0.2</v>
          </cell>
          <cell r="AI1069">
            <v>0.97</v>
          </cell>
          <cell r="AJ1069">
            <v>0</v>
          </cell>
          <cell r="AK1069">
            <v>50</v>
          </cell>
          <cell r="AL1069">
            <v>4.57</v>
          </cell>
          <cell r="AM1069">
            <v>580</v>
          </cell>
          <cell r="AN1069">
            <v>89</v>
          </cell>
          <cell r="AO1069">
            <v>300</v>
          </cell>
          <cell r="AP1069">
            <v>230</v>
          </cell>
          <cell r="AQ1069">
            <v>19</v>
          </cell>
          <cell r="AR1069">
            <v>1</v>
          </cell>
          <cell r="AS1069">
            <v>2.4</v>
          </cell>
        </row>
        <row r="1070">
          <cell r="A1070">
            <v>50800016</v>
          </cell>
          <cell r="B1070" t="str">
            <v>Queijo Cheddar</v>
          </cell>
          <cell r="C1070" t="str">
            <v>Leite e produtos lácteos</v>
          </cell>
          <cell r="D1070" t="str">
            <v>Queijo</v>
          </cell>
          <cell r="E1070" t="str">
            <v>Queijo curado</v>
          </cell>
          <cell r="F1070">
            <v>419</v>
          </cell>
          <cell r="G1070">
            <v>1740</v>
          </cell>
          <cell r="H1070">
            <v>34.9</v>
          </cell>
          <cell r="I1070">
            <v>21.7</v>
          </cell>
          <cell r="J1070">
            <v>9.4</v>
          </cell>
          <cell r="K1070">
            <v>1.1000000000000001</v>
          </cell>
          <cell r="L1070">
            <v>0.7</v>
          </cell>
          <cell r="M1070">
            <v>1.4</v>
          </cell>
          <cell r="N1070">
            <v>0.1</v>
          </cell>
          <cell r="O1070">
            <v>0.1</v>
          </cell>
          <cell r="P1070">
            <v>0</v>
          </cell>
          <cell r="Q1070">
            <v>0</v>
          </cell>
          <cell r="R1070">
            <v>0</v>
          </cell>
          <cell r="S1070">
            <v>25.4</v>
          </cell>
          <cell r="T1070">
            <v>1.8</v>
          </cell>
          <cell r="U1070">
            <v>0</v>
          </cell>
          <cell r="V1070">
            <v>36.6</v>
          </cell>
          <cell r="W1070">
            <v>1</v>
          </cell>
          <cell r="X1070">
            <v>97</v>
          </cell>
          <cell r="Y1070">
            <v>387</v>
          </cell>
          <cell r="Z1070">
            <v>141</v>
          </cell>
          <cell r="AA1070">
            <v>0.3</v>
          </cell>
          <cell r="AB1070">
            <v>0.52</v>
          </cell>
          <cell r="AC1070">
            <v>0.03</v>
          </cell>
          <cell r="AD1070">
            <v>0.39</v>
          </cell>
          <cell r="AE1070">
            <v>0.06</v>
          </cell>
          <cell r="AF1070">
            <v>6.9</v>
          </cell>
          <cell r="AG1070">
            <v>6.8</v>
          </cell>
          <cell r="AH1070">
            <v>0.15</v>
          </cell>
          <cell r="AI1070">
            <v>2.4</v>
          </cell>
          <cell r="AJ1070">
            <v>0</v>
          </cell>
          <cell r="AK1070">
            <v>31</v>
          </cell>
          <cell r="AL1070">
            <v>2.2000000000000002</v>
          </cell>
          <cell r="AM1070">
            <v>720</v>
          </cell>
          <cell r="AN1070">
            <v>75</v>
          </cell>
          <cell r="AO1070">
            <v>740</v>
          </cell>
          <cell r="AP1070">
            <v>510</v>
          </cell>
          <cell r="AQ1070">
            <v>29</v>
          </cell>
          <cell r="AR1070">
            <v>0.3</v>
          </cell>
          <cell r="AS1070">
            <v>4.0999999999999996</v>
          </cell>
        </row>
        <row r="1071">
          <cell r="A1071">
            <v>1230</v>
          </cell>
          <cell r="B1071" t="str">
            <v>Queijo creme para barrar</v>
          </cell>
          <cell r="C1071" t="str">
            <v>Leite e produtos lácteos</v>
          </cell>
          <cell r="D1071" t="str">
            <v>Queijo</v>
          </cell>
          <cell r="E1071" t="str">
            <v>Queijo processado e creme</v>
          </cell>
          <cell r="F1071">
            <v>263</v>
          </cell>
          <cell r="G1071">
            <v>1090</v>
          </cell>
          <cell r="H1071">
            <v>22</v>
          </cell>
          <cell r="I1071">
            <v>11.8</v>
          </cell>
          <cell r="J1071">
            <v>5.7</v>
          </cell>
          <cell r="K1071">
            <v>0.8</v>
          </cell>
          <cell r="L1071">
            <v>0.6</v>
          </cell>
          <cell r="M1071">
            <v>0</v>
          </cell>
          <cell r="N1071">
            <v>6.9</v>
          </cell>
          <cell r="O1071">
            <v>6.9</v>
          </cell>
          <cell r="P1071">
            <v>0</v>
          </cell>
          <cell r="Q1071">
            <v>0</v>
          </cell>
          <cell r="R1071">
            <v>0</v>
          </cell>
          <cell r="S1071">
            <v>9.3000000000000007</v>
          </cell>
          <cell r="T1071">
            <v>2.5</v>
          </cell>
          <cell r="U1071">
            <v>0</v>
          </cell>
          <cell r="V1071">
            <v>57.8</v>
          </cell>
          <cell r="W1071">
            <v>0</v>
          </cell>
          <cell r="X1071">
            <v>18</v>
          </cell>
          <cell r="Y1071">
            <v>66</v>
          </cell>
          <cell r="Z1071">
            <v>0</v>
          </cell>
          <cell r="AA1071">
            <v>0</v>
          </cell>
          <cell r="AB1071">
            <v>7.6</v>
          </cell>
          <cell r="AC1071">
            <v>0.04</v>
          </cell>
          <cell r="AD1071">
            <v>0.26</v>
          </cell>
          <cell r="AE1071">
            <v>1.6</v>
          </cell>
          <cell r="AF1071">
            <v>3.8</v>
          </cell>
          <cell r="AG1071">
            <v>2.2000000000000002</v>
          </cell>
          <cell r="AH1071">
            <v>0.05</v>
          </cell>
          <cell r="AI1071">
            <v>0.3</v>
          </cell>
          <cell r="AJ1071">
            <v>0</v>
          </cell>
          <cell r="AK1071">
            <v>13</v>
          </cell>
          <cell r="AL1071">
            <v>4</v>
          </cell>
          <cell r="AM1071">
            <v>980</v>
          </cell>
          <cell r="AN1071">
            <v>220</v>
          </cell>
          <cell r="AO1071">
            <v>300</v>
          </cell>
          <cell r="AP1071">
            <v>660</v>
          </cell>
          <cell r="AQ1071">
            <v>18</v>
          </cell>
          <cell r="AR1071">
            <v>0.2</v>
          </cell>
          <cell r="AS1071">
            <v>1.3</v>
          </cell>
        </row>
        <row r="1072">
          <cell r="A1072">
            <v>56</v>
          </cell>
          <cell r="B1072" t="str">
            <v>Queijo creme para barrar, alto teor polinsaturados</v>
          </cell>
          <cell r="C1072" t="str">
            <v>Leite e produtos lácteos</v>
          </cell>
          <cell r="D1072" t="str">
            <v>Queijo</v>
          </cell>
          <cell r="E1072" t="str">
            <v>Queijo processado e creme</v>
          </cell>
          <cell r="F1072">
            <v>263</v>
          </cell>
          <cell r="G1072">
            <v>1090</v>
          </cell>
          <cell r="H1072">
            <v>22</v>
          </cell>
          <cell r="I1072">
            <v>4.9000000000000004</v>
          </cell>
          <cell r="J1072">
            <v>4</v>
          </cell>
          <cell r="K1072">
            <v>10.4</v>
          </cell>
          <cell r="L1072">
            <v>10.199999999999999</v>
          </cell>
          <cell r="M1072">
            <v>0</v>
          </cell>
          <cell r="N1072">
            <v>6.9</v>
          </cell>
          <cell r="O1072">
            <v>6.9</v>
          </cell>
          <cell r="P1072">
            <v>0</v>
          </cell>
          <cell r="Q1072">
            <v>0</v>
          </cell>
          <cell r="R1072">
            <v>0</v>
          </cell>
          <cell r="S1072">
            <v>9.3000000000000007</v>
          </cell>
          <cell r="T1072">
            <v>2.5</v>
          </cell>
          <cell r="U1072">
            <v>0</v>
          </cell>
          <cell r="V1072">
            <v>57.8</v>
          </cell>
          <cell r="W1072">
            <v>0</v>
          </cell>
          <cell r="X1072">
            <v>18</v>
          </cell>
          <cell r="Y1072">
            <v>66</v>
          </cell>
          <cell r="Z1072">
            <v>0</v>
          </cell>
          <cell r="AA1072">
            <v>0</v>
          </cell>
          <cell r="AB1072">
            <v>7.6</v>
          </cell>
          <cell r="AC1072">
            <v>0.04</v>
          </cell>
          <cell r="AD1072">
            <v>0.26</v>
          </cell>
          <cell r="AE1072">
            <v>1.6</v>
          </cell>
          <cell r="AF1072">
            <v>3.8</v>
          </cell>
          <cell r="AG1072">
            <v>2.2000000000000002</v>
          </cell>
          <cell r="AH1072">
            <v>0.05</v>
          </cell>
          <cell r="AI1072">
            <v>0.3</v>
          </cell>
          <cell r="AJ1072">
            <v>0</v>
          </cell>
          <cell r="AK1072">
            <v>13</v>
          </cell>
          <cell r="AL1072">
            <v>4</v>
          </cell>
          <cell r="AM1072">
            <v>980</v>
          </cell>
          <cell r="AN1072">
            <v>220</v>
          </cell>
          <cell r="AO1072">
            <v>300</v>
          </cell>
          <cell r="AP1072">
            <v>660</v>
          </cell>
          <cell r="AQ1072">
            <v>18</v>
          </cell>
          <cell r="AR1072">
            <v>0.2</v>
          </cell>
          <cell r="AS1072">
            <v>1.3</v>
          </cell>
        </row>
        <row r="1073">
          <cell r="A1073">
            <v>47</v>
          </cell>
          <cell r="B1073" t="str">
            <v>Queijo de Azeitão</v>
          </cell>
          <cell r="C1073" t="str">
            <v>Leite e produtos lácteos</v>
          </cell>
          <cell r="D1073" t="str">
            <v>Queijo</v>
          </cell>
          <cell r="E1073" t="str">
            <v>Queijo curado</v>
          </cell>
          <cell r="F1073">
            <v>339</v>
          </cell>
          <cell r="G1073">
            <v>1410</v>
          </cell>
          <cell r="H1073">
            <v>27.5</v>
          </cell>
          <cell r="I1073">
            <v>18.7</v>
          </cell>
          <cell r="J1073">
            <v>6.6</v>
          </cell>
          <cell r="K1073">
            <v>1</v>
          </cell>
          <cell r="L1073">
            <v>0.9</v>
          </cell>
          <cell r="M1073">
            <v>1.1000000000000001</v>
          </cell>
          <cell r="N1073">
            <v>2.6</v>
          </cell>
          <cell r="O1073">
            <v>2.6</v>
          </cell>
          <cell r="P1073">
            <v>0</v>
          </cell>
          <cell r="Q1073">
            <v>0</v>
          </cell>
          <cell r="R1073">
            <v>0</v>
          </cell>
          <cell r="S1073">
            <v>19.5</v>
          </cell>
          <cell r="T1073">
            <v>1.5</v>
          </cell>
          <cell r="U1073">
            <v>0</v>
          </cell>
          <cell r="V1073">
            <v>48.3</v>
          </cell>
          <cell r="W1073">
            <v>1.1000000000000001</v>
          </cell>
          <cell r="X1073">
            <v>88</v>
          </cell>
          <cell r="Y1073">
            <v>210</v>
          </cell>
          <cell r="Z1073">
            <v>70</v>
          </cell>
          <cell r="AA1073">
            <v>0.2</v>
          </cell>
          <cell r="AB1073">
            <v>0.4</v>
          </cell>
          <cell r="AC1073">
            <v>0.04</v>
          </cell>
          <cell r="AD1073">
            <v>0.66</v>
          </cell>
          <cell r="AE1073">
            <v>0.6</v>
          </cell>
          <cell r="AF1073">
            <v>5.5</v>
          </cell>
          <cell r="AG1073">
            <v>4.9000000000000004</v>
          </cell>
          <cell r="AH1073">
            <v>0.08</v>
          </cell>
          <cell r="AI1073">
            <v>0.37</v>
          </cell>
          <cell r="AJ1073">
            <v>0</v>
          </cell>
          <cell r="AK1073">
            <v>31</v>
          </cell>
          <cell r="AL1073">
            <v>4.4000000000000004</v>
          </cell>
          <cell r="AM1073">
            <v>600</v>
          </cell>
          <cell r="AN1073">
            <v>76</v>
          </cell>
          <cell r="AO1073">
            <v>540</v>
          </cell>
          <cell r="AP1073">
            <v>420</v>
          </cell>
          <cell r="AQ1073">
            <v>50</v>
          </cell>
          <cell r="AR1073">
            <v>0.7</v>
          </cell>
          <cell r="AS1073">
            <v>2.6</v>
          </cell>
        </row>
        <row r="1074">
          <cell r="A1074">
            <v>220022</v>
          </cell>
          <cell r="B1074" t="str">
            <v>Queijo de cabra "Pure chèvre"</v>
          </cell>
          <cell r="C1074" t="str">
            <v>Leite e produtos lácteos</v>
          </cell>
          <cell r="D1074" t="str">
            <v>Queijo</v>
          </cell>
          <cell r="E1074" t="str">
            <v>Queijo curado</v>
          </cell>
          <cell r="F1074">
            <v>286</v>
          </cell>
          <cell r="G1074">
            <v>1190</v>
          </cell>
          <cell r="H1074">
            <v>25</v>
          </cell>
          <cell r="I1074">
            <v>17</v>
          </cell>
          <cell r="J1074">
            <v>4.7</v>
          </cell>
          <cell r="K1074">
            <v>0.6</v>
          </cell>
          <cell r="L1074">
            <v>0.5</v>
          </cell>
          <cell r="M1074">
            <v>0.8</v>
          </cell>
          <cell r="N1074">
            <v>2</v>
          </cell>
          <cell r="O1074">
            <v>2</v>
          </cell>
          <cell r="P1074">
            <v>0</v>
          </cell>
          <cell r="Q1074">
            <v>0</v>
          </cell>
          <cell r="R1074">
            <v>0</v>
          </cell>
          <cell r="S1074">
            <v>13</v>
          </cell>
          <cell r="T1074">
            <v>1</v>
          </cell>
          <cell r="U1074">
            <v>0</v>
          </cell>
          <cell r="V1074">
            <v>51.6</v>
          </cell>
          <cell r="W1074">
            <v>0.4</v>
          </cell>
          <cell r="X1074">
            <v>107</v>
          </cell>
          <cell r="Y1074">
            <v>320</v>
          </cell>
          <cell r="Z1074">
            <v>4</v>
          </cell>
          <cell r="AA1074">
            <v>0.5</v>
          </cell>
          <cell r="AB1074">
            <v>0.53</v>
          </cell>
          <cell r="AC1074">
            <v>0.02</v>
          </cell>
          <cell r="AD1074">
            <v>0.89</v>
          </cell>
          <cell r="AE1074">
            <v>1.43</v>
          </cell>
          <cell r="AF1074">
            <v>6.33</v>
          </cell>
          <cell r="AG1074">
            <v>4.9000000000000004</v>
          </cell>
          <cell r="AH1074">
            <v>0.25</v>
          </cell>
          <cell r="AI1074">
            <v>0.15</v>
          </cell>
          <cell r="AJ1074">
            <v>0</v>
          </cell>
          <cell r="AK1074">
            <v>84.2</v>
          </cell>
          <cell r="AL1074">
            <v>2.1800000000000002</v>
          </cell>
          <cell r="AM1074">
            <v>400</v>
          </cell>
          <cell r="AN1074">
            <v>230</v>
          </cell>
          <cell r="AO1074">
            <v>120</v>
          </cell>
          <cell r="AP1074">
            <v>210</v>
          </cell>
          <cell r="AQ1074">
            <v>16</v>
          </cell>
          <cell r="AR1074">
            <v>0.3</v>
          </cell>
          <cell r="AS1074">
            <v>0.6</v>
          </cell>
        </row>
        <row r="1075">
          <cell r="A1075">
            <v>220015</v>
          </cell>
          <cell r="B1075" t="str">
            <v>Queijo de cabra atabafado, curado</v>
          </cell>
          <cell r="C1075" t="str">
            <v>Leite e produtos lácteos</v>
          </cell>
          <cell r="D1075" t="str">
            <v>Queijo</v>
          </cell>
          <cell r="E1075" t="str">
            <v>Queijo curado</v>
          </cell>
          <cell r="F1075">
            <v>313</v>
          </cell>
          <cell r="G1075">
            <v>1300</v>
          </cell>
          <cell r="H1075">
            <v>24</v>
          </cell>
          <cell r="I1075">
            <v>18.600000000000001</v>
          </cell>
          <cell r="J1075">
            <v>4.5</v>
          </cell>
          <cell r="K1075">
            <v>0.6</v>
          </cell>
          <cell r="L1075">
            <v>0.5</v>
          </cell>
          <cell r="M1075">
            <v>0.8</v>
          </cell>
          <cell r="N1075">
            <v>2.7</v>
          </cell>
          <cell r="O1075">
            <v>2.7</v>
          </cell>
          <cell r="P1075">
            <v>0</v>
          </cell>
          <cell r="Q1075">
            <v>0</v>
          </cell>
          <cell r="R1075">
            <v>0</v>
          </cell>
          <cell r="S1075">
            <v>18.2</v>
          </cell>
          <cell r="T1075">
            <v>2.8</v>
          </cell>
          <cell r="U1075">
            <v>0</v>
          </cell>
          <cell r="V1075">
            <v>47.3</v>
          </cell>
          <cell r="W1075">
            <v>4.5</v>
          </cell>
          <cell r="X1075">
            <v>94</v>
          </cell>
          <cell r="Y1075">
            <v>320</v>
          </cell>
          <cell r="Z1075">
            <v>4</v>
          </cell>
          <cell r="AA1075">
            <v>0</v>
          </cell>
          <cell r="AB1075">
            <v>0.7</v>
          </cell>
          <cell r="AC1075">
            <v>0.01</v>
          </cell>
          <cell r="AD1075">
            <v>0.15</v>
          </cell>
          <cell r="AE1075">
            <v>0.3</v>
          </cell>
          <cell r="AF1075">
            <v>5.2</v>
          </cell>
          <cell r="AG1075">
            <v>4.9000000000000004</v>
          </cell>
          <cell r="AH1075">
            <v>7.0000000000000007E-2</v>
          </cell>
          <cell r="AI1075">
            <v>0.15</v>
          </cell>
          <cell r="AJ1075">
            <v>0</v>
          </cell>
          <cell r="AK1075">
            <v>21</v>
          </cell>
          <cell r="AL1075">
            <v>5.72</v>
          </cell>
          <cell r="AM1075">
            <v>1100</v>
          </cell>
          <cell r="AN1075">
            <v>120</v>
          </cell>
          <cell r="AO1075">
            <v>810</v>
          </cell>
          <cell r="AP1075">
            <v>610</v>
          </cell>
          <cell r="AQ1075">
            <v>46</v>
          </cell>
          <cell r="AR1075">
            <v>0.2</v>
          </cell>
          <cell r="AS1075">
            <v>3.7</v>
          </cell>
        </row>
        <row r="1076">
          <cell r="A1076">
            <v>220004</v>
          </cell>
          <cell r="B1076" t="str">
            <v>Queijo de cabra atabafado, fresco</v>
          </cell>
          <cell r="C1076" t="str">
            <v>Leite e produtos lácteos</v>
          </cell>
          <cell r="D1076" t="str">
            <v>Queijo</v>
          </cell>
          <cell r="E1076" t="str">
            <v>Queijo fresco (não curado)</v>
          </cell>
          <cell r="F1076">
            <v>202</v>
          </cell>
          <cell r="G1076">
            <v>839</v>
          </cell>
          <cell r="H1076">
            <v>15.4</v>
          </cell>
          <cell r="I1076">
            <v>10.6</v>
          </cell>
          <cell r="J1076">
            <v>2.9</v>
          </cell>
          <cell r="K1076">
            <v>0.4</v>
          </cell>
          <cell r="L1076">
            <v>0.3</v>
          </cell>
          <cell r="M1076">
            <v>0.5</v>
          </cell>
          <cell r="N1076">
            <v>2.5</v>
          </cell>
          <cell r="O1076">
            <v>2.5</v>
          </cell>
          <cell r="P1076">
            <v>0</v>
          </cell>
          <cell r="Q1076">
            <v>0</v>
          </cell>
          <cell r="R1076">
            <v>0</v>
          </cell>
          <cell r="S1076">
            <v>13</v>
          </cell>
          <cell r="T1076">
            <v>1</v>
          </cell>
          <cell r="U1076">
            <v>0</v>
          </cell>
          <cell r="V1076">
            <v>63.7</v>
          </cell>
          <cell r="W1076">
            <v>0.4</v>
          </cell>
          <cell r="X1076">
            <v>50</v>
          </cell>
          <cell r="Y1076">
            <v>134</v>
          </cell>
          <cell r="Z1076">
            <v>54</v>
          </cell>
          <cell r="AA1076">
            <v>0.5</v>
          </cell>
          <cell r="AB1076">
            <v>0.48</v>
          </cell>
          <cell r="AC1076">
            <v>0</v>
          </cell>
          <cell r="AD1076">
            <v>1.63</v>
          </cell>
          <cell r="AE1076">
            <v>0</v>
          </cell>
          <cell r="AF1076">
            <v>4.9000000000000004</v>
          </cell>
          <cell r="AG1076">
            <v>4.9000000000000004</v>
          </cell>
          <cell r="AH1076">
            <v>0</v>
          </cell>
          <cell r="AI1076">
            <v>0.28999999999999998</v>
          </cell>
          <cell r="AJ1076">
            <v>0</v>
          </cell>
          <cell r="AK1076">
            <v>22</v>
          </cell>
          <cell r="AL1076">
            <v>2.71</v>
          </cell>
          <cell r="AM1076">
            <v>400</v>
          </cell>
          <cell r="AN1076">
            <v>160</v>
          </cell>
          <cell r="AO1076">
            <v>430</v>
          </cell>
          <cell r="AP1076">
            <v>300</v>
          </cell>
          <cell r="AQ1076">
            <v>26</v>
          </cell>
          <cell r="AR1076">
            <v>0</v>
          </cell>
          <cell r="AS1076">
            <v>1.4</v>
          </cell>
        </row>
        <row r="1077">
          <cell r="A1077">
            <v>220014</v>
          </cell>
          <cell r="B1077" t="str">
            <v>Queijo de cabra curado</v>
          </cell>
          <cell r="C1077" t="str">
            <v>Leite e produtos lácteos</v>
          </cell>
          <cell r="D1077" t="str">
            <v>Queijo</v>
          </cell>
          <cell r="E1077" t="str">
            <v>Queijo curado</v>
          </cell>
          <cell r="F1077">
            <v>382</v>
          </cell>
          <cell r="G1077">
            <v>1590</v>
          </cell>
          <cell r="H1077">
            <v>30.5</v>
          </cell>
          <cell r="I1077">
            <v>23.4</v>
          </cell>
          <cell r="J1077">
            <v>5.7</v>
          </cell>
          <cell r="K1077">
            <v>0.8</v>
          </cell>
          <cell r="L1077">
            <v>0.6</v>
          </cell>
          <cell r="M1077">
            <v>1</v>
          </cell>
          <cell r="N1077">
            <v>2.5</v>
          </cell>
          <cell r="O1077">
            <v>2.5</v>
          </cell>
          <cell r="P1077">
            <v>0</v>
          </cell>
          <cell r="Q1077">
            <v>0</v>
          </cell>
          <cell r="R1077">
            <v>0</v>
          </cell>
          <cell r="S1077">
            <v>21</v>
          </cell>
          <cell r="T1077">
            <v>1.5</v>
          </cell>
          <cell r="U1077">
            <v>0</v>
          </cell>
          <cell r="V1077">
            <v>47.3</v>
          </cell>
          <cell r="W1077">
            <v>4.5</v>
          </cell>
          <cell r="X1077">
            <v>94</v>
          </cell>
          <cell r="Y1077">
            <v>320</v>
          </cell>
          <cell r="Z1077">
            <v>4</v>
          </cell>
          <cell r="AA1077">
            <v>0</v>
          </cell>
          <cell r="AB1077">
            <v>0.7</v>
          </cell>
          <cell r="AC1077">
            <v>0.01</v>
          </cell>
          <cell r="AD1077">
            <v>0.15</v>
          </cell>
          <cell r="AE1077">
            <v>0.3</v>
          </cell>
          <cell r="AF1077">
            <v>5.2</v>
          </cell>
          <cell r="AG1077">
            <v>4.9000000000000004</v>
          </cell>
          <cell r="AH1077">
            <v>7.0000000000000007E-2</v>
          </cell>
          <cell r="AI1077">
            <v>0.15</v>
          </cell>
          <cell r="AJ1077">
            <v>0</v>
          </cell>
          <cell r="AK1077">
            <v>21</v>
          </cell>
          <cell r="AL1077">
            <v>3.91</v>
          </cell>
          <cell r="AM1077">
            <v>600</v>
          </cell>
          <cell r="AN1077">
            <v>120</v>
          </cell>
          <cell r="AO1077">
            <v>810</v>
          </cell>
          <cell r="AP1077">
            <v>610</v>
          </cell>
          <cell r="AQ1077">
            <v>46</v>
          </cell>
          <cell r="AR1077">
            <v>0.2</v>
          </cell>
          <cell r="AS1077">
            <v>3.7</v>
          </cell>
        </row>
        <row r="1078">
          <cell r="A1078">
            <v>220007</v>
          </cell>
          <cell r="B1078" t="str">
            <v>Queijo de Castelo Branco</v>
          </cell>
          <cell r="C1078" t="str">
            <v>Leite e produtos lácteos</v>
          </cell>
          <cell r="D1078" t="str">
            <v>Queijo</v>
          </cell>
          <cell r="E1078" t="str">
            <v>Queijo curado</v>
          </cell>
          <cell r="F1078">
            <v>356</v>
          </cell>
          <cell r="G1078">
            <v>1470</v>
          </cell>
          <cell r="H1078">
            <v>29.2</v>
          </cell>
          <cell r="I1078">
            <v>19.399999999999999</v>
          </cell>
          <cell r="J1078">
            <v>7.1</v>
          </cell>
          <cell r="K1078">
            <v>1.1000000000000001</v>
          </cell>
          <cell r="L1078">
            <v>0.85</v>
          </cell>
          <cell r="M1078">
            <v>1.3</v>
          </cell>
          <cell r="N1078">
            <v>1.8</v>
          </cell>
          <cell r="O1078">
            <v>1.8</v>
          </cell>
          <cell r="P1078">
            <v>0</v>
          </cell>
          <cell r="Q1078">
            <v>0</v>
          </cell>
          <cell r="R1078">
            <v>0</v>
          </cell>
          <cell r="S1078">
            <v>20.8</v>
          </cell>
          <cell r="T1078">
            <v>1.6</v>
          </cell>
          <cell r="U1078">
            <v>0</v>
          </cell>
          <cell r="V1078">
            <v>43</v>
          </cell>
          <cell r="W1078">
            <v>1</v>
          </cell>
          <cell r="X1078">
            <v>88</v>
          </cell>
          <cell r="Y1078">
            <v>195</v>
          </cell>
          <cell r="Z1078">
            <v>6</v>
          </cell>
          <cell r="AA1078">
            <v>0.2</v>
          </cell>
          <cell r="AB1078">
            <v>0.43</v>
          </cell>
          <cell r="AC1078">
            <v>0.05</v>
          </cell>
          <cell r="AD1078">
            <v>0.7</v>
          </cell>
          <cell r="AE1078">
            <v>0.8</v>
          </cell>
          <cell r="AF1078">
            <v>4.7</v>
          </cell>
          <cell r="AG1078">
            <v>3.9</v>
          </cell>
          <cell r="AH1078">
            <v>0.09</v>
          </cell>
          <cell r="AI1078">
            <v>1.1000000000000001</v>
          </cell>
          <cell r="AJ1078">
            <v>0</v>
          </cell>
          <cell r="AK1078">
            <v>37</v>
          </cell>
          <cell r="AL1078">
            <v>5.2</v>
          </cell>
          <cell r="AM1078">
            <v>660</v>
          </cell>
          <cell r="AN1078">
            <v>85</v>
          </cell>
          <cell r="AO1078">
            <v>710</v>
          </cell>
          <cell r="AP1078">
            <v>600</v>
          </cell>
          <cell r="AQ1078">
            <v>56</v>
          </cell>
          <cell r="AR1078">
            <v>1.3</v>
          </cell>
          <cell r="AS1078">
            <v>3</v>
          </cell>
        </row>
        <row r="1079">
          <cell r="A1079">
            <v>49</v>
          </cell>
          <cell r="B1079" t="str">
            <v>Queijo de Évora</v>
          </cell>
          <cell r="C1079" t="str">
            <v>Leite e produtos lácteos</v>
          </cell>
          <cell r="D1079" t="str">
            <v>Queijo</v>
          </cell>
          <cell r="E1079" t="str">
            <v>Queijo curado</v>
          </cell>
          <cell r="F1079">
            <v>405</v>
          </cell>
          <cell r="G1079">
            <v>1680</v>
          </cell>
          <cell r="H1079">
            <v>32.9</v>
          </cell>
          <cell r="I1079">
            <v>22.6</v>
          </cell>
          <cell r="J1079">
            <v>8</v>
          </cell>
          <cell r="K1079">
            <v>1.2</v>
          </cell>
          <cell r="L1079">
            <v>1</v>
          </cell>
          <cell r="M1079">
            <v>1.4</v>
          </cell>
          <cell r="N1079">
            <v>2.1</v>
          </cell>
          <cell r="O1079">
            <v>2.1</v>
          </cell>
          <cell r="P1079">
            <v>0</v>
          </cell>
          <cell r="Q1079">
            <v>0</v>
          </cell>
          <cell r="R1079">
            <v>0</v>
          </cell>
          <cell r="S1079">
            <v>23.8</v>
          </cell>
          <cell r="T1079">
            <v>1.3</v>
          </cell>
          <cell r="U1079">
            <v>0</v>
          </cell>
          <cell r="V1079">
            <v>27</v>
          </cell>
          <cell r="W1079">
            <v>1.7</v>
          </cell>
          <cell r="X1079">
            <v>55</v>
          </cell>
          <cell r="Y1079">
            <v>180</v>
          </cell>
          <cell r="Z1079">
            <v>6</v>
          </cell>
          <cell r="AA1079">
            <v>0.4</v>
          </cell>
          <cell r="AB1079">
            <v>0.6</v>
          </cell>
          <cell r="AC1079">
            <v>0.06</v>
          </cell>
          <cell r="AD1079">
            <v>0.57999999999999996</v>
          </cell>
          <cell r="AE1079">
            <v>0.5</v>
          </cell>
          <cell r="AF1079">
            <v>6.7</v>
          </cell>
          <cell r="AG1079">
            <v>6.2</v>
          </cell>
          <cell r="AH1079">
            <v>0.12</v>
          </cell>
          <cell r="AI1079">
            <v>0.51</v>
          </cell>
          <cell r="AJ1079">
            <v>0</v>
          </cell>
          <cell r="AK1079">
            <v>39</v>
          </cell>
          <cell r="AL1079">
            <v>11.2</v>
          </cell>
          <cell r="AM1079">
            <v>500</v>
          </cell>
          <cell r="AN1079">
            <v>110</v>
          </cell>
          <cell r="AO1079">
            <v>750</v>
          </cell>
          <cell r="AP1079">
            <v>450</v>
          </cell>
          <cell r="AQ1079">
            <v>70</v>
          </cell>
          <cell r="AR1079">
            <v>0.7</v>
          </cell>
          <cell r="AS1079">
            <v>3.7</v>
          </cell>
        </row>
        <row r="1080">
          <cell r="A1080">
            <v>220021</v>
          </cell>
          <cell r="B1080" t="str">
            <v>Queijo de mistura (vaca, cabra e ovelha)</v>
          </cell>
          <cell r="C1080" t="str">
            <v>Leite e produtos lácteos</v>
          </cell>
          <cell r="D1080" t="str">
            <v>Queijo</v>
          </cell>
          <cell r="E1080" t="str">
            <v>Queijo curado</v>
          </cell>
          <cell r="F1080">
            <v>329</v>
          </cell>
          <cell r="G1080">
            <v>1360</v>
          </cell>
          <cell r="H1080">
            <v>26.7</v>
          </cell>
          <cell r="I1080">
            <v>18.3</v>
          </cell>
          <cell r="J1080">
            <v>7.5</v>
          </cell>
          <cell r="K1080">
            <v>0.7</v>
          </cell>
          <cell r="L1080">
            <v>0.4</v>
          </cell>
          <cell r="M1080">
            <v>0.4</v>
          </cell>
          <cell r="N1080">
            <v>2.4</v>
          </cell>
          <cell r="O1080">
            <v>2.4</v>
          </cell>
          <cell r="P1080">
            <v>0</v>
          </cell>
          <cell r="Q1080">
            <v>0</v>
          </cell>
          <cell r="R1080">
            <v>0</v>
          </cell>
          <cell r="S1080">
            <v>19.600000000000001</v>
          </cell>
          <cell r="T1080">
            <v>1.5</v>
          </cell>
          <cell r="U1080">
            <v>0</v>
          </cell>
          <cell r="V1080">
            <v>45.3</v>
          </cell>
          <cell r="W1080">
            <v>0.2</v>
          </cell>
          <cell r="X1080">
            <v>81</v>
          </cell>
          <cell r="Y1080">
            <v>423</v>
          </cell>
          <cell r="Z1080">
            <v>15</v>
          </cell>
          <cell r="AA1080">
            <v>0.2</v>
          </cell>
          <cell r="AB1080">
            <v>1.47</v>
          </cell>
          <cell r="AC1080">
            <v>0.05</v>
          </cell>
          <cell r="AD1080">
            <v>0.4</v>
          </cell>
          <cell r="AE1080">
            <v>0.4</v>
          </cell>
          <cell r="AF1080">
            <v>6.95</v>
          </cell>
          <cell r="AG1080">
            <v>6.55</v>
          </cell>
          <cell r="AH1080">
            <v>0.08</v>
          </cell>
          <cell r="AI1080">
            <v>1.9</v>
          </cell>
          <cell r="AJ1080">
            <v>0</v>
          </cell>
          <cell r="AK1080">
            <v>37</v>
          </cell>
          <cell r="AL1080">
            <v>4.91</v>
          </cell>
          <cell r="AM1080">
            <v>600</v>
          </cell>
          <cell r="AN1080">
            <v>110</v>
          </cell>
          <cell r="AO1080">
            <v>830</v>
          </cell>
          <cell r="AP1080">
            <v>510</v>
          </cell>
          <cell r="AQ1080">
            <v>48</v>
          </cell>
          <cell r="AR1080">
            <v>0.9</v>
          </cell>
          <cell r="AS1080">
            <v>5.3</v>
          </cell>
        </row>
        <row r="1081">
          <cell r="A1081">
            <v>220009</v>
          </cell>
          <cell r="B1081" t="str">
            <v>Queijo de Nisa</v>
          </cell>
          <cell r="C1081" t="str">
            <v>Leite e produtos lácteos</v>
          </cell>
          <cell r="D1081" t="str">
            <v>Queijo</v>
          </cell>
          <cell r="E1081" t="str">
            <v>Queijo curado</v>
          </cell>
          <cell r="F1081">
            <v>451</v>
          </cell>
          <cell r="G1081">
            <v>1870</v>
          </cell>
          <cell r="H1081">
            <v>38</v>
          </cell>
          <cell r="I1081">
            <v>19.899999999999999</v>
          </cell>
          <cell r="J1081">
            <v>9.1999999999999993</v>
          </cell>
          <cell r="K1081">
            <v>1.4</v>
          </cell>
          <cell r="L1081">
            <v>1.1000000000000001</v>
          </cell>
          <cell r="M1081">
            <v>1.6</v>
          </cell>
          <cell r="N1081">
            <v>2.6</v>
          </cell>
          <cell r="O1081">
            <v>2.6</v>
          </cell>
          <cell r="P1081">
            <v>0</v>
          </cell>
          <cell r="Q1081">
            <v>0</v>
          </cell>
          <cell r="R1081">
            <v>0</v>
          </cell>
          <cell r="S1081">
            <v>23.4</v>
          </cell>
          <cell r="T1081">
            <v>1.5</v>
          </cell>
          <cell r="U1081">
            <v>0</v>
          </cell>
          <cell r="V1081">
            <v>27</v>
          </cell>
          <cell r="W1081">
            <v>1.7</v>
          </cell>
          <cell r="X1081">
            <v>55</v>
          </cell>
          <cell r="Y1081">
            <v>180</v>
          </cell>
          <cell r="Z1081">
            <v>6</v>
          </cell>
          <cell r="AA1081">
            <v>0.4</v>
          </cell>
          <cell r="AB1081">
            <v>0.6</v>
          </cell>
          <cell r="AC1081">
            <v>0.06</v>
          </cell>
          <cell r="AD1081">
            <v>0.57999999999999996</v>
          </cell>
          <cell r="AE1081">
            <v>0.5</v>
          </cell>
          <cell r="AF1081">
            <v>6.7</v>
          </cell>
          <cell r="AG1081">
            <v>6.2</v>
          </cell>
          <cell r="AH1081">
            <v>0.12</v>
          </cell>
          <cell r="AI1081">
            <v>0.51</v>
          </cell>
          <cell r="AJ1081">
            <v>0</v>
          </cell>
          <cell r="AK1081">
            <v>39</v>
          </cell>
          <cell r="AL1081">
            <v>11.2</v>
          </cell>
          <cell r="AM1081">
            <v>600</v>
          </cell>
          <cell r="AN1081">
            <v>110</v>
          </cell>
          <cell r="AO1081">
            <v>750</v>
          </cell>
          <cell r="AP1081">
            <v>450</v>
          </cell>
          <cell r="AQ1081">
            <v>70</v>
          </cell>
          <cell r="AR1081">
            <v>0.7</v>
          </cell>
          <cell r="AS1081">
            <v>3.7</v>
          </cell>
        </row>
        <row r="1082">
          <cell r="A1082">
            <v>220008</v>
          </cell>
          <cell r="B1082" t="str">
            <v>Queijo de ovelha curado</v>
          </cell>
          <cell r="C1082" t="str">
            <v>Leite e produtos lácteos</v>
          </cell>
          <cell r="D1082" t="str">
            <v>Queijo</v>
          </cell>
          <cell r="E1082" t="str">
            <v>Queijo curado</v>
          </cell>
          <cell r="F1082">
            <v>401</v>
          </cell>
          <cell r="G1082">
            <v>1660</v>
          </cell>
          <cell r="H1082">
            <v>33</v>
          </cell>
          <cell r="I1082">
            <v>22</v>
          </cell>
          <cell r="J1082">
            <v>8</v>
          </cell>
          <cell r="K1082">
            <v>1.2</v>
          </cell>
          <cell r="L1082">
            <v>1</v>
          </cell>
          <cell r="M1082">
            <v>1.4</v>
          </cell>
          <cell r="N1082">
            <v>2.4</v>
          </cell>
          <cell r="O1082">
            <v>2.4</v>
          </cell>
          <cell r="P1082">
            <v>0</v>
          </cell>
          <cell r="Q1082">
            <v>0</v>
          </cell>
          <cell r="R1082">
            <v>0</v>
          </cell>
          <cell r="S1082">
            <v>22.8</v>
          </cell>
          <cell r="T1082">
            <v>1.5</v>
          </cell>
          <cell r="U1082">
            <v>0</v>
          </cell>
          <cell r="V1082">
            <v>43</v>
          </cell>
          <cell r="W1082">
            <v>1</v>
          </cell>
          <cell r="X1082">
            <v>88</v>
          </cell>
          <cell r="Y1082">
            <v>195</v>
          </cell>
          <cell r="Z1082">
            <v>6</v>
          </cell>
          <cell r="AA1082">
            <v>0.2</v>
          </cell>
          <cell r="AB1082">
            <v>0.43</v>
          </cell>
          <cell r="AC1082">
            <v>0.05</v>
          </cell>
          <cell r="AD1082">
            <v>0.7</v>
          </cell>
          <cell r="AE1082">
            <v>0.8</v>
          </cell>
          <cell r="AF1082">
            <v>4.7</v>
          </cell>
          <cell r="AG1082">
            <v>3.9</v>
          </cell>
          <cell r="AH1082">
            <v>0.09</v>
          </cell>
          <cell r="AI1082">
            <v>1.1000000000000001</v>
          </cell>
          <cell r="AJ1082">
            <v>0</v>
          </cell>
          <cell r="AK1082">
            <v>37</v>
          </cell>
          <cell r="AL1082">
            <v>5.2</v>
          </cell>
          <cell r="AM1082">
            <v>600</v>
          </cell>
          <cell r="AN1082">
            <v>85</v>
          </cell>
          <cell r="AO1082">
            <v>710</v>
          </cell>
          <cell r="AP1082">
            <v>600</v>
          </cell>
          <cell r="AQ1082">
            <v>56</v>
          </cell>
          <cell r="AR1082">
            <v>1.3</v>
          </cell>
          <cell r="AS1082">
            <v>3</v>
          </cell>
        </row>
        <row r="1083">
          <cell r="A1083">
            <v>220019</v>
          </cell>
          <cell r="B1083" t="str">
            <v>Queijo de ovelha, amanteigado</v>
          </cell>
          <cell r="C1083" t="str">
            <v>Leite e produtos lácteos</v>
          </cell>
          <cell r="D1083" t="str">
            <v>Queijo</v>
          </cell>
          <cell r="E1083" t="str">
            <v>Queijo curado</v>
          </cell>
          <cell r="F1083">
            <v>361</v>
          </cell>
          <cell r="G1083">
            <v>1500</v>
          </cell>
          <cell r="H1083">
            <v>30.3</v>
          </cell>
          <cell r="I1083">
            <v>20.8</v>
          </cell>
          <cell r="J1083">
            <v>7.4</v>
          </cell>
          <cell r="K1083">
            <v>0.6</v>
          </cell>
          <cell r="L1083">
            <v>0.5</v>
          </cell>
          <cell r="M1083">
            <v>0.7</v>
          </cell>
          <cell r="N1083">
            <v>1.6</v>
          </cell>
          <cell r="O1083">
            <v>1.6</v>
          </cell>
          <cell r="P1083">
            <v>0</v>
          </cell>
          <cell r="Q1083">
            <v>0</v>
          </cell>
          <cell r="R1083">
            <v>0</v>
          </cell>
          <cell r="S1083">
            <v>19.7</v>
          </cell>
          <cell r="T1083">
            <v>1.5</v>
          </cell>
          <cell r="U1083">
            <v>0</v>
          </cell>
          <cell r="V1083">
            <v>43</v>
          </cell>
          <cell r="W1083">
            <v>1</v>
          </cell>
          <cell r="X1083">
            <v>88</v>
          </cell>
          <cell r="Y1083">
            <v>195</v>
          </cell>
          <cell r="Z1083">
            <v>6</v>
          </cell>
          <cell r="AA1083">
            <v>0.2</v>
          </cell>
          <cell r="AB1083">
            <v>0.43</v>
          </cell>
          <cell r="AC1083">
            <v>0.05</v>
          </cell>
          <cell r="AD1083">
            <v>0.7</v>
          </cell>
          <cell r="AE1083">
            <v>0.8</v>
          </cell>
          <cell r="AF1083">
            <v>4.7</v>
          </cell>
          <cell r="AG1083">
            <v>3.9</v>
          </cell>
          <cell r="AH1083">
            <v>0.09</v>
          </cell>
          <cell r="AI1083">
            <v>1.1000000000000001</v>
          </cell>
          <cell r="AJ1083">
            <v>0</v>
          </cell>
          <cell r="AK1083">
            <v>37</v>
          </cell>
          <cell r="AL1083">
            <v>5.2</v>
          </cell>
          <cell r="AM1083">
            <v>600</v>
          </cell>
          <cell r="AN1083">
            <v>85</v>
          </cell>
          <cell r="AO1083">
            <v>710</v>
          </cell>
          <cell r="AP1083">
            <v>600</v>
          </cell>
          <cell r="AQ1083">
            <v>56</v>
          </cell>
          <cell r="AR1083">
            <v>1.3</v>
          </cell>
          <cell r="AS1083">
            <v>3</v>
          </cell>
        </row>
        <row r="1084">
          <cell r="A1084">
            <v>220016</v>
          </cell>
          <cell r="B1084" t="str">
            <v>Queijo de vaca curado</v>
          </cell>
          <cell r="C1084" t="str">
            <v>Leite e produtos lácteos</v>
          </cell>
          <cell r="D1084" t="str">
            <v>Queijo</v>
          </cell>
          <cell r="E1084" t="str">
            <v>Queijo curado</v>
          </cell>
          <cell r="F1084">
            <v>355</v>
          </cell>
          <cell r="G1084">
            <v>1470</v>
          </cell>
          <cell r="H1084">
            <v>29</v>
          </cell>
          <cell r="I1084">
            <v>19.5</v>
          </cell>
          <cell r="J1084">
            <v>7.4</v>
          </cell>
          <cell r="K1084">
            <v>1.6</v>
          </cell>
          <cell r="L1084">
            <v>0.9</v>
          </cell>
          <cell r="M1084">
            <v>1.4</v>
          </cell>
          <cell r="N1084">
            <v>1.2</v>
          </cell>
          <cell r="O1084">
            <v>1.2</v>
          </cell>
          <cell r="P1084">
            <v>0</v>
          </cell>
          <cell r="Q1084">
            <v>0</v>
          </cell>
          <cell r="R1084">
            <v>0</v>
          </cell>
          <cell r="S1084">
            <v>22.3</v>
          </cell>
          <cell r="T1084">
            <v>1.3</v>
          </cell>
          <cell r="U1084">
            <v>0</v>
          </cell>
          <cell r="V1084">
            <v>45.3</v>
          </cell>
          <cell r="W1084">
            <v>0.2</v>
          </cell>
          <cell r="X1084">
            <v>81</v>
          </cell>
          <cell r="Y1084">
            <v>423</v>
          </cell>
          <cell r="Z1084">
            <v>15</v>
          </cell>
          <cell r="AA1084">
            <v>0.2</v>
          </cell>
          <cell r="AB1084">
            <v>1.47</v>
          </cell>
          <cell r="AD1084">
            <v>0.4</v>
          </cell>
          <cell r="AE1084">
            <v>0.4</v>
          </cell>
          <cell r="AF1084">
            <v>6.95</v>
          </cell>
          <cell r="AG1084">
            <v>6.55</v>
          </cell>
          <cell r="AH1084">
            <v>0.08</v>
          </cell>
          <cell r="AI1084">
            <v>1.9</v>
          </cell>
          <cell r="AJ1084">
            <v>0</v>
          </cell>
          <cell r="AK1084">
            <v>37</v>
          </cell>
          <cell r="AL1084">
            <v>4.91</v>
          </cell>
          <cell r="AM1084">
            <v>500</v>
          </cell>
          <cell r="AN1084">
            <v>110</v>
          </cell>
          <cell r="AO1084">
            <v>830</v>
          </cell>
          <cell r="AP1084">
            <v>510</v>
          </cell>
          <cell r="AQ1084">
            <v>48</v>
          </cell>
          <cell r="AR1084">
            <v>0.9</v>
          </cell>
          <cell r="AS1084">
            <v>5.3</v>
          </cell>
        </row>
        <row r="1085">
          <cell r="A1085">
            <v>220018</v>
          </cell>
          <cell r="B1085" t="str">
            <v>Queijo de vaca curado, magro</v>
          </cell>
          <cell r="C1085" t="str">
            <v>Leite e produtos lácteos</v>
          </cell>
          <cell r="D1085" t="str">
            <v>Queijo</v>
          </cell>
          <cell r="E1085" t="str">
            <v>Queijo curado</v>
          </cell>
          <cell r="F1085">
            <v>208</v>
          </cell>
          <cell r="G1085">
            <v>872</v>
          </cell>
          <cell r="H1085">
            <v>10</v>
          </cell>
          <cell r="I1085">
            <v>6.8</v>
          </cell>
          <cell r="J1085">
            <v>2.6</v>
          </cell>
          <cell r="K1085">
            <v>0.5</v>
          </cell>
          <cell r="L1085">
            <v>0.3</v>
          </cell>
          <cell r="M1085">
            <v>0.5</v>
          </cell>
          <cell r="N1085">
            <v>2.4</v>
          </cell>
          <cell r="O1085">
            <v>2.4</v>
          </cell>
          <cell r="P1085">
            <v>0</v>
          </cell>
          <cell r="Q1085">
            <v>0</v>
          </cell>
          <cell r="R1085">
            <v>0</v>
          </cell>
          <cell r="S1085">
            <v>27.1</v>
          </cell>
          <cell r="T1085">
            <v>1.3</v>
          </cell>
          <cell r="U1085">
            <v>0</v>
          </cell>
          <cell r="V1085">
            <v>56.3</v>
          </cell>
          <cell r="W1085">
            <v>0</v>
          </cell>
          <cell r="X1085">
            <v>32</v>
          </cell>
          <cell r="Y1085">
            <v>134</v>
          </cell>
          <cell r="Z1085">
            <v>54</v>
          </cell>
          <cell r="AA1085">
            <v>0.5</v>
          </cell>
          <cell r="AB1085">
            <v>0.48</v>
          </cell>
          <cell r="AC1085">
            <v>0.03</v>
          </cell>
          <cell r="AD1085">
            <v>0.47</v>
          </cell>
          <cell r="AE1085">
            <v>1.2</v>
          </cell>
          <cell r="AF1085">
            <v>5.7</v>
          </cell>
          <cell r="AG1085">
            <v>4.5</v>
          </cell>
          <cell r="AH1085">
            <v>0.2</v>
          </cell>
          <cell r="AI1085">
            <v>0.97</v>
          </cell>
          <cell r="AJ1085">
            <v>0</v>
          </cell>
          <cell r="AK1085">
            <v>50</v>
          </cell>
          <cell r="AL1085">
            <v>4.57</v>
          </cell>
          <cell r="AM1085">
            <v>500</v>
          </cell>
          <cell r="AN1085">
            <v>89</v>
          </cell>
          <cell r="AO1085">
            <v>300</v>
          </cell>
          <cell r="AP1085">
            <v>230</v>
          </cell>
          <cell r="AQ1085">
            <v>19</v>
          </cell>
          <cell r="AR1085">
            <v>1</v>
          </cell>
          <cell r="AS1085">
            <v>2.4</v>
          </cell>
        </row>
        <row r="1086">
          <cell r="A1086">
            <v>220017</v>
          </cell>
          <cell r="B1086" t="str">
            <v>Queijo de vaca curado, meio gordo</v>
          </cell>
          <cell r="C1086" t="str">
            <v>Leite e produtos lácteos</v>
          </cell>
          <cell r="D1086" t="str">
            <v>Queijo</v>
          </cell>
          <cell r="E1086" t="str">
            <v>Queijo curado</v>
          </cell>
          <cell r="F1086">
            <v>280</v>
          </cell>
          <cell r="G1086">
            <v>1160</v>
          </cell>
          <cell r="H1086">
            <v>20.100000000000001</v>
          </cell>
          <cell r="I1086">
            <v>13.5</v>
          </cell>
          <cell r="J1086">
            <v>5.2</v>
          </cell>
          <cell r="K1086">
            <v>1.1000000000000001</v>
          </cell>
          <cell r="L1086">
            <v>0.6</v>
          </cell>
          <cell r="M1086">
            <v>1</v>
          </cell>
          <cell r="N1086">
            <v>1.7</v>
          </cell>
          <cell r="O1086">
            <v>1.7</v>
          </cell>
          <cell r="P1086">
            <v>0</v>
          </cell>
          <cell r="Q1086">
            <v>0</v>
          </cell>
          <cell r="R1086">
            <v>0</v>
          </cell>
          <cell r="S1086">
            <v>23</v>
          </cell>
          <cell r="T1086">
            <v>1.5</v>
          </cell>
          <cell r="U1086">
            <v>0</v>
          </cell>
          <cell r="V1086">
            <v>56.3</v>
          </cell>
          <cell r="W1086">
            <v>0</v>
          </cell>
          <cell r="X1086">
            <v>75</v>
          </cell>
          <cell r="Y1086">
            <v>216</v>
          </cell>
          <cell r="Z1086">
            <v>241</v>
          </cell>
          <cell r="AA1086">
            <v>0.2</v>
          </cell>
          <cell r="AB1086">
            <v>0.54</v>
          </cell>
          <cell r="AC1086">
            <v>0.03</v>
          </cell>
          <cell r="AD1086">
            <v>0.47</v>
          </cell>
          <cell r="AE1086">
            <v>1.2</v>
          </cell>
          <cell r="AF1086">
            <v>5.7</v>
          </cell>
          <cell r="AG1086">
            <v>4.5</v>
          </cell>
          <cell r="AH1086">
            <v>0.2</v>
          </cell>
          <cell r="AI1086">
            <v>0.97</v>
          </cell>
          <cell r="AJ1086">
            <v>0</v>
          </cell>
          <cell r="AK1086">
            <v>50</v>
          </cell>
          <cell r="AL1086">
            <v>4.57</v>
          </cell>
          <cell r="AM1086">
            <v>600</v>
          </cell>
          <cell r="AN1086">
            <v>89</v>
          </cell>
          <cell r="AO1086">
            <v>300</v>
          </cell>
          <cell r="AP1086">
            <v>230</v>
          </cell>
          <cell r="AQ1086">
            <v>19</v>
          </cell>
          <cell r="AR1086">
            <v>1</v>
          </cell>
          <cell r="AS1086">
            <v>2.4</v>
          </cell>
        </row>
        <row r="1087">
          <cell r="A1087">
            <v>220020</v>
          </cell>
          <cell r="B1087" t="str">
            <v>Queijo de vaca, amanteigado</v>
          </cell>
          <cell r="C1087" t="str">
            <v>Leite e produtos lácteos</v>
          </cell>
          <cell r="D1087" t="str">
            <v>Queijo</v>
          </cell>
          <cell r="E1087" t="str">
            <v>Queijo curado</v>
          </cell>
          <cell r="F1087">
            <v>343</v>
          </cell>
          <cell r="G1087">
            <v>1420</v>
          </cell>
          <cell r="H1087">
            <v>28.3</v>
          </cell>
          <cell r="I1087">
            <v>19.399999999999999</v>
          </cell>
          <cell r="J1087">
            <v>8</v>
          </cell>
          <cell r="K1087">
            <v>0.7</v>
          </cell>
          <cell r="L1087">
            <v>0.4</v>
          </cell>
          <cell r="M1087">
            <v>0.4</v>
          </cell>
          <cell r="N1087">
            <v>1.7</v>
          </cell>
          <cell r="O1087">
            <v>1.7</v>
          </cell>
          <cell r="P1087">
            <v>0</v>
          </cell>
          <cell r="Q1087">
            <v>0</v>
          </cell>
          <cell r="R1087">
            <v>0</v>
          </cell>
          <cell r="S1087">
            <v>20.2</v>
          </cell>
          <cell r="T1087">
            <v>1.5</v>
          </cell>
          <cell r="U1087">
            <v>0</v>
          </cell>
          <cell r="V1087">
            <v>43</v>
          </cell>
          <cell r="W1087">
            <v>0.2</v>
          </cell>
          <cell r="X1087">
            <v>81</v>
          </cell>
          <cell r="Y1087">
            <v>423</v>
          </cell>
          <cell r="Z1087">
            <v>15</v>
          </cell>
          <cell r="AA1087">
            <v>0.2</v>
          </cell>
          <cell r="AB1087">
            <v>1.47</v>
          </cell>
          <cell r="AC1087">
            <v>0.05</v>
          </cell>
          <cell r="AD1087">
            <v>0.4</v>
          </cell>
          <cell r="AE1087">
            <v>0.4</v>
          </cell>
          <cell r="AF1087">
            <v>6.95</v>
          </cell>
          <cell r="AG1087">
            <v>6.55</v>
          </cell>
          <cell r="AH1087">
            <v>0.08</v>
          </cell>
          <cell r="AI1087">
            <v>1.9</v>
          </cell>
          <cell r="AJ1087">
            <v>0</v>
          </cell>
          <cell r="AK1087">
            <v>37</v>
          </cell>
          <cell r="AL1087">
            <v>5.2</v>
          </cell>
          <cell r="AM1087">
            <v>600</v>
          </cell>
          <cell r="AN1087">
            <v>110</v>
          </cell>
          <cell r="AO1087">
            <v>830</v>
          </cell>
          <cell r="AP1087">
            <v>510</v>
          </cell>
          <cell r="AQ1087">
            <v>48</v>
          </cell>
          <cell r="AR1087">
            <v>0.9</v>
          </cell>
          <cell r="AS1087">
            <v>5.3</v>
          </cell>
        </row>
        <row r="1088">
          <cell r="A1088">
            <v>39</v>
          </cell>
          <cell r="B1088" t="str">
            <v>Queijo Emmental</v>
          </cell>
          <cell r="C1088" t="str">
            <v>Leite e produtos lácteos</v>
          </cell>
          <cell r="D1088" t="str">
            <v>Queijo</v>
          </cell>
          <cell r="E1088" t="str">
            <v>Queijo curado</v>
          </cell>
          <cell r="F1088">
            <v>384</v>
          </cell>
          <cell r="G1088">
            <v>1600</v>
          </cell>
          <cell r="H1088">
            <v>29.7</v>
          </cell>
          <cell r="I1088">
            <v>18.600000000000001</v>
          </cell>
          <cell r="J1088">
            <v>8.6</v>
          </cell>
          <cell r="K1088">
            <v>0.9</v>
          </cell>
          <cell r="L1088">
            <v>0.7</v>
          </cell>
          <cell r="M1088">
            <v>0</v>
          </cell>
          <cell r="N1088">
            <v>0</v>
          </cell>
          <cell r="O1088">
            <v>0</v>
          </cell>
          <cell r="P1088">
            <v>0</v>
          </cell>
          <cell r="Q1088">
            <v>0</v>
          </cell>
          <cell r="R1088">
            <v>0</v>
          </cell>
          <cell r="S1088">
            <v>28.9</v>
          </cell>
          <cell r="T1088">
            <v>1</v>
          </cell>
          <cell r="U1088">
            <v>0</v>
          </cell>
          <cell r="V1088">
            <v>36</v>
          </cell>
          <cell r="W1088">
            <v>0.5</v>
          </cell>
          <cell r="X1088">
            <v>98</v>
          </cell>
          <cell r="Y1088">
            <v>250</v>
          </cell>
          <cell r="Z1088">
            <v>108</v>
          </cell>
          <cell r="AA1088">
            <v>0.6</v>
          </cell>
          <cell r="AB1088">
            <v>0.43</v>
          </cell>
          <cell r="AC1088">
            <v>0.04</v>
          </cell>
          <cell r="AD1088">
            <v>0.37</v>
          </cell>
          <cell r="AE1088">
            <v>0.1</v>
          </cell>
          <cell r="AF1088">
            <v>7.3</v>
          </cell>
          <cell r="AG1088">
            <v>7.2</v>
          </cell>
          <cell r="AH1088">
            <v>7.0000000000000007E-2</v>
          </cell>
          <cell r="AI1088">
            <v>2.1</v>
          </cell>
          <cell r="AJ1088">
            <v>1</v>
          </cell>
          <cell r="AK1088">
            <v>11</v>
          </cell>
          <cell r="AL1088">
            <v>4</v>
          </cell>
          <cell r="AM1088">
            <v>390</v>
          </cell>
          <cell r="AN1088">
            <v>100</v>
          </cell>
          <cell r="AO1088">
            <v>1080</v>
          </cell>
          <cell r="AP1088">
            <v>670</v>
          </cell>
          <cell r="AQ1088">
            <v>38</v>
          </cell>
          <cell r="AR1088">
            <v>0.4</v>
          </cell>
          <cell r="AS1088">
            <v>4.7</v>
          </cell>
        </row>
        <row r="1089">
          <cell r="A1089">
            <v>50800032</v>
          </cell>
          <cell r="B1089" t="str">
            <v>Queijo flamengo</v>
          </cell>
          <cell r="C1089" t="str">
            <v>Leite e produtos lácteos</v>
          </cell>
          <cell r="D1089" t="str">
            <v>Queijo</v>
          </cell>
          <cell r="E1089" t="str">
            <v>Queijo curado</v>
          </cell>
          <cell r="F1089">
            <v>349</v>
          </cell>
          <cell r="G1089">
            <v>1450</v>
          </cell>
          <cell r="H1089">
            <v>28.3</v>
          </cell>
          <cell r="I1089">
            <v>18.5</v>
          </cell>
          <cell r="J1089">
            <v>8</v>
          </cell>
          <cell r="K1089">
            <v>0.7</v>
          </cell>
          <cell r="L1089">
            <v>0.4</v>
          </cell>
          <cell r="M1089">
            <v>0.4</v>
          </cell>
          <cell r="N1089">
            <v>0.8</v>
          </cell>
          <cell r="O1089">
            <v>0.3</v>
          </cell>
          <cell r="P1089">
            <v>0</v>
          </cell>
          <cell r="Q1089">
            <v>0</v>
          </cell>
          <cell r="R1089">
            <v>0</v>
          </cell>
          <cell r="S1089">
            <v>22.7</v>
          </cell>
          <cell r="T1089">
            <v>1.3</v>
          </cell>
          <cell r="U1089">
            <v>0</v>
          </cell>
          <cell r="V1089">
            <v>45.3</v>
          </cell>
          <cell r="W1089">
            <v>0.2</v>
          </cell>
          <cell r="X1089">
            <v>81</v>
          </cell>
          <cell r="Y1089">
            <v>423</v>
          </cell>
          <cell r="Z1089">
            <v>15</v>
          </cell>
          <cell r="AA1089">
            <v>0.2</v>
          </cell>
          <cell r="AB1089">
            <v>1.47</v>
          </cell>
          <cell r="AC1089">
            <v>0.05</v>
          </cell>
          <cell r="AD1089">
            <v>0.4</v>
          </cell>
          <cell r="AE1089">
            <v>0.4</v>
          </cell>
          <cell r="AF1089">
            <v>6.95</v>
          </cell>
          <cell r="AG1089">
            <v>6.55</v>
          </cell>
          <cell r="AH1089">
            <v>0.08</v>
          </cell>
          <cell r="AI1089">
            <v>1.9</v>
          </cell>
          <cell r="AJ1089">
            <v>0</v>
          </cell>
          <cell r="AK1089">
            <v>37</v>
          </cell>
          <cell r="AL1089">
            <v>4.91</v>
          </cell>
          <cell r="AM1089">
            <v>500</v>
          </cell>
          <cell r="AN1089">
            <v>110</v>
          </cell>
          <cell r="AO1089">
            <v>830</v>
          </cell>
          <cell r="AP1089">
            <v>510</v>
          </cell>
          <cell r="AQ1089">
            <v>48</v>
          </cell>
          <cell r="AR1089">
            <v>0.9</v>
          </cell>
          <cell r="AS1089">
            <v>5.3</v>
          </cell>
          <cell r="AU1089">
            <v>39</v>
          </cell>
        </row>
        <row r="1090">
          <cell r="A1090">
            <v>220005</v>
          </cell>
          <cell r="B1090" t="str">
            <v>Queijo flamengo light (-50% gordura)</v>
          </cell>
          <cell r="C1090" t="str">
            <v>Leite e produtos lácteos</v>
          </cell>
          <cell r="D1090" t="str">
            <v>Queijo</v>
          </cell>
          <cell r="E1090" t="str">
            <v>Queijo curado</v>
          </cell>
          <cell r="F1090">
            <v>228</v>
          </cell>
          <cell r="G1090">
            <v>953</v>
          </cell>
          <cell r="H1090">
            <v>13.3</v>
          </cell>
          <cell r="I1090">
            <v>9.3000000000000007</v>
          </cell>
          <cell r="J1090">
            <v>4.5</v>
          </cell>
          <cell r="K1090">
            <v>0.4</v>
          </cell>
          <cell r="L1090">
            <v>0.2</v>
          </cell>
          <cell r="M1090">
            <v>0.2</v>
          </cell>
          <cell r="N1090">
            <v>0</v>
          </cell>
          <cell r="O1090">
            <v>0</v>
          </cell>
          <cell r="P1090">
            <v>0</v>
          </cell>
          <cell r="Q1090">
            <v>0</v>
          </cell>
          <cell r="R1090">
            <v>0</v>
          </cell>
          <cell r="S1090">
            <v>26.8</v>
          </cell>
          <cell r="T1090">
            <v>1.4</v>
          </cell>
          <cell r="U1090">
            <v>0</v>
          </cell>
          <cell r="V1090">
            <v>53.2</v>
          </cell>
          <cell r="W1090">
            <v>0.4</v>
          </cell>
          <cell r="X1090">
            <v>50</v>
          </cell>
          <cell r="Y1090">
            <v>134</v>
          </cell>
          <cell r="Z1090">
            <v>54</v>
          </cell>
          <cell r="AA1090">
            <v>0.5</v>
          </cell>
          <cell r="AB1090">
            <v>0.48</v>
          </cell>
          <cell r="AC1090">
            <v>0</v>
          </cell>
          <cell r="AD1090">
            <v>1.63</v>
          </cell>
          <cell r="AE1090">
            <v>0</v>
          </cell>
          <cell r="AF1090">
            <v>4.9000000000000004</v>
          </cell>
          <cell r="AG1090">
            <v>4.9000000000000004</v>
          </cell>
          <cell r="AH1090">
            <v>0</v>
          </cell>
          <cell r="AI1090">
            <v>0.28999999999999998</v>
          </cell>
          <cell r="AJ1090">
            <v>0</v>
          </cell>
          <cell r="AK1090">
            <v>22</v>
          </cell>
          <cell r="AL1090">
            <v>3.94</v>
          </cell>
          <cell r="AM1090">
            <v>540</v>
          </cell>
          <cell r="AN1090">
            <v>160</v>
          </cell>
          <cell r="AO1090">
            <v>850</v>
          </cell>
          <cell r="AP1090">
            <v>300</v>
          </cell>
          <cell r="AQ1090">
            <v>26</v>
          </cell>
          <cell r="AR1090">
            <v>0</v>
          </cell>
          <cell r="AS1090">
            <v>1.4</v>
          </cell>
          <cell r="AU1090">
            <v>39</v>
          </cell>
        </row>
        <row r="1091">
          <cell r="A1091">
            <v>58</v>
          </cell>
          <cell r="B1091" t="str">
            <v>Queijo fresco açucarado com sabor a fruta</v>
          </cell>
          <cell r="C1091" t="str">
            <v>Leite e produtos lácteos</v>
          </cell>
          <cell r="D1091" t="str">
            <v>Queijo</v>
          </cell>
          <cell r="E1091" t="str">
            <v>Queijo fresco (não curado)</v>
          </cell>
          <cell r="F1091">
            <v>110</v>
          </cell>
          <cell r="G1091">
            <v>462</v>
          </cell>
          <cell r="H1091">
            <v>3.6</v>
          </cell>
          <cell r="I1091">
            <v>1.9</v>
          </cell>
          <cell r="J1091">
            <v>0.9</v>
          </cell>
          <cell r="K1091">
            <v>0.1</v>
          </cell>
          <cell r="L1091">
            <v>0.1</v>
          </cell>
          <cell r="M1091">
            <v>0.1</v>
          </cell>
          <cell r="N1091">
            <v>11.6</v>
          </cell>
          <cell r="O1091">
            <v>11.6</v>
          </cell>
          <cell r="P1091">
            <v>0</v>
          </cell>
          <cell r="Q1091">
            <v>0</v>
          </cell>
          <cell r="R1091">
            <v>0</v>
          </cell>
          <cell r="S1091">
            <v>7.3</v>
          </cell>
          <cell r="T1091">
            <v>0.1</v>
          </cell>
          <cell r="U1091">
            <v>0</v>
          </cell>
          <cell r="V1091">
            <v>76.2</v>
          </cell>
          <cell r="W1091">
            <v>0.6</v>
          </cell>
          <cell r="X1091">
            <v>19</v>
          </cell>
          <cell r="Y1091">
            <v>60</v>
          </cell>
          <cell r="Z1091">
            <v>0</v>
          </cell>
          <cell r="AA1091">
            <v>0.1</v>
          </cell>
          <cell r="AB1091">
            <v>0.08</v>
          </cell>
          <cell r="AC1091">
            <v>0.03</v>
          </cell>
          <cell r="AD1091">
            <v>0.19</v>
          </cell>
          <cell r="AE1091">
            <v>1.1000000000000001</v>
          </cell>
          <cell r="AF1091">
            <v>2.8</v>
          </cell>
          <cell r="AG1091">
            <v>1.7</v>
          </cell>
          <cell r="AH1091">
            <v>0.03</v>
          </cell>
          <cell r="AI1091">
            <v>1.2</v>
          </cell>
          <cell r="AJ1091">
            <v>0</v>
          </cell>
          <cell r="AK1091">
            <v>13</v>
          </cell>
          <cell r="AL1091">
            <v>0.7</v>
          </cell>
          <cell r="AM1091">
            <v>38</v>
          </cell>
          <cell r="AN1091">
            <v>160</v>
          </cell>
          <cell r="AO1091">
            <v>94</v>
          </cell>
          <cell r="AP1091">
            <v>100</v>
          </cell>
          <cell r="AQ1091">
            <v>10</v>
          </cell>
          <cell r="AR1091">
            <v>0.3</v>
          </cell>
          <cell r="AS1091">
            <v>0.5</v>
          </cell>
        </row>
        <row r="1092">
          <cell r="A1092">
            <v>2122000010</v>
          </cell>
          <cell r="B1092" t="str">
            <v>Queijo fresco de cabra</v>
          </cell>
          <cell r="C1092" t="str">
            <v>Leite e produtos lácteos</v>
          </cell>
          <cell r="D1092" t="str">
            <v>Queijo</v>
          </cell>
          <cell r="E1092" t="str">
            <v>Queijo fresco (não curado)</v>
          </cell>
          <cell r="F1092">
            <v>182</v>
          </cell>
          <cell r="G1092">
            <v>756</v>
          </cell>
          <cell r="H1092">
            <v>13.8</v>
          </cell>
          <cell r="I1092">
            <v>9.4</v>
          </cell>
          <cell r="J1092">
            <v>2.9</v>
          </cell>
          <cell r="K1092">
            <v>0.4</v>
          </cell>
          <cell r="L1092">
            <v>0.3</v>
          </cell>
          <cell r="M1092">
            <v>0.5</v>
          </cell>
          <cell r="N1092">
            <v>2.1</v>
          </cell>
          <cell r="O1092">
            <v>2.1</v>
          </cell>
          <cell r="P1092">
            <v>0</v>
          </cell>
          <cell r="Q1092">
            <v>0</v>
          </cell>
          <cell r="R1092">
            <v>0</v>
          </cell>
          <cell r="S1092">
            <v>12</v>
          </cell>
          <cell r="T1092">
            <v>1</v>
          </cell>
          <cell r="U1092">
            <v>0</v>
          </cell>
          <cell r="V1092">
            <v>69.599999999999994</v>
          </cell>
          <cell r="W1092">
            <v>0.4</v>
          </cell>
          <cell r="X1092">
            <v>50</v>
          </cell>
          <cell r="Y1092">
            <v>134</v>
          </cell>
          <cell r="Z1092">
            <v>54</v>
          </cell>
          <cell r="AA1092">
            <v>0.5</v>
          </cell>
          <cell r="AB1092">
            <v>0.48</v>
          </cell>
          <cell r="AC1092">
            <v>0</v>
          </cell>
          <cell r="AD1092">
            <v>1.63</v>
          </cell>
          <cell r="AE1092">
            <v>0</v>
          </cell>
          <cell r="AF1092">
            <v>4.9000000000000004</v>
          </cell>
          <cell r="AG1092">
            <v>4.9000000000000004</v>
          </cell>
          <cell r="AH1092">
            <v>0</v>
          </cell>
          <cell r="AI1092">
            <v>0.28999999999999998</v>
          </cell>
          <cell r="AJ1092">
            <v>0</v>
          </cell>
          <cell r="AK1092">
            <v>22</v>
          </cell>
          <cell r="AL1092">
            <v>2.35</v>
          </cell>
          <cell r="AM1092">
            <v>390</v>
          </cell>
          <cell r="AN1092">
            <v>160</v>
          </cell>
          <cell r="AO1092">
            <v>430</v>
          </cell>
          <cell r="AP1092">
            <v>300</v>
          </cell>
          <cell r="AQ1092">
            <v>26</v>
          </cell>
          <cell r="AR1092">
            <v>0</v>
          </cell>
          <cell r="AS1092">
            <v>1.4</v>
          </cell>
        </row>
        <row r="1093">
          <cell r="A1093">
            <v>1900000086</v>
          </cell>
          <cell r="B1093" t="str">
            <v>Queijo fresco de ovelha</v>
          </cell>
          <cell r="C1093" t="str">
            <v>Leite e produtos lácteos</v>
          </cell>
          <cell r="D1093" t="str">
            <v>Queijo</v>
          </cell>
          <cell r="E1093" t="str">
            <v>Queijo fresco (não curado)</v>
          </cell>
          <cell r="F1093">
            <v>204</v>
          </cell>
          <cell r="G1093">
            <v>849</v>
          </cell>
          <cell r="H1093">
            <v>15.6</v>
          </cell>
          <cell r="I1093">
            <v>10.7</v>
          </cell>
          <cell r="J1093">
            <v>3.6</v>
          </cell>
          <cell r="K1093">
            <v>0.5</v>
          </cell>
          <cell r="L1093">
            <v>0.4</v>
          </cell>
          <cell r="M1093">
            <v>0.5</v>
          </cell>
          <cell r="N1093">
            <v>3.9</v>
          </cell>
          <cell r="O1093">
            <v>3.6</v>
          </cell>
          <cell r="P1093">
            <v>0</v>
          </cell>
          <cell r="Q1093">
            <v>0</v>
          </cell>
          <cell r="R1093">
            <v>0</v>
          </cell>
          <cell r="S1093">
            <v>11.3</v>
          </cell>
          <cell r="T1093">
            <v>0.8</v>
          </cell>
          <cell r="U1093">
            <v>0</v>
          </cell>
          <cell r="V1093">
            <v>66.5</v>
          </cell>
          <cell r="W1093">
            <v>1</v>
          </cell>
          <cell r="X1093">
            <v>89</v>
          </cell>
          <cell r="Y1093">
            <v>234</v>
          </cell>
          <cell r="Z1093">
            <v>95</v>
          </cell>
          <cell r="AA1093">
            <v>0.3</v>
          </cell>
          <cell r="AB1093">
            <v>0.48</v>
          </cell>
          <cell r="AC1093">
            <v>0.05</v>
          </cell>
          <cell r="AD1093">
            <v>0.45</v>
          </cell>
          <cell r="AE1093">
            <v>0.45</v>
          </cell>
          <cell r="AF1093">
            <v>5.35</v>
          </cell>
          <cell r="AG1093">
            <v>4.9000000000000004</v>
          </cell>
          <cell r="AH1093">
            <v>0.1</v>
          </cell>
          <cell r="AI1093">
            <v>1.45</v>
          </cell>
          <cell r="AJ1093">
            <v>0</v>
          </cell>
          <cell r="AK1093">
            <v>27</v>
          </cell>
          <cell r="AL1093">
            <v>2.81</v>
          </cell>
          <cell r="AM1093">
            <v>300</v>
          </cell>
          <cell r="AN1093">
            <v>120</v>
          </cell>
          <cell r="AO1093">
            <v>580</v>
          </cell>
          <cell r="AP1093">
            <v>420</v>
          </cell>
          <cell r="AQ1093">
            <v>39</v>
          </cell>
          <cell r="AR1093">
            <v>0.7</v>
          </cell>
          <cell r="AS1093">
            <v>2.4</v>
          </cell>
          <cell r="AU1093">
            <v>25</v>
          </cell>
        </row>
        <row r="1094">
          <cell r="A1094">
            <v>2122000011</v>
          </cell>
          <cell r="B1094" t="str">
            <v>Queijo fresco magro</v>
          </cell>
          <cell r="C1094" t="str">
            <v>Leite e produtos lácteos</v>
          </cell>
          <cell r="D1094" t="str">
            <v>Queijo</v>
          </cell>
          <cell r="E1094" t="str">
            <v>Queijo fresco (não curado)</v>
          </cell>
          <cell r="F1094">
            <v>96</v>
          </cell>
          <cell r="G1094">
            <v>405</v>
          </cell>
          <cell r="H1094">
            <v>1.8</v>
          </cell>
          <cell r="I1094">
            <v>1.2</v>
          </cell>
          <cell r="J1094">
            <v>0.5</v>
          </cell>
          <cell r="K1094">
            <v>0.1</v>
          </cell>
          <cell r="L1094">
            <v>0.04</v>
          </cell>
          <cell r="M1094">
            <v>0.1</v>
          </cell>
          <cell r="N1094">
            <v>6.9</v>
          </cell>
          <cell r="O1094">
            <v>6.9</v>
          </cell>
          <cell r="P1094">
            <v>0</v>
          </cell>
          <cell r="Q1094">
            <v>0</v>
          </cell>
          <cell r="R1094">
            <v>0</v>
          </cell>
          <cell r="S1094">
            <v>13</v>
          </cell>
          <cell r="T1094">
            <v>0.8</v>
          </cell>
          <cell r="U1094">
            <v>0</v>
          </cell>
          <cell r="V1094">
            <v>75.599999999999994</v>
          </cell>
          <cell r="W1094">
            <v>0</v>
          </cell>
          <cell r="X1094">
            <v>7</v>
          </cell>
          <cell r="Y1094">
            <v>0</v>
          </cell>
          <cell r="AA1094">
            <v>0</v>
          </cell>
          <cell r="AB1094">
            <v>0.48</v>
          </cell>
          <cell r="AC1094">
            <v>0.02</v>
          </cell>
          <cell r="AD1094">
            <v>0.37</v>
          </cell>
          <cell r="AE1094">
            <v>0</v>
          </cell>
          <cell r="AF1094">
            <v>2.35</v>
          </cell>
          <cell r="AG1094">
            <v>2.35</v>
          </cell>
          <cell r="AI1094">
            <v>0.53</v>
          </cell>
          <cell r="AJ1094">
            <v>0</v>
          </cell>
          <cell r="AK1094">
            <v>26.3</v>
          </cell>
          <cell r="AL1094">
            <v>2.7</v>
          </cell>
          <cell r="AM1094">
            <v>330</v>
          </cell>
          <cell r="AN1094">
            <v>270</v>
          </cell>
          <cell r="AO1094">
            <v>480</v>
          </cell>
          <cell r="AP1094">
            <v>350</v>
          </cell>
          <cell r="AQ1094">
            <v>25</v>
          </cell>
          <cell r="AR1094">
            <v>0</v>
          </cell>
          <cell r="AS1094">
            <v>1.6</v>
          </cell>
        </row>
        <row r="1095">
          <cell r="A1095">
            <v>2122000012</v>
          </cell>
          <cell r="B1095" t="str">
            <v>Queijo fresco meio gordo</v>
          </cell>
          <cell r="C1095" t="str">
            <v>Leite e produtos lácteos</v>
          </cell>
          <cell r="D1095" t="str">
            <v>Queijo</v>
          </cell>
          <cell r="E1095" t="str">
            <v>Queijo fresco (não curado)</v>
          </cell>
          <cell r="F1095">
            <v>156</v>
          </cell>
          <cell r="G1095">
            <v>648</v>
          </cell>
          <cell r="H1095">
            <v>11.9</v>
          </cell>
          <cell r="I1095">
            <v>7.6</v>
          </cell>
          <cell r="J1095">
            <v>3.1</v>
          </cell>
          <cell r="K1095">
            <v>0.3</v>
          </cell>
          <cell r="L1095">
            <v>0.3</v>
          </cell>
          <cell r="M1095">
            <v>0.4</v>
          </cell>
          <cell r="N1095">
            <v>2.7</v>
          </cell>
          <cell r="O1095">
            <v>2.7</v>
          </cell>
          <cell r="P1095">
            <v>0</v>
          </cell>
          <cell r="Q1095">
            <v>0</v>
          </cell>
          <cell r="R1095">
            <v>0</v>
          </cell>
          <cell r="S1095">
            <v>9.1999999999999993</v>
          </cell>
          <cell r="T1095">
            <v>0.7</v>
          </cell>
          <cell r="U1095">
            <v>0</v>
          </cell>
          <cell r="V1095">
            <v>70.8</v>
          </cell>
          <cell r="W1095">
            <v>0.4</v>
          </cell>
          <cell r="X1095">
            <v>32</v>
          </cell>
          <cell r="Y1095">
            <v>12</v>
          </cell>
          <cell r="Z1095">
            <v>54</v>
          </cell>
          <cell r="AA1095">
            <v>0.5</v>
          </cell>
          <cell r="AB1095">
            <v>0.48</v>
          </cell>
          <cell r="AC1095">
            <v>0.01</v>
          </cell>
          <cell r="AD1095">
            <v>0.25</v>
          </cell>
          <cell r="AE1095">
            <v>0</v>
          </cell>
          <cell r="AF1095">
            <v>2.96</v>
          </cell>
          <cell r="AG1095">
            <v>2.96</v>
          </cell>
          <cell r="AH1095">
            <v>0</v>
          </cell>
          <cell r="AI1095">
            <v>0.7</v>
          </cell>
          <cell r="AJ1095">
            <v>0</v>
          </cell>
          <cell r="AK1095">
            <v>11</v>
          </cell>
          <cell r="AL1095">
            <v>1.95</v>
          </cell>
          <cell r="AM1095">
            <v>270</v>
          </cell>
          <cell r="AN1095">
            <v>160</v>
          </cell>
          <cell r="AO1095">
            <v>390</v>
          </cell>
          <cell r="AP1095">
            <v>270</v>
          </cell>
          <cell r="AQ1095">
            <v>18</v>
          </cell>
          <cell r="AR1095">
            <v>0</v>
          </cell>
          <cell r="AS1095">
            <v>1.6</v>
          </cell>
        </row>
        <row r="1096">
          <cell r="A1096">
            <v>41</v>
          </cell>
          <cell r="B1096" t="str">
            <v>Queijo fundido 40% gordura</v>
          </cell>
          <cell r="C1096" t="str">
            <v>Leite e produtos lácteos</v>
          </cell>
          <cell r="D1096" t="str">
            <v>Queijo</v>
          </cell>
          <cell r="E1096" t="str">
            <v>Queijo processado e creme</v>
          </cell>
          <cell r="F1096">
            <v>326</v>
          </cell>
          <cell r="G1096">
            <v>1350</v>
          </cell>
          <cell r="H1096">
            <v>25.7</v>
          </cell>
          <cell r="I1096">
            <v>13.8</v>
          </cell>
          <cell r="J1096">
            <v>6.6</v>
          </cell>
          <cell r="K1096">
            <v>1</v>
          </cell>
          <cell r="L1096">
            <v>0.9</v>
          </cell>
          <cell r="M1096">
            <v>1.2</v>
          </cell>
          <cell r="N1096">
            <v>0.2</v>
          </cell>
          <cell r="O1096">
            <v>0.2</v>
          </cell>
          <cell r="P1096">
            <v>0</v>
          </cell>
          <cell r="Q1096">
            <v>0</v>
          </cell>
          <cell r="R1096">
            <v>0</v>
          </cell>
          <cell r="S1096">
            <v>22.5</v>
          </cell>
          <cell r="T1096">
            <v>3.5</v>
          </cell>
          <cell r="U1096">
            <v>0</v>
          </cell>
          <cell r="V1096">
            <v>44.5</v>
          </cell>
          <cell r="W1096">
            <v>1.3</v>
          </cell>
          <cell r="X1096">
            <v>88</v>
          </cell>
          <cell r="Y1096">
            <v>242</v>
          </cell>
          <cell r="Z1096">
            <v>112</v>
          </cell>
          <cell r="AA1096">
            <v>0.1</v>
          </cell>
          <cell r="AB1096">
            <v>0.49</v>
          </cell>
          <cell r="AC1096">
            <v>0.22</v>
          </cell>
          <cell r="AD1096">
            <v>0.32</v>
          </cell>
          <cell r="AE1096">
            <v>0.6</v>
          </cell>
          <cell r="AF1096">
            <v>5.9</v>
          </cell>
          <cell r="AG1096">
            <v>5.3</v>
          </cell>
          <cell r="AH1096">
            <v>0.08</v>
          </cell>
          <cell r="AI1096">
            <v>0.92</v>
          </cell>
          <cell r="AJ1096">
            <v>0</v>
          </cell>
          <cell r="AK1096">
            <v>18</v>
          </cell>
          <cell r="AL1096">
            <v>5.53</v>
          </cell>
          <cell r="AM1096">
            <v>1390</v>
          </cell>
          <cell r="AN1096">
            <v>130</v>
          </cell>
          <cell r="AO1096">
            <v>750</v>
          </cell>
          <cell r="AP1096">
            <v>760</v>
          </cell>
          <cell r="AQ1096">
            <v>28</v>
          </cell>
          <cell r="AR1096">
            <v>0.8</v>
          </cell>
          <cell r="AS1096">
            <v>3.2</v>
          </cell>
        </row>
        <row r="1097">
          <cell r="A1097">
            <v>50800020</v>
          </cell>
          <cell r="B1097" t="str">
            <v>Queijo Gouda</v>
          </cell>
          <cell r="C1097" t="str">
            <v>Leite e produtos lácteos</v>
          </cell>
          <cell r="D1097" t="str">
            <v>Queijo</v>
          </cell>
          <cell r="E1097" t="str">
            <v>Queijo curado</v>
          </cell>
          <cell r="F1097">
            <v>380</v>
          </cell>
          <cell r="G1097">
            <v>1580</v>
          </cell>
          <cell r="H1097">
            <v>30.6</v>
          </cell>
          <cell r="I1097">
            <v>20.3</v>
          </cell>
          <cell r="J1097">
            <v>7.4</v>
          </cell>
          <cell r="K1097">
            <v>0.9</v>
          </cell>
          <cell r="L1097">
            <v>0.7</v>
          </cell>
          <cell r="M1097">
            <v>1.1000000000000001</v>
          </cell>
          <cell r="N1097">
            <v>0</v>
          </cell>
          <cell r="O1097">
            <v>0</v>
          </cell>
          <cell r="P1097">
            <v>0</v>
          </cell>
          <cell r="Q1097">
            <v>0</v>
          </cell>
          <cell r="R1097">
            <v>0</v>
          </cell>
          <cell r="S1097">
            <v>25.3</v>
          </cell>
          <cell r="T1097">
            <v>2.2999999999999998</v>
          </cell>
          <cell r="U1097">
            <v>0</v>
          </cell>
          <cell r="V1097">
            <v>40.4</v>
          </cell>
          <cell r="W1097">
            <v>1</v>
          </cell>
          <cell r="X1097">
            <v>85</v>
          </cell>
          <cell r="Y1097">
            <v>281</v>
          </cell>
          <cell r="Z1097">
            <v>139</v>
          </cell>
          <cell r="AA1097">
            <v>0.2</v>
          </cell>
          <cell r="AB1097">
            <v>0.56999999999999995</v>
          </cell>
          <cell r="AC1097">
            <v>0.03</v>
          </cell>
          <cell r="AD1097">
            <v>0.3</v>
          </cell>
          <cell r="AE1097">
            <v>0.06</v>
          </cell>
          <cell r="AF1097">
            <v>7.1</v>
          </cell>
          <cell r="AG1097">
            <v>7</v>
          </cell>
          <cell r="AH1097">
            <v>0.08</v>
          </cell>
          <cell r="AI1097">
            <v>1.7</v>
          </cell>
          <cell r="AJ1097">
            <v>0</v>
          </cell>
          <cell r="AK1097">
            <v>43</v>
          </cell>
          <cell r="AL1097">
            <v>4.7</v>
          </cell>
          <cell r="AM1097">
            <v>930</v>
          </cell>
          <cell r="AN1097">
            <v>82</v>
          </cell>
          <cell r="AO1097">
            <v>770</v>
          </cell>
          <cell r="AP1097">
            <v>500</v>
          </cell>
          <cell r="AQ1097">
            <v>32</v>
          </cell>
          <cell r="AR1097">
            <v>0.3</v>
          </cell>
          <cell r="AS1097">
            <v>3.9</v>
          </cell>
        </row>
        <row r="1098">
          <cell r="A1098">
            <v>50800022</v>
          </cell>
          <cell r="B1098" t="str">
            <v>Queijo Gruyère</v>
          </cell>
          <cell r="C1098" t="str">
            <v>Leite e produtos lácteos</v>
          </cell>
          <cell r="D1098" t="str">
            <v>Queijo</v>
          </cell>
          <cell r="E1098" t="str">
            <v>Queijo curado</v>
          </cell>
          <cell r="F1098">
            <v>415</v>
          </cell>
          <cell r="G1098">
            <v>1720</v>
          </cell>
          <cell r="H1098">
            <v>33.299999999999997</v>
          </cell>
          <cell r="I1098">
            <v>20.8</v>
          </cell>
          <cell r="J1098">
            <v>9.6999999999999993</v>
          </cell>
          <cell r="K1098">
            <v>1</v>
          </cell>
          <cell r="L1098">
            <v>0.5</v>
          </cell>
          <cell r="M1098">
            <v>0.6</v>
          </cell>
          <cell r="N1098">
            <v>1.4</v>
          </cell>
          <cell r="O1098">
            <v>1.4</v>
          </cell>
          <cell r="P1098">
            <v>0</v>
          </cell>
          <cell r="Q1098">
            <v>0</v>
          </cell>
          <cell r="R1098">
            <v>0</v>
          </cell>
          <cell r="S1098">
            <v>27.2</v>
          </cell>
          <cell r="T1098">
            <v>1.7</v>
          </cell>
          <cell r="U1098">
            <v>0</v>
          </cell>
          <cell r="V1098">
            <v>35</v>
          </cell>
          <cell r="W1098">
            <v>0.4</v>
          </cell>
          <cell r="X1098">
            <v>100</v>
          </cell>
          <cell r="Y1098">
            <v>363</v>
          </cell>
          <cell r="Z1098">
            <v>225</v>
          </cell>
          <cell r="AA1098">
            <v>0.3</v>
          </cell>
          <cell r="AB1098">
            <v>0.57999999999999996</v>
          </cell>
          <cell r="AC1098">
            <v>0.03</v>
          </cell>
          <cell r="AD1098">
            <v>0.39</v>
          </cell>
          <cell r="AE1098">
            <v>0.04</v>
          </cell>
          <cell r="AF1098">
            <v>6.4</v>
          </cell>
          <cell r="AG1098">
            <v>6.4</v>
          </cell>
          <cell r="AH1098">
            <v>0.11</v>
          </cell>
          <cell r="AI1098">
            <v>1.6</v>
          </cell>
          <cell r="AJ1098">
            <v>0</v>
          </cell>
          <cell r="AK1098">
            <v>12</v>
          </cell>
          <cell r="AL1098">
            <v>4.0999999999999996</v>
          </cell>
          <cell r="AM1098">
            <v>670</v>
          </cell>
          <cell r="AN1098">
            <v>99</v>
          </cell>
          <cell r="AO1098">
            <v>950</v>
          </cell>
          <cell r="AP1098">
            <v>610</v>
          </cell>
          <cell r="AQ1098">
            <v>37</v>
          </cell>
          <cell r="AR1098">
            <v>0.3</v>
          </cell>
          <cell r="AS1098">
            <v>2.2999999999999998</v>
          </cell>
        </row>
        <row r="1099">
          <cell r="A1099">
            <v>50800024</v>
          </cell>
          <cell r="B1099" t="str">
            <v>Queijo Mascarpone</v>
          </cell>
          <cell r="C1099" t="str">
            <v>Leite e produtos lácteos</v>
          </cell>
          <cell r="D1099" t="str">
            <v>Queijo</v>
          </cell>
          <cell r="E1099" t="str">
            <v>Queijo fresco (não curado)</v>
          </cell>
          <cell r="F1099">
            <v>458</v>
          </cell>
          <cell r="G1099">
            <v>1890</v>
          </cell>
          <cell r="H1099">
            <v>47</v>
          </cell>
          <cell r="I1099">
            <v>29</v>
          </cell>
          <cell r="J1099">
            <v>14.4</v>
          </cell>
          <cell r="K1099">
            <v>1.6</v>
          </cell>
          <cell r="L1099">
            <v>0.8</v>
          </cell>
          <cell r="M1099">
            <v>1.2</v>
          </cell>
          <cell r="N1099">
            <v>0.3</v>
          </cell>
          <cell r="O1099">
            <v>0.3</v>
          </cell>
          <cell r="P1099">
            <v>0</v>
          </cell>
          <cell r="Q1099">
            <v>0</v>
          </cell>
          <cell r="R1099">
            <v>0</v>
          </cell>
          <cell r="S1099">
            <v>7.6</v>
          </cell>
          <cell r="T1099">
            <v>0.2</v>
          </cell>
          <cell r="U1099">
            <v>0</v>
          </cell>
          <cell r="V1099">
            <v>44.4</v>
          </cell>
          <cell r="W1099">
            <v>1</v>
          </cell>
          <cell r="X1099">
            <v>95</v>
          </cell>
          <cell r="Y1099">
            <v>353</v>
          </cell>
          <cell r="Z1099">
            <v>258</v>
          </cell>
          <cell r="AA1099">
            <v>0.3</v>
          </cell>
          <cell r="AB1099">
            <v>1</v>
          </cell>
          <cell r="AC1099">
            <v>0.01</v>
          </cell>
          <cell r="AD1099">
            <v>0.22</v>
          </cell>
          <cell r="AE1099">
            <v>0.1</v>
          </cell>
          <cell r="AF1099">
            <v>6</v>
          </cell>
          <cell r="AG1099">
            <v>4.9000000000000004</v>
          </cell>
          <cell r="AH1099">
            <v>0.04</v>
          </cell>
          <cell r="AI1099">
            <v>0.3</v>
          </cell>
          <cell r="AJ1099">
            <v>0</v>
          </cell>
          <cell r="AK1099">
            <v>11</v>
          </cell>
          <cell r="AL1099">
            <v>0.5</v>
          </cell>
          <cell r="AM1099">
            <v>86</v>
          </cell>
          <cell r="AN1099">
            <v>53</v>
          </cell>
          <cell r="AO1099">
            <v>68</v>
          </cell>
          <cell r="AP1099">
            <v>97</v>
          </cell>
          <cell r="AQ1099">
            <v>10</v>
          </cell>
          <cell r="AR1099">
            <v>0.2</v>
          </cell>
          <cell r="AS1099">
            <v>0.4</v>
          </cell>
        </row>
        <row r="1100">
          <cell r="A1100">
            <v>220010</v>
          </cell>
          <cell r="B1100" t="str">
            <v>Queijo Mestiço de Tolosa</v>
          </cell>
          <cell r="C1100" t="str">
            <v>Leite e produtos lácteos</v>
          </cell>
          <cell r="D1100" t="str">
            <v>Queijo</v>
          </cell>
          <cell r="E1100" t="str">
            <v>Queijo curado</v>
          </cell>
          <cell r="F1100">
            <v>407</v>
          </cell>
          <cell r="G1100">
            <v>1690</v>
          </cell>
          <cell r="H1100">
            <v>33</v>
          </cell>
          <cell r="I1100">
            <v>22</v>
          </cell>
          <cell r="J1100">
            <v>8</v>
          </cell>
          <cell r="K1100">
            <v>1.2</v>
          </cell>
          <cell r="L1100">
            <v>1</v>
          </cell>
          <cell r="M1100">
            <v>1.4</v>
          </cell>
          <cell r="N1100">
            <v>1.8</v>
          </cell>
          <cell r="O1100">
            <v>1.8</v>
          </cell>
          <cell r="P1100">
            <v>0</v>
          </cell>
          <cell r="Q1100">
            <v>0</v>
          </cell>
          <cell r="R1100">
            <v>0</v>
          </cell>
          <cell r="S1100">
            <v>24.5</v>
          </cell>
          <cell r="T1100">
            <v>2.1</v>
          </cell>
          <cell r="U1100">
            <v>0</v>
          </cell>
          <cell r="V1100">
            <v>27</v>
          </cell>
          <cell r="W1100">
            <v>1.7</v>
          </cell>
          <cell r="X1100">
            <v>55</v>
          </cell>
          <cell r="Y1100">
            <v>180</v>
          </cell>
          <cell r="Z1100">
            <v>6</v>
          </cell>
          <cell r="AA1100">
            <v>0.4</v>
          </cell>
          <cell r="AB1100">
            <v>0.6</v>
          </cell>
          <cell r="AC1100">
            <v>0.06</v>
          </cell>
          <cell r="AD1100">
            <v>0.57999999999999996</v>
          </cell>
          <cell r="AE1100">
            <v>0.5</v>
          </cell>
          <cell r="AF1100">
            <v>6.7</v>
          </cell>
          <cell r="AG1100">
            <v>6.2</v>
          </cell>
          <cell r="AH1100">
            <v>0.12</v>
          </cell>
          <cell r="AI1100">
            <v>0.51</v>
          </cell>
          <cell r="AJ1100">
            <v>0</v>
          </cell>
          <cell r="AK1100">
            <v>39</v>
          </cell>
          <cell r="AL1100">
            <v>11.2</v>
          </cell>
          <cell r="AM1100">
            <v>850</v>
          </cell>
          <cell r="AN1100">
            <v>110</v>
          </cell>
          <cell r="AO1100">
            <v>750</v>
          </cell>
          <cell r="AP1100">
            <v>450</v>
          </cell>
          <cell r="AQ1100">
            <v>70</v>
          </cell>
          <cell r="AR1100">
            <v>0.7</v>
          </cell>
          <cell r="AS1100">
            <v>3.7</v>
          </cell>
        </row>
        <row r="1101">
          <cell r="A1101">
            <v>1224</v>
          </cell>
          <cell r="B1101" t="str">
            <v>Queijo Mozzarella fresco</v>
          </cell>
          <cell r="C1101" t="str">
            <v>Leite e produtos lácteos</v>
          </cell>
          <cell r="D1101" t="str">
            <v>Queijo</v>
          </cell>
          <cell r="E1101" t="str">
            <v>Queijo fresco (não curado)</v>
          </cell>
          <cell r="F1101">
            <v>256</v>
          </cell>
          <cell r="G1101">
            <v>1060</v>
          </cell>
          <cell r="H1101">
            <v>19.5</v>
          </cell>
          <cell r="I1101">
            <v>11.4</v>
          </cell>
          <cell r="J1101">
            <v>6</v>
          </cell>
          <cell r="K1101">
            <v>0.7</v>
          </cell>
          <cell r="L1101">
            <v>0.55000000000000004</v>
          </cell>
          <cell r="M1101">
            <v>0.8</v>
          </cell>
          <cell r="N1101">
            <v>1.3</v>
          </cell>
          <cell r="O1101">
            <v>0.7</v>
          </cell>
          <cell r="P1101">
            <v>0</v>
          </cell>
          <cell r="Q1101">
            <v>0</v>
          </cell>
          <cell r="R1101">
            <v>0</v>
          </cell>
          <cell r="S1101">
            <v>18.7</v>
          </cell>
          <cell r="T1101">
            <v>0.4</v>
          </cell>
          <cell r="U1101">
            <v>0</v>
          </cell>
          <cell r="V1101">
            <v>58.8</v>
          </cell>
          <cell r="W1101">
            <v>0</v>
          </cell>
          <cell r="X1101">
            <v>46</v>
          </cell>
          <cell r="Y1101">
            <v>323</v>
          </cell>
          <cell r="Z1101">
            <v>531</v>
          </cell>
          <cell r="AA1101">
            <v>0.1</v>
          </cell>
          <cell r="AB1101">
            <v>0.39</v>
          </cell>
          <cell r="AC1101">
            <v>0.03</v>
          </cell>
          <cell r="AD1101">
            <v>0.27</v>
          </cell>
          <cell r="AE1101">
            <v>0.4</v>
          </cell>
          <cell r="AF1101">
            <v>5.6</v>
          </cell>
          <cell r="AG1101">
            <v>5.5</v>
          </cell>
          <cell r="AH1101">
            <v>7.0000000000000007E-2</v>
          </cell>
          <cell r="AI1101">
            <v>1.7</v>
          </cell>
          <cell r="AJ1101">
            <v>0</v>
          </cell>
          <cell r="AK1101">
            <v>16</v>
          </cell>
          <cell r="AL1101">
            <v>2</v>
          </cell>
          <cell r="AM1101">
            <v>140</v>
          </cell>
          <cell r="AN1101">
            <v>8</v>
          </cell>
          <cell r="AO1101">
            <v>340</v>
          </cell>
          <cell r="AP1101">
            <v>350</v>
          </cell>
          <cell r="AQ1101">
            <v>10</v>
          </cell>
          <cell r="AR1101">
            <v>0.1</v>
          </cell>
          <cell r="AS1101">
            <v>2.6</v>
          </cell>
        </row>
        <row r="1102">
          <cell r="A1102">
            <v>51</v>
          </cell>
          <cell r="B1102" t="str">
            <v>Queijo Parmesão</v>
          </cell>
          <cell r="C1102" t="str">
            <v>Leite e produtos lácteos</v>
          </cell>
          <cell r="D1102" t="str">
            <v>Queijo</v>
          </cell>
          <cell r="E1102" t="str">
            <v>Queijo curado</v>
          </cell>
          <cell r="F1102">
            <v>406</v>
          </cell>
          <cell r="G1102">
            <v>1690</v>
          </cell>
          <cell r="H1102">
            <v>27.8</v>
          </cell>
          <cell r="I1102">
            <v>14.7</v>
          </cell>
          <cell r="J1102">
            <v>7.2</v>
          </cell>
          <cell r="K1102">
            <v>1.1000000000000001</v>
          </cell>
          <cell r="L1102">
            <v>0.8</v>
          </cell>
          <cell r="M1102">
            <v>1.7</v>
          </cell>
          <cell r="N1102">
            <v>0.1</v>
          </cell>
          <cell r="O1102">
            <v>0.1</v>
          </cell>
          <cell r="P1102">
            <v>0</v>
          </cell>
          <cell r="Q1102">
            <v>0</v>
          </cell>
          <cell r="R1102">
            <v>0</v>
          </cell>
          <cell r="S1102">
            <v>37.700000000000003</v>
          </cell>
          <cell r="T1102">
            <v>1.9</v>
          </cell>
          <cell r="U1102">
            <v>0</v>
          </cell>
          <cell r="V1102">
            <v>28.2</v>
          </cell>
          <cell r="W1102">
            <v>1.5</v>
          </cell>
          <cell r="X1102">
            <v>90</v>
          </cell>
          <cell r="Y1102">
            <v>248</v>
          </cell>
          <cell r="Z1102">
            <v>135</v>
          </cell>
          <cell r="AA1102">
            <v>0.3</v>
          </cell>
          <cell r="AB1102">
            <v>0.6</v>
          </cell>
          <cell r="AC1102">
            <v>0.02</v>
          </cell>
          <cell r="AD1102">
            <v>0.4</v>
          </cell>
          <cell r="AE1102">
            <v>0.4</v>
          </cell>
          <cell r="AF1102">
            <v>9.4</v>
          </cell>
          <cell r="AG1102">
            <v>9</v>
          </cell>
          <cell r="AH1102">
            <v>0.1</v>
          </cell>
          <cell r="AI1102">
            <v>1.5</v>
          </cell>
          <cell r="AJ1102">
            <v>0</v>
          </cell>
          <cell r="AK1102">
            <v>20</v>
          </cell>
          <cell r="AL1102">
            <v>4.7</v>
          </cell>
          <cell r="AM1102">
            <v>770</v>
          </cell>
          <cell r="AN1102">
            <v>150</v>
          </cell>
          <cell r="AO1102">
            <v>1300</v>
          </cell>
          <cell r="AP1102">
            <v>900</v>
          </cell>
          <cell r="AQ1102">
            <v>51</v>
          </cell>
          <cell r="AR1102">
            <v>1.1000000000000001</v>
          </cell>
          <cell r="AS1102">
            <v>4</v>
          </cell>
        </row>
        <row r="1103">
          <cell r="A1103">
            <v>61</v>
          </cell>
          <cell r="B1103" t="str">
            <v>Queijo Quark açucarado magro com sabor a fruta</v>
          </cell>
          <cell r="C1103" t="str">
            <v>Leite e produtos lácteos</v>
          </cell>
          <cell r="D1103" t="str">
            <v>Queijo</v>
          </cell>
          <cell r="E1103" t="str">
            <v>Queijo fresco (não curado)</v>
          </cell>
          <cell r="F1103">
            <v>78</v>
          </cell>
          <cell r="G1103">
            <v>330</v>
          </cell>
          <cell r="H1103">
            <v>0.1</v>
          </cell>
          <cell r="I1103">
            <v>0.1</v>
          </cell>
          <cell r="J1103">
            <v>0</v>
          </cell>
          <cell r="K1103">
            <v>0</v>
          </cell>
          <cell r="L1103">
            <v>0</v>
          </cell>
          <cell r="M1103">
            <v>0</v>
          </cell>
          <cell r="N1103">
            <v>10.8</v>
          </cell>
          <cell r="O1103">
            <v>10.8</v>
          </cell>
          <cell r="P1103">
            <v>0</v>
          </cell>
          <cell r="Q1103">
            <v>0</v>
          </cell>
          <cell r="R1103">
            <v>0</v>
          </cell>
          <cell r="S1103">
            <v>8.4</v>
          </cell>
          <cell r="T1103">
            <v>0.1</v>
          </cell>
          <cell r="U1103">
            <v>0</v>
          </cell>
          <cell r="V1103">
            <v>79.900000000000006</v>
          </cell>
          <cell r="W1103">
            <v>0</v>
          </cell>
          <cell r="X1103">
            <v>8</v>
          </cell>
          <cell r="Y1103">
            <v>0</v>
          </cell>
          <cell r="Z1103">
            <v>0</v>
          </cell>
          <cell r="AA1103">
            <v>0</v>
          </cell>
          <cell r="AB1103">
            <v>0</v>
          </cell>
          <cell r="AC1103">
            <v>0.02</v>
          </cell>
          <cell r="AD1103">
            <v>0.19</v>
          </cell>
          <cell r="AE1103">
            <v>1</v>
          </cell>
          <cell r="AF1103">
            <v>3</v>
          </cell>
          <cell r="AG1103">
            <v>2</v>
          </cell>
          <cell r="AH1103">
            <v>0.09</v>
          </cell>
          <cell r="AI1103">
            <v>1.7</v>
          </cell>
          <cell r="AJ1103">
            <v>0</v>
          </cell>
          <cell r="AK1103">
            <v>19</v>
          </cell>
          <cell r="AL1103">
            <v>0.8</v>
          </cell>
          <cell r="AM1103">
            <v>42</v>
          </cell>
          <cell r="AN1103">
            <v>150</v>
          </cell>
          <cell r="AO1103">
            <v>110</v>
          </cell>
          <cell r="AP1103">
            <v>130</v>
          </cell>
          <cell r="AQ1103">
            <v>10</v>
          </cell>
          <cell r="AR1103">
            <v>0.2</v>
          </cell>
          <cell r="AS1103">
            <v>0.6</v>
          </cell>
        </row>
        <row r="1104">
          <cell r="A1104">
            <v>60</v>
          </cell>
          <cell r="B1104" t="str">
            <v>Queijo Quark natural magro</v>
          </cell>
          <cell r="C1104" t="str">
            <v>Leite e produtos lácteos</v>
          </cell>
          <cell r="D1104" t="str">
            <v>Queijo</v>
          </cell>
          <cell r="E1104" t="str">
            <v>Queijo fresco (não curado)</v>
          </cell>
          <cell r="F1104">
            <v>60</v>
          </cell>
          <cell r="G1104">
            <v>254</v>
          </cell>
          <cell r="H1104">
            <v>0.3</v>
          </cell>
          <cell r="I1104">
            <v>0.2</v>
          </cell>
          <cell r="J1104">
            <v>0.1</v>
          </cell>
          <cell r="K1104">
            <v>0</v>
          </cell>
          <cell r="L1104">
            <v>0</v>
          </cell>
          <cell r="M1104">
            <v>0</v>
          </cell>
          <cell r="N1104">
            <v>4</v>
          </cell>
          <cell r="O1104">
            <v>4</v>
          </cell>
          <cell r="P1104">
            <v>0</v>
          </cell>
          <cell r="Q1104">
            <v>0</v>
          </cell>
          <cell r="R1104">
            <v>0</v>
          </cell>
          <cell r="S1104">
            <v>10.3</v>
          </cell>
          <cell r="T1104">
            <v>0.1</v>
          </cell>
          <cell r="U1104">
            <v>0</v>
          </cell>
          <cell r="V1104">
            <v>84.6</v>
          </cell>
          <cell r="W1104">
            <v>0</v>
          </cell>
          <cell r="X1104">
            <v>7</v>
          </cell>
          <cell r="Y1104">
            <v>0</v>
          </cell>
          <cell r="Z1104">
            <v>0</v>
          </cell>
          <cell r="AA1104">
            <v>0</v>
          </cell>
          <cell r="AB1104">
            <v>0</v>
          </cell>
          <cell r="AC1104">
            <v>0.03</v>
          </cell>
          <cell r="AD1104">
            <v>0.28000000000000003</v>
          </cell>
          <cell r="AE1104">
            <v>1.1000000000000001</v>
          </cell>
          <cell r="AF1104">
            <v>3.5</v>
          </cell>
          <cell r="AG1104">
            <v>2.4</v>
          </cell>
          <cell r="AH1104">
            <v>7.0000000000000007E-2</v>
          </cell>
          <cell r="AI1104">
            <v>1.3</v>
          </cell>
          <cell r="AJ1104">
            <v>0</v>
          </cell>
          <cell r="AK1104">
            <v>14</v>
          </cell>
          <cell r="AL1104">
            <v>0.8</v>
          </cell>
          <cell r="AM1104">
            <v>41</v>
          </cell>
          <cell r="AN1104">
            <v>150</v>
          </cell>
          <cell r="AO1104">
            <v>120</v>
          </cell>
          <cell r="AP1104">
            <v>150</v>
          </cell>
          <cell r="AQ1104">
            <v>11</v>
          </cell>
          <cell r="AR1104">
            <v>0.2</v>
          </cell>
          <cell r="AS1104">
            <v>0.7</v>
          </cell>
        </row>
        <row r="1105">
          <cell r="A1105">
            <v>59</v>
          </cell>
          <cell r="B1105" t="str">
            <v>Queijo Quark natural meio gordo</v>
          </cell>
          <cell r="C1105" t="str">
            <v>Leite e produtos lácteos</v>
          </cell>
          <cell r="D1105" t="str">
            <v>Queijo</v>
          </cell>
          <cell r="E1105" t="str">
            <v>Queijo fresco (não curado)</v>
          </cell>
          <cell r="F1105">
            <v>125</v>
          </cell>
          <cell r="G1105">
            <v>519</v>
          </cell>
          <cell r="H1105">
            <v>8.5</v>
          </cell>
          <cell r="I1105">
            <v>4.5999999999999996</v>
          </cell>
          <cell r="J1105">
            <v>2.2000000000000002</v>
          </cell>
          <cell r="K1105">
            <v>0.3</v>
          </cell>
          <cell r="L1105">
            <v>0.2</v>
          </cell>
          <cell r="M1105">
            <v>0.4</v>
          </cell>
          <cell r="N1105">
            <v>3.9</v>
          </cell>
          <cell r="O1105">
            <v>3.9</v>
          </cell>
          <cell r="P1105">
            <v>0</v>
          </cell>
          <cell r="Q1105">
            <v>0</v>
          </cell>
          <cell r="R1105">
            <v>0</v>
          </cell>
          <cell r="S1105">
            <v>8.1</v>
          </cell>
          <cell r="T1105">
            <v>0.1</v>
          </cell>
          <cell r="U1105">
            <v>0</v>
          </cell>
          <cell r="V1105">
            <v>78.8</v>
          </cell>
          <cell r="W1105">
            <v>0</v>
          </cell>
          <cell r="X1105">
            <v>29</v>
          </cell>
          <cell r="Y1105">
            <v>90</v>
          </cell>
          <cell r="Z1105">
            <v>0</v>
          </cell>
          <cell r="AA1105">
            <v>0.1</v>
          </cell>
          <cell r="AB1105">
            <v>0.2</v>
          </cell>
          <cell r="AC1105">
            <v>0.02</v>
          </cell>
          <cell r="AD1105">
            <v>0.24</v>
          </cell>
          <cell r="AE1105">
            <v>1.1000000000000001</v>
          </cell>
          <cell r="AF1105">
            <v>3</v>
          </cell>
          <cell r="AG1105">
            <v>1.9</v>
          </cell>
          <cell r="AH1105">
            <v>0.1</v>
          </cell>
          <cell r="AI1105">
            <v>1.3</v>
          </cell>
          <cell r="AJ1105">
            <v>0</v>
          </cell>
          <cell r="AK1105">
            <v>14</v>
          </cell>
          <cell r="AL1105">
            <v>0.7</v>
          </cell>
          <cell r="AM1105">
            <v>37</v>
          </cell>
          <cell r="AN1105">
            <v>150</v>
          </cell>
          <cell r="AO1105">
            <v>110</v>
          </cell>
          <cell r="AP1105">
            <v>120</v>
          </cell>
          <cell r="AQ1105">
            <v>10</v>
          </cell>
          <cell r="AR1105">
            <v>0.2</v>
          </cell>
          <cell r="AS1105">
            <v>0.4</v>
          </cell>
        </row>
        <row r="1106">
          <cell r="A1106">
            <v>1900000088</v>
          </cell>
          <cell r="B1106" t="str">
            <v>Queijo Raclette</v>
          </cell>
          <cell r="C1106" t="str">
            <v>Leite e produtos lácteos</v>
          </cell>
          <cell r="D1106" t="str">
            <v>Queijo</v>
          </cell>
          <cell r="E1106" t="str">
            <v>Queijo curado</v>
          </cell>
          <cell r="F1106">
            <v>354</v>
          </cell>
          <cell r="G1106">
            <v>1470</v>
          </cell>
          <cell r="H1106">
            <v>27.8</v>
          </cell>
          <cell r="I1106">
            <v>18</v>
          </cell>
          <cell r="J1106">
            <v>6.3</v>
          </cell>
          <cell r="K1106">
            <v>1.1000000000000001</v>
          </cell>
          <cell r="L1106">
            <v>0.17</v>
          </cell>
          <cell r="M1106">
            <v>1.7</v>
          </cell>
          <cell r="N1106">
            <v>0.4</v>
          </cell>
          <cell r="O1106">
            <v>0</v>
          </cell>
          <cell r="P1106">
            <v>0</v>
          </cell>
          <cell r="Q1106">
            <v>0</v>
          </cell>
          <cell r="R1106">
            <v>0</v>
          </cell>
          <cell r="S1106">
            <v>25.5</v>
          </cell>
          <cell r="T1106">
            <v>1.7</v>
          </cell>
          <cell r="U1106">
            <v>0</v>
          </cell>
          <cell r="V1106">
            <v>42.7</v>
          </cell>
          <cell r="W1106">
            <v>0.1</v>
          </cell>
          <cell r="X1106">
            <v>92</v>
          </cell>
          <cell r="Y1106">
            <v>248</v>
          </cell>
          <cell r="Z1106">
            <v>135</v>
          </cell>
          <cell r="AA1106">
            <v>0.2</v>
          </cell>
          <cell r="AB1106">
            <v>0.6</v>
          </cell>
          <cell r="AC1106">
            <v>0.01</v>
          </cell>
          <cell r="AD1106">
            <v>0.22</v>
          </cell>
          <cell r="AE1106">
            <v>0.2</v>
          </cell>
          <cell r="AF1106">
            <v>9.1999999999999993</v>
          </cell>
          <cell r="AG1106">
            <v>9</v>
          </cell>
          <cell r="AH1106">
            <v>0.06</v>
          </cell>
          <cell r="AI1106">
            <v>1.4</v>
          </cell>
          <cell r="AJ1106">
            <v>0</v>
          </cell>
          <cell r="AK1106">
            <v>50</v>
          </cell>
          <cell r="AL1106">
            <v>3.37</v>
          </cell>
          <cell r="AM1106">
            <v>680</v>
          </cell>
          <cell r="AN1106">
            <v>73</v>
          </cell>
          <cell r="AO1106">
            <v>650</v>
          </cell>
          <cell r="AP1106">
            <v>480</v>
          </cell>
          <cell r="AQ1106">
            <v>26</v>
          </cell>
          <cell r="AR1106">
            <v>0.1</v>
          </cell>
          <cell r="AS1106">
            <v>3.4</v>
          </cell>
          <cell r="AT1106">
            <v>8</v>
          </cell>
          <cell r="AU1106">
            <v>25</v>
          </cell>
        </row>
        <row r="1107">
          <cell r="A1107" t="str">
            <v>MD8</v>
          </cell>
          <cell r="B1107" t="str">
            <v>Queijo Feta</v>
          </cell>
          <cell r="C1107" t="str">
            <v>Leite e produtos lácteos</v>
          </cell>
          <cell r="D1107" t="str">
            <v>Queijo</v>
          </cell>
          <cell r="E1107" t="str">
            <v>Queijo curado</v>
          </cell>
          <cell r="F1107">
            <v>285</v>
          </cell>
          <cell r="G1107">
            <v>1182</v>
          </cell>
          <cell r="H1107">
            <v>24</v>
          </cell>
          <cell r="I1107">
            <v>17.2</v>
          </cell>
          <cell r="J1107"/>
          <cell r="K1107"/>
          <cell r="L1107"/>
          <cell r="M1107"/>
          <cell r="N1107">
            <v>0.5</v>
          </cell>
          <cell r="O1107">
            <v>0.5</v>
          </cell>
          <cell r="P1107"/>
          <cell r="Q1107"/>
          <cell r="R1107"/>
          <cell r="S1107">
            <v>17</v>
          </cell>
          <cell r="T1107">
            <v>2.1</v>
          </cell>
          <cell r="U1107"/>
          <cell r="V1107"/>
          <cell r="W1107"/>
          <cell r="X1107"/>
          <cell r="Y1107"/>
          <cell r="Z1107"/>
          <cell r="AA1107"/>
          <cell r="AB1107"/>
          <cell r="AC1107"/>
          <cell r="AD1107"/>
          <cell r="AE1107"/>
          <cell r="AF1107"/>
          <cell r="AG1107"/>
          <cell r="AH1107"/>
          <cell r="AI1107"/>
          <cell r="AJ1107"/>
          <cell r="AK1107"/>
          <cell r="AL1107"/>
          <cell r="AM1107"/>
          <cell r="AN1107"/>
          <cell r="AO1107"/>
          <cell r="AP1107"/>
          <cell r="AQ1107"/>
          <cell r="AR1107"/>
          <cell r="AS1107"/>
        </row>
        <row r="1108">
          <cell r="A1108">
            <v>52</v>
          </cell>
          <cell r="B1108" t="str">
            <v>Queijo Roquefort</v>
          </cell>
          <cell r="C1108" t="str">
            <v>Leite e produtos lácteos</v>
          </cell>
          <cell r="D1108" t="str">
            <v>Queijo</v>
          </cell>
          <cell r="E1108" t="str">
            <v>Queijo curado</v>
          </cell>
          <cell r="F1108">
            <v>372</v>
          </cell>
          <cell r="G1108">
            <v>1540</v>
          </cell>
          <cell r="H1108">
            <v>31.5</v>
          </cell>
          <cell r="I1108">
            <v>16.600000000000001</v>
          </cell>
          <cell r="J1108">
            <v>7.6</v>
          </cell>
          <cell r="K1108">
            <v>1.1000000000000001</v>
          </cell>
          <cell r="L1108">
            <v>1</v>
          </cell>
          <cell r="M1108">
            <v>1.3</v>
          </cell>
          <cell r="N1108">
            <v>0.2</v>
          </cell>
          <cell r="O1108">
            <v>0.2</v>
          </cell>
          <cell r="P1108">
            <v>0</v>
          </cell>
          <cell r="Q1108">
            <v>0</v>
          </cell>
          <cell r="R1108">
            <v>0</v>
          </cell>
          <cell r="S1108">
            <v>22</v>
          </cell>
          <cell r="T1108">
            <v>3.9</v>
          </cell>
          <cell r="U1108">
            <v>0</v>
          </cell>
          <cell r="V1108">
            <v>41.4</v>
          </cell>
          <cell r="W1108">
            <v>0</v>
          </cell>
          <cell r="X1108">
            <v>75</v>
          </cell>
          <cell r="Y1108">
            <v>210</v>
          </cell>
          <cell r="Z1108">
            <v>120</v>
          </cell>
          <cell r="AA1108">
            <v>0.3</v>
          </cell>
          <cell r="AB1108">
            <v>0.53</v>
          </cell>
          <cell r="AC1108">
            <v>0.05</v>
          </cell>
          <cell r="AD1108">
            <v>0.5</v>
          </cell>
          <cell r="AE1108">
            <v>0.8</v>
          </cell>
          <cell r="AF1108">
            <v>6</v>
          </cell>
          <cell r="AG1108">
            <v>5.2</v>
          </cell>
          <cell r="AH1108">
            <v>0.24</v>
          </cell>
          <cell r="AI1108">
            <v>1.3</v>
          </cell>
          <cell r="AJ1108">
            <v>0</v>
          </cell>
          <cell r="AK1108">
            <v>38</v>
          </cell>
          <cell r="AL1108">
            <v>5</v>
          </cell>
          <cell r="AM1108">
            <v>1560</v>
          </cell>
          <cell r="AN1108">
            <v>270</v>
          </cell>
          <cell r="AO1108">
            <v>770</v>
          </cell>
          <cell r="AP1108">
            <v>450</v>
          </cell>
          <cell r="AQ1108">
            <v>24</v>
          </cell>
          <cell r="AR1108">
            <v>1.1000000000000001</v>
          </cell>
          <cell r="AS1108">
            <v>2.8</v>
          </cell>
        </row>
        <row r="1109">
          <cell r="A1109">
            <v>40</v>
          </cell>
          <cell r="B1109" t="str">
            <v>Queijo São Jorge</v>
          </cell>
          <cell r="C1109" t="str">
            <v>Leite e produtos lácteos</v>
          </cell>
          <cell r="D1109" t="str">
            <v>Queijo</v>
          </cell>
          <cell r="E1109" t="str">
            <v>Queijo curado</v>
          </cell>
          <cell r="F1109">
            <v>409</v>
          </cell>
          <cell r="G1109">
            <v>1700</v>
          </cell>
          <cell r="H1109">
            <v>32.5</v>
          </cell>
          <cell r="I1109">
            <v>21.4</v>
          </cell>
          <cell r="J1109">
            <v>8.3000000000000007</v>
          </cell>
          <cell r="K1109">
            <v>1.3</v>
          </cell>
          <cell r="L1109">
            <v>1</v>
          </cell>
          <cell r="M1109">
            <v>1.5</v>
          </cell>
          <cell r="N1109">
            <v>2.5</v>
          </cell>
          <cell r="O1109">
            <v>2.5</v>
          </cell>
          <cell r="P1109">
            <v>0</v>
          </cell>
          <cell r="Q1109">
            <v>0</v>
          </cell>
          <cell r="R1109">
            <v>0</v>
          </cell>
          <cell r="S1109">
            <v>26.6</v>
          </cell>
          <cell r="T1109">
            <v>1.8</v>
          </cell>
          <cell r="U1109">
            <v>0</v>
          </cell>
          <cell r="V1109">
            <v>37</v>
          </cell>
          <cell r="W1109">
            <v>0</v>
          </cell>
          <cell r="X1109">
            <v>69</v>
          </cell>
          <cell r="Y1109">
            <v>243</v>
          </cell>
          <cell r="Z1109">
            <v>182</v>
          </cell>
          <cell r="AA1109">
            <v>0.2</v>
          </cell>
          <cell r="AB1109">
            <v>0.49</v>
          </cell>
          <cell r="AC1109">
            <v>0.32</v>
          </cell>
          <cell r="AD1109">
            <v>0.55000000000000004</v>
          </cell>
          <cell r="AE1109">
            <v>0.6</v>
          </cell>
          <cell r="AF1109">
            <v>8</v>
          </cell>
          <cell r="AG1109">
            <v>7.4</v>
          </cell>
          <cell r="AH1109">
            <v>0.1</v>
          </cell>
          <cell r="AI1109">
            <v>2.4</v>
          </cell>
          <cell r="AJ1109">
            <v>0</v>
          </cell>
          <cell r="AK1109">
            <v>45</v>
          </cell>
          <cell r="AL1109">
            <v>5.5</v>
          </cell>
          <cell r="AM1109">
            <v>700</v>
          </cell>
          <cell r="AN1109">
            <v>110</v>
          </cell>
          <cell r="AO1109">
            <v>870</v>
          </cell>
          <cell r="AP1109">
            <v>530</v>
          </cell>
          <cell r="AQ1109">
            <v>44</v>
          </cell>
          <cell r="AR1109">
            <v>0.9</v>
          </cell>
          <cell r="AS1109">
            <v>2.5</v>
          </cell>
        </row>
        <row r="1110">
          <cell r="A1110">
            <v>55</v>
          </cell>
          <cell r="B1110" t="str">
            <v>Queijo Serpa</v>
          </cell>
          <cell r="C1110" t="str">
            <v>Leite e produtos lácteos</v>
          </cell>
          <cell r="D1110" t="str">
            <v>Queijo</v>
          </cell>
          <cell r="E1110" t="str">
            <v>Queijo curado</v>
          </cell>
          <cell r="F1110">
            <v>375</v>
          </cell>
          <cell r="G1110">
            <v>1560</v>
          </cell>
          <cell r="H1110">
            <v>30.5</v>
          </cell>
          <cell r="I1110">
            <v>20.5</v>
          </cell>
          <cell r="J1110">
            <v>7.4</v>
          </cell>
          <cell r="K1110">
            <v>1.1000000000000001</v>
          </cell>
          <cell r="L1110">
            <v>0.9</v>
          </cell>
          <cell r="M1110">
            <v>1.3</v>
          </cell>
          <cell r="N1110">
            <v>2.4</v>
          </cell>
          <cell r="O1110">
            <v>2.4</v>
          </cell>
          <cell r="P1110">
            <v>0</v>
          </cell>
          <cell r="Q1110">
            <v>0</v>
          </cell>
          <cell r="R1110">
            <v>0</v>
          </cell>
          <cell r="S1110">
            <v>22</v>
          </cell>
          <cell r="T1110">
            <v>2</v>
          </cell>
          <cell r="U1110">
            <v>0</v>
          </cell>
          <cell r="V1110">
            <v>43</v>
          </cell>
          <cell r="W1110">
            <v>1</v>
          </cell>
          <cell r="X1110">
            <v>88</v>
          </cell>
          <cell r="Y1110">
            <v>195</v>
          </cell>
          <cell r="Z1110">
            <v>6</v>
          </cell>
          <cell r="AA1110">
            <v>0.2</v>
          </cell>
          <cell r="AB1110">
            <v>0.43</v>
          </cell>
          <cell r="AC1110">
            <v>0.05</v>
          </cell>
          <cell r="AD1110">
            <v>0.7</v>
          </cell>
          <cell r="AE1110">
            <v>0.8</v>
          </cell>
          <cell r="AF1110">
            <v>4.7</v>
          </cell>
          <cell r="AG1110">
            <v>3.9</v>
          </cell>
          <cell r="AH1110">
            <v>0.09</v>
          </cell>
          <cell r="AI1110">
            <v>1.1000000000000001</v>
          </cell>
          <cell r="AJ1110">
            <v>0</v>
          </cell>
          <cell r="AK1110">
            <v>37</v>
          </cell>
          <cell r="AL1110">
            <v>5.2</v>
          </cell>
          <cell r="AM1110">
            <v>800</v>
          </cell>
          <cell r="AN1110">
            <v>85</v>
          </cell>
          <cell r="AO1110">
            <v>710</v>
          </cell>
          <cell r="AP1110">
            <v>600</v>
          </cell>
          <cell r="AQ1110">
            <v>56</v>
          </cell>
          <cell r="AR1110">
            <v>1.3</v>
          </cell>
          <cell r="AS1110">
            <v>3</v>
          </cell>
        </row>
        <row r="1111">
          <cell r="A1111">
            <v>53</v>
          </cell>
          <cell r="B1111" t="str">
            <v>Queijo Serra da Estrela</v>
          </cell>
          <cell r="C1111" t="str">
            <v>Leite e produtos lácteos</v>
          </cell>
          <cell r="D1111" t="str">
            <v>Queijo</v>
          </cell>
          <cell r="E1111" t="str">
            <v>Queijo fresco (não curado)</v>
          </cell>
          <cell r="F1111">
            <v>324</v>
          </cell>
          <cell r="G1111">
            <v>1350</v>
          </cell>
          <cell r="H1111">
            <v>24</v>
          </cell>
          <cell r="I1111">
            <v>15.8</v>
          </cell>
          <cell r="J1111">
            <v>5.8</v>
          </cell>
          <cell r="K1111">
            <v>0.8</v>
          </cell>
          <cell r="L1111">
            <v>0.7</v>
          </cell>
          <cell r="M1111">
            <v>1</v>
          </cell>
          <cell r="N1111">
            <v>2</v>
          </cell>
          <cell r="O1111">
            <v>2</v>
          </cell>
          <cell r="P1111">
            <v>0</v>
          </cell>
          <cell r="Q1111">
            <v>0</v>
          </cell>
          <cell r="R1111">
            <v>0</v>
          </cell>
          <cell r="S1111">
            <v>23.8</v>
          </cell>
          <cell r="T1111">
            <v>1.5</v>
          </cell>
          <cell r="U1111">
            <v>0</v>
          </cell>
          <cell r="V1111">
            <v>45.5</v>
          </cell>
          <cell r="W1111">
            <v>1.6</v>
          </cell>
          <cell r="X1111">
            <v>88</v>
          </cell>
          <cell r="Y1111">
            <v>240</v>
          </cell>
          <cell r="Z1111">
            <v>80</v>
          </cell>
          <cell r="AA1111">
            <v>0.2</v>
          </cell>
          <cell r="AB1111">
            <v>0.45</v>
          </cell>
          <cell r="AC1111">
            <v>0.05</v>
          </cell>
          <cell r="AD1111">
            <v>0.6</v>
          </cell>
          <cell r="AE1111">
            <v>0.7</v>
          </cell>
          <cell r="AF1111">
            <v>5.6</v>
          </cell>
          <cell r="AG1111">
            <v>4.9000000000000004</v>
          </cell>
          <cell r="AH1111">
            <v>0.09</v>
          </cell>
          <cell r="AI1111">
            <v>1.4</v>
          </cell>
          <cell r="AJ1111">
            <v>0</v>
          </cell>
          <cell r="AK1111">
            <v>31</v>
          </cell>
          <cell r="AL1111">
            <v>4.72</v>
          </cell>
          <cell r="AM1111">
            <v>600</v>
          </cell>
          <cell r="AN1111">
            <v>80</v>
          </cell>
          <cell r="AO1111">
            <v>700</v>
          </cell>
          <cell r="AP1111">
            <v>480</v>
          </cell>
          <cell r="AQ1111">
            <v>53</v>
          </cell>
          <cell r="AR1111">
            <v>0.7</v>
          </cell>
          <cell r="AS1111">
            <v>2.8</v>
          </cell>
        </row>
        <row r="1112">
          <cell r="A1112">
            <v>54</v>
          </cell>
          <cell r="B1112" t="str">
            <v>Queijo Serra da Estrela, velho</v>
          </cell>
          <cell r="C1112" t="str">
            <v>Leite e produtos lácteos</v>
          </cell>
          <cell r="D1112" t="str">
            <v>Queijo</v>
          </cell>
          <cell r="E1112" t="str">
            <v>Queijo curado</v>
          </cell>
          <cell r="F1112">
            <v>389</v>
          </cell>
          <cell r="G1112">
            <v>1620</v>
          </cell>
          <cell r="H1112">
            <v>31.5</v>
          </cell>
          <cell r="I1112">
            <v>16.600000000000001</v>
          </cell>
          <cell r="J1112">
            <v>7.6</v>
          </cell>
          <cell r="K1112">
            <v>1.1000000000000001</v>
          </cell>
          <cell r="L1112">
            <v>1</v>
          </cell>
          <cell r="M1112">
            <v>1.3</v>
          </cell>
          <cell r="N1112">
            <v>0.2</v>
          </cell>
          <cell r="O1112">
            <v>0.2</v>
          </cell>
          <cell r="P1112">
            <v>0</v>
          </cell>
          <cell r="Q1112">
            <v>0</v>
          </cell>
          <cell r="R1112">
            <v>0</v>
          </cell>
          <cell r="S1112">
            <v>25.5</v>
          </cell>
          <cell r="T1112">
            <v>2</v>
          </cell>
          <cell r="U1112">
            <v>0</v>
          </cell>
          <cell r="V1112">
            <v>36.5</v>
          </cell>
          <cell r="W1112">
            <v>1</v>
          </cell>
          <cell r="X1112">
            <v>81</v>
          </cell>
          <cell r="Y1112">
            <v>285</v>
          </cell>
          <cell r="Z1112">
            <v>10</v>
          </cell>
          <cell r="AA1112">
            <v>0.2</v>
          </cell>
          <cell r="AB1112">
            <v>0.53</v>
          </cell>
          <cell r="AC1112">
            <v>0.05</v>
          </cell>
          <cell r="AD1112">
            <v>0.65</v>
          </cell>
          <cell r="AE1112">
            <v>0.8</v>
          </cell>
          <cell r="AF1112">
            <v>6.8</v>
          </cell>
          <cell r="AG1112">
            <v>6</v>
          </cell>
          <cell r="AH1112">
            <v>0.11</v>
          </cell>
          <cell r="AI1112">
            <v>1.4</v>
          </cell>
          <cell r="AJ1112">
            <v>0</v>
          </cell>
          <cell r="AK1112">
            <v>38</v>
          </cell>
          <cell r="AL1112">
            <v>5.3</v>
          </cell>
          <cell r="AM1112">
            <v>790</v>
          </cell>
          <cell r="AN1112">
            <v>90</v>
          </cell>
          <cell r="AO1112">
            <v>820</v>
          </cell>
          <cell r="AP1112">
            <v>590</v>
          </cell>
          <cell r="AQ1112">
            <v>59</v>
          </cell>
          <cell r="AR1112">
            <v>0.8</v>
          </cell>
          <cell r="AS1112">
            <v>3.1</v>
          </cell>
        </row>
        <row r="1113">
          <cell r="A1113">
            <v>495</v>
          </cell>
          <cell r="B1113" t="str">
            <v>Queque</v>
          </cell>
          <cell r="C1113" t="str">
            <v>Cereais e produtos à base de cereais</v>
          </cell>
          <cell r="D1113" t="str">
            <v>Produtos de pastelaria fina</v>
          </cell>
          <cell r="E1113" t="str">
            <v>Bolos</v>
          </cell>
          <cell r="F1113">
            <v>408</v>
          </cell>
          <cell r="G1113">
            <v>1710</v>
          </cell>
          <cell r="H1113">
            <v>18.2</v>
          </cell>
          <cell r="I1113">
            <v>9.1999999999999993</v>
          </cell>
          <cell r="J1113">
            <v>4.5999999999999996</v>
          </cell>
          <cell r="K1113">
            <v>1.2</v>
          </cell>
          <cell r="L1113">
            <v>1.1000000000000001</v>
          </cell>
          <cell r="M1113">
            <v>0.6</v>
          </cell>
          <cell r="N1113">
            <v>53.8</v>
          </cell>
          <cell r="O1113">
            <v>27.4</v>
          </cell>
          <cell r="P1113">
            <v>0</v>
          </cell>
          <cell r="Q1113">
            <v>26.4</v>
          </cell>
          <cell r="R1113">
            <v>1</v>
          </cell>
          <cell r="S1113">
            <v>6.7</v>
          </cell>
          <cell r="T1113">
            <v>0.7</v>
          </cell>
          <cell r="U1113">
            <v>0</v>
          </cell>
          <cell r="V1113">
            <v>19.399999999999999</v>
          </cell>
          <cell r="W1113">
            <v>0</v>
          </cell>
          <cell r="X1113">
            <v>162</v>
          </cell>
          <cell r="Y1113">
            <v>170</v>
          </cell>
          <cell r="Z1113">
            <v>7</v>
          </cell>
          <cell r="AA1113">
            <v>0.5</v>
          </cell>
          <cell r="AB1113">
            <v>1.1000000000000001</v>
          </cell>
          <cell r="AC1113">
            <v>0.05</v>
          </cell>
          <cell r="AD1113">
            <v>0.14000000000000001</v>
          </cell>
          <cell r="AE1113">
            <v>0.4</v>
          </cell>
          <cell r="AF1113">
            <v>2.1</v>
          </cell>
          <cell r="AG1113">
            <v>1.7</v>
          </cell>
          <cell r="AH1113">
            <v>0.08</v>
          </cell>
          <cell r="AI1113">
            <v>0.7</v>
          </cell>
          <cell r="AJ1113">
            <v>0</v>
          </cell>
          <cell r="AK1113">
            <v>11</v>
          </cell>
          <cell r="AL1113">
            <v>0.9</v>
          </cell>
          <cell r="AM1113">
            <v>270</v>
          </cell>
          <cell r="AN1113">
            <v>89</v>
          </cell>
          <cell r="AO1113">
            <v>36</v>
          </cell>
          <cell r="AP1113">
            <v>180</v>
          </cell>
          <cell r="AQ1113">
            <v>17</v>
          </cell>
          <cell r="AR1113">
            <v>1.1000000000000001</v>
          </cell>
          <cell r="AS1113">
            <v>0.8</v>
          </cell>
        </row>
        <row r="1114">
          <cell r="A1114">
            <v>1900000014</v>
          </cell>
          <cell r="B1114" t="str">
            <v>Quiabo cru</v>
          </cell>
          <cell r="C1114" t="str">
            <v>Produtos hortícolas e derivados</v>
          </cell>
          <cell r="D1114" t="str">
            <v>Frutos de hortícolas</v>
          </cell>
          <cell r="E1114" t="str">
            <v>Solanaceas</v>
          </cell>
          <cell r="F1114">
            <v>37</v>
          </cell>
          <cell r="G1114">
            <v>153</v>
          </cell>
          <cell r="H1114">
            <v>1</v>
          </cell>
          <cell r="I1114">
            <v>0.3</v>
          </cell>
          <cell r="J1114">
            <v>0.1</v>
          </cell>
          <cell r="K1114">
            <v>0.3</v>
          </cell>
          <cell r="L1114">
            <v>0.3</v>
          </cell>
          <cell r="M1114">
            <v>0</v>
          </cell>
          <cell r="N1114">
            <v>3.1</v>
          </cell>
          <cell r="O1114">
            <v>2.5</v>
          </cell>
          <cell r="P1114">
            <v>0.1</v>
          </cell>
          <cell r="Q1114">
            <v>0.5</v>
          </cell>
          <cell r="R1114">
            <v>2</v>
          </cell>
          <cell r="S1114">
            <v>2.8</v>
          </cell>
          <cell r="T1114">
            <v>0</v>
          </cell>
          <cell r="U1114">
            <v>0</v>
          </cell>
          <cell r="V1114">
            <v>86.6</v>
          </cell>
          <cell r="W1114">
            <v>0</v>
          </cell>
          <cell r="X1114">
            <v>0</v>
          </cell>
          <cell r="Y1114">
            <v>85</v>
          </cell>
          <cell r="Z1114">
            <v>515</v>
          </cell>
          <cell r="AA1114">
            <v>0</v>
          </cell>
          <cell r="AB1114">
            <v>0.8</v>
          </cell>
          <cell r="AC1114">
            <v>0.2</v>
          </cell>
          <cell r="AD1114">
            <v>0.06</v>
          </cell>
          <cell r="AE1114">
            <v>1</v>
          </cell>
          <cell r="AF1114">
            <v>1.4</v>
          </cell>
          <cell r="AG1114">
            <v>0.4</v>
          </cell>
          <cell r="AH1114">
            <v>0.21</v>
          </cell>
          <cell r="AI1114">
            <v>0</v>
          </cell>
          <cell r="AJ1114">
            <v>21</v>
          </cell>
          <cell r="AK1114">
            <v>88</v>
          </cell>
          <cell r="AL1114">
            <v>0.7</v>
          </cell>
          <cell r="AM1114">
            <v>8</v>
          </cell>
          <cell r="AN1114">
            <v>330</v>
          </cell>
          <cell r="AO1114">
            <v>160</v>
          </cell>
          <cell r="AP1114">
            <v>59</v>
          </cell>
          <cell r="AQ1114">
            <v>71</v>
          </cell>
          <cell r="AR1114">
            <v>1.1000000000000001</v>
          </cell>
          <cell r="AS1114">
            <v>0.6</v>
          </cell>
          <cell r="AT1114">
            <v>1</v>
          </cell>
        </row>
        <row r="1115">
          <cell r="A1115">
            <v>1071</v>
          </cell>
          <cell r="B1115" t="str">
            <v>Quiche de espinafres</v>
          </cell>
          <cell r="C1115" t="str">
            <v>Pratos compostos</v>
          </cell>
          <cell r="D1115" t="str">
            <v>Pratos, incl. refeições prontas a comer (excluindo sopas e saladas)</v>
          </cell>
          <cell r="E1115" t="str">
            <v>Sanduíches, pizzas e outros produtos similares recheados</v>
          </cell>
          <cell r="F1115">
            <v>275</v>
          </cell>
          <cell r="G1115">
            <v>1140</v>
          </cell>
          <cell r="H1115">
            <v>19.100000000000001</v>
          </cell>
          <cell r="I1115">
            <v>9.6</v>
          </cell>
          <cell r="J1115">
            <v>4.5999999999999996</v>
          </cell>
          <cell r="K1115">
            <v>2.1</v>
          </cell>
          <cell r="L1115">
            <v>1.64</v>
          </cell>
          <cell r="M1115">
            <v>0.5</v>
          </cell>
          <cell r="N1115">
            <v>12.4</v>
          </cell>
          <cell r="O1115">
            <v>1.2</v>
          </cell>
          <cell r="P1115">
            <v>0</v>
          </cell>
          <cell r="Q1115">
            <v>11.2</v>
          </cell>
          <cell r="R1115">
            <v>1.4</v>
          </cell>
          <cell r="S1115">
            <v>12.6</v>
          </cell>
          <cell r="T1115">
            <v>1.1000000000000001</v>
          </cell>
          <cell r="U1115">
            <v>0</v>
          </cell>
          <cell r="V1115">
            <v>52.2</v>
          </cell>
          <cell r="W1115">
            <v>0</v>
          </cell>
          <cell r="X1115">
            <v>124</v>
          </cell>
          <cell r="Y1115">
            <v>443</v>
          </cell>
          <cell r="Z1115">
            <v>1360</v>
          </cell>
          <cell r="AA1115">
            <v>0.5</v>
          </cell>
          <cell r="AB1115">
            <v>1.71</v>
          </cell>
          <cell r="AC1115">
            <v>7.0000000000000007E-2</v>
          </cell>
          <cell r="AD1115">
            <v>0.3</v>
          </cell>
          <cell r="AE1115">
            <v>0.48</v>
          </cell>
          <cell r="AF1115">
            <v>3.58</v>
          </cell>
          <cell r="AG1115">
            <v>3.11</v>
          </cell>
          <cell r="AH1115">
            <v>0.19</v>
          </cell>
          <cell r="AI1115">
            <v>0.69</v>
          </cell>
          <cell r="AJ1115">
            <v>13.3</v>
          </cell>
          <cell r="AK1115">
            <v>81</v>
          </cell>
          <cell r="AL1115">
            <v>2.3199999999999998</v>
          </cell>
          <cell r="AM1115">
            <v>450</v>
          </cell>
          <cell r="AN1115">
            <v>280</v>
          </cell>
          <cell r="AO1115">
            <v>270</v>
          </cell>
          <cell r="AP1115">
            <v>210</v>
          </cell>
          <cell r="AQ1115">
            <v>43</v>
          </cell>
          <cell r="AR1115">
            <v>1.8</v>
          </cell>
          <cell r="AS1115">
            <v>2.1</v>
          </cell>
        </row>
        <row r="1116">
          <cell r="A1116">
            <v>1066</v>
          </cell>
          <cell r="B1116" t="str">
            <v>Quiche de vegetais</v>
          </cell>
          <cell r="C1116" t="str">
            <v>Pratos compostos</v>
          </cell>
          <cell r="D1116" t="str">
            <v>Pratos, incl. refeições prontas a comer (excluindo sopas e saladas)</v>
          </cell>
          <cell r="E1116" t="str">
            <v>Sanduíches, pizzas e outros produtos similares recheados</v>
          </cell>
          <cell r="F1116">
            <v>302</v>
          </cell>
          <cell r="G1116">
            <v>1260</v>
          </cell>
          <cell r="H1116">
            <v>22.2</v>
          </cell>
          <cell r="I1116">
            <v>10.4</v>
          </cell>
          <cell r="J1116">
            <v>6.4</v>
          </cell>
          <cell r="K1116">
            <v>2.2999999999999998</v>
          </cell>
          <cell r="L1116">
            <v>2.0499999999999998</v>
          </cell>
          <cell r="M1116">
            <v>0.5</v>
          </cell>
          <cell r="N1116">
            <v>12.9</v>
          </cell>
          <cell r="O1116">
            <v>1.8</v>
          </cell>
          <cell r="P1116">
            <v>0.1</v>
          </cell>
          <cell r="Q1116">
            <v>11</v>
          </cell>
          <cell r="R1116">
            <v>1.4</v>
          </cell>
          <cell r="S1116">
            <v>11.9</v>
          </cell>
          <cell r="T1116">
            <v>1.6</v>
          </cell>
          <cell r="U1116">
            <v>0</v>
          </cell>
          <cell r="V1116">
            <v>49.1</v>
          </cell>
          <cell r="W1116">
            <v>0.1</v>
          </cell>
          <cell r="X1116">
            <v>130</v>
          </cell>
          <cell r="Y1116">
            <v>309</v>
          </cell>
          <cell r="Z1116">
            <v>765</v>
          </cell>
          <cell r="AA1116">
            <v>0.5</v>
          </cell>
          <cell r="AB1116">
            <v>1.22</v>
          </cell>
          <cell r="AC1116">
            <v>0.21</v>
          </cell>
          <cell r="AD1116">
            <v>0.21</v>
          </cell>
          <cell r="AE1116">
            <v>1.2</v>
          </cell>
          <cell r="AF1116">
            <v>3.82</v>
          </cell>
          <cell r="AG1116">
            <v>2.62</v>
          </cell>
          <cell r="AH1116">
            <v>0.22</v>
          </cell>
          <cell r="AI1116">
            <v>0.57999999999999996</v>
          </cell>
          <cell r="AJ1116">
            <v>7.1</v>
          </cell>
          <cell r="AK1116">
            <v>38</v>
          </cell>
          <cell r="AL1116">
            <v>2.34</v>
          </cell>
          <cell r="AM1116">
            <v>660</v>
          </cell>
          <cell r="AN1116">
            <v>260</v>
          </cell>
          <cell r="AO1116">
            <v>160</v>
          </cell>
          <cell r="AP1116">
            <v>200</v>
          </cell>
          <cell r="AQ1116">
            <v>25</v>
          </cell>
          <cell r="AR1116">
            <v>1.3</v>
          </cell>
          <cell r="AS1116">
            <v>1.5</v>
          </cell>
        </row>
        <row r="1117">
          <cell r="A1117">
            <v>957</v>
          </cell>
          <cell r="B1117" t="str">
            <v>Quiche lorraine</v>
          </cell>
          <cell r="C1117" t="str">
            <v>Pratos compostos</v>
          </cell>
          <cell r="D1117" t="str">
            <v>Pratos, incl. refeições prontas a comer (excluindo sopas e saladas)</v>
          </cell>
          <cell r="E1117" t="str">
            <v>Sanduíches, pizzas e outros produtos similares recheados</v>
          </cell>
          <cell r="F1117">
            <v>374</v>
          </cell>
          <cell r="G1117">
            <v>1560</v>
          </cell>
          <cell r="H1117">
            <v>24.5</v>
          </cell>
          <cell r="I1117">
            <v>11.9</v>
          </cell>
          <cell r="J1117">
            <v>6.6</v>
          </cell>
          <cell r="K1117">
            <v>3.2</v>
          </cell>
          <cell r="L1117">
            <v>2.89</v>
          </cell>
          <cell r="M1117">
            <v>0.3</v>
          </cell>
          <cell r="N1117">
            <v>23.5</v>
          </cell>
          <cell r="O1117">
            <v>2.5</v>
          </cell>
          <cell r="P1117">
            <v>0</v>
          </cell>
          <cell r="Q1117">
            <v>20.9</v>
          </cell>
          <cell r="R1117">
            <v>0.8</v>
          </cell>
          <cell r="S1117">
            <v>14.4</v>
          </cell>
          <cell r="T1117">
            <v>1.4</v>
          </cell>
          <cell r="U1117">
            <v>0</v>
          </cell>
          <cell r="V1117">
            <v>33.9</v>
          </cell>
          <cell r="W1117">
            <v>0.1</v>
          </cell>
          <cell r="X1117">
            <v>134</v>
          </cell>
          <cell r="Y1117">
            <v>173</v>
          </cell>
          <cell r="Z1117">
            <v>55</v>
          </cell>
          <cell r="AA1117">
            <v>0.6</v>
          </cell>
          <cell r="AB1117">
            <v>0.8</v>
          </cell>
          <cell r="AC1117">
            <v>0.06</v>
          </cell>
          <cell r="AD1117">
            <v>0.28000000000000003</v>
          </cell>
          <cell r="AE1117">
            <v>1.1000000000000001</v>
          </cell>
          <cell r="AF1117">
            <v>4.43</v>
          </cell>
          <cell r="AG1117">
            <v>3.14</v>
          </cell>
          <cell r="AH1117">
            <v>0.15</v>
          </cell>
          <cell r="AI1117">
            <v>0.68</v>
          </cell>
          <cell r="AJ1117">
            <v>0.1</v>
          </cell>
          <cell r="AK1117">
            <v>9.6999999999999993</v>
          </cell>
          <cell r="AL1117">
            <v>2.38</v>
          </cell>
          <cell r="AM1117">
            <v>540</v>
          </cell>
          <cell r="AN1117">
            <v>170</v>
          </cell>
          <cell r="AO1117">
            <v>240</v>
          </cell>
          <cell r="AP1117">
            <v>250</v>
          </cell>
          <cell r="AQ1117">
            <v>27</v>
          </cell>
          <cell r="AR1117">
            <v>1.1000000000000001</v>
          </cell>
          <cell r="AS1117">
            <v>1.9</v>
          </cell>
        </row>
        <row r="1118">
          <cell r="A1118">
            <v>657</v>
          </cell>
          <cell r="B1118" t="str">
            <v>Quivi, "Kiwi"</v>
          </cell>
          <cell r="C1118" t="str">
            <v>Frutos e produtos derivados de frutos</v>
          </cell>
          <cell r="D1118" t="str">
            <v>Fruta utilizada como fruta</v>
          </cell>
          <cell r="E1118" t="str">
            <v>Frutos diversos com casca não comestível, pequenos</v>
          </cell>
          <cell r="F1118">
            <v>60</v>
          </cell>
          <cell r="G1118">
            <v>253</v>
          </cell>
          <cell r="H1118">
            <v>0.5</v>
          </cell>
          <cell r="I1118">
            <v>0.1</v>
          </cell>
          <cell r="J1118">
            <v>0.1</v>
          </cell>
          <cell r="K1118">
            <v>0.2</v>
          </cell>
          <cell r="L1118">
            <v>0.1</v>
          </cell>
          <cell r="M1118">
            <v>0</v>
          </cell>
          <cell r="N1118">
            <v>10.9</v>
          </cell>
          <cell r="O1118">
            <v>10.9</v>
          </cell>
          <cell r="P1118">
            <v>0</v>
          </cell>
          <cell r="Q1118">
            <v>0</v>
          </cell>
          <cell r="R1118">
            <v>1.9</v>
          </cell>
          <cell r="S1118">
            <v>1.1000000000000001</v>
          </cell>
          <cell r="T1118">
            <v>0</v>
          </cell>
          <cell r="U1118">
            <v>0</v>
          </cell>
          <cell r="V1118">
            <v>82.9</v>
          </cell>
          <cell r="W1118">
            <v>1.2</v>
          </cell>
          <cell r="X1118">
            <v>0</v>
          </cell>
          <cell r="Y1118">
            <v>7</v>
          </cell>
          <cell r="Z1118">
            <v>42</v>
          </cell>
          <cell r="AA1118">
            <v>0</v>
          </cell>
          <cell r="AB1118">
            <v>0.4</v>
          </cell>
          <cell r="AC1118">
            <v>0.02</v>
          </cell>
          <cell r="AD1118">
            <v>0.05</v>
          </cell>
          <cell r="AE1118">
            <v>0.3</v>
          </cell>
          <cell r="AF1118">
            <v>0.5</v>
          </cell>
          <cell r="AG1118">
            <v>0.2</v>
          </cell>
          <cell r="AH1118">
            <v>0.02</v>
          </cell>
          <cell r="AI1118">
            <v>0</v>
          </cell>
          <cell r="AJ1118">
            <v>72</v>
          </cell>
          <cell r="AK1118">
            <v>42</v>
          </cell>
          <cell r="AL1118">
            <v>0.72</v>
          </cell>
          <cell r="AM1118">
            <v>9</v>
          </cell>
          <cell r="AN1118">
            <v>300</v>
          </cell>
          <cell r="AO1118">
            <v>19</v>
          </cell>
          <cell r="AP1118">
            <v>28</v>
          </cell>
          <cell r="AQ1118">
            <v>18</v>
          </cell>
          <cell r="AR1118">
            <v>0.4</v>
          </cell>
          <cell r="AS1118">
            <v>0.2</v>
          </cell>
          <cell r="AU1118">
            <v>3.7</v>
          </cell>
        </row>
        <row r="1119">
          <cell r="A1119">
            <v>1900000108</v>
          </cell>
          <cell r="B1119" t="str">
            <v>Quivi, "Kiwi" desidratado</v>
          </cell>
          <cell r="C1119" t="str">
            <v>Frutos e produtos derivados de frutos</v>
          </cell>
          <cell r="D1119" t="str">
            <v>Produtos de frutos processados</v>
          </cell>
          <cell r="E1119" t="str">
            <v>Frutos secados</v>
          </cell>
          <cell r="F1119">
            <v>333</v>
          </cell>
          <cell r="G1119">
            <v>1410</v>
          </cell>
          <cell r="H1119">
            <v>2.8</v>
          </cell>
          <cell r="I1119">
            <v>0.6</v>
          </cell>
          <cell r="J1119">
            <v>0.6</v>
          </cell>
          <cell r="K1119">
            <v>1.1000000000000001</v>
          </cell>
          <cell r="L1119">
            <v>0.6</v>
          </cell>
          <cell r="M1119">
            <v>0</v>
          </cell>
          <cell r="N1119">
            <v>60.6</v>
          </cell>
          <cell r="O1119">
            <v>60.6</v>
          </cell>
          <cell r="P1119">
            <v>0</v>
          </cell>
          <cell r="Q1119">
            <v>0</v>
          </cell>
          <cell r="R1119">
            <v>10.6</v>
          </cell>
          <cell r="S1119">
            <v>6.1</v>
          </cell>
          <cell r="T1119">
            <v>0.1</v>
          </cell>
          <cell r="U1119">
            <v>0</v>
          </cell>
          <cell r="V1119">
            <v>5</v>
          </cell>
          <cell r="W1119">
            <v>6.7</v>
          </cell>
          <cell r="X1119">
            <v>0</v>
          </cell>
          <cell r="AA1119">
            <v>0</v>
          </cell>
          <cell r="AB1119">
            <v>2.2200000000000002</v>
          </cell>
          <cell r="AD1119">
            <v>0.28000000000000003</v>
          </cell>
          <cell r="AE1119">
            <v>1.67</v>
          </cell>
          <cell r="AF1119">
            <v>2.78</v>
          </cell>
          <cell r="AG1119">
            <v>1.1100000000000001</v>
          </cell>
          <cell r="AH1119">
            <v>0.11</v>
          </cell>
          <cell r="AI1119">
            <v>0</v>
          </cell>
          <cell r="AK1119">
            <v>233.3</v>
          </cell>
          <cell r="AL1119">
            <v>4</v>
          </cell>
          <cell r="AM1119">
            <v>50</v>
          </cell>
          <cell r="AN1119">
            <v>1680</v>
          </cell>
          <cell r="AO1119">
            <v>110</v>
          </cell>
          <cell r="AP1119">
            <v>160</v>
          </cell>
          <cell r="AQ1119">
            <v>100</v>
          </cell>
          <cell r="AR1119">
            <v>2.2000000000000002</v>
          </cell>
          <cell r="AS1119">
            <v>1.1000000000000001</v>
          </cell>
        </row>
        <row r="1120">
          <cell r="A1120">
            <v>511</v>
          </cell>
          <cell r="B1120" t="str">
            <v>Rabanada</v>
          </cell>
          <cell r="C1120" t="str">
            <v>Cereais e produtos à base de cereais</v>
          </cell>
          <cell r="D1120" t="str">
            <v>Produtos de pastelaria fina</v>
          </cell>
          <cell r="E1120" t="str">
            <v>Pastelaria diversa</v>
          </cell>
          <cell r="F1120">
            <v>294</v>
          </cell>
          <cell r="G1120">
            <v>1230</v>
          </cell>
          <cell r="H1120">
            <v>16.600000000000001</v>
          </cell>
          <cell r="I1120">
            <v>3.4</v>
          </cell>
          <cell r="J1120">
            <v>9</v>
          </cell>
          <cell r="K1120">
            <v>2.9</v>
          </cell>
          <cell r="L1120">
            <v>2.8</v>
          </cell>
          <cell r="M1120">
            <v>0.1</v>
          </cell>
          <cell r="N1120">
            <v>31.3</v>
          </cell>
          <cell r="O1120">
            <v>23.6</v>
          </cell>
          <cell r="P1120">
            <v>0</v>
          </cell>
          <cell r="Q1120">
            <v>7.7</v>
          </cell>
          <cell r="R1120">
            <v>0.5</v>
          </cell>
          <cell r="S1120">
            <v>4.7</v>
          </cell>
          <cell r="T1120">
            <v>0.2</v>
          </cell>
          <cell r="U1120">
            <v>0</v>
          </cell>
          <cell r="V1120">
            <v>46</v>
          </cell>
          <cell r="W1120">
            <v>0</v>
          </cell>
          <cell r="X1120">
            <v>38</v>
          </cell>
          <cell r="Y1120">
            <v>40</v>
          </cell>
          <cell r="Z1120">
            <v>5</v>
          </cell>
          <cell r="AA1120">
            <v>0.1</v>
          </cell>
          <cell r="AB1120">
            <v>2</v>
          </cell>
          <cell r="AC1120">
            <v>0.02</v>
          </cell>
          <cell r="AD1120">
            <v>0.19</v>
          </cell>
          <cell r="AE1120">
            <v>0.6</v>
          </cell>
          <cell r="AF1120">
            <v>1.8</v>
          </cell>
          <cell r="AG1120">
            <v>1.2</v>
          </cell>
          <cell r="AH1120">
            <v>0.05</v>
          </cell>
          <cell r="AI1120">
            <v>0.3</v>
          </cell>
          <cell r="AJ1120">
            <v>0</v>
          </cell>
          <cell r="AK1120">
            <v>3.2</v>
          </cell>
          <cell r="AL1120">
            <v>0.9</v>
          </cell>
          <cell r="AM1120">
            <v>85</v>
          </cell>
          <cell r="AN1120">
            <v>160</v>
          </cell>
          <cell r="AO1120">
            <v>100</v>
          </cell>
          <cell r="AP1120">
            <v>100</v>
          </cell>
          <cell r="AQ1120">
            <v>13</v>
          </cell>
          <cell r="AR1120">
            <v>0.5</v>
          </cell>
          <cell r="AS1120">
            <v>0.6</v>
          </cell>
        </row>
        <row r="1121">
          <cell r="A1121">
            <v>614</v>
          </cell>
          <cell r="B1121" t="str">
            <v>Rabanete cru</v>
          </cell>
          <cell r="C1121" t="str">
            <v>Produtos hortícolas e derivados</v>
          </cell>
          <cell r="D1121" t="str">
            <v>Raízes e tubérculos (excluindo amiláceos e sacarinos)</v>
          </cell>
          <cell r="E1121" t="str">
            <v>Rabanetes e similares</v>
          </cell>
          <cell r="F1121">
            <v>15</v>
          </cell>
          <cell r="G1121">
            <v>64</v>
          </cell>
          <cell r="H1121">
            <v>0.2</v>
          </cell>
          <cell r="I1121">
            <v>0.1</v>
          </cell>
          <cell r="J1121">
            <v>0</v>
          </cell>
          <cell r="K1121">
            <v>0.1</v>
          </cell>
          <cell r="L1121">
            <v>0.1</v>
          </cell>
          <cell r="M1121">
            <v>0</v>
          </cell>
          <cell r="N1121">
            <v>1.9</v>
          </cell>
          <cell r="O1121">
            <v>1.9</v>
          </cell>
          <cell r="P1121">
            <v>0</v>
          </cell>
          <cell r="Q1121">
            <v>0</v>
          </cell>
          <cell r="R1121">
            <v>0.9</v>
          </cell>
          <cell r="S1121">
            <v>1</v>
          </cell>
          <cell r="T1121">
            <v>0</v>
          </cell>
          <cell r="U1121">
            <v>0</v>
          </cell>
          <cell r="V1121">
            <v>95.6</v>
          </cell>
          <cell r="W1121">
            <v>0</v>
          </cell>
          <cell r="X1121">
            <v>0</v>
          </cell>
          <cell r="Y1121">
            <v>0</v>
          </cell>
          <cell r="Z1121">
            <v>0</v>
          </cell>
          <cell r="AA1121">
            <v>0</v>
          </cell>
          <cell r="AB1121">
            <v>0</v>
          </cell>
          <cell r="AC1121">
            <v>0.03</v>
          </cell>
          <cell r="AD1121">
            <v>0.01</v>
          </cell>
          <cell r="AE1121">
            <v>0.4</v>
          </cell>
          <cell r="AF1121">
            <v>0.5</v>
          </cell>
          <cell r="AG1121">
            <v>0.1</v>
          </cell>
          <cell r="AH1121">
            <v>0.06</v>
          </cell>
          <cell r="AI1121">
            <v>0</v>
          </cell>
          <cell r="AJ1121">
            <v>16</v>
          </cell>
          <cell r="AK1121">
            <v>38</v>
          </cell>
          <cell r="AL1121">
            <v>0.34</v>
          </cell>
          <cell r="AM1121">
            <v>11</v>
          </cell>
          <cell r="AN1121">
            <v>160</v>
          </cell>
          <cell r="AO1121">
            <v>22</v>
          </cell>
          <cell r="AP1121">
            <v>27</v>
          </cell>
          <cell r="AQ1121">
            <v>7</v>
          </cell>
          <cell r="AR1121">
            <v>0.4</v>
          </cell>
          <cell r="AS1121">
            <v>0.1</v>
          </cell>
        </row>
        <row r="1122">
          <cell r="A1122">
            <v>1900000015</v>
          </cell>
          <cell r="B1122" t="str">
            <v>Rábano cru</v>
          </cell>
          <cell r="C1122" t="str">
            <v>Produtos hortícolas e derivados</v>
          </cell>
          <cell r="D1122" t="str">
            <v>Raízes e tubérculos (excluindo amiláceos e sacarinos)</v>
          </cell>
          <cell r="E1122" t="str">
            <v>Rábanos e similares</v>
          </cell>
          <cell r="F1122">
            <v>88</v>
          </cell>
          <cell r="G1122">
            <v>370</v>
          </cell>
          <cell r="H1122">
            <v>0.7</v>
          </cell>
          <cell r="I1122">
            <v>0.1</v>
          </cell>
          <cell r="J1122">
            <v>0.1</v>
          </cell>
          <cell r="K1122">
            <v>0.4</v>
          </cell>
          <cell r="L1122">
            <v>0.12</v>
          </cell>
          <cell r="M1122">
            <v>0</v>
          </cell>
          <cell r="N1122">
            <v>10.7</v>
          </cell>
          <cell r="O1122">
            <v>7</v>
          </cell>
          <cell r="P1122">
            <v>0</v>
          </cell>
          <cell r="Q1122">
            <v>3.7</v>
          </cell>
          <cell r="R1122">
            <v>7.5</v>
          </cell>
          <cell r="S1122">
            <v>6</v>
          </cell>
          <cell r="T1122">
            <v>0</v>
          </cell>
          <cell r="U1122">
            <v>0</v>
          </cell>
          <cell r="V1122">
            <v>73.599999999999994</v>
          </cell>
          <cell r="W1122">
            <v>0</v>
          </cell>
          <cell r="X1122">
            <v>0</v>
          </cell>
          <cell r="Y1122">
            <v>0</v>
          </cell>
          <cell r="Z1122">
            <v>0</v>
          </cell>
          <cell r="AA1122">
            <v>0</v>
          </cell>
          <cell r="AB1122">
            <v>0</v>
          </cell>
          <cell r="AC1122">
            <v>0.1</v>
          </cell>
          <cell r="AD1122">
            <v>7.0000000000000007E-2</v>
          </cell>
          <cell r="AE1122">
            <v>0.55000000000000004</v>
          </cell>
          <cell r="AF1122">
            <v>1.25</v>
          </cell>
          <cell r="AG1122">
            <v>0.7</v>
          </cell>
          <cell r="AH1122">
            <v>0.17</v>
          </cell>
          <cell r="AI1122">
            <v>0</v>
          </cell>
          <cell r="AJ1122">
            <v>136</v>
          </cell>
          <cell r="AK1122">
            <v>14</v>
          </cell>
          <cell r="AL1122">
            <v>1.8</v>
          </cell>
          <cell r="AM1122">
            <v>7</v>
          </cell>
          <cell r="AN1122">
            <v>580</v>
          </cell>
          <cell r="AO1122">
            <v>110</v>
          </cell>
          <cell r="AP1122">
            <v>75</v>
          </cell>
          <cell r="AQ1122">
            <v>31</v>
          </cell>
          <cell r="AR1122">
            <v>1.7</v>
          </cell>
          <cell r="AS1122">
            <v>1.4</v>
          </cell>
          <cell r="AT1122">
            <v>0.2</v>
          </cell>
          <cell r="AU1122">
            <v>0.9</v>
          </cell>
        </row>
        <row r="1123">
          <cell r="A1123">
            <v>870</v>
          </cell>
          <cell r="B1123" t="str">
            <v>Raia crua</v>
          </cell>
          <cell r="C1123" t="str">
            <v>Peixes, mariscos, anfíbios, répteis e invertebrados</v>
          </cell>
          <cell r="D1123" t="str">
            <v>Peixe (músculo)</v>
          </cell>
          <cell r="E1123" t="str">
            <v>Peixe de mar</v>
          </cell>
          <cell r="F1123">
            <v>58</v>
          </cell>
          <cell r="G1123">
            <v>247</v>
          </cell>
          <cell r="H1123">
            <v>0.2</v>
          </cell>
          <cell r="I1123">
            <v>0</v>
          </cell>
          <cell r="J1123">
            <v>0</v>
          </cell>
          <cell r="K1123">
            <v>0.1</v>
          </cell>
          <cell r="L1123">
            <v>0</v>
          </cell>
          <cell r="M1123">
            <v>0</v>
          </cell>
          <cell r="N1123">
            <v>0</v>
          </cell>
          <cell r="O1123">
            <v>0</v>
          </cell>
          <cell r="P1123">
            <v>0</v>
          </cell>
          <cell r="Q1123">
            <v>0</v>
          </cell>
          <cell r="R1123">
            <v>0</v>
          </cell>
          <cell r="S1123">
            <v>14.1</v>
          </cell>
          <cell r="T1123">
            <v>0.6</v>
          </cell>
          <cell r="U1123">
            <v>0</v>
          </cell>
          <cell r="V1123">
            <v>77.599999999999994</v>
          </cell>
          <cell r="W1123">
            <v>0</v>
          </cell>
          <cell r="X1123">
            <v>39</v>
          </cell>
          <cell r="Y1123">
            <v>2</v>
          </cell>
          <cell r="Z1123">
            <v>0</v>
          </cell>
          <cell r="AA1123">
            <v>0.4</v>
          </cell>
          <cell r="AB1123">
            <v>0.24</v>
          </cell>
          <cell r="AC1123">
            <v>0.03</v>
          </cell>
          <cell r="AD1123">
            <v>0.03</v>
          </cell>
          <cell r="AE1123">
            <v>1.7</v>
          </cell>
          <cell r="AF1123">
            <v>4.3</v>
          </cell>
          <cell r="AG1123">
            <v>2.6</v>
          </cell>
          <cell r="AH1123">
            <v>0.19</v>
          </cell>
          <cell r="AI1123">
            <v>0.47</v>
          </cell>
          <cell r="AJ1123">
            <v>0</v>
          </cell>
          <cell r="AK1123">
            <v>12</v>
          </cell>
          <cell r="AL1123">
            <v>1.9</v>
          </cell>
          <cell r="AM1123">
            <v>220</v>
          </cell>
          <cell r="AN1123">
            <v>260</v>
          </cell>
          <cell r="AO1123">
            <v>160</v>
          </cell>
          <cell r="AP1123">
            <v>320</v>
          </cell>
          <cell r="AQ1123">
            <v>28</v>
          </cell>
          <cell r="AR1123">
            <v>0.3</v>
          </cell>
          <cell r="AS1123">
            <v>0.8</v>
          </cell>
        </row>
        <row r="1124">
          <cell r="A1124">
            <v>1025</v>
          </cell>
          <cell r="B1124" t="str">
            <v>Rancho com carne de galinha, porco e vaca</v>
          </cell>
          <cell r="C1124" t="str">
            <v>Pratos compostos</v>
          </cell>
          <cell r="D1124" t="str">
            <v>Pratos, incl. refeições prontas a comer (excluindo sopas e saladas)</v>
          </cell>
          <cell r="E1124" t="str">
            <v>Pratos, excluindo pratos  de massa ou arroz, sanduíches e pizza</v>
          </cell>
          <cell r="F1124">
            <v>84</v>
          </cell>
          <cell r="G1124">
            <v>352</v>
          </cell>
          <cell r="H1124">
            <v>3.9</v>
          </cell>
          <cell r="I1124">
            <v>1.3</v>
          </cell>
          <cell r="J1124">
            <v>1.4</v>
          </cell>
          <cell r="K1124">
            <v>0.6</v>
          </cell>
          <cell r="L1124">
            <v>0.52200000000000002</v>
          </cell>
          <cell r="M1124">
            <v>0</v>
          </cell>
          <cell r="N1124">
            <v>6.5</v>
          </cell>
          <cell r="O1124">
            <v>1.1000000000000001</v>
          </cell>
          <cell r="P1124">
            <v>0.1</v>
          </cell>
          <cell r="Q1124">
            <v>5.3</v>
          </cell>
          <cell r="R1124">
            <v>1.3</v>
          </cell>
          <cell r="S1124">
            <v>5.0999999999999996</v>
          </cell>
          <cell r="T1124">
            <v>0.4</v>
          </cell>
          <cell r="U1124">
            <v>0</v>
          </cell>
          <cell r="V1124">
            <v>82.3</v>
          </cell>
          <cell r="W1124">
            <v>0</v>
          </cell>
          <cell r="X1124">
            <v>13</v>
          </cell>
          <cell r="Y1124">
            <v>92</v>
          </cell>
          <cell r="Z1124">
            <v>552</v>
          </cell>
          <cell r="AA1124">
            <v>0.1</v>
          </cell>
          <cell r="AB1124">
            <v>0.17</v>
          </cell>
          <cell r="AC1124">
            <v>0.12</v>
          </cell>
          <cell r="AD1124">
            <v>0.05</v>
          </cell>
          <cell r="AE1124">
            <v>1.5</v>
          </cell>
          <cell r="AF1124">
            <v>2.44</v>
          </cell>
          <cell r="AG1124">
            <v>1.02</v>
          </cell>
          <cell r="AH1124">
            <v>0.15</v>
          </cell>
          <cell r="AI1124">
            <v>0.22</v>
          </cell>
          <cell r="AJ1124">
            <v>17.8</v>
          </cell>
          <cell r="AK1124">
            <v>26</v>
          </cell>
          <cell r="AL1124">
            <v>0.92</v>
          </cell>
          <cell r="AM1124">
            <v>150</v>
          </cell>
          <cell r="AN1124">
            <v>200</v>
          </cell>
          <cell r="AO1124">
            <v>26</v>
          </cell>
          <cell r="AP1124">
            <v>65</v>
          </cell>
          <cell r="AQ1124">
            <v>16</v>
          </cell>
          <cell r="AR1124">
            <v>0.6</v>
          </cell>
          <cell r="AS1124">
            <v>0.6</v>
          </cell>
        </row>
        <row r="1125">
          <cell r="A1125">
            <v>1026</v>
          </cell>
          <cell r="B1125" t="str">
            <v>Rancho com carne de porco</v>
          </cell>
          <cell r="C1125" t="str">
            <v>Pratos compostos</v>
          </cell>
          <cell r="D1125" t="str">
            <v>Pratos, incl. refeições prontas a comer (excluindo sopas e saladas)</v>
          </cell>
          <cell r="E1125" t="str">
            <v>Pratos, excluindo pratos  de massa ou arroz, sanduíches e pizza</v>
          </cell>
          <cell r="F1125">
            <v>107</v>
          </cell>
          <cell r="G1125">
            <v>447</v>
          </cell>
          <cell r="H1125">
            <v>6.2</v>
          </cell>
          <cell r="I1125">
            <v>1.7</v>
          </cell>
          <cell r="J1125">
            <v>2.9</v>
          </cell>
          <cell r="K1125">
            <v>0.9</v>
          </cell>
          <cell r="L1125">
            <v>0.81699999999999995</v>
          </cell>
          <cell r="M1125">
            <v>0</v>
          </cell>
          <cell r="N1125">
            <v>6.8</v>
          </cell>
          <cell r="O1125">
            <v>0.8</v>
          </cell>
          <cell r="P1125">
            <v>0.3</v>
          </cell>
          <cell r="Q1125">
            <v>5.8</v>
          </cell>
          <cell r="R1125">
            <v>1.5</v>
          </cell>
          <cell r="S1125">
            <v>4.8</v>
          </cell>
          <cell r="T1125">
            <v>0.4</v>
          </cell>
          <cell r="U1125">
            <v>0.3</v>
          </cell>
          <cell r="V1125">
            <v>79.3</v>
          </cell>
          <cell r="W1125">
            <v>0</v>
          </cell>
          <cell r="X1125">
            <v>12</v>
          </cell>
          <cell r="Y1125">
            <v>34</v>
          </cell>
          <cell r="Z1125">
            <v>200</v>
          </cell>
          <cell r="AA1125">
            <v>0.1</v>
          </cell>
          <cell r="AB1125">
            <v>0.48</v>
          </cell>
          <cell r="AC1125">
            <v>0.16</v>
          </cell>
          <cell r="AD1125">
            <v>0.05</v>
          </cell>
          <cell r="AE1125">
            <v>1.3</v>
          </cell>
          <cell r="AF1125">
            <v>2.12</v>
          </cell>
          <cell r="AG1125">
            <v>0.91</v>
          </cell>
          <cell r="AH1125">
            <v>0.13</v>
          </cell>
          <cell r="AI1125">
            <v>0.16</v>
          </cell>
          <cell r="AJ1125">
            <v>12</v>
          </cell>
          <cell r="AK1125">
            <v>34</v>
          </cell>
          <cell r="AL1125">
            <v>1.01</v>
          </cell>
          <cell r="AM1125">
            <v>160</v>
          </cell>
          <cell r="AN1125">
            <v>170</v>
          </cell>
          <cell r="AO1125">
            <v>25</v>
          </cell>
          <cell r="AP1125">
            <v>60</v>
          </cell>
          <cell r="AQ1125">
            <v>15</v>
          </cell>
          <cell r="AR1125">
            <v>0.9</v>
          </cell>
          <cell r="AS1125">
            <v>0.6</v>
          </cell>
        </row>
        <row r="1126">
          <cell r="A1126">
            <v>1900000020</v>
          </cell>
          <cell r="B1126" t="str">
            <v>Rebentos de alfalfa crus</v>
          </cell>
          <cell r="C1126" t="str">
            <v>Produtos hortícolas e derivados</v>
          </cell>
          <cell r="D1126" t="str">
            <v>Germinados, rebentos e similares</v>
          </cell>
          <cell r="E1126" t="str">
            <v>Rebentos de alfafa</v>
          </cell>
          <cell r="F1126">
            <v>29</v>
          </cell>
          <cell r="G1126">
            <v>123</v>
          </cell>
          <cell r="H1126">
            <v>0.7</v>
          </cell>
          <cell r="I1126">
            <v>0.1</v>
          </cell>
          <cell r="J1126">
            <v>0.1</v>
          </cell>
          <cell r="K1126">
            <v>0.4</v>
          </cell>
          <cell r="L1126">
            <v>0.24</v>
          </cell>
          <cell r="M1126">
            <v>0</v>
          </cell>
          <cell r="N1126">
            <v>0.3</v>
          </cell>
          <cell r="O1126">
            <v>0.3</v>
          </cell>
          <cell r="P1126">
            <v>0</v>
          </cell>
          <cell r="Q1126">
            <v>0</v>
          </cell>
          <cell r="R1126">
            <v>3</v>
          </cell>
          <cell r="S1126">
            <v>4</v>
          </cell>
          <cell r="T1126">
            <v>0</v>
          </cell>
          <cell r="U1126">
            <v>0</v>
          </cell>
          <cell r="V1126">
            <v>92.2</v>
          </cell>
          <cell r="W1126">
            <v>0</v>
          </cell>
          <cell r="X1126">
            <v>0</v>
          </cell>
          <cell r="Y1126">
            <v>16</v>
          </cell>
          <cell r="Z1126">
            <v>96</v>
          </cell>
          <cell r="AA1126">
            <v>0</v>
          </cell>
          <cell r="AB1126">
            <v>0.2</v>
          </cell>
          <cell r="AC1126">
            <v>0.06</v>
          </cell>
          <cell r="AD1126">
            <v>0.1</v>
          </cell>
          <cell r="AE1126">
            <v>0.5</v>
          </cell>
          <cell r="AF1126">
            <v>1.1000000000000001</v>
          </cell>
          <cell r="AG1126">
            <v>0.6</v>
          </cell>
          <cell r="AH1126">
            <v>0.03</v>
          </cell>
          <cell r="AI1126">
            <v>0</v>
          </cell>
          <cell r="AJ1126">
            <v>5</v>
          </cell>
          <cell r="AK1126">
            <v>36</v>
          </cell>
          <cell r="AL1126">
            <v>0.4</v>
          </cell>
          <cell r="AM1126">
            <v>6</v>
          </cell>
          <cell r="AN1126">
            <v>79</v>
          </cell>
          <cell r="AO1126">
            <v>32</v>
          </cell>
          <cell r="AP1126">
            <v>70</v>
          </cell>
          <cell r="AQ1126">
            <v>27</v>
          </cell>
          <cell r="AR1126">
            <v>1</v>
          </cell>
          <cell r="AS1126">
            <v>0.9</v>
          </cell>
          <cell r="AT1126">
            <v>1</v>
          </cell>
          <cell r="AU1126">
            <v>0</v>
          </cell>
        </row>
        <row r="1127">
          <cell r="A1127">
            <v>1900000019</v>
          </cell>
          <cell r="B1127" t="str">
            <v>Rebentos de bambu crus</v>
          </cell>
          <cell r="C1127" t="str">
            <v>Produtos hortícolas e derivados</v>
          </cell>
          <cell r="D1127" t="str">
            <v>Caules e hastes de vegetais</v>
          </cell>
          <cell r="E1127" t="str">
            <v>Rebentos de bambú e similares</v>
          </cell>
          <cell r="F1127">
            <v>22</v>
          </cell>
          <cell r="G1127">
            <v>92</v>
          </cell>
          <cell r="H1127">
            <v>0.3</v>
          </cell>
          <cell r="I1127">
            <v>0.1</v>
          </cell>
          <cell r="J1127">
            <v>0</v>
          </cell>
          <cell r="K1127">
            <v>0.2</v>
          </cell>
          <cell r="L1127">
            <v>0.1</v>
          </cell>
          <cell r="M1127">
            <v>0</v>
          </cell>
          <cell r="N1127">
            <v>1.4</v>
          </cell>
          <cell r="O1127">
            <v>1</v>
          </cell>
          <cell r="P1127">
            <v>0.4</v>
          </cell>
          <cell r="Q1127">
            <v>0</v>
          </cell>
          <cell r="R1127">
            <v>0.7</v>
          </cell>
          <cell r="S1127">
            <v>3.1</v>
          </cell>
          <cell r="T1127">
            <v>0</v>
          </cell>
          <cell r="U1127">
            <v>0</v>
          </cell>
          <cell r="V1127">
            <v>89.8</v>
          </cell>
          <cell r="W1127">
            <v>0</v>
          </cell>
          <cell r="X1127">
            <v>0</v>
          </cell>
          <cell r="Y1127">
            <v>1</v>
          </cell>
          <cell r="Z1127">
            <v>8</v>
          </cell>
          <cell r="AA1127">
            <v>0</v>
          </cell>
          <cell r="AB1127">
            <v>0.67</v>
          </cell>
          <cell r="AC1127">
            <v>0.09</v>
          </cell>
          <cell r="AD1127">
            <v>0.1</v>
          </cell>
          <cell r="AE1127">
            <v>0.5</v>
          </cell>
          <cell r="AF1127">
            <v>0.7</v>
          </cell>
          <cell r="AG1127">
            <v>0.2</v>
          </cell>
          <cell r="AH1127">
            <v>0.48</v>
          </cell>
          <cell r="AI1127">
            <v>0</v>
          </cell>
          <cell r="AJ1127">
            <v>8.8000000000000007</v>
          </cell>
          <cell r="AK1127">
            <v>87</v>
          </cell>
          <cell r="AL1127">
            <v>1</v>
          </cell>
          <cell r="AM1127">
            <v>3</v>
          </cell>
          <cell r="AN1127">
            <v>480</v>
          </cell>
          <cell r="AO1127">
            <v>17</v>
          </cell>
          <cell r="AP1127">
            <v>52</v>
          </cell>
          <cell r="AQ1127">
            <v>11</v>
          </cell>
          <cell r="AR1127">
            <v>0.5</v>
          </cell>
          <cell r="AS1127">
            <v>0.2</v>
          </cell>
        </row>
        <row r="1128">
          <cell r="A1128">
            <v>1900000022</v>
          </cell>
          <cell r="B1128" t="str">
            <v>Rebentos de soja crus</v>
          </cell>
          <cell r="C1128" t="str">
            <v>Produtos hortícolas e derivados</v>
          </cell>
          <cell r="D1128" t="str">
            <v>Germinados, rebentos e similares</v>
          </cell>
          <cell r="E1128" t="str">
            <v>Rebentos de soja</v>
          </cell>
          <cell r="F1128">
            <v>98</v>
          </cell>
          <cell r="G1128">
            <v>413</v>
          </cell>
          <cell r="H1128">
            <v>3.9</v>
          </cell>
          <cell r="I1128">
            <v>0.5</v>
          </cell>
          <cell r="J1128">
            <v>0.8</v>
          </cell>
          <cell r="K1128">
            <v>2</v>
          </cell>
          <cell r="L1128">
            <v>0.24</v>
          </cell>
          <cell r="M1128">
            <v>0</v>
          </cell>
          <cell r="N1128">
            <v>5.8</v>
          </cell>
          <cell r="O1128">
            <v>3.3</v>
          </cell>
          <cell r="P1128">
            <v>0</v>
          </cell>
          <cell r="Q1128">
            <v>2.5</v>
          </cell>
          <cell r="R1128">
            <v>1.7</v>
          </cell>
          <cell r="S1128">
            <v>9.1999999999999993</v>
          </cell>
          <cell r="T1128">
            <v>0.1</v>
          </cell>
          <cell r="U1128">
            <v>0</v>
          </cell>
          <cell r="V1128">
            <v>77.3</v>
          </cell>
          <cell r="W1128">
            <v>0</v>
          </cell>
          <cell r="X1128">
            <v>0</v>
          </cell>
          <cell r="Y1128">
            <v>1</v>
          </cell>
          <cell r="Z1128">
            <v>6</v>
          </cell>
          <cell r="AA1128">
            <v>0</v>
          </cell>
          <cell r="AB1128">
            <v>0.06</v>
          </cell>
          <cell r="AC1128">
            <v>0.25</v>
          </cell>
          <cell r="AD1128">
            <v>0.14000000000000001</v>
          </cell>
          <cell r="AE1128">
            <v>1.33</v>
          </cell>
          <cell r="AF1128">
            <v>3.48</v>
          </cell>
          <cell r="AG1128">
            <v>2.15</v>
          </cell>
          <cell r="AH1128">
            <v>0.17</v>
          </cell>
          <cell r="AI1128">
            <v>0</v>
          </cell>
          <cell r="AJ1128">
            <v>17.7</v>
          </cell>
          <cell r="AK1128">
            <v>166</v>
          </cell>
          <cell r="AL1128">
            <v>1.59</v>
          </cell>
          <cell r="AM1128">
            <v>22</v>
          </cell>
          <cell r="AN1128">
            <v>360</v>
          </cell>
          <cell r="AO1128">
            <v>50</v>
          </cell>
          <cell r="AP1128">
            <v>120</v>
          </cell>
          <cell r="AQ1128">
            <v>46</v>
          </cell>
          <cell r="AR1128">
            <v>1.5</v>
          </cell>
          <cell r="AS1128">
            <v>1.1000000000000001</v>
          </cell>
          <cell r="AT1128">
            <v>2</v>
          </cell>
          <cell r="AU1128">
            <v>1.2</v>
          </cell>
        </row>
        <row r="1129">
          <cell r="A1129">
            <v>520</v>
          </cell>
          <cell r="B1129" t="str">
            <v>Rebuçados</v>
          </cell>
          <cell r="C1129" t="str">
            <v>Açúcar e similares, confeitaria e sobremesas doces à base de água</v>
          </cell>
          <cell r="D1129" t="str">
            <v>Confeitaria incluindo chocolate</v>
          </cell>
          <cell r="E1129" t="str">
            <v>Guloseimas (duras e moles)</v>
          </cell>
          <cell r="F1129">
            <v>381</v>
          </cell>
          <cell r="G1129">
            <v>1620</v>
          </cell>
          <cell r="H1129">
            <v>0</v>
          </cell>
          <cell r="I1129">
            <v>0</v>
          </cell>
          <cell r="J1129">
            <v>0</v>
          </cell>
          <cell r="K1129">
            <v>0</v>
          </cell>
          <cell r="L1129">
            <v>0</v>
          </cell>
          <cell r="M1129">
            <v>0</v>
          </cell>
          <cell r="N1129">
            <v>95</v>
          </cell>
          <cell r="O1129">
            <v>95</v>
          </cell>
          <cell r="P1129">
            <v>0</v>
          </cell>
          <cell r="Q1129">
            <v>0</v>
          </cell>
          <cell r="R1129">
            <v>0</v>
          </cell>
          <cell r="S1129">
            <v>0.3</v>
          </cell>
          <cell r="T1129">
            <v>0.1</v>
          </cell>
          <cell r="U1129">
            <v>0</v>
          </cell>
          <cell r="V1129">
            <v>3</v>
          </cell>
          <cell r="W1129">
            <v>0</v>
          </cell>
          <cell r="X1129">
            <v>0</v>
          </cell>
          <cell r="Y1129">
            <v>0</v>
          </cell>
          <cell r="Z1129">
            <v>0</v>
          </cell>
          <cell r="AA1129">
            <v>0</v>
          </cell>
          <cell r="AB1129">
            <v>0</v>
          </cell>
          <cell r="AC1129">
            <v>0</v>
          </cell>
          <cell r="AD1129">
            <v>0</v>
          </cell>
          <cell r="AE1129">
            <v>0</v>
          </cell>
          <cell r="AF1129">
            <v>0</v>
          </cell>
          <cell r="AG1129">
            <v>0</v>
          </cell>
          <cell r="AH1129">
            <v>0</v>
          </cell>
          <cell r="AI1129">
            <v>0</v>
          </cell>
          <cell r="AJ1129">
            <v>0</v>
          </cell>
          <cell r="AK1129">
            <v>0</v>
          </cell>
          <cell r="AL1129">
            <v>0.1</v>
          </cell>
          <cell r="AM1129">
            <v>25</v>
          </cell>
          <cell r="AN1129">
            <v>10</v>
          </cell>
          <cell r="AO1129">
            <v>5</v>
          </cell>
          <cell r="AP1129">
            <v>7</v>
          </cell>
          <cell r="AQ1129">
            <v>3</v>
          </cell>
          <cell r="AR1129">
            <v>0.3</v>
          </cell>
          <cell r="AS1129">
            <v>0.1</v>
          </cell>
        </row>
        <row r="1130">
          <cell r="A1130">
            <v>220003</v>
          </cell>
          <cell r="B1130" t="str">
            <v>Requeijão de cabra</v>
          </cell>
          <cell r="C1130" t="str">
            <v>Leite e produtos lácteos</v>
          </cell>
          <cell r="D1130" t="str">
            <v>Queijo</v>
          </cell>
          <cell r="E1130" t="str">
            <v>Queijo fresco (não curado)</v>
          </cell>
          <cell r="F1130">
            <v>197</v>
          </cell>
          <cell r="G1130">
            <v>818</v>
          </cell>
          <cell r="H1130">
            <v>15.5</v>
          </cell>
          <cell r="I1130">
            <v>10.5</v>
          </cell>
          <cell r="J1130">
            <v>2.9</v>
          </cell>
          <cell r="K1130">
            <v>0.4</v>
          </cell>
          <cell r="L1130">
            <v>0.3</v>
          </cell>
          <cell r="M1130">
            <v>0.5</v>
          </cell>
          <cell r="N1130">
            <v>3.4</v>
          </cell>
          <cell r="O1130">
            <v>2.5</v>
          </cell>
          <cell r="P1130">
            <v>0</v>
          </cell>
          <cell r="Q1130">
            <v>1</v>
          </cell>
          <cell r="R1130">
            <v>0</v>
          </cell>
          <cell r="S1130">
            <v>10.7</v>
          </cell>
          <cell r="T1130">
            <v>0</v>
          </cell>
          <cell r="U1130">
            <v>0</v>
          </cell>
          <cell r="V1130">
            <v>69.599999999999994</v>
          </cell>
          <cell r="W1130">
            <v>0.4</v>
          </cell>
          <cell r="X1130">
            <v>50</v>
          </cell>
          <cell r="Y1130">
            <v>134</v>
          </cell>
          <cell r="Z1130">
            <v>54</v>
          </cell>
          <cell r="AA1130">
            <v>0.5</v>
          </cell>
          <cell r="AB1130">
            <v>0.48</v>
          </cell>
          <cell r="AC1130">
            <v>0</v>
          </cell>
          <cell r="AD1130">
            <v>1.63</v>
          </cell>
          <cell r="AE1130">
            <v>0</v>
          </cell>
          <cell r="AF1130">
            <v>4.9000000000000004</v>
          </cell>
          <cell r="AG1130">
            <v>4.9000000000000004</v>
          </cell>
          <cell r="AH1130">
            <v>0</v>
          </cell>
          <cell r="AI1130">
            <v>0.28999999999999998</v>
          </cell>
          <cell r="AJ1130">
            <v>0</v>
          </cell>
          <cell r="AK1130">
            <v>22</v>
          </cell>
          <cell r="AL1130">
            <v>2.35</v>
          </cell>
          <cell r="AM1130">
            <v>0.3</v>
          </cell>
          <cell r="AN1130">
            <v>160</v>
          </cell>
          <cell r="AO1130">
            <v>430</v>
          </cell>
          <cell r="AP1130">
            <v>300</v>
          </cell>
          <cell r="AQ1130">
            <v>26</v>
          </cell>
          <cell r="AR1130">
            <v>0</v>
          </cell>
          <cell r="AS1130">
            <v>1.4</v>
          </cell>
        </row>
        <row r="1131">
          <cell r="A1131">
            <v>220012</v>
          </cell>
          <cell r="B1131" t="str">
            <v>Requeijão de mistura (ovelha e cabra)</v>
          </cell>
          <cell r="C1131" t="str">
            <v>Leite e produtos lácteos</v>
          </cell>
          <cell r="D1131" t="str">
            <v>Queijo</v>
          </cell>
          <cell r="E1131" t="str">
            <v>Queijo fresco (não curado)</v>
          </cell>
          <cell r="F1131">
            <v>136</v>
          </cell>
          <cell r="G1131">
            <v>566</v>
          </cell>
          <cell r="H1131">
            <v>10</v>
          </cell>
          <cell r="I1131">
            <v>7.1</v>
          </cell>
          <cell r="J1131">
            <v>2.8</v>
          </cell>
          <cell r="K1131">
            <v>0.4</v>
          </cell>
          <cell r="L1131">
            <v>0.3</v>
          </cell>
          <cell r="M1131">
            <v>0.5</v>
          </cell>
          <cell r="N1131">
            <v>3.7</v>
          </cell>
          <cell r="O1131">
            <v>3.7</v>
          </cell>
          <cell r="P1131">
            <v>0</v>
          </cell>
          <cell r="Q1131">
            <v>0</v>
          </cell>
          <cell r="R1131">
            <v>0</v>
          </cell>
          <cell r="S1131">
            <v>7.8</v>
          </cell>
          <cell r="T1131">
            <v>1</v>
          </cell>
          <cell r="U1131">
            <v>0</v>
          </cell>
          <cell r="V1131">
            <v>73.099999999999994</v>
          </cell>
          <cell r="W1131">
            <v>0</v>
          </cell>
          <cell r="X1131">
            <v>49</v>
          </cell>
          <cell r="Y1131">
            <v>146</v>
          </cell>
          <cell r="Z1131">
            <v>51</v>
          </cell>
          <cell r="AA1131">
            <v>0.1</v>
          </cell>
          <cell r="AB1131">
            <v>1.1000000000000001</v>
          </cell>
          <cell r="AC1131">
            <v>0.02</v>
          </cell>
          <cell r="AD1131">
            <v>0.19</v>
          </cell>
          <cell r="AE1131">
            <v>1.3</v>
          </cell>
          <cell r="AF1131">
            <v>3.2</v>
          </cell>
          <cell r="AG1131">
            <v>1.9</v>
          </cell>
          <cell r="AH1131">
            <v>0.01</v>
          </cell>
          <cell r="AI1131">
            <v>0.6</v>
          </cell>
          <cell r="AJ1131">
            <v>0</v>
          </cell>
          <cell r="AK1131">
            <v>11</v>
          </cell>
          <cell r="AL1131">
            <v>3.5</v>
          </cell>
          <cell r="AM1131">
            <v>400</v>
          </cell>
          <cell r="AN1131">
            <v>150</v>
          </cell>
          <cell r="AO1131">
            <v>300</v>
          </cell>
          <cell r="AP1131">
            <v>190</v>
          </cell>
          <cell r="AQ1131">
            <v>19</v>
          </cell>
          <cell r="AR1131">
            <v>0.1</v>
          </cell>
          <cell r="AS1131">
            <v>0.8</v>
          </cell>
        </row>
        <row r="1132">
          <cell r="A1132">
            <v>220011</v>
          </cell>
          <cell r="B1132" t="str">
            <v>Requeijão de mistura (vaca, ovelha e cabra)</v>
          </cell>
          <cell r="C1132" t="str">
            <v>Leite e produtos lácteos</v>
          </cell>
          <cell r="D1132" t="str">
            <v>Queijo</v>
          </cell>
          <cell r="E1132" t="str">
            <v>Queijo fresco (não curado)</v>
          </cell>
          <cell r="F1132">
            <v>179</v>
          </cell>
          <cell r="G1132">
            <v>747</v>
          </cell>
          <cell r="H1132">
            <v>11.7</v>
          </cell>
          <cell r="I1132">
            <v>8.1</v>
          </cell>
          <cell r="J1132">
            <v>3.3</v>
          </cell>
          <cell r="K1132">
            <v>0.5</v>
          </cell>
          <cell r="L1132">
            <v>0.3</v>
          </cell>
          <cell r="M1132">
            <v>0.6</v>
          </cell>
          <cell r="N1132">
            <v>4.9000000000000004</v>
          </cell>
          <cell r="O1132">
            <v>2.2000000000000002</v>
          </cell>
          <cell r="P1132">
            <v>0</v>
          </cell>
          <cell r="Q1132">
            <v>2.7</v>
          </cell>
          <cell r="R1132">
            <v>0</v>
          </cell>
          <cell r="S1132">
            <v>13.6</v>
          </cell>
          <cell r="T1132">
            <v>1</v>
          </cell>
          <cell r="U1132">
            <v>0</v>
          </cell>
          <cell r="V1132">
            <v>73.099999999999994</v>
          </cell>
          <cell r="W1132">
            <v>0</v>
          </cell>
          <cell r="X1132">
            <v>49</v>
          </cell>
          <cell r="Y1132">
            <v>146</v>
          </cell>
          <cell r="Z1132">
            <v>51</v>
          </cell>
          <cell r="AA1132">
            <v>0.1</v>
          </cell>
          <cell r="AB1132">
            <v>1.1000000000000001</v>
          </cell>
          <cell r="AC1132">
            <v>0.02</v>
          </cell>
          <cell r="AD1132">
            <v>0.19</v>
          </cell>
          <cell r="AE1132">
            <v>1.3</v>
          </cell>
          <cell r="AF1132">
            <v>3.2</v>
          </cell>
          <cell r="AG1132">
            <v>1.9</v>
          </cell>
          <cell r="AH1132">
            <v>0.01</v>
          </cell>
          <cell r="AI1132">
            <v>0.6</v>
          </cell>
          <cell r="AJ1132">
            <v>0</v>
          </cell>
          <cell r="AK1132">
            <v>11</v>
          </cell>
          <cell r="AL1132">
            <v>3.5</v>
          </cell>
          <cell r="AM1132">
            <v>400</v>
          </cell>
          <cell r="AN1132">
            <v>150</v>
          </cell>
          <cell r="AO1132">
            <v>300</v>
          </cell>
          <cell r="AP1132">
            <v>190</v>
          </cell>
          <cell r="AQ1132">
            <v>19</v>
          </cell>
          <cell r="AR1132">
            <v>0.1</v>
          </cell>
          <cell r="AS1132">
            <v>0.8</v>
          </cell>
        </row>
        <row r="1133">
          <cell r="A1133">
            <v>220013</v>
          </cell>
          <cell r="B1133" t="str">
            <v>Requeijão de ovelha</v>
          </cell>
          <cell r="C1133" t="str">
            <v>Leite e produtos lácteos</v>
          </cell>
          <cell r="D1133" t="str">
            <v>Queijo</v>
          </cell>
          <cell r="E1133" t="str">
            <v>Queijo fresco (não curado)</v>
          </cell>
          <cell r="F1133">
            <v>246</v>
          </cell>
          <cell r="G1133">
            <v>1020</v>
          </cell>
          <cell r="H1133">
            <v>20.6</v>
          </cell>
          <cell r="I1133">
            <v>13.7</v>
          </cell>
          <cell r="J1133">
            <v>3.9</v>
          </cell>
          <cell r="K1133">
            <v>0.5</v>
          </cell>
          <cell r="L1133">
            <v>0.4</v>
          </cell>
          <cell r="M1133">
            <v>0.7</v>
          </cell>
          <cell r="N1133">
            <v>3.8</v>
          </cell>
          <cell r="O1133">
            <v>2.6</v>
          </cell>
          <cell r="P1133">
            <v>0</v>
          </cell>
          <cell r="Q1133">
            <v>1.2</v>
          </cell>
          <cell r="R1133">
            <v>0</v>
          </cell>
          <cell r="S1133">
            <v>11</v>
          </cell>
          <cell r="T1133">
            <v>1</v>
          </cell>
          <cell r="U1133">
            <v>0</v>
          </cell>
          <cell r="V1133">
            <v>69.599999999999994</v>
          </cell>
          <cell r="W1133">
            <v>0.4</v>
          </cell>
          <cell r="X1133">
            <v>50</v>
          </cell>
          <cell r="Y1133">
            <v>134</v>
          </cell>
          <cell r="Z1133">
            <v>54</v>
          </cell>
          <cell r="AA1133">
            <v>0.5</v>
          </cell>
          <cell r="AB1133">
            <v>0.48</v>
          </cell>
          <cell r="AC1133">
            <v>0</v>
          </cell>
          <cell r="AD1133">
            <v>1.63</v>
          </cell>
          <cell r="AE1133">
            <v>0</v>
          </cell>
          <cell r="AF1133">
            <v>4.9000000000000004</v>
          </cell>
          <cell r="AG1133">
            <v>4.9000000000000004</v>
          </cell>
          <cell r="AH1133">
            <v>0</v>
          </cell>
          <cell r="AI1133">
            <v>0.28999999999999998</v>
          </cell>
          <cell r="AJ1133">
            <v>0</v>
          </cell>
          <cell r="AK1133">
            <v>22</v>
          </cell>
          <cell r="AL1133">
            <v>2.35</v>
          </cell>
          <cell r="AM1133">
            <v>400</v>
          </cell>
          <cell r="AN1133">
            <v>160</v>
          </cell>
          <cell r="AO1133">
            <v>430</v>
          </cell>
          <cell r="AP1133">
            <v>300</v>
          </cell>
          <cell r="AQ1133">
            <v>26</v>
          </cell>
          <cell r="AR1133">
            <v>0</v>
          </cell>
          <cell r="AS1133">
            <v>1.4</v>
          </cell>
        </row>
        <row r="1134">
          <cell r="A1134">
            <v>42</v>
          </cell>
          <cell r="B1134" t="str">
            <v>Requeijão de vaca</v>
          </cell>
          <cell r="C1134" t="str">
            <v>Leite e produtos lácteos</v>
          </cell>
          <cell r="D1134" t="str">
            <v>Queijo</v>
          </cell>
          <cell r="E1134" t="str">
            <v>Queijo fresco (não curado)</v>
          </cell>
          <cell r="F1134">
            <v>149</v>
          </cell>
          <cell r="G1134">
            <v>619</v>
          </cell>
          <cell r="H1134">
            <v>10.4</v>
          </cell>
          <cell r="I1134">
            <v>6.9</v>
          </cell>
          <cell r="J1134">
            <v>2.9</v>
          </cell>
          <cell r="K1134">
            <v>0.4</v>
          </cell>
          <cell r="L1134">
            <v>0.3</v>
          </cell>
          <cell r="M1134">
            <v>0.5</v>
          </cell>
          <cell r="N1134">
            <v>5.8</v>
          </cell>
          <cell r="O1134">
            <v>2.8</v>
          </cell>
          <cell r="P1134">
            <v>0</v>
          </cell>
          <cell r="Q1134">
            <v>3</v>
          </cell>
          <cell r="R1134">
            <v>0</v>
          </cell>
          <cell r="S1134">
            <v>8</v>
          </cell>
          <cell r="T1134">
            <v>0.5</v>
          </cell>
          <cell r="U1134">
            <v>0</v>
          </cell>
          <cell r="V1134">
            <v>73.099999999999994</v>
          </cell>
          <cell r="W1134">
            <v>0</v>
          </cell>
          <cell r="X1134">
            <v>49</v>
          </cell>
          <cell r="Y1134">
            <v>146</v>
          </cell>
          <cell r="Z1134">
            <v>51</v>
          </cell>
          <cell r="AA1134">
            <v>0.1</v>
          </cell>
          <cell r="AB1134">
            <v>1.1000000000000001</v>
          </cell>
          <cell r="AC1134">
            <v>0.02</v>
          </cell>
          <cell r="AD1134">
            <v>0.19</v>
          </cell>
          <cell r="AE1134">
            <v>1.3</v>
          </cell>
          <cell r="AF1134">
            <v>3.2</v>
          </cell>
          <cell r="AG1134">
            <v>1.9</v>
          </cell>
          <cell r="AH1134">
            <v>0.01</v>
          </cell>
          <cell r="AI1134">
            <v>0.6</v>
          </cell>
          <cell r="AJ1134">
            <v>0</v>
          </cell>
          <cell r="AK1134">
            <v>11</v>
          </cell>
          <cell r="AL1134">
            <v>3.5</v>
          </cell>
          <cell r="AM1134">
            <v>200</v>
          </cell>
          <cell r="AN1134">
            <v>150</v>
          </cell>
          <cell r="AO1134">
            <v>300</v>
          </cell>
          <cell r="AP1134">
            <v>190</v>
          </cell>
          <cell r="AQ1134">
            <v>19</v>
          </cell>
          <cell r="AR1134">
            <v>0.1</v>
          </cell>
          <cell r="AS1134">
            <v>0.8</v>
          </cell>
        </row>
        <row r="1135">
          <cell r="A1135">
            <v>332</v>
          </cell>
          <cell r="B1135" t="str">
            <v>Rim de carneiro, cru</v>
          </cell>
          <cell r="C1135" t="str">
            <v>Carne e produtos cárneos</v>
          </cell>
          <cell r="D1135" t="str">
            <v>Rim de animal</v>
          </cell>
          <cell r="E1135" t="str">
            <v>Rim de mamiferos</v>
          </cell>
          <cell r="F1135">
            <v>92</v>
          </cell>
          <cell r="G1135">
            <v>386</v>
          </cell>
          <cell r="H1135">
            <v>3</v>
          </cell>
          <cell r="I1135">
            <v>1.3</v>
          </cell>
          <cell r="J1135">
            <v>1</v>
          </cell>
          <cell r="K1135">
            <v>0.1</v>
          </cell>
          <cell r="L1135">
            <v>0.1</v>
          </cell>
          <cell r="M1135">
            <v>0.1</v>
          </cell>
          <cell r="N1135">
            <v>0</v>
          </cell>
          <cell r="O1135">
            <v>0</v>
          </cell>
          <cell r="P1135">
            <v>0</v>
          </cell>
          <cell r="Q1135">
            <v>0</v>
          </cell>
          <cell r="R1135">
            <v>0</v>
          </cell>
          <cell r="S1135">
            <v>16.2</v>
          </cell>
          <cell r="T1135">
            <v>0.4</v>
          </cell>
          <cell r="U1135">
            <v>0</v>
          </cell>
          <cell r="V1135">
            <v>79.2</v>
          </cell>
          <cell r="W1135">
            <v>0</v>
          </cell>
          <cell r="X1135">
            <v>276</v>
          </cell>
          <cell r="Y1135">
            <v>100</v>
          </cell>
          <cell r="Z1135">
            <v>0</v>
          </cell>
          <cell r="AA1135">
            <v>0</v>
          </cell>
          <cell r="AB1135">
            <v>0.37</v>
          </cell>
          <cell r="AC1135">
            <v>0.34</v>
          </cell>
          <cell r="AD1135">
            <v>2.4</v>
          </cell>
          <cell r="AE1135">
            <v>5.7</v>
          </cell>
          <cell r="AF1135">
            <v>9.1999999999999993</v>
          </cell>
          <cell r="AG1135">
            <v>3.5</v>
          </cell>
          <cell r="AH1135">
            <v>0.61</v>
          </cell>
          <cell r="AI1135">
            <v>17</v>
          </cell>
          <cell r="AJ1135">
            <v>12</v>
          </cell>
          <cell r="AK1135">
            <v>8</v>
          </cell>
          <cell r="AL1135">
            <v>1.33</v>
          </cell>
          <cell r="AM1135">
            <v>160</v>
          </cell>
          <cell r="AN1135">
            <v>280</v>
          </cell>
          <cell r="AO1135">
            <v>11</v>
          </cell>
          <cell r="AP1135">
            <v>230</v>
          </cell>
          <cell r="AQ1135">
            <v>17</v>
          </cell>
          <cell r="AR1135">
            <v>5.2</v>
          </cell>
          <cell r="AS1135">
            <v>1.9</v>
          </cell>
        </row>
        <row r="1136">
          <cell r="A1136">
            <v>333</v>
          </cell>
          <cell r="B1136" t="str">
            <v>Rim de carneiro, frito com margarina</v>
          </cell>
          <cell r="C1136" t="str">
            <v>Carne e produtos cárneos</v>
          </cell>
          <cell r="D1136" t="str">
            <v>Rim de animal</v>
          </cell>
          <cell r="E1136" t="str">
            <v>Rim de mamiferos</v>
          </cell>
          <cell r="F1136">
            <v>205</v>
          </cell>
          <cell r="G1136">
            <v>856</v>
          </cell>
          <cell r="H1136">
            <v>12.9</v>
          </cell>
          <cell r="I1136">
            <v>6.2</v>
          </cell>
          <cell r="J1136">
            <v>3.3</v>
          </cell>
          <cell r="K1136">
            <v>2.6</v>
          </cell>
          <cell r="L1136">
            <v>2.35</v>
          </cell>
          <cell r="M1136">
            <v>0.1</v>
          </cell>
          <cell r="N1136">
            <v>0</v>
          </cell>
          <cell r="O1136">
            <v>0</v>
          </cell>
          <cell r="P1136">
            <v>0</v>
          </cell>
          <cell r="Q1136">
            <v>0</v>
          </cell>
          <cell r="R1136">
            <v>0</v>
          </cell>
          <cell r="S1136">
            <v>22.3</v>
          </cell>
          <cell r="T1136">
            <v>1.8</v>
          </cell>
          <cell r="U1136">
            <v>0</v>
          </cell>
          <cell r="V1136">
            <v>61.3</v>
          </cell>
          <cell r="W1136">
            <v>0</v>
          </cell>
          <cell r="X1136">
            <v>379</v>
          </cell>
          <cell r="Y1136">
            <v>203</v>
          </cell>
          <cell r="Z1136">
            <v>44</v>
          </cell>
          <cell r="AA1136">
            <v>0</v>
          </cell>
          <cell r="AB1136">
            <v>0.51</v>
          </cell>
          <cell r="AC1136">
            <v>0.4</v>
          </cell>
          <cell r="AD1136">
            <v>3.1</v>
          </cell>
          <cell r="AE1136">
            <v>6.7</v>
          </cell>
          <cell r="AF1136">
            <v>12.6</v>
          </cell>
          <cell r="AG1136">
            <v>4.8099999999999996</v>
          </cell>
          <cell r="AH1136">
            <v>0.67</v>
          </cell>
          <cell r="AI1136">
            <v>18</v>
          </cell>
          <cell r="AJ1136">
            <v>12.4</v>
          </cell>
          <cell r="AK1136">
            <v>9.3000000000000007</v>
          </cell>
          <cell r="AL1136">
            <v>3.13</v>
          </cell>
          <cell r="AM1136">
            <v>700</v>
          </cell>
          <cell r="AN1136">
            <v>290</v>
          </cell>
          <cell r="AO1136">
            <v>15</v>
          </cell>
          <cell r="AP1136">
            <v>250</v>
          </cell>
          <cell r="AQ1136">
            <v>23</v>
          </cell>
          <cell r="AR1136">
            <v>6.8</v>
          </cell>
          <cell r="AS1136">
            <v>2.2000000000000002</v>
          </cell>
        </row>
        <row r="1137">
          <cell r="A1137">
            <v>334</v>
          </cell>
          <cell r="B1137" t="str">
            <v>Rim de porco, cru</v>
          </cell>
          <cell r="C1137" t="str">
            <v>Carne e produtos cárneos</v>
          </cell>
          <cell r="D1137" t="str">
            <v>Rim de animal</v>
          </cell>
          <cell r="E1137" t="str">
            <v>Rim de mamiferos</v>
          </cell>
          <cell r="F1137">
            <v>95</v>
          </cell>
          <cell r="G1137">
            <v>400</v>
          </cell>
          <cell r="H1137">
            <v>3</v>
          </cell>
          <cell r="I1137">
            <v>1</v>
          </cell>
          <cell r="J1137">
            <v>1</v>
          </cell>
          <cell r="K1137">
            <v>0.5</v>
          </cell>
          <cell r="L1137">
            <v>0.4</v>
          </cell>
          <cell r="M1137">
            <v>0</v>
          </cell>
          <cell r="N1137">
            <v>0</v>
          </cell>
          <cell r="O1137">
            <v>0</v>
          </cell>
          <cell r="P1137">
            <v>0</v>
          </cell>
          <cell r="Q1137">
            <v>0</v>
          </cell>
          <cell r="R1137">
            <v>0</v>
          </cell>
          <cell r="S1137">
            <v>17</v>
          </cell>
          <cell r="T1137">
            <v>0.7</v>
          </cell>
          <cell r="U1137">
            <v>0</v>
          </cell>
          <cell r="V1137">
            <v>78.400000000000006</v>
          </cell>
          <cell r="W1137">
            <v>0</v>
          </cell>
          <cell r="X1137">
            <v>395</v>
          </cell>
          <cell r="Y1137">
            <v>110</v>
          </cell>
          <cell r="Z1137">
            <v>0</v>
          </cell>
          <cell r="AA1137">
            <v>0</v>
          </cell>
          <cell r="AB1137">
            <v>0.44</v>
          </cell>
          <cell r="AC1137">
            <v>0.53</v>
          </cell>
          <cell r="AD1137">
            <v>2.8</v>
          </cell>
          <cell r="AE1137">
            <v>8</v>
          </cell>
          <cell r="AF1137">
            <v>12</v>
          </cell>
          <cell r="AG1137">
            <v>3.6</v>
          </cell>
          <cell r="AH1137">
            <v>0.43</v>
          </cell>
          <cell r="AI1137">
            <v>44</v>
          </cell>
          <cell r="AJ1137">
            <v>10</v>
          </cell>
          <cell r="AK1137">
            <v>43</v>
          </cell>
          <cell r="AL1137">
            <v>1.34</v>
          </cell>
          <cell r="AM1137">
            <v>260</v>
          </cell>
          <cell r="AN1137">
            <v>250</v>
          </cell>
          <cell r="AO1137">
            <v>13</v>
          </cell>
          <cell r="AP1137">
            <v>300</v>
          </cell>
          <cell r="AQ1137">
            <v>21</v>
          </cell>
          <cell r="AR1137">
            <v>5</v>
          </cell>
          <cell r="AS1137">
            <v>2.4</v>
          </cell>
        </row>
        <row r="1138">
          <cell r="A1138">
            <v>335</v>
          </cell>
          <cell r="B1138" t="str">
            <v>Rim de porco, frito com margarina</v>
          </cell>
          <cell r="C1138" t="str">
            <v>Carne e produtos cárneos</v>
          </cell>
          <cell r="D1138" t="str">
            <v>Rim de animal</v>
          </cell>
          <cell r="E1138" t="str">
            <v>Rim de mamiferos</v>
          </cell>
          <cell r="F1138">
            <v>206</v>
          </cell>
          <cell r="G1138">
            <v>860</v>
          </cell>
          <cell r="H1138">
            <v>12.4</v>
          </cell>
          <cell r="I1138">
            <v>5.6</v>
          </cell>
          <cell r="J1138">
            <v>3.2</v>
          </cell>
          <cell r="K1138">
            <v>3</v>
          </cell>
          <cell r="L1138">
            <v>2.62</v>
          </cell>
          <cell r="M1138">
            <v>0</v>
          </cell>
          <cell r="N1138">
            <v>0</v>
          </cell>
          <cell r="O1138">
            <v>0</v>
          </cell>
          <cell r="P1138">
            <v>0</v>
          </cell>
          <cell r="Q1138">
            <v>0</v>
          </cell>
          <cell r="R1138">
            <v>0</v>
          </cell>
          <cell r="S1138">
            <v>23.6</v>
          </cell>
          <cell r="T1138">
            <v>1.4</v>
          </cell>
          <cell r="U1138">
            <v>0</v>
          </cell>
          <cell r="V1138">
            <v>61.1</v>
          </cell>
          <cell r="W1138">
            <v>0</v>
          </cell>
          <cell r="X1138">
            <v>548</v>
          </cell>
          <cell r="Y1138">
            <v>214</v>
          </cell>
          <cell r="Z1138">
            <v>41</v>
          </cell>
          <cell r="AA1138">
            <v>0</v>
          </cell>
          <cell r="AB1138">
            <v>0.61</v>
          </cell>
          <cell r="AC1138">
            <v>0.62</v>
          </cell>
          <cell r="AD1138">
            <v>3.7</v>
          </cell>
          <cell r="AE1138">
            <v>9.4</v>
          </cell>
          <cell r="AF1138">
            <v>16.600000000000001</v>
          </cell>
          <cell r="AG1138">
            <v>4.99</v>
          </cell>
          <cell r="AH1138">
            <v>0.48</v>
          </cell>
          <cell r="AI1138">
            <v>46</v>
          </cell>
          <cell r="AJ1138">
            <v>10.4</v>
          </cell>
          <cell r="AK1138">
            <v>51</v>
          </cell>
          <cell r="AL1138">
            <v>2.5099999999999998</v>
          </cell>
          <cell r="AM1138">
            <v>560</v>
          </cell>
          <cell r="AN1138">
            <v>260</v>
          </cell>
          <cell r="AO1138">
            <v>18</v>
          </cell>
          <cell r="AP1138">
            <v>330</v>
          </cell>
          <cell r="AQ1138">
            <v>26</v>
          </cell>
          <cell r="AR1138">
            <v>6.6</v>
          </cell>
          <cell r="AS1138">
            <v>2.8</v>
          </cell>
        </row>
        <row r="1139">
          <cell r="A1139">
            <v>336</v>
          </cell>
          <cell r="B1139" t="str">
            <v>Rim de vaca, cru</v>
          </cell>
          <cell r="C1139" t="str">
            <v>Carne e produtos cárneos</v>
          </cell>
          <cell r="D1139" t="str">
            <v>Rim de animal</v>
          </cell>
          <cell r="E1139" t="str">
            <v>Rim de mamiferos</v>
          </cell>
          <cell r="F1139">
            <v>92</v>
          </cell>
          <cell r="G1139">
            <v>387</v>
          </cell>
          <cell r="H1139">
            <v>2.2000000000000002</v>
          </cell>
          <cell r="I1139">
            <v>0.9</v>
          </cell>
          <cell r="J1139">
            <v>1</v>
          </cell>
          <cell r="K1139">
            <v>0.1</v>
          </cell>
          <cell r="L1139">
            <v>0.1</v>
          </cell>
          <cell r="M1139">
            <v>0.1</v>
          </cell>
          <cell r="N1139">
            <v>0</v>
          </cell>
          <cell r="O1139">
            <v>0</v>
          </cell>
          <cell r="P1139">
            <v>0</v>
          </cell>
          <cell r="Q1139">
            <v>0</v>
          </cell>
          <cell r="R1139">
            <v>0</v>
          </cell>
          <cell r="S1139">
            <v>18</v>
          </cell>
          <cell r="T1139">
            <v>0.7</v>
          </cell>
          <cell r="U1139">
            <v>0</v>
          </cell>
          <cell r="V1139">
            <v>77.7</v>
          </cell>
          <cell r="W1139">
            <v>0</v>
          </cell>
          <cell r="X1139">
            <v>213</v>
          </cell>
          <cell r="Y1139">
            <v>105</v>
          </cell>
          <cell r="Z1139">
            <v>0</v>
          </cell>
          <cell r="AA1139">
            <v>0.3</v>
          </cell>
          <cell r="AB1139">
            <v>0.55000000000000004</v>
          </cell>
          <cell r="AC1139">
            <v>0.48</v>
          </cell>
          <cell r="AD1139">
            <v>0.84</v>
          </cell>
          <cell r="AE1139">
            <v>7</v>
          </cell>
          <cell r="AF1139">
            <v>11</v>
          </cell>
          <cell r="AG1139">
            <v>3.8</v>
          </cell>
          <cell r="AH1139">
            <v>0.24</v>
          </cell>
          <cell r="AI1139">
            <v>14</v>
          </cell>
          <cell r="AJ1139">
            <v>12</v>
          </cell>
          <cell r="AK1139">
            <v>4</v>
          </cell>
          <cell r="AL1139">
            <v>1.35</v>
          </cell>
          <cell r="AM1139">
            <v>260</v>
          </cell>
          <cell r="AN1139">
            <v>220</v>
          </cell>
          <cell r="AO1139">
            <v>19</v>
          </cell>
          <cell r="AP1139">
            <v>240</v>
          </cell>
          <cell r="AQ1139">
            <v>18</v>
          </cell>
          <cell r="AR1139">
            <v>3.3</v>
          </cell>
          <cell r="AS1139">
            <v>1.9</v>
          </cell>
        </row>
        <row r="1140">
          <cell r="A1140">
            <v>368</v>
          </cell>
          <cell r="B1140" t="str">
            <v>Rissol</v>
          </cell>
          <cell r="C1140" t="str">
            <v>Pratos compostos</v>
          </cell>
          <cell r="D1140" t="str">
            <v>Pratos, incl. refeições prontas a comer (excluindo sopas e saladas)</v>
          </cell>
          <cell r="E1140" t="str">
            <v>Sanduíches, pizzas e outros produtos similares recheados</v>
          </cell>
          <cell r="F1140">
            <v>280</v>
          </cell>
          <cell r="G1140">
            <v>1170</v>
          </cell>
          <cell r="H1140">
            <v>13.4</v>
          </cell>
          <cell r="I1140">
            <v>3.4</v>
          </cell>
          <cell r="J1140">
            <v>3.9</v>
          </cell>
          <cell r="K1140">
            <v>4.0999999999999996</v>
          </cell>
          <cell r="L1140">
            <v>4.0999999999999996</v>
          </cell>
          <cell r="M1140">
            <v>0.2</v>
          </cell>
          <cell r="N1140">
            <v>31.8</v>
          </cell>
          <cell r="O1140">
            <v>1.1000000000000001</v>
          </cell>
          <cell r="P1140">
            <v>0</v>
          </cell>
          <cell r="Q1140">
            <v>30.7</v>
          </cell>
          <cell r="R1140">
            <v>1.3</v>
          </cell>
          <cell r="S1140">
            <v>7.3</v>
          </cell>
          <cell r="T1140">
            <v>1.6</v>
          </cell>
          <cell r="U1140">
            <v>0</v>
          </cell>
          <cell r="V1140">
            <v>45.4</v>
          </cell>
          <cell r="W1140">
            <v>0</v>
          </cell>
          <cell r="X1140">
            <v>66</v>
          </cell>
          <cell r="Y1140">
            <v>29</v>
          </cell>
          <cell r="Z1140">
            <v>1</v>
          </cell>
          <cell r="AA1140">
            <v>0.2</v>
          </cell>
          <cell r="AB1140">
            <v>2.4</v>
          </cell>
          <cell r="AC1140">
            <v>0.13</v>
          </cell>
          <cell r="AD1140">
            <v>0.09</v>
          </cell>
          <cell r="AE1140">
            <v>2.1</v>
          </cell>
          <cell r="AF1140">
            <v>3.7</v>
          </cell>
          <cell r="AG1140">
            <v>1.6</v>
          </cell>
          <cell r="AH1140">
            <v>0.09</v>
          </cell>
          <cell r="AI1140">
            <v>0.5</v>
          </cell>
          <cell r="AJ1140">
            <v>0</v>
          </cell>
          <cell r="AK1140">
            <v>11</v>
          </cell>
          <cell r="AL1140">
            <v>1.18</v>
          </cell>
          <cell r="AM1140">
            <v>640</v>
          </cell>
          <cell r="AN1140">
            <v>140</v>
          </cell>
          <cell r="AO1140">
            <v>31</v>
          </cell>
          <cell r="AP1140">
            <v>98</v>
          </cell>
          <cell r="AQ1140">
            <v>21</v>
          </cell>
          <cell r="AR1140">
            <v>1</v>
          </cell>
          <cell r="AS1140">
            <v>1.2</v>
          </cell>
        </row>
        <row r="1141">
          <cell r="A1141">
            <v>952</v>
          </cell>
          <cell r="B1141" t="str">
            <v>Rissol de camarão</v>
          </cell>
          <cell r="C1141" t="str">
            <v>Pratos compostos</v>
          </cell>
          <cell r="D1141" t="str">
            <v>Pratos, incl. refeições prontas a comer (excluindo sopas e saladas)</v>
          </cell>
          <cell r="E1141" t="str">
            <v>Sanduíches, pizzas e outros produtos similares recheados</v>
          </cell>
          <cell r="F1141">
            <v>211</v>
          </cell>
          <cell r="G1141">
            <v>885</v>
          </cell>
          <cell r="H1141">
            <v>8.6</v>
          </cell>
          <cell r="I1141">
            <v>1.1000000000000001</v>
          </cell>
          <cell r="J1141">
            <v>1.8</v>
          </cell>
          <cell r="K1141">
            <v>5.4</v>
          </cell>
          <cell r="L1141">
            <v>5.4</v>
          </cell>
          <cell r="M1141">
            <v>0</v>
          </cell>
          <cell r="N1141">
            <v>26.6</v>
          </cell>
          <cell r="O1141">
            <v>1.3</v>
          </cell>
          <cell r="P1141">
            <v>0</v>
          </cell>
          <cell r="Q1141">
            <v>25.3</v>
          </cell>
          <cell r="R1141">
            <v>1.4</v>
          </cell>
          <cell r="S1141">
            <v>6.1</v>
          </cell>
          <cell r="T1141">
            <v>1</v>
          </cell>
          <cell r="U1141">
            <v>0</v>
          </cell>
          <cell r="V1141">
            <v>56.1</v>
          </cell>
          <cell r="W1141">
            <v>0</v>
          </cell>
          <cell r="X1141">
            <v>21</v>
          </cell>
          <cell r="Y1141">
            <v>9</v>
          </cell>
          <cell r="Z1141">
            <v>1</v>
          </cell>
          <cell r="AA1141">
            <v>0.1</v>
          </cell>
          <cell r="AB1141">
            <v>5.2</v>
          </cell>
          <cell r="AC1141">
            <v>0.04</v>
          </cell>
          <cell r="AD1141">
            <v>0.03</v>
          </cell>
          <cell r="AE1141">
            <v>0.5</v>
          </cell>
          <cell r="AF1141">
            <v>1.9</v>
          </cell>
          <cell r="AG1141">
            <v>1.4</v>
          </cell>
          <cell r="AH1141">
            <v>0.06</v>
          </cell>
          <cell r="AI1141">
            <v>0.16</v>
          </cell>
          <cell r="AJ1141">
            <v>1</v>
          </cell>
          <cell r="AK1141">
            <v>9.1</v>
          </cell>
          <cell r="AL1141">
            <v>1.1000000000000001</v>
          </cell>
          <cell r="AM1141">
            <v>400</v>
          </cell>
          <cell r="AN1141">
            <v>87</v>
          </cell>
          <cell r="AO1141">
            <v>48</v>
          </cell>
          <cell r="AP1141">
            <v>82</v>
          </cell>
          <cell r="AQ1141">
            <v>14</v>
          </cell>
          <cell r="AR1141">
            <v>1.2</v>
          </cell>
          <cell r="AS1141">
            <v>0.7</v>
          </cell>
        </row>
        <row r="1142">
          <cell r="A1142">
            <v>1152</v>
          </cell>
          <cell r="B1142" t="str">
            <v>Rissol de carne com manteiga</v>
          </cell>
          <cell r="C1142" t="str">
            <v>Pratos compostos</v>
          </cell>
          <cell r="D1142" t="str">
            <v>Pratos, incl. refeições prontas a comer (excluindo sopas e saladas)</v>
          </cell>
          <cell r="E1142" t="str">
            <v>Sanduíches, pizzas e outros produtos similares recheados</v>
          </cell>
          <cell r="F1142">
            <v>238</v>
          </cell>
          <cell r="G1142">
            <v>994</v>
          </cell>
          <cell r="H1142">
            <v>14.1</v>
          </cell>
          <cell r="I1142">
            <v>6.7</v>
          </cell>
          <cell r="J1142">
            <v>4.3</v>
          </cell>
          <cell r="K1142">
            <v>0.9</v>
          </cell>
          <cell r="L1142">
            <v>0.80700000000000005</v>
          </cell>
          <cell r="M1142">
            <v>0.5</v>
          </cell>
          <cell r="N1142">
            <v>19.8</v>
          </cell>
          <cell r="O1142">
            <v>2.5</v>
          </cell>
          <cell r="P1142">
            <v>0.1</v>
          </cell>
          <cell r="Q1142">
            <v>17.100000000000001</v>
          </cell>
          <cell r="R1142">
            <v>1.4</v>
          </cell>
          <cell r="S1142">
            <v>7.3</v>
          </cell>
          <cell r="T1142">
            <v>0.5</v>
          </cell>
          <cell r="U1142">
            <v>0</v>
          </cell>
          <cell r="V1142">
            <v>56.3</v>
          </cell>
          <cell r="W1142">
            <v>0</v>
          </cell>
          <cell r="X1142">
            <v>72</v>
          </cell>
          <cell r="Y1142">
            <v>98</v>
          </cell>
          <cell r="Z1142">
            <v>126</v>
          </cell>
          <cell r="AA1142">
            <v>0.3</v>
          </cell>
          <cell r="AB1142">
            <v>1.0900000000000001</v>
          </cell>
          <cell r="AC1142">
            <v>0.08</v>
          </cell>
          <cell r="AD1142">
            <v>0.09</v>
          </cell>
          <cell r="AE1142">
            <v>1.3</v>
          </cell>
          <cell r="AF1142">
            <v>2.78</v>
          </cell>
          <cell r="AG1142">
            <v>1.53</v>
          </cell>
          <cell r="AH1142">
            <v>0.22</v>
          </cell>
          <cell r="AI1142">
            <v>0.45</v>
          </cell>
          <cell r="AJ1142">
            <v>7.3</v>
          </cell>
          <cell r="AK1142">
            <v>19</v>
          </cell>
          <cell r="AL1142">
            <v>1.17</v>
          </cell>
          <cell r="AM1142">
            <v>220</v>
          </cell>
          <cell r="AN1142">
            <v>200</v>
          </cell>
          <cell r="AO1142">
            <v>27</v>
          </cell>
          <cell r="AP1142">
            <v>110</v>
          </cell>
          <cell r="AQ1142">
            <v>22</v>
          </cell>
          <cell r="AR1142">
            <v>0.9</v>
          </cell>
          <cell r="AS1142">
            <v>1</v>
          </cell>
        </row>
        <row r="1143">
          <cell r="A1143">
            <v>1151</v>
          </cell>
          <cell r="B1143" t="str">
            <v>Rissol de carne com margarina</v>
          </cell>
          <cell r="C1143" t="str">
            <v>Pratos compostos</v>
          </cell>
          <cell r="D1143" t="str">
            <v>Pratos, incl. refeições prontas a comer (excluindo sopas e saladas)</v>
          </cell>
          <cell r="E1143" t="str">
            <v>Sanduíches, pizzas e outros produtos similares recheados</v>
          </cell>
          <cell r="F1143">
            <v>236</v>
          </cell>
          <cell r="G1143">
            <v>985</v>
          </cell>
          <cell r="H1143">
            <v>13.9</v>
          </cell>
          <cell r="I1143">
            <v>5.9</v>
          </cell>
          <cell r="J1143">
            <v>4.0999999999999996</v>
          </cell>
          <cell r="K1143">
            <v>3.1</v>
          </cell>
          <cell r="L1143">
            <v>2.81</v>
          </cell>
          <cell r="M1143">
            <v>0.1</v>
          </cell>
          <cell r="N1143">
            <v>19.7</v>
          </cell>
          <cell r="O1143">
            <v>2.5</v>
          </cell>
          <cell r="P1143">
            <v>0.1</v>
          </cell>
          <cell r="Q1143">
            <v>17.100000000000001</v>
          </cell>
          <cell r="R1143">
            <v>1.4</v>
          </cell>
          <cell r="S1143">
            <v>7.3</v>
          </cell>
          <cell r="T1143">
            <v>0.7</v>
          </cell>
          <cell r="U1143">
            <v>0</v>
          </cell>
          <cell r="V1143">
            <v>56.3</v>
          </cell>
          <cell r="W1143">
            <v>0</v>
          </cell>
          <cell r="X1143">
            <v>46</v>
          </cell>
          <cell r="Y1143">
            <v>102</v>
          </cell>
          <cell r="Z1143">
            <v>166</v>
          </cell>
          <cell r="AA1143">
            <v>0.3</v>
          </cell>
          <cell r="AB1143">
            <v>0.87</v>
          </cell>
          <cell r="AC1143">
            <v>0.08</v>
          </cell>
          <cell r="AD1143">
            <v>0.09</v>
          </cell>
          <cell r="AE1143">
            <v>1.3</v>
          </cell>
          <cell r="AF1143">
            <v>2.78</v>
          </cell>
          <cell r="AG1143">
            <v>1.53</v>
          </cell>
          <cell r="AH1143">
            <v>0.22</v>
          </cell>
          <cell r="AI1143">
            <v>0.45</v>
          </cell>
          <cell r="AJ1143">
            <v>7.3</v>
          </cell>
          <cell r="AK1143">
            <v>19</v>
          </cell>
          <cell r="AL1143">
            <v>1.32</v>
          </cell>
          <cell r="AM1143">
            <v>270</v>
          </cell>
          <cell r="AN1143">
            <v>200</v>
          </cell>
          <cell r="AO1143">
            <v>25</v>
          </cell>
          <cell r="AP1143">
            <v>110</v>
          </cell>
          <cell r="AQ1143">
            <v>22</v>
          </cell>
          <cell r="AR1143">
            <v>0.9</v>
          </cell>
          <cell r="AS1143">
            <v>1</v>
          </cell>
        </row>
        <row r="1144">
          <cell r="A1144">
            <v>874</v>
          </cell>
          <cell r="B1144" t="str">
            <v>Robalo assado com cebola, azeite, banha e manteiga</v>
          </cell>
          <cell r="C1144" t="str">
            <v>Pratos compostos</v>
          </cell>
          <cell r="D1144" t="str">
            <v>Pratos, incl. refeições prontas a comer (excluindo sopas e saladas)</v>
          </cell>
          <cell r="E1144" t="str">
            <v>Pratos, excluindo pratos  de massa ou arroz, sanduíches e pizza</v>
          </cell>
          <cell r="F1144">
            <v>192</v>
          </cell>
          <cell r="G1144">
            <v>802</v>
          </cell>
          <cell r="H1144">
            <v>11.8</v>
          </cell>
          <cell r="I1144">
            <v>3.2</v>
          </cell>
          <cell r="J1144">
            <v>3.6</v>
          </cell>
          <cell r="K1144">
            <v>2.1</v>
          </cell>
          <cell r="L1144">
            <v>0.61299999999999999</v>
          </cell>
          <cell r="M1144">
            <v>0.1</v>
          </cell>
          <cell r="N1144">
            <v>0.6</v>
          </cell>
          <cell r="O1144">
            <v>0.2</v>
          </cell>
          <cell r="P1144">
            <v>0.1</v>
          </cell>
          <cell r="Q1144">
            <v>0.3</v>
          </cell>
          <cell r="R1144">
            <v>0.1</v>
          </cell>
          <cell r="S1144">
            <v>20.399999999999999</v>
          </cell>
          <cell r="T1144">
            <v>1</v>
          </cell>
          <cell r="U1144">
            <v>0.2</v>
          </cell>
          <cell r="V1144">
            <v>64.099999999999994</v>
          </cell>
          <cell r="W1144">
            <v>0.1</v>
          </cell>
          <cell r="X1144">
            <v>62</v>
          </cell>
          <cell r="Y1144">
            <v>51</v>
          </cell>
          <cell r="Z1144">
            <v>11</v>
          </cell>
          <cell r="AA1144">
            <v>4.8</v>
          </cell>
          <cell r="AB1144">
            <v>0.36</v>
          </cell>
          <cell r="AC1144">
            <v>0.22</v>
          </cell>
          <cell r="AD1144">
            <v>0.08</v>
          </cell>
          <cell r="AE1144">
            <v>2.5</v>
          </cell>
          <cell r="AF1144">
            <v>6.88</v>
          </cell>
          <cell r="AG1144">
            <v>3.86</v>
          </cell>
          <cell r="AH1144">
            <v>0.5</v>
          </cell>
          <cell r="AI1144">
            <v>1.3</v>
          </cell>
          <cell r="AJ1144">
            <v>0.8</v>
          </cell>
          <cell r="AK1144">
            <v>9.5</v>
          </cell>
          <cell r="AL1144">
            <v>2.68</v>
          </cell>
          <cell r="AM1144">
            <v>400</v>
          </cell>
          <cell r="AN1144">
            <v>350</v>
          </cell>
          <cell r="AO1144">
            <v>60</v>
          </cell>
          <cell r="AP1144">
            <v>230</v>
          </cell>
          <cell r="AQ1144">
            <v>41</v>
          </cell>
          <cell r="AR1144">
            <v>0.4</v>
          </cell>
          <cell r="AS1144">
            <v>1.4</v>
          </cell>
        </row>
        <row r="1145">
          <cell r="A1145">
            <v>872</v>
          </cell>
          <cell r="B1145" t="str">
            <v>Robalo cozido</v>
          </cell>
          <cell r="C1145" t="str">
            <v>Peixes, mariscos, anfíbios, répteis e invertebrados</v>
          </cell>
          <cell r="D1145" t="str">
            <v>Peixe (músculo)</v>
          </cell>
          <cell r="E1145" t="str">
            <v>Peixe de mar</v>
          </cell>
          <cell r="F1145">
            <v>182</v>
          </cell>
          <cell r="G1145">
            <v>760</v>
          </cell>
          <cell r="H1145">
            <v>10.9</v>
          </cell>
          <cell r="I1145">
            <v>2.2000000000000002</v>
          </cell>
          <cell r="J1145">
            <v>3.5</v>
          </cell>
          <cell r="K1145">
            <v>3.4</v>
          </cell>
          <cell r="L1145">
            <v>0.8</v>
          </cell>
          <cell r="M1145">
            <v>0</v>
          </cell>
          <cell r="N1145">
            <v>0</v>
          </cell>
          <cell r="O1145">
            <v>0</v>
          </cell>
          <cell r="P1145">
            <v>0</v>
          </cell>
          <cell r="Q1145">
            <v>0</v>
          </cell>
          <cell r="R1145">
            <v>0</v>
          </cell>
          <cell r="S1145">
            <v>21</v>
          </cell>
          <cell r="T1145">
            <v>0.6</v>
          </cell>
          <cell r="U1145">
            <v>0</v>
          </cell>
          <cell r="V1145">
            <v>66.099999999999994</v>
          </cell>
          <cell r="W1145">
            <v>0</v>
          </cell>
          <cell r="X1145">
            <v>87</v>
          </cell>
          <cell r="Y1145">
            <v>28</v>
          </cell>
          <cell r="Z1145">
            <v>0</v>
          </cell>
          <cell r="AA1145">
            <v>5.8</v>
          </cell>
          <cell r="AB1145">
            <v>0.34</v>
          </cell>
          <cell r="AC1145">
            <v>0.18</v>
          </cell>
          <cell r="AD1145">
            <v>0.13</v>
          </cell>
          <cell r="AE1145">
            <v>2.6</v>
          </cell>
          <cell r="AF1145">
            <v>6.5</v>
          </cell>
          <cell r="AG1145">
            <v>3.9</v>
          </cell>
          <cell r="AH1145">
            <v>0.14000000000000001</v>
          </cell>
          <cell r="AI1145">
            <v>1.1000000000000001</v>
          </cell>
          <cell r="AJ1145">
            <v>0</v>
          </cell>
          <cell r="AK1145">
            <v>9.3000000000000007</v>
          </cell>
          <cell r="AL1145">
            <v>1.7</v>
          </cell>
          <cell r="AM1145">
            <v>240</v>
          </cell>
          <cell r="AN1145">
            <v>330</v>
          </cell>
          <cell r="AO1145">
            <v>74</v>
          </cell>
          <cell r="AP1145">
            <v>270</v>
          </cell>
          <cell r="AQ1145">
            <v>34</v>
          </cell>
          <cell r="AR1145">
            <v>0.4</v>
          </cell>
          <cell r="AS1145">
            <v>1.1000000000000001</v>
          </cell>
        </row>
        <row r="1146">
          <cell r="A1146">
            <v>871</v>
          </cell>
          <cell r="B1146" t="str">
            <v>Robalo cru</v>
          </cell>
          <cell r="C1146" t="str">
            <v>Peixes, mariscos, anfíbios, répteis e invertebrados</v>
          </cell>
          <cell r="D1146" t="str">
            <v>Peixe (músculo)</v>
          </cell>
          <cell r="E1146" t="str">
            <v>Peixe de mar</v>
          </cell>
          <cell r="F1146">
            <v>106</v>
          </cell>
          <cell r="G1146">
            <v>444</v>
          </cell>
          <cell r="H1146">
            <v>3.5</v>
          </cell>
          <cell r="I1146">
            <v>0.8</v>
          </cell>
          <cell r="J1146">
            <v>0.9</v>
          </cell>
          <cell r="K1146">
            <v>0.8</v>
          </cell>
          <cell r="L1146">
            <v>0.18</v>
          </cell>
          <cell r="M1146">
            <v>0</v>
          </cell>
          <cell r="N1146">
            <v>0</v>
          </cell>
          <cell r="O1146">
            <v>0</v>
          </cell>
          <cell r="P1146">
            <v>0</v>
          </cell>
          <cell r="Q1146">
            <v>0</v>
          </cell>
          <cell r="R1146">
            <v>0</v>
          </cell>
          <cell r="S1146">
            <v>18.5</v>
          </cell>
          <cell r="T1146">
            <v>0.2</v>
          </cell>
          <cell r="U1146">
            <v>0</v>
          </cell>
          <cell r="V1146">
            <v>71.8</v>
          </cell>
          <cell r="W1146">
            <v>0</v>
          </cell>
          <cell r="X1146">
            <v>52</v>
          </cell>
          <cell r="Y1146">
            <v>36</v>
          </cell>
          <cell r="Z1146">
            <v>0</v>
          </cell>
          <cell r="AA1146">
            <v>5</v>
          </cell>
          <cell r="AB1146">
            <v>0.17</v>
          </cell>
          <cell r="AC1146">
            <v>0.26</v>
          </cell>
          <cell r="AD1146">
            <v>0.08</v>
          </cell>
          <cell r="AE1146">
            <v>2.7</v>
          </cell>
          <cell r="AF1146">
            <v>6.2</v>
          </cell>
          <cell r="AG1146">
            <v>3.5</v>
          </cell>
          <cell r="AH1146">
            <v>0.49</v>
          </cell>
          <cell r="AI1146">
            <v>1.3</v>
          </cell>
          <cell r="AJ1146">
            <v>0</v>
          </cell>
          <cell r="AK1146">
            <v>9.5</v>
          </cell>
          <cell r="AL1146">
            <v>1.7</v>
          </cell>
          <cell r="AM1146">
            <v>95</v>
          </cell>
          <cell r="AN1146">
            <v>350</v>
          </cell>
          <cell r="AO1146">
            <v>52</v>
          </cell>
          <cell r="AP1146">
            <v>230</v>
          </cell>
          <cell r="AQ1146">
            <v>38</v>
          </cell>
          <cell r="AR1146">
            <v>0.4</v>
          </cell>
          <cell r="AS1146">
            <v>1.2</v>
          </cell>
        </row>
        <row r="1147">
          <cell r="A1147">
            <v>873</v>
          </cell>
          <cell r="B1147" t="str">
            <v>Robalo grelhado</v>
          </cell>
          <cell r="C1147" t="str">
            <v>Peixes, mariscos, anfíbios, répteis e invertebrados</v>
          </cell>
          <cell r="D1147" t="str">
            <v>Peixe (músculo)</v>
          </cell>
          <cell r="E1147" t="str">
            <v>Peixe de mar</v>
          </cell>
          <cell r="F1147">
            <v>209</v>
          </cell>
          <cell r="G1147">
            <v>872</v>
          </cell>
          <cell r="H1147">
            <v>13</v>
          </cell>
          <cell r="I1147">
            <v>2.6</v>
          </cell>
          <cell r="J1147">
            <v>4.2</v>
          </cell>
          <cell r="K1147">
            <v>3.5</v>
          </cell>
          <cell r="L1147">
            <v>0.8</v>
          </cell>
          <cell r="M1147">
            <v>0</v>
          </cell>
          <cell r="N1147">
            <v>0</v>
          </cell>
          <cell r="O1147">
            <v>0</v>
          </cell>
          <cell r="P1147">
            <v>0</v>
          </cell>
          <cell r="Q1147">
            <v>0</v>
          </cell>
          <cell r="R1147">
            <v>0</v>
          </cell>
          <cell r="S1147">
            <v>23</v>
          </cell>
          <cell r="T1147">
            <v>1.4</v>
          </cell>
          <cell r="U1147">
            <v>0</v>
          </cell>
          <cell r="V1147">
            <v>60.1</v>
          </cell>
          <cell r="W1147">
            <v>0</v>
          </cell>
          <cell r="X1147">
            <v>59</v>
          </cell>
          <cell r="Y1147">
            <v>35</v>
          </cell>
          <cell r="Z1147">
            <v>0</v>
          </cell>
          <cell r="AA1147">
            <v>6.7</v>
          </cell>
          <cell r="AB1147">
            <v>0.21</v>
          </cell>
          <cell r="AC1147">
            <v>0.21</v>
          </cell>
          <cell r="AD1147">
            <v>0.18</v>
          </cell>
          <cell r="AE1147">
            <v>3.5</v>
          </cell>
          <cell r="AF1147">
            <v>7.8</v>
          </cell>
          <cell r="AG1147">
            <v>4.3</v>
          </cell>
          <cell r="AH1147">
            <v>0.13</v>
          </cell>
          <cell r="AI1147">
            <v>1.4</v>
          </cell>
          <cell r="AJ1147">
            <v>0</v>
          </cell>
          <cell r="AK1147">
            <v>9.3000000000000007</v>
          </cell>
          <cell r="AL1147">
            <v>3.6</v>
          </cell>
          <cell r="AM1147">
            <v>560</v>
          </cell>
          <cell r="AN1147">
            <v>430</v>
          </cell>
          <cell r="AO1147">
            <v>120</v>
          </cell>
          <cell r="AP1147">
            <v>440</v>
          </cell>
          <cell r="AQ1147">
            <v>46</v>
          </cell>
          <cell r="AR1147">
            <v>0.4</v>
          </cell>
          <cell r="AS1147">
            <v>1.6</v>
          </cell>
          <cell r="AU1147">
            <v>18</v>
          </cell>
        </row>
        <row r="1148">
          <cell r="A1148">
            <v>1032</v>
          </cell>
          <cell r="B1148" t="str">
            <v>Rojões de carne gorda</v>
          </cell>
          <cell r="C1148" t="str">
            <v>Pratos compostos</v>
          </cell>
          <cell r="D1148" t="str">
            <v>Pratos, incl. refeições prontas a comer (excluindo sopas e saladas)</v>
          </cell>
          <cell r="E1148" t="str">
            <v>Pratos, excluindo pratos  de massa ou arroz, sanduíches e pizza</v>
          </cell>
          <cell r="F1148">
            <v>244</v>
          </cell>
          <cell r="G1148">
            <v>1010</v>
          </cell>
          <cell r="H1148">
            <v>19</v>
          </cell>
          <cell r="I1148">
            <v>6.1</v>
          </cell>
          <cell r="J1148">
            <v>7.4</v>
          </cell>
          <cell r="K1148">
            <v>2.9</v>
          </cell>
          <cell r="L1148">
            <v>2.5</v>
          </cell>
          <cell r="M1148">
            <v>0.1</v>
          </cell>
          <cell r="N1148">
            <v>0.8</v>
          </cell>
          <cell r="O1148">
            <v>0.1</v>
          </cell>
          <cell r="P1148">
            <v>0</v>
          </cell>
          <cell r="Q1148">
            <v>0.6</v>
          </cell>
          <cell r="R1148">
            <v>0.3</v>
          </cell>
          <cell r="S1148">
            <v>14.9</v>
          </cell>
          <cell r="T1148">
            <v>0.8</v>
          </cell>
          <cell r="U1148">
            <v>1.3</v>
          </cell>
          <cell r="V1148">
            <v>61.6</v>
          </cell>
          <cell r="W1148">
            <v>0</v>
          </cell>
          <cell r="X1148">
            <v>60</v>
          </cell>
          <cell r="Y1148">
            <v>23</v>
          </cell>
          <cell r="Z1148">
            <v>134</v>
          </cell>
          <cell r="AA1148">
            <v>0.6</v>
          </cell>
          <cell r="AB1148">
            <v>0.19</v>
          </cell>
          <cell r="AC1148">
            <v>0.64</v>
          </cell>
          <cell r="AD1148">
            <v>0.2</v>
          </cell>
          <cell r="AE1148">
            <v>6.1</v>
          </cell>
          <cell r="AF1148">
            <v>8.9700000000000006</v>
          </cell>
          <cell r="AG1148">
            <v>2.72</v>
          </cell>
          <cell r="AH1148">
            <v>0.37</v>
          </cell>
          <cell r="AI1148">
            <v>0.8</v>
          </cell>
          <cell r="AJ1148">
            <v>9.9</v>
          </cell>
          <cell r="AK1148">
            <v>7.8</v>
          </cell>
          <cell r="AL1148">
            <v>1.64</v>
          </cell>
          <cell r="AM1148">
            <v>320</v>
          </cell>
          <cell r="AN1148">
            <v>300</v>
          </cell>
          <cell r="AO1148">
            <v>20</v>
          </cell>
          <cell r="AP1148">
            <v>170</v>
          </cell>
          <cell r="AQ1148">
            <v>19</v>
          </cell>
          <cell r="AR1148">
            <v>1.1000000000000001</v>
          </cell>
          <cell r="AS1148">
            <v>1.5</v>
          </cell>
        </row>
        <row r="1149">
          <cell r="A1149">
            <v>1031</v>
          </cell>
          <cell r="B1149" t="str">
            <v>Rojões de carne magra</v>
          </cell>
          <cell r="C1149" t="str">
            <v>Pratos compostos</v>
          </cell>
          <cell r="D1149" t="str">
            <v>Pratos, incl. refeições prontas a comer (excluindo sopas e saladas)</v>
          </cell>
          <cell r="E1149" t="str">
            <v>Pratos, excluindo pratos  de massa ou arroz, sanduíches e pizza</v>
          </cell>
          <cell r="F1149">
            <v>140</v>
          </cell>
          <cell r="G1149">
            <v>585</v>
          </cell>
          <cell r="H1149">
            <v>5.6</v>
          </cell>
          <cell r="I1149">
            <v>1.6</v>
          </cell>
          <cell r="J1149">
            <v>2.8</v>
          </cell>
          <cell r="K1149">
            <v>0.7</v>
          </cell>
          <cell r="L1149">
            <v>0.65200000000000002</v>
          </cell>
          <cell r="M1149">
            <v>0</v>
          </cell>
          <cell r="N1149">
            <v>8.6999999999999993</v>
          </cell>
          <cell r="O1149">
            <v>0.6</v>
          </cell>
          <cell r="P1149">
            <v>0</v>
          </cell>
          <cell r="Q1149">
            <v>8.1</v>
          </cell>
          <cell r="R1149">
            <v>0.8</v>
          </cell>
          <cell r="S1149">
            <v>11.1</v>
          </cell>
          <cell r="T1149">
            <v>0.7</v>
          </cell>
          <cell r="U1149">
            <v>1.1000000000000001</v>
          </cell>
          <cell r="V1149">
            <v>71</v>
          </cell>
          <cell r="W1149">
            <v>0.2</v>
          </cell>
          <cell r="X1149">
            <v>29</v>
          </cell>
          <cell r="Y1149">
            <v>12</v>
          </cell>
          <cell r="Z1149">
            <v>1</v>
          </cell>
          <cell r="AA1149">
            <v>0.3</v>
          </cell>
          <cell r="AB1149">
            <v>0.31</v>
          </cell>
          <cell r="AC1149">
            <v>0.41</v>
          </cell>
          <cell r="AD1149">
            <v>0.08</v>
          </cell>
          <cell r="AE1149">
            <v>3</v>
          </cell>
          <cell r="AF1149">
            <v>5.38</v>
          </cell>
          <cell r="AG1149">
            <v>2.37</v>
          </cell>
          <cell r="AH1149">
            <v>0.4</v>
          </cell>
          <cell r="AI1149">
            <v>0.45</v>
          </cell>
          <cell r="AJ1149">
            <v>8.6</v>
          </cell>
          <cell r="AK1149">
            <v>18</v>
          </cell>
          <cell r="AL1149">
            <v>1.49</v>
          </cell>
          <cell r="AM1149">
            <v>280</v>
          </cell>
          <cell r="AN1149">
            <v>400</v>
          </cell>
          <cell r="AO1149">
            <v>9.8000000000000007</v>
          </cell>
          <cell r="AP1149">
            <v>120</v>
          </cell>
          <cell r="AQ1149">
            <v>19</v>
          </cell>
          <cell r="AR1149">
            <v>0.5</v>
          </cell>
          <cell r="AS1149">
            <v>0.8</v>
          </cell>
        </row>
        <row r="1150">
          <cell r="A1150">
            <v>696</v>
          </cell>
          <cell r="B1150" t="str">
            <v>Romã</v>
          </cell>
          <cell r="C1150" t="str">
            <v>Frutos e produtos derivados de frutos</v>
          </cell>
          <cell r="D1150" t="str">
            <v>Fruta utilizada como fruta</v>
          </cell>
          <cell r="E1150" t="str">
            <v>Frutos diversos com casca não comestível, grandes</v>
          </cell>
          <cell r="F1150">
            <v>60</v>
          </cell>
          <cell r="G1150">
            <v>254</v>
          </cell>
          <cell r="H1150">
            <v>0.4</v>
          </cell>
          <cell r="I1150">
            <v>0.1</v>
          </cell>
          <cell r="J1150">
            <v>0.2</v>
          </cell>
          <cell r="K1150">
            <v>0</v>
          </cell>
          <cell r="L1150">
            <v>0</v>
          </cell>
          <cell r="M1150">
            <v>0</v>
          </cell>
          <cell r="N1150">
            <v>12</v>
          </cell>
          <cell r="O1150">
            <v>12</v>
          </cell>
          <cell r="P1150">
            <v>0</v>
          </cell>
          <cell r="Q1150">
            <v>0</v>
          </cell>
          <cell r="R1150">
            <v>3.4</v>
          </cell>
          <cell r="S1150">
            <v>0.4</v>
          </cell>
          <cell r="T1150">
            <v>0</v>
          </cell>
          <cell r="U1150">
            <v>0</v>
          </cell>
          <cell r="V1150">
            <v>83.3</v>
          </cell>
          <cell r="W1150">
            <v>0.1</v>
          </cell>
          <cell r="X1150">
            <v>0</v>
          </cell>
          <cell r="Y1150">
            <v>6</v>
          </cell>
          <cell r="Z1150">
            <v>38</v>
          </cell>
          <cell r="AA1150">
            <v>0</v>
          </cell>
          <cell r="AB1150">
            <v>0.9</v>
          </cell>
          <cell r="AC1150">
            <v>0.05</v>
          </cell>
          <cell r="AD1150">
            <v>0.03</v>
          </cell>
          <cell r="AE1150">
            <v>0.2</v>
          </cell>
          <cell r="AF1150">
            <v>0.3</v>
          </cell>
          <cell r="AG1150">
            <v>0.1</v>
          </cell>
          <cell r="AH1150">
            <v>0.2</v>
          </cell>
          <cell r="AI1150">
            <v>0</v>
          </cell>
          <cell r="AJ1150">
            <v>13</v>
          </cell>
          <cell r="AK1150">
            <v>10</v>
          </cell>
          <cell r="AL1150">
            <v>0.51</v>
          </cell>
          <cell r="AM1150">
            <v>3</v>
          </cell>
          <cell r="AN1150">
            <v>240</v>
          </cell>
          <cell r="AO1150">
            <v>11</v>
          </cell>
          <cell r="AP1150">
            <v>14</v>
          </cell>
          <cell r="AQ1150">
            <v>7</v>
          </cell>
          <cell r="AR1150">
            <v>0.6</v>
          </cell>
          <cell r="AS1150">
            <v>0.3</v>
          </cell>
        </row>
        <row r="1151">
          <cell r="A1151">
            <v>1225</v>
          </cell>
          <cell r="B1151" t="str">
            <v>Rúcula crua</v>
          </cell>
          <cell r="C1151" t="str">
            <v>Produtos hortícolas e derivados</v>
          </cell>
          <cell r="D1151" t="str">
            <v>Hortícolas folhosos</v>
          </cell>
          <cell r="E1151" t="str">
            <v>Alfaces e outros vegetais para salada</v>
          </cell>
          <cell r="F1151">
            <v>29</v>
          </cell>
          <cell r="G1151">
            <v>120</v>
          </cell>
          <cell r="H1151">
            <v>0.7</v>
          </cell>
          <cell r="I1151">
            <v>0.1</v>
          </cell>
          <cell r="J1151">
            <v>0.1</v>
          </cell>
          <cell r="K1151">
            <v>0.3</v>
          </cell>
          <cell r="L1151">
            <v>0.2</v>
          </cell>
          <cell r="M1151">
            <v>0</v>
          </cell>
          <cell r="N1151">
            <v>2.2000000000000002</v>
          </cell>
          <cell r="O1151">
            <v>2.1</v>
          </cell>
          <cell r="P1151">
            <v>0</v>
          </cell>
          <cell r="Q1151">
            <v>0.1</v>
          </cell>
          <cell r="R1151">
            <v>1.6</v>
          </cell>
          <cell r="S1151">
            <v>2.6</v>
          </cell>
          <cell r="T1151">
            <v>0.1</v>
          </cell>
          <cell r="U1151">
            <v>0</v>
          </cell>
          <cell r="V1151">
            <v>91.7</v>
          </cell>
          <cell r="W1151">
            <v>0</v>
          </cell>
          <cell r="X1151">
            <v>0</v>
          </cell>
          <cell r="Y1151">
            <v>308</v>
          </cell>
          <cell r="Z1151">
            <v>1848</v>
          </cell>
          <cell r="AA1151">
            <v>0</v>
          </cell>
          <cell r="AB1151">
            <v>0.43</v>
          </cell>
          <cell r="AC1151">
            <v>0.04</v>
          </cell>
          <cell r="AD1151">
            <v>0.09</v>
          </cell>
          <cell r="AE1151">
            <v>0.3</v>
          </cell>
          <cell r="AF1151">
            <v>0.4</v>
          </cell>
          <cell r="AG1151">
            <v>0.1</v>
          </cell>
          <cell r="AH1151">
            <v>7.0000000000000007E-2</v>
          </cell>
          <cell r="AI1151">
            <v>0</v>
          </cell>
          <cell r="AJ1151">
            <v>15</v>
          </cell>
          <cell r="AK1151">
            <v>97</v>
          </cell>
          <cell r="AL1151">
            <v>1.9</v>
          </cell>
          <cell r="AM1151">
            <v>27</v>
          </cell>
          <cell r="AN1151">
            <v>370</v>
          </cell>
          <cell r="AO1151">
            <v>160</v>
          </cell>
          <cell r="AP1151">
            <v>52</v>
          </cell>
          <cell r="AQ1151">
            <v>41</v>
          </cell>
          <cell r="AR1151">
            <v>1.5</v>
          </cell>
          <cell r="AS1151">
            <v>0.4</v>
          </cell>
        </row>
        <row r="1152">
          <cell r="A1152">
            <v>875</v>
          </cell>
          <cell r="B1152" t="str">
            <v>Safio cru</v>
          </cell>
          <cell r="C1152" t="str">
            <v>Peixes, mariscos, anfíbios, répteis e invertebrados</v>
          </cell>
          <cell r="D1152" t="str">
            <v>Peixe (músculo)</v>
          </cell>
          <cell r="E1152" t="str">
            <v>Peixe de mar</v>
          </cell>
          <cell r="F1152">
            <v>109</v>
          </cell>
          <cell r="G1152">
            <v>456</v>
          </cell>
          <cell r="H1152">
            <v>4.2</v>
          </cell>
          <cell r="I1152">
            <v>1.2</v>
          </cell>
          <cell r="J1152">
            <v>2.1</v>
          </cell>
          <cell r="K1152">
            <v>0.8</v>
          </cell>
          <cell r="L1152">
            <v>0</v>
          </cell>
          <cell r="M1152">
            <v>0</v>
          </cell>
          <cell r="N1152">
            <v>0</v>
          </cell>
          <cell r="O1152">
            <v>0</v>
          </cell>
          <cell r="P1152">
            <v>0</v>
          </cell>
          <cell r="Q1152">
            <v>0</v>
          </cell>
          <cell r="R1152">
            <v>0</v>
          </cell>
          <cell r="S1152">
            <v>17.7</v>
          </cell>
          <cell r="T1152">
            <v>0.2</v>
          </cell>
          <cell r="U1152">
            <v>0</v>
          </cell>
          <cell r="V1152">
            <v>76.400000000000006</v>
          </cell>
          <cell r="W1152">
            <v>0</v>
          </cell>
          <cell r="X1152">
            <v>49</v>
          </cell>
          <cell r="Y1152">
            <v>267</v>
          </cell>
          <cell r="Z1152">
            <v>0</v>
          </cell>
          <cell r="AA1152">
            <v>91</v>
          </cell>
          <cell r="AB1152">
            <v>1.5</v>
          </cell>
          <cell r="AC1152">
            <v>0.04</v>
          </cell>
          <cell r="AD1152">
            <v>0.05</v>
          </cell>
          <cell r="AE1152">
            <v>1.5</v>
          </cell>
          <cell r="AF1152">
            <v>4.8</v>
          </cell>
          <cell r="AG1152">
            <v>3.3</v>
          </cell>
          <cell r="AH1152">
            <v>0.55000000000000004</v>
          </cell>
          <cell r="AI1152">
            <v>0.3</v>
          </cell>
          <cell r="AJ1152">
            <v>0</v>
          </cell>
          <cell r="AK1152">
            <v>13</v>
          </cell>
          <cell r="AL1152">
            <v>1</v>
          </cell>
          <cell r="AM1152">
            <v>84</v>
          </cell>
          <cell r="AN1152">
            <v>340</v>
          </cell>
          <cell r="AO1152">
            <v>130</v>
          </cell>
          <cell r="AP1152">
            <v>220</v>
          </cell>
          <cell r="AQ1152">
            <v>28</v>
          </cell>
          <cell r="AR1152">
            <v>0.2</v>
          </cell>
          <cell r="AS1152">
            <v>1.1000000000000001</v>
          </cell>
        </row>
        <row r="1153">
          <cell r="A1153">
            <v>972</v>
          </cell>
          <cell r="B1153" t="str">
            <v>Sal</v>
          </cell>
          <cell r="C1153" t="str">
            <v>Temperos, molhos e condimentos</v>
          </cell>
          <cell r="D1153" t="str">
            <v>Temperos</v>
          </cell>
          <cell r="E1153" t="str">
            <v>Sal</v>
          </cell>
          <cell r="F1153">
            <v>0</v>
          </cell>
          <cell r="G1153">
            <v>0</v>
          </cell>
          <cell r="H1153">
            <v>0</v>
          </cell>
          <cell r="I1153">
            <v>0</v>
          </cell>
          <cell r="J1153">
            <v>0</v>
          </cell>
          <cell r="K1153">
            <v>0</v>
          </cell>
          <cell r="L1153">
            <v>0</v>
          </cell>
          <cell r="M1153">
            <v>0</v>
          </cell>
          <cell r="N1153">
            <v>0</v>
          </cell>
          <cell r="O1153">
            <v>0</v>
          </cell>
          <cell r="P1153">
            <v>0</v>
          </cell>
          <cell r="Q1153">
            <v>0</v>
          </cell>
          <cell r="R1153">
            <v>0</v>
          </cell>
          <cell r="S1153">
            <v>0</v>
          </cell>
          <cell r="T1153">
            <v>100</v>
          </cell>
          <cell r="U1153">
            <v>0</v>
          </cell>
          <cell r="V1153">
            <v>0</v>
          </cell>
          <cell r="W1153">
            <v>0</v>
          </cell>
          <cell r="X1153">
            <v>0</v>
          </cell>
          <cell r="Y1153">
            <v>0</v>
          </cell>
          <cell r="Z1153">
            <v>0</v>
          </cell>
          <cell r="AA1153">
            <v>0</v>
          </cell>
          <cell r="AB1153">
            <v>0</v>
          </cell>
          <cell r="AC1153">
            <v>0</v>
          </cell>
          <cell r="AD1153">
            <v>0</v>
          </cell>
          <cell r="AE1153">
            <v>0</v>
          </cell>
          <cell r="AF1153">
            <v>0</v>
          </cell>
          <cell r="AG1153">
            <v>0</v>
          </cell>
          <cell r="AH1153">
            <v>0</v>
          </cell>
          <cell r="AI1153">
            <v>0</v>
          </cell>
          <cell r="AJ1153">
            <v>0</v>
          </cell>
          <cell r="AK1153">
            <v>0</v>
          </cell>
          <cell r="AL1153">
            <v>98</v>
          </cell>
          <cell r="AM1153">
            <v>40000</v>
          </cell>
          <cell r="AN1153">
            <v>0</v>
          </cell>
          <cell r="AO1153">
            <v>0</v>
          </cell>
          <cell r="AP1153">
            <v>0</v>
          </cell>
          <cell r="AQ1153">
            <v>300</v>
          </cell>
          <cell r="AR1153">
            <v>0</v>
          </cell>
          <cell r="AS1153">
            <v>0</v>
          </cell>
        </row>
        <row r="1154">
          <cell r="A1154">
            <v>1122</v>
          </cell>
          <cell r="B1154" t="str">
            <v>Salada de alface e tomate temperada com azeite e vinagre</v>
          </cell>
          <cell r="C1154" t="str">
            <v>Pratos compostos</v>
          </cell>
          <cell r="D1154" t="str">
            <v>Sopas e saladas</v>
          </cell>
          <cell r="E1154" t="str">
            <v>Saladas</v>
          </cell>
          <cell r="F1154">
            <v>30</v>
          </cell>
          <cell r="G1154">
            <v>125</v>
          </cell>
          <cell r="H1154">
            <v>1.4</v>
          </cell>
          <cell r="I1154">
            <v>0.2</v>
          </cell>
          <cell r="J1154">
            <v>0.9</v>
          </cell>
          <cell r="K1154">
            <v>0.2</v>
          </cell>
          <cell r="L1154">
            <v>0.20100000000000001</v>
          </cell>
          <cell r="M1154">
            <v>0</v>
          </cell>
          <cell r="N1154">
            <v>2.6</v>
          </cell>
          <cell r="O1154">
            <v>2.6</v>
          </cell>
          <cell r="P1154">
            <v>0</v>
          </cell>
          <cell r="Q1154">
            <v>0</v>
          </cell>
          <cell r="R1154">
            <v>1.3</v>
          </cell>
          <cell r="S1154">
            <v>1.1000000000000001</v>
          </cell>
          <cell r="T1154">
            <v>0.5</v>
          </cell>
          <cell r="U1154">
            <v>0</v>
          </cell>
          <cell r="V1154">
            <v>92.8</v>
          </cell>
          <cell r="W1154">
            <v>0</v>
          </cell>
          <cell r="X1154">
            <v>0</v>
          </cell>
          <cell r="Y1154">
            <v>93</v>
          </cell>
          <cell r="Z1154">
            <v>556</v>
          </cell>
          <cell r="AA1154">
            <v>0</v>
          </cell>
          <cell r="AB1154">
            <v>1.1399999999999999</v>
          </cell>
          <cell r="AC1154">
            <v>0.05</v>
          </cell>
          <cell r="AD1154">
            <v>0.03</v>
          </cell>
          <cell r="AE1154">
            <v>0.53</v>
          </cell>
          <cell r="AF1154">
            <v>0.62</v>
          </cell>
          <cell r="AG1154">
            <v>0.1</v>
          </cell>
          <cell r="AH1154">
            <v>0.11</v>
          </cell>
          <cell r="AI1154">
            <v>0</v>
          </cell>
          <cell r="AJ1154">
            <v>14.6</v>
          </cell>
          <cell r="AK1154">
            <v>29</v>
          </cell>
          <cell r="AL1154">
            <v>1.02</v>
          </cell>
          <cell r="AM1154">
            <v>200</v>
          </cell>
          <cell r="AN1154">
            <v>260</v>
          </cell>
          <cell r="AO1154">
            <v>29</v>
          </cell>
          <cell r="AP1154">
            <v>26</v>
          </cell>
          <cell r="AQ1154">
            <v>16</v>
          </cell>
          <cell r="AR1154">
            <v>0.9</v>
          </cell>
          <cell r="AS1154">
            <v>0.2</v>
          </cell>
        </row>
        <row r="1155">
          <cell r="A1155">
            <v>1043</v>
          </cell>
          <cell r="B1155" t="str">
            <v>Salada de atum</v>
          </cell>
          <cell r="C1155" t="str">
            <v>Pratos compostos</v>
          </cell>
          <cell r="D1155" t="str">
            <v>Pratos, incl. refeições prontas a comer (excluindo sopas e saladas)</v>
          </cell>
          <cell r="E1155" t="str">
            <v>Pratos, excluindo pratos  de massa ou arroz, sanduíches e pizza</v>
          </cell>
          <cell r="F1155">
            <v>104</v>
          </cell>
          <cell r="G1155">
            <v>436</v>
          </cell>
          <cell r="H1155">
            <v>4.3</v>
          </cell>
          <cell r="I1155">
            <v>0.6</v>
          </cell>
          <cell r="J1155">
            <v>1.8</v>
          </cell>
          <cell r="K1155">
            <v>1.4</v>
          </cell>
          <cell r="L1155">
            <v>1.33</v>
          </cell>
          <cell r="M1155">
            <v>0</v>
          </cell>
          <cell r="N1155">
            <v>8.4</v>
          </cell>
          <cell r="O1155">
            <v>0.9</v>
          </cell>
          <cell r="P1155">
            <v>0</v>
          </cell>
          <cell r="Q1155">
            <v>7.5</v>
          </cell>
          <cell r="R1155">
            <v>1.3</v>
          </cell>
          <cell r="S1155">
            <v>6.9</v>
          </cell>
          <cell r="T1155">
            <v>0.2</v>
          </cell>
          <cell r="U1155">
            <v>0</v>
          </cell>
          <cell r="V1155">
            <v>77.8</v>
          </cell>
          <cell r="W1155">
            <v>0.5</v>
          </cell>
          <cell r="X1155">
            <v>63</v>
          </cell>
          <cell r="Y1155">
            <v>77</v>
          </cell>
          <cell r="Z1155">
            <v>281</v>
          </cell>
          <cell r="AA1155">
            <v>0.3</v>
          </cell>
          <cell r="AB1155">
            <v>0.99</v>
          </cell>
          <cell r="AC1155">
            <v>0.13</v>
          </cell>
          <cell r="AD1155">
            <v>0.08</v>
          </cell>
          <cell r="AE1155">
            <v>2.1</v>
          </cell>
          <cell r="AF1155">
            <v>3.59</v>
          </cell>
          <cell r="AG1155">
            <v>1.5</v>
          </cell>
          <cell r="AH1155">
            <v>0.28999999999999998</v>
          </cell>
          <cell r="AI1155">
            <v>0.49</v>
          </cell>
          <cell r="AJ1155">
            <v>25.4</v>
          </cell>
          <cell r="AK1155">
            <v>41</v>
          </cell>
          <cell r="AL1155">
            <v>0.88200000000000001</v>
          </cell>
          <cell r="AM1155">
            <v>88</v>
          </cell>
          <cell r="AN1155">
            <v>340</v>
          </cell>
          <cell r="AO1155">
            <v>35</v>
          </cell>
          <cell r="AP1155">
            <v>85</v>
          </cell>
          <cell r="AQ1155">
            <v>19</v>
          </cell>
          <cell r="AR1155">
            <v>0.9</v>
          </cell>
          <cell r="AS1155">
            <v>0.5</v>
          </cell>
        </row>
        <row r="1156">
          <cell r="A1156">
            <v>1042</v>
          </cell>
          <cell r="B1156" t="str">
            <v>Salada de bacalhau com grão</v>
          </cell>
          <cell r="C1156" t="str">
            <v>Pratos compostos</v>
          </cell>
          <cell r="D1156" t="str">
            <v>Pratos, incl. refeições prontas a comer (excluindo sopas e saladas)</v>
          </cell>
          <cell r="E1156" t="str">
            <v>Pratos, excluindo pratos  de massa ou arroz, sanduíches e pizza</v>
          </cell>
          <cell r="F1156">
            <v>115</v>
          </cell>
          <cell r="G1156">
            <v>481</v>
          </cell>
          <cell r="H1156">
            <v>4.9000000000000004</v>
          </cell>
          <cell r="I1156">
            <v>0.7</v>
          </cell>
          <cell r="J1156">
            <v>2.8</v>
          </cell>
          <cell r="K1156">
            <v>0.8</v>
          </cell>
          <cell r="L1156">
            <v>0.745</v>
          </cell>
          <cell r="M1156">
            <v>0</v>
          </cell>
          <cell r="N1156">
            <v>7.6</v>
          </cell>
          <cell r="O1156">
            <v>0.9</v>
          </cell>
          <cell r="P1156">
            <v>0.4</v>
          </cell>
          <cell r="Q1156">
            <v>6.3</v>
          </cell>
          <cell r="R1156">
            <v>2.8</v>
          </cell>
          <cell r="S1156">
            <v>8.6999999999999993</v>
          </cell>
          <cell r="T1156">
            <v>1.8</v>
          </cell>
          <cell r="U1156">
            <v>0</v>
          </cell>
          <cell r="V1156">
            <v>73.400000000000006</v>
          </cell>
          <cell r="W1156">
            <v>0</v>
          </cell>
          <cell r="X1156">
            <v>13</v>
          </cell>
          <cell r="Y1156">
            <v>29</v>
          </cell>
          <cell r="Z1156">
            <v>169</v>
          </cell>
          <cell r="AA1156">
            <v>1.1000000000000001</v>
          </cell>
          <cell r="AB1156">
            <v>1.1499999999999999</v>
          </cell>
          <cell r="AC1156">
            <v>0.09</v>
          </cell>
          <cell r="AD1156">
            <v>0.06</v>
          </cell>
          <cell r="AE1156">
            <v>0.65</v>
          </cell>
          <cell r="AF1156">
            <v>2.0499999999999998</v>
          </cell>
          <cell r="AG1156">
            <v>1.39</v>
          </cell>
          <cell r="AH1156">
            <v>0.12</v>
          </cell>
          <cell r="AI1156">
            <v>0.24</v>
          </cell>
          <cell r="AJ1156">
            <v>10.6</v>
          </cell>
          <cell r="AK1156">
            <v>35</v>
          </cell>
          <cell r="AL1156">
            <v>2.29</v>
          </cell>
          <cell r="AM1156">
            <v>730</v>
          </cell>
          <cell r="AN1156">
            <v>200</v>
          </cell>
          <cell r="AO1156">
            <v>46</v>
          </cell>
          <cell r="AP1156">
            <v>75</v>
          </cell>
          <cell r="AQ1156">
            <v>28</v>
          </cell>
          <cell r="AR1156">
            <v>1.3</v>
          </cell>
          <cell r="AS1156">
            <v>0.8</v>
          </cell>
        </row>
        <row r="1157">
          <cell r="A1157">
            <v>1154</v>
          </cell>
          <cell r="B1157" t="str">
            <v>Salada russa</v>
          </cell>
          <cell r="C1157" t="str">
            <v>Pratos compostos</v>
          </cell>
          <cell r="D1157" t="str">
            <v>Pratos, incl. refeições prontas a comer (excluindo sopas e saladas)</v>
          </cell>
          <cell r="E1157" t="str">
            <v>Pratos, excluindo pratos  de massa ou arroz, sanduíches e pizza</v>
          </cell>
          <cell r="F1157">
            <v>116</v>
          </cell>
          <cell r="G1157">
            <v>478</v>
          </cell>
          <cell r="H1157">
            <v>9.3000000000000007</v>
          </cell>
          <cell r="I1157">
            <v>1.4</v>
          </cell>
          <cell r="J1157">
            <v>7</v>
          </cell>
          <cell r="K1157">
            <v>0.8</v>
          </cell>
          <cell r="L1157">
            <v>0.622</v>
          </cell>
          <cell r="M1157">
            <v>0</v>
          </cell>
          <cell r="N1157">
            <v>5.6</v>
          </cell>
          <cell r="O1157">
            <v>2.4</v>
          </cell>
          <cell r="P1157">
            <v>0</v>
          </cell>
          <cell r="Q1157">
            <v>3.1</v>
          </cell>
          <cell r="R1157">
            <v>1.9</v>
          </cell>
          <cell r="S1157">
            <v>1.4</v>
          </cell>
          <cell r="T1157">
            <v>0.1</v>
          </cell>
          <cell r="U1157">
            <v>0</v>
          </cell>
          <cell r="V1157">
            <v>81.2</v>
          </cell>
          <cell r="W1157">
            <v>0</v>
          </cell>
          <cell r="X1157">
            <v>16</v>
          </cell>
          <cell r="Y1157">
            <v>158</v>
          </cell>
          <cell r="Z1157">
            <v>901</v>
          </cell>
          <cell r="AA1157">
            <v>0.1</v>
          </cell>
          <cell r="AB1157">
            <v>1.38</v>
          </cell>
          <cell r="AC1157">
            <v>7.0000000000000007E-2</v>
          </cell>
          <cell r="AD1157">
            <v>0.04</v>
          </cell>
          <cell r="AE1157">
            <v>0.85</v>
          </cell>
          <cell r="AF1157">
            <v>1.2</v>
          </cell>
          <cell r="AG1157">
            <v>0.35</v>
          </cell>
          <cell r="AH1157">
            <v>0.14000000000000001</v>
          </cell>
          <cell r="AI1157">
            <v>0.04</v>
          </cell>
          <cell r="AJ1157">
            <v>12.6</v>
          </cell>
          <cell r="AK1157">
            <v>27</v>
          </cell>
          <cell r="AL1157">
            <v>0.68200000000000005</v>
          </cell>
          <cell r="AM1157">
            <v>35</v>
          </cell>
          <cell r="AN1157">
            <v>260</v>
          </cell>
          <cell r="AO1157">
            <v>19</v>
          </cell>
          <cell r="AP1157">
            <v>26</v>
          </cell>
          <cell r="AQ1157">
            <v>10</v>
          </cell>
          <cell r="AR1157">
            <v>0.4</v>
          </cell>
          <cell r="AS1157">
            <v>0.2</v>
          </cell>
        </row>
        <row r="1158">
          <cell r="A1158">
            <v>359</v>
          </cell>
          <cell r="B1158" t="str">
            <v>Salame</v>
          </cell>
          <cell r="C1158" t="str">
            <v>Carne e produtos cárneos</v>
          </cell>
          <cell r="D1158" t="str">
            <v>Enchidos</v>
          </cell>
          <cell r="E1158" t="str">
            <v>Enchidos preservados ou parcialmente preservados</v>
          </cell>
          <cell r="F1158">
            <v>422</v>
          </cell>
          <cell r="G1158">
            <v>1740</v>
          </cell>
          <cell r="H1158">
            <v>37.6</v>
          </cell>
          <cell r="I1158">
            <v>12.9</v>
          </cell>
          <cell r="J1158">
            <v>14.9</v>
          </cell>
          <cell r="K1158">
            <v>4.3</v>
          </cell>
          <cell r="L1158">
            <v>3.7</v>
          </cell>
          <cell r="M1158">
            <v>0.1</v>
          </cell>
          <cell r="N1158">
            <v>1.3</v>
          </cell>
          <cell r="O1158">
            <v>0</v>
          </cell>
          <cell r="P1158">
            <v>0</v>
          </cell>
          <cell r="Q1158">
            <v>1.3</v>
          </cell>
          <cell r="R1158">
            <v>0</v>
          </cell>
          <cell r="S1158">
            <v>19.5</v>
          </cell>
          <cell r="T1158">
            <v>5.8</v>
          </cell>
          <cell r="U1158">
            <v>0</v>
          </cell>
          <cell r="V1158">
            <v>38</v>
          </cell>
          <cell r="W1158">
            <v>0</v>
          </cell>
          <cell r="X1158">
            <v>80</v>
          </cell>
          <cell r="Y1158">
            <v>0</v>
          </cell>
          <cell r="Z1158">
            <v>0</v>
          </cell>
          <cell r="AA1158">
            <v>0.7</v>
          </cell>
          <cell r="AB1158">
            <v>0.11</v>
          </cell>
          <cell r="AC1158">
            <v>0.36</v>
          </cell>
          <cell r="AD1158">
            <v>0.22</v>
          </cell>
          <cell r="AE1158">
            <v>3</v>
          </cell>
          <cell r="AF1158">
            <v>6.6</v>
          </cell>
          <cell r="AG1158">
            <v>3.6</v>
          </cell>
          <cell r="AH1158">
            <v>0.25</v>
          </cell>
          <cell r="AI1158">
            <v>1</v>
          </cell>
          <cell r="AJ1158">
            <v>0</v>
          </cell>
          <cell r="AK1158">
            <v>3</v>
          </cell>
          <cell r="AL1158">
            <v>5.5</v>
          </cell>
          <cell r="AM1158">
            <v>2300</v>
          </cell>
          <cell r="AN1158">
            <v>140</v>
          </cell>
          <cell r="AO1158">
            <v>25</v>
          </cell>
          <cell r="AP1158">
            <v>200</v>
          </cell>
          <cell r="AQ1158">
            <v>22</v>
          </cell>
          <cell r="AR1158">
            <v>2.2999999999999998</v>
          </cell>
          <cell r="AS1158">
            <v>4.3</v>
          </cell>
        </row>
        <row r="1159">
          <cell r="A1159">
            <v>220023</v>
          </cell>
          <cell r="B1159" t="str">
            <v>Salicórnia fresca</v>
          </cell>
          <cell r="C1159" t="str">
            <v>Produtos hortícolas e derivados</v>
          </cell>
          <cell r="D1159" t="str">
            <v>Hortícolas folhosos</v>
          </cell>
          <cell r="E1159" t="str">
            <v>Folhas do tipo espinafre</v>
          </cell>
          <cell r="F1159">
            <v>14</v>
          </cell>
          <cell r="G1159">
            <v>59</v>
          </cell>
          <cell r="H1159">
            <v>0.2</v>
          </cell>
          <cell r="I1159">
            <v>0</v>
          </cell>
          <cell r="J1159">
            <v>0</v>
          </cell>
          <cell r="K1159">
            <v>0.1</v>
          </cell>
          <cell r="L1159">
            <v>0</v>
          </cell>
          <cell r="M1159">
            <v>0</v>
          </cell>
          <cell r="N1159">
            <v>1.1000000000000001</v>
          </cell>
          <cell r="O1159">
            <v>1.1000000000000001</v>
          </cell>
          <cell r="P1159">
            <v>0</v>
          </cell>
          <cell r="Q1159">
            <v>0</v>
          </cell>
          <cell r="R1159">
            <v>2.5</v>
          </cell>
          <cell r="S1159">
            <v>0.7</v>
          </cell>
          <cell r="T1159">
            <v>3</v>
          </cell>
          <cell r="U1159">
            <v>0</v>
          </cell>
          <cell r="V1159">
            <v>92.2</v>
          </cell>
          <cell r="W1159">
            <v>0</v>
          </cell>
          <cell r="X1159">
            <v>0</v>
          </cell>
          <cell r="Y1159">
            <v>0</v>
          </cell>
          <cell r="Z1159">
            <v>0</v>
          </cell>
          <cell r="AA1159">
            <v>0</v>
          </cell>
          <cell r="AB1159">
            <v>0.15</v>
          </cell>
          <cell r="AC1159">
            <v>0.09</v>
          </cell>
          <cell r="AD1159">
            <v>7.0000000000000007E-2</v>
          </cell>
          <cell r="AE1159">
            <v>0.6</v>
          </cell>
          <cell r="AF1159">
            <v>0.6</v>
          </cell>
          <cell r="AG1159">
            <v>0</v>
          </cell>
          <cell r="AH1159">
            <v>0.23</v>
          </cell>
          <cell r="AI1159">
            <v>0</v>
          </cell>
          <cell r="AJ1159">
            <v>0.9</v>
          </cell>
          <cell r="AK1159">
            <v>200</v>
          </cell>
          <cell r="AL1159">
            <v>3.34</v>
          </cell>
          <cell r="AM1159">
            <v>1190</v>
          </cell>
          <cell r="AN1159">
            <v>1060</v>
          </cell>
          <cell r="AO1159">
            <v>270</v>
          </cell>
          <cell r="AP1159">
            <v>230</v>
          </cell>
          <cell r="AQ1159">
            <v>75</v>
          </cell>
          <cell r="AR1159">
            <v>20</v>
          </cell>
          <cell r="AS1159">
            <v>3.4</v>
          </cell>
        </row>
        <row r="1160">
          <cell r="A1160">
            <v>877</v>
          </cell>
          <cell r="B1160" t="str">
            <v>Salmão cozido</v>
          </cell>
          <cell r="C1160" t="str">
            <v>Peixes, mariscos, anfíbios, répteis e invertebrados</v>
          </cell>
          <cell r="D1160" t="str">
            <v>Peixe (músculo)</v>
          </cell>
          <cell r="E1160" t="str">
            <v>Peixe diádromos</v>
          </cell>
          <cell r="F1160">
            <v>273</v>
          </cell>
          <cell r="G1160">
            <v>1130</v>
          </cell>
          <cell r="H1160">
            <v>21.1</v>
          </cell>
          <cell r="I1160">
            <v>4</v>
          </cell>
          <cell r="J1160">
            <v>7.8</v>
          </cell>
          <cell r="K1160">
            <v>6.6</v>
          </cell>
          <cell r="L1160">
            <v>0.6</v>
          </cell>
          <cell r="M1160">
            <v>0</v>
          </cell>
          <cell r="N1160">
            <v>0</v>
          </cell>
          <cell r="O1160">
            <v>0</v>
          </cell>
          <cell r="P1160">
            <v>0</v>
          </cell>
          <cell r="Q1160">
            <v>0</v>
          </cell>
          <cell r="R1160">
            <v>0</v>
          </cell>
          <cell r="S1160">
            <v>20.7</v>
          </cell>
          <cell r="T1160">
            <v>0.4</v>
          </cell>
          <cell r="U1160">
            <v>0</v>
          </cell>
          <cell r="V1160">
            <v>57</v>
          </cell>
          <cell r="W1160">
            <v>0</v>
          </cell>
          <cell r="X1160">
            <v>45</v>
          </cell>
          <cell r="Y1160">
            <v>65</v>
          </cell>
          <cell r="Z1160">
            <v>0</v>
          </cell>
          <cell r="AA1160">
            <v>11</v>
          </cell>
          <cell r="AB1160">
            <v>5.3</v>
          </cell>
          <cell r="AC1160">
            <v>0.17</v>
          </cell>
          <cell r="AD1160">
            <v>0.08</v>
          </cell>
          <cell r="AE1160">
            <v>3</v>
          </cell>
          <cell r="AF1160">
            <v>6.9</v>
          </cell>
          <cell r="AG1160">
            <v>3.9</v>
          </cell>
          <cell r="AH1160">
            <v>0.34</v>
          </cell>
          <cell r="AI1160">
            <v>1.3</v>
          </cell>
          <cell r="AJ1160">
            <v>0</v>
          </cell>
          <cell r="AK1160">
            <v>8.4</v>
          </cell>
          <cell r="AL1160">
            <v>1.1000000000000001</v>
          </cell>
          <cell r="AM1160">
            <v>150</v>
          </cell>
          <cell r="AN1160">
            <v>230</v>
          </cell>
          <cell r="AO1160">
            <v>61</v>
          </cell>
          <cell r="AP1160">
            <v>220</v>
          </cell>
          <cell r="AQ1160">
            <v>26</v>
          </cell>
          <cell r="AR1160">
            <v>0.3</v>
          </cell>
          <cell r="AS1160">
            <v>0.8</v>
          </cell>
          <cell r="AU1160">
            <v>12</v>
          </cell>
        </row>
        <row r="1161">
          <cell r="A1161">
            <v>876</v>
          </cell>
          <cell r="B1161" t="str">
            <v>Salmão cru</v>
          </cell>
          <cell r="C1161" t="str">
            <v>Peixes, mariscos, anfíbios, répteis e invertebrados</v>
          </cell>
          <cell r="D1161" t="str">
            <v>Peixe (músculo)</v>
          </cell>
          <cell r="E1161" t="str">
            <v>Peixe diádromos</v>
          </cell>
          <cell r="F1161">
            <v>262</v>
          </cell>
          <cell r="G1161">
            <v>1090</v>
          </cell>
          <cell r="H1161">
            <v>21.9</v>
          </cell>
          <cell r="I1161">
            <v>4.2</v>
          </cell>
          <cell r="J1161">
            <v>10</v>
          </cell>
          <cell r="K1161">
            <v>5.0999999999999996</v>
          </cell>
          <cell r="L1161">
            <v>0.7</v>
          </cell>
          <cell r="M1161">
            <v>0</v>
          </cell>
          <cell r="N1161">
            <v>0</v>
          </cell>
          <cell r="O1161">
            <v>0</v>
          </cell>
          <cell r="P1161">
            <v>0</v>
          </cell>
          <cell r="Q1161">
            <v>0</v>
          </cell>
          <cell r="R1161">
            <v>0</v>
          </cell>
          <cell r="S1161">
            <v>16.2</v>
          </cell>
          <cell r="T1161">
            <v>0.1</v>
          </cell>
          <cell r="U1161">
            <v>0</v>
          </cell>
          <cell r="V1161">
            <v>60.5</v>
          </cell>
          <cell r="W1161">
            <v>0</v>
          </cell>
          <cell r="X1161">
            <v>40</v>
          </cell>
          <cell r="Y1161">
            <v>33</v>
          </cell>
          <cell r="Z1161">
            <v>0</v>
          </cell>
          <cell r="AA1161">
            <v>11</v>
          </cell>
          <cell r="AB1161">
            <v>4</v>
          </cell>
          <cell r="AC1161">
            <v>0.18</v>
          </cell>
          <cell r="AD1161">
            <v>0.04</v>
          </cell>
          <cell r="AE1161">
            <v>3.6</v>
          </cell>
          <cell r="AF1161">
            <v>6.6</v>
          </cell>
          <cell r="AG1161">
            <v>3</v>
          </cell>
          <cell r="AH1161">
            <v>0.45</v>
          </cell>
          <cell r="AI1161">
            <v>1.9</v>
          </cell>
          <cell r="AJ1161">
            <v>0</v>
          </cell>
          <cell r="AK1161">
            <v>10</v>
          </cell>
          <cell r="AL1161">
            <v>1.3</v>
          </cell>
          <cell r="AM1161">
            <v>38</v>
          </cell>
          <cell r="AN1161">
            <v>300</v>
          </cell>
          <cell r="AO1161">
            <v>12</v>
          </cell>
          <cell r="AP1161">
            <v>210</v>
          </cell>
          <cell r="AQ1161">
            <v>23</v>
          </cell>
          <cell r="AR1161">
            <v>0.5</v>
          </cell>
          <cell r="AS1161">
            <v>0.5</v>
          </cell>
        </row>
        <row r="1162">
          <cell r="A1162">
            <v>878</v>
          </cell>
          <cell r="B1162" t="str">
            <v>Salmão grelhado</v>
          </cell>
          <cell r="C1162" t="str">
            <v>Peixes, mariscos, anfíbios, répteis e invertebrados</v>
          </cell>
          <cell r="D1162" t="str">
            <v>Peixe (músculo)</v>
          </cell>
          <cell r="E1162" t="str">
            <v>Peixe diádromos</v>
          </cell>
          <cell r="F1162">
            <v>309</v>
          </cell>
          <cell r="G1162">
            <v>1280</v>
          </cell>
          <cell r="H1162">
            <v>23.7</v>
          </cell>
          <cell r="I1162">
            <v>4.5</v>
          </cell>
          <cell r="J1162">
            <v>8.6999999999999993</v>
          </cell>
          <cell r="K1162">
            <v>7.3</v>
          </cell>
          <cell r="L1162">
            <v>0.7</v>
          </cell>
          <cell r="M1162">
            <v>0</v>
          </cell>
          <cell r="N1162">
            <v>0</v>
          </cell>
          <cell r="O1162">
            <v>0</v>
          </cell>
          <cell r="P1162">
            <v>0</v>
          </cell>
          <cell r="Q1162">
            <v>0</v>
          </cell>
          <cell r="R1162">
            <v>0</v>
          </cell>
          <cell r="S1162">
            <v>23.8</v>
          </cell>
          <cell r="T1162">
            <v>2</v>
          </cell>
          <cell r="U1162">
            <v>0</v>
          </cell>
          <cell r="V1162">
            <v>49.4</v>
          </cell>
          <cell r="W1162">
            <v>0</v>
          </cell>
          <cell r="X1162">
            <v>52</v>
          </cell>
          <cell r="Y1162">
            <v>70</v>
          </cell>
          <cell r="Z1162">
            <v>0</v>
          </cell>
          <cell r="AA1162">
            <v>9.1999999999999993</v>
          </cell>
          <cell r="AB1162">
            <v>4.3</v>
          </cell>
          <cell r="AC1162">
            <v>0.19</v>
          </cell>
          <cell r="AD1162">
            <v>0.12</v>
          </cell>
          <cell r="AE1162">
            <v>4.4000000000000004</v>
          </cell>
          <cell r="AF1162">
            <v>8.8000000000000007</v>
          </cell>
          <cell r="AG1162">
            <v>4.4000000000000004</v>
          </cell>
          <cell r="AH1162">
            <v>0.21</v>
          </cell>
          <cell r="AI1162">
            <v>1.2</v>
          </cell>
          <cell r="AJ1162">
            <v>0</v>
          </cell>
          <cell r="AK1162">
            <v>10</v>
          </cell>
          <cell r="AL1162">
            <v>2.9</v>
          </cell>
          <cell r="AM1162">
            <v>780</v>
          </cell>
          <cell r="AN1162">
            <v>410</v>
          </cell>
          <cell r="AO1162">
            <v>68</v>
          </cell>
          <cell r="AP1162">
            <v>320</v>
          </cell>
          <cell r="AQ1162">
            <v>40</v>
          </cell>
          <cell r="AR1162">
            <v>0.4</v>
          </cell>
          <cell r="AS1162">
            <v>0.9</v>
          </cell>
          <cell r="AU1162">
            <v>12</v>
          </cell>
        </row>
        <row r="1163">
          <cell r="A1163">
            <v>2120000013</v>
          </cell>
          <cell r="B1163" t="str">
            <v>Salmonete cru</v>
          </cell>
          <cell r="C1163" t="str">
            <v>Peixes, mariscos, anfíbios, répteis e invertebrados</v>
          </cell>
          <cell r="D1163" t="str">
            <v>Peixe (músculo)</v>
          </cell>
          <cell r="E1163" t="str">
            <v>Peixe de mar</v>
          </cell>
          <cell r="F1163">
            <v>136</v>
          </cell>
          <cell r="G1163">
            <v>573</v>
          </cell>
          <cell r="H1163">
            <v>5.5</v>
          </cell>
          <cell r="I1163">
            <v>0.7</v>
          </cell>
          <cell r="J1163">
            <v>4</v>
          </cell>
          <cell r="K1163">
            <v>0.3</v>
          </cell>
          <cell r="L1163">
            <v>0.25</v>
          </cell>
          <cell r="M1163">
            <v>0</v>
          </cell>
          <cell r="N1163">
            <v>0.1</v>
          </cell>
          <cell r="O1163">
            <v>0</v>
          </cell>
          <cell r="P1163">
            <v>0</v>
          </cell>
          <cell r="Q1163">
            <v>0</v>
          </cell>
          <cell r="R1163">
            <v>0</v>
          </cell>
          <cell r="S1163">
            <v>21.7</v>
          </cell>
          <cell r="T1163">
            <v>0.2</v>
          </cell>
          <cell r="U1163">
            <v>0</v>
          </cell>
          <cell r="V1163">
            <v>71.599999999999994</v>
          </cell>
          <cell r="W1163">
            <v>0</v>
          </cell>
          <cell r="X1163">
            <v>64</v>
          </cell>
          <cell r="Y1163">
            <v>0</v>
          </cell>
          <cell r="Z1163">
            <v>0</v>
          </cell>
          <cell r="AA1163">
            <v>1.3</v>
          </cell>
          <cell r="AB1163">
            <v>2.1</v>
          </cell>
          <cell r="AC1163">
            <v>0.03</v>
          </cell>
          <cell r="AD1163">
            <v>0.04</v>
          </cell>
          <cell r="AE1163">
            <v>2.79</v>
          </cell>
          <cell r="AF1163">
            <v>6.49</v>
          </cell>
          <cell r="AG1163">
            <v>3.7</v>
          </cell>
          <cell r="AH1163">
            <v>0.17</v>
          </cell>
          <cell r="AI1163">
            <v>3.74</v>
          </cell>
          <cell r="AJ1163">
            <v>1.6</v>
          </cell>
          <cell r="AK1163">
            <v>14.3</v>
          </cell>
          <cell r="AL1163">
            <v>1.36</v>
          </cell>
          <cell r="AM1163">
            <v>96</v>
          </cell>
          <cell r="AN1163">
            <v>410</v>
          </cell>
          <cell r="AO1163">
            <v>23</v>
          </cell>
          <cell r="AP1163">
            <v>180</v>
          </cell>
          <cell r="AQ1163">
            <v>33</v>
          </cell>
          <cell r="AR1163">
            <v>0.4</v>
          </cell>
          <cell r="AS1163">
            <v>0.4</v>
          </cell>
        </row>
        <row r="1164">
          <cell r="A1164">
            <v>360</v>
          </cell>
          <cell r="B1164" t="str">
            <v>Salpicão</v>
          </cell>
          <cell r="C1164" t="str">
            <v>Carne e produtos cárneos</v>
          </cell>
          <cell r="D1164" t="str">
            <v>Enchidos</v>
          </cell>
          <cell r="E1164" t="str">
            <v>Enchidos preservados ou parcialmente preservados</v>
          </cell>
          <cell r="F1164">
            <v>412</v>
          </cell>
          <cell r="G1164">
            <v>1710</v>
          </cell>
          <cell r="H1164">
            <v>36.700000000000003</v>
          </cell>
          <cell r="I1164">
            <v>12.6</v>
          </cell>
          <cell r="J1164">
            <v>14.5</v>
          </cell>
          <cell r="K1164">
            <v>4.2</v>
          </cell>
          <cell r="L1164">
            <v>3.6</v>
          </cell>
          <cell r="M1164">
            <v>0.1</v>
          </cell>
          <cell r="N1164">
            <v>0</v>
          </cell>
          <cell r="O1164">
            <v>0</v>
          </cell>
          <cell r="P1164">
            <v>0</v>
          </cell>
          <cell r="Q1164">
            <v>0</v>
          </cell>
          <cell r="R1164">
            <v>0</v>
          </cell>
          <cell r="S1164">
            <v>20.5</v>
          </cell>
          <cell r="T1164">
            <v>11</v>
          </cell>
          <cell r="U1164">
            <v>0</v>
          </cell>
          <cell r="V1164">
            <v>32.6</v>
          </cell>
          <cell r="W1164">
            <v>0</v>
          </cell>
          <cell r="X1164">
            <v>84</v>
          </cell>
          <cell r="Y1164">
            <v>0</v>
          </cell>
          <cell r="Z1164">
            <v>0</v>
          </cell>
          <cell r="AA1164">
            <v>0.7</v>
          </cell>
          <cell r="AB1164">
            <v>0.3</v>
          </cell>
          <cell r="AC1164">
            <v>0.35</v>
          </cell>
          <cell r="AD1164">
            <v>0.18</v>
          </cell>
          <cell r="AE1164">
            <v>5</v>
          </cell>
          <cell r="AF1164">
            <v>9.4</v>
          </cell>
          <cell r="AG1164">
            <v>4.4000000000000004</v>
          </cell>
          <cell r="AH1164">
            <v>0.41</v>
          </cell>
          <cell r="AI1164">
            <v>1</v>
          </cell>
          <cell r="AJ1164">
            <v>0</v>
          </cell>
          <cell r="AK1164">
            <v>3</v>
          </cell>
          <cell r="AL1164">
            <v>9.5</v>
          </cell>
          <cell r="AM1164">
            <v>4340</v>
          </cell>
          <cell r="AN1164">
            <v>580</v>
          </cell>
          <cell r="AO1164">
            <v>27</v>
          </cell>
          <cell r="AP1164">
            <v>240</v>
          </cell>
          <cell r="AQ1164">
            <v>36</v>
          </cell>
          <cell r="AR1164">
            <v>1.7</v>
          </cell>
          <cell r="AS1164">
            <v>3</v>
          </cell>
        </row>
        <row r="1165">
          <cell r="A1165">
            <v>6</v>
          </cell>
          <cell r="B1165" t="str">
            <v>Salsa fresca</v>
          </cell>
          <cell r="C1165" t="str">
            <v>Produtos hortícolas e derivados</v>
          </cell>
          <cell r="D1165" t="str">
            <v>Ervas e flores comestíveis</v>
          </cell>
          <cell r="E1165" t="str">
            <v>Ervas aromáticas</v>
          </cell>
          <cell r="F1165">
            <v>20</v>
          </cell>
          <cell r="G1165">
            <v>83</v>
          </cell>
          <cell r="H1165">
            <v>0</v>
          </cell>
          <cell r="I1165">
            <v>0</v>
          </cell>
          <cell r="J1165">
            <v>0</v>
          </cell>
          <cell r="K1165">
            <v>0</v>
          </cell>
          <cell r="L1165">
            <v>0</v>
          </cell>
          <cell r="M1165">
            <v>0</v>
          </cell>
          <cell r="N1165">
            <v>0.4</v>
          </cell>
          <cell r="O1165">
            <v>0.4</v>
          </cell>
          <cell r="P1165">
            <v>0</v>
          </cell>
          <cell r="Q1165">
            <v>0</v>
          </cell>
          <cell r="R1165">
            <v>2.9</v>
          </cell>
          <cell r="S1165">
            <v>3.1</v>
          </cell>
          <cell r="T1165">
            <v>0.1</v>
          </cell>
          <cell r="U1165">
            <v>0</v>
          </cell>
          <cell r="V1165">
            <v>91.7</v>
          </cell>
          <cell r="W1165">
            <v>0</v>
          </cell>
          <cell r="X1165">
            <v>0</v>
          </cell>
          <cell r="Y1165">
            <v>558</v>
          </cell>
          <cell r="Z1165">
            <v>3350</v>
          </cell>
          <cell r="AA1165">
            <v>0</v>
          </cell>
          <cell r="AB1165">
            <v>1.9</v>
          </cell>
          <cell r="AC1165">
            <v>0.28000000000000003</v>
          </cell>
          <cell r="AD1165">
            <v>0.06</v>
          </cell>
          <cell r="AE1165">
            <v>0.6</v>
          </cell>
          <cell r="AF1165">
            <v>1.1000000000000001</v>
          </cell>
          <cell r="AG1165">
            <v>0.5</v>
          </cell>
          <cell r="AH1165">
            <v>0.09</v>
          </cell>
          <cell r="AI1165">
            <v>0</v>
          </cell>
          <cell r="AJ1165">
            <v>220</v>
          </cell>
          <cell r="AK1165">
            <v>170</v>
          </cell>
          <cell r="AL1165">
            <v>1.7</v>
          </cell>
          <cell r="AM1165">
            <v>34</v>
          </cell>
          <cell r="AN1165">
            <v>750</v>
          </cell>
          <cell r="AO1165">
            <v>200</v>
          </cell>
          <cell r="AP1165">
            <v>91</v>
          </cell>
          <cell r="AQ1165">
            <v>34</v>
          </cell>
          <cell r="AR1165">
            <v>3.2</v>
          </cell>
          <cell r="AS1165">
            <v>0.9</v>
          </cell>
        </row>
        <row r="1166">
          <cell r="A1166">
            <v>1226</v>
          </cell>
          <cell r="B1166" t="str">
            <v>Salsa seca</v>
          </cell>
          <cell r="C1166" t="str">
            <v>Leguminosas, frutos de casca rija, sementes oleaginosas e especiarias</v>
          </cell>
          <cell r="D1166" t="str">
            <v xml:space="preserve">Especiarias </v>
          </cell>
          <cell r="E1166" t="str">
            <v>Ervas secas</v>
          </cell>
          <cell r="F1166">
            <v>244</v>
          </cell>
          <cell r="G1166">
            <v>1010</v>
          </cell>
          <cell r="H1166">
            <v>7</v>
          </cell>
          <cell r="I1166">
            <v>2.4</v>
          </cell>
          <cell r="J1166">
            <v>2.4</v>
          </cell>
          <cell r="K1166">
            <v>2.2000000000000002</v>
          </cell>
          <cell r="L1166">
            <v>2.1</v>
          </cell>
          <cell r="M1166">
            <v>0</v>
          </cell>
          <cell r="N1166">
            <v>14.5</v>
          </cell>
          <cell r="O1166">
            <v>12.4</v>
          </cell>
          <cell r="P1166">
            <v>0</v>
          </cell>
          <cell r="Q1166">
            <v>1.9</v>
          </cell>
          <cell r="R1166">
            <v>29.7</v>
          </cell>
          <cell r="S1166">
            <v>15.8</v>
          </cell>
          <cell r="T1166">
            <v>0.5</v>
          </cell>
          <cell r="U1166">
            <v>0</v>
          </cell>
          <cell r="V1166">
            <v>9</v>
          </cell>
          <cell r="W1166">
            <v>0</v>
          </cell>
          <cell r="X1166">
            <v>0</v>
          </cell>
          <cell r="Y1166">
            <v>3625</v>
          </cell>
          <cell r="Z1166">
            <v>21750</v>
          </cell>
          <cell r="AA1166">
            <v>0</v>
          </cell>
          <cell r="AB1166">
            <v>9.15</v>
          </cell>
          <cell r="AC1166">
            <v>0.33</v>
          </cell>
          <cell r="AD1166">
            <v>0.32</v>
          </cell>
          <cell r="AE1166">
            <v>5.4</v>
          </cell>
          <cell r="AF1166">
            <v>7.9</v>
          </cell>
          <cell r="AG1166">
            <v>2.5</v>
          </cell>
          <cell r="AH1166">
            <v>0.38</v>
          </cell>
          <cell r="AI1166">
            <v>0</v>
          </cell>
          <cell r="AJ1166">
            <v>120</v>
          </cell>
          <cell r="AK1166">
            <v>167</v>
          </cell>
          <cell r="AL1166">
            <v>5.86</v>
          </cell>
          <cell r="AM1166">
            <v>180</v>
          </cell>
          <cell r="AN1166">
            <v>4090</v>
          </cell>
          <cell r="AO1166">
            <v>1080</v>
          </cell>
          <cell r="AP1166">
            <v>340</v>
          </cell>
          <cell r="AQ1166">
            <v>120</v>
          </cell>
          <cell r="AR1166">
            <v>42</v>
          </cell>
          <cell r="AS1166">
            <v>3.8</v>
          </cell>
        </row>
        <row r="1167">
          <cell r="A1167">
            <v>2122000007</v>
          </cell>
          <cell r="B1167" t="str">
            <v>Salsicha de soja</v>
          </cell>
          <cell r="C1167" t="str">
            <v>Produtos para dietas não padronizadas, substitutos de alimentos e suplementos alimentares</v>
          </cell>
          <cell r="D1167" t="str">
            <v>Substitutos de carne e produtos lácteos</v>
          </cell>
          <cell r="E1167" t="str">
            <v>Substitutos da carne</v>
          </cell>
          <cell r="F1167">
            <v>252</v>
          </cell>
          <cell r="G1167">
            <v>1040</v>
          </cell>
          <cell r="H1167">
            <v>20.9</v>
          </cell>
          <cell r="I1167">
            <v>2.5</v>
          </cell>
          <cell r="J1167">
            <v>6.9</v>
          </cell>
          <cell r="K1167">
            <v>10.5</v>
          </cell>
          <cell r="L1167">
            <v>10.199999999999999</v>
          </cell>
          <cell r="M1167">
            <v>0.1</v>
          </cell>
          <cell r="N1167">
            <v>0.6</v>
          </cell>
          <cell r="O1167">
            <v>0.6</v>
          </cell>
          <cell r="P1167">
            <v>0</v>
          </cell>
          <cell r="Q1167">
            <v>0</v>
          </cell>
          <cell r="R1167">
            <v>3.6</v>
          </cell>
          <cell r="S1167">
            <v>13.5</v>
          </cell>
          <cell r="T1167">
            <v>1.6</v>
          </cell>
          <cell r="U1167">
            <v>0</v>
          </cell>
          <cell r="V1167">
            <v>59.8</v>
          </cell>
          <cell r="W1167">
            <v>0.1</v>
          </cell>
          <cell r="X1167">
            <v>0</v>
          </cell>
          <cell r="Y1167">
            <v>24</v>
          </cell>
          <cell r="Z1167">
            <v>35</v>
          </cell>
          <cell r="AA1167">
            <v>0</v>
          </cell>
          <cell r="AB1167">
            <v>8.74</v>
          </cell>
          <cell r="AC1167">
            <v>0.06</v>
          </cell>
          <cell r="AD1167">
            <v>0.1</v>
          </cell>
          <cell r="AE1167">
            <v>0</v>
          </cell>
          <cell r="AF1167">
            <v>4.4800000000000004</v>
          </cell>
          <cell r="AG1167">
            <v>4.4800000000000004</v>
          </cell>
          <cell r="AH1167">
            <v>0.08</v>
          </cell>
          <cell r="AI1167">
            <v>0</v>
          </cell>
          <cell r="AJ1167">
            <v>20.3</v>
          </cell>
          <cell r="AK1167">
            <v>48.5</v>
          </cell>
          <cell r="AL1167">
            <v>1.95</v>
          </cell>
          <cell r="AM1167">
            <v>640</v>
          </cell>
          <cell r="AN1167">
            <v>59</v>
          </cell>
          <cell r="AO1167">
            <v>43</v>
          </cell>
          <cell r="AP1167">
            <v>87</v>
          </cell>
          <cell r="AQ1167">
            <v>15</v>
          </cell>
          <cell r="AR1167">
            <v>1.3</v>
          </cell>
          <cell r="AS1167">
            <v>0.6</v>
          </cell>
        </row>
        <row r="1168">
          <cell r="A1168">
            <v>361</v>
          </cell>
          <cell r="B1168" t="str">
            <v>Salsicha fresca crua</v>
          </cell>
          <cell r="C1168" t="str">
            <v>Carne e produtos cárneos</v>
          </cell>
          <cell r="D1168" t="str">
            <v>Enchidos</v>
          </cell>
          <cell r="E1168" t="str">
            <v>Enchidos frescos crus</v>
          </cell>
          <cell r="F1168">
            <v>210</v>
          </cell>
          <cell r="G1168">
            <v>870</v>
          </cell>
          <cell r="H1168">
            <v>16.399999999999999</v>
          </cell>
          <cell r="I1168">
            <v>5.4</v>
          </cell>
          <cell r="J1168">
            <v>5.4</v>
          </cell>
          <cell r="K1168">
            <v>1.1000000000000001</v>
          </cell>
          <cell r="L1168">
            <v>0.8</v>
          </cell>
          <cell r="M1168">
            <v>0.1</v>
          </cell>
          <cell r="N1168">
            <v>0</v>
          </cell>
          <cell r="O1168">
            <v>0</v>
          </cell>
          <cell r="P1168">
            <v>0</v>
          </cell>
          <cell r="Q1168">
            <v>0</v>
          </cell>
          <cell r="R1168">
            <v>0</v>
          </cell>
          <cell r="S1168">
            <v>15.5</v>
          </cell>
          <cell r="T1168">
            <v>1.8</v>
          </cell>
          <cell r="U1168">
            <v>0</v>
          </cell>
          <cell r="V1168">
            <v>65.7</v>
          </cell>
          <cell r="W1168">
            <v>0</v>
          </cell>
          <cell r="X1168">
            <v>45</v>
          </cell>
          <cell r="Y1168">
            <v>0</v>
          </cell>
          <cell r="Z1168">
            <v>0</v>
          </cell>
          <cell r="AA1168">
            <v>0</v>
          </cell>
          <cell r="AB1168">
            <v>0.3</v>
          </cell>
          <cell r="AC1168">
            <v>0.2</v>
          </cell>
          <cell r="AD1168">
            <v>0.08</v>
          </cell>
          <cell r="AE1168">
            <v>3</v>
          </cell>
          <cell r="AF1168">
            <v>5.4</v>
          </cell>
          <cell r="AG1168">
            <v>2.4</v>
          </cell>
          <cell r="AH1168">
            <v>0.06</v>
          </cell>
          <cell r="AI1168">
            <v>0.9</v>
          </cell>
          <cell r="AJ1168">
            <v>0</v>
          </cell>
          <cell r="AK1168">
            <v>1</v>
          </cell>
          <cell r="AL1168">
            <v>2.4</v>
          </cell>
          <cell r="AM1168">
            <v>700</v>
          </cell>
          <cell r="AN1168">
            <v>150</v>
          </cell>
          <cell r="AO1168">
            <v>18</v>
          </cell>
          <cell r="AP1168">
            <v>180</v>
          </cell>
          <cell r="AQ1168">
            <v>10</v>
          </cell>
          <cell r="AR1168">
            <v>3.2</v>
          </cell>
          <cell r="AS1168">
            <v>1.1000000000000001</v>
          </cell>
        </row>
        <row r="1169">
          <cell r="A1169">
            <v>362</v>
          </cell>
          <cell r="B1169" t="str">
            <v>Salsicha fresca estufada com couve e azeite</v>
          </cell>
          <cell r="C1169" t="str">
            <v>Pratos compostos</v>
          </cell>
          <cell r="D1169" t="str">
            <v>Pratos, incl. refeições prontas a comer (excluindo sopas e saladas)</v>
          </cell>
          <cell r="E1169" t="str">
            <v>Pratos, excluindo pratos  de massa ou arroz, sanduíches e pizza</v>
          </cell>
          <cell r="F1169">
            <v>140</v>
          </cell>
          <cell r="G1169">
            <v>581</v>
          </cell>
          <cell r="H1169">
            <v>11.6</v>
          </cell>
          <cell r="I1169">
            <v>3.6</v>
          </cell>
          <cell r="J1169">
            <v>4.7</v>
          </cell>
          <cell r="K1169">
            <v>1.2</v>
          </cell>
          <cell r="L1169">
            <v>1</v>
          </cell>
          <cell r="M1169">
            <v>0.1</v>
          </cell>
          <cell r="N1169">
            <v>1.1000000000000001</v>
          </cell>
          <cell r="O1169">
            <v>0.9</v>
          </cell>
          <cell r="P1169">
            <v>0.1</v>
          </cell>
          <cell r="Q1169">
            <v>0.1</v>
          </cell>
          <cell r="R1169">
            <v>1.3</v>
          </cell>
          <cell r="S1169">
            <v>7.2</v>
          </cell>
          <cell r="T1169">
            <v>1</v>
          </cell>
          <cell r="U1169">
            <v>0</v>
          </cell>
          <cell r="V1169">
            <v>77</v>
          </cell>
          <cell r="W1169">
            <v>0</v>
          </cell>
          <cell r="X1169">
            <v>21</v>
          </cell>
          <cell r="Y1169">
            <v>60</v>
          </cell>
          <cell r="Z1169">
            <v>361</v>
          </cell>
          <cell r="AA1169">
            <v>0</v>
          </cell>
          <cell r="AB1169">
            <v>0.4</v>
          </cell>
          <cell r="AC1169">
            <v>0.14000000000000001</v>
          </cell>
          <cell r="AD1169">
            <v>0.05</v>
          </cell>
          <cell r="AE1169">
            <v>1.2</v>
          </cell>
          <cell r="AF1169">
            <v>2.44</v>
          </cell>
          <cell r="AG1169">
            <v>0.98</v>
          </cell>
          <cell r="AH1169">
            <v>0.1</v>
          </cell>
          <cell r="AI1169">
            <v>0.28000000000000003</v>
          </cell>
          <cell r="AJ1169">
            <v>19.100000000000001</v>
          </cell>
          <cell r="AK1169">
            <v>40</v>
          </cell>
          <cell r="AL1169">
            <v>2</v>
          </cell>
          <cell r="AM1169">
            <v>390</v>
          </cell>
          <cell r="AN1169">
            <v>160</v>
          </cell>
          <cell r="AO1169">
            <v>30</v>
          </cell>
          <cell r="AP1169">
            <v>96</v>
          </cell>
          <cell r="AQ1169">
            <v>12</v>
          </cell>
          <cell r="AR1169">
            <v>1.3</v>
          </cell>
          <cell r="AS1169">
            <v>0.7</v>
          </cell>
        </row>
        <row r="1170">
          <cell r="A1170">
            <v>363</v>
          </cell>
          <cell r="B1170" t="str">
            <v>Salsicha fresca estufada com legumes e azeite</v>
          </cell>
          <cell r="C1170" t="str">
            <v>Pratos compostos</v>
          </cell>
          <cell r="D1170" t="str">
            <v>Pratos, incl. refeições prontas a comer (excluindo sopas e saladas)</v>
          </cell>
          <cell r="E1170" t="str">
            <v>Pratos, excluindo pratos  de massa ou arroz, sanduíches e pizza</v>
          </cell>
          <cell r="F1170">
            <v>121</v>
          </cell>
          <cell r="G1170">
            <v>504</v>
          </cell>
          <cell r="H1170">
            <v>8.9</v>
          </cell>
          <cell r="I1170">
            <v>2.8</v>
          </cell>
          <cell r="J1170">
            <v>3.6</v>
          </cell>
          <cell r="K1170">
            <v>0.9</v>
          </cell>
          <cell r="L1170">
            <v>0.77400000000000002</v>
          </cell>
          <cell r="M1170">
            <v>0</v>
          </cell>
          <cell r="N1170">
            <v>3.7</v>
          </cell>
          <cell r="O1170">
            <v>1.2</v>
          </cell>
          <cell r="P1170">
            <v>0.1</v>
          </cell>
          <cell r="Q1170">
            <v>2.5</v>
          </cell>
          <cell r="R1170">
            <v>1.4</v>
          </cell>
          <cell r="S1170">
            <v>5.9</v>
          </cell>
          <cell r="T1170">
            <v>0.8</v>
          </cell>
          <cell r="U1170">
            <v>0</v>
          </cell>
          <cell r="V1170">
            <v>78.400000000000006</v>
          </cell>
          <cell r="W1170">
            <v>0</v>
          </cell>
          <cell r="X1170">
            <v>16</v>
          </cell>
          <cell r="Y1170">
            <v>106</v>
          </cell>
          <cell r="Z1170">
            <v>633</v>
          </cell>
          <cell r="AA1170">
            <v>0</v>
          </cell>
          <cell r="AB1170">
            <v>0.35</v>
          </cell>
          <cell r="AC1170">
            <v>0.13</v>
          </cell>
          <cell r="AD1170">
            <v>0.04</v>
          </cell>
          <cell r="AE1170">
            <v>1.1000000000000001</v>
          </cell>
          <cell r="AF1170">
            <v>2.2200000000000002</v>
          </cell>
          <cell r="AG1170">
            <v>0.84</v>
          </cell>
          <cell r="AH1170">
            <v>0.13</v>
          </cell>
          <cell r="AI1170">
            <v>0.22</v>
          </cell>
          <cell r="AJ1170">
            <v>16.600000000000001</v>
          </cell>
          <cell r="AK1170">
            <v>35</v>
          </cell>
          <cell r="AL1170">
            <v>1.73</v>
          </cell>
          <cell r="AM1170">
            <v>320</v>
          </cell>
          <cell r="AN1170">
            <v>200</v>
          </cell>
          <cell r="AO1170">
            <v>27</v>
          </cell>
          <cell r="AP1170">
            <v>82</v>
          </cell>
          <cell r="AQ1170">
            <v>12</v>
          </cell>
          <cell r="AR1170">
            <v>1.1000000000000001</v>
          </cell>
          <cell r="AS1170">
            <v>0.6</v>
          </cell>
        </row>
        <row r="1171">
          <cell r="A1171">
            <v>364</v>
          </cell>
          <cell r="B1171" t="str">
            <v>Salsicha tipo Frankfurt</v>
          </cell>
          <cell r="C1171" t="str">
            <v>Carne e produtos cárneos</v>
          </cell>
          <cell r="D1171" t="str">
            <v>Enchidos</v>
          </cell>
          <cell r="E1171" t="str">
            <v>Enchidos preservados ou parcialmente preservados</v>
          </cell>
          <cell r="F1171">
            <v>178</v>
          </cell>
          <cell r="G1171">
            <v>739</v>
          </cell>
          <cell r="H1171">
            <v>14.7</v>
          </cell>
          <cell r="I1171">
            <v>4.8</v>
          </cell>
          <cell r="J1171">
            <v>5.7</v>
          </cell>
          <cell r="K1171">
            <v>1.6</v>
          </cell>
          <cell r="L1171">
            <v>1.4</v>
          </cell>
          <cell r="M1171">
            <v>0</v>
          </cell>
          <cell r="N1171">
            <v>2.4</v>
          </cell>
          <cell r="O1171">
            <v>1.2</v>
          </cell>
          <cell r="P1171">
            <v>0</v>
          </cell>
          <cell r="Q1171">
            <v>1.2</v>
          </cell>
          <cell r="R1171">
            <v>0.1</v>
          </cell>
          <cell r="S1171">
            <v>9</v>
          </cell>
          <cell r="T1171">
            <v>2.5</v>
          </cell>
          <cell r="U1171">
            <v>0</v>
          </cell>
          <cell r="V1171">
            <v>70</v>
          </cell>
          <cell r="W1171">
            <v>0</v>
          </cell>
          <cell r="X1171">
            <v>46</v>
          </cell>
          <cell r="Y1171">
            <v>0</v>
          </cell>
          <cell r="Z1171">
            <v>0</v>
          </cell>
          <cell r="AA1171">
            <v>0</v>
          </cell>
          <cell r="AB1171">
            <v>0.3</v>
          </cell>
          <cell r="AC1171">
            <v>0.15</v>
          </cell>
          <cell r="AD1171">
            <v>0.08</v>
          </cell>
          <cell r="AE1171">
            <v>1.1000000000000001</v>
          </cell>
          <cell r="AF1171">
            <v>2.5</v>
          </cell>
          <cell r="AG1171">
            <v>1.4</v>
          </cell>
          <cell r="AH1171">
            <v>0.1</v>
          </cell>
          <cell r="AI1171">
            <v>0.75</v>
          </cell>
          <cell r="AJ1171">
            <v>0</v>
          </cell>
          <cell r="AK1171">
            <v>1</v>
          </cell>
          <cell r="AL1171">
            <v>2.6</v>
          </cell>
          <cell r="AM1171">
            <v>1010</v>
          </cell>
          <cell r="AN1171">
            <v>61</v>
          </cell>
          <cell r="AO1171">
            <v>14</v>
          </cell>
          <cell r="AP1171">
            <v>99</v>
          </cell>
          <cell r="AQ1171">
            <v>4</v>
          </cell>
          <cell r="AR1171">
            <v>1</v>
          </cell>
          <cell r="AS1171">
            <v>0.5</v>
          </cell>
          <cell r="AU1171">
            <v>13</v>
          </cell>
        </row>
        <row r="1172">
          <cell r="A1172">
            <v>366</v>
          </cell>
          <cell r="B1172" t="str">
            <v>Salsicha tipo Frankfurt frita (escorrido o óleo) sem adição de sal</v>
          </cell>
          <cell r="C1172" t="str">
            <v>Pratos compostos</v>
          </cell>
          <cell r="D1172" t="str">
            <v>Pratos, incl. refeições prontas a comer (excluindo sopas e saladas)</v>
          </cell>
          <cell r="E1172" t="str">
            <v>Pratos, excluindo pratos  de massa ou arroz, sanduíches e pizza</v>
          </cell>
          <cell r="F1172">
            <v>201</v>
          </cell>
          <cell r="G1172">
            <v>832</v>
          </cell>
          <cell r="H1172">
            <v>16.5</v>
          </cell>
          <cell r="I1172">
            <v>4.9000000000000004</v>
          </cell>
          <cell r="J1172">
            <v>6</v>
          </cell>
          <cell r="K1172">
            <v>2.8</v>
          </cell>
          <cell r="L1172">
            <v>2.6</v>
          </cell>
          <cell r="M1172">
            <v>0</v>
          </cell>
          <cell r="N1172">
            <v>2.8</v>
          </cell>
          <cell r="O1172">
            <v>1.4</v>
          </cell>
          <cell r="P1172">
            <v>0</v>
          </cell>
          <cell r="Q1172">
            <v>1.4</v>
          </cell>
          <cell r="R1172">
            <v>0.1</v>
          </cell>
          <cell r="S1172">
            <v>10.199999999999999</v>
          </cell>
          <cell r="T1172">
            <v>2.6</v>
          </cell>
          <cell r="U1172">
            <v>0</v>
          </cell>
          <cell r="V1172">
            <v>67.8</v>
          </cell>
          <cell r="W1172">
            <v>0</v>
          </cell>
          <cell r="X1172">
            <v>52</v>
          </cell>
          <cell r="Y1172">
            <v>0</v>
          </cell>
          <cell r="Z1172">
            <v>0</v>
          </cell>
          <cell r="AA1172">
            <v>0</v>
          </cell>
          <cell r="AB1172">
            <v>0.3</v>
          </cell>
          <cell r="AC1172">
            <v>0.12</v>
          </cell>
          <cell r="AD1172">
            <v>0.09</v>
          </cell>
          <cell r="AE1172">
            <v>1.1000000000000001</v>
          </cell>
          <cell r="AF1172">
            <v>2.7</v>
          </cell>
          <cell r="AG1172">
            <v>1.6</v>
          </cell>
          <cell r="AH1172">
            <v>0.09</v>
          </cell>
          <cell r="AI1172">
            <v>0.8</v>
          </cell>
          <cell r="AJ1172">
            <v>0</v>
          </cell>
          <cell r="AK1172">
            <v>1</v>
          </cell>
          <cell r="AL1172">
            <v>2.7</v>
          </cell>
          <cell r="AM1172">
            <v>1050</v>
          </cell>
          <cell r="AN1172">
            <v>60</v>
          </cell>
          <cell r="AO1172">
            <v>16</v>
          </cell>
          <cell r="AP1172">
            <v>110</v>
          </cell>
          <cell r="AQ1172">
            <v>5</v>
          </cell>
          <cell r="AR1172">
            <v>1.2</v>
          </cell>
          <cell r="AS1172">
            <v>0.6</v>
          </cell>
          <cell r="AU1172">
            <v>13</v>
          </cell>
        </row>
        <row r="1173">
          <cell r="A1173">
            <v>365</v>
          </cell>
          <cell r="B1173" t="str">
            <v>Salsicha tipo Frankfurt grelhada sem adição de sal</v>
          </cell>
          <cell r="C1173" t="str">
            <v>Pratos compostos</v>
          </cell>
          <cell r="D1173" t="str">
            <v>Pratos, incl. refeições prontas a comer (excluindo sopas e saladas)</v>
          </cell>
          <cell r="E1173" t="str">
            <v>Pratos, excluindo pratos  de massa ou arroz, sanduíches e pizza</v>
          </cell>
          <cell r="F1173">
            <v>211</v>
          </cell>
          <cell r="G1173">
            <v>877</v>
          </cell>
          <cell r="H1173">
            <v>16.7</v>
          </cell>
          <cell r="I1173">
            <v>5.4</v>
          </cell>
          <cell r="J1173">
            <v>6.5</v>
          </cell>
          <cell r="K1173">
            <v>1.8</v>
          </cell>
          <cell r="L1173">
            <v>1.6</v>
          </cell>
          <cell r="M1173">
            <v>0</v>
          </cell>
          <cell r="N1173">
            <v>3.2</v>
          </cell>
          <cell r="O1173">
            <v>1.6</v>
          </cell>
          <cell r="P1173">
            <v>0</v>
          </cell>
          <cell r="Q1173">
            <v>1.6</v>
          </cell>
          <cell r="R1173">
            <v>0.1</v>
          </cell>
          <cell r="S1173">
            <v>12</v>
          </cell>
          <cell r="T1173">
            <v>3</v>
          </cell>
          <cell r="U1173">
            <v>0</v>
          </cell>
          <cell r="V1173">
            <v>65</v>
          </cell>
          <cell r="W1173">
            <v>0</v>
          </cell>
          <cell r="X1173">
            <v>57</v>
          </cell>
          <cell r="Y1173">
            <v>0</v>
          </cell>
          <cell r="Z1173">
            <v>0</v>
          </cell>
          <cell r="AA1173">
            <v>0</v>
          </cell>
          <cell r="AB1173">
            <v>0.4</v>
          </cell>
          <cell r="AC1173">
            <v>0.15</v>
          </cell>
          <cell r="AD1173">
            <v>0.1</v>
          </cell>
          <cell r="AE1173">
            <v>1.3</v>
          </cell>
          <cell r="AF1173">
            <v>3.2</v>
          </cell>
          <cell r="AG1173">
            <v>1.9</v>
          </cell>
          <cell r="AH1173">
            <v>0.1</v>
          </cell>
          <cell r="AI1173">
            <v>1</v>
          </cell>
          <cell r="AJ1173">
            <v>0</v>
          </cell>
          <cell r="AK1173">
            <v>1</v>
          </cell>
          <cell r="AL1173">
            <v>3.1</v>
          </cell>
          <cell r="AM1173">
            <v>1210</v>
          </cell>
          <cell r="AN1173">
            <v>69</v>
          </cell>
          <cell r="AO1173">
            <v>19</v>
          </cell>
          <cell r="AP1173">
            <v>130</v>
          </cell>
          <cell r="AQ1173">
            <v>5</v>
          </cell>
          <cell r="AR1173">
            <v>1.3</v>
          </cell>
          <cell r="AS1173">
            <v>0.7</v>
          </cell>
          <cell r="AU1173">
            <v>13</v>
          </cell>
        </row>
        <row r="1174">
          <cell r="A1174">
            <v>1223</v>
          </cell>
          <cell r="B1174" t="str">
            <v>Sangue de porco, cru</v>
          </cell>
          <cell r="C1174" t="str">
            <v>Carne e produtos cárneos</v>
          </cell>
          <cell r="D1174" t="str">
            <v>Sangue de animal</v>
          </cell>
          <cell r="F1174">
            <v>72</v>
          </cell>
          <cell r="G1174">
            <v>304</v>
          </cell>
          <cell r="H1174">
            <v>0.4</v>
          </cell>
          <cell r="I1174">
            <v>0.1</v>
          </cell>
          <cell r="J1174">
            <v>0</v>
          </cell>
          <cell r="K1174">
            <v>0.2</v>
          </cell>
          <cell r="L1174">
            <v>0.09</v>
          </cell>
          <cell r="M1174">
            <v>0</v>
          </cell>
          <cell r="N1174">
            <v>0.4</v>
          </cell>
          <cell r="O1174">
            <v>0.1</v>
          </cell>
          <cell r="P1174">
            <v>0</v>
          </cell>
          <cell r="Q1174">
            <v>0</v>
          </cell>
          <cell r="R1174">
            <v>0</v>
          </cell>
          <cell r="S1174">
            <v>16.600000000000001</v>
          </cell>
          <cell r="T1174">
            <v>0.5</v>
          </cell>
          <cell r="U1174">
            <v>0</v>
          </cell>
          <cell r="V1174">
            <v>81</v>
          </cell>
          <cell r="W1174">
            <v>0</v>
          </cell>
          <cell r="X1174">
            <v>40</v>
          </cell>
          <cell r="Y1174">
            <v>28</v>
          </cell>
          <cell r="Z1174">
            <v>0</v>
          </cell>
          <cell r="AA1174">
            <v>0.1</v>
          </cell>
          <cell r="AB1174">
            <v>0.4</v>
          </cell>
          <cell r="AC1174">
            <v>0.09</v>
          </cell>
          <cell r="AD1174">
            <v>0.03</v>
          </cell>
          <cell r="AE1174">
            <v>0.6</v>
          </cell>
          <cell r="AF1174">
            <v>3.64</v>
          </cell>
          <cell r="AG1174">
            <v>3.04</v>
          </cell>
          <cell r="AH1174">
            <v>0.01</v>
          </cell>
          <cell r="AI1174">
            <v>0.6</v>
          </cell>
          <cell r="AJ1174">
            <v>0</v>
          </cell>
          <cell r="AK1174">
            <v>4</v>
          </cell>
          <cell r="AL1174">
            <v>1.6</v>
          </cell>
          <cell r="AM1174">
            <v>210</v>
          </cell>
          <cell r="AN1174">
            <v>210</v>
          </cell>
          <cell r="AO1174">
            <v>7</v>
          </cell>
          <cell r="AP1174">
            <v>62</v>
          </cell>
          <cell r="AQ1174">
            <v>5</v>
          </cell>
          <cell r="AR1174">
            <v>40</v>
          </cell>
          <cell r="AS1174">
            <v>0.3</v>
          </cell>
        </row>
        <row r="1175">
          <cell r="A1175">
            <v>1900000065</v>
          </cell>
          <cell r="B1175" t="str">
            <v>Sapateira crua</v>
          </cell>
          <cell r="C1175" t="str">
            <v>Peixes, mariscos, anfíbios, répteis e invertebrados</v>
          </cell>
          <cell r="D1175" t="str">
            <v>Crustáceos</v>
          </cell>
          <cell r="E1175" t="str">
            <v>Caranguejos, aranhas-marinhas</v>
          </cell>
          <cell r="F1175">
            <v>104</v>
          </cell>
          <cell r="G1175">
            <v>438</v>
          </cell>
          <cell r="H1175">
            <v>2.9</v>
          </cell>
          <cell r="I1175">
            <v>0.5</v>
          </cell>
          <cell r="J1175">
            <v>0.9</v>
          </cell>
          <cell r="K1175">
            <v>1.4</v>
          </cell>
          <cell r="L1175">
            <v>4.7E-2</v>
          </cell>
          <cell r="M1175">
            <v>0</v>
          </cell>
          <cell r="N1175">
            <v>0</v>
          </cell>
          <cell r="O1175">
            <v>0</v>
          </cell>
          <cell r="P1175">
            <v>0</v>
          </cell>
          <cell r="Q1175">
            <v>0</v>
          </cell>
          <cell r="R1175">
            <v>0</v>
          </cell>
          <cell r="S1175">
            <v>19.5</v>
          </cell>
          <cell r="T1175">
            <v>0.7</v>
          </cell>
          <cell r="U1175">
            <v>0</v>
          </cell>
          <cell r="V1175">
            <v>75.7</v>
          </cell>
          <cell r="W1175">
            <v>0</v>
          </cell>
          <cell r="X1175">
            <v>78</v>
          </cell>
          <cell r="Y1175">
            <v>2</v>
          </cell>
          <cell r="Z1175">
            <v>0</v>
          </cell>
          <cell r="AA1175">
            <v>0</v>
          </cell>
          <cell r="AB1175">
            <v>2.4</v>
          </cell>
          <cell r="AC1175">
            <v>0.1</v>
          </cell>
          <cell r="AD1175">
            <v>0.17</v>
          </cell>
          <cell r="AE1175">
            <v>2.4</v>
          </cell>
          <cell r="AF1175">
            <v>6.4</v>
          </cell>
          <cell r="AG1175">
            <v>4</v>
          </cell>
          <cell r="AH1175">
            <v>0.21</v>
          </cell>
          <cell r="AI1175">
            <v>9.5500000000000007</v>
          </cell>
          <cell r="AJ1175">
            <v>2.5</v>
          </cell>
          <cell r="AK1175">
            <v>25.9</v>
          </cell>
          <cell r="AL1175">
            <v>1.9</v>
          </cell>
          <cell r="AM1175">
            <v>280</v>
          </cell>
          <cell r="AN1175">
            <v>270</v>
          </cell>
          <cell r="AO1175">
            <v>84</v>
          </cell>
          <cell r="AP1175">
            <v>210</v>
          </cell>
          <cell r="AQ1175">
            <v>43</v>
          </cell>
          <cell r="AR1175">
            <v>1.7</v>
          </cell>
          <cell r="AS1175">
            <v>7.7</v>
          </cell>
          <cell r="AT1175">
            <v>82</v>
          </cell>
          <cell r="AU1175">
            <v>60</v>
          </cell>
        </row>
        <row r="1176">
          <cell r="A1176">
            <v>880</v>
          </cell>
          <cell r="B1176" t="str">
            <v>Sarda cozida</v>
          </cell>
          <cell r="C1176" t="str">
            <v>Peixes, mariscos, anfíbios, répteis e invertebrados</v>
          </cell>
          <cell r="D1176" t="str">
            <v>Peixe (músculo)</v>
          </cell>
          <cell r="E1176" t="str">
            <v>Peixe de mar</v>
          </cell>
          <cell r="F1176">
            <v>174</v>
          </cell>
          <cell r="G1176">
            <v>727</v>
          </cell>
          <cell r="H1176">
            <v>10.6</v>
          </cell>
          <cell r="I1176">
            <v>2.8</v>
          </cell>
          <cell r="J1176">
            <v>3.5</v>
          </cell>
          <cell r="K1176">
            <v>3.1</v>
          </cell>
          <cell r="L1176">
            <v>0.2</v>
          </cell>
          <cell r="M1176">
            <v>0.2</v>
          </cell>
          <cell r="N1176">
            <v>0</v>
          </cell>
          <cell r="O1176">
            <v>0</v>
          </cell>
          <cell r="P1176">
            <v>0</v>
          </cell>
          <cell r="Q1176">
            <v>0</v>
          </cell>
          <cell r="R1176">
            <v>0</v>
          </cell>
          <cell r="S1176">
            <v>19.7</v>
          </cell>
          <cell r="T1176">
            <v>0.8</v>
          </cell>
          <cell r="U1176">
            <v>0</v>
          </cell>
          <cell r="V1176">
            <v>67.7</v>
          </cell>
          <cell r="W1176">
            <v>0</v>
          </cell>
          <cell r="X1176">
            <v>48</v>
          </cell>
          <cell r="Y1176">
            <v>48</v>
          </cell>
          <cell r="Z1176">
            <v>0</v>
          </cell>
          <cell r="AA1176">
            <v>6.9</v>
          </cell>
          <cell r="AB1176">
            <v>1.1000000000000001</v>
          </cell>
          <cell r="AC1176">
            <v>0.09</v>
          </cell>
          <cell r="AD1176">
            <v>0.14000000000000001</v>
          </cell>
          <cell r="AE1176">
            <v>4.3</v>
          </cell>
          <cell r="AF1176">
            <v>8</v>
          </cell>
          <cell r="AG1176">
            <v>3.7</v>
          </cell>
          <cell r="AH1176">
            <v>0.32</v>
          </cell>
          <cell r="AI1176">
            <v>7.2</v>
          </cell>
          <cell r="AJ1176">
            <v>0</v>
          </cell>
          <cell r="AK1176">
            <v>11</v>
          </cell>
          <cell r="AL1176">
            <v>2</v>
          </cell>
          <cell r="AM1176">
            <v>330</v>
          </cell>
          <cell r="AN1176">
            <v>290</v>
          </cell>
          <cell r="AO1176">
            <v>60</v>
          </cell>
          <cell r="AP1176">
            <v>250</v>
          </cell>
          <cell r="AQ1176">
            <v>27</v>
          </cell>
          <cell r="AR1176">
            <v>0.1</v>
          </cell>
          <cell r="AS1176">
            <v>2.6</v>
          </cell>
        </row>
        <row r="1177">
          <cell r="A1177">
            <v>879</v>
          </cell>
          <cell r="B1177" t="str">
            <v>Sarda crua</v>
          </cell>
          <cell r="C1177" t="str">
            <v>Peixes, mariscos, anfíbios, répteis e invertebrados</v>
          </cell>
          <cell r="D1177" t="str">
            <v>Peixe (músculo)</v>
          </cell>
          <cell r="E1177" t="str">
            <v>Peixe de mar</v>
          </cell>
          <cell r="F1177">
            <v>181</v>
          </cell>
          <cell r="G1177">
            <v>756</v>
          </cell>
          <cell r="H1177">
            <v>11.7</v>
          </cell>
          <cell r="I1177">
            <v>3.1</v>
          </cell>
          <cell r="J1177">
            <v>3.8</v>
          </cell>
          <cell r="K1177">
            <v>3.5</v>
          </cell>
          <cell r="L1177">
            <v>0.2</v>
          </cell>
          <cell r="M1177">
            <v>0.3</v>
          </cell>
          <cell r="N1177">
            <v>0</v>
          </cell>
          <cell r="O1177">
            <v>0</v>
          </cell>
          <cell r="P1177">
            <v>0</v>
          </cell>
          <cell r="Q1177">
            <v>0</v>
          </cell>
          <cell r="R1177">
            <v>0</v>
          </cell>
          <cell r="S1177">
            <v>19</v>
          </cell>
          <cell r="T1177">
            <v>0.2</v>
          </cell>
          <cell r="U1177">
            <v>0</v>
          </cell>
          <cell r="V1177">
            <v>67.099999999999994</v>
          </cell>
          <cell r="W1177">
            <v>0</v>
          </cell>
          <cell r="X1177">
            <v>45</v>
          </cell>
          <cell r="Y1177">
            <v>64</v>
          </cell>
          <cell r="Z1177">
            <v>0</v>
          </cell>
          <cell r="AA1177">
            <v>9.3000000000000007</v>
          </cell>
          <cell r="AB1177">
            <v>1.5</v>
          </cell>
          <cell r="AC1177">
            <v>0.11</v>
          </cell>
          <cell r="AD1177">
            <v>0.19</v>
          </cell>
          <cell r="AE1177">
            <v>5.8</v>
          </cell>
          <cell r="AF1177">
            <v>9.3000000000000007</v>
          </cell>
          <cell r="AG1177">
            <v>3.5</v>
          </cell>
          <cell r="AH1177">
            <v>0.43</v>
          </cell>
          <cell r="AI1177">
            <v>8.4</v>
          </cell>
          <cell r="AJ1177">
            <v>0</v>
          </cell>
          <cell r="AK1177">
            <v>15</v>
          </cell>
          <cell r="AL1177">
            <v>1.3</v>
          </cell>
          <cell r="AM1177">
            <v>76</v>
          </cell>
          <cell r="AN1177">
            <v>370</v>
          </cell>
          <cell r="AO1177">
            <v>56</v>
          </cell>
          <cell r="AP1177">
            <v>270</v>
          </cell>
          <cell r="AQ1177">
            <v>30</v>
          </cell>
          <cell r="AR1177">
            <v>0.1</v>
          </cell>
          <cell r="AS1177">
            <v>2.7</v>
          </cell>
        </row>
        <row r="1178">
          <cell r="A1178">
            <v>881</v>
          </cell>
          <cell r="B1178" t="str">
            <v>Sarda grelhada</v>
          </cell>
          <cell r="C1178" t="str">
            <v>Peixes, mariscos, anfíbios, répteis e invertebrados</v>
          </cell>
          <cell r="D1178" t="str">
            <v>Peixe (músculo)</v>
          </cell>
          <cell r="E1178" t="str">
            <v>Peixe de mar</v>
          </cell>
          <cell r="F1178">
            <v>191</v>
          </cell>
          <cell r="G1178">
            <v>797</v>
          </cell>
          <cell r="H1178">
            <v>11.2</v>
          </cell>
          <cell r="I1178">
            <v>3</v>
          </cell>
          <cell r="J1178">
            <v>3.6</v>
          </cell>
          <cell r="K1178">
            <v>3.4</v>
          </cell>
          <cell r="L1178">
            <v>0.2</v>
          </cell>
          <cell r="M1178">
            <v>0.2</v>
          </cell>
          <cell r="N1178">
            <v>0</v>
          </cell>
          <cell r="O1178">
            <v>0</v>
          </cell>
          <cell r="P1178">
            <v>0</v>
          </cell>
          <cell r="Q1178">
            <v>0</v>
          </cell>
          <cell r="R1178">
            <v>0</v>
          </cell>
          <cell r="S1178">
            <v>22.5</v>
          </cell>
          <cell r="T1178">
            <v>1</v>
          </cell>
          <cell r="U1178">
            <v>0</v>
          </cell>
          <cell r="V1178">
            <v>64</v>
          </cell>
          <cell r="W1178">
            <v>0</v>
          </cell>
          <cell r="X1178">
            <v>53</v>
          </cell>
          <cell r="Y1178">
            <v>64</v>
          </cell>
          <cell r="Z1178">
            <v>0</v>
          </cell>
          <cell r="AA1178">
            <v>9.3000000000000007</v>
          </cell>
          <cell r="AB1178">
            <v>1.5</v>
          </cell>
          <cell r="AC1178">
            <v>0.11</v>
          </cell>
          <cell r="AD1178">
            <v>0.22</v>
          </cell>
          <cell r="AE1178">
            <v>6.5</v>
          </cell>
          <cell r="AF1178">
            <v>11</v>
          </cell>
          <cell r="AG1178">
            <v>4.2</v>
          </cell>
          <cell r="AH1178">
            <v>0.38</v>
          </cell>
          <cell r="AI1178">
            <v>8.4</v>
          </cell>
          <cell r="AJ1178">
            <v>0</v>
          </cell>
          <cell r="AK1178">
            <v>15</v>
          </cell>
          <cell r="AL1178">
            <v>2.2999999999999998</v>
          </cell>
          <cell r="AM1178">
            <v>390</v>
          </cell>
          <cell r="AN1178">
            <v>390</v>
          </cell>
          <cell r="AO1178">
            <v>70</v>
          </cell>
          <cell r="AP1178">
            <v>310</v>
          </cell>
          <cell r="AQ1178">
            <v>33</v>
          </cell>
          <cell r="AR1178">
            <v>0.1</v>
          </cell>
          <cell r="AS1178">
            <v>2.8</v>
          </cell>
        </row>
        <row r="1179">
          <cell r="A1179">
            <v>1130</v>
          </cell>
          <cell r="B1179" t="str">
            <v>Sardinha frita</v>
          </cell>
          <cell r="C1179" t="str">
            <v>Peixes, mariscos, anfíbios, répteis e invertebrados</v>
          </cell>
          <cell r="D1179" t="str">
            <v>Peixe (músculo)</v>
          </cell>
          <cell r="E1179" t="str">
            <v>Peixe de mar</v>
          </cell>
          <cell r="F1179">
            <v>300</v>
          </cell>
          <cell r="G1179">
            <v>1250</v>
          </cell>
          <cell r="H1179">
            <v>19.399999999999999</v>
          </cell>
          <cell r="I1179">
            <v>5.5</v>
          </cell>
          <cell r="J1179">
            <v>4.7</v>
          </cell>
          <cell r="K1179">
            <v>6.6</v>
          </cell>
          <cell r="L1179">
            <v>0.63400000000000001</v>
          </cell>
          <cell r="M1179">
            <v>0.6</v>
          </cell>
          <cell r="N1179">
            <v>8.6999999999999993</v>
          </cell>
          <cell r="O1179">
            <v>0.2</v>
          </cell>
          <cell r="P1179">
            <v>0</v>
          </cell>
          <cell r="Q1179">
            <v>8.5</v>
          </cell>
          <cell r="R1179">
            <v>0.3</v>
          </cell>
          <cell r="S1179">
            <v>22.5</v>
          </cell>
          <cell r="T1179">
            <v>1</v>
          </cell>
          <cell r="U1179">
            <v>0</v>
          </cell>
          <cell r="V1179">
            <v>46.1</v>
          </cell>
          <cell r="W1179">
            <v>0</v>
          </cell>
          <cell r="X1179">
            <v>24</v>
          </cell>
          <cell r="Y1179">
            <v>55</v>
          </cell>
          <cell r="Z1179">
            <v>0</v>
          </cell>
          <cell r="AA1179">
            <v>25</v>
          </cell>
          <cell r="AB1179">
            <v>0.81</v>
          </cell>
          <cell r="AC1179">
            <v>0.02</v>
          </cell>
          <cell r="AD1179">
            <v>0.1</v>
          </cell>
          <cell r="AE1179">
            <v>5.3</v>
          </cell>
          <cell r="AF1179">
            <v>9.4700000000000006</v>
          </cell>
          <cell r="AG1179">
            <v>4.18</v>
          </cell>
          <cell r="AH1179">
            <v>0.69</v>
          </cell>
          <cell r="AI1179">
            <v>12</v>
          </cell>
          <cell r="AJ1179">
            <v>0</v>
          </cell>
          <cell r="AK1179">
            <v>20</v>
          </cell>
          <cell r="AL1179">
            <v>2.84</v>
          </cell>
          <cell r="AM1179">
            <v>400</v>
          </cell>
          <cell r="AN1179">
            <v>450</v>
          </cell>
          <cell r="AO1179">
            <v>88</v>
          </cell>
          <cell r="AP1179">
            <v>380</v>
          </cell>
          <cell r="AQ1179">
            <v>43</v>
          </cell>
          <cell r="AR1179">
            <v>1.3</v>
          </cell>
          <cell r="AS1179">
            <v>2</v>
          </cell>
        </row>
        <row r="1180">
          <cell r="A1180">
            <v>882</v>
          </cell>
          <cell r="B1180" t="str">
            <v>Sardinha gorda crua</v>
          </cell>
          <cell r="C1180" t="str">
            <v>Peixes, mariscos, anfíbios, répteis e invertebrados</v>
          </cell>
          <cell r="D1180" t="str">
            <v>Peixe (músculo)</v>
          </cell>
          <cell r="E1180" t="str">
            <v>Peixe de mar</v>
          </cell>
          <cell r="F1180">
            <v>221</v>
          </cell>
          <cell r="G1180">
            <v>920</v>
          </cell>
          <cell r="H1180">
            <v>16.399999999999999</v>
          </cell>
          <cell r="I1180">
            <v>4.7</v>
          </cell>
          <cell r="J1180">
            <v>4</v>
          </cell>
          <cell r="K1180">
            <v>5.6</v>
          </cell>
          <cell r="L1180">
            <v>0.5</v>
          </cell>
          <cell r="M1180">
            <v>0.5</v>
          </cell>
          <cell r="N1180">
            <v>0</v>
          </cell>
          <cell r="O1180">
            <v>0</v>
          </cell>
          <cell r="P1180">
            <v>0</v>
          </cell>
          <cell r="Q1180">
            <v>0</v>
          </cell>
          <cell r="R1180">
            <v>0</v>
          </cell>
          <cell r="S1180">
            <v>18.399999999999999</v>
          </cell>
          <cell r="T1180">
            <v>0.2</v>
          </cell>
          <cell r="U1180">
            <v>0</v>
          </cell>
          <cell r="V1180">
            <v>63.4</v>
          </cell>
          <cell r="W1180">
            <v>0</v>
          </cell>
          <cell r="X1180">
            <v>20</v>
          </cell>
          <cell r="Y1180">
            <v>47</v>
          </cell>
          <cell r="Z1180">
            <v>0</v>
          </cell>
          <cell r="AA1180">
            <v>21</v>
          </cell>
          <cell r="AB1180">
            <v>0.66</v>
          </cell>
          <cell r="AC1180">
            <v>0.01</v>
          </cell>
          <cell r="AD1180">
            <v>0.08</v>
          </cell>
          <cell r="AE1180">
            <v>4.4000000000000004</v>
          </cell>
          <cell r="AF1180">
            <v>7.8</v>
          </cell>
          <cell r="AG1180">
            <v>3.4</v>
          </cell>
          <cell r="AH1180">
            <v>0.56999999999999995</v>
          </cell>
          <cell r="AI1180">
            <v>10</v>
          </cell>
          <cell r="AJ1180">
            <v>0</v>
          </cell>
          <cell r="AK1180">
            <v>15</v>
          </cell>
          <cell r="AL1180">
            <v>1.7</v>
          </cell>
          <cell r="AM1180">
            <v>65</v>
          </cell>
          <cell r="AN1180">
            <v>370</v>
          </cell>
          <cell r="AO1180">
            <v>72</v>
          </cell>
          <cell r="AP1180">
            <v>310</v>
          </cell>
          <cell r="AQ1180">
            <v>31</v>
          </cell>
          <cell r="AR1180">
            <v>1</v>
          </cell>
          <cell r="AS1180">
            <v>1.6</v>
          </cell>
        </row>
        <row r="1181">
          <cell r="A1181">
            <v>884</v>
          </cell>
          <cell r="B1181" t="str">
            <v>Sardinha gorda frita</v>
          </cell>
          <cell r="C1181" t="str">
            <v>Peixes, mariscos, anfíbios, répteis e invertebrados</v>
          </cell>
          <cell r="D1181" t="str">
            <v>Peixe (músculo)</v>
          </cell>
          <cell r="E1181" t="str">
            <v>Peixe de mar</v>
          </cell>
          <cell r="F1181">
            <v>247</v>
          </cell>
          <cell r="G1181">
            <v>1030</v>
          </cell>
          <cell r="H1181">
            <v>15.6</v>
          </cell>
          <cell r="I1181">
            <v>4.5</v>
          </cell>
          <cell r="J1181">
            <v>3</v>
          </cell>
          <cell r="K1181">
            <v>6.5</v>
          </cell>
          <cell r="L1181">
            <v>2.2999999999999998</v>
          </cell>
          <cell r="M1181">
            <v>0.4</v>
          </cell>
          <cell r="N1181">
            <v>3.5</v>
          </cell>
          <cell r="O1181">
            <v>0</v>
          </cell>
          <cell r="P1181">
            <v>0</v>
          </cell>
          <cell r="Q1181">
            <v>3.5</v>
          </cell>
          <cell r="R1181">
            <v>0.1</v>
          </cell>
          <cell r="S1181">
            <v>23</v>
          </cell>
          <cell r="T1181">
            <v>0.9</v>
          </cell>
          <cell r="U1181">
            <v>0</v>
          </cell>
          <cell r="V1181">
            <v>55.6</v>
          </cell>
          <cell r="W1181">
            <v>0</v>
          </cell>
          <cell r="X1181">
            <v>39</v>
          </cell>
          <cell r="Y1181">
            <v>45</v>
          </cell>
          <cell r="Z1181">
            <v>0</v>
          </cell>
          <cell r="AA1181">
            <v>20</v>
          </cell>
          <cell r="AB1181">
            <v>2.4</v>
          </cell>
          <cell r="AC1181">
            <v>0.01</v>
          </cell>
          <cell r="AD1181">
            <v>0.08</v>
          </cell>
          <cell r="AE1181">
            <v>4.9000000000000004</v>
          </cell>
          <cell r="AF1181">
            <v>9.1999999999999993</v>
          </cell>
          <cell r="AG1181">
            <v>4.3</v>
          </cell>
          <cell r="AH1181">
            <v>0.56000000000000005</v>
          </cell>
          <cell r="AI1181">
            <v>11</v>
          </cell>
          <cell r="AJ1181">
            <v>0</v>
          </cell>
          <cell r="AK1181">
            <v>15</v>
          </cell>
          <cell r="AL1181">
            <v>2.2999999999999998</v>
          </cell>
          <cell r="AM1181">
            <v>360</v>
          </cell>
          <cell r="AN1181">
            <v>380</v>
          </cell>
          <cell r="AO1181">
            <v>88</v>
          </cell>
          <cell r="AP1181">
            <v>350</v>
          </cell>
          <cell r="AQ1181">
            <v>35</v>
          </cell>
          <cell r="AR1181">
            <v>1.1000000000000001</v>
          </cell>
          <cell r="AS1181">
            <v>1.9</v>
          </cell>
          <cell r="AU1181">
            <v>21</v>
          </cell>
        </row>
        <row r="1182">
          <cell r="A1182">
            <v>883</v>
          </cell>
          <cell r="B1182" t="str">
            <v>Sardinha gorda grelhada</v>
          </cell>
          <cell r="C1182" t="str">
            <v>Peixes, mariscos, anfíbios, répteis e invertebrados</v>
          </cell>
          <cell r="D1182" t="str">
            <v>Peixe (músculo)</v>
          </cell>
          <cell r="E1182" t="str">
            <v>Peixe de mar</v>
          </cell>
          <cell r="F1182">
            <v>211</v>
          </cell>
          <cell r="G1182">
            <v>880</v>
          </cell>
          <cell r="H1182">
            <v>12.3</v>
          </cell>
          <cell r="I1182">
            <v>4.4000000000000004</v>
          </cell>
          <cell r="J1182">
            <v>2</v>
          </cell>
          <cell r="K1182">
            <v>4.5</v>
          </cell>
          <cell r="L1182">
            <v>0.3</v>
          </cell>
          <cell r="M1182">
            <v>0.4</v>
          </cell>
          <cell r="N1182">
            <v>0</v>
          </cell>
          <cell r="O1182">
            <v>0</v>
          </cell>
          <cell r="P1182">
            <v>0</v>
          </cell>
          <cell r="Q1182">
            <v>0</v>
          </cell>
          <cell r="R1182">
            <v>0</v>
          </cell>
          <cell r="S1182">
            <v>25</v>
          </cell>
          <cell r="T1182">
            <v>1</v>
          </cell>
          <cell r="U1182">
            <v>0</v>
          </cell>
          <cell r="V1182">
            <v>58.8</v>
          </cell>
          <cell r="W1182">
            <v>0</v>
          </cell>
          <cell r="X1182">
            <v>43</v>
          </cell>
          <cell r="Y1182">
            <v>50</v>
          </cell>
          <cell r="Z1182">
            <v>0</v>
          </cell>
          <cell r="AA1182">
            <v>23</v>
          </cell>
          <cell r="AB1182">
            <v>0.71</v>
          </cell>
          <cell r="AC1182">
            <v>0.01</v>
          </cell>
          <cell r="AD1182">
            <v>0.1</v>
          </cell>
          <cell r="AE1182">
            <v>5.3</v>
          </cell>
          <cell r="AF1182">
            <v>10</v>
          </cell>
          <cell r="AG1182">
            <v>4.7</v>
          </cell>
          <cell r="AH1182">
            <v>0.61</v>
          </cell>
          <cell r="AI1182">
            <v>12</v>
          </cell>
          <cell r="AJ1182">
            <v>0</v>
          </cell>
          <cell r="AK1182">
            <v>16</v>
          </cell>
          <cell r="AL1182">
            <v>2.9</v>
          </cell>
          <cell r="AM1182">
            <v>400</v>
          </cell>
          <cell r="AN1182">
            <v>420</v>
          </cell>
          <cell r="AO1182">
            <v>97</v>
          </cell>
          <cell r="AP1182">
            <v>380</v>
          </cell>
          <cell r="AQ1182">
            <v>38</v>
          </cell>
          <cell r="AR1182">
            <v>1.1000000000000001</v>
          </cell>
          <cell r="AS1182">
            <v>2</v>
          </cell>
          <cell r="AU1182">
            <v>21</v>
          </cell>
        </row>
        <row r="1183">
          <cell r="A1183">
            <v>890</v>
          </cell>
          <cell r="B1183" t="str">
            <v>Sardinha meio gorda conserva em água, sem espinha e sem pele</v>
          </cell>
          <cell r="C1183" t="str">
            <v>Peixes, mariscos, anfíbios, répteis e invertebrados</v>
          </cell>
          <cell r="D1183" t="str">
            <v>Peixe e produtos da pesca processados</v>
          </cell>
          <cell r="E1183" t="str">
            <v>Peixe processado ou conservado (incluindo vísceras processadas)</v>
          </cell>
          <cell r="F1183">
            <v>174</v>
          </cell>
          <cell r="G1183">
            <v>729</v>
          </cell>
          <cell r="H1183">
            <v>9.6</v>
          </cell>
          <cell r="I1183">
            <v>2.8</v>
          </cell>
          <cell r="J1183">
            <v>2.2999999999999998</v>
          </cell>
          <cell r="K1183">
            <v>3.3</v>
          </cell>
          <cell r="L1183">
            <v>0.3</v>
          </cell>
          <cell r="M1183">
            <v>0.3</v>
          </cell>
          <cell r="N1183">
            <v>0</v>
          </cell>
          <cell r="O1183">
            <v>0</v>
          </cell>
          <cell r="P1183">
            <v>0</v>
          </cell>
          <cell r="Q1183">
            <v>0</v>
          </cell>
          <cell r="R1183">
            <v>0</v>
          </cell>
          <cell r="S1183">
            <v>22</v>
          </cell>
          <cell r="T1183">
            <v>0.1</v>
          </cell>
          <cell r="U1183">
            <v>0</v>
          </cell>
          <cell r="V1183">
            <v>65.7</v>
          </cell>
          <cell r="W1183">
            <v>0</v>
          </cell>
          <cell r="X1183">
            <v>60</v>
          </cell>
          <cell r="Y1183">
            <v>9</v>
          </cell>
          <cell r="Z1183">
            <v>0</v>
          </cell>
          <cell r="AA1183">
            <v>9.8000000000000007</v>
          </cell>
          <cell r="AB1183">
            <v>2.2000000000000002</v>
          </cell>
          <cell r="AC1183">
            <v>0.01</v>
          </cell>
          <cell r="AD1183">
            <v>0.04</v>
          </cell>
          <cell r="AE1183">
            <v>5.5</v>
          </cell>
          <cell r="AF1183">
            <v>9.6</v>
          </cell>
          <cell r="AG1183">
            <v>4.0999999999999996</v>
          </cell>
          <cell r="AH1183">
            <v>0.19</v>
          </cell>
          <cell r="AI1183">
            <v>13</v>
          </cell>
          <cell r="AJ1183">
            <v>0</v>
          </cell>
          <cell r="AK1183">
            <v>15</v>
          </cell>
          <cell r="AL1183">
            <v>2</v>
          </cell>
          <cell r="AM1183">
            <v>46</v>
          </cell>
          <cell r="AN1183">
            <v>320</v>
          </cell>
          <cell r="AO1183">
            <v>47</v>
          </cell>
          <cell r="AP1183">
            <v>220</v>
          </cell>
          <cell r="AQ1183">
            <v>28</v>
          </cell>
          <cell r="AR1183">
            <v>2.6</v>
          </cell>
          <cell r="AS1183">
            <v>1.4</v>
          </cell>
          <cell r="AU1183">
            <v>24</v>
          </cell>
        </row>
        <row r="1184">
          <cell r="A1184">
            <v>888</v>
          </cell>
          <cell r="B1184" t="str">
            <v>Sardinha meio gorda conserva em azeite</v>
          </cell>
          <cell r="C1184" t="str">
            <v>Peixes, mariscos, anfíbios, répteis e invertebrados</v>
          </cell>
          <cell r="D1184" t="str">
            <v>Peixe e produtos da pesca processados</v>
          </cell>
          <cell r="E1184" t="str">
            <v>Peixe processado ou conservado (incluindo vísceras processadas)</v>
          </cell>
          <cell r="F1184">
            <v>204</v>
          </cell>
          <cell r="G1184">
            <v>852</v>
          </cell>
          <cell r="H1184">
            <v>12</v>
          </cell>
          <cell r="I1184">
            <v>3</v>
          </cell>
          <cell r="J1184">
            <v>5.7</v>
          </cell>
          <cell r="K1184">
            <v>2.8</v>
          </cell>
          <cell r="L1184">
            <v>0.4</v>
          </cell>
          <cell r="M1184">
            <v>0.3</v>
          </cell>
          <cell r="N1184">
            <v>0</v>
          </cell>
          <cell r="O1184">
            <v>0</v>
          </cell>
          <cell r="P1184">
            <v>0</v>
          </cell>
          <cell r="Q1184">
            <v>0</v>
          </cell>
          <cell r="R1184">
            <v>0</v>
          </cell>
          <cell r="S1184">
            <v>24</v>
          </cell>
          <cell r="T1184">
            <v>0.5</v>
          </cell>
          <cell r="U1184">
            <v>0</v>
          </cell>
          <cell r="V1184">
            <v>60.2</v>
          </cell>
          <cell r="W1184">
            <v>0</v>
          </cell>
          <cell r="X1184">
            <v>65</v>
          </cell>
          <cell r="Y1184">
            <v>9</v>
          </cell>
          <cell r="Z1184">
            <v>0</v>
          </cell>
          <cell r="AA1184">
            <v>8.8000000000000007</v>
          </cell>
          <cell r="AB1184">
            <v>1.5</v>
          </cell>
          <cell r="AC1184">
            <v>0.01</v>
          </cell>
          <cell r="AD1184">
            <v>0.04</v>
          </cell>
          <cell r="AE1184">
            <v>6</v>
          </cell>
          <cell r="AF1184">
            <v>10</v>
          </cell>
          <cell r="AG1184">
            <v>4.5</v>
          </cell>
          <cell r="AH1184">
            <v>0.1</v>
          </cell>
          <cell r="AI1184">
            <v>14</v>
          </cell>
          <cell r="AJ1184">
            <v>0</v>
          </cell>
          <cell r="AK1184">
            <v>21</v>
          </cell>
          <cell r="AL1184">
            <v>3.2</v>
          </cell>
          <cell r="AM1184">
            <v>190</v>
          </cell>
          <cell r="AN1184">
            <v>370</v>
          </cell>
          <cell r="AO1184">
            <v>450</v>
          </cell>
          <cell r="AP1184">
            <v>640</v>
          </cell>
          <cell r="AQ1184">
            <v>42</v>
          </cell>
          <cell r="AR1184">
            <v>3</v>
          </cell>
          <cell r="AS1184">
            <v>2.5</v>
          </cell>
          <cell r="AU1184">
            <v>24</v>
          </cell>
        </row>
        <row r="1185">
          <cell r="A1185">
            <v>889</v>
          </cell>
          <cell r="B1185" t="str">
            <v>Sardinha meio gorda conserva em azeite (escorrido)</v>
          </cell>
          <cell r="C1185" t="str">
            <v>Peixes, mariscos, anfíbios, répteis e invertebrados</v>
          </cell>
          <cell r="D1185" t="str">
            <v>Peixe e produtos da pesca processados</v>
          </cell>
          <cell r="E1185" t="str">
            <v>Peixe processado ou conservado (incluindo vísceras processadas)</v>
          </cell>
          <cell r="F1185">
            <v>186</v>
          </cell>
          <cell r="G1185">
            <v>780</v>
          </cell>
          <cell r="H1185">
            <v>9</v>
          </cell>
          <cell r="I1185">
            <v>1.5</v>
          </cell>
          <cell r="J1185">
            <v>5</v>
          </cell>
          <cell r="K1185">
            <v>2.1</v>
          </cell>
          <cell r="L1185">
            <v>0.5</v>
          </cell>
          <cell r="M1185">
            <v>0.3</v>
          </cell>
          <cell r="N1185">
            <v>0</v>
          </cell>
          <cell r="O1185">
            <v>0</v>
          </cell>
          <cell r="P1185">
            <v>0</v>
          </cell>
          <cell r="Q1185">
            <v>0</v>
          </cell>
          <cell r="R1185">
            <v>0</v>
          </cell>
          <cell r="S1185">
            <v>26.3</v>
          </cell>
          <cell r="T1185">
            <v>0.4</v>
          </cell>
          <cell r="U1185">
            <v>0</v>
          </cell>
          <cell r="V1185">
            <v>62</v>
          </cell>
          <cell r="W1185">
            <v>0</v>
          </cell>
          <cell r="X1185">
            <v>60</v>
          </cell>
          <cell r="Y1185">
            <v>10</v>
          </cell>
          <cell r="Z1185">
            <v>0</v>
          </cell>
          <cell r="AA1185">
            <v>7</v>
          </cell>
          <cell r="AB1185">
            <v>0.7</v>
          </cell>
          <cell r="AC1185">
            <v>0.01</v>
          </cell>
          <cell r="AD1185">
            <v>0.04</v>
          </cell>
          <cell r="AE1185">
            <v>7</v>
          </cell>
          <cell r="AF1185">
            <v>12</v>
          </cell>
          <cell r="AG1185">
            <v>4.9000000000000004</v>
          </cell>
          <cell r="AH1185">
            <v>0.1</v>
          </cell>
          <cell r="AI1185">
            <v>13</v>
          </cell>
          <cell r="AJ1185">
            <v>0</v>
          </cell>
          <cell r="AK1185">
            <v>21</v>
          </cell>
          <cell r="AL1185">
            <v>1.8</v>
          </cell>
          <cell r="AM1185">
            <v>170</v>
          </cell>
          <cell r="AN1185">
            <v>420</v>
          </cell>
          <cell r="AO1185">
            <v>470</v>
          </cell>
          <cell r="AP1185">
            <v>640</v>
          </cell>
          <cell r="AQ1185">
            <v>25</v>
          </cell>
          <cell r="AR1185">
            <v>3.1</v>
          </cell>
          <cell r="AS1185">
            <v>2.7</v>
          </cell>
          <cell r="AU1185">
            <v>24</v>
          </cell>
        </row>
        <row r="1186">
          <cell r="A1186">
            <v>885</v>
          </cell>
          <cell r="B1186" t="str">
            <v>Sardinha meio gorda crua</v>
          </cell>
          <cell r="C1186" t="str">
            <v>Peixes, mariscos, anfíbios, répteis e invertebrados</v>
          </cell>
          <cell r="D1186" t="str">
            <v>Peixe (músculo)</v>
          </cell>
          <cell r="E1186" t="str">
            <v>Peixe de mar</v>
          </cell>
          <cell r="F1186">
            <v>158</v>
          </cell>
          <cell r="G1186">
            <v>658</v>
          </cell>
          <cell r="H1186">
            <v>9.1</v>
          </cell>
          <cell r="I1186">
            <v>2.5</v>
          </cell>
          <cell r="J1186">
            <v>2.2000000000000002</v>
          </cell>
          <cell r="K1186">
            <v>3.3</v>
          </cell>
          <cell r="L1186">
            <v>0.2</v>
          </cell>
          <cell r="M1186">
            <v>0.3</v>
          </cell>
          <cell r="N1186">
            <v>0</v>
          </cell>
          <cell r="O1186">
            <v>0</v>
          </cell>
          <cell r="P1186">
            <v>0</v>
          </cell>
          <cell r="Q1186">
            <v>0</v>
          </cell>
          <cell r="R1186">
            <v>0</v>
          </cell>
          <cell r="S1186">
            <v>18.899999999999999</v>
          </cell>
          <cell r="T1186">
            <v>0.2</v>
          </cell>
          <cell r="U1186">
            <v>0</v>
          </cell>
          <cell r="V1186">
            <v>68.900000000000006</v>
          </cell>
          <cell r="W1186">
            <v>0</v>
          </cell>
          <cell r="X1186">
            <v>28</v>
          </cell>
          <cell r="Y1186">
            <v>12</v>
          </cell>
          <cell r="Z1186">
            <v>0</v>
          </cell>
          <cell r="AA1186">
            <v>17</v>
          </cell>
          <cell r="AB1186">
            <v>0.25</v>
          </cell>
          <cell r="AC1186">
            <v>0.01</v>
          </cell>
          <cell r="AD1186">
            <v>0.14000000000000001</v>
          </cell>
          <cell r="AE1186">
            <v>6.2</v>
          </cell>
          <cell r="AF1186">
            <v>9.6999999999999993</v>
          </cell>
          <cell r="AG1186">
            <v>3.5</v>
          </cell>
          <cell r="AH1186">
            <v>0.41</v>
          </cell>
          <cell r="AI1186">
            <v>10</v>
          </cell>
          <cell r="AJ1186">
            <v>0</v>
          </cell>
          <cell r="AK1186">
            <v>24</v>
          </cell>
          <cell r="AL1186">
            <v>1.6</v>
          </cell>
          <cell r="AM1186">
            <v>65</v>
          </cell>
          <cell r="AN1186">
            <v>400</v>
          </cell>
          <cell r="AO1186">
            <v>70</v>
          </cell>
          <cell r="AP1186">
            <v>300</v>
          </cell>
          <cell r="AQ1186">
            <v>29</v>
          </cell>
          <cell r="AR1186">
            <v>1.7</v>
          </cell>
          <cell r="AS1186">
            <v>1.7</v>
          </cell>
        </row>
        <row r="1187">
          <cell r="A1187">
            <v>887</v>
          </cell>
          <cell r="B1187" t="str">
            <v>Sardinha meio gorda frita</v>
          </cell>
          <cell r="C1187" t="str">
            <v>Peixes, mariscos, anfíbios, répteis e invertebrados</v>
          </cell>
          <cell r="D1187" t="str">
            <v>Peixe (músculo)</v>
          </cell>
          <cell r="E1187" t="str">
            <v>Peixe de mar</v>
          </cell>
          <cell r="F1187">
            <v>174</v>
          </cell>
          <cell r="G1187">
            <v>726</v>
          </cell>
          <cell r="H1187">
            <v>10.199999999999999</v>
          </cell>
          <cell r="I1187">
            <v>2.2999999999999998</v>
          </cell>
          <cell r="J1187">
            <v>2.2999999999999998</v>
          </cell>
          <cell r="K1187">
            <v>4.4000000000000004</v>
          </cell>
          <cell r="L1187">
            <v>1.7</v>
          </cell>
          <cell r="M1187">
            <v>0.3</v>
          </cell>
          <cell r="N1187">
            <v>0.5</v>
          </cell>
          <cell r="O1187">
            <v>0</v>
          </cell>
          <cell r="P1187">
            <v>0</v>
          </cell>
          <cell r="Q1187">
            <v>0.5</v>
          </cell>
          <cell r="R1187">
            <v>0</v>
          </cell>
          <cell r="S1187">
            <v>20</v>
          </cell>
          <cell r="T1187">
            <v>0.8</v>
          </cell>
          <cell r="U1187">
            <v>0</v>
          </cell>
          <cell r="V1187">
            <v>66.8</v>
          </cell>
          <cell r="W1187">
            <v>0</v>
          </cell>
          <cell r="X1187">
            <v>29</v>
          </cell>
          <cell r="Y1187">
            <v>11</v>
          </cell>
          <cell r="Z1187">
            <v>0</v>
          </cell>
          <cell r="AA1187">
            <v>16</v>
          </cell>
          <cell r="AB1187">
            <v>2.1</v>
          </cell>
          <cell r="AC1187">
            <v>0.01</v>
          </cell>
          <cell r="AD1187">
            <v>0.13</v>
          </cell>
          <cell r="AE1187">
            <v>5.8</v>
          </cell>
          <cell r="AF1187">
            <v>9.5</v>
          </cell>
          <cell r="AG1187">
            <v>3.7</v>
          </cell>
          <cell r="AH1187">
            <v>0.34</v>
          </cell>
          <cell r="AI1187">
            <v>9.4</v>
          </cell>
          <cell r="AJ1187">
            <v>0</v>
          </cell>
          <cell r="AK1187">
            <v>20</v>
          </cell>
          <cell r="AL1187">
            <v>2.5</v>
          </cell>
          <cell r="AM1187">
            <v>310</v>
          </cell>
          <cell r="AN1187">
            <v>420</v>
          </cell>
          <cell r="AO1187">
            <v>73</v>
          </cell>
          <cell r="AP1187">
            <v>280</v>
          </cell>
          <cell r="AQ1187">
            <v>28</v>
          </cell>
          <cell r="AR1187">
            <v>1.5</v>
          </cell>
          <cell r="AS1187">
            <v>1.8</v>
          </cell>
          <cell r="AU1187">
            <v>21</v>
          </cell>
        </row>
        <row r="1188">
          <cell r="A1188">
            <v>886</v>
          </cell>
          <cell r="B1188" t="str">
            <v>Sardinha meio gorda grelhada</v>
          </cell>
          <cell r="C1188" t="str">
            <v>Peixes, mariscos, anfíbios, répteis e invertebrados</v>
          </cell>
          <cell r="D1188" t="str">
            <v>Peixe (músculo)</v>
          </cell>
          <cell r="E1188" t="str">
            <v>Peixe de mar</v>
          </cell>
          <cell r="F1188">
            <v>168</v>
          </cell>
          <cell r="G1188">
            <v>707</v>
          </cell>
          <cell r="H1188">
            <v>7.2</v>
          </cell>
          <cell r="I1188">
            <v>2.2000000000000002</v>
          </cell>
          <cell r="J1188">
            <v>1.4</v>
          </cell>
          <cell r="K1188">
            <v>2.7</v>
          </cell>
          <cell r="L1188">
            <v>0.1</v>
          </cell>
          <cell r="M1188">
            <v>0.2</v>
          </cell>
          <cell r="N1188">
            <v>0</v>
          </cell>
          <cell r="O1188">
            <v>0</v>
          </cell>
          <cell r="P1188">
            <v>0</v>
          </cell>
          <cell r="Q1188">
            <v>0</v>
          </cell>
          <cell r="R1188">
            <v>0</v>
          </cell>
          <cell r="S1188">
            <v>25.9</v>
          </cell>
          <cell r="T1188">
            <v>1</v>
          </cell>
          <cell r="U1188">
            <v>0</v>
          </cell>
          <cell r="V1188">
            <v>63.7</v>
          </cell>
          <cell r="W1188">
            <v>0</v>
          </cell>
          <cell r="X1188">
            <v>38</v>
          </cell>
          <cell r="Y1188">
            <v>9</v>
          </cell>
          <cell r="Z1188">
            <v>0</v>
          </cell>
          <cell r="AA1188">
            <v>11</v>
          </cell>
          <cell r="AB1188">
            <v>0.7</v>
          </cell>
          <cell r="AC1188">
            <v>0.05</v>
          </cell>
          <cell r="AD1188">
            <v>0.19</v>
          </cell>
          <cell r="AE1188">
            <v>8.4</v>
          </cell>
          <cell r="AF1188">
            <v>13</v>
          </cell>
          <cell r="AG1188">
            <v>4.8</v>
          </cell>
          <cell r="AH1188">
            <v>0.3</v>
          </cell>
          <cell r="AI1188">
            <v>9.3000000000000007</v>
          </cell>
          <cell r="AJ1188">
            <v>0</v>
          </cell>
          <cell r="AK1188">
            <v>31</v>
          </cell>
          <cell r="AL1188">
            <v>3.1</v>
          </cell>
          <cell r="AM1188">
            <v>390</v>
          </cell>
          <cell r="AN1188">
            <v>500</v>
          </cell>
          <cell r="AO1188">
            <v>67</v>
          </cell>
          <cell r="AP1188">
            <v>310</v>
          </cell>
          <cell r="AQ1188">
            <v>35</v>
          </cell>
          <cell r="AR1188">
            <v>1.9</v>
          </cell>
          <cell r="AS1188">
            <v>1.2</v>
          </cell>
          <cell r="AU1188">
            <v>21</v>
          </cell>
        </row>
        <row r="1189">
          <cell r="A1189">
            <v>2122000004</v>
          </cell>
          <cell r="B1189" t="str">
            <v>Seitan</v>
          </cell>
          <cell r="C1189" t="str">
            <v>Produtos para dietas não padronizadas, substitutos de alimentos e suplementos alimentares</v>
          </cell>
          <cell r="D1189" t="str">
            <v>Substitutos de carne e produtos lácteos</v>
          </cell>
          <cell r="E1189" t="str">
            <v>Substitutos da carne</v>
          </cell>
          <cell r="F1189">
            <v>139</v>
          </cell>
          <cell r="G1189">
            <v>587</v>
          </cell>
          <cell r="H1189">
            <v>1.7</v>
          </cell>
          <cell r="I1189">
            <v>0.3</v>
          </cell>
          <cell r="J1189">
            <v>0.9</v>
          </cell>
          <cell r="K1189">
            <v>0.4</v>
          </cell>
          <cell r="L1189">
            <v>0.4</v>
          </cell>
          <cell r="M1189">
            <v>0</v>
          </cell>
          <cell r="N1189">
            <v>5.4</v>
          </cell>
          <cell r="O1189">
            <v>0.3</v>
          </cell>
          <cell r="P1189">
            <v>0</v>
          </cell>
          <cell r="Q1189">
            <v>5.0999999999999996</v>
          </cell>
          <cell r="R1189">
            <v>0.7</v>
          </cell>
          <cell r="S1189">
            <v>25</v>
          </cell>
          <cell r="T1189">
            <v>0.5</v>
          </cell>
          <cell r="U1189">
            <v>0</v>
          </cell>
          <cell r="V1189">
            <v>67</v>
          </cell>
          <cell r="W1189">
            <v>0.2</v>
          </cell>
          <cell r="X1189">
            <v>0</v>
          </cell>
          <cell r="Y1189">
            <v>0</v>
          </cell>
          <cell r="Z1189">
            <v>0</v>
          </cell>
          <cell r="AA1189">
            <v>0</v>
          </cell>
          <cell r="AB1189">
            <v>0.51</v>
          </cell>
          <cell r="AC1189">
            <v>0</v>
          </cell>
          <cell r="AD1189">
            <v>0.03</v>
          </cell>
          <cell r="AE1189">
            <v>0</v>
          </cell>
          <cell r="AF1189">
            <v>5.2</v>
          </cell>
          <cell r="AG1189">
            <v>5.2</v>
          </cell>
          <cell r="AH1189">
            <v>0.08</v>
          </cell>
          <cell r="AI1189">
            <v>0</v>
          </cell>
          <cell r="AJ1189">
            <v>0</v>
          </cell>
          <cell r="AK1189">
            <v>14.7</v>
          </cell>
          <cell r="AL1189">
            <v>0.7</v>
          </cell>
          <cell r="AM1189">
            <v>190</v>
          </cell>
          <cell r="AN1189">
            <v>30</v>
          </cell>
          <cell r="AO1189">
            <v>20</v>
          </cell>
          <cell r="AP1189">
            <v>53</v>
          </cell>
          <cell r="AQ1189">
            <v>13</v>
          </cell>
          <cell r="AR1189">
            <v>1.3</v>
          </cell>
          <cell r="AS1189">
            <v>1.3</v>
          </cell>
        </row>
        <row r="1190">
          <cell r="A1190">
            <v>1900000036</v>
          </cell>
          <cell r="B1190" t="str">
            <v>Sementes de abóbora, cruas, secas, miolo</v>
          </cell>
          <cell r="C1190" t="str">
            <v>Leguminosas, frutos de casca rija, sementes oleaginosas e especiarias</v>
          </cell>
          <cell r="D1190" t="str">
            <v>Frutos de casca rija, sementes oleaginosas e frutos oleaginosos</v>
          </cell>
          <cell r="E1190" t="str">
            <v>Sementes oleaginosas</v>
          </cell>
          <cell r="F1190">
            <v>567</v>
          </cell>
          <cell r="G1190">
            <v>2350</v>
          </cell>
          <cell r="H1190">
            <v>46.4</v>
          </cell>
          <cell r="I1190">
            <v>8.5</v>
          </cell>
          <cell r="J1190">
            <v>15.3</v>
          </cell>
          <cell r="K1190">
            <v>20.399999999999999</v>
          </cell>
          <cell r="L1190">
            <v>19.5</v>
          </cell>
          <cell r="M1190">
            <v>0.1</v>
          </cell>
          <cell r="N1190">
            <v>10</v>
          </cell>
          <cell r="O1190">
            <v>2.2999999999999998</v>
          </cell>
          <cell r="P1190">
            <v>0</v>
          </cell>
          <cell r="Q1190">
            <v>7.7</v>
          </cell>
          <cell r="R1190">
            <v>10.8</v>
          </cell>
          <cell r="S1190">
            <v>22</v>
          </cell>
          <cell r="T1190">
            <v>0</v>
          </cell>
          <cell r="U1190">
            <v>0</v>
          </cell>
          <cell r="V1190">
            <v>6.1</v>
          </cell>
          <cell r="W1190">
            <v>0</v>
          </cell>
          <cell r="X1190">
            <v>0</v>
          </cell>
          <cell r="Y1190">
            <v>38</v>
          </cell>
          <cell r="Z1190">
            <v>4</v>
          </cell>
          <cell r="AA1190">
            <v>0</v>
          </cell>
          <cell r="AB1190">
            <v>0.25</v>
          </cell>
          <cell r="AC1190">
            <v>0.2</v>
          </cell>
          <cell r="AD1190">
            <v>0.11</v>
          </cell>
          <cell r="AE1190">
            <v>1.35</v>
          </cell>
          <cell r="AF1190">
            <v>8.4499999999999993</v>
          </cell>
          <cell r="AG1190">
            <v>7.1</v>
          </cell>
          <cell r="AH1190">
            <v>0.08</v>
          </cell>
          <cell r="AI1190">
            <v>0</v>
          </cell>
          <cell r="AJ1190">
            <v>0</v>
          </cell>
          <cell r="AK1190">
            <v>58</v>
          </cell>
          <cell r="AL1190">
            <v>4.7300000000000004</v>
          </cell>
          <cell r="AM1190">
            <v>13</v>
          </cell>
          <cell r="AN1190">
            <v>810</v>
          </cell>
          <cell r="AO1190">
            <v>66</v>
          </cell>
          <cell r="AP1190">
            <v>1040</v>
          </cell>
          <cell r="AQ1190">
            <v>480</v>
          </cell>
          <cell r="AR1190">
            <v>7.8</v>
          </cell>
          <cell r="AS1190">
            <v>4.0999999999999996</v>
          </cell>
          <cell r="AT1190">
            <v>14</v>
          </cell>
          <cell r="AU1190">
            <v>4.7</v>
          </cell>
        </row>
        <row r="1191">
          <cell r="A1191">
            <v>1900000041</v>
          </cell>
          <cell r="B1191" t="str">
            <v>Sementes de cânhamo secas</v>
          </cell>
          <cell r="C1191" t="str">
            <v>Leguminosas, frutos de casca rija, sementes oleaginosas e especiarias</v>
          </cell>
          <cell r="D1191" t="str">
            <v>Frutos de casca rija, sementes oleaginosas e frutos oleaginosos</v>
          </cell>
          <cell r="E1191" t="str">
            <v>Sementes oleaginosas</v>
          </cell>
          <cell r="F1191">
            <v>424</v>
          </cell>
          <cell r="G1191">
            <v>1760</v>
          </cell>
          <cell r="H1191">
            <v>27.9</v>
          </cell>
          <cell r="I1191">
            <v>2.9</v>
          </cell>
          <cell r="J1191">
            <v>3.5</v>
          </cell>
          <cell r="K1191">
            <v>19.399999999999999</v>
          </cell>
          <cell r="L1191">
            <v>15</v>
          </cell>
          <cell r="M1191">
            <v>0</v>
          </cell>
          <cell r="N1191">
            <v>2.4</v>
          </cell>
          <cell r="O1191">
            <v>2.2000000000000002</v>
          </cell>
          <cell r="P1191">
            <v>0</v>
          </cell>
          <cell r="Q1191">
            <v>0.1</v>
          </cell>
          <cell r="R1191">
            <v>22.7</v>
          </cell>
          <cell r="S1191">
            <v>29.5</v>
          </cell>
          <cell r="T1191">
            <v>0</v>
          </cell>
          <cell r="U1191">
            <v>0</v>
          </cell>
          <cell r="V1191">
            <v>5.9</v>
          </cell>
          <cell r="W1191">
            <v>0</v>
          </cell>
          <cell r="X1191">
            <v>0</v>
          </cell>
          <cell r="Y1191">
            <v>3</v>
          </cell>
          <cell r="Z1191">
            <v>20</v>
          </cell>
          <cell r="AA1191">
            <v>0</v>
          </cell>
          <cell r="AB1191">
            <v>1.8</v>
          </cell>
          <cell r="AC1191">
            <v>0.35</v>
          </cell>
          <cell r="AD1191">
            <v>0.19</v>
          </cell>
          <cell r="AE1191">
            <v>2.2999999999999998</v>
          </cell>
          <cell r="AF1191">
            <v>8.4499999999999993</v>
          </cell>
          <cell r="AG1191">
            <v>6.15</v>
          </cell>
          <cell r="AH1191">
            <v>0.39</v>
          </cell>
          <cell r="AI1191">
            <v>0</v>
          </cell>
          <cell r="AJ1191">
            <v>0</v>
          </cell>
          <cell r="AK1191">
            <v>81</v>
          </cell>
          <cell r="AL1191">
            <v>5.4</v>
          </cell>
          <cell r="AM1191">
            <v>2</v>
          </cell>
          <cell r="AN1191">
            <v>340</v>
          </cell>
          <cell r="AO1191">
            <v>130</v>
          </cell>
          <cell r="AP1191">
            <v>1100</v>
          </cell>
          <cell r="AQ1191">
            <v>390</v>
          </cell>
          <cell r="AR1191">
            <v>13</v>
          </cell>
          <cell r="AS1191">
            <v>6</v>
          </cell>
          <cell r="AT1191">
            <v>4</v>
          </cell>
          <cell r="AU1191">
            <v>0</v>
          </cell>
        </row>
        <row r="1192">
          <cell r="A1192">
            <v>1900000040</v>
          </cell>
          <cell r="B1192" t="str">
            <v>Sementes de chia</v>
          </cell>
          <cell r="C1192" t="str">
            <v>Leguminosas, frutos de casca rija, sementes oleaginosas e especiarias</v>
          </cell>
          <cell r="D1192" t="str">
            <v>Frutos de casca rija, sementes oleaginosas e frutos oleaginosos</v>
          </cell>
          <cell r="E1192" t="str">
            <v>Sementes oleaginosas</v>
          </cell>
          <cell r="F1192">
            <v>456</v>
          </cell>
          <cell r="G1192">
            <v>1880</v>
          </cell>
          <cell r="H1192">
            <v>34.4</v>
          </cell>
          <cell r="I1192">
            <v>3.6</v>
          </cell>
          <cell r="J1192">
            <v>2.7</v>
          </cell>
          <cell r="K1192">
            <v>26.5</v>
          </cell>
          <cell r="L1192">
            <v>6.3</v>
          </cell>
          <cell r="M1192">
            <v>0.1</v>
          </cell>
          <cell r="N1192">
            <v>4.5999999999999996</v>
          </cell>
          <cell r="O1192">
            <v>2.2000000000000002</v>
          </cell>
          <cell r="P1192">
            <v>0</v>
          </cell>
          <cell r="Q1192">
            <v>2.4</v>
          </cell>
          <cell r="R1192">
            <v>35.1</v>
          </cell>
          <cell r="S1192">
            <v>14.4</v>
          </cell>
          <cell r="T1192">
            <v>0</v>
          </cell>
          <cell r="U1192">
            <v>0</v>
          </cell>
          <cell r="V1192">
            <v>6.8</v>
          </cell>
          <cell r="W1192">
            <v>0</v>
          </cell>
          <cell r="X1192">
            <v>0</v>
          </cell>
          <cell r="Y1192">
            <v>0</v>
          </cell>
          <cell r="Z1192">
            <v>0</v>
          </cell>
          <cell r="AA1192">
            <v>0</v>
          </cell>
          <cell r="AB1192">
            <v>0.5</v>
          </cell>
          <cell r="AC1192">
            <v>0.17</v>
          </cell>
          <cell r="AD1192">
            <v>0.12</v>
          </cell>
          <cell r="AE1192">
            <v>1.6</v>
          </cell>
          <cell r="AF1192">
            <v>8.8699999999999992</v>
          </cell>
          <cell r="AG1192">
            <v>7.27</v>
          </cell>
          <cell r="AH1192">
            <v>0.06</v>
          </cell>
          <cell r="AI1192">
            <v>0</v>
          </cell>
          <cell r="AJ1192">
            <v>1.6</v>
          </cell>
          <cell r="AK1192">
            <v>49</v>
          </cell>
          <cell r="AL1192">
            <v>4.66</v>
          </cell>
          <cell r="AM1192">
            <v>0</v>
          </cell>
          <cell r="AN1192">
            <v>710</v>
          </cell>
          <cell r="AO1192">
            <v>580</v>
          </cell>
          <cell r="AP1192">
            <v>760</v>
          </cell>
          <cell r="AQ1192">
            <v>320</v>
          </cell>
          <cell r="AR1192">
            <v>7.7</v>
          </cell>
          <cell r="AS1192">
            <v>6.3</v>
          </cell>
          <cell r="AT1192">
            <v>55</v>
          </cell>
        </row>
        <row r="1193">
          <cell r="A1193">
            <v>1900000043</v>
          </cell>
          <cell r="B1193" t="str">
            <v>Sementes de coentro</v>
          </cell>
          <cell r="C1193" t="str">
            <v>Leguminosas, frutos de casca rija, sementes oleaginosas e especiarias</v>
          </cell>
          <cell r="D1193" t="str">
            <v xml:space="preserve">Especiarias </v>
          </cell>
          <cell r="E1193" t="str">
            <v>Especiarias de sementes</v>
          </cell>
          <cell r="F1193">
            <v>358</v>
          </cell>
          <cell r="G1193">
            <v>1480</v>
          </cell>
          <cell r="H1193">
            <v>17.8</v>
          </cell>
          <cell r="I1193">
            <v>1</v>
          </cell>
          <cell r="J1193">
            <v>13.6</v>
          </cell>
          <cell r="K1193">
            <v>1.8</v>
          </cell>
          <cell r="L1193">
            <v>2</v>
          </cell>
          <cell r="M1193">
            <v>0</v>
          </cell>
          <cell r="N1193">
            <v>16.2</v>
          </cell>
          <cell r="O1193">
            <v>0</v>
          </cell>
          <cell r="P1193">
            <v>0</v>
          </cell>
          <cell r="Q1193">
            <v>16.2</v>
          </cell>
          <cell r="R1193">
            <v>41.9</v>
          </cell>
          <cell r="S1193">
            <v>12.4</v>
          </cell>
          <cell r="T1193">
            <v>0.1</v>
          </cell>
          <cell r="U1193">
            <v>0</v>
          </cell>
          <cell r="V1193">
            <v>8.9</v>
          </cell>
          <cell r="W1193">
            <v>0</v>
          </cell>
          <cell r="X1193">
            <v>0</v>
          </cell>
          <cell r="Y1193">
            <v>0</v>
          </cell>
          <cell r="Z1193">
            <v>0</v>
          </cell>
          <cell r="AA1193">
            <v>0</v>
          </cell>
          <cell r="AB1193">
            <v>3.33</v>
          </cell>
          <cell r="AC1193">
            <v>0.24</v>
          </cell>
          <cell r="AD1193">
            <v>0.28999999999999998</v>
          </cell>
          <cell r="AE1193">
            <v>2.1</v>
          </cell>
          <cell r="AF1193">
            <v>10.6</v>
          </cell>
          <cell r="AG1193">
            <v>8.5</v>
          </cell>
          <cell r="AH1193">
            <v>0.44</v>
          </cell>
          <cell r="AI1193">
            <v>0</v>
          </cell>
          <cell r="AJ1193">
            <v>21</v>
          </cell>
          <cell r="AK1193">
            <v>0</v>
          </cell>
          <cell r="AL1193">
            <v>2.78</v>
          </cell>
          <cell r="AM1193">
            <v>35</v>
          </cell>
          <cell r="AN1193">
            <v>1270</v>
          </cell>
          <cell r="AO1193">
            <v>710</v>
          </cell>
          <cell r="AP1193">
            <v>410</v>
          </cell>
          <cell r="AQ1193">
            <v>330</v>
          </cell>
          <cell r="AR1193">
            <v>16</v>
          </cell>
          <cell r="AS1193">
            <v>4.7</v>
          </cell>
          <cell r="AT1193">
            <v>26</v>
          </cell>
        </row>
        <row r="1194">
          <cell r="A1194">
            <v>1900000038</v>
          </cell>
          <cell r="B1194" t="str">
            <v>Sementes de girassol, cruas, secas, miolo</v>
          </cell>
          <cell r="C1194" t="str">
            <v>Leguminosas, frutos de casca rija, sementes oleaginosas e especiarias</v>
          </cell>
          <cell r="D1194" t="str">
            <v>Frutos de casca rija, sementes oleaginosas e frutos oleaginosos</v>
          </cell>
          <cell r="E1194" t="str">
            <v>Sementes oleaginosas</v>
          </cell>
          <cell r="F1194">
            <v>585</v>
          </cell>
          <cell r="G1194">
            <v>2420</v>
          </cell>
          <cell r="H1194">
            <v>48.5</v>
          </cell>
          <cell r="I1194">
            <v>5.3</v>
          </cell>
          <cell r="J1194">
            <v>15.6</v>
          </cell>
          <cell r="K1194">
            <v>25.3</v>
          </cell>
          <cell r="L1194">
            <v>25.3</v>
          </cell>
          <cell r="M1194">
            <v>0.2</v>
          </cell>
          <cell r="N1194">
            <v>8.3000000000000007</v>
          </cell>
          <cell r="O1194">
            <v>4.3</v>
          </cell>
          <cell r="P1194">
            <v>0</v>
          </cell>
          <cell r="Q1194">
            <v>4</v>
          </cell>
          <cell r="R1194">
            <v>13.5</v>
          </cell>
          <cell r="S1194">
            <v>22.1</v>
          </cell>
          <cell r="T1194">
            <v>0</v>
          </cell>
          <cell r="U1194">
            <v>0</v>
          </cell>
          <cell r="V1194">
            <v>4.3</v>
          </cell>
          <cell r="W1194">
            <v>0</v>
          </cell>
          <cell r="X1194">
            <v>0</v>
          </cell>
          <cell r="Y1194">
            <v>3</v>
          </cell>
          <cell r="Z1194">
            <v>4</v>
          </cell>
          <cell r="AA1194">
            <v>0</v>
          </cell>
          <cell r="AB1194">
            <v>37.200000000000003</v>
          </cell>
          <cell r="AC1194">
            <v>0.05</v>
          </cell>
          <cell r="AD1194">
            <v>0.19</v>
          </cell>
          <cell r="AE1194">
            <v>1.18</v>
          </cell>
          <cell r="AF1194">
            <v>6.18</v>
          </cell>
          <cell r="AG1194">
            <v>5</v>
          </cell>
          <cell r="AH1194">
            <v>0.26</v>
          </cell>
          <cell r="AI1194">
            <v>0</v>
          </cell>
          <cell r="AJ1194">
            <v>0</v>
          </cell>
          <cell r="AK1194">
            <v>97</v>
          </cell>
          <cell r="AL1194">
            <v>3.25</v>
          </cell>
          <cell r="AM1194">
            <v>10</v>
          </cell>
          <cell r="AN1194">
            <v>670</v>
          </cell>
          <cell r="AO1194">
            <v>110</v>
          </cell>
          <cell r="AP1194">
            <v>670</v>
          </cell>
          <cell r="AQ1194">
            <v>300</v>
          </cell>
          <cell r="AR1194">
            <v>4.5</v>
          </cell>
          <cell r="AS1194">
            <v>5.9</v>
          </cell>
          <cell r="AT1194">
            <v>13</v>
          </cell>
          <cell r="AU1194">
            <v>4.7</v>
          </cell>
        </row>
        <row r="1195">
          <cell r="A1195">
            <v>1900000034</v>
          </cell>
          <cell r="B1195" t="str">
            <v>Sementes de linhaça cruas</v>
          </cell>
          <cell r="C1195" t="str">
            <v>Leguminosas, frutos de casca rija, sementes oleaginosas e especiarias</v>
          </cell>
          <cell r="D1195" t="str">
            <v>Frutos de casca rija, sementes oleaginosas e frutos oleaginosos</v>
          </cell>
          <cell r="E1195" t="str">
            <v>Sementes oleaginosas</v>
          </cell>
          <cell r="F1195">
            <v>487</v>
          </cell>
          <cell r="G1195">
            <v>2020</v>
          </cell>
          <cell r="H1195">
            <v>31</v>
          </cell>
          <cell r="I1195">
            <v>2.7</v>
          </cell>
          <cell r="J1195">
            <v>5.5</v>
          </cell>
          <cell r="K1195">
            <v>21</v>
          </cell>
          <cell r="L1195">
            <v>6.3</v>
          </cell>
          <cell r="M1195">
            <v>0</v>
          </cell>
          <cell r="N1195">
            <v>18.100000000000001</v>
          </cell>
          <cell r="O1195">
            <v>5.2</v>
          </cell>
          <cell r="P1195">
            <v>0</v>
          </cell>
          <cell r="Q1195">
            <v>10.7</v>
          </cell>
          <cell r="R1195">
            <v>18</v>
          </cell>
          <cell r="S1195">
            <v>25</v>
          </cell>
          <cell r="T1195">
            <v>0</v>
          </cell>
          <cell r="U1195">
            <v>0</v>
          </cell>
          <cell r="V1195">
            <v>4.9000000000000004</v>
          </cell>
          <cell r="W1195">
            <v>0</v>
          </cell>
          <cell r="X1195">
            <v>0</v>
          </cell>
          <cell r="Y1195">
            <v>0</v>
          </cell>
          <cell r="Z1195">
            <v>0</v>
          </cell>
          <cell r="AA1195">
            <v>0</v>
          </cell>
          <cell r="AB1195">
            <v>8.1999999999999993</v>
          </cell>
          <cell r="AC1195">
            <v>0.79</v>
          </cell>
          <cell r="AD1195">
            <v>0.25</v>
          </cell>
          <cell r="AE1195">
            <v>7.9</v>
          </cell>
          <cell r="AF1195">
            <v>14.57</v>
          </cell>
          <cell r="AG1195">
            <v>6.67</v>
          </cell>
          <cell r="AH1195">
            <v>0.79</v>
          </cell>
          <cell r="AI1195">
            <v>0</v>
          </cell>
          <cell r="AJ1195">
            <v>0</v>
          </cell>
          <cell r="AK1195">
            <v>97</v>
          </cell>
          <cell r="AL1195">
            <v>3</v>
          </cell>
          <cell r="AM1195">
            <v>11</v>
          </cell>
          <cell r="AN1195">
            <v>470</v>
          </cell>
          <cell r="AO1195">
            <v>200</v>
          </cell>
          <cell r="AP1195">
            <v>550</v>
          </cell>
          <cell r="AQ1195">
            <v>350</v>
          </cell>
          <cell r="AR1195">
            <v>15</v>
          </cell>
          <cell r="AS1195">
            <v>7.8</v>
          </cell>
          <cell r="AT1195">
            <v>28</v>
          </cell>
          <cell r="AU1195">
            <v>0.5</v>
          </cell>
        </row>
        <row r="1196">
          <cell r="A1196">
            <v>1900000035</v>
          </cell>
          <cell r="B1196" t="str">
            <v>Sementes de melão</v>
          </cell>
          <cell r="C1196" t="str">
            <v>Leguminosas, frutos de casca rija, sementes oleaginosas e especiarias</v>
          </cell>
          <cell r="D1196" t="str">
            <v>Frutos de casca rija, sementes oleaginosas e frutos oleaginosos</v>
          </cell>
          <cell r="E1196" t="str">
            <v>Sementes oleaginosas</v>
          </cell>
          <cell r="F1196">
            <v>590</v>
          </cell>
          <cell r="G1196">
            <v>2440</v>
          </cell>
          <cell r="H1196">
            <v>47.7</v>
          </cell>
          <cell r="I1196">
            <v>12</v>
          </cell>
          <cell r="J1196">
            <v>8.3000000000000007</v>
          </cell>
          <cell r="K1196">
            <v>26.2</v>
          </cell>
          <cell r="L1196">
            <v>19.5</v>
          </cell>
          <cell r="M1196">
            <v>0.1</v>
          </cell>
          <cell r="N1196">
            <v>9</v>
          </cell>
          <cell r="O1196">
            <v>0.4</v>
          </cell>
          <cell r="P1196">
            <v>0</v>
          </cell>
          <cell r="Q1196">
            <v>6</v>
          </cell>
          <cell r="R1196">
            <v>10.8</v>
          </cell>
          <cell r="S1196">
            <v>28.5</v>
          </cell>
          <cell r="T1196">
            <v>0.2</v>
          </cell>
          <cell r="U1196">
            <v>0</v>
          </cell>
          <cell r="V1196">
            <v>6.1</v>
          </cell>
          <cell r="W1196">
            <v>0</v>
          </cell>
          <cell r="X1196">
            <v>0</v>
          </cell>
          <cell r="Y1196">
            <v>0</v>
          </cell>
          <cell r="Z1196">
            <v>0</v>
          </cell>
          <cell r="AA1196">
            <v>0</v>
          </cell>
          <cell r="AB1196">
            <v>0.25</v>
          </cell>
          <cell r="AC1196">
            <v>0.17</v>
          </cell>
          <cell r="AD1196">
            <v>0.15</v>
          </cell>
          <cell r="AE1196">
            <v>2.1</v>
          </cell>
          <cell r="AF1196">
            <v>11.8</v>
          </cell>
          <cell r="AG1196">
            <v>9.6999999999999993</v>
          </cell>
          <cell r="AH1196">
            <v>0.45</v>
          </cell>
          <cell r="AI1196">
            <v>0</v>
          </cell>
          <cell r="AJ1196">
            <v>0</v>
          </cell>
          <cell r="AK1196">
            <v>58</v>
          </cell>
          <cell r="AL1196">
            <v>2.0499999999999998</v>
          </cell>
          <cell r="AM1196">
            <v>99</v>
          </cell>
          <cell r="AN1196">
            <v>650</v>
          </cell>
          <cell r="AO1196">
            <v>71</v>
          </cell>
          <cell r="AP1196">
            <v>690</v>
          </cell>
          <cell r="AQ1196">
            <v>510</v>
          </cell>
          <cell r="AR1196">
            <v>7.6</v>
          </cell>
          <cell r="AS1196">
            <v>4</v>
          </cell>
        </row>
        <row r="1197">
          <cell r="A1197">
            <v>1900000042</v>
          </cell>
          <cell r="B1197" t="str">
            <v>Sementes de mostarda</v>
          </cell>
          <cell r="C1197" t="str">
            <v>Leguminosas, frutos de casca rija, sementes oleaginosas e especiarias</v>
          </cell>
          <cell r="D1197" t="str">
            <v>Frutos de casca rija, sementes oleaginosas e frutos oleaginosos</v>
          </cell>
          <cell r="E1197" t="str">
            <v>Sementes oleaginosas</v>
          </cell>
          <cell r="F1197">
            <v>449</v>
          </cell>
          <cell r="G1197">
            <v>1870</v>
          </cell>
          <cell r="H1197">
            <v>28.8</v>
          </cell>
          <cell r="I1197">
            <v>1.5</v>
          </cell>
          <cell r="J1197">
            <v>19.8</v>
          </cell>
          <cell r="K1197">
            <v>5.4</v>
          </cell>
          <cell r="L1197">
            <v>3</v>
          </cell>
          <cell r="M1197">
            <v>0</v>
          </cell>
          <cell r="N1197">
            <v>15.9</v>
          </cell>
          <cell r="O1197">
            <v>5.2</v>
          </cell>
          <cell r="P1197">
            <v>0</v>
          </cell>
          <cell r="Q1197">
            <v>10.7</v>
          </cell>
          <cell r="R1197">
            <v>12.2</v>
          </cell>
          <cell r="S1197">
            <v>25.5</v>
          </cell>
          <cell r="T1197">
            <v>0</v>
          </cell>
          <cell r="U1197">
            <v>0</v>
          </cell>
          <cell r="V1197">
            <v>6.9</v>
          </cell>
          <cell r="W1197">
            <v>0</v>
          </cell>
          <cell r="X1197">
            <v>0</v>
          </cell>
          <cell r="Y1197">
            <v>6</v>
          </cell>
          <cell r="Z1197">
            <v>37</v>
          </cell>
          <cell r="AA1197">
            <v>0</v>
          </cell>
          <cell r="AB1197">
            <v>5.07</v>
          </cell>
          <cell r="AC1197">
            <v>0.54</v>
          </cell>
          <cell r="AD1197">
            <v>0.38</v>
          </cell>
          <cell r="AE1197">
            <v>7.9</v>
          </cell>
          <cell r="AF1197">
            <v>16.399999999999999</v>
          </cell>
          <cell r="AG1197">
            <v>8.5</v>
          </cell>
          <cell r="AH1197">
            <v>0.3</v>
          </cell>
          <cell r="AI1197">
            <v>0</v>
          </cell>
          <cell r="AJ1197">
            <v>0</v>
          </cell>
          <cell r="AK1197">
            <v>0</v>
          </cell>
          <cell r="AL1197">
            <v>2.37</v>
          </cell>
          <cell r="AM1197">
            <v>5</v>
          </cell>
          <cell r="AN1197">
            <v>680</v>
          </cell>
          <cell r="AO1197">
            <v>520</v>
          </cell>
          <cell r="AP1197">
            <v>840</v>
          </cell>
          <cell r="AQ1197">
            <v>300</v>
          </cell>
          <cell r="AR1197">
            <v>19</v>
          </cell>
          <cell r="AS1197">
            <v>4.7</v>
          </cell>
          <cell r="AT1197">
            <v>130</v>
          </cell>
        </row>
        <row r="1198">
          <cell r="A1198">
            <v>1900000039</v>
          </cell>
          <cell r="B1198" t="str">
            <v>Sementes de papoila</v>
          </cell>
          <cell r="C1198" t="str">
            <v>Leguminosas, frutos de casca rija, sementes oleaginosas e especiarias</v>
          </cell>
          <cell r="D1198" t="str">
            <v>Frutos de casca rija, sementes oleaginosas e frutos oleaginosos</v>
          </cell>
          <cell r="E1198" t="str">
            <v>Sementes oleaginosas</v>
          </cell>
          <cell r="F1198">
            <v>565</v>
          </cell>
          <cell r="G1198">
            <v>2340</v>
          </cell>
          <cell r="H1198">
            <v>45.9</v>
          </cell>
          <cell r="I1198">
            <v>5.8</v>
          </cell>
          <cell r="J1198">
            <v>8.5</v>
          </cell>
          <cell r="K1198">
            <v>29.2</v>
          </cell>
          <cell r="L1198">
            <v>27.2</v>
          </cell>
          <cell r="M1198">
            <v>0</v>
          </cell>
          <cell r="N1198">
            <v>13.7</v>
          </cell>
          <cell r="O1198">
            <v>3</v>
          </cell>
          <cell r="P1198">
            <v>0</v>
          </cell>
          <cell r="Q1198">
            <v>10.7</v>
          </cell>
          <cell r="R1198">
            <v>10</v>
          </cell>
          <cell r="S1198">
            <v>19.3</v>
          </cell>
          <cell r="T1198">
            <v>0.1</v>
          </cell>
          <cell r="U1198">
            <v>0</v>
          </cell>
          <cell r="V1198">
            <v>6.4</v>
          </cell>
          <cell r="W1198">
            <v>0</v>
          </cell>
          <cell r="X1198">
            <v>0</v>
          </cell>
          <cell r="Y1198">
            <v>0</v>
          </cell>
          <cell r="Z1198">
            <v>0</v>
          </cell>
          <cell r="AA1198">
            <v>0</v>
          </cell>
          <cell r="AB1198">
            <v>1.61</v>
          </cell>
          <cell r="AC1198">
            <v>0.85</v>
          </cell>
          <cell r="AD1198">
            <v>0.17</v>
          </cell>
          <cell r="AE1198">
            <v>0.99</v>
          </cell>
          <cell r="AF1198">
            <v>5.16</v>
          </cell>
          <cell r="AG1198">
            <v>4.17</v>
          </cell>
          <cell r="AH1198">
            <v>0.5</v>
          </cell>
          <cell r="AI1198">
            <v>0</v>
          </cell>
          <cell r="AJ1198">
            <v>0</v>
          </cell>
          <cell r="AK1198">
            <v>0</v>
          </cell>
          <cell r="AL1198">
            <v>6.8</v>
          </cell>
          <cell r="AM1198">
            <v>21</v>
          </cell>
          <cell r="AN1198">
            <v>700</v>
          </cell>
          <cell r="AO1198">
            <v>1510</v>
          </cell>
          <cell r="AP1198">
            <v>840</v>
          </cell>
          <cell r="AQ1198">
            <v>330</v>
          </cell>
          <cell r="AR1198">
            <v>10</v>
          </cell>
          <cell r="AS1198">
            <v>9.4</v>
          </cell>
        </row>
        <row r="1199">
          <cell r="A1199">
            <v>1900000037</v>
          </cell>
          <cell r="B1199" t="str">
            <v>Sementes de sésamo</v>
          </cell>
          <cell r="C1199" t="str">
            <v>Leguminosas, frutos de casca rija, sementes oleaginosas e especiarias</v>
          </cell>
          <cell r="D1199" t="str">
            <v>Frutos de casca rija, sementes oleaginosas e frutos oleaginosos</v>
          </cell>
          <cell r="E1199" t="str">
            <v>Sementes oleaginosas</v>
          </cell>
          <cell r="F1199">
            <v>620</v>
          </cell>
          <cell r="G1199">
            <v>2560</v>
          </cell>
          <cell r="H1199">
            <v>55</v>
          </cell>
          <cell r="I1199">
            <v>8.1</v>
          </cell>
          <cell r="J1199">
            <v>20.7</v>
          </cell>
          <cell r="K1199">
            <v>24</v>
          </cell>
          <cell r="L1199">
            <v>23.8</v>
          </cell>
          <cell r="M1199">
            <v>0</v>
          </cell>
          <cell r="N1199">
            <v>6.4</v>
          </cell>
          <cell r="O1199">
            <v>0.4</v>
          </cell>
          <cell r="P1199">
            <v>0</v>
          </cell>
          <cell r="Q1199">
            <v>6</v>
          </cell>
          <cell r="R1199">
            <v>5.5</v>
          </cell>
          <cell r="S1199">
            <v>22.1</v>
          </cell>
          <cell r="T1199">
            <v>0.1</v>
          </cell>
          <cell r="U1199">
            <v>0</v>
          </cell>
          <cell r="V1199">
            <v>4.8</v>
          </cell>
          <cell r="W1199">
            <v>0</v>
          </cell>
          <cell r="X1199">
            <v>0</v>
          </cell>
          <cell r="Y1199">
            <v>1</v>
          </cell>
          <cell r="Z1199">
            <v>6</v>
          </cell>
          <cell r="AA1199">
            <v>0</v>
          </cell>
          <cell r="AB1199">
            <v>0.25</v>
          </cell>
          <cell r="AC1199">
            <v>0.83</v>
          </cell>
          <cell r="AD1199">
            <v>0.13</v>
          </cell>
          <cell r="AE1199">
            <v>4.8499999999999996</v>
          </cell>
          <cell r="AF1199">
            <v>10.25</v>
          </cell>
          <cell r="AG1199">
            <v>5.4</v>
          </cell>
          <cell r="AH1199">
            <v>0.45</v>
          </cell>
          <cell r="AI1199">
            <v>0</v>
          </cell>
          <cell r="AJ1199">
            <v>0</v>
          </cell>
          <cell r="AK1199">
            <v>97</v>
          </cell>
          <cell r="AL1199">
            <v>2.37</v>
          </cell>
          <cell r="AM1199">
            <v>20</v>
          </cell>
          <cell r="AN1199">
            <v>570</v>
          </cell>
          <cell r="AO1199">
            <v>670</v>
          </cell>
          <cell r="AP1199">
            <v>720</v>
          </cell>
          <cell r="AQ1199">
            <v>370</v>
          </cell>
          <cell r="AR1199">
            <v>10</v>
          </cell>
          <cell r="AS1199">
            <v>5.4</v>
          </cell>
          <cell r="AU1199">
            <v>5</v>
          </cell>
        </row>
        <row r="1200">
          <cell r="A1200">
            <v>1900000074</v>
          </cell>
          <cell r="B1200" t="str">
            <v>Sêmola de milho</v>
          </cell>
          <cell r="C1200" t="str">
            <v>Cereais e produtos à base de cereais</v>
          </cell>
          <cell r="D1200" t="str">
            <v>Cereais e seus derivados primários</v>
          </cell>
          <cell r="E1200" t="str">
            <v>Semolina</v>
          </cell>
          <cell r="F1200">
            <v>350</v>
          </cell>
          <cell r="G1200">
            <v>1480</v>
          </cell>
          <cell r="H1200">
            <v>1.1000000000000001</v>
          </cell>
          <cell r="I1200">
            <v>0.1</v>
          </cell>
          <cell r="J1200">
            <v>0.4</v>
          </cell>
          <cell r="K1200">
            <v>0.4</v>
          </cell>
          <cell r="L1200">
            <v>0.36299999999999999</v>
          </cell>
          <cell r="M1200">
            <v>0</v>
          </cell>
          <cell r="N1200">
            <v>73.8</v>
          </cell>
          <cell r="O1200">
            <v>1.5</v>
          </cell>
          <cell r="P1200">
            <v>0</v>
          </cell>
          <cell r="Q1200">
            <v>72</v>
          </cell>
          <cell r="R1200">
            <v>5</v>
          </cell>
          <cell r="S1200">
            <v>8.8000000000000007</v>
          </cell>
          <cell r="T1200">
            <v>0</v>
          </cell>
          <cell r="U1200">
            <v>0</v>
          </cell>
          <cell r="V1200">
            <v>11</v>
          </cell>
          <cell r="W1200">
            <v>0</v>
          </cell>
          <cell r="X1200">
            <v>0</v>
          </cell>
          <cell r="Y1200">
            <v>0</v>
          </cell>
          <cell r="Z1200">
            <v>0</v>
          </cell>
          <cell r="AA1200">
            <v>0</v>
          </cell>
          <cell r="AB1200">
            <v>0.7</v>
          </cell>
          <cell r="AC1200">
            <v>0.13</v>
          </cell>
          <cell r="AD1200">
            <v>0.04</v>
          </cell>
          <cell r="AE1200">
            <v>1.2</v>
          </cell>
          <cell r="AF1200">
            <v>2.1</v>
          </cell>
          <cell r="AG1200">
            <v>0.9</v>
          </cell>
          <cell r="AH1200">
            <v>0.15</v>
          </cell>
          <cell r="AI1200">
            <v>0</v>
          </cell>
          <cell r="AJ1200">
            <v>0</v>
          </cell>
          <cell r="AK1200">
            <v>5</v>
          </cell>
          <cell r="AL1200">
            <v>0.5</v>
          </cell>
          <cell r="AM1200">
            <v>1</v>
          </cell>
          <cell r="AN1200">
            <v>80</v>
          </cell>
          <cell r="AO1200">
            <v>4</v>
          </cell>
          <cell r="AP1200">
            <v>73</v>
          </cell>
          <cell r="AQ1200">
            <v>20</v>
          </cell>
          <cell r="AR1200">
            <v>1</v>
          </cell>
          <cell r="AS1200">
            <v>0.4</v>
          </cell>
          <cell r="AU1200">
            <v>2.5</v>
          </cell>
        </row>
        <row r="1201">
          <cell r="A1201">
            <v>396</v>
          </cell>
          <cell r="B1201" t="str">
            <v>Shortening para pastelaria</v>
          </cell>
          <cell r="C1201" t="str">
            <v>Óleos e gorduras de origem animal e vegetal e seus derivados</v>
          </cell>
          <cell r="D1201" t="str">
            <v>Emulsões de gordura e gorduras misturadas</v>
          </cell>
          <cell r="E1201" t="str">
            <v>Mistura de óleos e gorduras</v>
          </cell>
          <cell r="F1201">
            <v>878</v>
          </cell>
          <cell r="G1201">
            <v>3610</v>
          </cell>
          <cell r="H1201">
            <v>97.5</v>
          </cell>
          <cell r="I1201">
            <v>86.9</v>
          </cell>
          <cell r="J1201">
            <v>1.6</v>
          </cell>
          <cell r="K1201">
            <v>0.7</v>
          </cell>
          <cell r="L1201">
            <v>0.7</v>
          </cell>
          <cell r="M1201">
            <v>0.1</v>
          </cell>
          <cell r="N1201">
            <v>0</v>
          </cell>
          <cell r="O1201">
            <v>0</v>
          </cell>
          <cell r="P1201">
            <v>0</v>
          </cell>
          <cell r="Q1201">
            <v>0</v>
          </cell>
          <cell r="R1201">
            <v>0</v>
          </cell>
          <cell r="S1201">
            <v>0</v>
          </cell>
          <cell r="T1201">
            <v>0</v>
          </cell>
          <cell r="U1201">
            <v>0</v>
          </cell>
          <cell r="V1201">
            <v>0</v>
          </cell>
          <cell r="W1201">
            <v>0</v>
          </cell>
          <cell r="X1201">
            <v>0</v>
          </cell>
          <cell r="Y1201">
            <v>0</v>
          </cell>
          <cell r="Z1201">
            <v>0</v>
          </cell>
          <cell r="AA1201">
            <v>0</v>
          </cell>
          <cell r="AB1201">
            <v>0</v>
          </cell>
          <cell r="AC1201">
            <v>0</v>
          </cell>
          <cell r="AD1201">
            <v>0</v>
          </cell>
          <cell r="AE1201">
            <v>0</v>
          </cell>
          <cell r="AF1201">
            <v>0</v>
          </cell>
          <cell r="AG1201">
            <v>0</v>
          </cell>
          <cell r="AH1201">
            <v>0</v>
          </cell>
          <cell r="AI1201">
            <v>0</v>
          </cell>
          <cell r="AJ1201">
            <v>0</v>
          </cell>
          <cell r="AK1201">
            <v>0</v>
          </cell>
          <cell r="AL1201">
            <v>0</v>
          </cell>
          <cell r="AM1201">
            <v>0</v>
          </cell>
          <cell r="AN1201">
            <v>0</v>
          </cell>
          <cell r="AO1201">
            <v>0</v>
          </cell>
          <cell r="AP1201">
            <v>0</v>
          </cell>
          <cell r="AQ1201">
            <v>0</v>
          </cell>
          <cell r="AR1201">
            <v>0</v>
          </cell>
          <cell r="AS1201">
            <v>0</v>
          </cell>
        </row>
        <row r="1202">
          <cell r="A1202">
            <v>397</v>
          </cell>
          <cell r="B1202" t="str">
            <v>Shortening para restaurante</v>
          </cell>
          <cell r="C1202" t="str">
            <v>Óleos e gorduras de origem animal e vegetal e seus derivados</v>
          </cell>
          <cell r="D1202" t="str">
            <v>Emulsões de gordura e gorduras misturadas</v>
          </cell>
          <cell r="E1202" t="str">
            <v>Mistura de óleos e gorduras</v>
          </cell>
          <cell r="F1202">
            <v>900</v>
          </cell>
          <cell r="G1202">
            <v>3700</v>
          </cell>
          <cell r="H1202">
            <v>100</v>
          </cell>
          <cell r="I1202">
            <v>16.100000000000001</v>
          </cell>
          <cell r="J1202">
            <v>52.5</v>
          </cell>
          <cell r="K1202">
            <v>28.3</v>
          </cell>
          <cell r="L1202">
            <v>28.3</v>
          </cell>
          <cell r="M1202">
            <v>16.5</v>
          </cell>
          <cell r="N1202">
            <v>0</v>
          </cell>
          <cell r="O1202">
            <v>0</v>
          </cell>
          <cell r="P1202">
            <v>0</v>
          </cell>
          <cell r="Q1202">
            <v>0</v>
          </cell>
          <cell r="R1202">
            <v>0</v>
          </cell>
          <cell r="S1202">
            <v>0</v>
          </cell>
          <cell r="T1202">
            <v>0</v>
          </cell>
          <cell r="U1202">
            <v>0</v>
          </cell>
          <cell r="V1202">
            <v>0</v>
          </cell>
          <cell r="W1202">
            <v>0</v>
          </cell>
          <cell r="X1202">
            <v>0</v>
          </cell>
          <cell r="Y1202">
            <v>0</v>
          </cell>
          <cell r="Z1202">
            <v>0</v>
          </cell>
          <cell r="AA1202">
            <v>0</v>
          </cell>
          <cell r="AB1202">
            <v>0</v>
          </cell>
          <cell r="AC1202">
            <v>0</v>
          </cell>
          <cell r="AD1202">
            <v>0</v>
          </cell>
          <cell r="AE1202">
            <v>0</v>
          </cell>
          <cell r="AF1202">
            <v>0</v>
          </cell>
          <cell r="AG1202">
            <v>0</v>
          </cell>
          <cell r="AH1202">
            <v>0</v>
          </cell>
          <cell r="AI1202">
            <v>0</v>
          </cell>
          <cell r="AJ1202">
            <v>0</v>
          </cell>
          <cell r="AK1202">
            <v>0</v>
          </cell>
          <cell r="AL1202">
            <v>0</v>
          </cell>
          <cell r="AM1202">
            <v>0</v>
          </cell>
          <cell r="AN1202">
            <v>0</v>
          </cell>
          <cell r="AO1202">
            <v>0</v>
          </cell>
          <cell r="AP1202">
            <v>0</v>
          </cell>
          <cell r="AQ1202">
            <v>0</v>
          </cell>
          <cell r="AR1202">
            <v>0</v>
          </cell>
          <cell r="AS1202">
            <v>0</v>
          </cell>
        </row>
        <row r="1203">
          <cell r="A1203">
            <v>711</v>
          </cell>
          <cell r="B1203" t="str">
            <v>Sidra (vinho de maçã)</v>
          </cell>
          <cell r="C1203" t="str">
            <v>Bebidas alcoólicas</v>
          </cell>
          <cell r="D1203" t="str">
            <v>Vinho e bebidas similares</v>
          </cell>
          <cell r="E1203" t="str">
            <v>Bebidas similares do vinho</v>
          </cell>
          <cell r="F1203">
            <v>48</v>
          </cell>
          <cell r="G1203">
            <v>199</v>
          </cell>
          <cell r="H1203">
            <v>0</v>
          </cell>
          <cell r="I1203">
            <v>0</v>
          </cell>
          <cell r="J1203">
            <v>0</v>
          </cell>
          <cell r="K1203">
            <v>0</v>
          </cell>
          <cell r="L1203">
            <v>0</v>
          </cell>
          <cell r="M1203">
            <v>0</v>
          </cell>
          <cell r="N1203">
            <v>2.2999999999999998</v>
          </cell>
          <cell r="O1203">
            <v>2.2999999999999998</v>
          </cell>
          <cell r="P1203">
            <v>0</v>
          </cell>
          <cell r="Q1203">
            <v>0</v>
          </cell>
          <cell r="R1203">
            <v>0</v>
          </cell>
          <cell r="S1203">
            <v>0</v>
          </cell>
          <cell r="T1203">
            <v>0</v>
          </cell>
          <cell r="U1203">
            <v>5.5</v>
          </cell>
          <cell r="V1203">
            <v>92</v>
          </cell>
          <cell r="W1203">
            <v>0</v>
          </cell>
          <cell r="X1203">
            <v>0</v>
          </cell>
          <cell r="Y1203">
            <v>0</v>
          </cell>
          <cell r="Z1203">
            <v>0</v>
          </cell>
          <cell r="AA1203">
            <v>0</v>
          </cell>
          <cell r="AB1203">
            <v>0</v>
          </cell>
          <cell r="AC1203">
            <v>0.01</v>
          </cell>
          <cell r="AD1203">
            <v>0.01</v>
          </cell>
          <cell r="AE1203">
            <v>0</v>
          </cell>
          <cell r="AF1203">
            <v>0</v>
          </cell>
          <cell r="AG1203">
            <v>0</v>
          </cell>
          <cell r="AH1203">
            <v>0.01</v>
          </cell>
          <cell r="AI1203">
            <v>0</v>
          </cell>
          <cell r="AJ1203">
            <v>0</v>
          </cell>
          <cell r="AK1203">
            <v>0</v>
          </cell>
          <cell r="AL1203">
            <v>0.2</v>
          </cell>
          <cell r="AM1203">
            <v>7</v>
          </cell>
          <cell r="AN1203">
            <v>72</v>
          </cell>
          <cell r="AO1203">
            <v>14</v>
          </cell>
          <cell r="AP1203">
            <v>4</v>
          </cell>
          <cell r="AQ1203">
            <v>3</v>
          </cell>
          <cell r="AR1203">
            <v>0.9</v>
          </cell>
          <cell r="AS1203">
            <v>0</v>
          </cell>
        </row>
        <row r="1204">
          <cell r="A1204">
            <v>2122000003</v>
          </cell>
          <cell r="B1204" t="str">
            <v>Sobremesa à base de soja</v>
          </cell>
          <cell r="C1204" t="str">
            <v>Produtos para dietas não padronizadas, substitutos de alimentos e suplementos alimentares</v>
          </cell>
          <cell r="D1204" t="str">
            <v>Substitutos de carne e produtos lácteos</v>
          </cell>
          <cell r="E1204" t="str">
            <v>Substitutos de produtos lácteos</v>
          </cell>
          <cell r="F1204">
            <v>95</v>
          </cell>
          <cell r="G1204">
            <v>403</v>
          </cell>
          <cell r="H1204">
            <v>1.8</v>
          </cell>
          <cell r="I1204">
            <v>0.5</v>
          </cell>
          <cell r="J1204">
            <v>0.4</v>
          </cell>
          <cell r="K1204">
            <v>0.8</v>
          </cell>
          <cell r="L1204">
            <v>0.7</v>
          </cell>
          <cell r="M1204">
            <v>0</v>
          </cell>
          <cell r="N1204">
            <v>15.8</v>
          </cell>
          <cell r="O1204">
            <v>13.6</v>
          </cell>
          <cell r="P1204">
            <v>0</v>
          </cell>
          <cell r="Q1204">
            <v>2.2000000000000002</v>
          </cell>
          <cell r="R1204">
            <v>1</v>
          </cell>
          <cell r="S1204">
            <v>3.5</v>
          </cell>
          <cell r="T1204">
            <v>0.1</v>
          </cell>
          <cell r="U1204">
            <v>0</v>
          </cell>
          <cell r="V1204">
            <v>77.3</v>
          </cell>
          <cell r="W1204">
            <v>0</v>
          </cell>
          <cell r="X1204">
            <v>0</v>
          </cell>
          <cell r="Y1204">
            <v>8</v>
          </cell>
          <cell r="Z1204">
            <v>48</v>
          </cell>
          <cell r="AA1204">
            <v>0.8</v>
          </cell>
          <cell r="AB1204">
            <v>0.2</v>
          </cell>
          <cell r="AC1204">
            <v>0</v>
          </cell>
          <cell r="AD1204">
            <v>0.12</v>
          </cell>
          <cell r="AE1204">
            <v>0</v>
          </cell>
          <cell r="AF1204">
            <v>0.7</v>
          </cell>
          <cell r="AG1204">
            <v>0.7</v>
          </cell>
          <cell r="AH1204">
            <v>0.12</v>
          </cell>
          <cell r="AI1204">
            <v>0.38</v>
          </cell>
          <cell r="AJ1204">
            <v>1</v>
          </cell>
          <cell r="AK1204">
            <v>14</v>
          </cell>
          <cell r="AL1204">
            <v>0.8</v>
          </cell>
          <cell r="AM1204">
            <v>37</v>
          </cell>
          <cell r="AN1204">
            <v>170</v>
          </cell>
          <cell r="AO1204">
            <v>130</v>
          </cell>
          <cell r="AP1204">
            <v>100</v>
          </cell>
          <cell r="AQ1204">
            <v>18</v>
          </cell>
          <cell r="AR1204">
            <v>1</v>
          </cell>
          <cell r="AS1204">
            <v>0.3</v>
          </cell>
        </row>
        <row r="1205">
          <cell r="A1205">
            <v>540</v>
          </cell>
          <cell r="B1205" t="str">
            <v>Soja cozida sem sal</v>
          </cell>
          <cell r="C1205" t="str">
            <v>Leguminosas, frutos de casca rija, sementes oleaginosas e especiarias</v>
          </cell>
          <cell r="D1205" t="str">
            <v>Leguminosas</v>
          </cell>
          <cell r="E1205" t="str">
            <v>Leguminosas (sementes de leguminosas secas)</v>
          </cell>
          <cell r="F1205">
            <v>151</v>
          </cell>
          <cell r="G1205">
            <v>630</v>
          </cell>
          <cell r="H1205">
            <v>7.5</v>
          </cell>
          <cell r="I1205">
            <v>1</v>
          </cell>
          <cell r="J1205">
            <v>1.7</v>
          </cell>
          <cell r="K1205">
            <v>4.5</v>
          </cell>
          <cell r="L1205">
            <v>4.0999999999999996</v>
          </cell>
          <cell r="M1205">
            <v>0</v>
          </cell>
          <cell r="N1205">
            <v>5.6</v>
          </cell>
          <cell r="O1205">
            <v>2.4</v>
          </cell>
          <cell r="P1205">
            <v>1.2</v>
          </cell>
          <cell r="Q1205">
            <v>2</v>
          </cell>
          <cell r="R1205">
            <v>5.6</v>
          </cell>
          <cell r="S1205">
            <v>12.5</v>
          </cell>
          <cell r="T1205">
            <v>0</v>
          </cell>
          <cell r="U1205">
            <v>0</v>
          </cell>
          <cell r="V1205">
            <v>67</v>
          </cell>
          <cell r="W1205">
            <v>0</v>
          </cell>
          <cell r="X1205">
            <v>0</v>
          </cell>
          <cell r="Y1205">
            <v>7</v>
          </cell>
          <cell r="Z1205">
            <v>40</v>
          </cell>
          <cell r="AA1205">
            <v>0</v>
          </cell>
          <cell r="AB1205">
            <v>1</v>
          </cell>
          <cell r="AC1205">
            <v>0.3</v>
          </cell>
          <cell r="AD1205">
            <v>0.14000000000000001</v>
          </cell>
          <cell r="AE1205">
            <v>0.5</v>
          </cell>
          <cell r="AF1205">
            <v>2.5</v>
          </cell>
          <cell r="AG1205">
            <v>2</v>
          </cell>
          <cell r="AH1205">
            <v>0.16</v>
          </cell>
          <cell r="AI1205">
            <v>0</v>
          </cell>
          <cell r="AJ1205">
            <v>0</v>
          </cell>
          <cell r="AK1205">
            <v>64</v>
          </cell>
          <cell r="AL1205">
            <v>1.5</v>
          </cell>
          <cell r="AM1205">
            <v>1</v>
          </cell>
          <cell r="AN1205">
            <v>510</v>
          </cell>
          <cell r="AO1205">
            <v>82</v>
          </cell>
          <cell r="AP1205">
            <v>240</v>
          </cell>
          <cell r="AQ1205">
            <v>84</v>
          </cell>
          <cell r="AR1205">
            <v>2.6</v>
          </cell>
          <cell r="AS1205">
            <v>1.4</v>
          </cell>
        </row>
        <row r="1206">
          <cell r="A1206">
            <v>541</v>
          </cell>
          <cell r="B1206" t="str">
            <v>Soja, farinha com baixo teor de gordura</v>
          </cell>
          <cell r="C1206" t="str">
            <v>Leguminosas, frutos de casca rija, sementes oleaginosas e especiarias</v>
          </cell>
          <cell r="D1206" t="str">
            <v>Leguminosas</v>
          </cell>
          <cell r="E1206" t="str">
            <v>Leguminosas (sementes de leguminosas secas)</v>
          </cell>
          <cell r="F1206">
            <v>314</v>
          </cell>
          <cell r="G1206">
            <v>1320</v>
          </cell>
          <cell r="H1206">
            <v>2.6</v>
          </cell>
          <cell r="I1206">
            <v>0.3</v>
          </cell>
          <cell r="J1206">
            <v>0.5</v>
          </cell>
          <cell r="K1206">
            <v>1.3</v>
          </cell>
          <cell r="L1206">
            <v>1.1000000000000001</v>
          </cell>
          <cell r="M1206">
            <v>0</v>
          </cell>
          <cell r="N1206">
            <v>21.8</v>
          </cell>
          <cell r="O1206">
            <v>10.9</v>
          </cell>
          <cell r="P1206">
            <v>0</v>
          </cell>
          <cell r="Q1206">
            <v>10.9</v>
          </cell>
          <cell r="R1206">
            <v>13.5</v>
          </cell>
          <cell r="S1206">
            <v>44</v>
          </cell>
          <cell r="T1206">
            <v>0</v>
          </cell>
          <cell r="U1206">
            <v>0</v>
          </cell>
          <cell r="V1206">
            <v>12.5</v>
          </cell>
          <cell r="W1206">
            <v>0</v>
          </cell>
          <cell r="X1206">
            <v>0</v>
          </cell>
          <cell r="Y1206">
            <v>6</v>
          </cell>
          <cell r="Z1206">
            <v>35</v>
          </cell>
          <cell r="AA1206">
            <v>0</v>
          </cell>
          <cell r="AB1206">
            <v>0</v>
          </cell>
          <cell r="AC1206">
            <v>1.2</v>
          </cell>
          <cell r="AD1206">
            <v>0.28000000000000003</v>
          </cell>
          <cell r="AE1206">
            <v>2.2999999999999998</v>
          </cell>
          <cell r="AF1206">
            <v>12</v>
          </cell>
          <cell r="AG1206">
            <v>10</v>
          </cell>
          <cell r="AH1206">
            <v>0.49</v>
          </cell>
          <cell r="AI1206">
            <v>0</v>
          </cell>
          <cell r="AJ1206">
            <v>0</v>
          </cell>
          <cell r="AK1206">
            <v>410</v>
          </cell>
          <cell r="AL1206">
            <v>5.3</v>
          </cell>
          <cell r="AM1206">
            <v>13</v>
          </cell>
          <cell r="AN1206">
            <v>1910</v>
          </cell>
          <cell r="AO1206">
            <v>260</v>
          </cell>
          <cell r="AP1206">
            <v>610</v>
          </cell>
          <cell r="AQ1206">
            <v>270</v>
          </cell>
          <cell r="AR1206">
            <v>6</v>
          </cell>
          <cell r="AS1206">
            <v>3</v>
          </cell>
        </row>
        <row r="1207">
          <cell r="A1207">
            <v>539</v>
          </cell>
          <cell r="B1207" t="str">
            <v>Soja, grão seco, cru</v>
          </cell>
          <cell r="C1207" t="str">
            <v>Leguminosas, frutos de casca rija, sementes oleaginosas e especiarias</v>
          </cell>
          <cell r="D1207" t="str">
            <v>Leguminosas</v>
          </cell>
          <cell r="E1207" t="str">
            <v>Leguminosas (sementes de leguminosas secas)</v>
          </cell>
          <cell r="F1207">
            <v>407</v>
          </cell>
          <cell r="G1207">
            <v>1700</v>
          </cell>
          <cell r="H1207">
            <v>19.3</v>
          </cell>
          <cell r="I1207">
            <v>2.5</v>
          </cell>
          <cell r="J1207">
            <v>4.3</v>
          </cell>
          <cell r="K1207">
            <v>11.5</v>
          </cell>
          <cell r="L1207">
            <v>10.4</v>
          </cell>
          <cell r="M1207">
            <v>0</v>
          </cell>
          <cell r="N1207">
            <v>18.3</v>
          </cell>
          <cell r="O1207">
            <v>6.6</v>
          </cell>
          <cell r="P1207">
            <v>6.3</v>
          </cell>
          <cell r="Q1207">
            <v>5.4</v>
          </cell>
          <cell r="R1207">
            <v>14.3</v>
          </cell>
          <cell r="S1207">
            <v>32.799999999999997</v>
          </cell>
          <cell r="T1207">
            <v>0</v>
          </cell>
          <cell r="U1207">
            <v>0</v>
          </cell>
          <cell r="V1207">
            <v>10</v>
          </cell>
          <cell r="W1207">
            <v>0</v>
          </cell>
          <cell r="X1207">
            <v>0</v>
          </cell>
          <cell r="Y1207">
            <v>17</v>
          </cell>
          <cell r="Z1207">
            <v>103</v>
          </cell>
          <cell r="AA1207">
            <v>0</v>
          </cell>
          <cell r="AB1207">
            <v>2.9</v>
          </cell>
          <cell r="AC1207">
            <v>1.2</v>
          </cell>
          <cell r="AD1207">
            <v>0.49</v>
          </cell>
          <cell r="AE1207">
            <v>1.8</v>
          </cell>
          <cell r="AF1207">
            <v>7</v>
          </cell>
          <cell r="AG1207">
            <v>5.2</v>
          </cell>
          <cell r="AH1207">
            <v>0.6</v>
          </cell>
          <cell r="AI1207">
            <v>0</v>
          </cell>
          <cell r="AJ1207">
            <v>0</v>
          </cell>
          <cell r="AK1207">
            <v>330</v>
          </cell>
          <cell r="AL1207">
            <v>5</v>
          </cell>
          <cell r="AM1207">
            <v>4</v>
          </cell>
          <cell r="AN1207">
            <v>1750</v>
          </cell>
          <cell r="AO1207">
            <v>250</v>
          </cell>
          <cell r="AP1207">
            <v>670</v>
          </cell>
          <cell r="AQ1207">
            <v>250</v>
          </cell>
          <cell r="AR1207">
            <v>8</v>
          </cell>
          <cell r="AS1207">
            <v>3.8</v>
          </cell>
        </row>
        <row r="1208">
          <cell r="A1208">
            <v>891</v>
          </cell>
          <cell r="B1208" t="str">
            <v>Solha crua</v>
          </cell>
          <cell r="C1208" t="str">
            <v>Peixes, mariscos, anfíbios, répteis e invertebrados</v>
          </cell>
          <cell r="D1208" t="str">
            <v>Peixe (músculo)</v>
          </cell>
          <cell r="E1208" t="str">
            <v>Peixe de mar</v>
          </cell>
          <cell r="F1208">
            <v>90</v>
          </cell>
          <cell r="G1208">
            <v>382</v>
          </cell>
          <cell r="H1208">
            <v>1.6</v>
          </cell>
          <cell r="I1208">
            <v>0.3</v>
          </cell>
          <cell r="J1208">
            <v>0.4</v>
          </cell>
          <cell r="K1208">
            <v>0.4</v>
          </cell>
          <cell r="L1208">
            <v>0</v>
          </cell>
          <cell r="M1208">
            <v>0</v>
          </cell>
          <cell r="N1208">
            <v>0</v>
          </cell>
          <cell r="O1208">
            <v>0</v>
          </cell>
          <cell r="P1208">
            <v>0</v>
          </cell>
          <cell r="Q1208">
            <v>0</v>
          </cell>
          <cell r="R1208">
            <v>0</v>
          </cell>
          <cell r="S1208">
            <v>19</v>
          </cell>
          <cell r="T1208">
            <v>0.3</v>
          </cell>
          <cell r="U1208">
            <v>0</v>
          </cell>
          <cell r="V1208">
            <v>78.2</v>
          </cell>
          <cell r="W1208">
            <v>0</v>
          </cell>
          <cell r="X1208">
            <v>85</v>
          </cell>
          <cell r="Y1208">
            <v>0</v>
          </cell>
          <cell r="Z1208">
            <v>0</v>
          </cell>
          <cell r="AA1208">
            <v>10</v>
          </cell>
          <cell r="AB1208">
            <v>0.35</v>
          </cell>
          <cell r="AC1208">
            <v>0.12</v>
          </cell>
          <cell r="AD1208">
            <v>0.05</v>
          </cell>
          <cell r="AE1208">
            <v>0.51</v>
          </cell>
          <cell r="AF1208">
            <v>4</v>
          </cell>
          <cell r="AG1208">
            <v>3.5</v>
          </cell>
          <cell r="AH1208">
            <v>0.13</v>
          </cell>
          <cell r="AI1208">
            <v>1.5</v>
          </cell>
          <cell r="AJ1208">
            <v>0</v>
          </cell>
          <cell r="AK1208">
            <v>8.5</v>
          </cell>
          <cell r="AL1208">
            <v>1</v>
          </cell>
          <cell r="AM1208">
            <v>110</v>
          </cell>
          <cell r="AN1208">
            <v>230</v>
          </cell>
          <cell r="AO1208">
            <v>54</v>
          </cell>
          <cell r="AP1208">
            <v>170</v>
          </cell>
          <cell r="AQ1208">
            <v>29</v>
          </cell>
          <cell r="AR1208">
            <v>0.4</v>
          </cell>
          <cell r="AS1208">
            <v>0.6</v>
          </cell>
        </row>
        <row r="1209">
          <cell r="A1209">
            <v>1155</v>
          </cell>
          <cell r="B1209" t="str">
            <v>Solha frita</v>
          </cell>
          <cell r="C1209" t="str">
            <v>Peixes, mariscos, anfíbios, répteis e invertebrados</v>
          </cell>
          <cell r="D1209" t="str">
            <v>Peixe (músculo)</v>
          </cell>
          <cell r="E1209" t="str">
            <v>Peixe de mar</v>
          </cell>
          <cell r="F1209">
            <v>147</v>
          </cell>
          <cell r="G1209">
            <v>620</v>
          </cell>
          <cell r="H1209">
            <v>2</v>
          </cell>
          <cell r="I1209">
            <v>0.4</v>
          </cell>
          <cell r="J1209">
            <v>0.5</v>
          </cell>
          <cell r="K1209">
            <v>0.5</v>
          </cell>
          <cell r="L1209">
            <v>5.2999999999999999E-2</v>
          </cell>
          <cell r="M1209">
            <v>0</v>
          </cell>
          <cell r="N1209">
            <v>8.9</v>
          </cell>
          <cell r="O1209">
            <v>0.3</v>
          </cell>
          <cell r="P1209">
            <v>0</v>
          </cell>
          <cell r="Q1209">
            <v>8.6</v>
          </cell>
          <cell r="R1209">
            <v>0.5</v>
          </cell>
          <cell r="S1209">
            <v>23</v>
          </cell>
          <cell r="T1209">
            <v>1.1000000000000001</v>
          </cell>
          <cell r="U1209">
            <v>0</v>
          </cell>
          <cell r="V1209">
            <v>63.3</v>
          </cell>
          <cell r="W1209">
            <v>0</v>
          </cell>
          <cell r="X1209">
            <v>99</v>
          </cell>
          <cell r="Y1209">
            <v>0</v>
          </cell>
          <cell r="Z1209">
            <v>0</v>
          </cell>
          <cell r="AA1209">
            <v>12</v>
          </cell>
          <cell r="AB1209">
            <v>0.45</v>
          </cell>
          <cell r="AC1209">
            <v>0.15</v>
          </cell>
          <cell r="AD1209">
            <v>0.06</v>
          </cell>
          <cell r="AE1209">
            <v>0.73</v>
          </cell>
          <cell r="AF1209">
            <v>4.9800000000000004</v>
          </cell>
          <cell r="AG1209">
            <v>4.26</v>
          </cell>
          <cell r="AH1209">
            <v>0.17</v>
          </cell>
          <cell r="AI1209">
            <v>1.7</v>
          </cell>
          <cell r="AJ1209">
            <v>0.3</v>
          </cell>
          <cell r="AK1209">
            <v>12</v>
          </cell>
          <cell r="AL1209">
            <v>2</v>
          </cell>
          <cell r="AM1209">
            <v>440</v>
          </cell>
          <cell r="AN1209">
            <v>290</v>
          </cell>
          <cell r="AO1209">
            <v>67</v>
          </cell>
          <cell r="AP1209">
            <v>220</v>
          </cell>
          <cell r="AQ1209">
            <v>41</v>
          </cell>
          <cell r="AR1209">
            <v>0.7</v>
          </cell>
          <cell r="AS1209">
            <v>0.8</v>
          </cell>
        </row>
        <row r="1210">
          <cell r="A1210">
            <v>892</v>
          </cell>
          <cell r="B1210" t="str">
            <v>Solha grelhada</v>
          </cell>
          <cell r="C1210" t="str">
            <v>Peixes, mariscos, anfíbios, répteis e invertebrados</v>
          </cell>
          <cell r="D1210" t="str">
            <v>Peixe (músculo)</v>
          </cell>
          <cell r="E1210" t="str">
            <v>Peixe de mar</v>
          </cell>
          <cell r="F1210">
            <v>104</v>
          </cell>
          <cell r="G1210">
            <v>439</v>
          </cell>
          <cell r="H1210">
            <v>1.8</v>
          </cell>
          <cell r="I1210">
            <v>0.4</v>
          </cell>
          <cell r="J1210">
            <v>0.5</v>
          </cell>
          <cell r="K1210">
            <v>0.5</v>
          </cell>
          <cell r="L1210">
            <v>0</v>
          </cell>
          <cell r="M1210">
            <v>0</v>
          </cell>
          <cell r="N1210">
            <v>0</v>
          </cell>
          <cell r="O1210">
            <v>0</v>
          </cell>
          <cell r="P1210">
            <v>0</v>
          </cell>
          <cell r="Q1210">
            <v>0</v>
          </cell>
          <cell r="R1210">
            <v>0</v>
          </cell>
          <cell r="S1210">
            <v>21.9</v>
          </cell>
          <cell r="T1210">
            <v>1</v>
          </cell>
          <cell r="U1210">
            <v>0</v>
          </cell>
          <cell r="V1210">
            <v>74.400000000000006</v>
          </cell>
          <cell r="W1210">
            <v>0</v>
          </cell>
          <cell r="X1210">
            <v>98</v>
          </cell>
          <cell r="Y1210">
            <v>0</v>
          </cell>
          <cell r="Z1210">
            <v>0</v>
          </cell>
          <cell r="AA1210">
            <v>11</v>
          </cell>
          <cell r="AB1210">
            <v>0.42</v>
          </cell>
          <cell r="AC1210">
            <v>0.12</v>
          </cell>
          <cell r="AD1210">
            <v>0.05</v>
          </cell>
          <cell r="AE1210">
            <v>0.56000000000000005</v>
          </cell>
          <cell r="AF1210">
            <v>4.7</v>
          </cell>
          <cell r="AG1210">
            <v>4.0999999999999996</v>
          </cell>
          <cell r="AH1210">
            <v>0.13</v>
          </cell>
          <cell r="AI1210">
            <v>1.5</v>
          </cell>
          <cell r="AJ1210">
            <v>0</v>
          </cell>
          <cell r="AK1210">
            <v>8.1999999999999993</v>
          </cell>
          <cell r="AL1210">
            <v>1.9</v>
          </cell>
          <cell r="AM1210">
            <v>410</v>
          </cell>
          <cell r="AN1210">
            <v>240</v>
          </cell>
          <cell r="AO1210">
            <v>61</v>
          </cell>
          <cell r="AP1210">
            <v>190</v>
          </cell>
          <cell r="AQ1210">
            <v>32</v>
          </cell>
          <cell r="AR1210">
            <v>0.4</v>
          </cell>
          <cell r="AS1210">
            <v>0.7</v>
          </cell>
          <cell r="AU1210">
            <v>19</v>
          </cell>
        </row>
        <row r="1211">
          <cell r="A1211">
            <v>512</v>
          </cell>
          <cell r="B1211" t="str">
            <v>Sonhos</v>
          </cell>
          <cell r="C1211" t="str">
            <v>Cereais e produtos à base de cereais</v>
          </cell>
          <cell r="D1211" t="str">
            <v>Produtos de pastelaria fina</v>
          </cell>
          <cell r="E1211" t="str">
            <v>Pastelaria de massa levedada</v>
          </cell>
          <cell r="F1211">
            <v>389</v>
          </cell>
          <cell r="G1211">
            <v>1620</v>
          </cell>
          <cell r="H1211">
            <v>26.2</v>
          </cell>
          <cell r="I1211">
            <v>3.7</v>
          </cell>
          <cell r="J1211">
            <v>6.2</v>
          </cell>
          <cell r="K1211">
            <v>14.3</v>
          </cell>
          <cell r="L1211">
            <v>14.1</v>
          </cell>
          <cell r="M1211">
            <v>0.1</v>
          </cell>
          <cell r="N1211">
            <v>29.2</v>
          </cell>
          <cell r="O1211">
            <v>10.6</v>
          </cell>
          <cell r="P1211">
            <v>0</v>
          </cell>
          <cell r="Q1211">
            <v>18.600000000000001</v>
          </cell>
          <cell r="R1211">
            <v>0.7</v>
          </cell>
          <cell r="S1211">
            <v>8.6999999999999993</v>
          </cell>
          <cell r="T1211">
            <v>0.2</v>
          </cell>
          <cell r="U1211">
            <v>0</v>
          </cell>
          <cell r="V1211">
            <v>34.6</v>
          </cell>
          <cell r="W1211">
            <v>0</v>
          </cell>
          <cell r="X1211">
            <v>209</v>
          </cell>
          <cell r="Y1211">
            <v>135</v>
          </cell>
          <cell r="Z1211">
            <v>0</v>
          </cell>
          <cell r="AA1211">
            <v>0.9</v>
          </cell>
          <cell r="AB1211">
            <v>1.1000000000000001</v>
          </cell>
          <cell r="AC1211">
            <v>0.05</v>
          </cell>
          <cell r="AD1211">
            <v>0.23</v>
          </cell>
          <cell r="AE1211">
            <v>0.3</v>
          </cell>
          <cell r="AF1211">
            <v>2.7</v>
          </cell>
          <cell r="AG1211">
            <v>2.4</v>
          </cell>
          <cell r="AH1211">
            <v>0.1</v>
          </cell>
          <cell r="AI1211">
            <v>1</v>
          </cell>
          <cell r="AJ1211">
            <v>0</v>
          </cell>
          <cell r="AK1211">
            <v>16</v>
          </cell>
          <cell r="AL1211">
            <v>0.6</v>
          </cell>
          <cell r="AM1211">
            <v>72</v>
          </cell>
          <cell r="AN1211">
            <v>61</v>
          </cell>
          <cell r="AO1211">
            <v>29</v>
          </cell>
          <cell r="AP1211">
            <v>130</v>
          </cell>
          <cell r="AQ1211">
            <v>15</v>
          </cell>
          <cell r="AR1211">
            <v>1.4</v>
          </cell>
          <cell r="AS1211">
            <v>0.9</v>
          </cell>
        </row>
        <row r="1212">
          <cell r="A1212">
            <v>795</v>
          </cell>
          <cell r="B1212" t="str">
            <v>Sopa à lavrador</v>
          </cell>
          <cell r="C1212" t="str">
            <v>Pratos compostos</v>
          </cell>
          <cell r="D1212" t="str">
            <v>Sopas e saladas</v>
          </cell>
          <cell r="E1212" t="str">
            <v>Sopas (prontas a comer)</v>
          </cell>
          <cell r="F1212">
            <v>51</v>
          </cell>
          <cell r="G1212">
            <v>214</v>
          </cell>
          <cell r="H1212">
            <v>1.5</v>
          </cell>
          <cell r="I1212">
            <v>0.2</v>
          </cell>
          <cell r="J1212">
            <v>1.1000000000000001</v>
          </cell>
          <cell r="K1212">
            <v>0.1</v>
          </cell>
          <cell r="L1212">
            <v>0.105</v>
          </cell>
          <cell r="M1212">
            <v>0</v>
          </cell>
          <cell r="N1212">
            <v>7.6</v>
          </cell>
          <cell r="O1212">
            <v>1</v>
          </cell>
          <cell r="P1212">
            <v>0</v>
          </cell>
          <cell r="Q1212">
            <v>6.5</v>
          </cell>
          <cell r="R1212">
            <v>1.1000000000000001</v>
          </cell>
          <cell r="S1212">
            <v>1.2</v>
          </cell>
          <cell r="T1212">
            <v>0.6</v>
          </cell>
          <cell r="U1212">
            <v>0</v>
          </cell>
          <cell r="V1212">
            <v>87.6</v>
          </cell>
          <cell r="W1212">
            <v>0</v>
          </cell>
          <cell r="X1212">
            <v>0</v>
          </cell>
          <cell r="Y1212">
            <v>74</v>
          </cell>
          <cell r="Z1212">
            <v>445</v>
          </cell>
          <cell r="AA1212">
            <v>0</v>
          </cell>
          <cell r="AB1212">
            <v>0.28000000000000003</v>
          </cell>
          <cell r="AC1212">
            <v>7.0000000000000007E-2</v>
          </cell>
          <cell r="AD1212">
            <v>0.01</v>
          </cell>
          <cell r="AE1212">
            <v>0.47</v>
          </cell>
          <cell r="AF1212">
            <v>0.9</v>
          </cell>
          <cell r="AG1212">
            <v>0.26</v>
          </cell>
          <cell r="AH1212">
            <v>0.13</v>
          </cell>
          <cell r="AI1212">
            <v>0</v>
          </cell>
          <cell r="AJ1212">
            <v>7.6</v>
          </cell>
          <cell r="AK1212">
            <v>17</v>
          </cell>
          <cell r="AL1212">
            <v>1.04</v>
          </cell>
          <cell r="AM1212">
            <v>240</v>
          </cell>
          <cell r="AN1212">
            <v>150</v>
          </cell>
          <cell r="AO1212">
            <v>14</v>
          </cell>
          <cell r="AP1212">
            <v>22</v>
          </cell>
          <cell r="AQ1212">
            <v>7.6</v>
          </cell>
          <cell r="AR1212">
            <v>0.2</v>
          </cell>
          <cell r="AS1212">
            <v>0.2</v>
          </cell>
        </row>
        <row r="1213">
          <cell r="A1213">
            <v>780</v>
          </cell>
          <cell r="B1213" t="str">
            <v>Sopa de abóbora</v>
          </cell>
          <cell r="C1213" t="str">
            <v>Pratos compostos</v>
          </cell>
          <cell r="D1213" t="str">
            <v>Sopas e saladas</v>
          </cell>
          <cell r="E1213" t="str">
            <v>Sopas (prontas a comer)</v>
          </cell>
          <cell r="F1213">
            <v>33</v>
          </cell>
          <cell r="G1213">
            <v>138</v>
          </cell>
          <cell r="H1213">
            <v>1.5</v>
          </cell>
          <cell r="I1213">
            <v>0.2</v>
          </cell>
          <cell r="J1213">
            <v>1.1000000000000001</v>
          </cell>
          <cell r="K1213">
            <v>0.1</v>
          </cell>
          <cell r="L1213">
            <v>9.1399999999999995E-2</v>
          </cell>
          <cell r="M1213">
            <v>0</v>
          </cell>
          <cell r="N1213">
            <v>4</v>
          </cell>
          <cell r="O1213">
            <v>0.6</v>
          </cell>
          <cell r="P1213">
            <v>0</v>
          </cell>
          <cell r="Q1213">
            <v>3.4</v>
          </cell>
          <cell r="R1213">
            <v>0.5</v>
          </cell>
          <cell r="S1213">
            <v>0.6</v>
          </cell>
          <cell r="T1213">
            <v>0.6</v>
          </cell>
          <cell r="U1213">
            <v>0</v>
          </cell>
          <cell r="V1213">
            <v>92.6</v>
          </cell>
          <cell r="W1213">
            <v>0</v>
          </cell>
          <cell r="X1213">
            <v>0</v>
          </cell>
          <cell r="Y1213">
            <v>34</v>
          </cell>
          <cell r="Z1213">
            <v>206</v>
          </cell>
          <cell r="AA1213">
            <v>0</v>
          </cell>
          <cell r="AB1213">
            <v>0.43</v>
          </cell>
          <cell r="AC1213">
            <v>0.03</v>
          </cell>
          <cell r="AD1213">
            <v>0</v>
          </cell>
          <cell r="AE1213">
            <v>0.28999999999999998</v>
          </cell>
          <cell r="AF1213">
            <v>0.52</v>
          </cell>
          <cell r="AG1213">
            <v>0.11</v>
          </cell>
          <cell r="AH1213">
            <v>7.0000000000000007E-2</v>
          </cell>
          <cell r="AI1213">
            <v>0</v>
          </cell>
          <cell r="AJ1213">
            <v>3.3</v>
          </cell>
          <cell r="AK1213">
            <v>5.2</v>
          </cell>
          <cell r="AL1213">
            <v>0.85299999999999998</v>
          </cell>
          <cell r="AM1213">
            <v>230</v>
          </cell>
          <cell r="AN1213">
            <v>91</v>
          </cell>
          <cell r="AO1213">
            <v>9.6999999999999993</v>
          </cell>
          <cell r="AP1213">
            <v>9</v>
          </cell>
          <cell r="AQ1213">
            <v>5</v>
          </cell>
          <cell r="AR1213">
            <v>0.1</v>
          </cell>
          <cell r="AS1213">
            <v>0.1</v>
          </cell>
        </row>
        <row r="1214">
          <cell r="A1214">
            <v>781</v>
          </cell>
          <cell r="B1214" t="str">
            <v>Sopa de agrião</v>
          </cell>
          <cell r="C1214" t="str">
            <v>Pratos compostos</v>
          </cell>
          <cell r="D1214" t="str">
            <v>Sopas e saladas</v>
          </cell>
          <cell r="E1214" t="str">
            <v>Sopas (prontas a comer)</v>
          </cell>
          <cell r="F1214">
            <v>37</v>
          </cell>
          <cell r="G1214">
            <v>155</v>
          </cell>
          <cell r="H1214">
            <v>1.6</v>
          </cell>
          <cell r="I1214">
            <v>0.2</v>
          </cell>
          <cell r="J1214">
            <v>1.1000000000000001</v>
          </cell>
          <cell r="K1214">
            <v>0.2</v>
          </cell>
          <cell r="L1214">
            <v>0.105</v>
          </cell>
          <cell r="M1214">
            <v>0</v>
          </cell>
          <cell r="N1214">
            <v>4.2</v>
          </cell>
          <cell r="O1214">
            <v>0.5</v>
          </cell>
          <cell r="P1214">
            <v>0</v>
          </cell>
          <cell r="Q1214">
            <v>3.6</v>
          </cell>
          <cell r="R1214">
            <v>0.9</v>
          </cell>
          <cell r="S1214">
            <v>1</v>
          </cell>
          <cell r="T1214">
            <v>0.6</v>
          </cell>
          <cell r="U1214">
            <v>0</v>
          </cell>
          <cell r="V1214">
            <v>91.4</v>
          </cell>
          <cell r="W1214">
            <v>0</v>
          </cell>
          <cell r="X1214">
            <v>0</v>
          </cell>
          <cell r="Y1214">
            <v>84</v>
          </cell>
          <cell r="Z1214">
            <v>503</v>
          </cell>
          <cell r="AA1214">
            <v>0</v>
          </cell>
          <cell r="AB1214">
            <v>0.45</v>
          </cell>
          <cell r="AC1214">
            <v>0.05</v>
          </cell>
          <cell r="AD1214">
            <v>0.01</v>
          </cell>
          <cell r="AE1214">
            <v>0.3</v>
          </cell>
          <cell r="AF1214">
            <v>0.62</v>
          </cell>
          <cell r="AG1214">
            <v>0.2</v>
          </cell>
          <cell r="AH1214">
            <v>0.09</v>
          </cell>
          <cell r="AI1214">
            <v>0</v>
          </cell>
          <cell r="AJ1214">
            <v>8</v>
          </cell>
          <cell r="AK1214">
            <v>20</v>
          </cell>
          <cell r="AL1214">
            <v>0.96599999999999997</v>
          </cell>
          <cell r="AM1214">
            <v>240</v>
          </cell>
          <cell r="AN1214">
            <v>100</v>
          </cell>
          <cell r="AO1214">
            <v>34</v>
          </cell>
          <cell r="AP1214">
            <v>17</v>
          </cell>
          <cell r="AQ1214">
            <v>6.1</v>
          </cell>
          <cell r="AR1214">
            <v>0.3</v>
          </cell>
          <cell r="AS1214">
            <v>0.1</v>
          </cell>
        </row>
        <row r="1215">
          <cell r="A1215">
            <v>1110</v>
          </cell>
          <cell r="B1215" t="str">
            <v>Sopa de agrião com leite</v>
          </cell>
          <cell r="C1215" t="str">
            <v>Pratos compostos</v>
          </cell>
          <cell r="D1215" t="str">
            <v>Sopas e saladas</v>
          </cell>
          <cell r="E1215" t="str">
            <v>Sopas (prontas a comer)</v>
          </cell>
          <cell r="F1215">
            <v>33</v>
          </cell>
          <cell r="G1215">
            <v>139</v>
          </cell>
          <cell r="H1215">
            <v>0.5</v>
          </cell>
          <cell r="I1215">
            <v>0.2</v>
          </cell>
          <cell r="J1215">
            <v>0.1</v>
          </cell>
          <cell r="K1215">
            <v>0.1</v>
          </cell>
          <cell r="L1215">
            <v>2.47E-2</v>
          </cell>
          <cell r="M1215">
            <v>0</v>
          </cell>
          <cell r="N1215">
            <v>5.3</v>
          </cell>
          <cell r="O1215">
            <v>0.5</v>
          </cell>
          <cell r="P1215">
            <v>0</v>
          </cell>
          <cell r="Q1215">
            <v>4.8</v>
          </cell>
          <cell r="R1215">
            <v>1</v>
          </cell>
          <cell r="S1215">
            <v>1.3</v>
          </cell>
          <cell r="T1215">
            <v>0.6</v>
          </cell>
          <cell r="U1215">
            <v>0</v>
          </cell>
          <cell r="V1215">
            <v>90.9</v>
          </cell>
          <cell r="W1215">
            <v>0</v>
          </cell>
          <cell r="X1215">
            <v>1</v>
          </cell>
          <cell r="Y1215">
            <v>60</v>
          </cell>
          <cell r="Z1215">
            <v>345</v>
          </cell>
          <cell r="AA1215">
            <v>0</v>
          </cell>
          <cell r="AB1215">
            <v>0.28999999999999998</v>
          </cell>
          <cell r="AC1215">
            <v>7.0000000000000007E-2</v>
          </cell>
          <cell r="AD1215">
            <v>0.02</v>
          </cell>
          <cell r="AE1215">
            <v>0.48</v>
          </cell>
          <cell r="AF1215">
            <v>0.74</v>
          </cell>
          <cell r="AG1215">
            <v>0.26</v>
          </cell>
          <cell r="AH1215">
            <v>0.16</v>
          </cell>
          <cell r="AI1215">
            <v>0</v>
          </cell>
          <cell r="AJ1215">
            <v>17.3</v>
          </cell>
          <cell r="AK1215">
            <v>45</v>
          </cell>
          <cell r="AL1215">
            <v>1.05</v>
          </cell>
          <cell r="AM1215">
            <v>250</v>
          </cell>
          <cell r="AN1215">
            <v>160</v>
          </cell>
          <cell r="AO1215">
            <v>42</v>
          </cell>
          <cell r="AP1215">
            <v>23</v>
          </cell>
          <cell r="AQ1215">
            <v>8.3000000000000007</v>
          </cell>
          <cell r="AR1215">
            <v>0.4</v>
          </cell>
          <cell r="AS1215">
            <v>0.2</v>
          </cell>
        </row>
        <row r="1216">
          <cell r="A1216">
            <v>1111</v>
          </cell>
          <cell r="B1216" t="str">
            <v>Sopa de agrião com requeijão</v>
          </cell>
          <cell r="C1216" t="str">
            <v>Pratos compostos</v>
          </cell>
          <cell r="D1216" t="str">
            <v>Sopas e saladas</v>
          </cell>
          <cell r="E1216" t="str">
            <v>Sopas (prontas a comer)</v>
          </cell>
          <cell r="F1216">
            <v>28</v>
          </cell>
          <cell r="G1216">
            <v>118</v>
          </cell>
          <cell r="H1216">
            <v>1.6</v>
          </cell>
          <cell r="I1216">
            <v>0.8</v>
          </cell>
          <cell r="J1216">
            <v>0.3</v>
          </cell>
          <cell r="K1216">
            <v>0.3</v>
          </cell>
          <cell r="L1216">
            <v>0.251</v>
          </cell>
          <cell r="M1216">
            <v>0</v>
          </cell>
          <cell r="N1216">
            <v>2</v>
          </cell>
          <cell r="O1216">
            <v>0.7</v>
          </cell>
          <cell r="P1216">
            <v>0.1</v>
          </cell>
          <cell r="Q1216">
            <v>1.2</v>
          </cell>
          <cell r="R1216">
            <v>0.8</v>
          </cell>
          <cell r="S1216">
            <v>1.1000000000000001</v>
          </cell>
          <cell r="T1216">
            <v>0.7</v>
          </cell>
          <cell r="U1216">
            <v>0</v>
          </cell>
          <cell r="V1216">
            <v>93.5</v>
          </cell>
          <cell r="W1216">
            <v>0</v>
          </cell>
          <cell r="X1216">
            <v>2</v>
          </cell>
          <cell r="Y1216">
            <v>57</v>
          </cell>
          <cell r="Z1216">
            <v>271</v>
          </cell>
          <cell r="AA1216">
            <v>0</v>
          </cell>
          <cell r="AB1216">
            <v>0.27</v>
          </cell>
          <cell r="AC1216">
            <v>0.04</v>
          </cell>
          <cell r="AD1216">
            <v>0.02</v>
          </cell>
          <cell r="AE1216">
            <v>0.34</v>
          </cell>
          <cell r="AF1216">
            <v>0.55000000000000004</v>
          </cell>
          <cell r="AG1216">
            <v>0.21</v>
          </cell>
          <cell r="AH1216">
            <v>0.08</v>
          </cell>
          <cell r="AI1216">
            <v>0.03</v>
          </cell>
          <cell r="AJ1216">
            <v>13.3</v>
          </cell>
          <cell r="AK1216">
            <v>32</v>
          </cell>
          <cell r="AL1216">
            <v>1.1399999999999999</v>
          </cell>
          <cell r="AM1216">
            <v>280</v>
          </cell>
          <cell r="AN1216">
            <v>100</v>
          </cell>
          <cell r="AO1216">
            <v>47</v>
          </cell>
          <cell r="AP1216">
            <v>22</v>
          </cell>
          <cell r="AQ1216">
            <v>7.5</v>
          </cell>
          <cell r="AR1216">
            <v>0.3</v>
          </cell>
          <cell r="AS1216">
            <v>0.2</v>
          </cell>
        </row>
        <row r="1217">
          <cell r="A1217">
            <v>1024</v>
          </cell>
          <cell r="B1217" t="str">
            <v>Sopa de carne de porco</v>
          </cell>
          <cell r="C1217" t="str">
            <v>Pratos compostos</v>
          </cell>
          <cell r="D1217" t="str">
            <v>Sopas e saladas</v>
          </cell>
          <cell r="E1217" t="str">
            <v>Sopas (prontas a comer)</v>
          </cell>
          <cell r="F1217">
            <v>60</v>
          </cell>
          <cell r="G1217">
            <v>253</v>
          </cell>
          <cell r="H1217">
            <v>0.9</v>
          </cell>
          <cell r="I1217">
            <v>0.2</v>
          </cell>
          <cell r="J1217">
            <v>0.3</v>
          </cell>
          <cell r="K1217">
            <v>0.2</v>
          </cell>
          <cell r="L1217">
            <v>0.154</v>
          </cell>
          <cell r="M1217">
            <v>0</v>
          </cell>
          <cell r="N1217">
            <v>7.3</v>
          </cell>
          <cell r="O1217">
            <v>0.9</v>
          </cell>
          <cell r="P1217">
            <v>0.4</v>
          </cell>
          <cell r="Q1217">
            <v>5.9</v>
          </cell>
          <cell r="R1217">
            <v>3.4</v>
          </cell>
          <cell r="S1217">
            <v>4</v>
          </cell>
          <cell r="T1217">
            <v>0.6</v>
          </cell>
          <cell r="U1217">
            <v>0</v>
          </cell>
          <cell r="V1217">
            <v>83.2</v>
          </cell>
          <cell r="W1217">
            <v>0</v>
          </cell>
          <cell r="X1217">
            <v>3</v>
          </cell>
          <cell r="Y1217">
            <v>99</v>
          </cell>
          <cell r="Z1217">
            <v>592</v>
          </cell>
          <cell r="AA1217">
            <v>0</v>
          </cell>
          <cell r="AB1217">
            <v>0.12</v>
          </cell>
          <cell r="AC1217">
            <v>0.14000000000000001</v>
          </cell>
          <cell r="AD1217">
            <v>0.04</v>
          </cell>
          <cell r="AE1217">
            <v>0.72</v>
          </cell>
          <cell r="AF1217">
            <v>1.4</v>
          </cell>
          <cell r="AG1217">
            <v>0.7</v>
          </cell>
          <cell r="AH1217">
            <v>0.13</v>
          </cell>
          <cell r="AI1217">
            <v>0.04</v>
          </cell>
          <cell r="AJ1217">
            <v>8.1</v>
          </cell>
          <cell r="AK1217">
            <v>63</v>
          </cell>
          <cell r="AL1217">
            <v>1.24</v>
          </cell>
          <cell r="AM1217">
            <v>250</v>
          </cell>
          <cell r="AN1217">
            <v>250</v>
          </cell>
          <cell r="AO1217">
            <v>33</v>
          </cell>
          <cell r="AP1217">
            <v>57</v>
          </cell>
          <cell r="AQ1217">
            <v>22</v>
          </cell>
          <cell r="AR1217">
            <v>1.1000000000000001</v>
          </cell>
          <cell r="AS1217">
            <v>0.8</v>
          </cell>
        </row>
        <row r="1218">
          <cell r="A1218">
            <v>784</v>
          </cell>
          <cell r="B1218" t="str">
            <v>Sopa de cebola</v>
          </cell>
          <cell r="C1218" t="str">
            <v>Pratos compostos</v>
          </cell>
          <cell r="D1218" t="str">
            <v>Sopas e saladas</v>
          </cell>
          <cell r="E1218" t="str">
            <v>Sopas (prontas a comer)</v>
          </cell>
          <cell r="F1218">
            <v>40</v>
          </cell>
          <cell r="G1218">
            <v>166</v>
          </cell>
          <cell r="H1218">
            <v>1.5</v>
          </cell>
          <cell r="I1218">
            <v>0.2</v>
          </cell>
          <cell r="J1218">
            <v>1.1000000000000001</v>
          </cell>
          <cell r="K1218">
            <v>0.1</v>
          </cell>
          <cell r="L1218">
            <v>0.111</v>
          </cell>
          <cell r="M1218">
            <v>0</v>
          </cell>
          <cell r="N1218">
            <v>5.4</v>
          </cell>
          <cell r="O1218">
            <v>0.7</v>
          </cell>
          <cell r="P1218">
            <v>0.2</v>
          </cell>
          <cell r="Q1218">
            <v>4.5</v>
          </cell>
          <cell r="R1218">
            <v>0.6</v>
          </cell>
          <cell r="S1218">
            <v>0.8</v>
          </cell>
          <cell r="T1218">
            <v>0.6</v>
          </cell>
          <cell r="U1218">
            <v>0</v>
          </cell>
          <cell r="V1218">
            <v>90.9</v>
          </cell>
          <cell r="W1218">
            <v>0</v>
          </cell>
          <cell r="X1218">
            <v>0</v>
          </cell>
          <cell r="Y1218">
            <v>0</v>
          </cell>
          <cell r="Z1218">
            <v>0</v>
          </cell>
          <cell r="AA1218">
            <v>0</v>
          </cell>
          <cell r="AB1218">
            <v>0.28000000000000003</v>
          </cell>
          <cell r="AC1218">
            <v>0.05</v>
          </cell>
          <cell r="AD1218">
            <v>0.01</v>
          </cell>
          <cell r="AE1218">
            <v>0.3</v>
          </cell>
          <cell r="AF1218">
            <v>0.56999999999999995</v>
          </cell>
          <cell r="AG1218">
            <v>0.15</v>
          </cell>
          <cell r="AH1218">
            <v>0.09</v>
          </cell>
          <cell r="AI1218">
            <v>0</v>
          </cell>
          <cell r="AJ1218">
            <v>2.7</v>
          </cell>
          <cell r="AK1218">
            <v>6.1</v>
          </cell>
          <cell r="AL1218">
            <v>0.90500000000000003</v>
          </cell>
          <cell r="AM1218">
            <v>230</v>
          </cell>
          <cell r="AN1218">
            <v>90</v>
          </cell>
          <cell r="AO1218">
            <v>10</v>
          </cell>
          <cell r="AP1218">
            <v>14</v>
          </cell>
          <cell r="AQ1218">
            <v>6.2</v>
          </cell>
          <cell r="AR1218">
            <v>0.1</v>
          </cell>
          <cell r="AS1218">
            <v>0.2</v>
          </cell>
        </row>
        <row r="1219">
          <cell r="A1219">
            <v>1112</v>
          </cell>
          <cell r="B1219" t="str">
            <v>Sopa de cenoura</v>
          </cell>
          <cell r="C1219" t="str">
            <v>Pratos compostos</v>
          </cell>
          <cell r="D1219" t="str">
            <v>Sopas e saladas</v>
          </cell>
          <cell r="E1219" t="str">
            <v>Sopas (prontas a comer)</v>
          </cell>
          <cell r="F1219">
            <v>29</v>
          </cell>
          <cell r="G1219">
            <v>123</v>
          </cell>
          <cell r="H1219">
            <v>0.6</v>
          </cell>
          <cell r="I1219">
            <v>0.3</v>
          </cell>
          <cell r="J1219">
            <v>0.2</v>
          </cell>
          <cell r="K1219">
            <v>0.1</v>
          </cell>
          <cell r="L1219">
            <v>7.4800000000000005E-2</v>
          </cell>
          <cell r="M1219">
            <v>0</v>
          </cell>
          <cell r="N1219">
            <v>4.4000000000000004</v>
          </cell>
          <cell r="O1219">
            <v>1.9</v>
          </cell>
          <cell r="P1219">
            <v>0.2</v>
          </cell>
          <cell r="Q1219">
            <v>2.4</v>
          </cell>
          <cell r="R1219">
            <v>1.3</v>
          </cell>
          <cell r="S1219">
            <v>0.9</v>
          </cell>
          <cell r="T1219">
            <v>0.3</v>
          </cell>
          <cell r="U1219">
            <v>0</v>
          </cell>
          <cell r="V1219">
            <v>92</v>
          </cell>
          <cell r="W1219">
            <v>0</v>
          </cell>
          <cell r="X1219">
            <v>4</v>
          </cell>
          <cell r="Y1219">
            <v>316</v>
          </cell>
          <cell r="Z1219">
            <v>1850</v>
          </cell>
          <cell r="AA1219">
            <v>0.1</v>
          </cell>
          <cell r="AB1219">
            <v>0.28999999999999998</v>
          </cell>
          <cell r="AC1219">
            <v>7.0000000000000007E-2</v>
          </cell>
          <cell r="AD1219">
            <v>0.02</v>
          </cell>
          <cell r="AE1219">
            <v>0.61</v>
          </cell>
          <cell r="AF1219">
            <v>0.79</v>
          </cell>
          <cell r="AG1219">
            <v>0.18</v>
          </cell>
          <cell r="AH1219">
            <v>0.12</v>
          </cell>
          <cell r="AI1219">
            <v>0.01</v>
          </cell>
          <cell r="AJ1219">
            <v>8</v>
          </cell>
          <cell r="AK1219">
            <v>20</v>
          </cell>
          <cell r="AL1219">
            <v>0.76100000000000001</v>
          </cell>
          <cell r="AM1219">
            <v>140</v>
          </cell>
          <cell r="AN1219">
            <v>210</v>
          </cell>
          <cell r="AO1219">
            <v>26</v>
          </cell>
          <cell r="AP1219">
            <v>25</v>
          </cell>
          <cell r="AQ1219">
            <v>6.9</v>
          </cell>
          <cell r="AR1219">
            <v>0.4</v>
          </cell>
          <cell r="AS1219">
            <v>0.2</v>
          </cell>
        </row>
        <row r="1220">
          <cell r="A1220">
            <v>785</v>
          </cell>
          <cell r="B1220" t="str">
            <v>Sopa de couve-branca</v>
          </cell>
          <cell r="C1220" t="str">
            <v>Pratos compostos</v>
          </cell>
          <cell r="D1220" t="str">
            <v>Sopas e saladas</v>
          </cell>
          <cell r="E1220" t="str">
            <v>Sopas (prontas a comer)</v>
          </cell>
          <cell r="F1220">
            <v>40</v>
          </cell>
          <cell r="G1220">
            <v>169</v>
          </cell>
          <cell r="H1220">
            <v>1.5</v>
          </cell>
          <cell r="I1220">
            <v>0.2</v>
          </cell>
          <cell r="J1220">
            <v>1.1000000000000001</v>
          </cell>
          <cell r="K1220">
            <v>0.1</v>
          </cell>
          <cell r="L1220">
            <v>0.1</v>
          </cell>
          <cell r="M1220">
            <v>0</v>
          </cell>
          <cell r="N1220">
            <v>5.4</v>
          </cell>
          <cell r="O1220">
            <v>1.3</v>
          </cell>
          <cell r="P1220">
            <v>0</v>
          </cell>
          <cell r="Q1220">
            <v>4.2</v>
          </cell>
          <cell r="R1220">
            <v>1</v>
          </cell>
          <cell r="S1220">
            <v>0.8</v>
          </cell>
          <cell r="T1220">
            <v>0.6</v>
          </cell>
          <cell r="U1220">
            <v>0</v>
          </cell>
          <cell r="V1220">
            <v>90.4</v>
          </cell>
          <cell r="W1220">
            <v>0</v>
          </cell>
          <cell r="X1220">
            <v>0</v>
          </cell>
          <cell r="Y1220">
            <v>134</v>
          </cell>
          <cell r="Z1220">
            <v>805</v>
          </cell>
          <cell r="AA1220">
            <v>0</v>
          </cell>
          <cell r="AB1220">
            <v>0.31</v>
          </cell>
          <cell r="AC1220">
            <v>0.05</v>
          </cell>
          <cell r="AD1220">
            <v>0.01</v>
          </cell>
          <cell r="AE1220">
            <v>0.36</v>
          </cell>
          <cell r="AF1220">
            <v>0.67</v>
          </cell>
          <cell r="AG1220">
            <v>0.19</v>
          </cell>
          <cell r="AH1220">
            <v>0.1</v>
          </cell>
          <cell r="AI1220">
            <v>0</v>
          </cell>
          <cell r="AJ1220">
            <v>5</v>
          </cell>
          <cell r="AK1220">
            <v>9.5</v>
          </cell>
          <cell r="AL1220">
            <v>0.91600000000000004</v>
          </cell>
          <cell r="AM1220">
            <v>240</v>
          </cell>
          <cell r="AN1220">
            <v>130</v>
          </cell>
          <cell r="AO1220">
            <v>15</v>
          </cell>
          <cell r="AP1220">
            <v>17</v>
          </cell>
          <cell r="AQ1220">
            <v>6</v>
          </cell>
          <cell r="AR1220">
            <v>0.2</v>
          </cell>
          <cell r="AS1220">
            <v>0.1</v>
          </cell>
        </row>
        <row r="1221">
          <cell r="A1221">
            <v>786</v>
          </cell>
          <cell r="B1221" t="str">
            <v>Sopa de couve-lombarda</v>
          </cell>
          <cell r="C1221" t="str">
            <v>Pratos compostos</v>
          </cell>
          <cell r="D1221" t="str">
            <v>Sopas e saladas</v>
          </cell>
          <cell r="E1221" t="str">
            <v>Sopas (prontas a comer)</v>
          </cell>
          <cell r="F1221">
            <v>41</v>
          </cell>
          <cell r="G1221">
            <v>170</v>
          </cell>
          <cell r="H1221">
            <v>1.5</v>
          </cell>
          <cell r="I1221">
            <v>0.2</v>
          </cell>
          <cell r="J1221">
            <v>1.1000000000000001</v>
          </cell>
          <cell r="K1221">
            <v>0.1</v>
          </cell>
          <cell r="L1221">
            <v>0.1</v>
          </cell>
          <cell r="M1221">
            <v>0</v>
          </cell>
          <cell r="N1221">
            <v>5.3</v>
          </cell>
          <cell r="O1221">
            <v>1.1000000000000001</v>
          </cell>
          <cell r="P1221">
            <v>0</v>
          </cell>
          <cell r="Q1221">
            <v>4.2</v>
          </cell>
          <cell r="R1221">
            <v>1.1000000000000001</v>
          </cell>
          <cell r="S1221">
            <v>0.9</v>
          </cell>
          <cell r="T1221">
            <v>0.6</v>
          </cell>
          <cell r="U1221">
            <v>0</v>
          </cell>
          <cell r="V1221">
            <v>90.3</v>
          </cell>
          <cell r="W1221">
            <v>0</v>
          </cell>
          <cell r="X1221">
            <v>0</v>
          </cell>
          <cell r="Y1221">
            <v>152</v>
          </cell>
          <cell r="Z1221">
            <v>914</v>
          </cell>
          <cell r="AA1221">
            <v>0</v>
          </cell>
          <cell r="AB1221">
            <v>0.31</v>
          </cell>
          <cell r="AC1221">
            <v>0.05</v>
          </cell>
          <cell r="AD1221">
            <v>0.01</v>
          </cell>
          <cell r="AE1221">
            <v>0.39</v>
          </cell>
          <cell r="AF1221">
            <v>0.73</v>
          </cell>
          <cell r="AG1221">
            <v>0.2</v>
          </cell>
          <cell r="AH1221">
            <v>0.09</v>
          </cell>
          <cell r="AI1221">
            <v>0</v>
          </cell>
          <cell r="AJ1221">
            <v>6.6</v>
          </cell>
          <cell r="AK1221">
            <v>16</v>
          </cell>
          <cell r="AL1221">
            <v>0.97799999999999998</v>
          </cell>
          <cell r="AM1221">
            <v>240</v>
          </cell>
          <cell r="AN1221">
            <v>130</v>
          </cell>
          <cell r="AO1221">
            <v>15</v>
          </cell>
          <cell r="AP1221">
            <v>20</v>
          </cell>
          <cell r="AQ1221">
            <v>6.4</v>
          </cell>
          <cell r="AR1221">
            <v>0.2</v>
          </cell>
          <cell r="AS1221">
            <v>0.1</v>
          </cell>
        </row>
        <row r="1222">
          <cell r="A1222">
            <v>787</v>
          </cell>
          <cell r="B1222" t="str">
            <v>Sopa de cozido</v>
          </cell>
          <cell r="C1222" t="str">
            <v>Pratos compostos</v>
          </cell>
          <cell r="D1222" t="str">
            <v>Sopas e saladas</v>
          </cell>
          <cell r="E1222" t="str">
            <v>Sopas (prontas a comer)</v>
          </cell>
          <cell r="F1222">
            <v>36</v>
          </cell>
          <cell r="G1222">
            <v>151</v>
          </cell>
          <cell r="H1222">
            <v>1.4</v>
          </cell>
          <cell r="I1222">
            <v>0.5</v>
          </cell>
          <cell r="J1222">
            <v>0.6</v>
          </cell>
          <cell r="K1222">
            <v>0.1</v>
          </cell>
          <cell r="L1222">
            <v>0.1</v>
          </cell>
          <cell r="M1222">
            <v>0.1</v>
          </cell>
          <cell r="N1222">
            <v>2.9</v>
          </cell>
          <cell r="O1222">
            <v>0.6</v>
          </cell>
          <cell r="P1222">
            <v>0</v>
          </cell>
          <cell r="Q1222">
            <v>2.2999999999999998</v>
          </cell>
          <cell r="R1222">
            <v>0.7</v>
          </cell>
          <cell r="S1222">
            <v>2.6</v>
          </cell>
          <cell r="T1222">
            <v>0.6</v>
          </cell>
          <cell r="U1222">
            <v>0</v>
          </cell>
          <cell r="V1222">
            <v>92.2</v>
          </cell>
          <cell r="W1222">
            <v>0</v>
          </cell>
          <cell r="X1222">
            <v>5</v>
          </cell>
          <cell r="Y1222">
            <v>50</v>
          </cell>
          <cell r="Z1222">
            <v>305</v>
          </cell>
          <cell r="AA1222">
            <v>0.1</v>
          </cell>
          <cell r="AB1222">
            <v>0.1</v>
          </cell>
          <cell r="AC1222">
            <v>0.03</v>
          </cell>
          <cell r="AD1222">
            <v>0.02</v>
          </cell>
          <cell r="AE1222">
            <v>0.6</v>
          </cell>
          <cell r="AF1222">
            <v>1.1000000000000001</v>
          </cell>
          <cell r="AG1222">
            <v>0.5</v>
          </cell>
          <cell r="AH1222">
            <v>0.06</v>
          </cell>
          <cell r="AI1222">
            <v>0.2</v>
          </cell>
          <cell r="AJ1222">
            <v>7</v>
          </cell>
          <cell r="AK1222">
            <v>13</v>
          </cell>
          <cell r="AL1222">
            <v>0.9</v>
          </cell>
          <cell r="AM1222">
            <v>240</v>
          </cell>
          <cell r="AN1222">
            <v>110</v>
          </cell>
          <cell r="AO1222">
            <v>14</v>
          </cell>
          <cell r="AP1222">
            <v>38</v>
          </cell>
          <cell r="AQ1222">
            <v>7</v>
          </cell>
          <cell r="AR1222">
            <v>0.2</v>
          </cell>
          <cell r="AS1222">
            <v>0.4</v>
          </cell>
        </row>
        <row r="1223">
          <cell r="A1223">
            <v>789</v>
          </cell>
          <cell r="B1223" t="str">
            <v>Sopa de ervilhas</v>
          </cell>
          <cell r="C1223" t="str">
            <v>Pratos compostos</v>
          </cell>
          <cell r="D1223" t="str">
            <v>Sopas e saladas</v>
          </cell>
          <cell r="E1223" t="str">
            <v>Sopas (prontas a comer)</v>
          </cell>
          <cell r="F1223">
            <v>48</v>
          </cell>
          <cell r="G1223">
            <v>202</v>
          </cell>
          <cell r="H1223">
            <v>1.5</v>
          </cell>
          <cell r="I1223">
            <v>0.2</v>
          </cell>
          <cell r="J1223">
            <v>1.1000000000000001</v>
          </cell>
          <cell r="K1223">
            <v>0.1</v>
          </cell>
          <cell r="L1223">
            <v>0.13400000000000001</v>
          </cell>
          <cell r="M1223">
            <v>0</v>
          </cell>
          <cell r="N1223">
            <v>6.4</v>
          </cell>
          <cell r="O1223">
            <v>0.9</v>
          </cell>
          <cell r="P1223">
            <v>0.2</v>
          </cell>
          <cell r="Q1223">
            <v>5.3</v>
          </cell>
          <cell r="R1223">
            <v>1.3</v>
          </cell>
          <cell r="S1223">
            <v>1.6</v>
          </cell>
          <cell r="T1223">
            <v>0.6</v>
          </cell>
          <cell r="U1223">
            <v>0</v>
          </cell>
          <cell r="V1223">
            <v>88.1</v>
          </cell>
          <cell r="W1223">
            <v>0</v>
          </cell>
          <cell r="X1223">
            <v>0</v>
          </cell>
          <cell r="Y1223">
            <v>71</v>
          </cell>
          <cell r="Z1223">
            <v>427</v>
          </cell>
          <cell r="AA1223">
            <v>0</v>
          </cell>
          <cell r="AB1223">
            <v>0.28000000000000003</v>
          </cell>
          <cell r="AC1223">
            <v>0.12</v>
          </cell>
          <cell r="AD1223">
            <v>0.01</v>
          </cell>
          <cell r="AE1223">
            <v>0.42</v>
          </cell>
          <cell r="AF1223">
            <v>0.89</v>
          </cell>
          <cell r="AG1223">
            <v>0.31</v>
          </cell>
          <cell r="AH1223">
            <v>0.1</v>
          </cell>
          <cell r="AI1223">
            <v>0</v>
          </cell>
          <cell r="AJ1223">
            <v>4.2</v>
          </cell>
          <cell r="AK1223">
            <v>11</v>
          </cell>
          <cell r="AL1223">
            <v>0.97699999999999998</v>
          </cell>
          <cell r="AM1223">
            <v>240</v>
          </cell>
          <cell r="AN1223">
            <v>140</v>
          </cell>
          <cell r="AO1223">
            <v>12</v>
          </cell>
          <cell r="AP1223">
            <v>30</v>
          </cell>
          <cell r="AQ1223">
            <v>7.3</v>
          </cell>
          <cell r="AR1223">
            <v>0.3</v>
          </cell>
          <cell r="AS1223">
            <v>0.2</v>
          </cell>
        </row>
        <row r="1224">
          <cell r="A1224">
            <v>790</v>
          </cell>
          <cell r="B1224" t="str">
            <v>Sopa de espinafres</v>
          </cell>
          <cell r="C1224" t="str">
            <v>Pratos compostos</v>
          </cell>
          <cell r="D1224" t="str">
            <v>Sopas e saladas</v>
          </cell>
          <cell r="E1224" t="str">
            <v>Sopas (prontas a comer)</v>
          </cell>
          <cell r="F1224">
            <v>39</v>
          </cell>
          <cell r="G1224">
            <v>164</v>
          </cell>
          <cell r="H1224">
            <v>1.6</v>
          </cell>
          <cell r="I1224">
            <v>0.2</v>
          </cell>
          <cell r="J1224">
            <v>1.1000000000000001</v>
          </cell>
          <cell r="K1224">
            <v>0.2</v>
          </cell>
          <cell r="L1224">
            <v>0.109</v>
          </cell>
          <cell r="M1224">
            <v>0</v>
          </cell>
          <cell r="N1224">
            <v>4.8</v>
          </cell>
          <cell r="O1224">
            <v>0.4</v>
          </cell>
          <cell r="P1224">
            <v>0</v>
          </cell>
          <cell r="Q1224">
            <v>4.5</v>
          </cell>
          <cell r="R1224">
            <v>0.8</v>
          </cell>
          <cell r="S1224">
            <v>1</v>
          </cell>
          <cell r="T1224">
            <v>0.6</v>
          </cell>
          <cell r="U1224">
            <v>0</v>
          </cell>
          <cell r="V1224">
            <v>90.7</v>
          </cell>
          <cell r="W1224">
            <v>0</v>
          </cell>
          <cell r="X1224">
            <v>0</v>
          </cell>
          <cell r="Y1224">
            <v>102</v>
          </cell>
          <cell r="Z1224">
            <v>613</v>
          </cell>
          <cell r="AA1224">
            <v>0</v>
          </cell>
          <cell r="AB1224">
            <v>0.53</v>
          </cell>
          <cell r="AC1224">
            <v>0.04</v>
          </cell>
          <cell r="AD1224">
            <v>0.03</v>
          </cell>
          <cell r="AE1224">
            <v>0.27</v>
          </cell>
          <cell r="AF1224">
            <v>0.62</v>
          </cell>
          <cell r="AG1224">
            <v>0.26</v>
          </cell>
          <cell r="AH1224">
            <v>0.09</v>
          </cell>
          <cell r="AI1224">
            <v>0</v>
          </cell>
          <cell r="AJ1224">
            <v>5.3</v>
          </cell>
          <cell r="AK1224">
            <v>18</v>
          </cell>
          <cell r="AL1224">
            <v>0.999</v>
          </cell>
          <cell r="AM1224">
            <v>250</v>
          </cell>
          <cell r="AN1224">
            <v>110</v>
          </cell>
          <cell r="AO1224">
            <v>22</v>
          </cell>
          <cell r="AP1224">
            <v>16</v>
          </cell>
          <cell r="AQ1224">
            <v>11</v>
          </cell>
          <cell r="AR1224">
            <v>0.4</v>
          </cell>
          <cell r="AS1224">
            <v>0.2</v>
          </cell>
        </row>
        <row r="1225">
          <cell r="A1225">
            <v>1113</v>
          </cell>
          <cell r="B1225" t="str">
            <v>Sopa de espinafres com ovos</v>
          </cell>
          <cell r="C1225" t="str">
            <v>Pratos compostos</v>
          </cell>
          <cell r="D1225" t="str">
            <v>Sopas e saladas</v>
          </cell>
          <cell r="E1225" t="str">
            <v>Sopas (prontas a comer)</v>
          </cell>
          <cell r="F1225">
            <v>93</v>
          </cell>
          <cell r="G1225">
            <v>387</v>
          </cell>
          <cell r="H1225">
            <v>6.9</v>
          </cell>
          <cell r="I1225">
            <v>1.1000000000000001</v>
          </cell>
          <cell r="J1225">
            <v>4.7</v>
          </cell>
          <cell r="K1225">
            <v>0.7</v>
          </cell>
          <cell r="L1225">
            <v>0.58599999999999997</v>
          </cell>
          <cell r="M1225">
            <v>0</v>
          </cell>
          <cell r="N1225">
            <v>4.7</v>
          </cell>
          <cell r="O1225">
            <v>0.4</v>
          </cell>
          <cell r="P1225">
            <v>0</v>
          </cell>
          <cell r="Q1225">
            <v>4.3</v>
          </cell>
          <cell r="R1225">
            <v>1.2</v>
          </cell>
          <cell r="S1225">
            <v>2.5</v>
          </cell>
          <cell r="T1225">
            <v>0.5</v>
          </cell>
          <cell r="U1225">
            <v>0</v>
          </cell>
          <cell r="V1225">
            <v>83.9</v>
          </cell>
          <cell r="W1225">
            <v>0</v>
          </cell>
          <cell r="X1225">
            <v>30</v>
          </cell>
          <cell r="Y1225">
            <v>186</v>
          </cell>
          <cell r="Z1225">
            <v>1030</v>
          </cell>
          <cell r="AA1225">
            <v>0.1</v>
          </cell>
          <cell r="AB1225">
            <v>1.49</v>
          </cell>
          <cell r="AC1225">
            <v>0.03</v>
          </cell>
          <cell r="AD1225">
            <v>0.11</v>
          </cell>
          <cell r="AE1225">
            <v>0.24</v>
          </cell>
          <cell r="AF1225">
            <v>0.88</v>
          </cell>
          <cell r="AG1225">
            <v>0.64</v>
          </cell>
          <cell r="AH1225">
            <v>0.09</v>
          </cell>
          <cell r="AI1225">
            <v>7.0000000000000007E-2</v>
          </cell>
          <cell r="AJ1225">
            <v>11.8</v>
          </cell>
          <cell r="AK1225">
            <v>53</v>
          </cell>
          <cell r="AL1225">
            <v>0.89700000000000002</v>
          </cell>
          <cell r="AM1225">
            <v>190</v>
          </cell>
          <cell r="AN1225">
            <v>170</v>
          </cell>
          <cell r="AO1225">
            <v>41</v>
          </cell>
          <cell r="AP1225">
            <v>40</v>
          </cell>
          <cell r="AQ1225">
            <v>21</v>
          </cell>
          <cell r="AR1225">
            <v>1.1000000000000001</v>
          </cell>
          <cell r="AS1225">
            <v>0.5</v>
          </cell>
        </row>
        <row r="1226">
          <cell r="A1226">
            <v>791</v>
          </cell>
          <cell r="B1226" t="str">
            <v>Sopa de favas</v>
          </cell>
          <cell r="C1226" t="str">
            <v>Pratos compostos</v>
          </cell>
          <cell r="D1226" t="str">
            <v>Sopas e saladas</v>
          </cell>
          <cell r="E1226" t="str">
            <v>Sopas (prontas a comer)</v>
          </cell>
          <cell r="F1226">
            <v>49</v>
          </cell>
          <cell r="G1226">
            <v>207</v>
          </cell>
          <cell r="H1226">
            <v>1.5</v>
          </cell>
          <cell r="I1226">
            <v>0.2</v>
          </cell>
          <cell r="J1226">
            <v>1.1000000000000001</v>
          </cell>
          <cell r="K1226">
            <v>0.1</v>
          </cell>
          <cell r="L1226">
            <v>0.105</v>
          </cell>
          <cell r="M1226">
            <v>0</v>
          </cell>
          <cell r="N1226">
            <v>6.4</v>
          </cell>
          <cell r="O1226">
            <v>0.8</v>
          </cell>
          <cell r="P1226">
            <v>0.1</v>
          </cell>
          <cell r="Q1226">
            <v>5.5</v>
          </cell>
          <cell r="R1226">
            <v>1.5</v>
          </cell>
          <cell r="S1226">
            <v>1.8</v>
          </cell>
          <cell r="T1226">
            <v>0.6</v>
          </cell>
          <cell r="U1226">
            <v>0</v>
          </cell>
          <cell r="V1226">
            <v>87.8</v>
          </cell>
          <cell r="W1226">
            <v>0</v>
          </cell>
          <cell r="X1226">
            <v>0</v>
          </cell>
          <cell r="Y1226">
            <v>66</v>
          </cell>
          <cell r="Z1226">
            <v>394</v>
          </cell>
          <cell r="AA1226">
            <v>0</v>
          </cell>
          <cell r="AB1226">
            <v>0.32</v>
          </cell>
          <cell r="AC1226">
            <v>0.05</v>
          </cell>
          <cell r="AD1226">
            <v>0.01</v>
          </cell>
          <cell r="AE1226">
            <v>0.43</v>
          </cell>
          <cell r="AF1226">
            <v>0.94</v>
          </cell>
          <cell r="AG1226">
            <v>0.34</v>
          </cell>
          <cell r="AH1226">
            <v>0.09</v>
          </cell>
          <cell r="AI1226">
            <v>0</v>
          </cell>
          <cell r="AJ1226">
            <v>4.5</v>
          </cell>
          <cell r="AK1226">
            <v>18</v>
          </cell>
          <cell r="AL1226">
            <v>0.96499999999999997</v>
          </cell>
          <cell r="AM1226">
            <v>240</v>
          </cell>
          <cell r="AN1226">
            <v>130</v>
          </cell>
          <cell r="AO1226">
            <v>11</v>
          </cell>
          <cell r="AP1226">
            <v>24</v>
          </cell>
          <cell r="AQ1226">
            <v>8.3000000000000007</v>
          </cell>
          <cell r="AR1226">
            <v>0.2</v>
          </cell>
          <cell r="AS1226">
            <v>0.2</v>
          </cell>
        </row>
        <row r="1227">
          <cell r="A1227">
            <v>1105</v>
          </cell>
          <cell r="B1227" t="str">
            <v>Sopa de feijão</v>
          </cell>
          <cell r="C1227" t="str">
            <v>Pratos compostos</v>
          </cell>
          <cell r="D1227" t="str">
            <v>Sopas e saladas</v>
          </cell>
          <cell r="E1227" t="str">
            <v>Sopas (prontas a comer)</v>
          </cell>
          <cell r="F1227">
            <v>51</v>
          </cell>
          <cell r="G1227">
            <v>212</v>
          </cell>
          <cell r="H1227">
            <v>2.1</v>
          </cell>
          <cell r="I1227">
            <v>0.3</v>
          </cell>
          <cell r="J1227">
            <v>1.6</v>
          </cell>
          <cell r="K1227">
            <v>0.2</v>
          </cell>
          <cell r="L1227">
            <v>0.188</v>
          </cell>
          <cell r="M1227">
            <v>0</v>
          </cell>
          <cell r="N1227">
            <v>4.0999999999999996</v>
          </cell>
          <cell r="O1227">
            <v>0.9</v>
          </cell>
          <cell r="P1227">
            <v>0.3</v>
          </cell>
          <cell r="Q1227">
            <v>2.8</v>
          </cell>
          <cell r="R1227">
            <v>2.8</v>
          </cell>
          <cell r="S1227">
            <v>2.5</v>
          </cell>
          <cell r="T1227">
            <v>0.4</v>
          </cell>
          <cell r="U1227">
            <v>0</v>
          </cell>
          <cell r="V1227">
            <v>87.5</v>
          </cell>
          <cell r="W1227">
            <v>0</v>
          </cell>
          <cell r="X1227">
            <v>0</v>
          </cell>
          <cell r="Y1227">
            <v>53</v>
          </cell>
          <cell r="Z1227">
            <v>319</v>
          </cell>
          <cell r="AA1227">
            <v>0</v>
          </cell>
          <cell r="AB1227">
            <v>0.37</v>
          </cell>
          <cell r="AC1227">
            <v>0.1</v>
          </cell>
          <cell r="AD1227">
            <v>0.03</v>
          </cell>
          <cell r="AE1227">
            <v>0.36</v>
          </cell>
          <cell r="AF1227">
            <v>0.76</v>
          </cell>
          <cell r="AG1227">
            <v>0.4</v>
          </cell>
          <cell r="AH1227">
            <v>0.1</v>
          </cell>
          <cell r="AI1227">
            <v>0</v>
          </cell>
          <cell r="AJ1227">
            <v>21.8</v>
          </cell>
          <cell r="AK1227">
            <v>77</v>
          </cell>
          <cell r="AL1227">
            <v>0.998</v>
          </cell>
          <cell r="AM1227">
            <v>150</v>
          </cell>
          <cell r="AN1227">
            <v>200</v>
          </cell>
          <cell r="AO1227">
            <v>33</v>
          </cell>
          <cell r="AP1227">
            <v>45</v>
          </cell>
          <cell r="AQ1227">
            <v>17</v>
          </cell>
          <cell r="AR1227">
            <v>0.8</v>
          </cell>
          <cell r="AS1227">
            <v>0.5</v>
          </cell>
        </row>
        <row r="1228">
          <cell r="A1228">
            <v>1103</v>
          </cell>
          <cell r="B1228" t="str">
            <v>Sopa de feijão-branco com couve-portuguesa</v>
          </cell>
          <cell r="C1228" t="str">
            <v>Pratos compostos</v>
          </cell>
          <cell r="D1228" t="str">
            <v>Sopas e saladas</v>
          </cell>
          <cell r="E1228" t="str">
            <v>Sopas (prontas a comer)</v>
          </cell>
          <cell r="F1228">
            <v>47</v>
          </cell>
          <cell r="G1228">
            <v>196</v>
          </cell>
          <cell r="H1228">
            <v>1.3</v>
          </cell>
          <cell r="I1228">
            <v>0.2</v>
          </cell>
          <cell r="J1228">
            <v>0.8</v>
          </cell>
          <cell r="K1228">
            <v>0.2</v>
          </cell>
          <cell r="L1228">
            <v>0.158</v>
          </cell>
          <cell r="M1228">
            <v>0</v>
          </cell>
          <cell r="N1228">
            <v>4.9000000000000004</v>
          </cell>
          <cell r="O1228">
            <v>1.3</v>
          </cell>
          <cell r="P1228">
            <v>0.4</v>
          </cell>
          <cell r="Q1228">
            <v>3.3</v>
          </cell>
          <cell r="R1228">
            <v>2.7</v>
          </cell>
          <cell r="S1228">
            <v>2.5</v>
          </cell>
          <cell r="T1228">
            <v>0</v>
          </cell>
          <cell r="U1228">
            <v>0</v>
          </cell>
          <cell r="V1228">
            <v>88</v>
          </cell>
          <cell r="W1228">
            <v>0</v>
          </cell>
          <cell r="X1228">
            <v>0</v>
          </cell>
          <cell r="Y1228">
            <v>68</v>
          </cell>
          <cell r="Z1228">
            <v>407</v>
          </cell>
          <cell r="AA1228">
            <v>0</v>
          </cell>
          <cell r="AB1228">
            <v>0.23</v>
          </cell>
          <cell r="AC1228">
            <v>7.0000000000000007E-2</v>
          </cell>
          <cell r="AD1228">
            <v>0.03</v>
          </cell>
          <cell r="AE1228">
            <v>0.33</v>
          </cell>
          <cell r="AF1228">
            <v>0.74</v>
          </cell>
          <cell r="AG1228">
            <v>0.42</v>
          </cell>
          <cell r="AH1228">
            <v>7.0000000000000007E-2</v>
          </cell>
          <cell r="AI1228">
            <v>0</v>
          </cell>
          <cell r="AJ1228">
            <v>26.4</v>
          </cell>
          <cell r="AK1228">
            <v>49</v>
          </cell>
          <cell r="AL1228">
            <v>0.55100000000000005</v>
          </cell>
          <cell r="AM1228">
            <v>9.6</v>
          </cell>
          <cell r="AN1228">
            <v>190</v>
          </cell>
          <cell r="AO1228">
            <v>41</v>
          </cell>
          <cell r="AP1228">
            <v>47</v>
          </cell>
          <cell r="AQ1228">
            <v>25</v>
          </cell>
          <cell r="AR1228">
            <v>0.8</v>
          </cell>
          <cell r="AS1228">
            <v>0.4</v>
          </cell>
        </row>
        <row r="1229">
          <cell r="A1229">
            <v>1121</v>
          </cell>
          <cell r="B1229" t="str">
            <v>Sopa de feijão-manteiga</v>
          </cell>
          <cell r="C1229" t="str">
            <v>Pratos compostos</v>
          </cell>
          <cell r="D1229" t="str">
            <v>Sopas e saladas</v>
          </cell>
          <cell r="E1229" t="str">
            <v>Sopas (prontas a comer)</v>
          </cell>
          <cell r="F1229">
            <v>46</v>
          </cell>
          <cell r="G1229">
            <v>196</v>
          </cell>
          <cell r="H1229">
            <v>0.4</v>
          </cell>
          <cell r="I1229">
            <v>0.1</v>
          </cell>
          <cell r="J1229">
            <v>0.3</v>
          </cell>
          <cell r="K1229">
            <v>0</v>
          </cell>
          <cell r="L1229">
            <v>0.04</v>
          </cell>
          <cell r="M1229">
            <v>0</v>
          </cell>
          <cell r="N1229">
            <v>8.6999999999999993</v>
          </cell>
          <cell r="O1229">
            <v>1.9</v>
          </cell>
          <cell r="P1229">
            <v>0.2</v>
          </cell>
          <cell r="Q1229">
            <v>6.7</v>
          </cell>
          <cell r="R1229">
            <v>1.6</v>
          </cell>
          <cell r="S1229">
            <v>1.2</v>
          </cell>
          <cell r="T1229">
            <v>0.6</v>
          </cell>
          <cell r="U1229">
            <v>0</v>
          </cell>
          <cell r="V1229">
            <v>87</v>
          </cell>
          <cell r="W1229">
            <v>0</v>
          </cell>
          <cell r="X1229">
            <v>0</v>
          </cell>
          <cell r="Y1229">
            <v>140</v>
          </cell>
          <cell r="Z1229">
            <v>839</v>
          </cell>
          <cell r="AA1229">
            <v>0</v>
          </cell>
          <cell r="AB1229">
            <v>1.05</v>
          </cell>
          <cell r="AC1229">
            <v>0.08</v>
          </cell>
          <cell r="AD1229">
            <v>0.01</v>
          </cell>
          <cell r="AE1229">
            <v>0.27</v>
          </cell>
          <cell r="AF1229">
            <v>0.51</v>
          </cell>
          <cell r="AG1229">
            <v>0.24</v>
          </cell>
          <cell r="AH1229">
            <v>7.0000000000000007E-2</v>
          </cell>
          <cell r="AI1229">
            <v>0</v>
          </cell>
          <cell r="AJ1229">
            <v>7.8</v>
          </cell>
          <cell r="AK1229">
            <v>21</v>
          </cell>
          <cell r="AL1229">
            <v>0.98199999999999998</v>
          </cell>
          <cell r="AM1229">
            <v>250</v>
          </cell>
          <cell r="AN1229">
            <v>170</v>
          </cell>
          <cell r="AO1229">
            <v>17</v>
          </cell>
          <cell r="AP1229">
            <v>22</v>
          </cell>
          <cell r="AQ1229">
            <v>12</v>
          </cell>
          <cell r="AR1229">
            <v>0.4</v>
          </cell>
          <cell r="AS1229">
            <v>0.3</v>
          </cell>
        </row>
        <row r="1230">
          <cell r="A1230">
            <v>1102</v>
          </cell>
          <cell r="B1230" t="str">
            <v>Sopa de feijão-manteiga com couve-lombarda</v>
          </cell>
          <cell r="C1230" t="str">
            <v>Pratos compostos</v>
          </cell>
          <cell r="D1230" t="str">
            <v>Sopas e saladas</v>
          </cell>
          <cell r="E1230" t="str">
            <v>Sopas (prontas a comer)</v>
          </cell>
          <cell r="F1230">
            <v>43</v>
          </cell>
          <cell r="G1230">
            <v>181</v>
          </cell>
          <cell r="H1230">
            <v>1.8</v>
          </cell>
          <cell r="I1230">
            <v>0.3</v>
          </cell>
          <cell r="J1230">
            <v>1.3</v>
          </cell>
          <cell r="K1230">
            <v>0.2</v>
          </cell>
          <cell r="L1230">
            <v>0.159</v>
          </cell>
          <cell r="M1230">
            <v>0</v>
          </cell>
          <cell r="N1230">
            <v>3.5</v>
          </cell>
          <cell r="O1230">
            <v>0.8</v>
          </cell>
          <cell r="P1230">
            <v>0.3</v>
          </cell>
          <cell r="Q1230">
            <v>2.5</v>
          </cell>
          <cell r="R1230">
            <v>2.4</v>
          </cell>
          <cell r="S1230">
            <v>2.1</v>
          </cell>
          <cell r="T1230">
            <v>0.6</v>
          </cell>
          <cell r="U1230">
            <v>0</v>
          </cell>
          <cell r="V1230">
            <v>89</v>
          </cell>
          <cell r="W1230">
            <v>0</v>
          </cell>
          <cell r="X1230">
            <v>0</v>
          </cell>
          <cell r="Y1230">
            <v>45</v>
          </cell>
          <cell r="Z1230">
            <v>269</v>
          </cell>
          <cell r="AA1230">
            <v>0</v>
          </cell>
          <cell r="AB1230">
            <v>0.32</v>
          </cell>
          <cell r="AC1230">
            <v>0.09</v>
          </cell>
          <cell r="AD1230">
            <v>0.02</v>
          </cell>
          <cell r="AE1230">
            <v>0.31</v>
          </cell>
          <cell r="AF1230">
            <v>0.65</v>
          </cell>
          <cell r="AG1230">
            <v>0.35</v>
          </cell>
          <cell r="AH1230">
            <v>0.09</v>
          </cell>
          <cell r="AI1230">
            <v>0</v>
          </cell>
          <cell r="AJ1230">
            <v>18.600000000000001</v>
          </cell>
          <cell r="AK1230">
            <v>64</v>
          </cell>
          <cell r="AL1230">
            <v>1.17</v>
          </cell>
          <cell r="AM1230">
            <v>250</v>
          </cell>
          <cell r="AN1230">
            <v>170</v>
          </cell>
          <cell r="AO1230">
            <v>29</v>
          </cell>
          <cell r="AP1230">
            <v>38</v>
          </cell>
          <cell r="AQ1230">
            <v>15</v>
          </cell>
          <cell r="AR1230">
            <v>0.7</v>
          </cell>
          <cell r="AS1230">
            <v>0.5</v>
          </cell>
        </row>
        <row r="1231">
          <cell r="A1231">
            <v>1114</v>
          </cell>
          <cell r="B1231" t="str">
            <v>Sopa de feijão-verde</v>
          </cell>
          <cell r="C1231" t="str">
            <v>Pratos compostos</v>
          </cell>
          <cell r="D1231" t="str">
            <v>Sopas e saladas</v>
          </cell>
          <cell r="E1231" t="str">
            <v>Sopas (prontas a comer)</v>
          </cell>
          <cell r="F1231">
            <v>32</v>
          </cell>
          <cell r="G1231">
            <v>133</v>
          </cell>
          <cell r="H1231">
            <v>1.5</v>
          </cell>
          <cell r="I1231">
            <v>0.6</v>
          </cell>
          <cell r="J1231">
            <v>0.6</v>
          </cell>
          <cell r="K1231">
            <v>0.1</v>
          </cell>
          <cell r="L1231">
            <v>7.3999999999999996E-2</v>
          </cell>
          <cell r="M1231">
            <v>0</v>
          </cell>
          <cell r="N1231">
            <v>3.5</v>
          </cell>
          <cell r="O1231">
            <v>0.8</v>
          </cell>
          <cell r="P1231">
            <v>0.1</v>
          </cell>
          <cell r="Q1231">
            <v>2.6</v>
          </cell>
          <cell r="R1231">
            <v>0.7</v>
          </cell>
          <cell r="S1231">
            <v>0.7</v>
          </cell>
          <cell r="T1231">
            <v>0.6</v>
          </cell>
          <cell r="U1231">
            <v>0</v>
          </cell>
          <cell r="V1231">
            <v>92.6</v>
          </cell>
          <cell r="W1231">
            <v>0</v>
          </cell>
          <cell r="X1231">
            <v>3</v>
          </cell>
          <cell r="Y1231">
            <v>12</v>
          </cell>
          <cell r="Z1231">
            <v>31</v>
          </cell>
          <cell r="AA1231">
            <v>0</v>
          </cell>
          <cell r="AB1231">
            <v>0.15</v>
          </cell>
          <cell r="AC1231">
            <v>0.05</v>
          </cell>
          <cell r="AD1231">
            <v>0.01</v>
          </cell>
          <cell r="AE1231">
            <v>0.35</v>
          </cell>
          <cell r="AF1231">
            <v>0.51</v>
          </cell>
          <cell r="AG1231">
            <v>0.16</v>
          </cell>
          <cell r="AH1231">
            <v>0.09</v>
          </cell>
          <cell r="AI1231">
            <v>0</v>
          </cell>
          <cell r="AJ1231">
            <v>5</v>
          </cell>
          <cell r="AK1231">
            <v>17</v>
          </cell>
          <cell r="AL1231">
            <v>0.97199999999999998</v>
          </cell>
          <cell r="AM1231">
            <v>250</v>
          </cell>
          <cell r="AN1231">
            <v>120</v>
          </cell>
          <cell r="AO1231">
            <v>13</v>
          </cell>
          <cell r="AP1231">
            <v>14</v>
          </cell>
          <cell r="AQ1231">
            <v>7.5</v>
          </cell>
          <cell r="AR1231">
            <v>0.2</v>
          </cell>
          <cell r="AS1231">
            <v>0.2</v>
          </cell>
        </row>
        <row r="1232">
          <cell r="A1232">
            <v>792</v>
          </cell>
          <cell r="B1232" t="str">
            <v>Sopa de feijão-verde e cenoura</v>
          </cell>
          <cell r="C1232" t="str">
            <v>Pratos compostos</v>
          </cell>
          <cell r="D1232" t="str">
            <v>Sopas e saladas</v>
          </cell>
          <cell r="E1232" t="str">
            <v>Sopas (prontas a comer)</v>
          </cell>
          <cell r="F1232">
            <v>42</v>
          </cell>
          <cell r="G1232">
            <v>177</v>
          </cell>
          <cell r="H1232">
            <v>1.5</v>
          </cell>
          <cell r="I1232">
            <v>0.2</v>
          </cell>
          <cell r="J1232">
            <v>1.1000000000000001</v>
          </cell>
          <cell r="K1232">
            <v>0.1</v>
          </cell>
          <cell r="L1232">
            <v>0.10299999999999999</v>
          </cell>
          <cell r="M1232">
            <v>0</v>
          </cell>
          <cell r="N1232">
            <v>5.8</v>
          </cell>
          <cell r="O1232">
            <v>1.1000000000000001</v>
          </cell>
          <cell r="P1232">
            <v>0</v>
          </cell>
          <cell r="Q1232">
            <v>4.7</v>
          </cell>
          <cell r="R1232">
            <v>1</v>
          </cell>
          <cell r="S1232">
            <v>0.9</v>
          </cell>
          <cell r="T1232">
            <v>0.6</v>
          </cell>
          <cell r="U1232">
            <v>0</v>
          </cell>
          <cell r="V1232">
            <v>89.8</v>
          </cell>
          <cell r="W1232">
            <v>0</v>
          </cell>
          <cell r="X1232">
            <v>0</v>
          </cell>
          <cell r="Y1232">
            <v>98</v>
          </cell>
          <cell r="Z1232">
            <v>588</v>
          </cell>
          <cell r="AA1232">
            <v>0</v>
          </cell>
          <cell r="AB1232">
            <v>0.3</v>
          </cell>
          <cell r="AC1232">
            <v>0.05</v>
          </cell>
          <cell r="AD1232">
            <v>0.01</v>
          </cell>
          <cell r="AE1232">
            <v>0.4</v>
          </cell>
          <cell r="AF1232">
            <v>0.76</v>
          </cell>
          <cell r="AG1232">
            <v>0.22</v>
          </cell>
          <cell r="AH1232">
            <v>0.1</v>
          </cell>
          <cell r="AI1232">
            <v>0</v>
          </cell>
          <cell r="AJ1232">
            <v>3.8</v>
          </cell>
          <cell r="AK1232">
            <v>12</v>
          </cell>
          <cell r="AL1232">
            <v>0.98399999999999999</v>
          </cell>
          <cell r="AM1232">
            <v>240</v>
          </cell>
          <cell r="AN1232">
            <v>130</v>
          </cell>
          <cell r="AO1232">
            <v>13</v>
          </cell>
          <cell r="AP1232">
            <v>17</v>
          </cell>
          <cell r="AQ1232">
            <v>6.9</v>
          </cell>
          <cell r="AR1232">
            <v>0.2</v>
          </cell>
          <cell r="AS1232">
            <v>0.1</v>
          </cell>
        </row>
        <row r="1233">
          <cell r="A1233">
            <v>1115</v>
          </cell>
          <cell r="B1233" t="str">
            <v>Sopa de feijão-verde e nabo</v>
          </cell>
          <cell r="C1233" t="str">
            <v>Pratos compostos</v>
          </cell>
          <cell r="D1233" t="str">
            <v>Sopas e saladas</v>
          </cell>
          <cell r="E1233" t="str">
            <v>Sopas (prontas a comer)</v>
          </cell>
          <cell r="F1233">
            <v>36</v>
          </cell>
          <cell r="G1233">
            <v>148</v>
          </cell>
          <cell r="H1233">
            <v>1.9</v>
          </cell>
          <cell r="I1233">
            <v>0.9</v>
          </cell>
          <cell r="J1233">
            <v>0.4</v>
          </cell>
          <cell r="K1233">
            <v>0.6</v>
          </cell>
          <cell r="L1233">
            <v>0.48499999999999999</v>
          </cell>
          <cell r="M1233">
            <v>0</v>
          </cell>
          <cell r="N1233">
            <v>3.4</v>
          </cell>
          <cell r="O1233">
            <v>1.3</v>
          </cell>
          <cell r="P1233">
            <v>0.1</v>
          </cell>
          <cell r="Q1233">
            <v>2</v>
          </cell>
          <cell r="R1233">
            <v>1</v>
          </cell>
          <cell r="S1233">
            <v>0.7</v>
          </cell>
          <cell r="T1233">
            <v>0.7</v>
          </cell>
          <cell r="U1233">
            <v>0</v>
          </cell>
          <cell r="V1233">
            <v>92</v>
          </cell>
          <cell r="W1233">
            <v>0</v>
          </cell>
          <cell r="X1233">
            <v>0</v>
          </cell>
          <cell r="Y1233">
            <v>26</v>
          </cell>
          <cell r="Z1233">
            <v>84</v>
          </cell>
          <cell r="AA1233">
            <v>0</v>
          </cell>
          <cell r="AB1233">
            <v>0.17</v>
          </cell>
          <cell r="AC1233">
            <v>0.05</v>
          </cell>
          <cell r="AD1233">
            <v>0.02</v>
          </cell>
          <cell r="AE1233">
            <v>0.45</v>
          </cell>
          <cell r="AF1233">
            <v>0.59</v>
          </cell>
          <cell r="AG1233">
            <v>0.14000000000000001</v>
          </cell>
          <cell r="AH1233">
            <v>0.09</v>
          </cell>
          <cell r="AI1233">
            <v>0</v>
          </cell>
          <cell r="AJ1233">
            <v>8.1999999999999993</v>
          </cell>
          <cell r="AK1233">
            <v>16</v>
          </cell>
          <cell r="AL1233">
            <v>1.0900000000000001</v>
          </cell>
          <cell r="AM1233">
            <v>270</v>
          </cell>
          <cell r="AN1233">
            <v>150</v>
          </cell>
          <cell r="AO1233">
            <v>12</v>
          </cell>
          <cell r="AP1233">
            <v>13</v>
          </cell>
          <cell r="AQ1233">
            <v>8.5</v>
          </cell>
          <cell r="AR1233">
            <v>0.2</v>
          </cell>
          <cell r="AS1233">
            <v>0.1</v>
          </cell>
        </row>
        <row r="1234">
          <cell r="A1234">
            <v>1106</v>
          </cell>
          <cell r="B1234" t="str">
            <v>Sopa de grão à moda da avó</v>
          </cell>
          <cell r="C1234" t="str">
            <v>Pratos compostos</v>
          </cell>
          <cell r="D1234" t="str">
            <v>Sopas e saladas</v>
          </cell>
          <cell r="E1234" t="str">
            <v>Sopas (prontas a comer)</v>
          </cell>
          <cell r="F1234">
            <v>107</v>
          </cell>
          <cell r="G1234">
            <v>448</v>
          </cell>
          <cell r="H1234">
            <v>2.2999999999999998</v>
          </cell>
          <cell r="I1234">
            <v>0.3</v>
          </cell>
          <cell r="J1234">
            <v>1.1000000000000001</v>
          </cell>
          <cell r="K1234">
            <v>0.6</v>
          </cell>
          <cell r="L1234">
            <v>0.63500000000000001</v>
          </cell>
          <cell r="M1234">
            <v>0</v>
          </cell>
          <cell r="N1234">
            <v>15.1</v>
          </cell>
          <cell r="O1234">
            <v>1.2</v>
          </cell>
          <cell r="P1234">
            <v>0.7</v>
          </cell>
          <cell r="Q1234">
            <v>13.2</v>
          </cell>
          <cell r="R1234">
            <v>3.3</v>
          </cell>
          <cell r="S1234">
            <v>4.7</v>
          </cell>
          <cell r="T1234">
            <v>0.2</v>
          </cell>
          <cell r="U1234">
            <v>0</v>
          </cell>
          <cell r="V1234">
            <v>73.599999999999994</v>
          </cell>
          <cell r="W1234">
            <v>0</v>
          </cell>
          <cell r="X1234">
            <v>0</v>
          </cell>
          <cell r="Y1234">
            <v>113</v>
          </cell>
          <cell r="Z1234">
            <v>677</v>
          </cell>
          <cell r="AA1234">
            <v>0</v>
          </cell>
          <cell r="AB1234">
            <v>0.76</v>
          </cell>
          <cell r="AC1234">
            <v>0.1</v>
          </cell>
          <cell r="AD1234">
            <v>0.04</v>
          </cell>
          <cell r="AE1234">
            <v>0.64</v>
          </cell>
          <cell r="AF1234">
            <v>1.29</v>
          </cell>
          <cell r="AG1234">
            <v>0.65</v>
          </cell>
          <cell r="AH1234">
            <v>0.12</v>
          </cell>
          <cell r="AI1234">
            <v>0</v>
          </cell>
          <cell r="AJ1234">
            <v>1</v>
          </cell>
          <cell r="AK1234">
            <v>41</v>
          </cell>
          <cell r="AL1234">
            <v>0.997</v>
          </cell>
          <cell r="AM1234">
            <v>100</v>
          </cell>
          <cell r="AN1234">
            <v>240</v>
          </cell>
          <cell r="AO1234">
            <v>37</v>
          </cell>
          <cell r="AP1234">
            <v>62</v>
          </cell>
          <cell r="AQ1234">
            <v>24</v>
          </cell>
          <cell r="AR1234">
            <v>1.4</v>
          </cell>
          <cell r="AS1234">
            <v>0.6</v>
          </cell>
        </row>
        <row r="1235">
          <cell r="A1235">
            <v>1108</v>
          </cell>
          <cell r="B1235" t="str">
            <v>Sopa de grão com arroz, espinafres e coentros</v>
          </cell>
          <cell r="C1235" t="str">
            <v>Pratos compostos</v>
          </cell>
          <cell r="D1235" t="str">
            <v>Sopas e saladas</v>
          </cell>
          <cell r="E1235" t="str">
            <v>Sopas (prontas a comer)</v>
          </cell>
          <cell r="F1235">
            <v>45</v>
          </cell>
          <cell r="G1235">
            <v>188</v>
          </cell>
          <cell r="H1235">
            <v>1.3</v>
          </cell>
          <cell r="I1235">
            <v>0.2</v>
          </cell>
          <cell r="J1235">
            <v>0.6</v>
          </cell>
          <cell r="K1235">
            <v>0.3</v>
          </cell>
          <cell r="L1235">
            <v>0.214</v>
          </cell>
          <cell r="M1235">
            <v>0</v>
          </cell>
          <cell r="N1235">
            <v>5.3</v>
          </cell>
          <cell r="O1235">
            <v>0.6</v>
          </cell>
          <cell r="P1235">
            <v>0.2</v>
          </cell>
          <cell r="Q1235">
            <v>4.5</v>
          </cell>
          <cell r="R1235">
            <v>1.7</v>
          </cell>
          <cell r="S1235">
            <v>2.1</v>
          </cell>
          <cell r="T1235">
            <v>0.7</v>
          </cell>
          <cell r="U1235">
            <v>0</v>
          </cell>
          <cell r="V1235">
            <v>88.3</v>
          </cell>
          <cell r="W1235">
            <v>0</v>
          </cell>
          <cell r="X1235">
            <v>0</v>
          </cell>
          <cell r="Y1235">
            <v>183</v>
          </cell>
          <cell r="Z1235">
            <v>1100</v>
          </cell>
          <cell r="AA1235">
            <v>0</v>
          </cell>
          <cell r="AB1235">
            <v>0.82</v>
          </cell>
          <cell r="AC1235">
            <v>0.06</v>
          </cell>
          <cell r="AD1235">
            <v>7.0000000000000007E-2</v>
          </cell>
          <cell r="AE1235">
            <v>0.34</v>
          </cell>
          <cell r="AF1235">
            <v>0.75</v>
          </cell>
          <cell r="AG1235">
            <v>0.41</v>
          </cell>
          <cell r="AH1235">
            <v>0.11</v>
          </cell>
          <cell r="AI1235">
            <v>0</v>
          </cell>
          <cell r="AJ1235">
            <v>13.3</v>
          </cell>
          <cell r="AK1235">
            <v>60</v>
          </cell>
          <cell r="AL1235">
            <v>1.3</v>
          </cell>
          <cell r="AM1235">
            <v>300</v>
          </cell>
          <cell r="AN1235">
            <v>230</v>
          </cell>
          <cell r="AO1235">
            <v>46</v>
          </cell>
          <cell r="AP1235">
            <v>32</v>
          </cell>
          <cell r="AQ1235">
            <v>27</v>
          </cell>
          <cell r="AR1235">
            <v>1.2</v>
          </cell>
          <cell r="AS1235">
            <v>0.5</v>
          </cell>
        </row>
        <row r="1236">
          <cell r="A1236">
            <v>793</v>
          </cell>
          <cell r="B1236" t="str">
            <v xml:space="preserve">Sopa de grão com espinafres </v>
          </cell>
          <cell r="C1236" t="str">
            <v>Pratos compostos</v>
          </cell>
          <cell r="D1236" t="str">
            <v>Sopas e saladas</v>
          </cell>
          <cell r="E1236" t="str">
            <v>Sopas (prontas a comer)</v>
          </cell>
          <cell r="F1236">
            <v>60</v>
          </cell>
          <cell r="G1236">
            <v>252</v>
          </cell>
          <cell r="H1236">
            <v>2.1</v>
          </cell>
          <cell r="I1236">
            <v>0.3</v>
          </cell>
          <cell r="J1236">
            <v>1.2</v>
          </cell>
          <cell r="K1236">
            <v>0.4</v>
          </cell>
          <cell r="L1236">
            <v>0.373</v>
          </cell>
          <cell r="M1236">
            <v>0</v>
          </cell>
          <cell r="N1236">
            <v>7</v>
          </cell>
          <cell r="O1236">
            <v>0.6</v>
          </cell>
          <cell r="P1236">
            <v>0.4</v>
          </cell>
          <cell r="Q1236">
            <v>6</v>
          </cell>
          <cell r="R1236">
            <v>1.8</v>
          </cell>
          <cell r="S1236">
            <v>2.4</v>
          </cell>
          <cell r="T1236">
            <v>0.6</v>
          </cell>
          <cell r="U1236">
            <v>0</v>
          </cell>
          <cell r="V1236">
            <v>85.6</v>
          </cell>
          <cell r="W1236">
            <v>0</v>
          </cell>
          <cell r="X1236">
            <v>0</v>
          </cell>
          <cell r="Y1236">
            <v>41</v>
          </cell>
          <cell r="Z1236">
            <v>243</v>
          </cell>
          <cell r="AA1236">
            <v>0</v>
          </cell>
          <cell r="AB1236">
            <v>0.63</v>
          </cell>
          <cell r="AC1236">
            <v>0.04</v>
          </cell>
          <cell r="AD1236">
            <v>0.02</v>
          </cell>
          <cell r="AE1236">
            <v>0.22</v>
          </cell>
          <cell r="AF1236">
            <v>0.67</v>
          </cell>
          <cell r="AG1236">
            <v>0.35</v>
          </cell>
          <cell r="AH1236">
            <v>0.06</v>
          </cell>
          <cell r="AI1236">
            <v>0</v>
          </cell>
          <cell r="AJ1236">
            <v>2.1</v>
          </cell>
          <cell r="AK1236">
            <v>16</v>
          </cell>
          <cell r="AL1236">
            <v>1.1100000000000001</v>
          </cell>
          <cell r="AM1236">
            <v>240</v>
          </cell>
          <cell r="AN1236">
            <v>110</v>
          </cell>
          <cell r="AO1236">
            <v>24</v>
          </cell>
          <cell r="AP1236">
            <v>29</v>
          </cell>
          <cell r="AQ1236">
            <v>15</v>
          </cell>
          <cell r="AR1236">
            <v>0.7</v>
          </cell>
          <cell r="AS1236">
            <v>0.4</v>
          </cell>
        </row>
        <row r="1237">
          <cell r="A1237">
            <v>1107</v>
          </cell>
          <cell r="B1237" t="str">
            <v>Sopa de grão com espinafres sem arroz</v>
          </cell>
          <cell r="C1237" t="str">
            <v>Pratos compostos</v>
          </cell>
          <cell r="D1237" t="str">
            <v>Sopas e saladas</v>
          </cell>
          <cell r="E1237" t="str">
            <v>Sopas (prontas a comer)</v>
          </cell>
          <cell r="F1237">
            <v>55</v>
          </cell>
          <cell r="G1237">
            <v>231</v>
          </cell>
          <cell r="H1237">
            <v>2.2999999999999998</v>
          </cell>
          <cell r="I1237">
            <v>0.6</v>
          </cell>
          <cell r="J1237">
            <v>0.8</v>
          </cell>
          <cell r="K1237">
            <v>0.6</v>
          </cell>
          <cell r="L1237">
            <v>0.45200000000000001</v>
          </cell>
          <cell r="M1237">
            <v>0</v>
          </cell>
          <cell r="N1237">
            <v>5.0999999999999996</v>
          </cell>
          <cell r="O1237">
            <v>0.6</v>
          </cell>
          <cell r="P1237">
            <v>0.4</v>
          </cell>
          <cell r="Q1237">
            <v>4.2</v>
          </cell>
          <cell r="R1237">
            <v>1.9</v>
          </cell>
          <cell r="S1237">
            <v>2.6</v>
          </cell>
          <cell r="T1237">
            <v>0.7</v>
          </cell>
          <cell r="U1237">
            <v>0</v>
          </cell>
          <cell r="V1237">
            <v>86.8</v>
          </cell>
          <cell r="W1237">
            <v>0</v>
          </cell>
          <cell r="X1237">
            <v>1</v>
          </cell>
          <cell r="Y1237">
            <v>135</v>
          </cell>
          <cell r="Z1237">
            <v>810</v>
          </cell>
          <cell r="AA1237">
            <v>0</v>
          </cell>
          <cell r="AB1237">
            <v>0.7</v>
          </cell>
          <cell r="AC1237">
            <v>7.0000000000000007E-2</v>
          </cell>
          <cell r="AD1237">
            <v>0.06</v>
          </cell>
          <cell r="AE1237">
            <v>0.31</v>
          </cell>
          <cell r="AF1237">
            <v>0.74</v>
          </cell>
          <cell r="AG1237">
            <v>0.43</v>
          </cell>
          <cell r="AH1237">
            <v>0.1</v>
          </cell>
          <cell r="AI1237">
            <v>0.02</v>
          </cell>
          <cell r="AJ1237">
            <v>9.1999999999999993</v>
          </cell>
          <cell r="AK1237">
            <v>54</v>
          </cell>
          <cell r="AL1237">
            <v>1.3</v>
          </cell>
          <cell r="AM1237">
            <v>290</v>
          </cell>
          <cell r="AN1237">
            <v>220</v>
          </cell>
          <cell r="AO1237">
            <v>42</v>
          </cell>
          <cell r="AP1237">
            <v>36</v>
          </cell>
          <cell r="AQ1237">
            <v>26</v>
          </cell>
          <cell r="AR1237">
            <v>1.2</v>
          </cell>
          <cell r="AS1237">
            <v>0.5</v>
          </cell>
        </row>
        <row r="1238">
          <cell r="A1238">
            <v>796</v>
          </cell>
          <cell r="B1238" t="str">
            <v>Sopa de nabiças (ou de grelos de nabo)</v>
          </cell>
          <cell r="C1238" t="str">
            <v>Pratos compostos</v>
          </cell>
          <cell r="D1238" t="str">
            <v>Sopas e saladas</v>
          </cell>
          <cell r="E1238" t="str">
            <v>Sopas (prontas a comer)</v>
          </cell>
          <cell r="F1238">
            <v>40</v>
          </cell>
          <cell r="G1238">
            <v>169</v>
          </cell>
          <cell r="H1238">
            <v>1.2</v>
          </cell>
          <cell r="I1238">
            <v>0.2</v>
          </cell>
          <cell r="J1238">
            <v>0.9</v>
          </cell>
          <cell r="K1238">
            <v>0.1</v>
          </cell>
          <cell r="L1238">
            <v>0.11</v>
          </cell>
          <cell r="M1238">
            <v>0</v>
          </cell>
          <cell r="N1238">
            <v>5.8</v>
          </cell>
          <cell r="O1238">
            <v>1.2</v>
          </cell>
          <cell r="P1238">
            <v>0.1</v>
          </cell>
          <cell r="Q1238">
            <v>4.5999999999999996</v>
          </cell>
          <cell r="R1238">
            <v>1.1000000000000001</v>
          </cell>
          <cell r="S1238">
            <v>1</v>
          </cell>
          <cell r="T1238">
            <v>0.6</v>
          </cell>
          <cell r="U1238">
            <v>0</v>
          </cell>
          <cell r="V1238">
            <v>89.8</v>
          </cell>
          <cell r="W1238">
            <v>0</v>
          </cell>
          <cell r="X1238">
            <v>0</v>
          </cell>
          <cell r="Y1238">
            <v>109</v>
          </cell>
          <cell r="Z1238">
            <v>654</v>
          </cell>
          <cell r="AA1238">
            <v>0</v>
          </cell>
          <cell r="AB1238">
            <v>0.38</v>
          </cell>
          <cell r="AC1238">
            <v>0.06</v>
          </cell>
          <cell r="AD1238">
            <v>0.01</v>
          </cell>
          <cell r="AE1238">
            <v>0.46</v>
          </cell>
          <cell r="AF1238">
            <v>0.86</v>
          </cell>
          <cell r="AG1238">
            <v>0.22</v>
          </cell>
          <cell r="AH1238">
            <v>0.11</v>
          </cell>
          <cell r="AI1238">
            <v>0</v>
          </cell>
          <cell r="AJ1238">
            <v>8.6</v>
          </cell>
          <cell r="AK1238">
            <v>13</v>
          </cell>
          <cell r="AL1238">
            <v>1.01</v>
          </cell>
          <cell r="AM1238">
            <v>240</v>
          </cell>
          <cell r="AN1238">
            <v>140</v>
          </cell>
          <cell r="AO1238">
            <v>24</v>
          </cell>
          <cell r="AP1238">
            <v>19</v>
          </cell>
          <cell r="AQ1238">
            <v>7.6</v>
          </cell>
          <cell r="AR1238">
            <v>0.2</v>
          </cell>
          <cell r="AS1238">
            <v>0.1</v>
          </cell>
        </row>
        <row r="1239">
          <cell r="A1239">
            <v>1120</v>
          </cell>
          <cell r="B1239" t="str">
            <v xml:space="preserve">Sopa de peixe </v>
          </cell>
          <cell r="C1239" t="str">
            <v>Pratos compostos</v>
          </cell>
          <cell r="D1239" t="str">
            <v>Sopas e saladas</v>
          </cell>
          <cell r="E1239" t="str">
            <v>Sopas (prontas a comer)</v>
          </cell>
          <cell r="F1239">
            <v>17</v>
          </cell>
          <cell r="G1239">
            <v>70</v>
          </cell>
          <cell r="H1239">
            <v>0.6</v>
          </cell>
          <cell r="I1239">
            <v>0.2</v>
          </cell>
          <cell r="J1239">
            <v>0.2</v>
          </cell>
          <cell r="K1239">
            <v>0.1</v>
          </cell>
          <cell r="L1239">
            <v>6.4600000000000005E-2</v>
          </cell>
          <cell r="M1239">
            <v>0</v>
          </cell>
          <cell r="N1239">
            <v>1.3</v>
          </cell>
          <cell r="O1239">
            <v>0.9</v>
          </cell>
          <cell r="P1239">
            <v>0.2</v>
          </cell>
          <cell r="Q1239">
            <v>0.3</v>
          </cell>
          <cell r="R1239">
            <v>0.4</v>
          </cell>
          <cell r="S1239">
            <v>1.3</v>
          </cell>
          <cell r="T1239">
            <v>0.6</v>
          </cell>
          <cell r="U1239">
            <v>0</v>
          </cell>
          <cell r="V1239">
            <v>95.4</v>
          </cell>
          <cell r="W1239">
            <v>0</v>
          </cell>
          <cell r="X1239">
            <v>3</v>
          </cell>
          <cell r="Y1239">
            <v>14</v>
          </cell>
          <cell r="Z1239">
            <v>70</v>
          </cell>
          <cell r="AA1239">
            <v>0.5</v>
          </cell>
          <cell r="AB1239">
            <v>0.27</v>
          </cell>
          <cell r="AC1239">
            <v>0.04</v>
          </cell>
          <cell r="AD1239">
            <v>0.01</v>
          </cell>
          <cell r="AE1239">
            <v>0.45</v>
          </cell>
          <cell r="AF1239">
            <v>0.68</v>
          </cell>
          <cell r="AG1239">
            <v>0.23</v>
          </cell>
          <cell r="AH1239">
            <v>0.08</v>
          </cell>
          <cell r="AI1239">
            <v>0.11</v>
          </cell>
          <cell r="AJ1239">
            <v>4.2</v>
          </cell>
          <cell r="AK1239">
            <v>6</v>
          </cell>
          <cell r="AL1239">
            <v>0.92</v>
          </cell>
          <cell r="AM1239">
            <v>250</v>
          </cell>
          <cell r="AN1239">
            <v>97</v>
          </cell>
          <cell r="AO1239">
            <v>10</v>
          </cell>
          <cell r="AP1239">
            <v>22</v>
          </cell>
          <cell r="AQ1239">
            <v>7.8</v>
          </cell>
          <cell r="AR1239">
            <v>0.2</v>
          </cell>
          <cell r="AS1239">
            <v>0.2</v>
          </cell>
        </row>
        <row r="1240">
          <cell r="A1240">
            <v>799</v>
          </cell>
          <cell r="B1240" t="str">
            <v>Sopa de peixe com massa</v>
          </cell>
          <cell r="C1240" t="str">
            <v>Pratos compostos</v>
          </cell>
          <cell r="D1240" t="str">
            <v>Sopas e saladas</v>
          </cell>
          <cell r="E1240" t="str">
            <v>Sopas (prontas a comer)</v>
          </cell>
          <cell r="F1240">
            <v>46</v>
          </cell>
          <cell r="G1240">
            <v>193</v>
          </cell>
          <cell r="H1240">
            <v>1.1000000000000001</v>
          </cell>
          <cell r="I1240">
            <v>0.2</v>
          </cell>
          <cell r="J1240">
            <v>0.7</v>
          </cell>
          <cell r="K1240">
            <v>0.2</v>
          </cell>
          <cell r="L1240">
            <v>0.17299999999999999</v>
          </cell>
          <cell r="M1240">
            <v>0</v>
          </cell>
          <cell r="N1240">
            <v>5.8</v>
          </cell>
          <cell r="O1240">
            <v>0.9</v>
          </cell>
          <cell r="P1240">
            <v>0.1</v>
          </cell>
          <cell r="Q1240">
            <v>4.8</v>
          </cell>
          <cell r="R1240">
            <v>0.7</v>
          </cell>
          <cell r="S1240">
            <v>2.8</v>
          </cell>
          <cell r="T1240">
            <v>0.6</v>
          </cell>
          <cell r="U1240">
            <v>0</v>
          </cell>
          <cell r="V1240">
            <v>88.6</v>
          </cell>
          <cell r="W1240">
            <v>0</v>
          </cell>
          <cell r="X1240">
            <v>2</v>
          </cell>
          <cell r="Y1240">
            <v>12</v>
          </cell>
          <cell r="Z1240">
            <v>70</v>
          </cell>
          <cell r="AA1240">
            <v>0.5</v>
          </cell>
          <cell r="AB1240">
            <v>0.34</v>
          </cell>
          <cell r="AC1240">
            <v>0.03</v>
          </cell>
          <cell r="AD1240">
            <v>0.01</v>
          </cell>
          <cell r="AE1240">
            <v>0.34</v>
          </cell>
          <cell r="AF1240">
            <v>0.95</v>
          </cell>
          <cell r="AG1240">
            <v>0.5</v>
          </cell>
          <cell r="AH1240">
            <v>0.04</v>
          </cell>
          <cell r="AI1240">
            <v>0.05</v>
          </cell>
          <cell r="AJ1240">
            <v>1.9</v>
          </cell>
          <cell r="AK1240">
            <v>4.9000000000000004</v>
          </cell>
          <cell r="AL1240">
            <v>0.91400000000000003</v>
          </cell>
          <cell r="AM1240">
            <v>240</v>
          </cell>
          <cell r="AN1240">
            <v>66</v>
          </cell>
          <cell r="AO1240">
            <v>10</v>
          </cell>
          <cell r="AP1240">
            <v>35</v>
          </cell>
          <cell r="AQ1240">
            <v>8</v>
          </cell>
          <cell r="AR1240">
            <v>0.2</v>
          </cell>
          <cell r="AS1240">
            <v>0.2</v>
          </cell>
        </row>
        <row r="1241">
          <cell r="A1241">
            <v>1101</v>
          </cell>
          <cell r="B1241" t="str">
            <v>Sopa de tomate</v>
          </cell>
          <cell r="C1241" t="str">
            <v>Pratos compostos</v>
          </cell>
          <cell r="D1241" t="str">
            <v>Sopas e saladas</v>
          </cell>
          <cell r="E1241" t="str">
            <v>Sopas (prontas a comer)</v>
          </cell>
          <cell r="F1241">
            <v>31</v>
          </cell>
          <cell r="G1241">
            <v>129</v>
          </cell>
          <cell r="H1241">
            <v>0.8</v>
          </cell>
          <cell r="I1241">
            <v>0.3</v>
          </cell>
          <cell r="J1241">
            <v>0.2</v>
          </cell>
          <cell r="K1241">
            <v>0.1</v>
          </cell>
          <cell r="L1241">
            <v>0.11</v>
          </cell>
          <cell r="M1241">
            <v>0</v>
          </cell>
          <cell r="N1241">
            <v>4.4000000000000004</v>
          </cell>
          <cell r="O1241">
            <v>2.2999999999999998</v>
          </cell>
          <cell r="P1241">
            <v>0.1</v>
          </cell>
          <cell r="Q1241">
            <v>2.1</v>
          </cell>
          <cell r="R1241">
            <v>0.7</v>
          </cell>
          <cell r="S1241">
            <v>1.1000000000000001</v>
          </cell>
          <cell r="T1241">
            <v>0.6</v>
          </cell>
          <cell r="U1241">
            <v>0</v>
          </cell>
          <cell r="V1241">
            <v>91.9</v>
          </cell>
          <cell r="W1241">
            <v>0</v>
          </cell>
          <cell r="X1241">
            <v>8</v>
          </cell>
          <cell r="Y1241">
            <v>34</v>
          </cell>
          <cell r="Z1241">
            <v>161</v>
          </cell>
          <cell r="AA1241">
            <v>0</v>
          </cell>
          <cell r="AB1241">
            <v>0.46</v>
          </cell>
          <cell r="AC1241">
            <v>0.06</v>
          </cell>
          <cell r="AD1241">
            <v>0.03</v>
          </cell>
          <cell r="AE1241">
            <v>0.42</v>
          </cell>
          <cell r="AF1241">
            <v>0.64</v>
          </cell>
          <cell r="AG1241">
            <v>0.22</v>
          </cell>
          <cell r="AH1241">
            <v>0.12</v>
          </cell>
          <cell r="AI1241">
            <v>0.02</v>
          </cell>
          <cell r="AJ1241">
            <v>8.6999999999999993</v>
          </cell>
          <cell r="AK1241">
            <v>12</v>
          </cell>
          <cell r="AL1241">
            <v>1.02</v>
          </cell>
          <cell r="AM1241">
            <v>250</v>
          </cell>
          <cell r="AN1241">
            <v>170</v>
          </cell>
          <cell r="AO1241">
            <v>18</v>
          </cell>
          <cell r="AP1241">
            <v>22</v>
          </cell>
          <cell r="AQ1241">
            <v>9</v>
          </cell>
          <cell r="AR1241">
            <v>0.3</v>
          </cell>
          <cell r="AS1241">
            <v>0.2</v>
          </cell>
        </row>
        <row r="1242">
          <cell r="A1242">
            <v>1109</v>
          </cell>
          <cell r="B1242" t="str">
            <v>Sopa de vegetais</v>
          </cell>
          <cell r="C1242" t="str">
            <v>Pratos compostos</v>
          </cell>
          <cell r="D1242" t="str">
            <v>Sopas e saladas</v>
          </cell>
          <cell r="E1242" t="str">
            <v>Sopas (prontas a comer)</v>
          </cell>
          <cell r="F1242">
            <v>11</v>
          </cell>
          <cell r="G1242">
            <v>48</v>
          </cell>
          <cell r="H1242">
            <v>0.2</v>
          </cell>
          <cell r="I1242">
            <v>0</v>
          </cell>
          <cell r="J1242">
            <v>0</v>
          </cell>
          <cell r="K1242">
            <v>0.1</v>
          </cell>
          <cell r="L1242">
            <v>4.6300000000000001E-2</v>
          </cell>
          <cell r="M1242">
            <v>0</v>
          </cell>
          <cell r="N1242">
            <v>1.2</v>
          </cell>
          <cell r="O1242">
            <v>1.1000000000000001</v>
          </cell>
          <cell r="P1242">
            <v>0.1</v>
          </cell>
          <cell r="Q1242">
            <v>0.1</v>
          </cell>
          <cell r="R1242">
            <v>0.8</v>
          </cell>
          <cell r="S1242">
            <v>0.8</v>
          </cell>
          <cell r="T1242">
            <v>0.5</v>
          </cell>
          <cell r="U1242">
            <v>0</v>
          </cell>
          <cell r="V1242">
            <v>96.1</v>
          </cell>
          <cell r="W1242">
            <v>0</v>
          </cell>
          <cell r="X1242">
            <v>0</v>
          </cell>
          <cell r="Y1242">
            <v>112</v>
          </cell>
          <cell r="Z1242">
            <v>671</v>
          </cell>
          <cell r="AA1242">
            <v>0</v>
          </cell>
          <cell r="AB1242">
            <v>0.14000000000000001</v>
          </cell>
          <cell r="AC1242">
            <v>0.04</v>
          </cell>
          <cell r="AD1242">
            <v>0.02</v>
          </cell>
          <cell r="AE1242">
            <v>0.32</v>
          </cell>
          <cell r="AF1242">
            <v>0.46</v>
          </cell>
          <cell r="AG1242">
            <v>0.14000000000000001</v>
          </cell>
          <cell r="AH1242">
            <v>0.06</v>
          </cell>
          <cell r="AI1242">
            <v>0</v>
          </cell>
          <cell r="AJ1242">
            <v>8.1999999999999993</v>
          </cell>
          <cell r="AK1242">
            <v>19</v>
          </cell>
          <cell r="AL1242">
            <v>0.83299999999999996</v>
          </cell>
          <cell r="AM1242">
            <v>200</v>
          </cell>
          <cell r="AN1242">
            <v>130</v>
          </cell>
          <cell r="AO1242">
            <v>18</v>
          </cell>
          <cell r="AP1242">
            <v>16</v>
          </cell>
          <cell r="AQ1242">
            <v>8.9</v>
          </cell>
          <cell r="AR1242">
            <v>0.4</v>
          </cell>
          <cell r="AS1242">
            <v>0.2</v>
          </cell>
        </row>
        <row r="1243">
          <cell r="A1243">
            <v>794</v>
          </cell>
          <cell r="B1243" t="str">
            <v>Sopa juliana</v>
          </cell>
          <cell r="C1243" t="str">
            <v>Pratos compostos</v>
          </cell>
          <cell r="D1243" t="str">
            <v>Sopas e saladas</v>
          </cell>
          <cell r="E1243" t="str">
            <v>Sopas (prontas a comer)</v>
          </cell>
          <cell r="F1243">
            <v>31</v>
          </cell>
          <cell r="G1243">
            <v>130</v>
          </cell>
          <cell r="H1243">
            <v>0.9</v>
          </cell>
          <cell r="I1243">
            <v>0.1</v>
          </cell>
          <cell r="J1243">
            <v>0.7</v>
          </cell>
          <cell r="K1243">
            <v>0.1</v>
          </cell>
          <cell r="L1243">
            <v>6.7400000000000002E-2</v>
          </cell>
          <cell r="M1243">
            <v>0</v>
          </cell>
          <cell r="N1243">
            <v>4.3</v>
          </cell>
          <cell r="O1243">
            <v>0.9</v>
          </cell>
          <cell r="P1243">
            <v>0</v>
          </cell>
          <cell r="Q1243">
            <v>3.4</v>
          </cell>
          <cell r="R1243">
            <v>1</v>
          </cell>
          <cell r="S1243">
            <v>0.9</v>
          </cell>
          <cell r="T1243">
            <v>0.6</v>
          </cell>
          <cell r="U1243">
            <v>0</v>
          </cell>
          <cell r="V1243">
            <v>91.9</v>
          </cell>
          <cell r="W1243">
            <v>0</v>
          </cell>
          <cell r="X1243">
            <v>0</v>
          </cell>
          <cell r="Y1243">
            <v>91</v>
          </cell>
          <cell r="Z1243">
            <v>543</v>
          </cell>
          <cell r="AA1243">
            <v>0</v>
          </cell>
          <cell r="AB1243">
            <v>0.2</v>
          </cell>
          <cell r="AC1243">
            <v>0.05</v>
          </cell>
          <cell r="AD1243">
            <v>0.01</v>
          </cell>
          <cell r="AE1243">
            <v>0.33</v>
          </cell>
          <cell r="AF1243">
            <v>0.64</v>
          </cell>
          <cell r="AG1243">
            <v>0.18</v>
          </cell>
          <cell r="AH1243">
            <v>0.08</v>
          </cell>
          <cell r="AI1243">
            <v>0</v>
          </cell>
          <cell r="AJ1243">
            <v>7.5</v>
          </cell>
          <cell r="AK1243">
            <v>16</v>
          </cell>
          <cell r="AL1243">
            <v>0.96799999999999997</v>
          </cell>
          <cell r="AM1243">
            <v>240</v>
          </cell>
          <cell r="AN1243">
            <v>110</v>
          </cell>
          <cell r="AO1243">
            <v>14</v>
          </cell>
          <cell r="AP1243">
            <v>18</v>
          </cell>
          <cell r="AQ1243">
            <v>5.9</v>
          </cell>
          <cell r="AR1243">
            <v>0.1</v>
          </cell>
          <cell r="AS1243">
            <v>0.1</v>
          </cell>
        </row>
        <row r="1244">
          <cell r="A1244">
            <v>782</v>
          </cell>
          <cell r="B1244" t="str">
            <v>Sopa, caldo verde</v>
          </cell>
          <cell r="C1244" t="str">
            <v>Pratos compostos</v>
          </cell>
          <cell r="D1244" t="str">
            <v>Sopas e saladas</v>
          </cell>
          <cell r="E1244" t="str">
            <v>Sopas (prontas a comer)</v>
          </cell>
          <cell r="F1244">
            <v>43</v>
          </cell>
          <cell r="G1244">
            <v>182</v>
          </cell>
          <cell r="H1244">
            <v>1.7</v>
          </cell>
          <cell r="I1244">
            <v>0.3</v>
          </cell>
          <cell r="J1244">
            <v>1.1000000000000001</v>
          </cell>
          <cell r="K1244">
            <v>0.2</v>
          </cell>
          <cell r="L1244">
            <v>0.159</v>
          </cell>
          <cell r="M1244">
            <v>0</v>
          </cell>
          <cell r="N1244">
            <v>5.3</v>
          </cell>
          <cell r="O1244">
            <v>0.7</v>
          </cell>
          <cell r="P1244">
            <v>0</v>
          </cell>
          <cell r="Q1244">
            <v>4.5999999999999996</v>
          </cell>
          <cell r="R1244">
            <v>0.8</v>
          </cell>
          <cell r="S1244">
            <v>1.3</v>
          </cell>
          <cell r="T1244">
            <v>0.7</v>
          </cell>
          <cell r="U1244">
            <v>0</v>
          </cell>
          <cell r="V1244">
            <v>89.7</v>
          </cell>
          <cell r="W1244">
            <v>0</v>
          </cell>
          <cell r="X1244">
            <v>1</v>
          </cell>
          <cell r="Y1244">
            <v>50</v>
          </cell>
          <cell r="Z1244">
            <v>299</v>
          </cell>
          <cell r="AA1244">
            <v>0</v>
          </cell>
          <cell r="AB1244">
            <v>0.22</v>
          </cell>
          <cell r="AC1244">
            <v>7.0000000000000007E-2</v>
          </cell>
          <cell r="AD1244">
            <v>0.02</v>
          </cell>
          <cell r="AE1244">
            <v>0.45</v>
          </cell>
          <cell r="AF1244">
            <v>0.86</v>
          </cell>
          <cell r="AG1244">
            <v>0.23</v>
          </cell>
          <cell r="AH1244">
            <v>0.1</v>
          </cell>
          <cell r="AI1244">
            <v>0.02</v>
          </cell>
          <cell r="AJ1244">
            <v>12</v>
          </cell>
          <cell r="AK1244">
            <v>11</v>
          </cell>
          <cell r="AL1244">
            <v>1.22</v>
          </cell>
          <cell r="AM1244">
            <v>260</v>
          </cell>
          <cell r="AN1244">
            <v>110</v>
          </cell>
          <cell r="AO1244">
            <v>39</v>
          </cell>
          <cell r="AP1244">
            <v>19</v>
          </cell>
          <cell r="AQ1244">
            <v>6.8</v>
          </cell>
          <cell r="AR1244">
            <v>0.2</v>
          </cell>
          <cell r="AS1244">
            <v>0.2</v>
          </cell>
        </row>
        <row r="1245">
          <cell r="A1245">
            <v>783</v>
          </cell>
          <cell r="B1245" t="str">
            <v>Sopa, canja de galinha</v>
          </cell>
          <cell r="C1245" t="str">
            <v>Pratos compostos</v>
          </cell>
          <cell r="D1245" t="str">
            <v>Sopas e saladas</v>
          </cell>
          <cell r="E1245" t="str">
            <v>Sopas (prontas a comer)</v>
          </cell>
          <cell r="F1245">
            <v>40</v>
          </cell>
          <cell r="G1245">
            <v>168</v>
          </cell>
          <cell r="H1245">
            <v>0.9</v>
          </cell>
          <cell r="I1245">
            <v>0.2</v>
          </cell>
          <cell r="J1245">
            <v>0.3</v>
          </cell>
          <cell r="K1245">
            <v>0.2</v>
          </cell>
          <cell r="L1245">
            <v>0.17699999999999999</v>
          </cell>
          <cell r="M1245">
            <v>0</v>
          </cell>
          <cell r="N1245">
            <v>5.8</v>
          </cell>
          <cell r="O1245">
            <v>0.1</v>
          </cell>
          <cell r="P1245">
            <v>0.1</v>
          </cell>
          <cell r="Q1245">
            <v>5.6</v>
          </cell>
          <cell r="R1245">
            <v>0.2</v>
          </cell>
          <cell r="S1245">
            <v>2</v>
          </cell>
          <cell r="T1245">
            <v>0.6</v>
          </cell>
          <cell r="U1245">
            <v>0</v>
          </cell>
          <cell r="V1245">
            <v>90.4</v>
          </cell>
          <cell r="W1245">
            <v>0</v>
          </cell>
          <cell r="X1245">
            <v>6</v>
          </cell>
          <cell r="Y1245">
            <v>1</v>
          </cell>
          <cell r="Z1245">
            <v>0</v>
          </cell>
          <cell r="AA1245">
            <v>0</v>
          </cell>
          <cell r="AB1245">
            <v>0.03</v>
          </cell>
          <cell r="AC1245">
            <v>0.01</v>
          </cell>
          <cell r="AD1245">
            <v>0.02</v>
          </cell>
          <cell r="AE1245">
            <v>0.49</v>
          </cell>
          <cell r="AF1245">
            <v>1.1399999999999999</v>
          </cell>
          <cell r="AG1245">
            <v>0.36</v>
          </cell>
          <cell r="AH1245">
            <v>0.04</v>
          </cell>
          <cell r="AI1245">
            <v>0.02</v>
          </cell>
          <cell r="AJ1245">
            <v>0.2</v>
          </cell>
          <cell r="AK1245">
            <v>1.8</v>
          </cell>
          <cell r="AL1245">
            <v>0.76400000000000001</v>
          </cell>
          <cell r="AM1245">
            <v>230</v>
          </cell>
          <cell r="AN1245">
            <v>21</v>
          </cell>
          <cell r="AO1245">
            <v>6.2</v>
          </cell>
          <cell r="AP1245">
            <v>17</v>
          </cell>
          <cell r="AQ1245">
            <v>6</v>
          </cell>
          <cell r="AR1245">
            <v>0.1</v>
          </cell>
          <cell r="AS1245">
            <v>0.2</v>
          </cell>
        </row>
        <row r="1246">
          <cell r="A1246">
            <v>788</v>
          </cell>
          <cell r="B1246" t="str">
            <v>Sopa, creme de cenoura</v>
          </cell>
          <cell r="C1246" t="str">
            <v>Pratos compostos</v>
          </cell>
          <cell r="D1246" t="str">
            <v>Sopas e saladas</v>
          </cell>
          <cell r="E1246" t="str">
            <v>Sopas (prontas a comer)</v>
          </cell>
          <cell r="F1246">
            <v>34</v>
          </cell>
          <cell r="G1246">
            <v>143</v>
          </cell>
          <cell r="H1246">
            <v>1.4</v>
          </cell>
          <cell r="I1246">
            <v>0.2</v>
          </cell>
          <cell r="J1246">
            <v>1.1000000000000001</v>
          </cell>
          <cell r="K1246">
            <v>0.1</v>
          </cell>
          <cell r="L1246">
            <v>9.1399999999999995E-2</v>
          </cell>
          <cell r="M1246">
            <v>0</v>
          </cell>
          <cell r="N1246">
            <v>4.4000000000000004</v>
          </cell>
          <cell r="O1246">
            <v>1</v>
          </cell>
          <cell r="P1246">
            <v>0</v>
          </cell>
          <cell r="Q1246">
            <v>3.4</v>
          </cell>
          <cell r="R1246">
            <v>0.8</v>
          </cell>
          <cell r="S1246">
            <v>0.6</v>
          </cell>
          <cell r="T1246">
            <v>0.6</v>
          </cell>
          <cell r="U1246">
            <v>0</v>
          </cell>
          <cell r="V1246">
            <v>91.9</v>
          </cell>
          <cell r="W1246">
            <v>0</v>
          </cell>
          <cell r="X1246">
            <v>0</v>
          </cell>
          <cell r="Y1246">
            <v>160</v>
          </cell>
          <cell r="Z1246">
            <v>960</v>
          </cell>
          <cell r="AA1246">
            <v>0</v>
          </cell>
          <cell r="AB1246">
            <v>0.31</v>
          </cell>
          <cell r="AC1246">
            <v>0.04</v>
          </cell>
          <cell r="AD1246">
            <v>0.01</v>
          </cell>
          <cell r="AE1246">
            <v>0.32</v>
          </cell>
          <cell r="AF1246">
            <v>0.56000000000000005</v>
          </cell>
          <cell r="AG1246">
            <v>0.13</v>
          </cell>
          <cell r="AH1246">
            <v>7.0000000000000007E-2</v>
          </cell>
          <cell r="AI1246">
            <v>0</v>
          </cell>
          <cell r="AJ1246">
            <v>2.2999999999999998</v>
          </cell>
          <cell r="AK1246">
            <v>7.4</v>
          </cell>
          <cell r="AL1246">
            <v>0.874</v>
          </cell>
          <cell r="AM1246">
            <v>240</v>
          </cell>
          <cell r="AN1246">
            <v>110</v>
          </cell>
          <cell r="AO1246">
            <v>12</v>
          </cell>
          <cell r="AP1246">
            <v>13</v>
          </cell>
          <cell r="AQ1246">
            <v>5.5</v>
          </cell>
          <cell r="AR1246">
            <v>0.2</v>
          </cell>
          <cell r="AS1246">
            <v>0.1</v>
          </cell>
        </row>
        <row r="1247">
          <cell r="A1247">
            <v>797</v>
          </cell>
          <cell r="B1247" t="str">
            <v>Sopa, puré de feijão</v>
          </cell>
          <cell r="C1247" t="str">
            <v>Pratos compostos</v>
          </cell>
          <cell r="D1247" t="str">
            <v>Sopas e saladas</v>
          </cell>
          <cell r="E1247" t="str">
            <v>Sopas (prontas a comer)</v>
          </cell>
          <cell r="F1247">
            <v>43</v>
          </cell>
          <cell r="G1247">
            <v>178</v>
          </cell>
          <cell r="H1247">
            <v>1.6</v>
          </cell>
          <cell r="I1247">
            <v>0.2</v>
          </cell>
          <cell r="J1247">
            <v>1.2</v>
          </cell>
          <cell r="K1247">
            <v>0.2</v>
          </cell>
          <cell r="L1247">
            <v>0.128</v>
          </cell>
          <cell r="M1247">
            <v>0</v>
          </cell>
          <cell r="N1247">
            <v>4.5</v>
          </cell>
          <cell r="O1247">
            <v>0.9</v>
          </cell>
          <cell r="P1247">
            <v>0.3</v>
          </cell>
          <cell r="Q1247">
            <v>3.3</v>
          </cell>
          <cell r="R1247">
            <v>1.9</v>
          </cell>
          <cell r="S1247">
            <v>1.6</v>
          </cell>
          <cell r="T1247">
            <v>0.6</v>
          </cell>
          <cell r="U1247">
            <v>0</v>
          </cell>
          <cell r="V1247">
            <v>89.5</v>
          </cell>
          <cell r="W1247">
            <v>0</v>
          </cell>
          <cell r="X1247">
            <v>0</v>
          </cell>
          <cell r="Y1247">
            <v>66</v>
          </cell>
          <cell r="Z1247">
            <v>396</v>
          </cell>
          <cell r="AA1247">
            <v>0</v>
          </cell>
          <cell r="AB1247">
            <v>0.28000000000000003</v>
          </cell>
          <cell r="AC1247">
            <v>0.03</v>
          </cell>
          <cell r="AD1247">
            <v>0.01</v>
          </cell>
          <cell r="AE1247">
            <v>0.19</v>
          </cell>
          <cell r="AF1247">
            <v>0.54</v>
          </cell>
          <cell r="AG1247">
            <v>0.27</v>
          </cell>
          <cell r="AH1247">
            <v>0.04</v>
          </cell>
          <cell r="AI1247">
            <v>0</v>
          </cell>
          <cell r="AJ1247">
            <v>3.9</v>
          </cell>
          <cell r="AK1247">
            <v>16</v>
          </cell>
          <cell r="AL1247">
            <v>0.96599999999999997</v>
          </cell>
          <cell r="AM1247">
            <v>240</v>
          </cell>
          <cell r="AN1247">
            <v>88</v>
          </cell>
          <cell r="AO1247">
            <v>21</v>
          </cell>
          <cell r="AP1247">
            <v>26</v>
          </cell>
          <cell r="AQ1247">
            <v>13</v>
          </cell>
          <cell r="AR1247">
            <v>0.4</v>
          </cell>
          <cell r="AS1247">
            <v>0.3</v>
          </cell>
        </row>
        <row r="1248">
          <cell r="A1248">
            <v>798</v>
          </cell>
          <cell r="B1248" t="str">
            <v>Sopa, puré de vegetais</v>
          </cell>
          <cell r="C1248" t="str">
            <v>Pratos compostos</v>
          </cell>
          <cell r="D1248" t="str">
            <v>Sopas e saladas</v>
          </cell>
          <cell r="E1248" t="str">
            <v>Sopas (prontas a comer)</v>
          </cell>
          <cell r="F1248">
            <v>42</v>
          </cell>
          <cell r="G1248">
            <v>174</v>
          </cell>
          <cell r="H1248">
            <v>1.5</v>
          </cell>
          <cell r="I1248">
            <v>0.2</v>
          </cell>
          <cell r="J1248">
            <v>1.1000000000000001</v>
          </cell>
          <cell r="K1248">
            <v>0.1</v>
          </cell>
          <cell r="L1248">
            <v>0.105</v>
          </cell>
          <cell r="M1248">
            <v>0</v>
          </cell>
          <cell r="N1248">
            <v>5.5</v>
          </cell>
          <cell r="O1248">
            <v>1</v>
          </cell>
          <cell r="P1248">
            <v>0.1</v>
          </cell>
          <cell r="Q1248">
            <v>4.5</v>
          </cell>
          <cell r="R1248">
            <v>1</v>
          </cell>
          <cell r="S1248">
            <v>1</v>
          </cell>
          <cell r="T1248">
            <v>0.6</v>
          </cell>
          <cell r="U1248">
            <v>0</v>
          </cell>
          <cell r="V1248">
            <v>90</v>
          </cell>
          <cell r="W1248">
            <v>0</v>
          </cell>
          <cell r="X1248">
            <v>0</v>
          </cell>
          <cell r="Y1248">
            <v>74</v>
          </cell>
          <cell r="Z1248">
            <v>445</v>
          </cell>
          <cell r="AA1248">
            <v>0</v>
          </cell>
          <cell r="AB1248">
            <v>0.28000000000000003</v>
          </cell>
          <cell r="AC1248">
            <v>0.06</v>
          </cell>
          <cell r="AD1248">
            <v>0.01</v>
          </cell>
          <cell r="AE1248">
            <v>0.39</v>
          </cell>
          <cell r="AF1248">
            <v>0.74</v>
          </cell>
          <cell r="AG1248">
            <v>0.21</v>
          </cell>
          <cell r="AH1248">
            <v>0.1</v>
          </cell>
          <cell r="AI1248">
            <v>0</v>
          </cell>
          <cell r="AJ1248">
            <v>6.9</v>
          </cell>
          <cell r="AK1248">
            <v>15</v>
          </cell>
          <cell r="AL1248">
            <v>0.99199999999999999</v>
          </cell>
          <cell r="AM1248">
            <v>240</v>
          </cell>
          <cell r="AN1248">
            <v>130</v>
          </cell>
          <cell r="AO1248">
            <v>14</v>
          </cell>
          <cell r="AP1248">
            <v>19</v>
          </cell>
          <cell r="AQ1248">
            <v>6.6</v>
          </cell>
          <cell r="AR1248">
            <v>0.2</v>
          </cell>
          <cell r="AS1248">
            <v>0.1</v>
          </cell>
        </row>
        <row r="1249">
          <cell r="A1249">
            <v>775</v>
          </cell>
          <cell r="B1249" t="str">
            <v>Sucedâneo de café (pó) (2 marcas)</v>
          </cell>
          <cell r="C1249" t="str">
            <v>Café, cacau, chá e tisanas</v>
          </cell>
          <cell r="D1249" t="str">
            <v>Ingredientes para café, cacau, chá e tisanas de ervas</v>
          </cell>
          <cell r="E1249" t="str">
            <v>Ingredientes para substitutos de café</v>
          </cell>
          <cell r="F1249">
            <v>375</v>
          </cell>
          <cell r="G1249">
            <v>1590</v>
          </cell>
          <cell r="H1249">
            <v>3.4</v>
          </cell>
          <cell r="I1249">
            <v>0.6</v>
          </cell>
          <cell r="J1249">
            <v>0.4</v>
          </cell>
          <cell r="K1249">
            <v>1.7</v>
          </cell>
          <cell r="L1249">
            <v>1.6</v>
          </cell>
          <cell r="M1249">
            <v>0</v>
          </cell>
          <cell r="N1249">
            <v>81</v>
          </cell>
          <cell r="O1249">
            <v>0</v>
          </cell>
          <cell r="P1249">
            <v>0</v>
          </cell>
          <cell r="Q1249">
            <v>81</v>
          </cell>
          <cell r="R1249">
            <v>0</v>
          </cell>
          <cell r="S1249">
            <v>5</v>
          </cell>
          <cell r="T1249">
            <v>0.2</v>
          </cell>
          <cell r="U1249">
            <v>0</v>
          </cell>
          <cell r="V1249">
            <v>2.2000000000000002</v>
          </cell>
          <cell r="W1249">
            <v>0</v>
          </cell>
          <cell r="X1249">
            <v>0</v>
          </cell>
          <cell r="Y1249">
            <v>0</v>
          </cell>
          <cell r="Z1249">
            <v>0</v>
          </cell>
          <cell r="AA1249">
            <v>0</v>
          </cell>
          <cell r="AB1249">
            <v>0</v>
          </cell>
          <cell r="AC1249">
            <v>0</v>
          </cell>
          <cell r="AD1249">
            <v>0.03</v>
          </cell>
          <cell r="AE1249">
            <v>16</v>
          </cell>
          <cell r="AF1249">
            <v>17</v>
          </cell>
          <cell r="AG1249">
            <v>0.9</v>
          </cell>
          <cell r="AH1249">
            <v>0</v>
          </cell>
          <cell r="AI1249">
            <v>0</v>
          </cell>
          <cell r="AJ1249">
            <v>0</v>
          </cell>
          <cell r="AK1249">
            <v>0</v>
          </cell>
          <cell r="AL1249">
            <v>2.7</v>
          </cell>
          <cell r="AM1249">
            <v>67</v>
          </cell>
          <cell r="AN1249">
            <v>1070</v>
          </cell>
          <cell r="AO1249">
            <v>57</v>
          </cell>
          <cell r="AP1249">
            <v>300</v>
          </cell>
          <cell r="AQ1249">
            <v>83</v>
          </cell>
          <cell r="AR1249">
            <v>4.2</v>
          </cell>
          <cell r="AS1249">
            <v>0.8</v>
          </cell>
        </row>
        <row r="1250">
          <cell r="A1250">
            <v>776</v>
          </cell>
          <cell r="B1250" t="str">
            <v>Sucedâneo de café (pó) com 20% de café</v>
          </cell>
          <cell r="C1250" t="str">
            <v>Café, cacau, chá e tisanas</v>
          </cell>
          <cell r="D1250" t="str">
            <v>Ingredientes para café, cacau, chá e tisanas de ervas</v>
          </cell>
          <cell r="E1250" t="str">
            <v>Ingredientes para substitutos de café</v>
          </cell>
          <cell r="F1250">
            <v>359</v>
          </cell>
          <cell r="G1250">
            <v>1520</v>
          </cell>
          <cell r="H1250">
            <v>2.8</v>
          </cell>
          <cell r="I1250">
            <v>0.5</v>
          </cell>
          <cell r="J1250">
            <v>0.3</v>
          </cell>
          <cell r="K1250">
            <v>1.4</v>
          </cell>
          <cell r="L1250">
            <v>1.3</v>
          </cell>
          <cell r="M1250">
            <v>0</v>
          </cell>
          <cell r="N1250">
            <v>77</v>
          </cell>
          <cell r="O1250">
            <v>0</v>
          </cell>
          <cell r="P1250">
            <v>0</v>
          </cell>
          <cell r="Q1250">
            <v>77</v>
          </cell>
          <cell r="R1250">
            <v>0</v>
          </cell>
          <cell r="S1250">
            <v>6.5</v>
          </cell>
          <cell r="T1250">
            <v>0.1</v>
          </cell>
          <cell r="U1250">
            <v>0</v>
          </cell>
          <cell r="V1250">
            <v>3.6</v>
          </cell>
          <cell r="W1250">
            <v>0</v>
          </cell>
          <cell r="X1250">
            <v>0</v>
          </cell>
          <cell r="Y1250">
            <v>0</v>
          </cell>
          <cell r="Z1250">
            <v>0</v>
          </cell>
          <cell r="AA1250">
            <v>0</v>
          </cell>
          <cell r="AB1250">
            <v>0</v>
          </cell>
          <cell r="AC1250">
            <v>0</v>
          </cell>
          <cell r="AD1250">
            <v>0.03</v>
          </cell>
          <cell r="AE1250">
            <v>16</v>
          </cell>
          <cell r="AF1250">
            <v>17</v>
          </cell>
          <cell r="AG1250">
            <v>1.2</v>
          </cell>
          <cell r="AH1250">
            <v>0</v>
          </cell>
          <cell r="AI1250">
            <v>0</v>
          </cell>
          <cell r="AJ1250">
            <v>0</v>
          </cell>
          <cell r="AK1250">
            <v>0</v>
          </cell>
          <cell r="AL1250">
            <v>2.69</v>
          </cell>
          <cell r="AM1250">
            <v>48</v>
          </cell>
          <cell r="AN1250">
            <v>1580</v>
          </cell>
          <cell r="AO1250">
            <v>83</v>
          </cell>
          <cell r="AP1250">
            <v>290</v>
          </cell>
          <cell r="AQ1250">
            <v>130</v>
          </cell>
          <cell r="AR1250">
            <v>5</v>
          </cell>
          <cell r="AS1250">
            <v>0.8</v>
          </cell>
        </row>
        <row r="1251">
          <cell r="A1251">
            <v>1900000078</v>
          </cell>
          <cell r="B1251" t="str">
            <v>Sultanas</v>
          </cell>
          <cell r="C1251" t="str">
            <v>Frutos e produtos derivados de frutos</v>
          </cell>
          <cell r="D1251" t="str">
            <v>Produtos de frutos processados</v>
          </cell>
          <cell r="E1251" t="str">
            <v>Frutos secados</v>
          </cell>
          <cell r="F1251">
            <v>304</v>
          </cell>
          <cell r="G1251">
            <v>1290</v>
          </cell>
          <cell r="H1251">
            <v>0.4</v>
          </cell>
          <cell r="I1251">
            <v>0.2</v>
          </cell>
          <cell r="J1251">
            <v>0</v>
          </cell>
          <cell r="K1251">
            <v>0.2</v>
          </cell>
          <cell r="L1251">
            <v>0.2</v>
          </cell>
          <cell r="M1251">
            <v>0</v>
          </cell>
          <cell r="N1251">
            <v>69.400000000000006</v>
          </cell>
          <cell r="O1251">
            <v>69.400000000000006</v>
          </cell>
          <cell r="P1251">
            <v>0</v>
          </cell>
          <cell r="Q1251">
            <v>0</v>
          </cell>
          <cell r="R1251">
            <v>6.1</v>
          </cell>
          <cell r="S1251">
            <v>2.7</v>
          </cell>
          <cell r="T1251">
            <v>0</v>
          </cell>
          <cell r="U1251">
            <v>0</v>
          </cell>
          <cell r="V1251">
            <v>15.2</v>
          </cell>
          <cell r="W1251">
            <v>0</v>
          </cell>
          <cell r="X1251">
            <v>0</v>
          </cell>
          <cell r="Y1251">
            <v>2</v>
          </cell>
          <cell r="Z1251">
            <v>12</v>
          </cell>
          <cell r="AA1251">
            <v>0</v>
          </cell>
          <cell r="AB1251">
            <v>0.7</v>
          </cell>
          <cell r="AC1251">
            <v>0.09</v>
          </cell>
          <cell r="AD1251">
            <v>0.05</v>
          </cell>
          <cell r="AE1251">
            <v>0.8</v>
          </cell>
          <cell r="AF1251">
            <v>1</v>
          </cell>
          <cell r="AG1251">
            <v>0.2</v>
          </cell>
          <cell r="AH1251">
            <v>0.25</v>
          </cell>
          <cell r="AI1251">
            <v>0</v>
          </cell>
          <cell r="AJ1251">
            <v>0</v>
          </cell>
          <cell r="AK1251">
            <v>27</v>
          </cell>
          <cell r="AL1251">
            <v>1.28</v>
          </cell>
          <cell r="AM1251">
            <v>19</v>
          </cell>
          <cell r="AN1251">
            <v>1060</v>
          </cell>
          <cell r="AO1251">
            <v>64</v>
          </cell>
          <cell r="AP1251">
            <v>86</v>
          </cell>
          <cell r="AQ1251">
            <v>31</v>
          </cell>
          <cell r="AR1251">
            <v>2.2000000000000002</v>
          </cell>
          <cell r="AS1251">
            <v>0.3</v>
          </cell>
          <cell r="AU1251">
            <v>5.5</v>
          </cell>
        </row>
        <row r="1252">
          <cell r="A1252">
            <v>736</v>
          </cell>
          <cell r="B1252" t="str">
            <v>Sumo de ananás, 100%</v>
          </cell>
          <cell r="C1252" t="str">
            <v>Sumos e néctares de frutos e produtos hortícolas (incluindo concentrados)</v>
          </cell>
          <cell r="D1252" t="str">
            <v>Sumos e néctares de frutos e hortícolas</v>
          </cell>
          <cell r="E1252" t="str">
            <v>Sumos de frutos (100% da fonte indicada)</v>
          </cell>
          <cell r="F1252">
            <v>42</v>
          </cell>
          <cell r="G1252">
            <v>179</v>
          </cell>
          <cell r="H1252">
            <v>0.1</v>
          </cell>
          <cell r="I1252">
            <v>0</v>
          </cell>
          <cell r="J1252">
            <v>0</v>
          </cell>
          <cell r="K1252">
            <v>0.1</v>
          </cell>
          <cell r="L1252">
            <v>0.1</v>
          </cell>
          <cell r="M1252">
            <v>0</v>
          </cell>
          <cell r="N1252">
            <v>9.5</v>
          </cell>
          <cell r="O1252">
            <v>9.5</v>
          </cell>
          <cell r="P1252">
            <v>0</v>
          </cell>
          <cell r="Q1252">
            <v>0</v>
          </cell>
          <cell r="R1252">
            <v>0.3</v>
          </cell>
          <cell r="S1252">
            <v>0.2</v>
          </cell>
          <cell r="T1252">
            <v>0</v>
          </cell>
          <cell r="U1252">
            <v>0</v>
          </cell>
          <cell r="V1252">
            <v>89.1</v>
          </cell>
          <cell r="W1252">
            <v>0.6</v>
          </cell>
          <cell r="X1252">
            <v>0</v>
          </cell>
          <cell r="Y1252">
            <v>0</v>
          </cell>
          <cell r="Z1252">
            <v>0</v>
          </cell>
          <cell r="AA1252">
            <v>0</v>
          </cell>
          <cell r="AB1252">
            <v>0.03</v>
          </cell>
          <cell r="AC1252">
            <v>0.04</v>
          </cell>
          <cell r="AD1252">
            <v>0.04</v>
          </cell>
          <cell r="AE1252">
            <v>0.1</v>
          </cell>
          <cell r="AF1252">
            <v>0.2</v>
          </cell>
          <cell r="AG1252">
            <v>0.1</v>
          </cell>
          <cell r="AH1252">
            <v>7.0000000000000007E-2</v>
          </cell>
          <cell r="AI1252">
            <v>0</v>
          </cell>
          <cell r="AJ1252">
            <v>20</v>
          </cell>
          <cell r="AK1252">
            <v>8</v>
          </cell>
          <cell r="AL1252">
            <v>0.22</v>
          </cell>
          <cell r="AM1252">
            <v>3</v>
          </cell>
          <cell r="AN1252">
            <v>100</v>
          </cell>
          <cell r="AO1252">
            <v>11</v>
          </cell>
          <cell r="AP1252">
            <v>5</v>
          </cell>
          <cell r="AQ1252">
            <v>9</v>
          </cell>
          <cell r="AR1252">
            <v>0.5</v>
          </cell>
          <cell r="AS1252">
            <v>0.1</v>
          </cell>
          <cell r="AU1252">
            <v>0.8</v>
          </cell>
        </row>
        <row r="1253">
          <cell r="A1253">
            <v>739</v>
          </cell>
          <cell r="B1253" t="str">
            <v>Sumo de ananás, concentrado</v>
          </cell>
          <cell r="C1253" t="str">
            <v>Sumos e néctares de frutos e produtos hortícolas (incluindo concentrados)</v>
          </cell>
          <cell r="D1253" t="str">
            <v>Sumos de frutos / hortícolas concentrados ou desidratados</v>
          </cell>
          <cell r="E1253" t="str">
            <v>Sumo de frutos / hortícolas concentrado</v>
          </cell>
          <cell r="F1253">
            <v>265</v>
          </cell>
          <cell r="G1253">
            <v>1130</v>
          </cell>
          <cell r="H1253">
            <v>0</v>
          </cell>
          <cell r="I1253">
            <v>0</v>
          </cell>
          <cell r="J1253">
            <v>0</v>
          </cell>
          <cell r="K1253">
            <v>0</v>
          </cell>
          <cell r="L1253">
            <v>0</v>
          </cell>
          <cell r="M1253">
            <v>0</v>
          </cell>
          <cell r="N1253">
            <v>64.7</v>
          </cell>
          <cell r="O1253">
            <v>64.7</v>
          </cell>
          <cell r="P1253">
            <v>0</v>
          </cell>
          <cell r="Q1253">
            <v>0</v>
          </cell>
          <cell r="R1253">
            <v>0</v>
          </cell>
          <cell r="S1253">
            <v>0</v>
          </cell>
          <cell r="T1253">
            <v>0</v>
          </cell>
          <cell r="U1253">
            <v>0</v>
          </cell>
          <cell r="V1253">
            <v>29.2</v>
          </cell>
          <cell r="W1253">
            <v>2.1</v>
          </cell>
          <cell r="X1253">
            <v>0</v>
          </cell>
          <cell r="Y1253">
            <v>2</v>
          </cell>
          <cell r="Z1253">
            <v>11</v>
          </cell>
          <cell r="AA1253">
            <v>0</v>
          </cell>
          <cell r="AB1253">
            <v>0.09</v>
          </cell>
          <cell r="AC1253">
            <v>0.15</v>
          </cell>
          <cell r="AD1253">
            <v>0.03</v>
          </cell>
          <cell r="AE1253">
            <v>0.4</v>
          </cell>
          <cell r="AF1253">
            <v>0.4</v>
          </cell>
          <cell r="AG1253">
            <v>0</v>
          </cell>
          <cell r="AH1253">
            <v>0.17</v>
          </cell>
          <cell r="AI1253">
            <v>0</v>
          </cell>
          <cell r="AJ1253">
            <v>240</v>
          </cell>
          <cell r="AK1253">
            <v>26</v>
          </cell>
          <cell r="AL1253">
            <v>1.1200000000000001</v>
          </cell>
          <cell r="AM1253">
            <v>3</v>
          </cell>
          <cell r="AN1253">
            <v>490</v>
          </cell>
          <cell r="AO1253">
            <v>42</v>
          </cell>
          <cell r="AP1253">
            <v>30</v>
          </cell>
          <cell r="AQ1253">
            <v>46</v>
          </cell>
          <cell r="AR1253">
            <v>1</v>
          </cell>
          <cell r="AS1253">
            <v>0.4</v>
          </cell>
        </row>
        <row r="1254">
          <cell r="A1254">
            <v>740</v>
          </cell>
          <cell r="B1254" t="str">
            <v xml:space="preserve">Sumo de laranja, 100% </v>
          </cell>
          <cell r="C1254" t="str">
            <v>Sumos e néctares de frutos e produtos hortícolas (incluindo concentrados)</v>
          </cell>
          <cell r="D1254" t="str">
            <v>Sumos e néctares de frutos e hortícolas</v>
          </cell>
          <cell r="E1254" t="str">
            <v>Sumos de frutos (100% da fonte indicada)</v>
          </cell>
          <cell r="F1254">
            <v>42</v>
          </cell>
          <cell r="G1254">
            <v>179</v>
          </cell>
          <cell r="H1254">
            <v>0.1</v>
          </cell>
          <cell r="I1254">
            <v>0</v>
          </cell>
          <cell r="J1254">
            <v>0</v>
          </cell>
          <cell r="K1254">
            <v>0.1</v>
          </cell>
          <cell r="L1254">
            <v>0.1</v>
          </cell>
          <cell r="M1254">
            <v>0</v>
          </cell>
          <cell r="N1254">
            <v>9.5</v>
          </cell>
          <cell r="O1254">
            <v>9.5</v>
          </cell>
          <cell r="P1254">
            <v>0</v>
          </cell>
          <cell r="Q1254">
            <v>0</v>
          </cell>
          <cell r="R1254">
            <v>0</v>
          </cell>
          <cell r="S1254">
            <v>0.3</v>
          </cell>
          <cell r="T1254">
            <v>0</v>
          </cell>
          <cell r="U1254">
            <v>0</v>
          </cell>
          <cell r="V1254">
            <v>88.8</v>
          </cell>
          <cell r="W1254">
            <v>0.7</v>
          </cell>
          <cell r="X1254">
            <v>0</v>
          </cell>
          <cell r="Y1254">
            <v>8</v>
          </cell>
          <cell r="Z1254">
            <v>50</v>
          </cell>
          <cell r="AA1254">
            <v>0</v>
          </cell>
          <cell r="AB1254">
            <v>0.2</v>
          </cell>
          <cell r="AC1254">
            <v>7.0000000000000007E-2</v>
          </cell>
          <cell r="AD1254">
            <v>0.02</v>
          </cell>
          <cell r="AE1254">
            <v>0.2</v>
          </cell>
          <cell r="AF1254">
            <v>0.3</v>
          </cell>
          <cell r="AG1254">
            <v>0.1</v>
          </cell>
          <cell r="AH1254">
            <v>7.0000000000000007E-2</v>
          </cell>
          <cell r="AI1254">
            <v>0</v>
          </cell>
          <cell r="AJ1254">
            <v>41</v>
          </cell>
          <cell r="AK1254">
            <v>28</v>
          </cell>
          <cell r="AL1254">
            <v>0.36</v>
          </cell>
          <cell r="AM1254">
            <v>4</v>
          </cell>
          <cell r="AN1254">
            <v>130</v>
          </cell>
          <cell r="AO1254">
            <v>6</v>
          </cell>
          <cell r="AP1254">
            <v>10</v>
          </cell>
          <cell r="AQ1254">
            <v>5</v>
          </cell>
          <cell r="AR1254">
            <v>0.4</v>
          </cell>
          <cell r="AS1254">
            <v>0.1</v>
          </cell>
          <cell r="AU1254">
            <v>0.8</v>
          </cell>
        </row>
        <row r="1255">
          <cell r="A1255">
            <v>742</v>
          </cell>
          <cell r="B1255" t="str">
            <v>Sumo de laranja, concentrado</v>
          </cell>
          <cell r="C1255" t="str">
            <v>Sumos e néctares de frutos e produtos hortícolas (incluindo concentrados)</v>
          </cell>
          <cell r="D1255" t="str">
            <v>Sumos de frutos / hortícolas concentrados ou desidratados</v>
          </cell>
          <cell r="E1255" t="str">
            <v>Sumo de frutos / hortícolas concentrado</v>
          </cell>
          <cell r="F1255">
            <v>272</v>
          </cell>
          <cell r="G1255">
            <v>1160</v>
          </cell>
          <cell r="H1255">
            <v>0.7</v>
          </cell>
          <cell r="I1255">
            <v>0.1</v>
          </cell>
          <cell r="J1255">
            <v>0.1</v>
          </cell>
          <cell r="K1255">
            <v>0.2</v>
          </cell>
          <cell r="L1255">
            <v>0.1</v>
          </cell>
          <cell r="M1255">
            <v>0</v>
          </cell>
          <cell r="N1255">
            <v>64.900000000000006</v>
          </cell>
          <cell r="O1255">
            <v>64.900000000000006</v>
          </cell>
          <cell r="P1255">
            <v>0</v>
          </cell>
          <cell r="Q1255">
            <v>0</v>
          </cell>
          <cell r="R1255">
            <v>0</v>
          </cell>
          <cell r="S1255">
            <v>0.1</v>
          </cell>
          <cell r="T1255">
            <v>0.1</v>
          </cell>
          <cell r="U1255">
            <v>0</v>
          </cell>
          <cell r="V1255">
            <v>31.7</v>
          </cell>
          <cell r="W1255">
            <v>2</v>
          </cell>
          <cell r="X1255">
            <v>0</v>
          </cell>
          <cell r="Y1255">
            <v>111</v>
          </cell>
          <cell r="Z1255">
            <v>666</v>
          </cell>
          <cell r="AA1255">
            <v>0</v>
          </cell>
          <cell r="AB1255">
            <v>0.7</v>
          </cell>
          <cell r="AC1255">
            <v>0.2</v>
          </cell>
          <cell r="AD1255">
            <v>0.03</v>
          </cell>
          <cell r="AE1255">
            <v>0.8</v>
          </cell>
          <cell r="AF1255">
            <v>0.8</v>
          </cell>
          <cell r="AG1255">
            <v>0</v>
          </cell>
          <cell r="AH1255">
            <v>0.17</v>
          </cell>
          <cell r="AI1255">
            <v>0</v>
          </cell>
          <cell r="AJ1255">
            <v>240</v>
          </cell>
          <cell r="AK1255">
            <v>59</v>
          </cell>
          <cell r="AL1255">
            <v>1.4</v>
          </cell>
          <cell r="AM1255">
            <v>20</v>
          </cell>
          <cell r="AN1255">
            <v>640</v>
          </cell>
          <cell r="AO1255">
            <v>17</v>
          </cell>
          <cell r="AP1255">
            <v>38</v>
          </cell>
          <cell r="AQ1255">
            <v>19</v>
          </cell>
          <cell r="AR1255">
            <v>0.6</v>
          </cell>
          <cell r="AS1255">
            <v>0.2</v>
          </cell>
        </row>
        <row r="1256">
          <cell r="A1256">
            <v>744</v>
          </cell>
          <cell r="B1256" t="str">
            <v>Sumo de limão, fresco (espremido)</v>
          </cell>
          <cell r="C1256" t="str">
            <v>Sumos e néctares de frutos e produtos hortícolas (incluindo concentrados)</v>
          </cell>
          <cell r="D1256" t="str">
            <v>Sumos e néctares de frutos e hortícolas</v>
          </cell>
          <cell r="E1256" t="str">
            <v>Sumos de frutos (100% da fonte indicada)</v>
          </cell>
          <cell r="F1256">
            <v>25</v>
          </cell>
          <cell r="G1256">
            <v>106</v>
          </cell>
          <cell r="H1256">
            <v>0</v>
          </cell>
          <cell r="I1256">
            <v>0</v>
          </cell>
          <cell r="J1256">
            <v>0</v>
          </cell>
          <cell r="K1256">
            <v>0</v>
          </cell>
          <cell r="L1256">
            <v>0</v>
          </cell>
          <cell r="M1256">
            <v>0</v>
          </cell>
          <cell r="N1256">
            <v>1.5</v>
          </cell>
          <cell r="O1256">
            <v>1.5</v>
          </cell>
          <cell r="P1256">
            <v>0</v>
          </cell>
          <cell r="Q1256">
            <v>0</v>
          </cell>
          <cell r="R1256">
            <v>0</v>
          </cell>
          <cell r="S1256">
            <v>0.3</v>
          </cell>
          <cell r="T1256">
            <v>0</v>
          </cell>
          <cell r="U1256">
            <v>0</v>
          </cell>
          <cell r="V1256">
            <v>91.7</v>
          </cell>
          <cell r="W1256">
            <v>5.8</v>
          </cell>
          <cell r="X1256">
            <v>0</v>
          </cell>
          <cell r="Y1256">
            <v>2</v>
          </cell>
          <cell r="Z1256">
            <v>12</v>
          </cell>
          <cell r="AA1256">
            <v>0</v>
          </cell>
          <cell r="AB1256">
            <v>0</v>
          </cell>
          <cell r="AC1256">
            <v>0.03</v>
          </cell>
          <cell r="AD1256">
            <v>0.01</v>
          </cell>
          <cell r="AE1256">
            <v>0.2</v>
          </cell>
          <cell r="AF1256">
            <v>0.2</v>
          </cell>
          <cell r="AG1256">
            <v>0</v>
          </cell>
          <cell r="AH1256">
            <v>0.05</v>
          </cell>
          <cell r="AI1256">
            <v>0</v>
          </cell>
          <cell r="AJ1256">
            <v>56</v>
          </cell>
          <cell r="AK1256">
            <v>13</v>
          </cell>
          <cell r="AL1256">
            <v>0.36</v>
          </cell>
          <cell r="AM1256">
            <v>2</v>
          </cell>
          <cell r="AN1256">
            <v>130</v>
          </cell>
          <cell r="AO1256">
            <v>7</v>
          </cell>
          <cell r="AP1256">
            <v>10</v>
          </cell>
          <cell r="AQ1256">
            <v>7</v>
          </cell>
          <cell r="AR1256">
            <v>0.2</v>
          </cell>
          <cell r="AS1256">
            <v>0</v>
          </cell>
        </row>
        <row r="1257">
          <cell r="A1257">
            <v>745</v>
          </cell>
          <cell r="B1257" t="str">
            <v>Sumo de maçã, 100%</v>
          </cell>
          <cell r="C1257" t="str">
            <v>Sumos e néctares de frutos e produtos hortícolas (incluindo concentrados)</v>
          </cell>
          <cell r="D1257" t="str">
            <v>Sumos e néctares de frutos e hortícolas</v>
          </cell>
          <cell r="E1257" t="str">
            <v>Sumos de frutos (100% da fonte indicada)</v>
          </cell>
          <cell r="F1257">
            <v>43</v>
          </cell>
          <cell r="G1257">
            <v>181</v>
          </cell>
          <cell r="H1257">
            <v>0.1</v>
          </cell>
          <cell r="I1257">
            <v>0</v>
          </cell>
          <cell r="J1257">
            <v>0</v>
          </cell>
          <cell r="K1257">
            <v>0.1</v>
          </cell>
          <cell r="L1257">
            <v>0.1</v>
          </cell>
          <cell r="M1257">
            <v>0</v>
          </cell>
          <cell r="N1257">
            <v>9.9</v>
          </cell>
          <cell r="O1257">
            <v>9.9</v>
          </cell>
          <cell r="P1257">
            <v>0</v>
          </cell>
          <cell r="Q1257">
            <v>0</v>
          </cell>
          <cell r="R1257">
            <v>0.2</v>
          </cell>
          <cell r="S1257">
            <v>0.1</v>
          </cell>
          <cell r="T1257">
            <v>0</v>
          </cell>
          <cell r="U1257">
            <v>0</v>
          </cell>
          <cell r="V1257">
            <v>89.1</v>
          </cell>
          <cell r="W1257">
            <v>0.4</v>
          </cell>
          <cell r="X1257">
            <v>0</v>
          </cell>
          <cell r="Y1257">
            <v>0</v>
          </cell>
          <cell r="Z1257">
            <v>0</v>
          </cell>
          <cell r="AA1257">
            <v>0</v>
          </cell>
          <cell r="AB1257">
            <v>0</v>
          </cell>
          <cell r="AC1257">
            <v>0.01</v>
          </cell>
          <cell r="AD1257">
            <v>0.01</v>
          </cell>
          <cell r="AE1257">
            <v>0.1</v>
          </cell>
          <cell r="AF1257">
            <v>0.1</v>
          </cell>
          <cell r="AG1257">
            <v>0</v>
          </cell>
          <cell r="AH1257">
            <v>0.02</v>
          </cell>
          <cell r="AI1257">
            <v>0</v>
          </cell>
          <cell r="AJ1257">
            <v>40</v>
          </cell>
          <cell r="AK1257">
            <v>4</v>
          </cell>
          <cell r="AL1257">
            <v>0.2</v>
          </cell>
          <cell r="AM1257">
            <v>8.6</v>
          </cell>
          <cell r="AN1257">
            <v>96</v>
          </cell>
          <cell r="AO1257">
            <v>3</v>
          </cell>
          <cell r="AP1257">
            <v>4</v>
          </cell>
          <cell r="AQ1257">
            <v>3</v>
          </cell>
          <cell r="AR1257">
            <v>0.2</v>
          </cell>
          <cell r="AS1257">
            <v>0</v>
          </cell>
          <cell r="AU1257">
            <v>0.8</v>
          </cell>
        </row>
        <row r="1258">
          <cell r="A1258">
            <v>747</v>
          </cell>
          <cell r="B1258" t="str">
            <v>Sumo de pêssego, 100%</v>
          </cell>
          <cell r="C1258" t="str">
            <v>Sumos e néctares de frutos e produtos hortícolas (incluindo concentrados)</v>
          </cell>
          <cell r="D1258" t="str">
            <v>Sumos e néctares de frutos e hortícolas</v>
          </cell>
          <cell r="E1258" t="str">
            <v>Sumos de frutos (100% da fonte indicada)</v>
          </cell>
          <cell r="F1258">
            <v>50</v>
          </cell>
          <cell r="G1258">
            <v>212</v>
          </cell>
          <cell r="H1258">
            <v>0.1</v>
          </cell>
          <cell r="I1258">
            <v>0</v>
          </cell>
          <cell r="J1258">
            <v>0</v>
          </cell>
          <cell r="K1258">
            <v>0.1</v>
          </cell>
          <cell r="L1258">
            <v>0.1</v>
          </cell>
          <cell r="M1258">
            <v>0</v>
          </cell>
          <cell r="N1258">
            <v>11.5</v>
          </cell>
          <cell r="O1258">
            <v>11.5</v>
          </cell>
          <cell r="P1258">
            <v>0</v>
          </cell>
          <cell r="Q1258">
            <v>0</v>
          </cell>
          <cell r="R1258">
            <v>0.3</v>
          </cell>
          <cell r="S1258">
            <v>0.2</v>
          </cell>
          <cell r="T1258">
            <v>0</v>
          </cell>
          <cell r="U1258">
            <v>0</v>
          </cell>
          <cell r="V1258">
            <v>87.2</v>
          </cell>
          <cell r="W1258">
            <v>0.5</v>
          </cell>
          <cell r="X1258">
            <v>0</v>
          </cell>
          <cell r="Y1258">
            <v>41</v>
          </cell>
          <cell r="Z1258">
            <v>243</v>
          </cell>
          <cell r="AA1258">
            <v>0</v>
          </cell>
          <cell r="AB1258">
            <v>0</v>
          </cell>
          <cell r="AC1258">
            <v>0.01</v>
          </cell>
          <cell r="AD1258">
            <v>0.02</v>
          </cell>
          <cell r="AE1258">
            <v>0.2</v>
          </cell>
          <cell r="AF1258">
            <v>0.2</v>
          </cell>
          <cell r="AG1258">
            <v>0</v>
          </cell>
          <cell r="AH1258">
            <v>0.03</v>
          </cell>
          <cell r="AI1258">
            <v>0</v>
          </cell>
          <cell r="AJ1258">
            <v>39</v>
          </cell>
          <cell r="AK1258">
            <v>2</v>
          </cell>
          <cell r="AL1258">
            <v>0.18</v>
          </cell>
          <cell r="AM1258">
            <v>3</v>
          </cell>
          <cell r="AN1258">
            <v>92</v>
          </cell>
          <cell r="AO1258">
            <v>3</v>
          </cell>
          <cell r="AP1258">
            <v>5</v>
          </cell>
          <cell r="AQ1258">
            <v>4</v>
          </cell>
          <cell r="AR1258">
            <v>0.5</v>
          </cell>
          <cell r="AS1258">
            <v>0.1</v>
          </cell>
          <cell r="AU1258">
            <v>0.8</v>
          </cell>
        </row>
        <row r="1259">
          <cell r="A1259">
            <v>617</v>
          </cell>
          <cell r="B1259" t="str">
            <v>Sumo de tomate, 100%</v>
          </cell>
          <cell r="C1259" t="str">
            <v>Sumos e néctares de frutos e produtos hortícolas (incluindo concentrados)</v>
          </cell>
          <cell r="D1259" t="str">
            <v>Sumos e néctares de frutos e hortícolas</v>
          </cell>
          <cell r="E1259" t="str">
            <v>Sumos de hortícolas</v>
          </cell>
          <cell r="F1259">
            <v>21</v>
          </cell>
          <cell r="G1259">
            <v>88</v>
          </cell>
          <cell r="H1259">
            <v>0</v>
          </cell>
          <cell r="I1259">
            <v>0</v>
          </cell>
          <cell r="J1259">
            <v>0</v>
          </cell>
          <cell r="K1259">
            <v>0</v>
          </cell>
          <cell r="L1259">
            <v>0</v>
          </cell>
          <cell r="M1259">
            <v>0</v>
          </cell>
          <cell r="N1259">
            <v>3.5</v>
          </cell>
          <cell r="O1259">
            <v>3.5</v>
          </cell>
          <cell r="P1259">
            <v>0</v>
          </cell>
          <cell r="Q1259">
            <v>0</v>
          </cell>
          <cell r="R1259">
            <v>0.6</v>
          </cell>
          <cell r="S1259">
            <v>1.1000000000000001</v>
          </cell>
          <cell r="T1259">
            <v>0.6</v>
          </cell>
          <cell r="U1259">
            <v>0</v>
          </cell>
          <cell r="V1259">
            <v>93.3</v>
          </cell>
          <cell r="W1259">
            <v>0.4</v>
          </cell>
          <cell r="X1259">
            <v>0</v>
          </cell>
          <cell r="Y1259">
            <v>62</v>
          </cell>
          <cell r="Z1259">
            <v>372</v>
          </cell>
          <cell r="AA1259">
            <v>0</v>
          </cell>
          <cell r="AB1259">
            <v>1</v>
          </cell>
          <cell r="AC1259">
            <v>0.05</v>
          </cell>
          <cell r="AD1259">
            <v>0.03</v>
          </cell>
          <cell r="AE1259">
            <v>0.7</v>
          </cell>
          <cell r="AF1259">
            <v>0.8</v>
          </cell>
          <cell r="AG1259">
            <v>0.1</v>
          </cell>
          <cell r="AH1259">
            <v>0.1</v>
          </cell>
          <cell r="AI1259">
            <v>0</v>
          </cell>
          <cell r="AJ1259">
            <v>14</v>
          </cell>
          <cell r="AK1259">
            <v>10</v>
          </cell>
          <cell r="AL1259">
            <v>1.04</v>
          </cell>
          <cell r="AM1259">
            <v>220</v>
          </cell>
          <cell r="AN1259">
            <v>230</v>
          </cell>
          <cell r="AO1259">
            <v>7</v>
          </cell>
          <cell r="AP1259">
            <v>19</v>
          </cell>
          <cell r="AQ1259">
            <v>9</v>
          </cell>
          <cell r="AR1259">
            <v>0.6</v>
          </cell>
          <cell r="AS1259">
            <v>0.2</v>
          </cell>
        </row>
        <row r="1260">
          <cell r="A1260">
            <v>2120000008</v>
          </cell>
          <cell r="B1260" t="str">
            <v xml:space="preserve">Tahini </v>
          </cell>
          <cell r="C1260" t="str">
            <v>Leguminosas, frutos de casca rija, sementes oleaginosas e especiarias</v>
          </cell>
          <cell r="D1260" t="str">
            <v>Leguminosas, frutos de casca rija, sementes oleaginosas e especiarias - Processadas</v>
          </cell>
          <cell r="E1260" t="str">
            <v>Derivados primários de frutos de casca rija e sementes semelhantes</v>
          </cell>
          <cell r="F1260">
            <v>661</v>
          </cell>
          <cell r="G1260">
            <v>2730</v>
          </cell>
          <cell r="H1260">
            <v>58.9</v>
          </cell>
          <cell r="I1260">
            <v>8.4</v>
          </cell>
          <cell r="J1260">
            <v>22</v>
          </cell>
          <cell r="K1260">
            <v>25.8</v>
          </cell>
          <cell r="L1260">
            <v>25.5</v>
          </cell>
          <cell r="M1260">
            <v>0</v>
          </cell>
          <cell r="N1260">
            <v>11.6</v>
          </cell>
          <cell r="O1260">
            <v>5.8</v>
          </cell>
          <cell r="P1260">
            <v>0</v>
          </cell>
          <cell r="Q1260">
            <v>5.8</v>
          </cell>
          <cell r="R1260">
            <v>5.5</v>
          </cell>
          <cell r="S1260">
            <v>18.5</v>
          </cell>
          <cell r="T1260">
            <v>0.1</v>
          </cell>
          <cell r="U1260">
            <v>0</v>
          </cell>
          <cell r="V1260">
            <v>3.1</v>
          </cell>
          <cell r="W1260">
            <v>0</v>
          </cell>
          <cell r="X1260">
            <v>0</v>
          </cell>
          <cell r="Y1260">
            <v>1</v>
          </cell>
          <cell r="Z1260">
            <v>6</v>
          </cell>
          <cell r="AA1260">
            <v>0</v>
          </cell>
          <cell r="AB1260">
            <v>0.25</v>
          </cell>
          <cell r="AC1260">
            <v>0.94</v>
          </cell>
          <cell r="AD1260">
            <v>0.17</v>
          </cell>
          <cell r="AE1260">
            <v>5.0999999999999996</v>
          </cell>
          <cell r="AF1260">
            <v>9.1999999999999993</v>
          </cell>
          <cell r="AG1260">
            <v>4.0999999999999996</v>
          </cell>
          <cell r="AH1260">
            <v>0.76</v>
          </cell>
          <cell r="AI1260">
            <v>0</v>
          </cell>
          <cell r="AJ1260">
            <v>0</v>
          </cell>
          <cell r="AK1260">
            <v>99</v>
          </cell>
          <cell r="AL1260">
            <v>2.42</v>
          </cell>
          <cell r="AM1260">
            <v>20</v>
          </cell>
          <cell r="AN1260">
            <v>580</v>
          </cell>
          <cell r="AO1260">
            <v>680</v>
          </cell>
          <cell r="AP1260">
            <v>730</v>
          </cell>
          <cell r="AQ1260">
            <v>380</v>
          </cell>
          <cell r="AR1260">
            <v>11</v>
          </cell>
          <cell r="AS1260">
            <v>5.4</v>
          </cell>
        </row>
        <row r="1261">
          <cell r="A1261">
            <v>1900000097</v>
          </cell>
          <cell r="B1261" t="str">
            <v xml:space="preserve">Tâmara fresca </v>
          </cell>
          <cell r="C1261" t="str">
            <v>Frutos e produtos derivados de frutos</v>
          </cell>
          <cell r="D1261" t="str">
            <v>Fruta utilizada como fruta</v>
          </cell>
          <cell r="E1261" t="str">
            <v>Frutos diversos com casca comestível</v>
          </cell>
          <cell r="F1261">
            <v>147</v>
          </cell>
          <cell r="G1261">
            <v>621</v>
          </cell>
          <cell r="H1261">
            <v>0.1</v>
          </cell>
          <cell r="I1261">
            <v>0</v>
          </cell>
          <cell r="J1261">
            <v>0</v>
          </cell>
          <cell r="K1261">
            <v>0</v>
          </cell>
          <cell r="L1261">
            <v>0</v>
          </cell>
          <cell r="M1261">
            <v>0</v>
          </cell>
          <cell r="N1261">
            <v>33.200000000000003</v>
          </cell>
          <cell r="O1261">
            <v>33.200000000000003</v>
          </cell>
          <cell r="P1261">
            <v>0</v>
          </cell>
          <cell r="Q1261">
            <v>0</v>
          </cell>
          <cell r="R1261">
            <v>3.8</v>
          </cell>
          <cell r="S1261">
            <v>1.2</v>
          </cell>
          <cell r="T1261">
            <v>0</v>
          </cell>
          <cell r="U1261">
            <v>0</v>
          </cell>
          <cell r="V1261">
            <v>60.7</v>
          </cell>
          <cell r="W1261">
            <v>0</v>
          </cell>
          <cell r="X1261">
            <v>0</v>
          </cell>
          <cell r="Y1261">
            <v>4</v>
          </cell>
          <cell r="Z1261">
            <v>23</v>
          </cell>
          <cell r="AA1261">
            <v>0</v>
          </cell>
          <cell r="AB1261">
            <v>0.05</v>
          </cell>
          <cell r="AC1261">
            <v>0.03</v>
          </cell>
          <cell r="AD1261">
            <v>0.04</v>
          </cell>
          <cell r="AE1261">
            <v>0.99</v>
          </cell>
          <cell r="AF1261">
            <v>1.53</v>
          </cell>
          <cell r="AG1261">
            <v>0.54</v>
          </cell>
          <cell r="AH1261">
            <v>0.09</v>
          </cell>
          <cell r="AI1261">
            <v>0</v>
          </cell>
          <cell r="AJ1261">
            <v>6.9</v>
          </cell>
          <cell r="AK1261">
            <v>6.4</v>
          </cell>
          <cell r="AL1261">
            <v>0.88800000000000001</v>
          </cell>
          <cell r="AM1261">
            <v>2.5</v>
          </cell>
          <cell r="AN1261">
            <v>350</v>
          </cell>
          <cell r="AO1261">
            <v>25</v>
          </cell>
          <cell r="AP1261">
            <v>21</v>
          </cell>
          <cell r="AQ1261">
            <v>27</v>
          </cell>
          <cell r="AR1261">
            <v>0.6</v>
          </cell>
          <cell r="AS1261">
            <v>0.1</v>
          </cell>
        </row>
        <row r="1262">
          <cell r="A1262">
            <v>689</v>
          </cell>
          <cell r="B1262" t="str">
            <v>Tâmara seca</v>
          </cell>
          <cell r="C1262" t="str">
            <v>Frutos e produtos derivados de frutos</v>
          </cell>
          <cell r="D1262" t="str">
            <v>Produtos de frutos processados</v>
          </cell>
          <cell r="E1262" t="str">
            <v>Frutos secados</v>
          </cell>
          <cell r="F1262">
            <v>298</v>
          </cell>
          <cell r="G1262">
            <v>1260</v>
          </cell>
          <cell r="H1262">
            <v>0.3</v>
          </cell>
          <cell r="I1262">
            <v>0.1</v>
          </cell>
          <cell r="J1262">
            <v>0.1</v>
          </cell>
          <cell r="K1262">
            <v>0.1</v>
          </cell>
          <cell r="L1262">
            <v>0</v>
          </cell>
          <cell r="M1262">
            <v>0</v>
          </cell>
          <cell r="N1262">
            <v>67.3</v>
          </cell>
          <cell r="O1262">
            <v>67.3</v>
          </cell>
          <cell r="P1262">
            <v>0</v>
          </cell>
          <cell r="Q1262">
            <v>0</v>
          </cell>
          <cell r="R1262">
            <v>7.8</v>
          </cell>
          <cell r="S1262">
            <v>2.5</v>
          </cell>
          <cell r="T1262">
            <v>0</v>
          </cell>
          <cell r="U1262">
            <v>0</v>
          </cell>
          <cell r="V1262">
            <v>20.3</v>
          </cell>
          <cell r="W1262">
            <v>0</v>
          </cell>
          <cell r="X1262">
            <v>0</v>
          </cell>
          <cell r="Y1262">
            <v>8</v>
          </cell>
          <cell r="Z1262">
            <v>47</v>
          </cell>
          <cell r="AA1262">
            <v>0</v>
          </cell>
          <cell r="AB1262">
            <v>0.1</v>
          </cell>
          <cell r="AC1262">
            <v>7.0000000000000007E-2</v>
          </cell>
          <cell r="AD1262">
            <v>0.09</v>
          </cell>
          <cell r="AE1262">
            <v>2</v>
          </cell>
          <cell r="AF1262">
            <v>3.1</v>
          </cell>
          <cell r="AG1262">
            <v>1.1000000000000001</v>
          </cell>
          <cell r="AH1262">
            <v>0.19</v>
          </cell>
          <cell r="AI1262">
            <v>0</v>
          </cell>
          <cell r="AJ1262">
            <v>0</v>
          </cell>
          <cell r="AK1262">
            <v>13</v>
          </cell>
          <cell r="AL1262">
            <v>1.8</v>
          </cell>
          <cell r="AM1262">
            <v>5</v>
          </cell>
          <cell r="AN1262">
            <v>700</v>
          </cell>
          <cell r="AO1262">
            <v>50</v>
          </cell>
          <cell r="AP1262">
            <v>42</v>
          </cell>
          <cell r="AQ1262">
            <v>55</v>
          </cell>
          <cell r="AR1262">
            <v>1.3</v>
          </cell>
          <cell r="AS1262">
            <v>0.3</v>
          </cell>
        </row>
        <row r="1263">
          <cell r="A1263">
            <v>1900000012</v>
          </cell>
          <cell r="B1263" t="str">
            <v>Tamarilho sem pele</v>
          </cell>
          <cell r="C1263" t="str">
            <v>Frutos e produtos derivados de frutos</v>
          </cell>
          <cell r="D1263" t="str">
            <v>Fruta utilizada como fruta</v>
          </cell>
          <cell r="E1263" t="str">
            <v>Frutos diversos com casca não comestível, grandes</v>
          </cell>
          <cell r="F1263">
            <v>34</v>
          </cell>
          <cell r="G1263">
            <v>144</v>
          </cell>
          <cell r="H1263">
            <v>0.3</v>
          </cell>
          <cell r="I1263">
            <v>0.1</v>
          </cell>
          <cell r="J1263">
            <v>0.1</v>
          </cell>
          <cell r="K1263">
            <v>0.1</v>
          </cell>
          <cell r="L1263">
            <v>0</v>
          </cell>
          <cell r="M1263">
            <v>0</v>
          </cell>
          <cell r="N1263">
            <v>4.5999999999999996</v>
          </cell>
          <cell r="O1263">
            <v>4.5999999999999996</v>
          </cell>
          <cell r="P1263">
            <v>0</v>
          </cell>
          <cell r="Q1263">
            <v>0</v>
          </cell>
          <cell r="R1263">
            <v>2.2999999999999998</v>
          </cell>
          <cell r="S1263">
            <v>2</v>
          </cell>
          <cell r="T1263">
            <v>0</v>
          </cell>
          <cell r="U1263">
            <v>0</v>
          </cell>
          <cell r="V1263">
            <v>86.5</v>
          </cell>
          <cell r="W1263">
            <v>0.2</v>
          </cell>
          <cell r="X1263">
            <v>0</v>
          </cell>
          <cell r="Y1263">
            <v>155</v>
          </cell>
          <cell r="Z1263">
            <v>920</v>
          </cell>
          <cell r="AA1263">
            <v>0</v>
          </cell>
          <cell r="AB1263">
            <v>1.86</v>
          </cell>
          <cell r="AC1263">
            <v>0.06</v>
          </cell>
          <cell r="AD1263">
            <v>0.03</v>
          </cell>
          <cell r="AE1263">
            <v>0.3</v>
          </cell>
          <cell r="AF1263">
            <v>0.6</v>
          </cell>
          <cell r="AG1263">
            <v>0.3</v>
          </cell>
          <cell r="AH1263">
            <v>0.19</v>
          </cell>
          <cell r="AI1263">
            <v>0</v>
          </cell>
          <cell r="AJ1263">
            <v>23</v>
          </cell>
          <cell r="AK1263">
            <v>1</v>
          </cell>
          <cell r="AL1263">
            <v>0.59</v>
          </cell>
          <cell r="AM1263">
            <v>1</v>
          </cell>
          <cell r="AN1263">
            <v>300</v>
          </cell>
          <cell r="AO1263">
            <v>10</v>
          </cell>
          <cell r="AP1263">
            <v>43</v>
          </cell>
          <cell r="AQ1263">
            <v>19</v>
          </cell>
          <cell r="AR1263">
            <v>0.8</v>
          </cell>
          <cell r="AS1263">
            <v>0.1</v>
          </cell>
        </row>
        <row r="1264">
          <cell r="A1264">
            <v>1900000053</v>
          </cell>
          <cell r="B1264" t="str">
            <v>Tamarindo cru</v>
          </cell>
          <cell r="C1264" t="str">
            <v>Leguminosas, frutos de casca rija, sementes oleaginosas e especiarias</v>
          </cell>
          <cell r="D1264" t="str">
            <v xml:space="preserve">Especiarias </v>
          </cell>
          <cell r="E1264" t="str">
            <v>Especiarias de frutos</v>
          </cell>
          <cell r="F1264">
            <v>242</v>
          </cell>
          <cell r="G1264">
            <v>1020</v>
          </cell>
          <cell r="H1264">
            <v>0.3</v>
          </cell>
          <cell r="I1264">
            <v>0.1</v>
          </cell>
          <cell r="J1264">
            <v>0.1</v>
          </cell>
          <cell r="K1264">
            <v>0.1</v>
          </cell>
          <cell r="L1264">
            <v>0.1</v>
          </cell>
          <cell r="M1264">
            <v>0</v>
          </cell>
          <cell r="N1264">
            <v>54.9</v>
          </cell>
          <cell r="O1264">
            <v>38.799999999999997</v>
          </cell>
          <cell r="P1264">
            <v>0</v>
          </cell>
          <cell r="Q1264">
            <v>16.100000000000001</v>
          </cell>
          <cell r="R1264">
            <v>5.0999999999999996</v>
          </cell>
          <cell r="S1264">
            <v>2.2999999999999998</v>
          </cell>
          <cell r="T1264">
            <v>0</v>
          </cell>
          <cell r="U1264">
            <v>0</v>
          </cell>
          <cell r="V1264">
            <v>35.799999999999997</v>
          </cell>
          <cell r="W1264">
            <v>0</v>
          </cell>
          <cell r="X1264">
            <v>0</v>
          </cell>
          <cell r="Y1264">
            <v>2</v>
          </cell>
          <cell r="Z1264">
            <v>14</v>
          </cell>
          <cell r="AA1264">
            <v>0</v>
          </cell>
          <cell r="AB1264">
            <v>0.1</v>
          </cell>
          <cell r="AC1264">
            <v>0.28999999999999998</v>
          </cell>
          <cell r="AD1264">
            <v>0.1</v>
          </cell>
          <cell r="AE1264">
            <v>1.4</v>
          </cell>
          <cell r="AF1264">
            <v>1.4</v>
          </cell>
          <cell r="AG1264">
            <v>0</v>
          </cell>
          <cell r="AH1264">
            <v>0.08</v>
          </cell>
          <cell r="AI1264">
            <v>0</v>
          </cell>
          <cell r="AJ1264">
            <v>3</v>
          </cell>
          <cell r="AK1264">
            <v>14</v>
          </cell>
          <cell r="AL1264">
            <v>0.88</v>
          </cell>
          <cell r="AM1264">
            <v>15</v>
          </cell>
          <cell r="AN1264">
            <v>600</v>
          </cell>
          <cell r="AO1264">
            <v>77</v>
          </cell>
          <cell r="AP1264">
            <v>94</v>
          </cell>
          <cell r="AQ1264">
            <v>92</v>
          </cell>
          <cell r="AR1264">
            <v>1.8</v>
          </cell>
          <cell r="AS1264">
            <v>0.1</v>
          </cell>
        </row>
        <row r="1265">
          <cell r="A1265">
            <v>893</v>
          </cell>
          <cell r="B1265" t="str">
            <v>Tamboril cru</v>
          </cell>
          <cell r="C1265" t="str">
            <v>Peixes, mariscos, anfíbios, répteis e invertebrados</v>
          </cell>
          <cell r="D1265" t="str">
            <v>Peixe (músculo)</v>
          </cell>
          <cell r="E1265" t="str">
            <v>Peixe de mar</v>
          </cell>
          <cell r="F1265">
            <v>73</v>
          </cell>
          <cell r="G1265">
            <v>312</v>
          </cell>
          <cell r="H1265">
            <v>0.2</v>
          </cell>
          <cell r="I1265">
            <v>0</v>
          </cell>
          <cell r="J1265">
            <v>0</v>
          </cell>
          <cell r="K1265">
            <v>0.1</v>
          </cell>
          <cell r="L1265">
            <v>0</v>
          </cell>
          <cell r="M1265">
            <v>0</v>
          </cell>
          <cell r="N1265">
            <v>0</v>
          </cell>
          <cell r="O1265">
            <v>0</v>
          </cell>
          <cell r="P1265">
            <v>0</v>
          </cell>
          <cell r="Q1265">
            <v>0</v>
          </cell>
          <cell r="R1265">
            <v>0</v>
          </cell>
          <cell r="S1265">
            <v>17.899999999999999</v>
          </cell>
          <cell r="T1265">
            <v>0.2</v>
          </cell>
          <cell r="U1265">
            <v>0</v>
          </cell>
          <cell r="V1265">
            <v>80.400000000000006</v>
          </cell>
          <cell r="W1265">
            <v>0</v>
          </cell>
          <cell r="X1265">
            <v>42</v>
          </cell>
          <cell r="Y1265">
            <v>24</v>
          </cell>
          <cell r="Z1265">
            <v>0</v>
          </cell>
          <cell r="AA1265">
            <v>0</v>
          </cell>
          <cell r="AB1265">
            <v>0.23</v>
          </cell>
          <cell r="AC1265">
            <v>0.04</v>
          </cell>
          <cell r="AD1265">
            <v>0.02</v>
          </cell>
          <cell r="AE1265">
            <v>2</v>
          </cell>
          <cell r="AF1265">
            <v>5.3</v>
          </cell>
          <cell r="AG1265">
            <v>3.3</v>
          </cell>
          <cell r="AH1265">
            <v>0.05</v>
          </cell>
          <cell r="AI1265">
            <v>0.26</v>
          </cell>
          <cell r="AJ1265">
            <v>0</v>
          </cell>
          <cell r="AK1265">
            <v>7.3</v>
          </cell>
          <cell r="AL1265">
            <v>1.1000000000000001</v>
          </cell>
          <cell r="AM1265">
            <v>86</v>
          </cell>
          <cell r="AN1265">
            <v>330</v>
          </cell>
          <cell r="AO1265">
            <v>7</v>
          </cell>
          <cell r="AP1265">
            <v>210</v>
          </cell>
          <cell r="AQ1265">
            <v>27</v>
          </cell>
          <cell r="AR1265">
            <v>0.2</v>
          </cell>
          <cell r="AS1265">
            <v>0.5</v>
          </cell>
        </row>
        <row r="1266">
          <cell r="A1266">
            <v>894</v>
          </cell>
          <cell r="B1266" t="str">
            <v>Tamboril grelhado</v>
          </cell>
          <cell r="C1266" t="str">
            <v>Peixes, mariscos, anfíbios, répteis e invertebrados</v>
          </cell>
          <cell r="D1266" t="str">
            <v>Peixe (músculo)</v>
          </cell>
          <cell r="E1266" t="str">
            <v>Peixe de mar</v>
          </cell>
          <cell r="F1266">
            <v>88</v>
          </cell>
          <cell r="G1266">
            <v>375</v>
          </cell>
          <cell r="H1266">
            <v>0.3</v>
          </cell>
          <cell r="I1266">
            <v>0.1</v>
          </cell>
          <cell r="J1266">
            <v>0</v>
          </cell>
          <cell r="K1266">
            <v>0.1</v>
          </cell>
          <cell r="L1266">
            <v>0</v>
          </cell>
          <cell r="M1266">
            <v>0</v>
          </cell>
          <cell r="N1266">
            <v>0</v>
          </cell>
          <cell r="O1266">
            <v>0</v>
          </cell>
          <cell r="P1266">
            <v>0</v>
          </cell>
          <cell r="Q1266">
            <v>0</v>
          </cell>
          <cell r="R1266">
            <v>0</v>
          </cell>
          <cell r="S1266">
            <v>21.4</v>
          </cell>
          <cell r="T1266">
            <v>1</v>
          </cell>
          <cell r="U1266">
            <v>0</v>
          </cell>
          <cell r="V1266">
            <v>75.7</v>
          </cell>
          <cell r="W1266">
            <v>0</v>
          </cell>
          <cell r="X1266">
            <v>50</v>
          </cell>
          <cell r="Y1266">
            <v>27</v>
          </cell>
          <cell r="Z1266">
            <v>0</v>
          </cell>
          <cell r="AA1266">
            <v>0</v>
          </cell>
          <cell r="AB1266">
            <v>0.28999999999999998</v>
          </cell>
          <cell r="AC1266">
            <v>0.04</v>
          </cell>
          <cell r="AD1266">
            <v>0.02</v>
          </cell>
          <cell r="AE1266">
            <v>2.2999999999999998</v>
          </cell>
          <cell r="AF1266">
            <v>6.3</v>
          </cell>
          <cell r="AG1266">
            <v>4</v>
          </cell>
          <cell r="AH1266">
            <v>0.05</v>
          </cell>
          <cell r="AI1266">
            <v>0.26</v>
          </cell>
          <cell r="AJ1266">
            <v>0</v>
          </cell>
          <cell r="AK1266">
            <v>7.4</v>
          </cell>
          <cell r="AL1266">
            <v>2.2000000000000002</v>
          </cell>
          <cell r="AM1266">
            <v>400</v>
          </cell>
          <cell r="AN1266">
            <v>360</v>
          </cell>
          <cell r="AO1266">
            <v>9</v>
          </cell>
          <cell r="AP1266">
            <v>230</v>
          </cell>
          <cell r="AQ1266">
            <v>31</v>
          </cell>
          <cell r="AR1266">
            <v>0.3</v>
          </cell>
          <cell r="AS1266">
            <v>0.6</v>
          </cell>
        </row>
        <row r="1267">
          <cell r="A1267">
            <v>690</v>
          </cell>
          <cell r="B1267" t="str">
            <v>Tângera</v>
          </cell>
          <cell r="C1267" t="str">
            <v>Frutos e produtos derivados de frutos</v>
          </cell>
          <cell r="D1267" t="str">
            <v>Fruta utilizada como fruta</v>
          </cell>
          <cell r="E1267" t="str">
            <v>Frutos cítricos</v>
          </cell>
          <cell r="F1267">
            <v>41</v>
          </cell>
          <cell r="G1267">
            <v>172</v>
          </cell>
          <cell r="H1267">
            <v>0.1</v>
          </cell>
          <cell r="I1267">
            <v>0</v>
          </cell>
          <cell r="J1267">
            <v>0</v>
          </cell>
          <cell r="K1267">
            <v>0.1</v>
          </cell>
          <cell r="L1267">
            <v>0</v>
          </cell>
          <cell r="M1267">
            <v>0</v>
          </cell>
          <cell r="N1267">
            <v>7.8</v>
          </cell>
          <cell r="O1267">
            <v>7.8</v>
          </cell>
          <cell r="P1267">
            <v>0</v>
          </cell>
          <cell r="Q1267">
            <v>0</v>
          </cell>
          <cell r="R1267">
            <v>1.7</v>
          </cell>
          <cell r="S1267">
            <v>0.7</v>
          </cell>
          <cell r="T1267">
            <v>0</v>
          </cell>
          <cell r="U1267">
            <v>0</v>
          </cell>
          <cell r="V1267">
            <v>89.3</v>
          </cell>
          <cell r="W1267">
            <v>0.8</v>
          </cell>
          <cell r="X1267">
            <v>0</v>
          </cell>
          <cell r="Y1267">
            <v>60</v>
          </cell>
          <cell r="Z1267">
            <v>358</v>
          </cell>
          <cell r="AA1267">
            <v>0</v>
          </cell>
          <cell r="AB1267">
            <v>0.55000000000000004</v>
          </cell>
          <cell r="AC1267">
            <v>0.04</v>
          </cell>
          <cell r="AD1267">
            <v>0.03</v>
          </cell>
          <cell r="AE1267">
            <v>0.2</v>
          </cell>
          <cell r="AF1267">
            <v>0.2</v>
          </cell>
          <cell r="AG1267">
            <v>0</v>
          </cell>
          <cell r="AH1267">
            <v>7.0000000000000007E-2</v>
          </cell>
          <cell r="AI1267">
            <v>0</v>
          </cell>
          <cell r="AJ1267">
            <v>42</v>
          </cell>
          <cell r="AK1267">
            <v>18</v>
          </cell>
          <cell r="AL1267">
            <v>0.41</v>
          </cell>
          <cell r="AM1267">
            <v>4</v>
          </cell>
          <cell r="AN1267">
            <v>210</v>
          </cell>
          <cell r="AO1267">
            <v>57</v>
          </cell>
          <cell r="AP1267">
            <v>15</v>
          </cell>
          <cell r="AQ1267">
            <v>8</v>
          </cell>
          <cell r="AR1267">
            <v>0.5</v>
          </cell>
          <cell r="AS1267">
            <v>0.1</v>
          </cell>
        </row>
        <row r="1268">
          <cell r="A1268">
            <v>691</v>
          </cell>
          <cell r="B1268" t="str">
            <v>Tangerina</v>
          </cell>
          <cell r="C1268" t="str">
            <v>Frutos e produtos derivados de frutos</v>
          </cell>
          <cell r="D1268" t="str">
            <v>Fruta utilizada como fruta</v>
          </cell>
          <cell r="E1268" t="str">
            <v>Frutos cítricos</v>
          </cell>
          <cell r="F1268">
            <v>44</v>
          </cell>
          <cell r="G1268">
            <v>188</v>
          </cell>
          <cell r="H1268">
            <v>0.1</v>
          </cell>
          <cell r="I1268">
            <v>0</v>
          </cell>
          <cell r="J1268">
            <v>0</v>
          </cell>
          <cell r="K1268">
            <v>0.1</v>
          </cell>
          <cell r="L1268">
            <v>0</v>
          </cell>
          <cell r="M1268">
            <v>0</v>
          </cell>
          <cell r="N1268">
            <v>8.6999999999999993</v>
          </cell>
          <cell r="O1268">
            <v>8.6999999999999993</v>
          </cell>
          <cell r="P1268">
            <v>0</v>
          </cell>
          <cell r="Q1268">
            <v>0</v>
          </cell>
          <cell r="R1268">
            <v>1.7</v>
          </cell>
          <cell r="S1268">
            <v>0.7</v>
          </cell>
          <cell r="T1268">
            <v>0</v>
          </cell>
          <cell r="U1268">
            <v>0</v>
          </cell>
          <cell r="V1268">
            <v>88.2</v>
          </cell>
          <cell r="W1268">
            <v>0.8</v>
          </cell>
          <cell r="X1268">
            <v>0</v>
          </cell>
          <cell r="Y1268">
            <v>33</v>
          </cell>
          <cell r="Z1268">
            <v>200</v>
          </cell>
          <cell r="AA1268">
            <v>0</v>
          </cell>
          <cell r="AB1268">
            <v>0.24</v>
          </cell>
          <cell r="AC1268">
            <v>0.08</v>
          </cell>
          <cell r="AD1268">
            <v>0.04</v>
          </cell>
          <cell r="AE1268">
            <v>0.2</v>
          </cell>
          <cell r="AF1268">
            <v>0.2</v>
          </cell>
          <cell r="AG1268">
            <v>0</v>
          </cell>
          <cell r="AH1268">
            <v>7.0000000000000007E-2</v>
          </cell>
          <cell r="AI1268">
            <v>0</v>
          </cell>
          <cell r="AJ1268">
            <v>32</v>
          </cell>
          <cell r="AK1268">
            <v>21</v>
          </cell>
          <cell r="AL1268">
            <v>0.43</v>
          </cell>
          <cell r="AM1268">
            <v>5</v>
          </cell>
          <cell r="AN1268">
            <v>240</v>
          </cell>
          <cell r="AO1268">
            <v>30</v>
          </cell>
          <cell r="AP1268">
            <v>16</v>
          </cell>
          <cell r="AQ1268">
            <v>9</v>
          </cell>
          <cell r="AR1268">
            <v>0.3</v>
          </cell>
          <cell r="AS1268">
            <v>0.1</v>
          </cell>
        </row>
        <row r="1269">
          <cell r="A1269">
            <v>454</v>
          </cell>
          <cell r="B1269" t="str">
            <v>Tapioca</v>
          </cell>
          <cell r="C1269" t="str">
            <v>Ingredientes principais isolados, aditivos, aromas, fermentos e auxiliares tecnológicos</v>
          </cell>
          <cell r="D1269" t="str">
            <v>Amidos</v>
          </cell>
          <cell r="E1269" t="str">
            <v>Amido de tapioca</v>
          </cell>
          <cell r="F1269">
            <v>356</v>
          </cell>
          <cell r="G1269">
            <v>1510</v>
          </cell>
          <cell r="H1269">
            <v>0.2</v>
          </cell>
          <cell r="I1269">
            <v>0.1</v>
          </cell>
          <cell r="J1269">
            <v>0</v>
          </cell>
          <cell r="K1269">
            <v>0.1</v>
          </cell>
          <cell r="L1269">
            <v>0.1</v>
          </cell>
          <cell r="M1269">
            <v>0</v>
          </cell>
          <cell r="N1269">
            <v>87.5</v>
          </cell>
          <cell r="O1269">
            <v>0.9</v>
          </cell>
          <cell r="P1269">
            <v>0</v>
          </cell>
          <cell r="Q1269">
            <v>86.6</v>
          </cell>
          <cell r="R1269">
            <v>1.7</v>
          </cell>
          <cell r="S1269">
            <v>0.3</v>
          </cell>
          <cell r="T1269">
            <v>0</v>
          </cell>
          <cell r="U1269">
            <v>0</v>
          </cell>
          <cell r="V1269">
            <v>10.6</v>
          </cell>
          <cell r="W1269">
            <v>0</v>
          </cell>
          <cell r="X1269">
            <v>0</v>
          </cell>
          <cell r="Y1269">
            <v>0</v>
          </cell>
          <cell r="Z1269">
            <v>0</v>
          </cell>
          <cell r="AA1269">
            <v>0</v>
          </cell>
          <cell r="AB1269">
            <v>0</v>
          </cell>
          <cell r="AC1269">
            <v>0.02</v>
          </cell>
          <cell r="AD1269">
            <v>0</v>
          </cell>
          <cell r="AE1269">
            <v>0.3</v>
          </cell>
          <cell r="AF1269">
            <v>0.4</v>
          </cell>
          <cell r="AG1269">
            <v>0.1</v>
          </cell>
          <cell r="AH1269">
            <v>0</v>
          </cell>
          <cell r="AI1269">
            <v>0</v>
          </cell>
          <cell r="AJ1269">
            <v>0</v>
          </cell>
          <cell r="AK1269">
            <v>10</v>
          </cell>
          <cell r="AL1269">
            <v>0.1</v>
          </cell>
          <cell r="AM1269">
            <v>4</v>
          </cell>
          <cell r="AN1269">
            <v>20</v>
          </cell>
          <cell r="AO1269">
            <v>12</v>
          </cell>
          <cell r="AP1269">
            <v>6</v>
          </cell>
          <cell r="AQ1269">
            <v>2</v>
          </cell>
          <cell r="AR1269">
            <v>0.9</v>
          </cell>
          <cell r="AS1269">
            <v>0</v>
          </cell>
        </row>
        <row r="1270">
          <cell r="A1270">
            <v>496</v>
          </cell>
          <cell r="B1270" t="str">
            <v>Tarte de maçã</v>
          </cell>
          <cell r="C1270" t="str">
            <v>Cereais e produtos à base de cereais</v>
          </cell>
          <cell r="D1270" t="str">
            <v>Produtos de pastelaria fina</v>
          </cell>
          <cell r="E1270" t="str">
            <v>Massa quebrada (tartes)</v>
          </cell>
          <cell r="F1270">
            <v>200</v>
          </cell>
          <cell r="G1270">
            <v>841</v>
          </cell>
          <cell r="H1270">
            <v>8</v>
          </cell>
          <cell r="I1270">
            <v>3.5</v>
          </cell>
          <cell r="J1270">
            <v>2.6</v>
          </cell>
          <cell r="K1270">
            <v>1.5</v>
          </cell>
          <cell r="L1270">
            <v>1.4</v>
          </cell>
          <cell r="M1270">
            <v>0.4</v>
          </cell>
          <cell r="N1270">
            <v>29.3</v>
          </cell>
          <cell r="O1270">
            <v>17.100000000000001</v>
          </cell>
          <cell r="P1270">
            <v>0</v>
          </cell>
          <cell r="Q1270">
            <v>12.2</v>
          </cell>
          <cell r="R1270">
            <v>2</v>
          </cell>
          <cell r="S1270">
            <v>1.8</v>
          </cell>
          <cell r="T1270">
            <v>0.3</v>
          </cell>
          <cell r="U1270">
            <v>0</v>
          </cell>
          <cell r="V1270">
            <v>57.8</v>
          </cell>
          <cell r="W1270">
            <v>0</v>
          </cell>
          <cell r="X1270">
            <v>3</v>
          </cell>
          <cell r="Y1270">
            <v>37</v>
          </cell>
          <cell r="Z1270">
            <v>53</v>
          </cell>
          <cell r="AA1270">
            <v>0.3</v>
          </cell>
          <cell r="AB1270">
            <v>0.52</v>
          </cell>
          <cell r="AC1270">
            <v>0.06</v>
          </cell>
          <cell r="AD1270">
            <v>0.02</v>
          </cell>
          <cell r="AE1270">
            <v>0.3</v>
          </cell>
          <cell r="AF1270">
            <v>0.6</v>
          </cell>
          <cell r="AG1270">
            <v>0.3</v>
          </cell>
          <cell r="AH1270">
            <v>0.03</v>
          </cell>
          <cell r="AI1270">
            <v>0.01</v>
          </cell>
          <cell r="AJ1270">
            <v>7</v>
          </cell>
          <cell r="AK1270">
            <v>4</v>
          </cell>
          <cell r="AL1270">
            <v>1.1000000000000001</v>
          </cell>
          <cell r="AM1270">
            <v>120</v>
          </cell>
          <cell r="AN1270">
            <v>100</v>
          </cell>
          <cell r="AO1270">
            <v>27</v>
          </cell>
          <cell r="AP1270">
            <v>30</v>
          </cell>
          <cell r="AQ1270">
            <v>6</v>
          </cell>
          <cell r="AR1270">
            <v>0.5</v>
          </cell>
          <cell r="AS1270">
            <v>0.2</v>
          </cell>
        </row>
        <row r="1271">
          <cell r="A1271">
            <v>497</v>
          </cell>
          <cell r="B1271" t="str">
            <v>Tarte de maçã e pêssego</v>
          </cell>
          <cell r="C1271" t="str">
            <v>Cereais e produtos à base de cereais</v>
          </cell>
          <cell r="D1271" t="str">
            <v>Produtos de pastelaria fina</v>
          </cell>
          <cell r="E1271" t="str">
            <v>Massa quebrada (tartes)</v>
          </cell>
          <cell r="F1271">
            <v>224</v>
          </cell>
          <cell r="G1271">
            <v>945</v>
          </cell>
          <cell r="H1271">
            <v>6.2</v>
          </cell>
          <cell r="I1271">
            <v>2.4</v>
          </cell>
          <cell r="J1271">
            <v>2.1</v>
          </cell>
          <cell r="K1271">
            <v>0.8</v>
          </cell>
          <cell r="L1271">
            <v>0.68799999999999994</v>
          </cell>
          <cell r="M1271">
            <v>0.2</v>
          </cell>
          <cell r="N1271">
            <v>36.700000000000003</v>
          </cell>
          <cell r="O1271">
            <v>21.8</v>
          </cell>
          <cell r="P1271">
            <v>0</v>
          </cell>
          <cell r="Q1271">
            <v>15</v>
          </cell>
          <cell r="R1271">
            <v>1.9</v>
          </cell>
          <cell r="S1271">
            <v>4.4000000000000004</v>
          </cell>
          <cell r="T1271">
            <v>0.1</v>
          </cell>
          <cell r="U1271">
            <v>0</v>
          </cell>
          <cell r="V1271">
            <v>49.7</v>
          </cell>
          <cell r="W1271">
            <v>0.1</v>
          </cell>
          <cell r="X1271">
            <v>46</v>
          </cell>
          <cell r="Y1271">
            <v>49</v>
          </cell>
          <cell r="Z1271">
            <v>60</v>
          </cell>
          <cell r="AA1271">
            <v>0.2</v>
          </cell>
          <cell r="AB1271">
            <v>1.1399999999999999</v>
          </cell>
          <cell r="AC1271">
            <v>0.05</v>
          </cell>
          <cell r="AD1271">
            <v>0.14000000000000001</v>
          </cell>
          <cell r="AE1271">
            <v>0.49</v>
          </cell>
          <cell r="AF1271">
            <v>1.49</v>
          </cell>
          <cell r="AG1271">
            <v>1</v>
          </cell>
          <cell r="AH1271">
            <v>0.09</v>
          </cell>
          <cell r="AI1271">
            <v>0.12</v>
          </cell>
          <cell r="AJ1271">
            <v>2.2999999999999998</v>
          </cell>
          <cell r="AK1271">
            <v>9.5</v>
          </cell>
          <cell r="AL1271">
            <v>0.81699999999999995</v>
          </cell>
          <cell r="AM1271">
            <v>54</v>
          </cell>
          <cell r="AN1271">
            <v>180</v>
          </cell>
          <cell r="AO1271">
            <v>57</v>
          </cell>
          <cell r="AP1271">
            <v>87</v>
          </cell>
          <cell r="AQ1271">
            <v>21</v>
          </cell>
          <cell r="AR1271">
            <v>0.7</v>
          </cell>
          <cell r="AS1271">
            <v>0.5</v>
          </cell>
        </row>
        <row r="1272">
          <cell r="A1272">
            <v>964</v>
          </cell>
          <cell r="B1272" t="str">
            <v>Tisana, infusão de ervas</v>
          </cell>
          <cell r="C1272" t="str">
            <v>Café, cacau, chá e tisanas</v>
          </cell>
          <cell r="D1272" t="str">
            <v>Bebidas quentes e similares (café, cacau, chá e tisanas de ervas)</v>
          </cell>
          <cell r="E1272" t="str">
            <v>Tisanas</v>
          </cell>
          <cell r="F1272">
            <v>1</v>
          </cell>
          <cell r="G1272">
            <v>3</v>
          </cell>
          <cell r="H1272">
            <v>0</v>
          </cell>
          <cell r="I1272">
            <v>0</v>
          </cell>
          <cell r="J1272">
            <v>0</v>
          </cell>
          <cell r="K1272">
            <v>0</v>
          </cell>
          <cell r="L1272">
            <v>0</v>
          </cell>
          <cell r="M1272">
            <v>0</v>
          </cell>
          <cell r="N1272">
            <v>0.2</v>
          </cell>
          <cell r="O1272">
            <v>0.2</v>
          </cell>
          <cell r="P1272">
            <v>0</v>
          </cell>
          <cell r="Q1272">
            <v>0</v>
          </cell>
          <cell r="R1272">
            <v>0</v>
          </cell>
          <cell r="S1272">
            <v>0</v>
          </cell>
          <cell r="T1272">
            <v>0</v>
          </cell>
          <cell r="U1272">
            <v>0</v>
          </cell>
          <cell r="V1272">
            <v>99.7</v>
          </cell>
          <cell r="W1272">
            <v>0</v>
          </cell>
          <cell r="X1272">
            <v>0</v>
          </cell>
          <cell r="Y1272">
            <v>0</v>
          </cell>
          <cell r="Z1272">
            <v>0</v>
          </cell>
          <cell r="AA1272">
            <v>0</v>
          </cell>
          <cell r="AB1272">
            <v>0</v>
          </cell>
          <cell r="AC1272">
            <v>0</v>
          </cell>
          <cell r="AD1272">
            <v>0</v>
          </cell>
          <cell r="AE1272">
            <v>0</v>
          </cell>
          <cell r="AF1272">
            <v>0</v>
          </cell>
          <cell r="AG1272">
            <v>0</v>
          </cell>
          <cell r="AH1272">
            <v>0</v>
          </cell>
          <cell r="AI1272">
            <v>0</v>
          </cell>
          <cell r="AJ1272">
            <v>0</v>
          </cell>
          <cell r="AK1272">
            <v>1</v>
          </cell>
          <cell r="AL1272">
            <v>0.03</v>
          </cell>
          <cell r="AM1272">
            <v>2</v>
          </cell>
          <cell r="AN1272">
            <v>10</v>
          </cell>
          <cell r="AO1272">
            <v>2</v>
          </cell>
          <cell r="AP1272">
            <v>1</v>
          </cell>
          <cell r="AQ1272">
            <v>1</v>
          </cell>
          <cell r="AR1272">
            <v>0</v>
          </cell>
          <cell r="AS1272">
            <v>0.1</v>
          </cell>
        </row>
        <row r="1273">
          <cell r="A1273">
            <v>546</v>
          </cell>
          <cell r="B1273" t="str">
            <v>Tofu frito com azeite</v>
          </cell>
          <cell r="C1273" t="str">
            <v>Produtos para dietas não padronizadas, substitutos de alimentos e suplementos alimentares</v>
          </cell>
          <cell r="D1273" t="str">
            <v>Substitutos de carne e produtos lácteos</v>
          </cell>
          <cell r="E1273" t="str">
            <v>Substitutos de produtos lácteos</v>
          </cell>
          <cell r="F1273">
            <v>108</v>
          </cell>
          <cell r="G1273">
            <v>451</v>
          </cell>
          <cell r="H1273">
            <v>7.6</v>
          </cell>
          <cell r="I1273">
            <v>1.1000000000000001</v>
          </cell>
          <cell r="J1273">
            <v>3.5</v>
          </cell>
          <cell r="K1273">
            <v>2.8</v>
          </cell>
          <cell r="L1273">
            <v>2.42</v>
          </cell>
          <cell r="M1273">
            <v>0</v>
          </cell>
          <cell r="N1273">
            <v>1.1000000000000001</v>
          </cell>
          <cell r="O1273">
            <v>0.4</v>
          </cell>
          <cell r="P1273">
            <v>0.1</v>
          </cell>
          <cell r="Q1273">
            <v>0.6</v>
          </cell>
          <cell r="R1273">
            <v>0.4</v>
          </cell>
          <cell r="S1273">
            <v>8.6999999999999993</v>
          </cell>
          <cell r="T1273">
            <v>0.7</v>
          </cell>
          <cell r="U1273">
            <v>0</v>
          </cell>
          <cell r="V1273">
            <v>80.400000000000006</v>
          </cell>
          <cell r="W1273">
            <v>0</v>
          </cell>
          <cell r="X1273">
            <v>0</v>
          </cell>
          <cell r="Y1273">
            <v>1</v>
          </cell>
          <cell r="Z1273">
            <v>11</v>
          </cell>
          <cell r="AA1273">
            <v>0</v>
          </cell>
          <cell r="AB1273">
            <v>1.46</v>
          </cell>
          <cell r="AC1273">
            <v>0.08</v>
          </cell>
          <cell r="AD1273">
            <v>0.03</v>
          </cell>
          <cell r="AE1273">
            <v>0.12</v>
          </cell>
          <cell r="AF1273">
            <v>1.56</v>
          </cell>
          <cell r="AG1273">
            <v>1.44</v>
          </cell>
          <cell r="AH1273">
            <v>7.0000000000000007E-2</v>
          </cell>
          <cell r="AI1273">
            <v>0</v>
          </cell>
          <cell r="AJ1273">
            <v>0.6</v>
          </cell>
          <cell r="AK1273">
            <v>13</v>
          </cell>
          <cell r="AL1273">
            <v>2.08</v>
          </cell>
          <cell r="AM1273">
            <v>260</v>
          </cell>
          <cell r="AN1273">
            <v>89</v>
          </cell>
          <cell r="AO1273">
            <v>130</v>
          </cell>
          <cell r="AP1273">
            <v>110</v>
          </cell>
          <cell r="AQ1273">
            <v>94</v>
          </cell>
          <cell r="AR1273">
            <v>1.7</v>
          </cell>
          <cell r="AS1273">
            <v>1</v>
          </cell>
        </row>
        <row r="1274">
          <cell r="A1274">
            <v>547</v>
          </cell>
          <cell r="B1274" t="str">
            <v>Tofu frito com óleo de milho</v>
          </cell>
          <cell r="C1274" t="str">
            <v>Produtos para dietas não padronizadas, substitutos de alimentos e suplementos alimentares</v>
          </cell>
          <cell r="D1274" t="str">
            <v>Substitutos de carne e produtos lácteos</v>
          </cell>
          <cell r="E1274" t="str">
            <v>Substitutos de produtos lácteos</v>
          </cell>
          <cell r="F1274">
            <v>108</v>
          </cell>
          <cell r="G1274">
            <v>451</v>
          </cell>
          <cell r="H1274">
            <v>7.6</v>
          </cell>
          <cell r="I1274">
            <v>1</v>
          </cell>
          <cell r="J1274">
            <v>1.8</v>
          </cell>
          <cell r="K1274">
            <v>4.3</v>
          </cell>
          <cell r="L1274">
            <v>3.91</v>
          </cell>
          <cell r="M1274">
            <v>0</v>
          </cell>
          <cell r="N1274">
            <v>1.1000000000000001</v>
          </cell>
          <cell r="O1274">
            <v>0.4</v>
          </cell>
          <cell r="P1274">
            <v>0.1</v>
          </cell>
          <cell r="Q1274">
            <v>0.6</v>
          </cell>
          <cell r="R1274">
            <v>0.4</v>
          </cell>
          <cell r="S1274">
            <v>8.6999999999999993</v>
          </cell>
          <cell r="T1274">
            <v>0.7</v>
          </cell>
          <cell r="U1274">
            <v>0</v>
          </cell>
          <cell r="V1274">
            <v>80.400000000000006</v>
          </cell>
          <cell r="W1274">
            <v>0</v>
          </cell>
          <cell r="X1274">
            <v>0</v>
          </cell>
          <cell r="Y1274">
            <v>2</v>
          </cell>
          <cell r="Z1274">
            <v>15</v>
          </cell>
          <cell r="AA1274">
            <v>0</v>
          </cell>
          <cell r="AB1274">
            <v>1.81</v>
          </cell>
          <cell r="AC1274">
            <v>0.08</v>
          </cell>
          <cell r="AD1274">
            <v>0.03</v>
          </cell>
          <cell r="AE1274">
            <v>0.12</v>
          </cell>
          <cell r="AF1274">
            <v>1.56</v>
          </cell>
          <cell r="AG1274">
            <v>1.44</v>
          </cell>
          <cell r="AH1274">
            <v>7.0000000000000007E-2</v>
          </cell>
          <cell r="AI1274">
            <v>0</v>
          </cell>
          <cell r="AJ1274">
            <v>0.6</v>
          </cell>
          <cell r="AK1274">
            <v>13</v>
          </cell>
          <cell r="AL1274">
            <v>2.08</v>
          </cell>
          <cell r="AM1274">
            <v>260</v>
          </cell>
          <cell r="AN1274">
            <v>89</v>
          </cell>
          <cell r="AO1274">
            <v>130</v>
          </cell>
          <cell r="AP1274">
            <v>110</v>
          </cell>
          <cell r="AQ1274">
            <v>94</v>
          </cell>
          <cell r="AR1274">
            <v>1.7</v>
          </cell>
          <cell r="AS1274">
            <v>1</v>
          </cell>
        </row>
        <row r="1275">
          <cell r="A1275">
            <v>545</v>
          </cell>
          <cell r="B1275" t="str">
            <v>Tofu simples</v>
          </cell>
          <cell r="C1275" t="str">
            <v>Produtos para dietas não padronizadas, substitutos de alimentos e suplementos alimentares</v>
          </cell>
          <cell r="D1275" t="str">
            <v>Substitutos de carne e produtos lácteos</v>
          </cell>
          <cell r="E1275" t="str">
            <v>Substitutos de produtos lácteos</v>
          </cell>
          <cell r="F1275">
            <v>77</v>
          </cell>
          <cell r="G1275">
            <v>322</v>
          </cell>
          <cell r="H1275">
            <v>4.4000000000000004</v>
          </cell>
          <cell r="I1275">
            <v>0.6</v>
          </cell>
          <cell r="J1275">
            <v>1</v>
          </cell>
          <cell r="K1275">
            <v>2.5</v>
          </cell>
          <cell r="L1275">
            <v>2.2000000000000002</v>
          </cell>
          <cell r="M1275">
            <v>0</v>
          </cell>
          <cell r="N1275">
            <v>0.7</v>
          </cell>
          <cell r="O1275">
            <v>0.3</v>
          </cell>
          <cell r="P1275">
            <v>0.1</v>
          </cell>
          <cell r="Q1275">
            <v>0.3</v>
          </cell>
          <cell r="R1275">
            <v>0.3</v>
          </cell>
          <cell r="S1275">
            <v>8.5</v>
          </cell>
          <cell r="T1275">
            <v>0</v>
          </cell>
          <cell r="U1275">
            <v>0</v>
          </cell>
          <cell r="V1275">
            <v>85</v>
          </cell>
          <cell r="W1275">
            <v>0</v>
          </cell>
          <cell r="X1275">
            <v>0</v>
          </cell>
          <cell r="Y1275">
            <v>0</v>
          </cell>
          <cell r="Z1275">
            <v>2</v>
          </cell>
          <cell r="AA1275">
            <v>0</v>
          </cell>
          <cell r="AB1275">
            <v>1</v>
          </cell>
          <cell r="AC1275">
            <v>7.0000000000000007E-2</v>
          </cell>
          <cell r="AD1275">
            <v>0.03</v>
          </cell>
          <cell r="AE1275">
            <v>0.1</v>
          </cell>
          <cell r="AF1275">
            <v>1.5</v>
          </cell>
          <cell r="AG1275">
            <v>1.4</v>
          </cell>
          <cell r="AH1275">
            <v>0.06</v>
          </cell>
          <cell r="AI1275">
            <v>0</v>
          </cell>
          <cell r="AJ1275">
            <v>0</v>
          </cell>
          <cell r="AK1275">
            <v>15</v>
          </cell>
          <cell r="AL1275">
            <v>1.4</v>
          </cell>
          <cell r="AM1275">
            <v>6</v>
          </cell>
          <cell r="AN1275">
            <v>75</v>
          </cell>
          <cell r="AO1275">
            <v>130</v>
          </cell>
          <cell r="AP1275">
            <v>110</v>
          </cell>
          <cell r="AQ1275">
            <v>91</v>
          </cell>
          <cell r="AR1275">
            <v>1.6</v>
          </cell>
          <cell r="AS1275">
            <v>1</v>
          </cell>
        </row>
        <row r="1276">
          <cell r="A1276">
            <v>1900000017</v>
          </cell>
          <cell r="B1276" t="str">
            <v>Tomate cherry cru</v>
          </cell>
          <cell r="C1276" t="str">
            <v>Produtos hortícolas e derivados</v>
          </cell>
          <cell r="D1276" t="str">
            <v>Frutos de hortícolas</v>
          </cell>
          <cell r="E1276" t="str">
            <v>Solanaceas</v>
          </cell>
          <cell r="F1276">
            <v>30</v>
          </cell>
          <cell r="G1276">
            <v>127</v>
          </cell>
          <cell r="H1276">
            <v>0.8</v>
          </cell>
          <cell r="I1276">
            <v>0.1</v>
          </cell>
          <cell r="J1276">
            <v>0.1</v>
          </cell>
          <cell r="K1276">
            <v>0.4</v>
          </cell>
          <cell r="L1276">
            <v>0.3</v>
          </cell>
          <cell r="M1276">
            <v>0</v>
          </cell>
          <cell r="N1276">
            <v>4</v>
          </cell>
          <cell r="O1276">
            <v>4</v>
          </cell>
          <cell r="P1276">
            <v>0</v>
          </cell>
          <cell r="Q1276">
            <v>0</v>
          </cell>
          <cell r="R1276">
            <v>1.6</v>
          </cell>
          <cell r="S1276">
            <v>1</v>
          </cell>
          <cell r="T1276">
            <v>0</v>
          </cell>
          <cell r="U1276">
            <v>0</v>
          </cell>
          <cell r="V1276">
            <v>91.7</v>
          </cell>
          <cell r="W1276">
            <v>0</v>
          </cell>
          <cell r="X1276">
            <v>0</v>
          </cell>
          <cell r="Y1276">
            <v>105</v>
          </cell>
          <cell r="Z1276">
            <v>479</v>
          </cell>
          <cell r="AA1276">
            <v>0</v>
          </cell>
          <cell r="AB1276">
            <v>0.71</v>
          </cell>
          <cell r="AC1276">
            <v>0.05</v>
          </cell>
          <cell r="AD1276">
            <v>0.02</v>
          </cell>
          <cell r="AE1276">
            <v>0.7</v>
          </cell>
          <cell r="AF1276">
            <v>0.8</v>
          </cell>
          <cell r="AG1276">
            <v>0.1</v>
          </cell>
          <cell r="AH1276">
            <v>0.08</v>
          </cell>
          <cell r="AI1276">
            <v>0</v>
          </cell>
          <cell r="AJ1276">
            <v>19.5</v>
          </cell>
          <cell r="AK1276">
            <v>22</v>
          </cell>
          <cell r="AL1276">
            <v>0.5</v>
          </cell>
          <cell r="AM1276">
            <v>3.5</v>
          </cell>
          <cell r="AN1276">
            <v>310</v>
          </cell>
          <cell r="AO1276">
            <v>8.5</v>
          </cell>
          <cell r="AP1276">
            <v>32</v>
          </cell>
          <cell r="AQ1276">
            <v>12</v>
          </cell>
          <cell r="AR1276">
            <v>0.3</v>
          </cell>
          <cell r="AS1276">
            <v>0.1</v>
          </cell>
          <cell r="AT1276">
            <v>0</v>
          </cell>
          <cell r="AU1276">
            <v>1.6</v>
          </cell>
        </row>
        <row r="1277">
          <cell r="A1277">
            <v>1900000080</v>
          </cell>
          <cell r="B1277" t="str">
            <v>Tomate concentrado</v>
          </cell>
          <cell r="C1277" t="str">
            <v>Produtos hortícolas e derivados</v>
          </cell>
          <cell r="D1277" t="str">
            <v>Produtos hortícolas transformados ou em conserva e produtos similares</v>
          </cell>
          <cell r="E1277" t="str">
            <v>Produtos de tomate processados</v>
          </cell>
          <cell r="F1277">
            <v>82</v>
          </cell>
          <cell r="G1277">
            <v>344</v>
          </cell>
          <cell r="H1277">
            <v>0.3</v>
          </cell>
          <cell r="I1277">
            <v>0</v>
          </cell>
          <cell r="J1277">
            <v>0</v>
          </cell>
          <cell r="K1277">
            <v>0.1</v>
          </cell>
          <cell r="L1277">
            <v>0</v>
          </cell>
          <cell r="M1277">
            <v>0</v>
          </cell>
          <cell r="N1277">
            <v>14.3</v>
          </cell>
          <cell r="O1277">
            <v>10</v>
          </cell>
          <cell r="P1277">
            <v>0</v>
          </cell>
          <cell r="Q1277">
            <v>4</v>
          </cell>
          <cell r="R1277">
            <v>3.9</v>
          </cell>
          <cell r="S1277">
            <v>3.7</v>
          </cell>
          <cell r="T1277">
            <v>0.3</v>
          </cell>
          <cell r="U1277">
            <v>0</v>
          </cell>
          <cell r="V1277">
            <v>75.3</v>
          </cell>
          <cell r="W1277">
            <v>0</v>
          </cell>
          <cell r="X1277">
            <v>0</v>
          </cell>
          <cell r="Y1277">
            <v>190</v>
          </cell>
          <cell r="Z1277">
            <v>1140</v>
          </cell>
          <cell r="AA1277">
            <v>0</v>
          </cell>
          <cell r="AB1277">
            <v>5</v>
          </cell>
          <cell r="AC1277">
            <v>0.09</v>
          </cell>
          <cell r="AD1277">
            <v>0.14000000000000001</v>
          </cell>
          <cell r="AE1277">
            <v>2.84</v>
          </cell>
          <cell r="AF1277">
            <v>3.32</v>
          </cell>
          <cell r="AG1277">
            <v>0.48</v>
          </cell>
          <cell r="AH1277">
            <v>0.23</v>
          </cell>
          <cell r="AI1277">
            <v>0</v>
          </cell>
          <cell r="AJ1277">
            <v>14.4</v>
          </cell>
          <cell r="AK1277">
            <v>26.1</v>
          </cell>
          <cell r="AL1277">
            <v>2.13</v>
          </cell>
          <cell r="AM1277">
            <v>110</v>
          </cell>
          <cell r="AN1277">
            <v>1090</v>
          </cell>
          <cell r="AO1277">
            <v>50</v>
          </cell>
          <cell r="AP1277">
            <v>78</v>
          </cell>
          <cell r="AQ1277">
            <v>55</v>
          </cell>
          <cell r="AR1277">
            <v>2.9</v>
          </cell>
          <cell r="AS1277">
            <v>0.5</v>
          </cell>
          <cell r="AT1277">
            <v>0.2</v>
          </cell>
          <cell r="AU1277">
            <v>3.3</v>
          </cell>
        </row>
        <row r="1278">
          <cell r="A1278">
            <v>615</v>
          </cell>
          <cell r="B1278" t="str">
            <v>Tomate cru</v>
          </cell>
          <cell r="C1278" t="str">
            <v>Produtos hortícolas e derivados</v>
          </cell>
          <cell r="D1278" t="str">
            <v>Frutos de hortícolas</v>
          </cell>
          <cell r="E1278" t="str">
            <v>Solanaceas</v>
          </cell>
          <cell r="F1278">
            <v>23</v>
          </cell>
          <cell r="G1278">
            <v>95</v>
          </cell>
          <cell r="H1278">
            <v>0.3</v>
          </cell>
          <cell r="I1278">
            <v>0</v>
          </cell>
          <cell r="J1278">
            <v>0.1</v>
          </cell>
          <cell r="K1278">
            <v>0.2</v>
          </cell>
          <cell r="L1278">
            <v>0.2</v>
          </cell>
          <cell r="M1278">
            <v>0</v>
          </cell>
          <cell r="N1278">
            <v>3.5</v>
          </cell>
          <cell r="O1278">
            <v>3.5</v>
          </cell>
          <cell r="P1278">
            <v>0</v>
          </cell>
          <cell r="Q1278">
            <v>0</v>
          </cell>
          <cell r="R1278">
            <v>1.3</v>
          </cell>
          <cell r="S1278">
            <v>0.8</v>
          </cell>
          <cell r="T1278">
            <v>0</v>
          </cell>
          <cell r="U1278">
            <v>0</v>
          </cell>
          <cell r="V1278">
            <v>93.5</v>
          </cell>
          <cell r="W1278">
            <v>0</v>
          </cell>
          <cell r="X1278">
            <v>0</v>
          </cell>
          <cell r="Y1278">
            <v>85</v>
          </cell>
          <cell r="Z1278">
            <v>510</v>
          </cell>
          <cell r="AA1278">
            <v>0</v>
          </cell>
          <cell r="AB1278">
            <v>1.2</v>
          </cell>
          <cell r="AC1278">
            <v>0.05</v>
          </cell>
          <cell r="AD1278">
            <v>0.03</v>
          </cell>
          <cell r="AE1278">
            <v>0.6</v>
          </cell>
          <cell r="AF1278">
            <v>0.7</v>
          </cell>
          <cell r="AG1278">
            <v>0.1</v>
          </cell>
          <cell r="AH1278">
            <v>0.14000000000000001</v>
          </cell>
          <cell r="AI1278">
            <v>0</v>
          </cell>
          <cell r="AJ1278">
            <v>20</v>
          </cell>
          <cell r="AK1278">
            <v>17</v>
          </cell>
          <cell r="AL1278">
            <v>0.54</v>
          </cell>
          <cell r="AM1278">
            <v>13</v>
          </cell>
          <cell r="AN1278">
            <v>250</v>
          </cell>
          <cell r="AO1278">
            <v>11</v>
          </cell>
          <cell r="AP1278">
            <v>17</v>
          </cell>
          <cell r="AQ1278">
            <v>11</v>
          </cell>
          <cell r="AR1278">
            <v>0.7</v>
          </cell>
          <cell r="AS1278">
            <v>0.1</v>
          </cell>
          <cell r="AU1278">
            <v>0.3</v>
          </cell>
        </row>
        <row r="1279">
          <cell r="A1279">
            <v>616</v>
          </cell>
          <cell r="B1279" t="str">
            <v>Tomate em conserva ao natural</v>
          </cell>
          <cell r="C1279" t="str">
            <v>Produtos hortícolas e derivados</v>
          </cell>
          <cell r="D1279" t="str">
            <v>Produtos hortícolas transformados ou em conserva e produtos similares</v>
          </cell>
          <cell r="E1279" t="str">
            <v>Produtos de tomate processados</v>
          </cell>
          <cell r="F1279">
            <v>21</v>
          </cell>
          <cell r="G1279">
            <v>90</v>
          </cell>
          <cell r="H1279">
            <v>0.3</v>
          </cell>
          <cell r="I1279">
            <v>0.1</v>
          </cell>
          <cell r="J1279">
            <v>0</v>
          </cell>
          <cell r="K1279">
            <v>0.2</v>
          </cell>
          <cell r="L1279">
            <v>0.2</v>
          </cell>
          <cell r="M1279">
            <v>0</v>
          </cell>
          <cell r="N1279">
            <v>3.2</v>
          </cell>
          <cell r="O1279">
            <v>3</v>
          </cell>
          <cell r="P1279">
            <v>0</v>
          </cell>
          <cell r="Q1279">
            <v>0.2</v>
          </cell>
          <cell r="R1279">
            <v>0.9</v>
          </cell>
          <cell r="S1279">
            <v>1</v>
          </cell>
          <cell r="T1279">
            <v>0.1</v>
          </cell>
          <cell r="U1279">
            <v>0</v>
          </cell>
          <cell r="V1279">
            <v>93.8</v>
          </cell>
          <cell r="W1279">
            <v>0</v>
          </cell>
          <cell r="X1279">
            <v>0</v>
          </cell>
          <cell r="Y1279">
            <v>333</v>
          </cell>
          <cell r="Z1279">
            <v>2000</v>
          </cell>
          <cell r="AA1279">
            <v>0</v>
          </cell>
          <cell r="AB1279">
            <v>1.2</v>
          </cell>
          <cell r="AC1279">
            <v>0.04</v>
          </cell>
          <cell r="AD1279">
            <v>0.03</v>
          </cell>
          <cell r="AE1279">
            <v>0.9</v>
          </cell>
          <cell r="AF1279">
            <v>1</v>
          </cell>
          <cell r="AG1279">
            <v>0.1</v>
          </cell>
          <cell r="AH1279">
            <v>0.11</v>
          </cell>
          <cell r="AI1279">
            <v>0</v>
          </cell>
          <cell r="AJ1279">
            <v>15</v>
          </cell>
          <cell r="AK1279">
            <v>11</v>
          </cell>
          <cell r="AL1279">
            <v>0.76</v>
          </cell>
          <cell r="AM1279">
            <v>29</v>
          </cell>
          <cell r="AN1279">
            <v>270</v>
          </cell>
          <cell r="AO1279">
            <v>10</v>
          </cell>
          <cell r="AP1279">
            <v>25</v>
          </cell>
          <cell r="AQ1279">
            <v>11</v>
          </cell>
          <cell r="AR1279">
            <v>0.6</v>
          </cell>
          <cell r="AS1279">
            <v>0.3</v>
          </cell>
        </row>
        <row r="1280">
          <cell r="A1280">
            <v>1227</v>
          </cell>
          <cell r="B1280" t="str">
            <v>Tomilho fresco</v>
          </cell>
          <cell r="C1280" t="str">
            <v>Produtos hortícolas e derivados</v>
          </cell>
          <cell r="D1280" t="str">
            <v>Ervas e flores comestíveis</v>
          </cell>
          <cell r="E1280" t="str">
            <v>Ervas aromáticas</v>
          </cell>
          <cell r="F1280">
            <v>52</v>
          </cell>
          <cell r="G1280">
            <v>219</v>
          </cell>
          <cell r="H1280">
            <v>1.2</v>
          </cell>
          <cell r="I1280">
            <v>0.6</v>
          </cell>
          <cell r="J1280">
            <v>0.1</v>
          </cell>
          <cell r="K1280">
            <v>0.3</v>
          </cell>
          <cell r="L1280">
            <v>0.24</v>
          </cell>
          <cell r="M1280">
            <v>0</v>
          </cell>
          <cell r="N1280">
            <v>7.4</v>
          </cell>
          <cell r="O1280">
            <v>7.3</v>
          </cell>
          <cell r="P1280">
            <v>0</v>
          </cell>
          <cell r="Q1280">
            <v>0.1</v>
          </cell>
          <cell r="R1280">
            <v>3</v>
          </cell>
          <cell r="S1280">
            <v>1.5</v>
          </cell>
          <cell r="T1280">
            <v>0</v>
          </cell>
          <cell r="U1280">
            <v>0</v>
          </cell>
          <cell r="V1280">
            <v>85</v>
          </cell>
          <cell r="W1280">
            <v>0</v>
          </cell>
          <cell r="X1280">
            <v>0</v>
          </cell>
          <cell r="Y1280">
            <v>102</v>
          </cell>
          <cell r="Z1280">
            <v>610</v>
          </cell>
          <cell r="AA1280">
            <v>0</v>
          </cell>
          <cell r="AB1280">
            <v>0.8</v>
          </cell>
          <cell r="AC1280">
            <v>0.08</v>
          </cell>
          <cell r="AD1280">
            <v>7.0000000000000007E-2</v>
          </cell>
          <cell r="AE1280">
            <v>0.8</v>
          </cell>
          <cell r="AF1280">
            <v>1</v>
          </cell>
          <cell r="AG1280">
            <v>0.2</v>
          </cell>
          <cell r="AH1280">
            <v>0.15</v>
          </cell>
          <cell r="AI1280">
            <v>0</v>
          </cell>
          <cell r="AJ1280">
            <v>0</v>
          </cell>
          <cell r="AK1280">
            <v>20</v>
          </cell>
          <cell r="AL1280">
            <v>1.7</v>
          </cell>
          <cell r="AM1280">
            <v>9</v>
          </cell>
          <cell r="AN1280">
            <v>130</v>
          </cell>
          <cell r="AO1280">
            <v>310</v>
          </cell>
          <cell r="AP1280">
            <v>32</v>
          </cell>
          <cell r="AQ1280">
            <v>36</v>
          </cell>
          <cell r="AR1280">
            <v>20</v>
          </cell>
          <cell r="AS1280">
            <v>1</v>
          </cell>
        </row>
        <row r="1281">
          <cell r="A1281">
            <v>1228</v>
          </cell>
          <cell r="B1281" t="str">
            <v>Tomilho seco</v>
          </cell>
          <cell r="C1281" t="str">
            <v>Leguminosas, frutos de casca rija, sementes oleaginosas e especiarias</v>
          </cell>
          <cell r="D1281" t="str">
            <v xml:space="preserve">Especiarias </v>
          </cell>
          <cell r="E1281" t="str">
            <v>Ervas secas</v>
          </cell>
          <cell r="F1281">
            <v>321</v>
          </cell>
          <cell r="G1281">
            <v>1350</v>
          </cell>
          <cell r="H1281">
            <v>7.4</v>
          </cell>
          <cell r="I1281">
            <v>2.7</v>
          </cell>
          <cell r="J1281">
            <v>0.5</v>
          </cell>
          <cell r="K1281">
            <v>1.2</v>
          </cell>
          <cell r="L1281">
            <v>1.1000000000000001</v>
          </cell>
          <cell r="M1281">
            <v>0</v>
          </cell>
          <cell r="N1281">
            <v>45.3</v>
          </cell>
          <cell r="O1281">
            <v>45.3</v>
          </cell>
          <cell r="P1281">
            <v>0</v>
          </cell>
          <cell r="Q1281">
            <v>0</v>
          </cell>
          <cell r="R1281">
            <v>18.600000000000001</v>
          </cell>
          <cell r="S1281">
            <v>9.1</v>
          </cell>
          <cell r="T1281">
            <v>0.1</v>
          </cell>
          <cell r="U1281">
            <v>0</v>
          </cell>
          <cell r="V1281">
            <v>7.8</v>
          </cell>
          <cell r="W1281">
            <v>0</v>
          </cell>
          <cell r="X1281">
            <v>0</v>
          </cell>
          <cell r="Y1281">
            <v>456</v>
          </cell>
          <cell r="Z1281">
            <v>2736</v>
          </cell>
          <cell r="AA1281">
            <v>0</v>
          </cell>
          <cell r="AB1281">
            <v>9.15</v>
          </cell>
          <cell r="AC1281">
            <v>0.51</v>
          </cell>
          <cell r="AD1281">
            <v>0.4</v>
          </cell>
          <cell r="AE1281">
            <v>4.9000000000000004</v>
          </cell>
          <cell r="AF1281">
            <v>7.4</v>
          </cell>
          <cell r="AG1281">
            <v>2.5</v>
          </cell>
          <cell r="AH1281">
            <v>0.38</v>
          </cell>
          <cell r="AI1281">
            <v>0</v>
          </cell>
          <cell r="AJ1281">
            <v>0</v>
          </cell>
          <cell r="AK1281">
            <v>0</v>
          </cell>
          <cell r="AL1281">
            <v>3.12</v>
          </cell>
          <cell r="AM1281">
            <v>55</v>
          </cell>
          <cell r="AN1281">
            <v>810</v>
          </cell>
          <cell r="AO1281">
            <v>1890</v>
          </cell>
          <cell r="AP1281">
            <v>200</v>
          </cell>
          <cell r="AQ1281">
            <v>40</v>
          </cell>
          <cell r="AR1281">
            <v>120</v>
          </cell>
          <cell r="AS1281">
            <v>6.2</v>
          </cell>
        </row>
        <row r="1282">
          <cell r="A1282">
            <v>692</v>
          </cell>
          <cell r="B1282" t="str">
            <v>Toranja</v>
          </cell>
          <cell r="C1282" t="str">
            <v>Frutos e produtos derivados de frutos</v>
          </cell>
          <cell r="D1282" t="str">
            <v>Fruta utilizada como fruta</v>
          </cell>
          <cell r="E1282" t="str">
            <v>Frutos cítricos</v>
          </cell>
          <cell r="F1282">
            <v>36</v>
          </cell>
          <cell r="G1282">
            <v>151</v>
          </cell>
          <cell r="H1282">
            <v>0.1</v>
          </cell>
          <cell r="I1282">
            <v>0</v>
          </cell>
          <cell r="J1282">
            <v>0</v>
          </cell>
          <cell r="K1282">
            <v>0.1</v>
          </cell>
          <cell r="L1282">
            <v>0</v>
          </cell>
          <cell r="M1282">
            <v>0</v>
          </cell>
          <cell r="N1282">
            <v>6</v>
          </cell>
          <cell r="O1282">
            <v>6</v>
          </cell>
          <cell r="P1282">
            <v>0</v>
          </cell>
          <cell r="Q1282">
            <v>0</v>
          </cell>
          <cell r="R1282">
            <v>1.6</v>
          </cell>
          <cell r="S1282">
            <v>0.9</v>
          </cell>
          <cell r="T1282">
            <v>0</v>
          </cell>
          <cell r="U1282">
            <v>0</v>
          </cell>
          <cell r="V1282">
            <v>90.9</v>
          </cell>
          <cell r="W1282">
            <v>1.3</v>
          </cell>
          <cell r="X1282">
            <v>0</v>
          </cell>
          <cell r="Y1282">
            <v>3</v>
          </cell>
          <cell r="Z1282">
            <v>17</v>
          </cell>
          <cell r="AA1282">
            <v>0</v>
          </cell>
          <cell r="AB1282">
            <v>0.19</v>
          </cell>
          <cell r="AC1282">
            <v>0.08</v>
          </cell>
          <cell r="AD1282">
            <v>0.02</v>
          </cell>
          <cell r="AE1282">
            <v>0.3</v>
          </cell>
          <cell r="AF1282">
            <v>0.4</v>
          </cell>
          <cell r="AG1282">
            <v>0.1</v>
          </cell>
          <cell r="AH1282">
            <v>0.03</v>
          </cell>
          <cell r="AI1282">
            <v>0</v>
          </cell>
          <cell r="AJ1282">
            <v>43</v>
          </cell>
          <cell r="AK1282">
            <v>26</v>
          </cell>
          <cell r="AL1282">
            <v>0.42</v>
          </cell>
          <cell r="AM1282">
            <v>1</v>
          </cell>
          <cell r="AN1282">
            <v>200</v>
          </cell>
          <cell r="AO1282">
            <v>26</v>
          </cell>
          <cell r="AP1282">
            <v>19</v>
          </cell>
          <cell r="AQ1282">
            <v>11</v>
          </cell>
          <cell r="AR1282">
            <v>0.1</v>
          </cell>
          <cell r="AS1282">
            <v>0</v>
          </cell>
        </row>
        <row r="1283">
          <cell r="A1283">
            <v>498</v>
          </cell>
          <cell r="B1283" t="str">
            <v>Torta de chocolate e chantilly</v>
          </cell>
          <cell r="C1283" t="str">
            <v>Cereais e produtos à base de cereais</v>
          </cell>
          <cell r="D1283" t="str">
            <v>Produtos de pastelaria fina</v>
          </cell>
          <cell r="E1283" t="str">
            <v>Bolos</v>
          </cell>
          <cell r="F1283">
            <v>369</v>
          </cell>
          <cell r="G1283">
            <v>1540</v>
          </cell>
          <cell r="H1283">
            <v>23.9</v>
          </cell>
          <cell r="I1283">
            <v>12.3</v>
          </cell>
          <cell r="J1283">
            <v>6.5</v>
          </cell>
          <cell r="K1283">
            <v>1.4</v>
          </cell>
          <cell r="L1283">
            <v>1.23</v>
          </cell>
          <cell r="M1283">
            <v>0.6</v>
          </cell>
          <cell r="N1283">
            <v>29.6</v>
          </cell>
          <cell r="O1283">
            <v>28.3</v>
          </cell>
          <cell r="P1283">
            <v>0</v>
          </cell>
          <cell r="Q1283">
            <v>1.3</v>
          </cell>
          <cell r="R1283">
            <v>1.5</v>
          </cell>
          <cell r="S1283">
            <v>8</v>
          </cell>
          <cell r="T1283">
            <v>0.2</v>
          </cell>
          <cell r="U1283">
            <v>0</v>
          </cell>
          <cell r="V1283">
            <v>33.6</v>
          </cell>
          <cell r="W1283">
            <v>0</v>
          </cell>
          <cell r="X1283">
            <v>210</v>
          </cell>
          <cell r="Y1283">
            <v>288</v>
          </cell>
          <cell r="Z1283">
            <v>115</v>
          </cell>
          <cell r="AA1283">
            <v>0.7</v>
          </cell>
          <cell r="AB1283">
            <v>1.64</v>
          </cell>
          <cell r="AC1283">
            <v>0.05</v>
          </cell>
          <cell r="AD1283">
            <v>0.25</v>
          </cell>
          <cell r="AE1283">
            <v>0.47</v>
          </cell>
          <cell r="AF1283">
            <v>2.4900000000000002</v>
          </cell>
          <cell r="AG1283">
            <v>2.0299999999999998</v>
          </cell>
          <cell r="AH1283">
            <v>0.12</v>
          </cell>
          <cell r="AI1283">
            <v>0.46</v>
          </cell>
          <cell r="AJ1283">
            <v>0</v>
          </cell>
          <cell r="AK1283">
            <v>14</v>
          </cell>
          <cell r="AL1283">
            <v>1.1599999999999999</v>
          </cell>
          <cell r="AM1283">
            <v>70</v>
          </cell>
          <cell r="AN1283">
            <v>300</v>
          </cell>
          <cell r="AO1283">
            <v>57</v>
          </cell>
          <cell r="AP1283">
            <v>150</v>
          </cell>
          <cell r="AQ1283">
            <v>52</v>
          </cell>
          <cell r="AR1283">
            <v>1.5</v>
          </cell>
          <cell r="AS1283">
            <v>0.8</v>
          </cell>
        </row>
        <row r="1284">
          <cell r="A1284">
            <v>60302002</v>
          </cell>
          <cell r="B1284" t="str">
            <v>Tosta de trigo</v>
          </cell>
          <cell r="C1284" t="str">
            <v>Cereais e produtos à base de cereais</v>
          </cell>
          <cell r="D1284" t="str">
            <v>Pão e produtos similares</v>
          </cell>
          <cell r="E1284" t="str">
            <v>Tostas</v>
          </cell>
          <cell r="F1284">
            <v>377</v>
          </cell>
          <cell r="G1284">
            <v>1600</v>
          </cell>
          <cell r="H1284">
            <v>4.2</v>
          </cell>
          <cell r="I1284">
            <v>0.9</v>
          </cell>
          <cell r="J1284">
            <v>0.6</v>
          </cell>
          <cell r="K1284">
            <v>1.6</v>
          </cell>
          <cell r="L1284">
            <v>1.58</v>
          </cell>
          <cell r="M1284">
            <v>0</v>
          </cell>
          <cell r="N1284">
            <v>69.7</v>
          </cell>
          <cell r="O1284">
            <v>2.9</v>
          </cell>
          <cell r="P1284">
            <v>0</v>
          </cell>
          <cell r="Q1284">
            <v>66.8</v>
          </cell>
          <cell r="R1284">
            <v>5.4</v>
          </cell>
          <cell r="S1284">
            <v>12.5</v>
          </cell>
          <cell r="T1284">
            <v>1</v>
          </cell>
          <cell r="U1284">
            <v>0</v>
          </cell>
          <cell r="V1284">
            <v>6.9</v>
          </cell>
          <cell r="W1284">
            <v>0</v>
          </cell>
          <cell r="X1284">
            <v>0</v>
          </cell>
          <cell r="Y1284">
            <v>0</v>
          </cell>
          <cell r="Z1284">
            <v>0</v>
          </cell>
          <cell r="AA1284">
            <v>0</v>
          </cell>
          <cell r="AB1284">
            <v>0</v>
          </cell>
          <cell r="AC1284">
            <v>0.15</v>
          </cell>
          <cell r="AD1284">
            <v>0.76</v>
          </cell>
          <cell r="AE1284">
            <v>5.6</v>
          </cell>
          <cell r="AF1284">
            <v>8.18</v>
          </cell>
          <cell r="AG1284">
            <v>2.64</v>
          </cell>
          <cell r="AH1284">
            <v>0.14000000000000001</v>
          </cell>
          <cell r="AI1284">
            <v>0</v>
          </cell>
          <cell r="AJ1284">
            <v>3.6</v>
          </cell>
          <cell r="AK1284">
            <v>32</v>
          </cell>
          <cell r="AL1284">
            <v>1.49</v>
          </cell>
          <cell r="AM1284">
            <v>390</v>
          </cell>
          <cell r="AN1284">
            <v>210</v>
          </cell>
          <cell r="AO1284">
            <v>77</v>
          </cell>
          <cell r="AP1284">
            <v>210</v>
          </cell>
          <cell r="AQ1284">
            <v>71</v>
          </cell>
          <cell r="AR1284">
            <v>2.4</v>
          </cell>
          <cell r="AS1284">
            <v>1.8</v>
          </cell>
          <cell r="AU1284">
            <v>1</v>
          </cell>
        </row>
        <row r="1285">
          <cell r="A1285">
            <v>442</v>
          </cell>
          <cell r="B1285" t="str">
            <v>Tosta de trigo integral</v>
          </cell>
          <cell r="C1285" t="str">
            <v>Cereais e produtos à base de cereais</v>
          </cell>
          <cell r="D1285" t="str">
            <v>Pão e produtos similares</v>
          </cell>
          <cell r="E1285" t="str">
            <v>Tostas</v>
          </cell>
          <cell r="F1285">
            <v>373</v>
          </cell>
          <cell r="G1285">
            <v>1570</v>
          </cell>
          <cell r="H1285">
            <v>5.0999999999999996</v>
          </cell>
          <cell r="I1285">
            <v>1</v>
          </cell>
          <cell r="J1285">
            <v>0.8</v>
          </cell>
          <cell r="K1285">
            <v>2.2000000000000002</v>
          </cell>
          <cell r="L1285">
            <v>2</v>
          </cell>
          <cell r="M1285">
            <v>0</v>
          </cell>
          <cell r="N1285">
            <v>62.6</v>
          </cell>
          <cell r="O1285">
            <v>3.5</v>
          </cell>
          <cell r="P1285">
            <v>0</v>
          </cell>
          <cell r="Q1285">
            <v>59.1</v>
          </cell>
          <cell r="R1285">
            <v>7.4</v>
          </cell>
          <cell r="S1285">
            <v>15.4</v>
          </cell>
          <cell r="T1285">
            <v>1.1000000000000001</v>
          </cell>
          <cell r="U1285">
            <v>0</v>
          </cell>
          <cell r="V1285">
            <v>6.6</v>
          </cell>
          <cell r="W1285">
            <v>0</v>
          </cell>
          <cell r="X1285">
            <v>0</v>
          </cell>
          <cell r="Y1285">
            <v>0</v>
          </cell>
          <cell r="Z1285">
            <v>0</v>
          </cell>
          <cell r="AA1285">
            <v>0</v>
          </cell>
          <cell r="AB1285">
            <v>0</v>
          </cell>
          <cell r="AC1285">
            <v>0.2</v>
          </cell>
          <cell r="AD1285">
            <v>1.8</v>
          </cell>
          <cell r="AE1285">
            <v>7</v>
          </cell>
          <cell r="AF1285">
            <v>10</v>
          </cell>
          <cell r="AG1285">
            <v>3.2</v>
          </cell>
          <cell r="AH1285">
            <v>0.2</v>
          </cell>
          <cell r="AI1285">
            <v>0</v>
          </cell>
          <cell r="AJ1285">
            <v>12</v>
          </cell>
          <cell r="AK1285">
            <v>46</v>
          </cell>
          <cell r="AL1285">
            <v>2.86</v>
          </cell>
          <cell r="AM1285">
            <v>430</v>
          </cell>
          <cell r="AN1285">
            <v>340</v>
          </cell>
          <cell r="AO1285">
            <v>76</v>
          </cell>
          <cell r="AP1285">
            <v>290</v>
          </cell>
          <cell r="AQ1285">
            <v>150</v>
          </cell>
          <cell r="AR1285">
            <v>3.2</v>
          </cell>
          <cell r="AS1285">
            <v>3.1</v>
          </cell>
        </row>
        <row r="1286">
          <cell r="A1286">
            <v>441</v>
          </cell>
          <cell r="B1286" t="str">
            <v>Tosta de trigo sem sal</v>
          </cell>
          <cell r="C1286" t="str">
            <v>Cereais e produtos à base de cereais</v>
          </cell>
          <cell r="D1286" t="str">
            <v>Pão e produtos similares</v>
          </cell>
          <cell r="E1286" t="str">
            <v>Tostas</v>
          </cell>
          <cell r="F1286">
            <v>379</v>
          </cell>
          <cell r="G1286">
            <v>1600</v>
          </cell>
          <cell r="H1286">
            <v>3.8</v>
          </cell>
          <cell r="I1286">
            <v>0.9</v>
          </cell>
          <cell r="J1286">
            <v>0.5</v>
          </cell>
          <cell r="K1286">
            <v>1.4</v>
          </cell>
          <cell r="L1286">
            <v>1.4</v>
          </cell>
          <cell r="M1286">
            <v>0</v>
          </cell>
          <cell r="N1286">
            <v>72.7</v>
          </cell>
          <cell r="O1286">
            <v>2.6</v>
          </cell>
          <cell r="P1286">
            <v>0</v>
          </cell>
          <cell r="Q1286">
            <v>70.099999999999994</v>
          </cell>
          <cell r="R1286">
            <v>4.5</v>
          </cell>
          <cell r="S1286">
            <v>11.3</v>
          </cell>
          <cell r="T1286">
            <v>0.1</v>
          </cell>
          <cell r="U1286">
            <v>0</v>
          </cell>
          <cell r="V1286">
            <v>6.8</v>
          </cell>
          <cell r="W1286">
            <v>0</v>
          </cell>
          <cell r="X1286">
            <v>0</v>
          </cell>
          <cell r="Y1286">
            <v>0</v>
          </cell>
          <cell r="Z1286">
            <v>0</v>
          </cell>
          <cell r="AA1286">
            <v>0</v>
          </cell>
          <cell r="AB1286">
            <v>0</v>
          </cell>
          <cell r="AC1286">
            <v>0.13</v>
          </cell>
          <cell r="AD1286">
            <v>0.32</v>
          </cell>
          <cell r="AE1286">
            <v>5</v>
          </cell>
          <cell r="AF1286">
            <v>7.4</v>
          </cell>
          <cell r="AG1286">
            <v>2.4</v>
          </cell>
          <cell r="AH1286">
            <v>0.11</v>
          </cell>
          <cell r="AI1286">
            <v>0</v>
          </cell>
          <cell r="AJ1286">
            <v>0</v>
          </cell>
          <cell r="AK1286">
            <v>26</v>
          </cell>
          <cell r="AL1286">
            <v>0.93</v>
          </cell>
          <cell r="AM1286">
            <v>28</v>
          </cell>
          <cell r="AN1286">
            <v>150</v>
          </cell>
          <cell r="AO1286">
            <v>78</v>
          </cell>
          <cell r="AP1286">
            <v>180</v>
          </cell>
          <cell r="AQ1286">
            <v>39</v>
          </cell>
          <cell r="AR1286">
            <v>2.1</v>
          </cell>
          <cell r="AS1286">
            <v>1.3</v>
          </cell>
        </row>
        <row r="1287">
          <cell r="A1287">
            <v>440</v>
          </cell>
          <cell r="B1287" t="str">
            <v>Tosta de trigo simples</v>
          </cell>
          <cell r="C1287" t="str">
            <v>Cereais e produtos à base de cereais</v>
          </cell>
          <cell r="D1287" t="str">
            <v>Pão e produtos similares</v>
          </cell>
          <cell r="E1287" t="str">
            <v>Tostas</v>
          </cell>
          <cell r="F1287">
            <v>379</v>
          </cell>
          <cell r="G1287">
            <v>1600</v>
          </cell>
          <cell r="H1287">
            <v>3.8</v>
          </cell>
          <cell r="I1287">
            <v>0.9</v>
          </cell>
          <cell r="J1287">
            <v>0.5</v>
          </cell>
          <cell r="K1287">
            <v>1.4</v>
          </cell>
          <cell r="L1287">
            <v>1.4</v>
          </cell>
          <cell r="M1287">
            <v>0</v>
          </cell>
          <cell r="N1287">
            <v>72.7</v>
          </cell>
          <cell r="O1287">
            <v>2.6</v>
          </cell>
          <cell r="P1287">
            <v>0</v>
          </cell>
          <cell r="Q1287">
            <v>70.099999999999994</v>
          </cell>
          <cell r="R1287">
            <v>4.5</v>
          </cell>
          <cell r="S1287">
            <v>11.3</v>
          </cell>
          <cell r="T1287">
            <v>1.1000000000000001</v>
          </cell>
          <cell r="U1287">
            <v>0</v>
          </cell>
          <cell r="V1287">
            <v>7</v>
          </cell>
          <cell r="W1287">
            <v>0</v>
          </cell>
          <cell r="X1287">
            <v>0</v>
          </cell>
          <cell r="Y1287">
            <v>0</v>
          </cell>
          <cell r="Z1287">
            <v>0</v>
          </cell>
          <cell r="AA1287">
            <v>0</v>
          </cell>
          <cell r="AB1287">
            <v>0</v>
          </cell>
          <cell r="AC1287">
            <v>0.13</v>
          </cell>
          <cell r="AD1287">
            <v>0.32</v>
          </cell>
          <cell r="AE1287">
            <v>5</v>
          </cell>
          <cell r="AF1287">
            <v>7.4</v>
          </cell>
          <cell r="AG1287">
            <v>2.4</v>
          </cell>
          <cell r="AH1287">
            <v>0.11</v>
          </cell>
          <cell r="AI1287">
            <v>0</v>
          </cell>
          <cell r="AJ1287">
            <v>0</v>
          </cell>
          <cell r="AK1287">
            <v>26</v>
          </cell>
          <cell r="AL1287">
            <v>0.9</v>
          </cell>
          <cell r="AM1287">
            <v>430</v>
          </cell>
          <cell r="AN1287">
            <v>150</v>
          </cell>
          <cell r="AO1287">
            <v>78</v>
          </cell>
          <cell r="AP1287">
            <v>180</v>
          </cell>
          <cell r="AQ1287">
            <v>39</v>
          </cell>
          <cell r="AR1287">
            <v>2.1</v>
          </cell>
          <cell r="AS1287">
            <v>1.3</v>
          </cell>
          <cell r="AU1287">
            <v>1</v>
          </cell>
        </row>
        <row r="1288">
          <cell r="A1288">
            <v>309</v>
          </cell>
          <cell r="B1288" t="str">
            <v>Toucinho  de porco entremeado ligeiramente salgado, cozido sem adição de sal</v>
          </cell>
          <cell r="C1288" t="str">
            <v>Carne e produtos cárneos</v>
          </cell>
          <cell r="D1288" t="str">
            <v>Tecidos adiposos frescos de animais</v>
          </cell>
          <cell r="E1288" t="str">
            <v>Tecido adiposo de mamíferos</v>
          </cell>
          <cell r="F1288">
            <v>372</v>
          </cell>
          <cell r="G1288">
            <v>1540</v>
          </cell>
          <cell r="H1288">
            <v>33.9</v>
          </cell>
          <cell r="I1288">
            <v>11.4</v>
          </cell>
          <cell r="J1288">
            <v>13.1</v>
          </cell>
          <cell r="K1288">
            <v>5.2</v>
          </cell>
          <cell r="L1288">
            <v>4.5</v>
          </cell>
          <cell r="M1288">
            <v>0.2</v>
          </cell>
          <cell r="N1288">
            <v>0</v>
          </cell>
          <cell r="O1288">
            <v>0</v>
          </cell>
          <cell r="P1288">
            <v>0</v>
          </cell>
          <cell r="Q1288">
            <v>0</v>
          </cell>
          <cell r="R1288">
            <v>0</v>
          </cell>
          <cell r="S1288">
            <v>16.7</v>
          </cell>
          <cell r="T1288">
            <v>2.2000000000000002</v>
          </cell>
          <cell r="U1288">
            <v>0</v>
          </cell>
          <cell r="V1288">
            <v>46.2</v>
          </cell>
          <cell r="W1288">
            <v>0</v>
          </cell>
          <cell r="X1288">
            <v>71</v>
          </cell>
          <cell r="Y1288">
            <v>0</v>
          </cell>
          <cell r="Z1288">
            <v>0</v>
          </cell>
          <cell r="AA1288">
            <v>0</v>
          </cell>
          <cell r="AB1288">
            <v>0</v>
          </cell>
          <cell r="AC1288">
            <v>0.11</v>
          </cell>
          <cell r="AD1288">
            <v>0.17</v>
          </cell>
          <cell r="AE1288">
            <v>1.9</v>
          </cell>
          <cell r="AF1288">
            <v>3.7</v>
          </cell>
          <cell r="AG1288">
            <v>1.8</v>
          </cell>
          <cell r="AH1288">
            <v>0.09</v>
          </cell>
          <cell r="AI1288">
            <v>1.4</v>
          </cell>
          <cell r="AJ1288">
            <v>0</v>
          </cell>
          <cell r="AK1288">
            <v>2.9</v>
          </cell>
          <cell r="AL1288">
            <v>3.2</v>
          </cell>
          <cell r="AM1288">
            <v>860</v>
          </cell>
          <cell r="AN1288">
            <v>180</v>
          </cell>
          <cell r="AO1288">
            <v>17</v>
          </cell>
          <cell r="AP1288">
            <v>78</v>
          </cell>
          <cell r="AQ1288">
            <v>14</v>
          </cell>
          <cell r="AR1288">
            <v>0.4</v>
          </cell>
          <cell r="AS1288">
            <v>1.9</v>
          </cell>
        </row>
        <row r="1289">
          <cell r="A1289">
            <v>307</v>
          </cell>
          <cell r="B1289" t="str">
            <v>Toucinho de porco entremeado fresco, cru</v>
          </cell>
          <cell r="C1289" t="str">
            <v>Carne e produtos cárneos</v>
          </cell>
          <cell r="D1289" t="str">
            <v>Tecidos adiposos frescos de animais</v>
          </cell>
          <cell r="E1289" t="str">
            <v>Tecido adiposo de mamíferos</v>
          </cell>
          <cell r="F1289">
            <v>682</v>
          </cell>
          <cell r="G1289">
            <v>2810</v>
          </cell>
          <cell r="H1289">
            <v>72</v>
          </cell>
          <cell r="I1289">
            <v>24.1</v>
          </cell>
          <cell r="J1289">
            <v>27.9</v>
          </cell>
          <cell r="K1289">
            <v>11</v>
          </cell>
          <cell r="L1289">
            <v>9.4</v>
          </cell>
          <cell r="M1289">
            <v>0.4</v>
          </cell>
          <cell r="N1289">
            <v>0</v>
          </cell>
          <cell r="O1289">
            <v>0</v>
          </cell>
          <cell r="P1289">
            <v>0</v>
          </cell>
          <cell r="Q1289">
            <v>0</v>
          </cell>
          <cell r="R1289">
            <v>0</v>
          </cell>
          <cell r="S1289">
            <v>8.4</v>
          </cell>
          <cell r="T1289">
            <v>0.2</v>
          </cell>
          <cell r="U1289">
            <v>0</v>
          </cell>
          <cell r="V1289">
            <v>19.2</v>
          </cell>
          <cell r="W1289">
            <v>0</v>
          </cell>
          <cell r="X1289">
            <v>68</v>
          </cell>
          <cell r="Y1289">
            <v>0</v>
          </cell>
          <cell r="Z1289">
            <v>0</v>
          </cell>
          <cell r="AA1289">
            <v>0</v>
          </cell>
          <cell r="AB1289">
            <v>0.03</v>
          </cell>
          <cell r="AC1289">
            <v>0.17</v>
          </cell>
          <cell r="AD1289">
            <v>0.13</v>
          </cell>
          <cell r="AE1289">
            <v>0.2</v>
          </cell>
          <cell r="AF1289">
            <v>1.4</v>
          </cell>
          <cell r="AG1289">
            <v>1.2</v>
          </cell>
          <cell r="AH1289">
            <v>0.09</v>
          </cell>
          <cell r="AI1289">
            <v>1</v>
          </cell>
          <cell r="AJ1289">
            <v>0</v>
          </cell>
          <cell r="AK1289">
            <v>2</v>
          </cell>
          <cell r="AL1289">
            <v>1.1000000000000001</v>
          </cell>
          <cell r="AM1289">
            <v>68</v>
          </cell>
          <cell r="AN1289">
            <v>40</v>
          </cell>
          <cell r="AO1289">
            <v>16</v>
          </cell>
          <cell r="AP1289">
            <v>70</v>
          </cell>
          <cell r="AQ1289">
            <v>55</v>
          </cell>
          <cell r="AR1289">
            <v>0.4</v>
          </cell>
          <cell r="AS1289">
            <v>0.6</v>
          </cell>
        </row>
        <row r="1290">
          <cell r="A1290">
            <v>310</v>
          </cell>
          <cell r="B1290" t="str">
            <v>Toucinho de porco entremeado fresco, grelhado sem adição de sal</v>
          </cell>
          <cell r="C1290" t="str">
            <v>Carne e produtos cárneos</v>
          </cell>
          <cell r="D1290" t="str">
            <v>Tecidos adiposos frescos de animais</v>
          </cell>
          <cell r="E1290" t="str">
            <v>Tecido adiposo de mamíferos</v>
          </cell>
          <cell r="F1290">
            <v>676</v>
          </cell>
          <cell r="G1290">
            <v>2790</v>
          </cell>
          <cell r="H1290">
            <v>67.900000000000006</v>
          </cell>
          <cell r="I1290">
            <v>22.7</v>
          </cell>
          <cell r="J1290">
            <v>26.3</v>
          </cell>
          <cell r="K1290">
            <v>10.4</v>
          </cell>
          <cell r="L1290">
            <v>8.9</v>
          </cell>
          <cell r="M1290">
            <v>0.4</v>
          </cell>
          <cell r="N1290">
            <v>0</v>
          </cell>
          <cell r="O1290">
            <v>0</v>
          </cell>
          <cell r="P1290">
            <v>0</v>
          </cell>
          <cell r="Q1290">
            <v>0</v>
          </cell>
          <cell r="R1290">
            <v>0</v>
          </cell>
          <cell r="S1290">
            <v>16.100000000000001</v>
          </cell>
          <cell r="T1290">
            <v>0.4</v>
          </cell>
          <cell r="U1290">
            <v>0</v>
          </cell>
          <cell r="V1290">
            <v>14</v>
          </cell>
          <cell r="W1290">
            <v>0</v>
          </cell>
          <cell r="X1290">
            <v>100</v>
          </cell>
          <cell r="Y1290">
            <v>0</v>
          </cell>
          <cell r="Z1290">
            <v>0</v>
          </cell>
          <cell r="AA1290">
            <v>0</v>
          </cell>
          <cell r="AB1290">
            <v>0.03</v>
          </cell>
          <cell r="AC1290">
            <v>1.1000000000000001</v>
          </cell>
          <cell r="AD1290">
            <v>0.28999999999999998</v>
          </cell>
          <cell r="AE1290">
            <v>2.2999999999999998</v>
          </cell>
          <cell r="AF1290">
            <v>5.3</v>
          </cell>
          <cell r="AG1290">
            <v>3</v>
          </cell>
          <cell r="AH1290">
            <v>0.13</v>
          </cell>
          <cell r="AI1290">
            <v>0</v>
          </cell>
          <cell r="AJ1290">
            <v>0</v>
          </cell>
          <cell r="AK1290">
            <v>3.3</v>
          </cell>
          <cell r="AL1290">
            <v>2</v>
          </cell>
          <cell r="AM1290">
            <v>140</v>
          </cell>
          <cell r="AN1290">
            <v>97</v>
          </cell>
          <cell r="AO1290">
            <v>25</v>
          </cell>
          <cell r="AP1290">
            <v>16</v>
          </cell>
          <cell r="AQ1290">
            <v>99</v>
          </cell>
          <cell r="AR1290">
            <v>0.6</v>
          </cell>
          <cell r="AS1290">
            <v>1.4</v>
          </cell>
        </row>
        <row r="1291">
          <cell r="A1291">
            <v>308</v>
          </cell>
          <cell r="B1291" t="str">
            <v>Toucinho de porco entremeado ligeiramente salgado, cru</v>
          </cell>
          <cell r="C1291" t="str">
            <v>Carne e produtos cárneos</v>
          </cell>
          <cell r="D1291" t="str">
            <v>Tecidos adiposos frescos de animais</v>
          </cell>
          <cell r="E1291" t="str">
            <v>Tecido adiposo de mamíferos</v>
          </cell>
          <cell r="F1291">
            <v>506</v>
          </cell>
          <cell r="G1291">
            <v>2090</v>
          </cell>
          <cell r="H1291">
            <v>50.1</v>
          </cell>
          <cell r="I1291">
            <v>16.8</v>
          </cell>
          <cell r="J1291">
            <v>19.399999999999999</v>
          </cell>
          <cell r="K1291">
            <v>7.6</v>
          </cell>
          <cell r="L1291">
            <v>6.6</v>
          </cell>
          <cell r="M1291">
            <v>0.3</v>
          </cell>
          <cell r="N1291">
            <v>0</v>
          </cell>
          <cell r="O1291">
            <v>0</v>
          </cell>
          <cell r="P1291">
            <v>0</v>
          </cell>
          <cell r="Q1291">
            <v>0</v>
          </cell>
          <cell r="R1291">
            <v>0</v>
          </cell>
          <cell r="S1291">
            <v>13.7</v>
          </cell>
          <cell r="T1291">
            <v>3.6</v>
          </cell>
          <cell r="U1291">
            <v>0</v>
          </cell>
          <cell r="V1291">
            <v>32</v>
          </cell>
          <cell r="W1291">
            <v>0</v>
          </cell>
          <cell r="X1291">
            <v>55</v>
          </cell>
          <cell r="Y1291">
            <v>0</v>
          </cell>
          <cell r="Z1291">
            <v>0</v>
          </cell>
          <cell r="AA1291">
            <v>0</v>
          </cell>
          <cell r="AB1291">
            <v>0.03</v>
          </cell>
          <cell r="AC1291">
            <v>0.27</v>
          </cell>
          <cell r="AD1291">
            <v>0.18</v>
          </cell>
          <cell r="AE1291">
            <v>2.8</v>
          </cell>
          <cell r="AF1291">
            <v>5.4</v>
          </cell>
          <cell r="AG1291">
            <v>2.6</v>
          </cell>
          <cell r="AH1291">
            <v>0.15</v>
          </cell>
          <cell r="AI1291">
            <v>1</v>
          </cell>
          <cell r="AJ1291">
            <v>0</v>
          </cell>
          <cell r="AK1291">
            <v>3</v>
          </cell>
          <cell r="AL1291">
            <v>4</v>
          </cell>
          <cell r="AM1291">
            <v>1420</v>
          </cell>
          <cell r="AN1291">
            <v>260</v>
          </cell>
          <cell r="AO1291">
            <v>14</v>
          </cell>
          <cell r="AP1291">
            <v>96</v>
          </cell>
          <cell r="AQ1291">
            <v>17</v>
          </cell>
          <cell r="AR1291">
            <v>0.3</v>
          </cell>
          <cell r="AS1291">
            <v>1.8</v>
          </cell>
        </row>
        <row r="1292">
          <cell r="A1292">
            <v>2120000012</v>
          </cell>
          <cell r="B1292" t="str">
            <v>Toucinho de porco entremeado magro</v>
          </cell>
          <cell r="C1292" t="str">
            <v>Carne e produtos cárneos</v>
          </cell>
          <cell r="D1292" t="str">
            <v>Tecidos adiposos frescos de animais</v>
          </cell>
          <cell r="E1292" t="str">
            <v>Tecido adiposo de mamíferos</v>
          </cell>
          <cell r="F1292">
            <v>333</v>
          </cell>
          <cell r="G1292">
            <v>1380</v>
          </cell>
          <cell r="H1292">
            <v>29.1</v>
          </cell>
          <cell r="I1292">
            <v>10</v>
          </cell>
          <cell r="J1292">
            <v>9.6999999999999993</v>
          </cell>
          <cell r="K1292">
            <v>4.7</v>
          </cell>
          <cell r="L1292">
            <v>4</v>
          </cell>
          <cell r="M1292">
            <v>0.1</v>
          </cell>
          <cell r="N1292">
            <v>0.5</v>
          </cell>
          <cell r="O1292">
            <v>0</v>
          </cell>
          <cell r="P1292">
            <v>0</v>
          </cell>
          <cell r="Q1292">
            <v>0</v>
          </cell>
          <cell r="R1292">
            <v>0</v>
          </cell>
          <cell r="S1292">
            <v>17.399999999999999</v>
          </cell>
          <cell r="T1292">
            <v>0.5</v>
          </cell>
          <cell r="U1292">
            <v>0</v>
          </cell>
          <cell r="V1292">
            <v>52</v>
          </cell>
          <cell r="W1292">
            <v>0</v>
          </cell>
          <cell r="X1292">
            <v>55</v>
          </cell>
          <cell r="Y1292">
            <v>0</v>
          </cell>
          <cell r="Z1292">
            <v>0</v>
          </cell>
          <cell r="AA1292">
            <v>0</v>
          </cell>
          <cell r="AB1292">
            <v>0.08</v>
          </cell>
          <cell r="AC1292">
            <v>2.5</v>
          </cell>
          <cell r="AD1292">
            <v>0.24</v>
          </cell>
          <cell r="AE1292">
            <v>3.8</v>
          </cell>
          <cell r="AF1292">
            <v>6</v>
          </cell>
          <cell r="AG1292">
            <v>2.2000000000000002</v>
          </cell>
          <cell r="AH1292">
            <v>0.27</v>
          </cell>
          <cell r="AI1292">
            <v>0.9</v>
          </cell>
          <cell r="AJ1292">
            <v>0</v>
          </cell>
          <cell r="AK1292">
            <v>2</v>
          </cell>
          <cell r="AL1292">
            <v>1.05</v>
          </cell>
          <cell r="AM1292">
            <v>190</v>
          </cell>
          <cell r="AN1292">
            <v>230</v>
          </cell>
          <cell r="AO1292">
            <v>9</v>
          </cell>
          <cell r="AP1292">
            <v>140</v>
          </cell>
          <cell r="AQ1292">
            <v>18</v>
          </cell>
          <cell r="AR1292">
            <v>1.3</v>
          </cell>
          <cell r="AS1292">
            <v>1.3</v>
          </cell>
        </row>
        <row r="1293">
          <cell r="A1293">
            <v>1900000048</v>
          </cell>
          <cell r="B1293" t="str">
            <v>Tremoço cozido, sem sal</v>
          </cell>
          <cell r="C1293" t="str">
            <v>Leguminosas, frutos de casca rija, sementes oleaginosas e especiarias</v>
          </cell>
          <cell r="D1293" t="str">
            <v>Leguminosas</v>
          </cell>
          <cell r="E1293" t="str">
            <v>Sementes de leguminosas frescas (feijão, ervilhas etc.)</v>
          </cell>
          <cell r="F1293">
            <v>124</v>
          </cell>
          <cell r="G1293">
            <v>521</v>
          </cell>
          <cell r="H1293">
            <v>2.4</v>
          </cell>
          <cell r="I1293">
            <v>0.3</v>
          </cell>
          <cell r="J1293">
            <v>1</v>
          </cell>
          <cell r="K1293">
            <v>0.6</v>
          </cell>
          <cell r="L1293">
            <v>0.5</v>
          </cell>
          <cell r="M1293">
            <v>0</v>
          </cell>
          <cell r="N1293">
            <v>7.2</v>
          </cell>
          <cell r="O1293">
            <v>0.5</v>
          </cell>
          <cell r="P1293">
            <v>0</v>
          </cell>
          <cell r="Q1293">
            <v>6.7</v>
          </cell>
          <cell r="R1293">
            <v>4.8</v>
          </cell>
          <cell r="S1293">
            <v>16</v>
          </cell>
          <cell r="T1293">
            <v>0</v>
          </cell>
          <cell r="U1293">
            <v>0</v>
          </cell>
          <cell r="V1293">
            <v>68.599999999999994</v>
          </cell>
          <cell r="W1293">
            <v>0</v>
          </cell>
          <cell r="X1293">
            <v>0</v>
          </cell>
          <cell r="Y1293">
            <v>0</v>
          </cell>
          <cell r="Z1293">
            <v>0</v>
          </cell>
          <cell r="AA1293">
            <v>0</v>
          </cell>
          <cell r="AB1293">
            <v>0.1</v>
          </cell>
          <cell r="AC1293">
            <v>0.12</v>
          </cell>
          <cell r="AD1293">
            <v>0.03</v>
          </cell>
          <cell r="AE1293">
            <v>0.5</v>
          </cell>
          <cell r="AF1293">
            <v>2.7</v>
          </cell>
          <cell r="AG1293">
            <v>2.2000000000000002</v>
          </cell>
          <cell r="AH1293">
            <v>0.06</v>
          </cell>
          <cell r="AI1293">
            <v>0</v>
          </cell>
          <cell r="AJ1293">
            <v>1.1000000000000001</v>
          </cell>
          <cell r="AK1293">
            <v>84.5</v>
          </cell>
          <cell r="AL1293">
            <v>0.55000000000000004</v>
          </cell>
          <cell r="AM1293">
            <v>4</v>
          </cell>
          <cell r="AN1293">
            <v>250</v>
          </cell>
          <cell r="AO1293">
            <v>48</v>
          </cell>
          <cell r="AP1293">
            <v>110</v>
          </cell>
          <cell r="AQ1293">
            <v>54</v>
          </cell>
          <cell r="AR1293">
            <v>3.4</v>
          </cell>
          <cell r="AS1293">
            <v>1.4</v>
          </cell>
          <cell r="AT1293">
            <v>2.6</v>
          </cell>
          <cell r="AU1293">
            <v>0.3</v>
          </cell>
        </row>
        <row r="1294">
          <cell r="A1294">
            <v>548</v>
          </cell>
          <cell r="B1294" t="str">
            <v>Tremoço, cozido e salgado</v>
          </cell>
          <cell r="C1294" t="str">
            <v>Leguminosas, frutos de casca rija, sementes oleaginosas e especiarias</v>
          </cell>
          <cell r="D1294" t="str">
            <v>Leguminosas</v>
          </cell>
          <cell r="E1294" t="str">
            <v>Sementes de leguminosas frescas (feijão, ervilhas etc.)</v>
          </cell>
          <cell r="F1294">
            <v>126</v>
          </cell>
          <cell r="G1294">
            <v>528</v>
          </cell>
          <cell r="H1294">
            <v>2.4</v>
          </cell>
          <cell r="I1294">
            <v>0.3</v>
          </cell>
          <cell r="J1294">
            <v>1</v>
          </cell>
          <cell r="K1294">
            <v>0.6</v>
          </cell>
          <cell r="L1294">
            <v>0.5</v>
          </cell>
          <cell r="M1294">
            <v>0</v>
          </cell>
          <cell r="N1294">
            <v>7.2</v>
          </cell>
          <cell r="O1294">
            <v>0.5</v>
          </cell>
          <cell r="P1294">
            <v>0</v>
          </cell>
          <cell r="Q1294">
            <v>6.7</v>
          </cell>
          <cell r="R1294">
            <v>4.8</v>
          </cell>
          <cell r="S1294">
            <v>16.399999999999999</v>
          </cell>
          <cell r="T1294">
            <v>2.2999999999999998</v>
          </cell>
          <cell r="U1294">
            <v>0</v>
          </cell>
          <cell r="V1294">
            <v>66.099999999999994</v>
          </cell>
          <cell r="W1294">
            <v>0</v>
          </cell>
          <cell r="X1294">
            <v>0</v>
          </cell>
          <cell r="Y1294">
            <v>0</v>
          </cell>
          <cell r="Z1294">
            <v>0</v>
          </cell>
          <cell r="AA1294">
            <v>0</v>
          </cell>
          <cell r="AB1294">
            <v>0.1</v>
          </cell>
          <cell r="AC1294">
            <v>0.1</v>
          </cell>
          <cell r="AD1294">
            <v>0.01</v>
          </cell>
          <cell r="AE1294">
            <v>0.5</v>
          </cell>
          <cell r="AF1294">
            <v>2.7</v>
          </cell>
          <cell r="AG1294">
            <v>2.2000000000000002</v>
          </cell>
          <cell r="AH1294">
            <v>0.12</v>
          </cell>
          <cell r="AI1294">
            <v>0</v>
          </cell>
          <cell r="AJ1294">
            <v>0</v>
          </cell>
          <cell r="AK1294">
            <v>110</v>
          </cell>
          <cell r="AL1294">
            <v>3.1</v>
          </cell>
          <cell r="AM1294">
            <v>910</v>
          </cell>
          <cell r="AN1294">
            <v>250</v>
          </cell>
          <cell r="AO1294">
            <v>45</v>
          </cell>
          <cell r="AP1294">
            <v>100</v>
          </cell>
          <cell r="AQ1294">
            <v>54</v>
          </cell>
          <cell r="AR1294">
            <v>5.5</v>
          </cell>
          <cell r="AS1294">
            <v>1.5</v>
          </cell>
          <cell r="AU1294">
            <v>0.3</v>
          </cell>
        </row>
        <row r="1295">
          <cell r="A1295">
            <v>2122000002</v>
          </cell>
          <cell r="B1295" t="str">
            <v>Trigo Sarraceno (grão) cru</v>
          </cell>
          <cell r="C1295" t="str">
            <v>Cereais e produtos à base de cereais</v>
          </cell>
          <cell r="D1295" t="str">
            <v>Cereais e seus derivados primários</v>
          </cell>
          <cell r="E1295" t="str">
            <v>Grãos de cereais (e grãos semelhantes a cereais)</v>
          </cell>
          <cell r="F1295">
            <v>337</v>
          </cell>
          <cell r="G1295">
            <v>1420</v>
          </cell>
          <cell r="H1295">
            <v>2.5</v>
          </cell>
          <cell r="I1295">
            <v>0.5</v>
          </cell>
          <cell r="J1295">
            <v>1</v>
          </cell>
          <cell r="K1295">
            <v>0.9</v>
          </cell>
          <cell r="L1295">
            <v>0.8</v>
          </cell>
          <cell r="M1295">
            <v>0</v>
          </cell>
          <cell r="N1295">
            <v>61.3</v>
          </cell>
          <cell r="O1295">
            <v>1.6</v>
          </cell>
          <cell r="P1295">
            <v>0</v>
          </cell>
          <cell r="Q1295">
            <v>59.7</v>
          </cell>
          <cell r="R1295">
            <v>9.6999999999999993</v>
          </cell>
          <cell r="S1295">
            <v>12.4</v>
          </cell>
          <cell r="T1295">
            <v>0</v>
          </cell>
          <cell r="U1295">
            <v>0</v>
          </cell>
          <cell r="V1295">
            <v>13.2</v>
          </cell>
          <cell r="W1295">
            <v>0</v>
          </cell>
          <cell r="X1295">
            <v>0</v>
          </cell>
          <cell r="Y1295">
            <v>0</v>
          </cell>
          <cell r="Z1295">
            <v>0</v>
          </cell>
          <cell r="AA1295">
            <v>0</v>
          </cell>
          <cell r="AB1295">
            <v>0</v>
          </cell>
          <cell r="AC1295">
            <v>0.28999999999999998</v>
          </cell>
          <cell r="AD1295">
            <v>0.09</v>
          </cell>
          <cell r="AE1295">
            <v>2.2999999999999998</v>
          </cell>
          <cell r="AF1295">
            <v>4</v>
          </cell>
          <cell r="AG1295">
            <v>1.7</v>
          </cell>
          <cell r="AH1295">
            <v>0.24</v>
          </cell>
          <cell r="AI1295">
            <v>0</v>
          </cell>
          <cell r="AJ1295">
            <v>0</v>
          </cell>
          <cell r="AK1295">
            <v>138.19999999999999</v>
          </cell>
          <cell r="AL1295">
            <v>1.85</v>
          </cell>
          <cell r="AM1295">
            <v>0</v>
          </cell>
          <cell r="AN1295">
            <v>450</v>
          </cell>
          <cell r="AO1295">
            <v>15</v>
          </cell>
          <cell r="AP1295">
            <v>380</v>
          </cell>
          <cell r="AQ1295">
            <v>210</v>
          </cell>
          <cell r="AR1295">
            <v>2.5</v>
          </cell>
          <cell r="AS1295">
            <v>2.1</v>
          </cell>
        </row>
        <row r="1296">
          <cell r="A1296">
            <v>1218</v>
          </cell>
          <cell r="B1296" t="str">
            <v>Tripa de porco fresca</v>
          </cell>
          <cell r="C1296" t="str">
            <v>Carne e produtos cárneos</v>
          </cell>
          <cell r="D1296" t="str">
            <v>Vísceras comestíveis, não musculares, com excepção de fígado e rim</v>
          </cell>
          <cell r="E1296" t="str">
            <v>Vísceras comestíveis de mamíferos, não musculares, com excepção de fígado e rim</v>
          </cell>
          <cell r="F1296">
            <v>180</v>
          </cell>
          <cell r="G1296">
            <v>744</v>
          </cell>
          <cell r="H1296">
            <v>16.600000000000001</v>
          </cell>
          <cell r="I1296">
            <v>7.6</v>
          </cell>
          <cell r="J1296">
            <v>5.4</v>
          </cell>
          <cell r="K1296">
            <v>1</v>
          </cell>
          <cell r="L1296">
            <v>0.8</v>
          </cell>
          <cell r="M1296">
            <v>0</v>
          </cell>
          <cell r="N1296">
            <v>0</v>
          </cell>
          <cell r="O1296">
            <v>0</v>
          </cell>
          <cell r="P1296">
            <v>0</v>
          </cell>
          <cell r="Q1296">
            <v>0</v>
          </cell>
          <cell r="R1296">
            <v>0</v>
          </cell>
          <cell r="S1296">
            <v>7.6</v>
          </cell>
          <cell r="T1296">
            <v>0.1</v>
          </cell>
          <cell r="U1296">
            <v>0</v>
          </cell>
          <cell r="V1296">
            <v>76.099999999999994</v>
          </cell>
          <cell r="W1296">
            <v>0</v>
          </cell>
          <cell r="X1296">
            <v>154</v>
          </cell>
          <cell r="Y1296">
            <v>0</v>
          </cell>
          <cell r="Z1296">
            <v>0</v>
          </cell>
          <cell r="AA1296">
            <v>0</v>
          </cell>
          <cell r="AB1296">
            <v>0.18</v>
          </cell>
          <cell r="AC1296">
            <v>0.02</v>
          </cell>
          <cell r="AD1296">
            <v>0.09</v>
          </cell>
          <cell r="AE1296">
            <v>1.62</v>
          </cell>
          <cell r="AF1296">
            <v>1.62</v>
          </cell>
          <cell r="AG1296">
            <v>0</v>
          </cell>
          <cell r="AH1296">
            <v>0.01</v>
          </cell>
          <cell r="AI1296">
            <v>0.82</v>
          </cell>
          <cell r="AJ1296">
            <v>1.1000000000000001</v>
          </cell>
          <cell r="AK1296">
            <v>2</v>
          </cell>
          <cell r="AL1296">
            <v>0.2</v>
          </cell>
          <cell r="AM1296">
            <v>24</v>
          </cell>
          <cell r="AN1296">
            <v>18</v>
          </cell>
          <cell r="AO1296">
            <v>16</v>
          </cell>
          <cell r="AP1296">
            <v>48</v>
          </cell>
          <cell r="AQ1296">
            <v>6</v>
          </cell>
          <cell r="AR1296">
            <v>1</v>
          </cell>
          <cell r="AS1296">
            <v>1</v>
          </cell>
        </row>
        <row r="1297">
          <cell r="A1297">
            <v>2120000002</v>
          </cell>
          <cell r="B1297" t="str">
            <v>Tripa de vaca crua</v>
          </cell>
          <cell r="C1297" t="str">
            <v>Carne e produtos cárneos</v>
          </cell>
          <cell r="D1297" t="str">
            <v>Vísceras comestíveis, não musculares, com excepção de fígado e rim</v>
          </cell>
          <cell r="E1297" t="str">
            <v>Vísceras comestíveis de mamíferos, não musculares, com excepção de fígado e rim</v>
          </cell>
          <cell r="F1297">
            <v>160</v>
          </cell>
          <cell r="G1297">
            <v>667</v>
          </cell>
          <cell r="H1297">
            <v>10.5</v>
          </cell>
          <cell r="I1297">
            <v>4.8</v>
          </cell>
          <cell r="J1297">
            <v>3.4</v>
          </cell>
          <cell r="K1297">
            <v>0.6</v>
          </cell>
          <cell r="L1297">
            <v>0.8</v>
          </cell>
          <cell r="M1297">
            <v>0</v>
          </cell>
          <cell r="N1297">
            <v>0.1</v>
          </cell>
          <cell r="O1297">
            <v>0</v>
          </cell>
          <cell r="P1297">
            <v>0</v>
          </cell>
          <cell r="Q1297">
            <v>0</v>
          </cell>
          <cell r="R1297">
            <v>0</v>
          </cell>
          <cell r="S1297">
            <v>16.3</v>
          </cell>
          <cell r="T1297">
            <v>0.1</v>
          </cell>
          <cell r="U1297">
            <v>0</v>
          </cell>
          <cell r="V1297">
            <v>73.3</v>
          </cell>
          <cell r="W1297">
            <v>0</v>
          </cell>
          <cell r="X1297">
            <v>155</v>
          </cell>
          <cell r="Y1297">
            <v>0</v>
          </cell>
          <cell r="Z1297">
            <v>0</v>
          </cell>
          <cell r="AA1297">
            <v>0</v>
          </cell>
          <cell r="AB1297">
            <v>0.18</v>
          </cell>
          <cell r="AC1297">
            <v>0.1</v>
          </cell>
          <cell r="AD1297">
            <v>0.14000000000000001</v>
          </cell>
          <cell r="AE1297">
            <v>2.5</v>
          </cell>
          <cell r="AF1297">
            <v>2.5</v>
          </cell>
          <cell r="AG1297">
            <v>0</v>
          </cell>
          <cell r="AH1297">
            <v>0.01</v>
          </cell>
          <cell r="AI1297">
            <v>0.82</v>
          </cell>
          <cell r="AJ1297">
            <v>0</v>
          </cell>
          <cell r="AK1297">
            <v>2</v>
          </cell>
          <cell r="AL1297">
            <v>0.45</v>
          </cell>
          <cell r="AM1297">
            <v>24</v>
          </cell>
          <cell r="AN1297">
            <v>18</v>
          </cell>
          <cell r="AO1297">
            <v>12</v>
          </cell>
          <cell r="AP1297">
            <v>100</v>
          </cell>
          <cell r="AQ1297">
            <v>6</v>
          </cell>
          <cell r="AR1297">
            <v>1.1000000000000001</v>
          </cell>
          <cell r="AS1297">
            <v>1</v>
          </cell>
        </row>
        <row r="1298">
          <cell r="A1298">
            <v>905</v>
          </cell>
          <cell r="B1298" t="str">
            <v>Truta arco-íris crua</v>
          </cell>
          <cell r="C1298" t="str">
            <v>Peixes, mariscos, anfíbios, répteis e invertebrados</v>
          </cell>
          <cell r="D1298" t="str">
            <v>Peixe (músculo)</v>
          </cell>
          <cell r="E1298" t="str">
            <v>Peixe diádromos</v>
          </cell>
          <cell r="F1298">
            <v>92</v>
          </cell>
          <cell r="G1298">
            <v>388</v>
          </cell>
          <cell r="H1298">
            <v>2.2999999999999998</v>
          </cell>
          <cell r="I1298">
            <v>0.5</v>
          </cell>
          <cell r="J1298">
            <v>0.5</v>
          </cell>
          <cell r="K1298">
            <v>0.9</v>
          </cell>
          <cell r="L1298">
            <v>0.2</v>
          </cell>
          <cell r="M1298">
            <v>0</v>
          </cell>
          <cell r="N1298">
            <v>0</v>
          </cell>
          <cell r="O1298">
            <v>0</v>
          </cell>
          <cell r="P1298">
            <v>0</v>
          </cell>
          <cell r="Q1298">
            <v>0</v>
          </cell>
          <cell r="R1298">
            <v>0</v>
          </cell>
          <cell r="S1298">
            <v>17.8</v>
          </cell>
          <cell r="T1298">
            <v>0.1</v>
          </cell>
          <cell r="U1298">
            <v>0</v>
          </cell>
          <cell r="V1298">
            <v>78</v>
          </cell>
          <cell r="W1298">
            <v>0</v>
          </cell>
          <cell r="X1298">
            <v>38</v>
          </cell>
          <cell r="Y1298">
            <v>9</v>
          </cell>
          <cell r="Z1298">
            <v>0</v>
          </cell>
          <cell r="AA1298">
            <v>19</v>
          </cell>
          <cell r="AB1298">
            <v>0.13</v>
          </cell>
          <cell r="AC1298">
            <v>0.09</v>
          </cell>
          <cell r="AD1298">
            <v>0.04</v>
          </cell>
          <cell r="AE1298">
            <v>4</v>
          </cell>
          <cell r="AF1298">
            <v>7.3</v>
          </cell>
          <cell r="AG1298">
            <v>3.3</v>
          </cell>
          <cell r="AH1298">
            <v>0.28000000000000003</v>
          </cell>
          <cell r="AI1298">
            <v>1.9</v>
          </cell>
          <cell r="AJ1298">
            <v>0</v>
          </cell>
          <cell r="AK1298">
            <v>8.1999999999999993</v>
          </cell>
          <cell r="AL1298">
            <v>1.3</v>
          </cell>
          <cell r="AM1298">
            <v>41</v>
          </cell>
          <cell r="AN1298">
            <v>400</v>
          </cell>
          <cell r="AO1298">
            <v>20</v>
          </cell>
          <cell r="AP1298">
            <v>250</v>
          </cell>
          <cell r="AQ1298">
            <v>24</v>
          </cell>
          <cell r="AR1298">
            <v>0.2</v>
          </cell>
          <cell r="AS1298">
            <v>0.6</v>
          </cell>
        </row>
        <row r="1299">
          <cell r="A1299">
            <v>906</v>
          </cell>
          <cell r="B1299" t="str">
            <v>Truta arco-íris grelhada</v>
          </cell>
          <cell r="C1299" t="str">
            <v>Peixes, mariscos, anfíbios, répteis e invertebrados</v>
          </cell>
          <cell r="D1299" t="str">
            <v>Peixe (músculo)</v>
          </cell>
          <cell r="E1299" t="str">
            <v>Peixe diádromos</v>
          </cell>
          <cell r="F1299">
            <v>119</v>
          </cell>
          <cell r="G1299">
            <v>499</v>
          </cell>
          <cell r="H1299">
            <v>3.7</v>
          </cell>
          <cell r="I1299">
            <v>0.8</v>
          </cell>
          <cell r="J1299">
            <v>0.8</v>
          </cell>
          <cell r="K1299">
            <v>1.4</v>
          </cell>
          <cell r="L1299">
            <v>0.4</v>
          </cell>
          <cell r="M1299">
            <v>0</v>
          </cell>
          <cell r="N1299">
            <v>0</v>
          </cell>
          <cell r="O1299">
            <v>0</v>
          </cell>
          <cell r="P1299">
            <v>0</v>
          </cell>
          <cell r="Q1299">
            <v>0</v>
          </cell>
          <cell r="R1299">
            <v>0</v>
          </cell>
          <cell r="S1299">
            <v>21.3</v>
          </cell>
          <cell r="T1299">
            <v>0.9</v>
          </cell>
          <cell r="U1299">
            <v>0</v>
          </cell>
          <cell r="V1299">
            <v>72.599999999999994</v>
          </cell>
          <cell r="W1299">
            <v>0</v>
          </cell>
          <cell r="X1299">
            <v>45</v>
          </cell>
          <cell r="Y1299">
            <v>10</v>
          </cell>
          <cell r="Z1299">
            <v>0</v>
          </cell>
          <cell r="AA1299">
            <v>22</v>
          </cell>
          <cell r="AB1299">
            <v>0.2</v>
          </cell>
          <cell r="AC1299">
            <v>0.09</v>
          </cell>
          <cell r="AD1299">
            <v>0.05</v>
          </cell>
          <cell r="AE1299">
            <v>4.5</v>
          </cell>
          <cell r="AF1299">
            <v>8.5</v>
          </cell>
          <cell r="AG1299">
            <v>4</v>
          </cell>
          <cell r="AH1299">
            <v>0.28000000000000003</v>
          </cell>
          <cell r="AI1299">
            <v>2.2000000000000002</v>
          </cell>
          <cell r="AJ1299">
            <v>0</v>
          </cell>
          <cell r="AK1299">
            <v>8.1999999999999993</v>
          </cell>
          <cell r="AL1299">
            <v>2.4</v>
          </cell>
          <cell r="AM1299">
            <v>350</v>
          </cell>
          <cell r="AN1299">
            <v>420</v>
          </cell>
          <cell r="AO1299">
            <v>25</v>
          </cell>
          <cell r="AP1299">
            <v>310</v>
          </cell>
          <cell r="AQ1299">
            <v>30</v>
          </cell>
          <cell r="AR1299">
            <v>0.3</v>
          </cell>
          <cell r="AS1299">
            <v>0.8</v>
          </cell>
        </row>
        <row r="1300">
          <cell r="A1300">
            <v>618</v>
          </cell>
          <cell r="B1300" t="str">
            <v>Túbera (trufa) crua</v>
          </cell>
          <cell r="C1300" t="str">
            <v>Produtos hortícolas e derivados</v>
          </cell>
          <cell r="D1300" t="str">
            <v>Fungos, musgos e líquenes</v>
          </cell>
          <cell r="E1300" t="str">
            <v>Fungos</v>
          </cell>
          <cell r="F1300">
            <v>77</v>
          </cell>
          <cell r="G1300">
            <v>326</v>
          </cell>
          <cell r="H1300">
            <v>0.3</v>
          </cell>
          <cell r="I1300">
            <v>0.1</v>
          </cell>
          <cell r="J1300">
            <v>0</v>
          </cell>
          <cell r="K1300">
            <v>0.1</v>
          </cell>
          <cell r="L1300">
            <v>0.1</v>
          </cell>
          <cell r="M1300">
            <v>0</v>
          </cell>
          <cell r="N1300">
            <v>14.5</v>
          </cell>
          <cell r="O1300">
            <v>8.6999999999999993</v>
          </cell>
          <cell r="P1300">
            <v>0</v>
          </cell>
          <cell r="Q1300">
            <v>5.8</v>
          </cell>
          <cell r="R1300">
            <v>1.5</v>
          </cell>
          <cell r="S1300">
            <v>3.3</v>
          </cell>
          <cell r="T1300">
            <v>0</v>
          </cell>
          <cell r="U1300">
            <v>0</v>
          </cell>
          <cell r="V1300">
            <v>79.5</v>
          </cell>
          <cell r="W1300">
            <v>0</v>
          </cell>
          <cell r="X1300">
            <v>0</v>
          </cell>
          <cell r="Y1300">
            <v>0</v>
          </cell>
          <cell r="Z1300">
            <v>0</v>
          </cell>
          <cell r="AA1300">
            <v>0</v>
          </cell>
          <cell r="AB1300">
            <v>0.12</v>
          </cell>
          <cell r="AC1300">
            <v>0.05</v>
          </cell>
          <cell r="AD1300">
            <v>0.01</v>
          </cell>
          <cell r="AE1300">
            <v>2</v>
          </cell>
          <cell r="AF1300">
            <v>2.6</v>
          </cell>
          <cell r="AG1300">
            <v>0.6</v>
          </cell>
          <cell r="AH1300">
            <v>0.18</v>
          </cell>
          <cell r="AI1300">
            <v>0</v>
          </cell>
          <cell r="AJ1300">
            <v>1</v>
          </cell>
          <cell r="AK1300">
            <v>44</v>
          </cell>
          <cell r="AL1300">
            <v>0.85</v>
          </cell>
          <cell r="AM1300">
            <v>5</v>
          </cell>
          <cell r="AN1300">
            <v>320</v>
          </cell>
          <cell r="AO1300">
            <v>4</v>
          </cell>
          <cell r="AP1300">
            <v>80</v>
          </cell>
          <cell r="AQ1300">
            <v>9</v>
          </cell>
          <cell r="AR1300">
            <v>0.4</v>
          </cell>
          <cell r="AS1300">
            <v>0.4</v>
          </cell>
        </row>
        <row r="1301">
          <cell r="A1301">
            <v>40200041</v>
          </cell>
          <cell r="B1301" t="str">
            <v>Uva (média, branca e tinta)</v>
          </cell>
          <cell r="C1301" t="str">
            <v>Frutos e produtos derivados de frutos</v>
          </cell>
          <cell r="D1301" t="str">
            <v>Fruta utilizada como fruta</v>
          </cell>
          <cell r="E1301" t="str">
            <v>Bagas e frutos pequenos</v>
          </cell>
          <cell r="F1301">
            <v>80</v>
          </cell>
          <cell r="G1301">
            <v>341</v>
          </cell>
          <cell r="H1301">
            <v>0.5</v>
          </cell>
          <cell r="I1301">
            <v>0.1</v>
          </cell>
          <cell r="J1301">
            <v>0</v>
          </cell>
          <cell r="K1301">
            <v>0.1</v>
          </cell>
          <cell r="L1301">
            <v>0.1</v>
          </cell>
          <cell r="M1301">
            <v>0</v>
          </cell>
          <cell r="N1301">
            <v>18</v>
          </cell>
          <cell r="O1301">
            <v>18</v>
          </cell>
          <cell r="P1301">
            <v>0</v>
          </cell>
          <cell r="Q1301">
            <v>0</v>
          </cell>
          <cell r="R1301">
            <v>0.9</v>
          </cell>
          <cell r="S1301">
            <v>0.3</v>
          </cell>
          <cell r="T1301">
            <v>0</v>
          </cell>
          <cell r="U1301">
            <v>0</v>
          </cell>
          <cell r="V1301">
            <v>79.8</v>
          </cell>
          <cell r="W1301">
            <v>0.4</v>
          </cell>
          <cell r="X1301">
            <v>0</v>
          </cell>
          <cell r="Y1301">
            <v>8</v>
          </cell>
          <cell r="Z1301">
            <v>30</v>
          </cell>
          <cell r="AA1301">
            <v>0</v>
          </cell>
          <cell r="AB1301">
            <v>0.4</v>
          </cell>
          <cell r="AC1301">
            <v>0.03</v>
          </cell>
          <cell r="AD1301">
            <v>0.02</v>
          </cell>
          <cell r="AE1301">
            <v>0.25</v>
          </cell>
          <cell r="AF1301">
            <v>0.25</v>
          </cell>
          <cell r="AG1301">
            <v>0</v>
          </cell>
          <cell r="AH1301">
            <v>0.09</v>
          </cell>
          <cell r="AI1301">
            <v>0</v>
          </cell>
          <cell r="AJ1301">
            <v>1</v>
          </cell>
          <cell r="AK1301">
            <v>2</v>
          </cell>
          <cell r="AL1301">
            <v>0.39500000000000002</v>
          </cell>
          <cell r="AM1301">
            <v>2</v>
          </cell>
          <cell r="AN1301">
            <v>220</v>
          </cell>
          <cell r="AO1301">
            <v>10</v>
          </cell>
          <cell r="AP1301">
            <v>13</v>
          </cell>
          <cell r="AQ1301">
            <v>8</v>
          </cell>
          <cell r="AR1301">
            <v>0.8</v>
          </cell>
          <cell r="AS1301">
            <v>0.1</v>
          </cell>
          <cell r="AU1301">
            <v>1.7</v>
          </cell>
        </row>
        <row r="1302">
          <cell r="A1302">
            <v>693</v>
          </cell>
          <cell r="B1302" t="str">
            <v>Uva branca (5 variedades)</v>
          </cell>
          <cell r="C1302" t="str">
            <v>Frutos e produtos derivados de frutos</v>
          </cell>
          <cell r="D1302" t="str">
            <v>Fruta utilizada como fruta</v>
          </cell>
          <cell r="E1302" t="str">
            <v>Bagas e frutos pequenos</v>
          </cell>
          <cell r="F1302">
            <v>78</v>
          </cell>
          <cell r="G1302">
            <v>329</v>
          </cell>
          <cell r="H1302">
            <v>0.5</v>
          </cell>
          <cell r="I1302">
            <v>0.1</v>
          </cell>
          <cell r="J1302">
            <v>0</v>
          </cell>
          <cell r="K1302">
            <v>0.1</v>
          </cell>
          <cell r="L1302">
            <v>0.1</v>
          </cell>
          <cell r="M1302">
            <v>0</v>
          </cell>
          <cell r="N1302">
            <v>17.3</v>
          </cell>
          <cell r="O1302">
            <v>17.3</v>
          </cell>
          <cell r="P1302">
            <v>0</v>
          </cell>
          <cell r="Q1302">
            <v>0</v>
          </cell>
          <cell r="R1302">
            <v>0.8</v>
          </cell>
          <cell r="S1302">
            <v>0.3</v>
          </cell>
          <cell r="T1302">
            <v>0</v>
          </cell>
          <cell r="U1302">
            <v>0</v>
          </cell>
          <cell r="V1302">
            <v>80.599999999999994</v>
          </cell>
          <cell r="W1302">
            <v>0.4</v>
          </cell>
          <cell r="X1302">
            <v>0</v>
          </cell>
          <cell r="Y1302">
            <v>0</v>
          </cell>
          <cell r="Z1302">
            <v>0</v>
          </cell>
          <cell r="AA1302">
            <v>0</v>
          </cell>
          <cell r="AB1302">
            <v>0.4</v>
          </cell>
          <cell r="AC1302">
            <v>0.02</v>
          </cell>
          <cell r="AD1302">
            <v>0.02</v>
          </cell>
          <cell r="AE1302">
            <v>0.3</v>
          </cell>
          <cell r="AF1302">
            <v>0.3</v>
          </cell>
          <cell r="AG1302">
            <v>0</v>
          </cell>
          <cell r="AH1302">
            <v>0.09</v>
          </cell>
          <cell r="AI1302">
            <v>0</v>
          </cell>
          <cell r="AJ1302">
            <v>1</v>
          </cell>
          <cell r="AK1302">
            <v>2</v>
          </cell>
          <cell r="AL1302">
            <v>0.38</v>
          </cell>
          <cell r="AM1302">
            <v>2</v>
          </cell>
          <cell r="AN1302">
            <v>220</v>
          </cell>
          <cell r="AO1302">
            <v>10</v>
          </cell>
          <cell r="AP1302">
            <v>14</v>
          </cell>
          <cell r="AQ1302">
            <v>8</v>
          </cell>
          <cell r="AR1302">
            <v>1.2</v>
          </cell>
          <cell r="AS1302">
            <v>0.1</v>
          </cell>
          <cell r="AU1302">
            <v>1.7</v>
          </cell>
        </row>
        <row r="1303">
          <cell r="A1303">
            <v>695</v>
          </cell>
          <cell r="B1303" t="str">
            <v>Uva seca (passas)</v>
          </cell>
          <cell r="C1303" t="str">
            <v>Frutos e produtos derivados de frutos</v>
          </cell>
          <cell r="D1303" t="str">
            <v>Produtos de frutos processados</v>
          </cell>
          <cell r="E1303" t="str">
            <v>Frutos secados</v>
          </cell>
          <cell r="F1303">
            <v>294</v>
          </cell>
          <cell r="G1303">
            <v>1240</v>
          </cell>
          <cell r="H1303">
            <v>0.7</v>
          </cell>
          <cell r="I1303">
            <v>0.2</v>
          </cell>
          <cell r="J1303">
            <v>0</v>
          </cell>
          <cell r="K1303">
            <v>0.2</v>
          </cell>
          <cell r="L1303">
            <v>0.2</v>
          </cell>
          <cell r="M1303">
            <v>0</v>
          </cell>
          <cell r="N1303">
            <v>67</v>
          </cell>
          <cell r="O1303">
            <v>67</v>
          </cell>
          <cell r="P1303">
            <v>0</v>
          </cell>
          <cell r="Q1303">
            <v>0</v>
          </cell>
          <cell r="R1303">
            <v>6.1</v>
          </cell>
          <cell r="S1303">
            <v>1.8</v>
          </cell>
          <cell r="T1303">
            <v>0.1</v>
          </cell>
          <cell r="U1303">
            <v>0</v>
          </cell>
          <cell r="V1303">
            <v>20.100000000000001</v>
          </cell>
          <cell r="W1303">
            <v>0</v>
          </cell>
          <cell r="X1303">
            <v>0</v>
          </cell>
          <cell r="Y1303">
            <v>2</v>
          </cell>
          <cell r="Z1303">
            <v>12</v>
          </cell>
          <cell r="AA1303">
            <v>0</v>
          </cell>
          <cell r="AB1303">
            <v>0</v>
          </cell>
          <cell r="AC1303">
            <v>0.12</v>
          </cell>
          <cell r="AD1303">
            <v>0.04</v>
          </cell>
          <cell r="AE1303">
            <v>0.5</v>
          </cell>
          <cell r="AF1303">
            <v>0.6</v>
          </cell>
          <cell r="AG1303">
            <v>0.1</v>
          </cell>
          <cell r="AH1303">
            <v>0.25</v>
          </cell>
          <cell r="AI1303">
            <v>0</v>
          </cell>
          <cell r="AJ1303">
            <v>1</v>
          </cell>
          <cell r="AK1303">
            <v>10</v>
          </cell>
          <cell r="AL1303">
            <v>1.36</v>
          </cell>
          <cell r="AM1303">
            <v>53</v>
          </cell>
          <cell r="AN1303">
            <v>880</v>
          </cell>
          <cell r="AO1303">
            <v>49</v>
          </cell>
          <cell r="AP1303">
            <v>36</v>
          </cell>
          <cell r="AQ1303">
            <v>43</v>
          </cell>
          <cell r="AR1303">
            <v>2.4</v>
          </cell>
          <cell r="AS1303">
            <v>0.1</v>
          </cell>
          <cell r="AU1303">
            <v>5.5</v>
          </cell>
        </row>
        <row r="1304">
          <cell r="A1304">
            <v>694</v>
          </cell>
          <cell r="B1304" t="str">
            <v>Uva tinta (5 variedades)</v>
          </cell>
          <cell r="C1304" t="str">
            <v>Frutos e produtos derivados de frutos</v>
          </cell>
          <cell r="D1304" t="str">
            <v>Fruta utilizada como fruta</v>
          </cell>
          <cell r="E1304" t="str">
            <v>Bagas e frutos pequenos</v>
          </cell>
          <cell r="F1304">
            <v>83</v>
          </cell>
          <cell r="G1304">
            <v>352</v>
          </cell>
          <cell r="H1304">
            <v>0.5</v>
          </cell>
          <cell r="I1304">
            <v>0.1</v>
          </cell>
          <cell r="J1304">
            <v>0</v>
          </cell>
          <cell r="K1304">
            <v>0.1</v>
          </cell>
          <cell r="L1304">
            <v>0.1</v>
          </cell>
          <cell r="M1304">
            <v>0</v>
          </cell>
          <cell r="N1304">
            <v>18.600000000000001</v>
          </cell>
          <cell r="O1304">
            <v>18.600000000000001</v>
          </cell>
          <cell r="P1304">
            <v>0</v>
          </cell>
          <cell r="Q1304">
            <v>0</v>
          </cell>
          <cell r="R1304">
            <v>0.9</v>
          </cell>
          <cell r="S1304">
            <v>0.3</v>
          </cell>
          <cell r="T1304">
            <v>0</v>
          </cell>
          <cell r="U1304">
            <v>0</v>
          </cell>
          <cell r="V1304">
            <v>78.900000000000006</v>
          </cell>
          <cell r="W1304">
            <v>0.4</v>
          </cell>
          <cell r="X1304">
            <v>0</v>
          </cell>
          <cell r="Y1304">
            <v>15</v>
          </cell>
          <cell r="Z1304">
            <v>60</v>
          </cell>
          <cell r="AA1304">
            <v>0</v>
          </cell>
          <cell r="AB1304">
            <v>0.4</v>
          </cell>
          <cell r="AC1304">
            <v>0.03</v>
          </cell>
          <cell r="AD1304">
            <v>0.02</v>
          </cell>
          <cell r="AE1304">
            <v>0.2</v>
          </cell>
          <cell r="AF1304">
            <v>0.2</v>
          </cell>
          <cell r="AG1304">
            <v>0</v>
          </cell>
          <cell r="AH1304">
            <v>0.09</v>
          </cell>
          <cell r="AI1304">
            <v>0</v>
          </cell>
          <cell r="AJ1304">
            <v>1</v>
          </cell>
          <cell r="AK1304">
            <v>2</v>
          </cell>
          <cell r="AL1304">
            <v>0.41</v>
          </cell>
          <cell r="AM1304">
            <v>2</v>
          </cell>
          <cell r="AN1304">
            <v>220</v>
          </cell>
          <cell r="AO1304">
            <v>10</v>
          </cell>
          <cell r="AP1304">
            <v>11</v>
          </cell>
          <cell r="AQ1304">
            <v>8</v>
          </cell>
          <cell r="AR1304">
            <v>0.3</v>
          </cell>
          <cell r="AS1304">
            <v>0.1</v>
          </cell>
          <cell r="AU1304">
            <v>1.7</v>
          </cell>
        </row>
        <row r="1305">
          <cell r="A1305">
            <v>70202039</v>
          </cell>
          <cell r="B1305" t="str">
            <v>Vaca assada</v>
          </cell>
          <cell r="C1305" t="str">
            <v>Carne e produtos cárneos</v>
          </cell>
          <cell r="D1305" t="str">
            <v>Carne de mamiferos e de aves</v>
          </cell>
          <cell r="E1305" t="str">
            <v>Carne de mamíferos</v>
          </cell>
          <cell r="F1305">
            <v>280</v>
          </cell>
          <cell r="G1305">
            <v>1170</v>
          </cell>
          <cell r="H1305">
            <v>20.399999999999999</v>
          </cell>
          <cell r="I1305">
            <v>2.7</v>
          </cell>
          <cell r="J1305">
            <v>2.7</v>
          </cell>
          <cell r="K1305">
            <v>2.7</v>
          </cell>
          <cell r="L1305">
            <v>2.5299999999999998</v>
          </cell>
          <cell r="M1305">
            <v>2.7</v>
          </cell>
          <cell r="N1305">
            <v>0</v>
          </cell>
          <cell r="O1305">
            <v>0</v>
          </cell>
          <cell r="P1305">
            <v>0</v>
          </cell>
          <cell r="Q1305">
            <v>0</v>
          </cell>
          <cell r="R1305">
            <v>0</v>
          </cell>
          <cell r="S1305">
            <v>24.2</v>
          </cell>
          <cell r="T1305">
            <v>1.2</v>
          </cell>
          <cell r="U1305">
            <v>0</v>
          </cell>
          <cell r="V1305">
            <v>52.3</v>
          </cell>
          <cell r="W1305">
            <v>0</v>
          </cell>
          <cell r="X1305">
            <v>76</v>
          </cell>
          <cell r="Y1305">
            <v>23</v>
          </cell>
          <cell r="Z1305">
            <v>16</v>
          </cell>
          <cell r="AA1305">
            <v>0.4</v>
          </cell>
          <cell r="AB1305">
            <v>1.51</v>
          </cell>
          <cell r="AC1305">
            <v>0.05</v>
          </cell>
          <cell r="AD1305">
            <v>0.16</v>
          </cell>
          <cell r="AE1305">
            <v>3.3</v>
          </cell>
          <cell r="AF1305">
            <v>9.48</v>
          </cell>
          <cell r="AG1305">
            <v>5.1100000000000003</v>
          </cell>
          <cell r="AH1305">
            <v>0.28999999999999998</v>
          </cell>
          <cell r="AI1305">
            <v>1.8</v>
          </cell>
          <cell r="AJ1305">
            <v>0</v>
          </cell>
          <cell r="AK1305">
            <v>23</v>
          </cell>
          <cell r="AL1305">
            <v>1.83</v>
          </cell>
          <cell r="AM1305">
            <v>460</v>
          </cell>
          <cell r="AN1305">
            <v>280</v>
          </cell>
          <cell r="AO1305">
            <v>16</v>
          </cell>
          <cell r="AP1305">
            <v>230</v>
          </cell>
          <cell r="AQ1305">
            <v>26</v>
          </cell>
          <cell r="AR1305">
            <v>2.2000000000000002</v>
          </cell>
          <cell r="AS1305">
            <v>4.4000000000000004</v>
          </cell>
        </row>
        <row r="1306">
          <cell r="A1306">
            <v>215</v>
          </cell>
          <cell r="B1306" t="str">
            <v>Vaca assada com azeite e margarina</v>
          </cell>
          <cell r="C1306" t="str">
            <v>Carne e produtos cárneos</v>
          </cell>
          <cell r="D1306" t="str">
            <v>Carne de mamiferos e de aves</v>
          </cell>
          <cell r="E1306" t="str">
            <v>Carne de mamíferos</v>
          </cell>
          <cell r="F1306">
            <v>280</v>
          </cell>
          <cell r="G1306">
            <v>1170</v>
          </cell>
          <cell r="H1306">
            <v>20.399999999999999</v>
          </cell>
          <cell r="I1306">
            <v>7.2</v>
          </cell>
          <cell r="J1306">
            <v>9.6999999999999993</v>
          </cell>
          <cell r="K1306">
            <v>1.6</v>
          </cell>
          <cell r="L1306">
            <v>1.4</v>
          </cell>
          <cell r="M1306">
            <v>0.6</v>
          </cell>
          <cell r="N1306">
            <v>0</v>
          </cell>
          <cell r="O1306">
            <v>0</v>
          </cell>
          <cell r="P1306">
            <v>0</v>
          </cell>
          <cell r="Q1306">
            <v>0</v>
          </cell>
          <cell r="R1306">
            <v>0</v>
          </cell>
          <cell r="S1306">
            <v>24.2</v>
          </cell>
          <cell r="T1306">
            <v>1.2</v>
          </cell>
          <cell r="U1306">
            <v>0</v>
          </cell>
          <cell r="V1306">
            <v>52.3</v>
          </cell>
          <cell r="W1306">
            <v>0</v>
          </cell>
          <cell r="X1306">
            <v>76</v>
          </cell>
          <cell r="Y1306">
            <v>23</v>
          </cell>
          <cell r="Z1306">
            <v>16</v>
          </cell>
          <cell r="AA1306">
            <v>0.4</v>
          </cell>
          <cell r="AB1306">
            <v>0.6</v>
          </cell>
          <cell r="AC1306">
            <v>0.05</v>
          </cell>
          <cell r="AD1306">
            <v>0.16</v>
          </cell>
          <cell r="AE1306">
            <v>3.3</v>
          </cell>
          <cell r="AF1306">
            <v>9.48</v>
          </cell>
          <cell r="AG1306">
            <v>5.1100000000000003</v>
          </cell>
          <cell r="AH1306">
            <v>0.28999999999999998</v>
          </cell>
          <cell r="AI1306">
            <v>1.8</v>
          </cell>
          <cell r="AJ1306">
            <v>0</v>
          </cell>
          <cell r="AK1306">
            <v>23</v>
          </cell>
          <cell r="AL1306">
            <v>1.83</v>
          </cell>
          <cell r="AM1306">
            <v>460</v>
          </cell>
          <cell r="AN1306">
            <v>280</v>
          </cell>
          <cell r="AO1306">
            <v>16</v>
          </cell>
          <cell r="AP1306">
            <v>230</v>
          </cell>
          <cell r="AQ1306">
            <v>26</v>
          </cell>
          <cell r="AR1306">
            <v>2.2000000000000002</v>
          </cell>
          <cell r="AS1306">
            <v>4.4000000000000004</v>
          </cell>
        </row>
        <row r="1307">
          <cell r="A1307">
            <v>214</v>
          </cell>
          <cell r="B1307" t="str">
            <v>Vaca assada com margarina</v>
          </cell>
          <cell r="C1307" t="str">
            <v>Carne e produtos cárneos</v>
          </cell>
          <cell r="D1307" t="str">
            <v>Carne de mamiferos e de aves</v>
          </cell>
          <cell r="E1307" t="str">
            <v>Carne de mamíferos</v>
          </cell>
          <cell r="F1307">
            <v>273</v>
          </cell>
          <cell r="G1307">
            <v>1140</v>
          </cell>
          <cell r="H1307">
            <v>19.600000000000001</v>
          </cell>
          <cell r="I1307">
            <v>8.1999999999999993</v>
          </cell>
          <cell r="J1307">
            <v>7.3</v>
          </cell>
          <cell r="K1307">
            <v>2.2000000000000002</v>
          </cell>
          <cell r="L1307">
            <v>1.94</v>
          </cell>
          <cell r="M1307">
            <v>0.6</v>
          </cell>
          <cell r="N1307">
            <v>0</v>
          </cell>
          <cell r="O1307">
            <v>0</v>
          </cell>
          <cell r="P1307">
            <v>0</v>
          </cell>
          <cell r="Q1307">
            <v>0</v>
          </cell>
          <cell r="R1307">
            <v>0</v>
          </cell>
          <cell r="S1307">
            <v>24.2</v>
          </cell>
          <cell r="T1307">
            <v>1.3</v>
          </cell>
          <cell r="U1307">
            <v>0</v>
          </cell>
          <cell r="V1307">
            <v>52.9</v>
          </cell>
          <cell r="W1307">
            <v>0</v>
          </cell>
          <cell r="X1307">
            <v>76</v>
          </cell>
          <cell r="Y1307">
            <v>47</v>
          </cell>
          <cell r="Z1307">
            <v>31</v>
          </cell>
          <cell r="AA1307">
            <v>0.4</v>
          </cell>
          <cell r="AB1307">
            <v>0.05</v>
          </cell>
          <cell r="AC1307">
            <v>0.05</v>
          </cell>
          <cell r="AD1307">
            <v>0.16</v>
          </cell>
          <cell r="AE1307">
            <v>3.3</v>
          </cell>
          <cell r="AF1307">
            <v>9.48</v>
          </cell>
          <cell r="AG1307">
            <v>5.1100000000000003</v>
          </cell>
          <cell r="AH1307">
            <v>0.28999999999999998</v>
          </cell>
          <cell r="AI1307">
            <v>1.8</v>
          </cell>
          <cell r="AJ1307">
            <v>0</v>
          </cell>
          <cell r="AK1307">
            <v>23</v>
          </cell>
          <cell r="AL1307">
            <v>1.96</v>
          </cell>
          <cell r="AM1307">
            <v>500</v>
          </cell>
          <cell r="AN1307">
            <v>280</v>
          </cell>
          <cell r="AO1307">
            <v>16</v>
          </cell>
          <cell r="AP1307">
            <v>230</v>
          </cell>
          <cell r="AQ1307">
            <v>26</v>
          </cell>
          <cell r="AR1307">
            <v>2.2000000000000002</v>
          </cell>
          <cell r="AS1307">
            <v>4.4000000000000004</v>
          </cell>
        </row>
        <row r="1308">
          <cell r="A1308">
            <v>216</v>
          </cell>
          <cell r="B1308" t="str">
            <v>Vaca assada com óleo alimentar e margarina</v>
          </cell>
          <cell r="C1308" t="str">
            <v>Carne e produtos cárneos</v>
          </cell>
          <cell r="D1308" t="str">
            <v>Carne de mamiferos e de aves</v>
          </cell>
          <cell r="E1308" t="str">
            <v>Carne de mamíferos</v>
          </cell>
          <cell r="F1308">
            <v>280</v>
          </cell>
          <cell r="G1308">
            <v>1170</v>
          </cell>
          <cell r="H1308">
            <v>20.399999999999999</v>
          </cell>
          <cell r="I1308">
            <v>7.1</v>
          </cell>
          <cell r="J1308">
            <v>7.4</v>
          </cell>
          <cell r="K1308">
            <v>3.9</v>
          </cell>
          <cell r="L1308">
            <v>3.65</v>
          </cell>
          <cell r="M1308">
            <v>0.6</v>
          </cell>
          <cell r="N1308">
            <v>0</v>
          </cell>
          <cell r="O1308">
            <v>0</v>
          </cell>
          <cell r="P1308">
            <v>0</v>
          </cell>
          <cell r="Q1308">
            <v>0</v>
          </cell>
          <cell r="R1308">
            <v>0</v>
          </cell>
          <cell r="S1308">
            <v>24.2</v>
          </cell>
          <cell r="T1308">
            <v>1.2</v>
          </cell>
          <cell r="U1308">
            <v>0</v>
          </cell>
          <cell r="V1308">
            <v>52.3</v>
          </cell>
          <cell r="W1308">
            <v>0</v>
          </cell>
          <cell r="X1308">
            <v>76</v>
          </cell>
          <cell r="Y1308">
            <v>23</v>
          </cell>
          <cell r="Z1308">
            <v>16</v>
          </cell>
          <cell r="AA1308">
            <v>0.4</v>
          </cell>
          <cell r="AB1308">
            <v>2.4300000000000002</v>
          </cell>
          <cell r="AC1308">
            <v>0.05</v>
          </cell>
          <cell r="AD1308">
            <v>0.16</v>
          </cell>
          <cell r="AE1308">
            <v>3.3</v>
          </cell>
          <cell r="AF1308">
            <v>9.48</v>
          </cell>
          <cell r="AG1308">
            <v>5.1100000000000003</v>
          </cell>
          <cell r="AH1308">
            <v>0.28999999999999998</v>
          </cell>
          <cell r="AI1308">
            <v>1.8</v>
          </cell>
          <cell r="AJ1308">
            <v>0</v>
          </cell>
          <cell r="AK1308">
            <v>23</v>
          </cell>
          <cell r="AL1308">
            <v>1.83</v>
          </cell>
          <cell r="AM1308">
            <v>460</v>
          </cell>
          <cell r="AN1308">
            <v>280</v>
          </cell>
          <cell r="AO1308">
            <v>16</v>
          </cell>
          <cell r="AP1308">
            <v>230</v>
          </cell>
          <cell r="AQ1308">
            <v>26</v>
          </cell>
          <cell r="AR1308">
            <v>2.2000000000000002</v>
          </cell>
          <cell r="AS1308">
            <v>4.4000000000000004</v>
          </cell>
        </row>
        <row r="1309">
          <cell r="A1309">
            <v>209</v>
          </cell>
          <cell r="B1309" t="str">
            <v>Vaca assada, sem molho</v>
          </cell>
          <cell r="C1309" t="str">
            <v>Carne e produtos cárneos</v>
          </cell>
          <cell r="D1309" t="str">
            <v>Carne de mamiferos e de aves</v>
          </cell>
          <cell r="E1309" t="str">
            <v>Carne de mamíferos</v>
          </cell>
          <cell r="F1309">
            <v>192</v>
          </cell>
          <cell r="G1309">
            <v>805</v>
          </cell>
          <cell r="H1309">
            <v>9.4</v>
          </cell>
          <cell r="I1309">
            <v>4</v>
          </cell>
          <cell r="J1309">
            <v>4.2</v>
          </cell>
          <cell r="K1309">
            <v>0.6</v>
          </cell>
          <cell r="L1309">
            <v>0.2</v>
          </cell>
          <cell r="M1309">
            <v>0.4</v>
          </cell>
          <cell r="N1309">
            <v>0</v>
          </cell>
          <cell r="O1309">
            <v>0</v>
          </cell>
          <cell r="P1309">
            <v>0</v>
          </cell>
          <cell r="Q1309">
            <v>0</v>
          </cell>
          <cell r="R1309">
            <v>0</v>
          </cell>
          <cell r="S1309">
            <v>26.9</v>
          </cell>
          <cell r="T1309">
            <v>0.7</v>
          </cell>
          <cell r="U1309">
            <v>0</v>
          </cell>
          <cell r="V1309">
            <v>60.9</v>
          </cell>
          <cell r="W1309">
            <v>0</v>
          </cell>
          <cell r="X1309">
            <v>89</v>
          </cell>
          <cell r="Y1309">
            <v>0</v>
          </cell>
          <cell r="Z1309">
            <v>0</v>
          </cell>
          <cell r="AA1309">
            <v>0.3</v>
          </cell>
          <cell r="AB1309">
            <v>0.03</v>
          </cell>
          <cell r="AC1309">
            <v>0.05</v>
          </cell>
          <cell r="AD1309">
            <v>0.19</v>
          </cell>
          <cell r="AE1309">
            <v>4.0999999999999996</v>
          </cell>
          <cell r="AF1309">
            <v>9.8000000000000007</v>
          </cell>
          <cell r="AG1309">
            <v>5.7</v>
          </cell>
          <cell r="AH1309">
            <v>0.28000000000000003</v>
          </cell>
          <cell r="AI1309">
            <v>2</v>
          </cell>
          <cell r="AJ1309">
            <v>0</v>
          </cell>
          <cell r="AK1309">
            <v>27</v>
          </cell>
          <cell r="AL1309">
            <v>1.8</v>
          </cell>
          <cell r="AM1309">
            <v>270</v>
          </cell>
          <cell r="AN1309">
            <v>350</v>
          </cell>
          <cell r="AO1309">
            <v>18</v>
          </cell>
          <cell r="AP1309">
            <v>270</v>
          </cell>
          <cell r="AQ1309">
            <v>30</v>
          </cell>
          <cell r="AR1309">
            <v>2.5</v>
          </cell>
          <cell r="AS1309">
            <v>5.0999999999999996</v>
          </cell>
          <cell r="AU1309">
            <v>1</v>
          </cell>
        </row>
        <row r="1310">
          <cell r="A1310">
            <v>199</v>
          </cell>
          <cell r="B1310" t="str">
            <v>Vaca magra cozida</v>
          </cell>
          <cell r="C1310" t="str">
            <v>Carne e produtos cárneos</v>
          </cell>
          <cell r="D1310" t="str">
            <v>Carne de mamiferos e de aves</v>
          </cell>
          <cell r="E1310" t="str">
            <v>Carne de mamíferos</v>
          </cell>
          <cell r="F1310">
            <v>259</v>
          </cell>
          <cell r="G1310">
            <v>1080</v>
          </cell>
          <cell r="H1310">
            <v>13.8</v>
          </cell>
          <cell r="I1310">
            <v>5.4</v>
          </cell>
          <cell r="J1310">
            <v>6.2</v>
          </cell>
          <cell r="K1310">
            <v>0.4</v>
          </cell>
          <cell r="L1310">
            <v>0.4</v>
          </cell>
          <cell r="M1310">
            <v>0.6</v>
          </cell>
          <cell r="N1310">
            <v>0</v>
          </cell>
          <cell r="O1310">
            <v>0</v>
          </cell>
          <cell r="P1310">
            <v>0</v>
          </cell>
          <cell r="Q1310">
            <v>0</v>
          </cell>
          <cell r="R1310">
            <v>0</v>
          </cell>
          <cell r="S1310">
            <v>33.700000000000003</v>
          </cell>
          <cell r="T1310">
            <v>0.5</v>
          </cell>
          <cell r="U1310">
            <v>0</v>
          </cell>
          <cell r="V1310">
            <v>51</v>
          </cell>
          <cell r="W1310">
            <v>0</v>
          </cell>
          <cell r="X1310">
            <v>104</v>
          </cell>
          <cell r="Y1310">
            <v>0</v>
          </cell>
          <cell r="Z1310">
            <v>0</v>
          </cell>
          <cell r="AA1310">
            <v>1.1000000000000001</v>
          </cell>
          <cell r="AB1310">
            <v>0.11</v>
          </cell>
          <cell r="AC1310">
            <v>0.05</v>
          </cell>
          <cell r="AD1310">
            <v>0.21</v>
          </cell>
          <cell r="AE1310">
            <v>3.8</v>
          </cell>
          <cell r="AF1310">
            <v>11</v>
          </cell>
          <cell r="AG1310">
            <v>7.2</v>
          </cell>
          <cell r="AH1310">
            <v>0.31</v>
          </cell>
          <cell r="AI1310">
            <v>2</v>
          </cell>
          <cell r="AJ1310">
            <v>0</v>
          </cell>
          <cell r="AK1310">
            <v>7</v>
          </cell>
          <cell r="AL1310">
            <v>1.5</v>
          </cell>
          <cell r="AM1310">
            <v>200</v>
          </cell>
          <cell r="AN1310">
            <v>430</v>
          </cell>
          <cell r="AO1310">
            <v>20</v>
          </cell>
          <cell r="AP1310">
            <v>260</v>
          </cell>
          <cell r="AQ1310">
            <v>34</v>
          </cell>
          <cell r="AR1310">
            <v>1.8</v>
          </cell>
          <cell r="AS1310">
            <v>8.6999999999999993</v>
          </cell>
        </row>
        <row r="1311">
          <cell r="A1311">
            <v>70202033</v>
          </cell>
          <cell r="B1311" t="str">
            <v>Vaca magra estufada</v>
          </cell>
          <cell r="C1311" t="str">
            <v>Pratos compostos</v>
          </cell>
          <cell r="D1311" t="str">
            <v>Pratos, incl. refeições prontas a comer (excluindo sopas e saladas)</v>
          </cell>
          <cell r="E1311" t="str">
            <v>Pratos, excluindo pratos  de massa ou arroz, sanduíches e pizza</v>
          </cell>
          <cell r="F1311">
            <v>226</v>
          </cell>
          <cell r="G1311">
            <v>943</v>
          </cell>
          <cell r="H1311">
            <v>14.2</v>
          </cell>
          <cell r="I1311">
            <v>1.8</v>
          </cell>
          <cell r="J1311">
            <v>1.8</v>
          </cell>
          <cell r="K1311">
            <v>1.8</v>
          </cell>
          <cell r="L1311">
            <v>1.75</v>
          </cell>
          <cell r="M1311">
            <v>1.8</v>
          </cell>
          <cell r="N1311">
            <v>1.2</v>
          </cell>
          <cell r="O1311">
            <v>1</v>
          </cell>
          <cell r="P1311">
            <v>0.1</v>
          </cell>
          <cell r="Q1311">
            <v>0.1</v>
          </cell>
          <cell r="R1311">
            <v>0.4</v>
          </cell>
          <cell r="S1311">
            <v>21.8</v>
          </cell>
          <cell r="T1311">
            <v>1.2</v>
          </cell>
          <cell r="U1311">
            <v>0.7</v>
          </cell>
          <cell r="V1311">
            <v>59.3</v>
          </cell>
          <cell r="W1311">
            <v>0</v>
          </cell>
          <cell r="X1311">
            <v>69</v>
          </cell>
          <cell r="Y1311">
            <v>25</v>
          </cell>
          <cell r="Z1311">
            <v>94</v>
          </cell>
          <cell r="AA1311">
            <v>0.6</v>
          </cell>
          <cell r="AB1311">
            <v>1.46</v>
          </cell>
          <cell r="AC1311">
            <v>0.06</v>
          </cell>
          <cell r="AD1311">
            <v>0.14000000000000001</v>
          </cell>
          <cell r="AE1311">
            <v>2.5</v>
          </cell>
          <cell r="AF1311">
            <v>8.9700000000000006</v>
          </cell>
          <cell r="AG1311">
            <v>4.5999999999999996</v>
          </cell>
          <cell r="AH1311">
            <v>0.24</v>
          </cell>
          <cell r="AI1311">
            <v>1.2</v>
          </cell>
          <cell r="AJ1311">
            <v>3.6</v>
          </cell>
          <cell r="AK1311">
            <v>7.8</v>
          </cell>
          <cell r="AL1311">
            <v>2.17</v>
          </cell>
          <cell r="AM1311">
            <v>420</v>
          </cell>
          <cell r="AN1311">
            <v>260</v>
          </cell>
          <cell r="AO1311">
            <v>18</v>
          </cell>
          <cell r="AP1311">
            <v>200</v>
          </cell>
          <cell r="AQ1311">
            <v>20</v>
          </cell>
          <cell r="AR1311">
            <v>1.6</v>
          </cell>
          <cell r="AS1311">
            <v>5</v>
          </cell>
        </row>
        <row r="1312">
          <cell r="A1312">
            <v>221</v>
          </cell>
          <cell r="B1312" t="str">
            <v>Vaca magra estufada à jardineira</v>
          </cell>
          <cell r="C1312" t="str">
            <v>Pratos compostos</v>
          </cell>
          <cell r="D1312" t="str">
            <v>Pratos, incl. refeições prontas a comer (excluindo sopas e saladas)</v>
          </cell>
          <cell r="E1312" t="str">
            <v>Pratos, excluindo pratos  de massa ou arroz, sanduíches e pizza</v>
          </cell>
          <cell r="F1312">
            <v>111</v>
          </cell>
          <cell r="G1312">
            <v>465</v>
          </cell>
          <cell r="H1312">
            <v>4.4000000000000004</v>
          </cell>
          <cell r="I1312">
            <v>1.1000000000000001</v>
          </cell>
          <cell r="J1312">
            <v>2.7</v>
          </cell>
          <cell r="K1312">
            <v>0.3</v>
          </cell>
          <cell r="L1312">
            <v>0.29599999999999999</v>
          </cell>
          <cell r="M1312">
            <v>0.1</v>
          </cell>
          <cell r="N1312">
            <v>11.4</v>
          </cell>
          <cell r="O1312">
            <v>1.8</v>
          </cell>
          <cell r="P1312">
            <v>0.2</v>
          </cell>
          <cell r="Q1312">
            <v>9.4</v>
          </cell>
          <cell r="R1312">
            <v>1.8</v>
          </cell>
          <cell r="S1312">
            <v>5.5</v>
          </cell>
          <cell r="T1312">
            <v>0.9</v>
          </cell>
          <cell r="U1312">
            <v>0</v>
          </cell>
          <cell r="V1312">
            <v>75.2</v>
          </cell>
          <cell r="W1312">
            <v>0</v>
          </cell>
          <cell r="X1312">
            <v>11</v>
          </cell>
          <cell r="Y1312">
            <v>192</v>
          </cell>
          <cell r="Z1312">
            <v>1150</v>
          </cell>
          <cell r="AA1312">
            <v>0.1</v>
          </cell>
          <cell r="AB1312">
            <v>0.56000000000000005</v>
          </cell>
          <cell r="AC1312">
            <v>0.19</v>
          </cell>
          <cell r="AD1312">
            <v>0.04</v>
          </cell>
          <cell r="AE1312">
            <v>1.4</v>
          </cell>
          <cell r="AF1312">
            <v>2.78</v>
          </cell>
          <cell r="AG1312">
            <v>1.07</v>
          </cell>
          <cell r="AH1312">
            <v>0.27</v>
          </cell>
          <cell r="AI1312">
            <v>0.19</v>
          </cell>
          <cell r="AJ1312">
            <v>9</v>
          </cell>
          <cell r="AK1312">
            <v>22</v>
          </cell>
          <cell r="AL1312">
            <v>1.73</v>
          </cell>
          <cell r="AM1312">
            <v>370</v>
          </cell>
          <cell r="AN1312">
            <v>370</v>
          </cell>
          <cell r="AO1312">
            <v>20</v>
          </cell>
          <cell r="AP1312">
            <v>73</v>
          </cell>
          <cell r="AQ1312">
            <v>16</v>
          </cell>
          <cell r="AR1312">
            <v>0.7</v>
          </cell>
          <cell r="AS1312">
            <v>1</v>
          </cell>
        </row>
        <row r="1313">
          <cell r="A1313">
            <v>206</v>
          </cell>
          <cell r="B1313" t="str">
            <v>Vaca magra estufada com azeite e margarina</v>
          </cell>
          <cell r="C1313" t="str">
            <v>Pratos compostos</v>
          </cell>
          <cell r="D1313" t="str">
            <v>Pratos, incl. refeições prontas a comer (excluindo sopas e saladas)</v>
          </cell>
          <cell r="E1313" t="str">
            <v>Pratos, excluindo pratos  de massa ou arroz, sanduíches e pizza</v>
          </cell>
          <cell r="F1313">
            <v>226</v>
          </cell>
          <cell r="G1313">
            <v>940</v>
          </cell>
          <cell r="H1313">
            <v>14.2</v>
          </cell>
          <cell r="I1313">
            <v>4.9000000000000004</v>
          </cell>
          <cell r="J1313">
            <v>7</v>
          </cell>
          <cell r="K1313">
            <v>1</v>
          </cell>
          <cell r="L1313">
            <v>0.89400000000000002</v>
          </cell>
          <cell r="M1313">
            <v>0.4</v>
          </cell>
          <cell r="N1313">
            <v>1.2</v>
          </cell>
          <cell r="O1313">
            <v>1</v>
          </cell>
          <cell r="P1313">
            <v>0.1</v>
          </cell>
          <cell r="Q1313">
            <v>0.1</v>
          </cell>
          <cell r="R1313">
            <v>0.4</v>
          </cell>
          <cell r="S1313">
            <v>21.8</v>
          </cell>
          <cell r="T1313">
            <v>1.1000000000000001</v>
          </cell>
          <cell r="U1313">
            <v>0.7</v>
          </cell>
          <cell r="V1313">
            <v>59.3</v>
          </cell>
          <cell r="W1313">
            <v>0</v>
          </cell>
          <cell r="X1313">
            <v>69</v>
          </cell>
          <cell r="Y1313">
            <v>25</v>
          </cell>
          <cell r="Z1313">
            <v>94</v>
          </cell>
          <cell r="AA1313">
            <v>0.6</v>
          </cell>
          <cell r="AB1313">
            <v>0.76</v>
          </cell>
          <cell r="AC1313">
            <v>0.06</v>
          </cell>
          <cell r="AD1313">
            <v>0.14000000000000001</v>
          </cell>
          <cell r="AE1313">
            <v>2.5</v>
          </cell>
          <cell r="AF1313">
            <v>8.9700000000000006</v>
          </cell>
          <cell r="AG1313">
            <v>4.5999999999999996</v>
          </cell>
          <cell r="AH1313">
            <v>0.24</v>
          </cell>
          <cell r="AI1313">
            <v>1.2</v>
          </cell>
          <cell r="AJ1313">
            <v>3.6</v>
          </cell>
          <cell r="AK1313">
            <v>7.8</v>
          </cell>
          <cell r="AL1313">
            <v>2.17</v>
          </cell>
          <cell r="AM1313">
            <v>420</v>
          </cell>
          <cell r="AN1313">
            <v>260</v>
          </cell>
          <cell r="AO1313">
            <v>18</v>
          </cell>
          <cell r="AP1313">
            <v>200</v>
          </cell>
          <cell r="AQ1313">
            <v>20</v>
          </cell>
          <cell r="AR1313">
            <v>1.6</v>
          </cell>
          <cell r="AS1313">
            <v>5</v>
          </cell>
        </row>
        <row r="1314">
          <cell r="A1314">
            <v>207</v>
          </cell>
          <cell r="B1314" t="str">
            <v>Vaca magra estufada com margarina</v>
          </cell>
          <cell r="C1314" t="str">
            <v>Pratos compostos</v>
          </cell>
          <cell r="D1314" t="str">
            <v>Pratos, incl. refeições prontas a comer (excluindo sopas e saladas)</v>
          </cell>
          <cell r="E1314" t="str">
            <v>Pratos, excluindo pratos  de massa ou arroz, sanduíches e pizza</v>
          </cell>
          <cell r="F1314">
            <v>220</v>
          </cell>
          <cell r="G1314">
            <v>918</v>
          </cell>
          <cell r="H1314">
            <v>13.6</v>
          </cell>
          <cell r="I1314">
            <v>5.7</v>
          </cell>
          <cell r="J1314">
            <v>5.2</v>
          </cell>
          <cell r="K1314">
            <v>1.4</v>
          </cell>
          <cell r="L1314">
            <v>1.31</v>
          </cell>
          <cell r="M1314">
            <v>0.4</v>
          </cell>
          <cell r="N1314">
            <v>1.2</v>
          </cell>
          <cell r="O1314">
            <v>1</v>
          </cell>
          <cell r="P1314">
            <v>0.1</v>
          </cell>
          <cell r="Q1314">
            <v>0.1</v>
          </cell>
          <cell r="R1314">
            <v>0.4</v>
          </cell>
          <cell r="S1314">
            <v>21.8</v>
          </cell>
          <cell r="T1314">
            <v>1.1000000000000001</v>
          </cell>
          <cell r="U1314">
            <v>0.7</v>
          </cell>
          <cell r="V1314">
            <v>59.8</v>
          </cell>
          <cell r="W1314">
            <v>0</v>
          </cell>
          <cell r="X1314">
            <v>69</v>
          </cell>
          <cell r="Y1314">
            <v>43</v>
          </cell>
          <cell r="Z1314">
            <v>106</v>
          </cell>
          <cell r="AA1314">
            <v>0.6</v>
          </cell>
          <cell r="AB1314">
            <v>0.34</v>
          </cell>
          <cell r="AC1314">
            <v>0.06</v>
          </cell>
          <cell r="AD1314">
            <v>0.14000000000000001</v>
          </cell>
          <cell r="AE1314">
            <v>2.5</v>
          </cell>
          <cell r="AF1314">
            <v>8.9700000000000006</v>
          </cell>
          <cell r="AG1314">
            <v>4.5999999999999996</v>
          </cell>
          <cell r="AH1314">
            <v>0.24</v>
          </cell>
          <cell r="AI1314">
            <v>1.2</v>
          </cell>
          <cell r="AJ1314">
            <v>3.6</v>
          </cell>
          <cell r="AK1314">
            <v>7.8</v>
          </cell>
          <cell r="AL1314">
            <v>2.27</v>
          </cell>
          <cell r="AM1314">
            <v>450</v>
          </cell>
          <cell r="AN1314">
            <v>260</v>
          </cell>
          <cell r="AO1314">
            <v>18</v>
          </cell>
          <cell r="AP1314">
            <v>200</v>
          </cell>
          <cell r="AQ1314">
            <v>20</v>
          </cell>
          <cell r="AR1314">
            <v>1.6</v>
          </cell>
          <cell r="AS1314">
            <v>5</v>
          </cell>
        </row>
        <row r="1315">
          <cell r="A1315">
            <v>205</v>
          </cell>
          <cell r="B1315" t="str">
            <v>Vaca magra estufada com óleo alimentar e margarina</v>
          </cell>
          <cell r="C1315" t="str">
            <v>Pratos compostos</v>
          </cell>
          <cell r="D1315" t="str">
            <v>Pratos, incl. refeições prontas a comer (excluindo sopas e saladas)</v>
          </cell>
          <cell r="E1315" t="str">
            <v>Pratos, excluindo pratos  de massa ou arroz, sanduíches e pizza</v>
          </cell>
          <cell r="F1315">
            <v>226</v>
          </cell>
          <cell r="G1315">
            <v>940</v>
          </cell>
          <cell r="H1315">
            <v>14.2</v>
          </cell>
          <cell r="I1315">
            <v>4.8</v>
          </cell>
          <cell r="J1315">
            <v>5.3</v>
          </cell>
          <cell r="K1315">
            <v>2.7</v>
          </cell>
          <cell r="L1315">
            <v>2.62</v>
          </cell>
          <cell r="M1315">
            <v>0.4</v>
          </cell>
          <cell r="N1315">
            <v>1.2</v>
          </cell>
          <cell r="O1315">
            <v>1</v>
          </cell>
          <cell r="P1315">
            <v>0.1</v>
          </cell>
          <cell r="Q1315">
            <v>0.1</v>
          </cell>
          <cell r="R1315">
            <v>0.4</v>
          </cell>
          <cell r="S1315">
            <v>21.8</v>
          </cell>
          <cell r="T1315">
            <v>1.1000000000000001</v>
          </cell>
          <cell r="U1315">
            <v>0.7</v>
          </cell>
          <cell r="V1315">
            <v>59.3</v>
          </cell>
          <cell r="W1315">
            <v>0</v>
          </cell>
          <cell r="X1315">
            <v>69</v>
          </cell>
          <cell r="Y1315">
            <v>25</v>
          </cell>
          <cell r="Z1315">
            <v>94</v>
          </cell>
          <cell r="AA1315">
            <v>0.6</v>
          </cell>
          <cell r="AB1315">
            <v>2.16</v>
          </cell>
          <cell r="AC1315">
            <v>0.06</v>
          </cell>
          <cell r="AD1315">
            <v>0.14000000000000001</v>
          </cell>
          <cell r="AE1315">
            <v>2.5</v>
          </cell>
          <cell r="AF1315">
            <v>8.9700000000000006</v>
          </cell>
          <cell r="AG1315">
            <v>4.5999999999999996</v>
          </cell>
          <cell r="AH1315">
            <v>0.24</v>
          </cell>
          <cell r="AI1315">
            <v>1.2</v>
          </cell>
          <cell r="AJ1315">
            <v>3.6</v>
          </cell>
          <cell r="AK1315">
            <v>7.8</v>
          </cell>
          <cell r="AL1315">
            <v>2.17</v>
          </cell>
          <cell r="AM1315">
            <v>420</v>
          </cell>
          <cell r="AN1315">
            <v>260</v>
          </cell>
          <cell r="AO1315">
            <v>18</v>
          </cell>
          <cell r="AP1315">
            <v>200</v>
          </cell>
          <cell r="AQ1315">
            <v>20</v>
          </cell>
          <cell r="AR1315">
            <v>1.6</v>
          </cell>
          <cell r="AS1315">
            <v>5</v>
          </cell>
        </row>
        <row r="1316">
          <cell r="A1316">
            <v>200</v>
          </cell>
          <cell r="B1316" t="str">
            <v>Vaca magra estufada, sem molho</v>
          </cell>
          <cell r="C1316" t="str">
            <v>Carne e produtos cárneos</v>
          </cell>
          <cell r="D1316" t="str">
            <v>Carne de mamiferos e de aves</v>
          </cell>
          <cell r="E1316" t="str">
            <v>Carne de mamíferos</v>
          </cell>
          <cell r="F1316">
            <v>234</v>
          </cell>
          <cell r="G1316">
            <v>980</v>
          </cell>
          <cell r="H1316">
            <v>12</v>
          </cell>
          <cell r="I1316">
            <v>4.7</v>
          </cell>
          <cell r="J1316">
            <v>5.4</v>
          </cell>
          <cell r="K1316">
            <v>0.4</v>
          </cell>
          <cell r="L1316">
            <v>0.4</v>
          </cell>
          <cell r="M1316">
            <v>0.5</v>
          </cell>
          <cell r="N1316">
            <v>0</v>
          </cell>
          <cell r="O1316">
            <v>0</v>
          </cell>
          <cell r="P1316">
            <v>0</v>
          </cell>
          <cell r="Q1316">
            <v>0</v>
          </cell>
          <cell r="R1316">
            <v>0</v>
          </cell>
          <cell r="S1316">
            <v>31.5</v>
          </cell>
          <cell r="T1316">
            <v>0.7</v>
          </cell>
          <cell r="U1316">
            <v>0</v>
          </cell>
          <cell r="V1316">
            <v>54.5</v>
          </cell>
          <cell r="W1316">
            <v>0</v>
          </cell>
          <cell r="X1316">
            <v>69</v>
          </cell>
          <cell r="Y1316">
            <v>0</v>
          </cell>
          <cell r="Z1316">
            <v>0</v>
          </cell>
          <cell r="AA1316">
            <v>0.8</v>
          </cell>
          <cell r="AB1316">
            <v>0.11</v>
          </cell>
          <cell r="AC1316">
            <v>0.05</v>
          </cell>
          <cell r="AD1316">
            <v>0.24</v>
          </cell>
          <cell r="AE1316">
            <v>4</v>
          </cell>
          <cell r="AF1316">
            <v>11</v>
          </cell>
          <cell r="AG1316">
            <v>6.7</v>
          </cell>
          <cell r="AH1316">
            <v>0.3</v>
          </cell>
          <cell r="AI1316">
            <v>1.9</v>
          </cell>
          <cell r="AJ1316">
            <v>0</v>
          </cell>
          <cell r="AK1316">
            <v>6.1</v>
          </cell>
          <cell r="AL1316">
            <v>1.56</v>
          </cell>
          <cell r="AM1316">
            <v>260</v>
          </cell>
          <cell r="AN1316">
            <v>320</v>
          </cell>
          <cell r="AO1316">
            <v>16</v>
          </cell>
          <cell r="AP1316">
            <v>310</v>
          </cell>
          <cell r="AQ1316">
            <v>23</v>
          </cell>
          <cell r="AR1316">
            <v>2</v>
          </cell>
          <cell r="AS1316">
            <v>8.3000000000000007</v>
          </cell>
        </row>
        <row r="1317">
          <cell r="A1317">
            <v>70202028</v>
          </cell>
          <cell r="B1317" t="str">
            <v>Vaca meio gorda estufada</v>
          </cell>
          <cell r="C1317" t="str">
            <v>Pratos compostos</v>
          </cell>
          <cell r="D1317" t="str">
            <v>Pratos, incl. refeições prontas a comer (excluindo sopas e saladas)</v>
          </cell>
          <cell r="E1317" t="str">
            <v>Pratos, excluindo pratos  de massa ou arroz, sanduíches e pizza</v>
          </cell>
          <cell r="F1317">
            <v>278</v>
          </cell>
          <cell r="G1317">
            <v>1160</v>
          </cell>
          <cell r="H1317">
            <v>20.2</v>
          </cell>
          <cell r="I1317">
            <v>2</v>
          </cell>
          <cell r="J1317">
            <v>2</v>
          </cell>
          <cell r="K1317">
            <v>2</v>
          </cell>
          <cell r="L1317">
            <v>1.95</v>
          </cell>
          <cell r="M1317">
            <v>2</v>
          </cell>
          <cell r="N1317">
            <v>1.2</v>
          </cell>
          <cell r="O1317">
            <v>1</v>
          </cell>
          <cell r="P1317">
            <v>0.1</v>
          </cell>
          <cell r="Q1317">
            <v>0.1</v>
          </cell>
          <cell r="R1317">
            <v>0.4</v>
          </cell>
          <cell r="S1317">
            <v>21.4</v>
          </cell>
          <cell r="T1317">
            <v>1.1000000000000001</v>
          </cell>
          <cell r="U1317">
            <v>0.7</v>
          </cell>
          <cell r="V1317">
            <v>53.5</v>
          </cell>
          <cell r="W1317">
            <v>0</v>
          </cell>
          <cell r="X1317">
            <v>61</v>
          </cell>
          <cell r="Y1317">
            <v>25</v>
          </cell>
          <cell r="Z1317">
            <v>94</v>
          </cell>
          <cell r="AA1317">
            <v>0.4</v>
          </cell>
          <cell r="AB1317">
            <v>1.48</v>
          </cell>
          <cell r="AC1317">
            <v>7.0000000000000007E-2</v>
          </cell>
          <cell r="AD1317">
            <v>0.13</v>
          </cell>
          <cell r="AE1317">
            <v>2.4</v>
          </cell>
          <cell r="AF1317">
            <v>8.67</v>
          </cell>
          <cell r="AG1317">
            <v>4.5</v>
          </cell>
          <cell r="AH1317">
            <v>0.27</v>
          </cell>
          <cell r="AI1317">
            <v>1.2</v>
          </cell>
          <cell r="AJ1317">
            <v>3.6</v>
          </cell>
          <cell r="AK1317">
            <v>14</v>
          </cell>
          <cell r="AL1317">
            <v>2.25</v>
          </cell>
          <cell r="AM1317">
            <v>410</v>
          </cell>
          <cell r="AN1317">
            <v>240</v>
          </cell>
          <cell r="AO1317">
            <v>18</v>
          </cell>
          <cell r="AP1317">
            <v>200</v>
          </cell>
          <cell r="AQ1317">
            <v>19</v>
          </cell>
          <cell r="AR1317">
            <v>1</v>
          </cell>
          <cell r="AS1317">
            <v>3</v>
          </cell>
        </row>
        <row r="1318">
          <cell r="A1318">
            <v>202</v>
          </cell>
          <cell r="B1318" t="str">
            <v>Vaca meio gorda estufada com azeite e margarina</v>
          </cell>
          <cell r="C1318" t="str">
            <v>Pratos compostos</v>
          </cell>
          <cell r="D1318" t="str">
            <v>Pratos, incl. refeições prontas a comer (excluindo sopas e saladas)</v>
          </cell>
          <cell r="E1318" t="str">
            <v>Pratos, excluindo pratos  de massa ou arroz, sanduíches e pizza</v>
          </cell>
          <cell r="F1318">
            <v>278</v>
          </cell>
          <cell r="G1318">
            <v>1160</v>
          </cell>
          <cell r="H1318">
            <v>20.2</v>
          </cell>
          <cell r="I1318">
            <v>7.2</v>
          </cell>
          <cell r="J1318">
            <v>9.6999999999999993</v>
          </cell>
          <cell r="K1318">
            <v>1.2</v>
          </cell>
          <cell r="L1318">
            <v>1.0900000000000001</v>
          </cell>
          <cell r="M1318">
            <v>0.7</v>
          </cell>
          <cell r="N1318">
            <v>1.2</v>
          </cell>
          <cell r="O1318">
            <v>1</v>
          </cell>
          <cell r="P1318">
            <v>0.1</v>
          </cell>
          <cell r="Q1318">
            <v>0.1</v>
          </cell>
          <cell r="R1318">
            <v>0.4</v>
          </cell>
          <cell r="S1318">
            <v>21.4</v>
          </cell>
          <cell r="T1318">
            <v>1</v>
          </cell>
          <cell r="U1318">
            <v>0.7</v>
          </cell>
          <cell r="V1318">
            <v>53.5</v>
          </cell>
          <cell r="W1318">
            <v>0</v>
          </cell>
          <cell r="X1318">
            <v>61</v>
          </cell>
          <cell r="Y1318">
            <v>25</v>
          </cell>
          <cell r="Z1318">
            <v>94</v>
          </cell>
          <cell r="AA1318">
            <v>0.4</v>
          </cell>
          <cell r="AB1318">
            <v>0.78</v>
          </cell>
          <cell r="AC1318">
            <v>7.0000000000000007E-2</v>
          </cell>
          <cell r="AD1318">
            <v>0.13</v>
          </cell>
          <cell r="AE1318">
            <v>2.4</v>
          </cell>
          <cell r="AF1318">
            <v>8.67</v>
          </cell>
          <cell r="AG1318">
            <v>4.5</v>
          </cell>
          <cell r="AH1318">
            <v>0.27</v>
          </cell>
          <cell r="AI1318">
            <v>1.2</v>
          </cell>
          <cell r="AJ1318">
            <v>3.6</v>
          </cell>
          <cell r="AK1318">
            <v>14</v>
          </cell>
          <cell r="AL1318">
            <v>2.25</v>
          </cell>
          <cell r="AM1318">
            <v>410</v>
          </cell>
          <cell r="AN1318">
            <v>240</v>
          </cell>
          <cell r="AO1318">
            <v>18</v>
          </cell>
          <cell r="AP1318">
            <v>200</v>
          </cell>
          <cell r="AQ1318">
            <v>19</v>
          </cell>
          <cell r="AR1318">
            <v>1</v>
          </cell>
          <cell r="AS1318">
            <v>3</v>
          </cell>
        </row>
        <row r="1319">
          <cell r="A1319">
            <v>204</v>
          </cell>
          <cell r="B1319" t="str">
            <v>Vaca meio gorda estufada com margarina</v>
          </cell>
          <cell r="C1319" t="str">
            <v>Pratos compostos</v>
          </cell>
          <cell r="D1319" t="str">
            <v>Pratos, incl. refeições prontas a comer (excluindo sopas e saladas)</v>
          </cell>
          <cell r="E1319" t="str">
            <v>Pratos, excluindo pratos  de massa ou arroz, sanduíches e pizza</v>
          </cell>
          <cell r="F1319">
            <v>273</v>
          </cell>
          <cell r="G1319">
            <v>1130</v>
          </cell>
          <cell r="H1319">
            <v>19.600000000000001</v>
          </cell>
          <cell r="I1319">
            <v>8</v>
          </cell>
          <cell r="J1319">
            <v>7.9</v>
          </cell>
          <cell r="K1319">
            <v>1.6</v>
          </cell>
          <cell r="L1319">
            <v>1.51</v>
          </cell>
          <cell r="M1319">
            <v>0.7</v>
          </cell>
          <cell r="N1319">
            <v>1.2</v>
          </cell>
          <cell r="O1319">
            <v>1</v>
          </cell>
          <cell r="P1319">
            <v>0.1</v>
          </cell>
          <cell r="Q1319">
            <v>0.1</v>
          </cell>
          <cell r="R1319">
            <v>0.4</v>
          </cell>
          <cell r="S1319">
            <v>21.4</v>
          </cell>
          <cell r="T1319">
            <v>1.1000000000000001</v>
          </cell>
          <cell r="U1319">
            <v>0.7</v>
          </cell>
          <cell r="V1319">
            <v>54</v>
          </cell>
          <cell r="W1319">
            <v>0</v>
          </cell>
          <cell r="X1319">
            <v>61</v>
          </cell>
          <cell r="Y1319">
            <v>43</v>
          </cell>
          <cell r="Z1319">
            <v>106</v>
          </cell>
          <cell r="AA1319">
            <v>0.4</v>
          </cell>
          <cell r="AB1319">
            <v>0.36</v>
          </cell>
          <cell r="AC1319">
            <v>7.0000000000000007E-2</v>
          </cell>
          <cell r="AD1319">
            <v>0.13</v>
          </cell>
          <cell r="AE1319">
            <v>2.4</v>
          </cell>
          <cell r="AF1319">
            <v>8.67</v>
          </cell>
          <cell r="AG1319">
            <v>4.5</v>
          </cell>
          <cell r="AH1319">
            <v>0.27</v>
          </cell>
          <cell r="AI1319">
            <v>1.2</v>
          </cell>
          <cell r="AJ1319">
            <v>3.6</v>
          </cell>
          <cell r="AK1319">
            <v>14</v>
          </cell>
          <cell r="AL1319">
            <v>2.35</v>
          </cell>
          <cell r="AM1319">
            <v>450</v>
          </cell>
          <cell r="AN1319">
            <v>240</v>
          </cell>
          <cell r="AO1319">
            <v>18</v>
          </cell>
          <cell r="AP1319">
            <v>200</v>
          </cell>
          <cell r="AQ1319">
            <v>19</v>
          </cell>
          <cell r="AR1319">
            <v>1</v>
          </cell>
          <cell r="AS1319">
            <v>3.1</v>
          </cell>
        </row>
        <row r="1320">
          <cell r="A1320">
            <v>203</v>
          </cell>
          <cell r="B1320" t="str">
            <v>Vaca meio gorda estufada com óleo alimentar e margarina</v>
          </cell>
          <cell r="C1320" t="str">
            <v>Pratos compostos</v>
          </cell>
          <cell r="D1320" t="str">
            <v>Pratos, incl. refeições prontas a comer (excluindo sopas e saladas)</v>
          </cell>
          <cell r="E1320" t="str">
            <v>Pratos, excluindo pratos  de massa ou arroz, sanduíches e pizza</v>
          </cell>
          <cell r="F1320">
            <v>278</v>
          </cell>
          <cell r="G1320">
            <v>1160</v>
          </cell>
          <cell r="H1320">
            <v>20.2</v>
          </cell>
          <cell r="I1320">
            <v>7.1</v>
          </cell>
          <cell r="J1320">
            <v>8</v>
          </cell>
          <cell r="K1320">
            <v>2.9</v>
          </cell>
          <cell r="L1320">
            <v>2.81</v>
          </cell>
          <cell r="M1320">
            <v>0.7</v>
          </cell>
          <cell r="N1320">
            <v>1.2</v>
          </cell>
          <cell r="O1320">
            <v>1</v>
          </cell>
          <cell r="P1320">
            <v>0.1</v>
          </cell>
          <cell r="Q1320">
            <v>0.1</v>
          </cell>
          <cell r="R1320">
            <v>0.4</v>
          </cell>
          <cell r="S1320">
            <v>21.4</v>
          </cell>
          <cell r="T1320">
            <v>1</v>
          </cell>
          <cell r="U1320">
            <v>0.7</v>
          </cell>
          <cell r="V1320">
            <v>53.5</v>
          </cell>
          <cell r="W1320">
            <v>0</v>
          </cell>
          <cell r="X1320">
            <v>61</v>
          </cell>
          <cell r="Y1320">
            <v>25</v>
          </cell>
          <cell r="Z1320">
            <v>94</v>
          </cell>
          <cell r="AA1320">
            <v>0.4</v>
          </cell>
          <cell r="AB1320">
            <v>2.1800000000000002</v>
          </cell>
          <cell r="AC1320">
            <v>7.0000000000000007E-2</v>
          </cell>
          <cell r="AD1320">
            <v>0.13</v>
          </cell>
          <cell r="AE1320">
            <v>2.4</v>
          </cell>
          <cell r="AF1320">
            <v>8.67</v>
          </cell>
          <cell r="AG1320">
            <v>4.5</v>
          </cell>
          <cell r="AH1320">
            <v>0.27</v>
          </cell>
          <cell r="AI1320">
            <v>1.2</v>
          </cell>
          <cell r="AJ1320">
            <v>3.6</v>
          </cell>
          <cell r="AK1320">
            <v>14</v>
          </cell>
          <cell r="AL1320">
            <v>2.25</v>
          </cell>
          <cell r="AM1320">
            <v>410</v>
          </cell>
          <cell r="AN1320">
            <v>240</v>
          </cell>
          <cell r="AO1320">
            <v>18</v>
          </cell>
          <cell r="AP1320">
            <v>200</v>
          </cell>
          <cell r="AQ1320">
            <v>19</v>
          </cell>
          <cell r="AR1320">
            <v>1</v>
          </cell>
          <cell r="AS1320">
            <v>3</v>
          </cell>
        </row>
        <row r="1321">
          <cell r="A1321">
            <v>201</v>
          </cell>
          <cell r="B1321" t="str">
            <v>Vaca meio gorda estufada, sem molho</v>
          </cell>
          <cell r="C1321" t="str">
            <v>Carne e produtos cárneos</v>
          </cell>
          <cell r="D1321" t="str">
            <v>Carne de mamiferos e de aves</v>
          </cell>
          <cell r="E1321" t="str">
            <v>Carne de mamíferos</v>
          </cell>
          <cell r="F1321">
            <v>280</v>
          </cell>
          <cell r="G1321">
            <v>1170</v>
          </cell>
          <cell r="H1321">
            <v>17</v>
          </cell>
          <cell r="I1321">
            <v>6.5</v>
          </cell>
          <cell r="J1321">
            <v>7.6</v>
          </cell>
          <cell r="K1321">
            <v>0.5</v>
          </cell>
          <cell r="L1321">
            <v>0.5</v>
          </cell>
          <cell r="M1321">
            <v>0.8</v>
          </cell>
          <cell r="N1321">
            <v>0</v>
          </cell>
          <cell r="O1321">
            <v>0</v>
          </cell>
          <cell r="P1321">
            <v>0</v>
          </cell>
          <cell r="Q1321">
            <v>0</v>
          </cell>
          <cell r="R1321">
            <v>0</v>
          </cell>
          <cell r="S1321">
            <v>31.8</v>
          </cell>
          <cell r="T1321">
            <v>0.6</v>
          </cell>
          <cell r="U1321">
            <v>0</v>
          </cell>
          <cell r="V1321">
            <v>48.8</v>
          </cell>
          <cell r="W1321">
            <v>0</v>
          </cell>
          <cell r="X1321">
            <v>99</v>
          </cell>
          <cell r="Y1321">
            <v>0</v>
          </cell>
          <cell r="Z1321">
            <v>0</v>
          </cell>
          <cell r="AA1321">
            <v>0.6</v>
          </cell>
          <cell r="AB1321">
            <v>0.13</v>
          </cell>
          <cell r="AC1321">
            <v>7.0000000000000007E-2</v>
          </cell>
          <cell r="AD1321">
            <v>0.24</v>
          </cell>
          <cell r="AE1321">
            <v>3.9</v>
          </cell>
          <cell r="AF1321">
            <v>11</v>
          </cell>
          <cell r="AG1321">
            <v>6.8</v>
          </cell>
          <cell r="AH1321">
            <v>0.35</v>
          </cell>
          <cell r="AI1321">
            <v>2</v>
          </cell>
          <cell r="AJ1321">
            <v>0</v>
          </cell>
          <cell r="AK1321">
            <v>16</v>
          </cell>
          <cell r="AL1321">
            <v>1.9</v>
          </cell>
          <cell r="AM1321">
            <v>250</v>
          </cell>
          <cell r="AN1321">
            <v>290</v>
          </cell>
          <cell r="AO1321">
            <v>18</v>
          </cell>
          <cell r="AP1321">
            <v>330</v>
          </cell>
          <cell r="AQ1321">
            <v>22</v>
          </cell>
          <cell r="AR1321">
            <v>1.1000000000000001</v>
          </cell>
          <cell r="AS1321">
            <v>5.2</v>
          </cell>
        </row>
        <row r="1322">
          <cell r="A1322">
            <v>196</v>
          </cell>
          <cell r="B1322" t="str">
            <v>Vaca para assar crua</v>
          </cell>
          <cell r="C1322" t="str">
            <v>Carne e produtos cárneos</v>
          </cell>
          <cell r="D1322" t="str">
            <v>Carne de mamiferos e de aves</v>
          </cell>
          <cell r="E1322" t="str">
            <v>Carne de mamíferos</v>
          </cell>
          <cell r="F1322">
            <v>174</v>
          </cell>
          <cell r="G1322">
            <v>726</v>
          </cell>
          <cell r="H1322">
            <v>10.7</v>
          </cell>
          <cell r="I1322">
            <v>4.0999999999999996</v>
          </cell>
          <cell r="J1322">
            <v>4.8</v>
          </cell>
          <cell r="K1322">
            <v>0.4</v>
          </cell>
          <cell r="L1322">
            <v>0.3</v>
          </cell>
          <cell r="M1322">
            <v>0.5</v>
          </cell>
          <cell r="N1322">
            <v>0</v>
          </cell>
          <cell r="O1322">
            <v>0</v>
          </cell>
          <cell r="P1322">
            <v>0</v>
          </cell>
          <cell r="Q1322">
            <v>0</v>
          </cell>
          <cell r="R1322">
            <v>0</v>
          </cell>
          <cell r="S1322">
            <v>19.399999999999999</v>
          </cell>
          <cell r="T1322">
            <v>0.2</v>
          </cell>
          <cell r="U1322">
            <v>0</v>
          </cell>
          <cell r="V1322">
            <v>68.2</v>
          </cell>
          <cell r="W1322">
            <v>0</v>
          </cell>
          <cell r="X1322">
            <v>61</v>
          </cell>
          <cell r="Y1322">
            <v>0</v>
          </cell>
          <cell r="Z1322">
            <v>0</v>
          </cell>
          <cell r="AA1322">
            <v>0.4</v>
          </cell>
          <cell r="AB1322">
            <v>0.04</v>
          </cell>
          <cell r="AC1322">
            <v>0.08</v>
          </cell>
          <cell r="AD1322">
            <v>0.15</v>
          </cell>
          <cell r="AE1322">
            <v>3.5</v>
          </cell>
          <cell r="AF1322">
            <v>7.6</v>
          </cell>
          <cell r="AG1322">
            <v>4.0999999999999996</v>
          </cell>
          <cell r="AH1322">
            <v>0.43</v>
          </cell>
          <cell r="AI1322">
            <v>2</v>
          </cell>
          <cell r="AJ1322">
            <v>0</v>
          </cell>
          <cell r="AK1322">
            <v>22</v>
          </cell>
          <cell r="AL1322">
            <v>0.7</v>
          </cell>
          <cell r="AM1322">
            <v>67</v>
          </cell>
          <cell r="AN1322">
            <v>340</v>
          </cell>
          <cell r="AO1322">
            <v>14</v>
          </cell>
          <cell r="AP1322">
            <v>220</v>
          </cell>
          <cell r="AQ1322">
            <v>22</v>
          </cell>
          <cell r="AR1322">
            <v>1.8</v>
          </cell>
          <cell r="AS1322">
            <v>3.5</v>
          </cell>
        </row>
        <row r="1323">
          <cell r="A1323">
            <v>197</v>
          </cell>
          <cell r="B1323" t="str">
            <v>Vaca para cozer ou estufar magra crua</v>
          </cell>
          <cell r="C1323" t="str">
            <v>Carne e produtos cárneos</v>
          </cell>
          <cell r="D1323" t="str">
            <v>Carne de mamiferos e de aves</v>
          </cell>
          <cell r="E1323" t="str">
            <v>Carne de mamíferos</v>
          </cell>
          <cell r="F1323">
            <v>175</v>
          </cell>
          <cell r="G1323">
            <v>732</v>
          </cell>
          <cell r="H1323">
            <v>9.8000000000000007</v>
          </cell>
          <cell r="I1323">
            <v>3.8</v>
          </cell>
          <cell r="J1323">
            <v>4.4000000000000004</v>
          </cell>
          <cell r="K1323">
            <v>0.3</v>
          </cell>
          <cell r="L1323">
            <v>0.3</v>
          </cell>
          <cell r="M1323">
            <v>0.4</v>
          </cell>
          <cell r="N1323">
            <v>0</v>
          </cell>
          <cell r="O1323">
            <v>0</v>
          </cell>
          <cell r="P1323">
            <v>0</v>
          </cell>
          <cell r="Q1323">
            <v>0</v>
          </cell>
          <cell r="R1323">
            <v>0</v>
          </cell>
          <cell r="S1323">
            <v>21.7</v>
          </cell>
          <cell r="T1323">
            <v>0.2</v>
          </cell>
          <cell r="U1323">
            <v>0</v>
          </cell>
          <cell r="V1323">
            <v>67.400000000000006</v>
          </cell>
          <cell r="W1323">
            <v>0</v>
          </cell>
          <cell r="X1323">
            <v>69</v>
          </cell>
          <cell r="Y1323">
            <v>0</v>
          </cell>
          <cell r="Z1323">
            <v>0</v>
          </cell>
          <cell r="AA1323">
            <v>0.7</v>
          </cell>
          <cell r="AB1323">
            <v>0.09</v>
          </cell>
          <cell r="AC1323">
            <v>7.0000000000000007E-2</v>
          </cell>
          <cell r="AD1323">
            <v>0.18</v>
          </cell>
          <cell r="AE1323">
            <v>4.2</v>
          </cell>
          <cell r="AF1323">
            <v>8.8000000000000007</v>
          </cell>
          <cell r="AG1323">
            <v>4.5999999999999996</v>
          </cell>
          <cell r="AH1323">
            <v>0.42</v>
          </cell>
          <cell r="AI1323">
            <v>2</v>
          </cell>
          <cell r="AJ1323">
            <v>0</v>
          </cell>
          <cell r="AK1323">
            <v>6</v>
          </cell>
          <cell r="AL1323">
            <v>1.02</v>
          </cell>
          <cell r="AM1323">
            <v>66</v>
          </cell>
          <cell r="AN1323">
            <v>340</v>
          </cell>
          <cell r="AO1323">
            <v>12</v>
          </cell>
          <cell r="AP1323">
            <v>250</v>
          </cell>
          <cell r="AQ1323">
            <v>20</v>
          </cell>
          <cell r="AR1323">
            <v>1.3</v>
          </cell>
          <cell r="AS1323">
            <v>5.3</v>
          </cell>
        </row>
        <row r="1324">
          <cell r="A1324">
            <v>198</v>
          </cell>
          <cell r="B1324" t="str">
            <v>Vaca para cozer ou estufar meio gorda crua</v>
          </cell>
          <cell r="C1324" t="str">
            <v>Carne e produtos cárneos</v>
          </cell>
          <cell r="D1324" t="str">
            <v>Carne de mamiferos e de aves</v>
          </cell>
          <cell r="E1324" t="str">
            <v>Carne de mamíferos</v>
          </cell>
          <cell r="F1324">
            <v>227</v>
          </cell>
          <cell r="G1324">
            <v>947</v>
          </cell>
          <cell r="H1324">
            <v>15.8</v>
          </cell>
          <cell r="I1324">
            <v>6.1</v>
          </cell>
          <cell r="J1324">
            <v>7.1</v>
          </cell>
          <cell r="K1324">
            <v>0.5</v>
          </cell>
          <cell r="L1324">
            <v>0.5</v>
          </cell>
          <cell r="M1324">
            <v>0.7</v>
          </cell>
          <cell r="N1324">
            <v>0</v>
          </cell>
          <cell r="O1324">
            <v>0</v>
          </cell>
          <cell r="P1324">
            <v>0</v>
          </cell>
          <cell r="Q1324">
            <v>0</v>
          </cell>
          <cell r="R1324">
            <v>0</v>
          </cell>
          <cell r="S1324">
            <v>21.3</v>
          </cell>
          <cell r="T1324">
            <v>0.1</v>
          </cell>
          <cell r="U1324">
            <v>0</v>
          </cell>
          <cell r="V1324">
            <v>61.5</v>
          </cell>
          <cell r="W1324">
            <v>0</v>
          </cell>
          <cell r="X1324">
            <v>61</v>
          </cell>
          <cell r="Y1324">
            <v>0</v>
          </cell>
          <cell r="Z1324">
            <v>0</v>
          </cell>
          <cell r="AA1324">
            <v>0.5</v>
          </cell>
          <cell r="AB1324">
            <v>0.11</v>
          </cell>
          <cell r="AC1324">
            <v>0.1</v>
          </cell>
          <cell r="AD1324">
            <v>0.17</v>
          </cell>
          <cell r="AE1324">
            <v>4</v>
          </cell>
          <cell r="AF1324">
            <v>8.5</v>
          </cell>
          <cell r="AG1324">
            <v>4.5</v>
          </cell>
          <cell r="AH1324">
            <v>0.48</v>
          </cell>
          <cell r="AI1324">
            <v>2</v>
          </cell>
          <cell r="AJ1324">
            <v>0</v>
          </cell>
          <cell r="AK1324">
            <v>15</v>
          </cell>
          <cell r="AL1324">
            <v>1.1000000000000001</v>
          </cell>
          <cell r="AM1324">
            <v>53</v>
          </cell>
          <cell r="AN1324">
            <v>300</v>
          </cell>
          <cell r="AO1324">
            <v>13</v>
          </cell>
          <cell r="AP1324">
            <v>250</v>
          </cell>
          <cell r="AQ1324">
            <v>19</v>
          </cell>
          <cell r="AR1324">
            <v>0.7</v>
          </cell>
          <cell r="AS1324">
            <v>3.2</v>
          </cell>
        </row>
        <row r="1325">
          <cell r="A1325">
            <v>1900000003</v>
          </cell>
          <cell r="B1325" t="str">
            <v>Veado cru</v>
          </cell>
          <cell r="C1325" t="str">
            <v>Carne e produtos cárneos</v>
          </cell>
          <cell r="D1325" t="str">
            <v>Carne de mamiferos e de aves</v>
          </cell>
          <cell r="E1325" t="str">
            <v>Carne de mamíferos</v>
          </cell>
          <cell r="F1325">
            <v>112</v>
          </cell>
          <cell r="G1325">
            <v>474</v>
          </cell>
          <cell r="H1325">
            <v>3.3</v>
          </cell>
          <cell r="I1325">
            <v>1.5</v>
          </cell>
          <cell r="J1325">
            <v>1.4</v>
          </cell>
          <cell r="K1325">
            <v>0.2</v>
          </cell>
          <cell r="L1325">
            <v>0.1</v>
          </cell>
          <cell r="M1325">
            <v>0.2</v>
          </cell>
          <cell r="N1325">
            <v>0</v>
          </cell>
          <cell r="O1325">
            <v>0</v>
          </cell>
          <cell r="P1325">
            <v>0</v>
          </cell>
          <cell r="Q1325">
            <v>0</v>
          </cell>
          <cell r="R1325">
            <v>0</v>
          </cell>
          <cell r="S1325">
            <v>20.6</v>
          </cell>
          <cell r="T1325">
            <v>0.2</v>
          </cell>
          <cell r="U1325">
            <v>0</v>
          </cell>
          <cell r="V1325">
            <v>74.900000000000006</v>
          </cell>
          <cell r="W1325">
            <v>0</v>
          </cell>
          <cell r="X1325">
            <v>50</v>
          </cell>
          <cell r="Y1325">
            <v>0</v>
          </cell>
          <cell r="Z1325">
            <v>0</v>
          </cell>
          <cell r="AA1325">
            <v>0.5</v>
          </cell>
          <cell r="AB1325">
            <v>0.13</v>
          </cell>
          <cell r="AC1325">
            <v>0.25</v>
          </cell>
          <cell r="AD1325">
            <v>0.25</v>
          </cell>
          <cell r="AE1325">
            <v>3.4</v>
          </cell>
          <cell r="AF1325">
            <v>7.9</v>
          </cell>
          <cell r="AG1325">
            <v>4.5</v>
          </cell>
          <cell r="AH1325">
            <v>0.3</v>
          </cell>
          <cell r="AI1325">
            <v>1</v>
          </cell>
          <cell r="AJ1325">
            <v>0</v>
          </cell>
          <cell r="AK1325">
            <v>5</v>
          </cell>
          <cell r="AL1325">
            <v>1.1000000000000001</v>
          </cell>
          <cell r="AM1325">
            <v>62</v>
          </cell>
          <cell r="AN1325">
            <v>310</v>
          </cell>
          <cell r="AO1325">
            <v>10</v>
          </cell>
          <cell r="AP1325">
            <v>200</v>
          </cell>
          <cell r="AQ1325">
            <v>21</v>
          </cell>
          <cell r="AR1325">
            <v>2.2999999999999998</v>
          </cell>
          <cell r="AS1325">
            <v>3.2</v>
          </cell>
          <cell r="AU1325">
            <v>0.6</v>
          </cell>
        </row>
        <row r="1326">
          <cell r="A1326">
            <v>1900000098</v>
          </cell>
          <cell r="B1326" t="str">
            <v>Vieira, crua</v>
          </cell>
          <cell r="C1326" t="str">
            <v>Peixes, mariscos, anfíbios, répteis e invertebrados</v>
          </cell>
          <cell r="D1326" t="str">
            <v>Moluscos</v>
          </cell>
          <cell r="E1326" t="str">
            <v>Vieiras, pectens</v>
          </cell>
          <cell r="F1326">
            <v>83</v>
          </cell>
          <cell r="G1326">
            <v>351</v>
          </cell>
          <cell r="H1326">
            <v>1</v>
          </cell>
          <cell r="I1326">
            <v>0.2</v>
          </cell>
          <cell r="J1326">
            <v>0.1</v>
          </cell>
          <cell r="K1326">
            <v>0.3</v>
          </cell>
          <cell r="L1326">
            <v>0</v>
          </cell>
          <cell r="M1326">
            <v>0</v>
          </cell>
          <cell r="N1326">
            <v>0</v>
          </cell>
          <cell r="O1326">
            <v>0</v>
          </cell>
          <cell r="P1326">
            <v>0</v>
          </cell>
          <cell r="Q1326">
            <v>0</v>
          </cell>
          <cell r="R1326">
            <v>0</v>
          </cell>
          <cell r="S1326">
            <v>18.5</v>
          </cell>
          <cell r="T1326">
            <v>0.4</v>
          </cell>
          <cell r="U1326">
            <v>0</v>
          </cell>
          <cell r="V1326">
            <v>79.099999999999994</v>
          </cell>
          <cell r="W1326">
            <v>0</v>
          </cell>
          <cell r="X1326"/>
          <cell r="Y1326">
            <v>4</v>
          </cell>
          <cell r="Z1326">
            <v>0</v>
          </cell>
          <cell r="AA1326">
            <v>4.2</v>
          </cell>
          <cell r="AB1326">
            <v>0.86</v>
          </cell>
          <cell r="AC1326">
            <v>0.02</v>
          </cell>
          <cell r="AD1326">
            <v>0.1</v>
          </cell>
          <cell r="AE1326">
            <v>1.9</v>
          </cell>
          <cell r="AF1326">
            <v>4.4000000000000004</v>
          </cell>
          <cell r="AG1326">
            <v>2.5</v>
          </cell>
          <cell r="AH1326">
            <v>0.09</v>
          </cell>
          <cell r="AI1326">
            <v>2.9</v>
          </cell>
          <cell r="AJ1326">
            <v>0</v>
          </cell>
          <cell r="AK1326">
            <v>14</v>
          </cell>
          <cell r="AL1326">
            <v>2.9</v>
          </cell>
          <cell r="AM1326">
            <v>160</v>
          </cell>
          <cell r="AN1326">
            <v>320</v>
          </cell>
          <cell r="AO1326"/>
          <cell r="AP1326">
            <v>230</v>
          </cell>
          <cell r="AQ1326">
            <v>29</v>
          </cell>
          <cell r="AR1326">
            <v>1.5</v>
          </cell>
          <cell r="AS1326">
            <v>1.6</v>
          </cell>
          <cell r="AT1326">
            <v>36</v>
          </cell>
          <cell r="AU1326">
            <v>35</v>
          </cell>
        </row>
        <row r="1327">
          <cell r="A1327">
            <v>314</v>
          </cell>
          <cell r="B1327" t="str">
            <v>Vinagre</v>
          </cell>
          <cell r="C1327" t="str">
            <v>Temperos, molhos e condimentos</v>
          </cell>
          <cell r="D1327" t="str">
            <v>Condimentos (incluindo formatos de mesa)</v>
          </cell>
          <cell r="E1327" t="str">
            <v>Vinagre</v>
          </cell>
          <cell r="F1327">
            <v>22</v>
          </cell>
          <cell r="G1327">
            <v>93</v>
          </cell>
          <cell r="H1327">
            <v>0</v>
          </cell>
          <cell r="I1327">
            <v>0</v>
          </cell>
          <cell r="J1327">
            <v>0</v>
          </cell>
          <cell r="K1327">
            <v>0</v>
          </cell>
          <cell r="L1327">
            <v>0</v>
          </cell>
          <cell r="M1327">
            <v>0</v>
          </cell>
          <cell r="N1327">
            <v>0.6</v>
          </cell>
          <cell r="O1327">
            <v>0.6</v>
          </cell>
          <cell r="P1327">
            <v>0</v>
          </cell>
          <cell r="Q1327">
            <v>0</v>
          </cell>
          <cell r="R1327">
            <v>0</v>
          </cell>
          <cell r="S1327">
            <v>0.3</v>
          </cell>
          <cell r="T1327">
            <v>0</v>
          </cell>
          <cell r="U1327">
            <v>0</v>
          </cell>
          <cell r="V1327">
            <v>93</v>
          </cell>
          <cell r="W1327">
            <v>6</v>
          </cell>
          <cell r="X1327">
            <v>0</v>
          </cell>
          <cell r="Y1327">
            <v>0</v>
          </cell>
          <cell r="Z1327">
            <v>0</v>
          </cell>
          <cell r="AA1327">
            <v>0</v>
          </cell>
          <cell r="AB1327">
            <v>0</v>
          </cell>
          <cell r="AC1327">
            <v>0</v>
          </cell>
          <cell r="AD1327">
            <v>0</v>
          </cell>
          <cell r="AE1327">
            <v>0</v>
          </cell>
          <cell r="AF1327">
            <v>0</v>
          </cell>
          <cell r="AG1327">
            <v>0</v>
          </cell>
          <cell r="AH1327">
            <v>0</v>
          </cell>
          <cell r="AI1327">
            <v>0</v>
          </cell>
          <cell r="AJ1327">
            <v>0</v>
          </cell>
          <cell r="AK1327">
            <v>0</v>
          </cell>
          <cell r="AL1327">
            <v>0.2</v>
          </cell>
          <cell r="AM1327">
            <v>16</v>
          </cell>
          <cell r="AN1327">
            <v>57</v>
          </cell>
          <cell r="AO1327">
            <v>14</v>
          </cell>
          <cell r="AP1327">
            <v>6</v>
          </cell>
          <cell r="AQ1327">
            <v>5</v>
          </cell>
          <cell r="AR1327">
            <v>0.3</v>
          </cell>
          <cell r="AS1327">
            <v>0.1</v>
          </cell>
        </row>
        <row r="1328">
          <cell r="A1328" t="str">
            <v>MD1</v>
          </cell>
          <cell r="B1328" t="str">
            <v>Vinagre balsâmico</v>
          </cell>
          <cell r="C1328" t="str">
            <v>Temperos, molhos e condimentos</v>
          </cell>
          <cell r="D1328" t="str">
            <v>Condimentos (incluindo formatos de mesa)</v>
          </cell>
          <cell r="E1328" t="str">
            <v>Vinagre</v>
          </cell>
          <cell r="F1328">
            <v>79</v>
          </cell>
          <cell r="G1328">
            <v>337</v>
          </cell>
          <cell r="H1328">
            <v>0</v>
          </cell>
          <cell r="I1328">
            <v>0</v>
          </cell>
          <cell r="J1328">
            <v>0</v>
          </cell>
          <cell r="K1328">
            <v>0</v>
          </cell>
          <cell r="L1328">
            <v>0</v>
          </cell>
          <cell r="M1328">
            <v>0</v>
          </cell>
          <cell r="N1328">
            <v>15.27</v>
          </cell>
          <cell r="O1328">
            <v>15.27</v>
          </cell>
          <cell r="P1328">
            <v>0</v>
          </cell>
          <cell r="Q1328">
            <v>0</v>
          </cell>
          <cell r="R1328">
            <v>0</v>
          </cell>
          <cell r="S1328">
            <v>0.1</v>
          </cell>
          <cell r="T1328">
            <v>0.06</v>
          </cell>
          <cell r="U1328">
            <v>0</v>
          </cell>
          <cell r="V1328">
            <v>0</v>
          </cell>
          <cell r="W1328">
            <v>0</v>
          </cell>
          <cell r="X1328">
            <v>0</v>
          </cell>
          <cell r="Y1328">
            <v>0</v>
          </cell>
          <cell r="Z1328">
            <v>0</v>
          </cell>
          <cell r="AA1328">
            <v>0</v>
          </cell>
          <cell r="AB1328">
            <v>0</v>
          </cell>
          <cell r="AC1328">
            <v>0</v>
          </cell>
          <cell r="AD1328">
            <v>0</v>
          </cell>
          <cell r="AE1328">
            <v>0</v>
          </cell>
          <cell r="AF1328">
            <v>0</v>
          </cell>
          <cell r="AG1328">
            <v>0</v>
          </cell>
          <cell r="AH1328">
            <v>0</v>
          </cell>
          <cell r="AI1328">
            <v>0</v>
          </cell>
          <cell r="AJ1328">
            <v>0</v>
          </cell>
          <cell r="AK1328">
            <v>0</v>
          </cell>
          <cell r="AL1328">
            <v>0</v>
          </cell>
          <cell r="AM1328">
            <v>0</v>
          </cell>
          <cell r="AN1328">
            <v>0</v>
          </cell>
          <cell r="AO1328">
            <v>0</v>
          </cell>
          <cell r="AP1328">
            <v>0</v>
          </cell>
          <cell r="AQ1328">
            <v>0</v>
          </cell>
          <cell r="AR1328">
            <v>0</v>
          </cell>
          <cell r="AS1328">
            <v>0</v>
          </cell>
          <cell r="AT1328">
            <v>0</v>
          </cell>
          <cell r="AU1328">
            <v>0</v>
          </cell>
        </row>
        <row r="1329">
          <cell r="A1329">
            <v>719</v>
          </cell>
          <cell r="B1329" t="str">
            <v>Vinho espumante doce</v>
          </cell>
          <cell r="C1329" t="str">
            <v>Bebidas alcoólicas</v>
          </cell>
          <cell r="D1329" t="str">
            <v>Vinho e bebidas similares</v>
          </cell>
          <cell r="E1329" t="str">
            <v>Vinho</v>
          </cell>
          <cell r="F1329">
            <v>110</v>
          </cell>
          <cell r="G1329">
            <v>461</v>
          </cell>
          <cell r="H1329">
            <v>0</v>
          </cell>
          <cell r="I1329">
            <v>0</v>
          </cell>
          <cell r="J1329">
            <v>0</v>
          </cell>
          <cell r="K1329">
            <v>0</v>
          </cell>
          <cell r="L1329">
            <v>0</v>
          </cell>
          <cell r="M1329">
            <v>0</v>
          </cell>
          <cell r="N1329">
            <v>12</v>
          </cell>
          <cell r="O1329">
            <v>12</v>
          </cell>
          <cell r="P1329">
            <v>0</v>
          </cell>
          <cell r="Q1329">
            <v>0</v>
          </cell>
          <cell r="R1329">
            <v>0</v>
          </cell>
          <cell r="S1329">
            <v>0.1</v>
          </cell>
          <cell r="T1329">
            <v>0</v>
          </cell>
          <cell r="U1329">
            <v>8.8000000000000007</v>
          </cell>
          <cell r="V1329">
            <v>78</v>
          </cell>
          <cell r="W1329">
            <v>0</v>
          </cell>
          <cell r="X1329">
            <v>0</v>
          </cell>
          <cell r="Y1329">
            <v>0</v>
          </cell>
          <cell r="Z1329">
            <v>0</v>
          </cell>
          <cell r="AA1329">
            <v>0</v>
          </cell>
          <cell r="AB1329">
            <v>0</v>
          </cell>
          <cell r="AC1329">
            <v>0</v>
          </cell>
          <cell r="AD1329">
            <v>0</v>
          </cell>
          <cell r="AE1329">
            <v>0.1</v>
          </cell>
          <cell r="AF1329">
            <v>0.1</v>
          </cell>
          <cell r="AG1329">
            <v>0</v>
          </cell>
          <cell r="AH1329">
            <v>0.02</v>
          </cell>
          <cell r="AI1329">
            <v>0</v>
          </cell>
          <cell r="AJ1329">
            <v>0</v>
          </cell>
          <cell r="AK1329">
            <v>0</v>
          </cell>
          <cell r="AL1329">
            <v>0.2</v>
          </cell>
          <cell r="AM1329">
            <v>4</v>
          </cell>
          <cell r="AN1329">
            <v>51</v>
          </cell>
          <cell r="AO1329">
            <v>15</v>
          </cell>
          <cell r="AP1329">
            <v>10</v>
          </cell>
          <cell r="AQ1329">
            <v>8</v>
          </cell>
          <cell r="AR1329">
            <v>0.8</v>
          </cell>
          <cell r="AS1329">
            <v>0</v>
          </cell>
        </row>
        <row r="1330">
          <cell r="A1330">
            <v>718</v>
          </cell>
          <cell r="B1330" t="str">
            <v>Vinho espumante extra bruto</v>
          </cell>
          <cell r="C1330" t="str">
            <v>Bebidas alcoólicas</v>
          </cell>
          <cell r="D1330" t="str">
            <v>Vinho e bebidas similares</v>
          </cell>
          <cell r="E1330" t="str">
            <v>Vinho</v>
          </cell>
          <cell r="F1330">
            <v>69</v>
          </cell>
          <cell r="G1330">
            <v>288</v>
          </cell>
          <cell r="H1330">
            <v>0</v>
          </cell>
          <cell r="I1330">
            <v>0</v>
          </cell>
          <cell r="J1330">
            <v>0</v>
          </cell>
          <cell r="K1330">
            <v>0</v>
          </cell>
          <cell r="L1330">
            <v>0</v>
          </cell>
          <cell r="M1330">
            <v>0</v>
          </cell>
          <cell r="N1330">
            <v>0.1</v>
          </cell>
          <cell r="O1330">
            <v>0.1</v>
          </cell>
          <cell r="P1330">
            <v>0</v>
          </cell>
          <cell r="Q1330">
            <v>0</v>
          </cell>
          <cell r="R1330">
            <v>0</v>
          </cell>
          <cell r="S1330">
            <v>0.1</v>
          </cell>
          <cell r="T1330">
            <v>0</v>
          </cell>
          <cell r="U1330">
            <v>9.8000000000000007</v>
          </cell>
          <cell r="V1330">
            <v>88.9</v>
          </cell>
          <cell r="W1330">
            <v>0</v>
          </cell>
          <cell r="X1330">
            <v>0</v>
          </cell>
          <cell r="Y1330">
            <v>0</v>
          </cell>
          <cell r="Z1330">
            <v>0</v>
          </cell>
          <cell r="AA1330">
            <v>0</v>
          </cell>
          <cell r="AB1330">
            <v>0</v>
          </cell>
          <cell r="AC1330">
            <v>0.01</v>
          </cell>
          <cell r="AD1330">
            <v>0.01</v>
          </cell>
          <cell r="AE1330">
            <v>7.0000000000000007E-2</v>
          </cell>
          <cell r="AF1330">
            <v>7.0000000000000007E-2</v>
          </cell>
          <cell r="AG1330">
            <v>0</v>
          </cell>
          <cell r="AH1330">
            <v>0.02</v>
          </cell>
          <cell r="AI1330">
            <v>0</v>
          </cell>
          <cell r="AJ1330">
            <v>0</v>
          </cell>
          <cell r="AK1330">
            <v>0</v>
          </cell>
          <cell r="AL1330">
            <v>0.15</v>
          </cell>
          <cell r="AM1330">
            <v>4</v>
          </cell>
          <cell r="AN1330">
            <v>51</v>
          </cell>
          <cell r="AO1330">
            <v>10</v>
          </cell>
          <cell r="AP1330">
            <v>10</v>
          </cell>
          <cell r="AQ1330">
            <v>7</v>
          </cell>
          <cell r="AR1330">
            <v>0.7</v>
          </cell>
          <cell r="AS1330">
            <v>0</v>
          </cell>
        </row>
        <row r="1331">
          <cell r="A1331">
            <v>720</v>
          </cell>
          <cell r="B1331" t="str">
            <v>Vinho espumante meio Seco</v>
          </cell>
          <cell r="C1331" t="str">
            <v>Bebidas alcoólicas</v>
          </cell>
          <cell r="D1331" t="str">
            <v>Vinho e bebidas similares</v>
          </cell>
          <cell r="E1331" t="str">
            <v>Vinho</v>
          </cell>
          <cell r="F1331">
            <v>80</v>
          </cell>
          <cell r="G1331">
            <v>331</v>
          </cell>
          <cell r="H1331">
            <v>0</v>
          </cell>
          <cell r="I1331">
            <v>0</v>
          </cell>
          <cell r="J1331">
            <v>0</v>
          </cell>
          <cell r="K1331">
            <v>0</v>
          </cell>
          <cell r="L1331">
            <v>0</v>
          </cell>
          <cell r="M1331">
            <v>0</v>
          </cell>
          <cell r="N1331">
            <v>4.2</v>
          </cell>
          <cell r="O1331">
            <v>4.2</v>
          </cell>
          <cell r="P1331">
            <v>0</v>
          </cell>
          <cell r="Q1331">
            <v>0</v>
          </cell>
          <cell r="R1331">
            <v>0</v>
          </cell>
          <cell r="S1331">
            <v>0.1</v>
          </cell>
          <cell r="T1331">
            <v>0</v>
          </cell>
          <cell r="U1331">
            <v>8.9</v>
          </cell>
          <cell r="V1331">
            <v>82.9</v>
          </cell>
          <cell r="W1331">
            <v>0</v>
          </cell>
          <cell r="X1331">
            <v>0</v>
          </cell>
          <cell r="Y1331">
            <v>0</v>
          </cell>
          <cell r="Z1331">
            <v>0</v>
          </cell>
          <cell r="AA1331">
            <v>0</v>
          </cell>
          <cell r="AB1331">
            <v>0</v>
          </cell>
          <cell r="AC1331">
            <v>0.01</v>
          </cell>
          <cell r="AD1331">
            <v>0</v>
          </cell>
          <cell r="AE1331">
            <v>0.1</v>
          </cell>
          <cell r="AF1331">
            <v>0.1</v>
          </cell>
          <cell r="AG1331">
            <v>0</v>
          </cell>
          <cell r="AH1331">
            <v>0.02</v>
          </cell>
          <cell r="AI1331">
            <v>0</v>
          </cell>
          <cell r="AJ1331">
            <v>0</v>
          </cell>
          <cell r="AK1331">
            <v>0</v>
          </cell>
          <cell r="AL1331">
            <v>0.11</v>
          </cell>
          <cell r="AM1331">
            <v>6</v>
          </cell>
          <cell r="AN1331">
            <v>51</v>
          </cell>
          <cell r="AO1331">
            <v>13</v>
          </cell>
          <cell r="AP1331">
            <v>10</v>
          </cell>
          <cell r="AQ1331">
            <v>7</v>
          </cell>
          <cell r="AR1331">
            <v>0.8</v>
          </cell>
          <cell r="AS1331">
            <v>0</v>
          </cell>
        </row>
        <row r="1332">
          <cell r="A1332">
            <v>721</v>
          </cell>
          <cell r="B1332" t="str">
            <v>Vinho espumante seco</v>
          </cell>
          <cell r="C1332" t="str">
            <v>Bebidas alcoólicas</v>
          </cell>
          <cell r="D1332" t="str">
            <v>Vinho e bebidas similares</v>
          </cell>
          <cell r="E1332" t="str">
            <v>Vinho</v>
          </cell>
          <cell r="F1332">
            <v>74</v>
          </cell>
          <cell r="G1332">
            <v>307</v>
          </cell>
          <cell r="H1332">
            <v>0</v>
          </cell>
          <cell r="I1332">
            <v>0</v>
          </cell>
          <cell r="J1332">
            <v>0</v>
          </cell>
          <cell r="K1332">
            <v>0</v>
          </cell>
          <cell r="L1332">
            <v>0</v>
          </cell>
          <cell r="M1332">
            <v>0</v>
          </cell>
          <cell r="N1332">
            <v>2.6</v>
          </cell>
          <cell r="O1332">
            <v>2.6</v>
          </cell>
          <cell r="P1332">
            <v>0</v>
          </cell>
          <cell r="Q1332">
            <v>0</v>
          </cell>
          <cell r="R1332">
            <v>0</v>
          </cell>
          <cell r="S1332">
            <v>0.1</v>
          </cell>
          <cell r="T1332">
            <v>0</v>
          </cell>
          <cell r="U1332">
            <v>9</v>
          </cell>
          <cell r="V1332">
            <v>84.9</v>
          </cell>
          <cell r="W1332">
            <v>0</v>
          </cell>
          <cell r="X1332">
            <v>0</v>
          </cell>
          <cell r="Y1332">
            <v>0</v>
          </cell>
          <cell r="Z1332">
            <v>0</v>
          </cell>
          <cell r="AA1332">
            <v>0</v>
          </cell>
          <cell r="AB1332">
            <v>0</v>
          </cell>
          <cell r="AC1332">
            <v>0.01</v>
          </cell>
          <cell r="AD1332">
            <v>0</v>
          </cell>
          <cell r="AE1332">
            <v>0.1</v>
          </cell>
          <cell r="AF1332">
            <v>0.1</v>
          </cell>
          <cell r="AG1332">
            <v>0</v>
          </cell>
          <cell r="AH1332">
            <v>0.02</v>
          </cell>
          <cell r="AI1332">
            <v>0</v>
          </cell>
          <cell r="AJ1332">
            <v>0</v>
          </cell>
          <cell r="AK1332">
            <v>0</v>
          </cell>
          <cell r="AL1332">
            <v>0.15</v>
          </cell>
          <cell r="AM1332">
            <v>5</v>
          </cell>
          <cell r="AN1332">
            <v>51</v>
          </cell>
          <cell r="AO1332">
            <v>10</v>
          </cell>
          <cell r="AP1332">
            <v>10</v>
          </cell>
          <cell r="AQ1332">
            <v>10</v>
          </cell>
          <cell r="AR1332">
            <v>0.7</v>
          </cell>
          <cell r="AS1332">
            <v>0</v>
          </cell>
        </row>
        <row r="1333">
          <cell r="A1333">
            <v>722</v>
          </cell>
          <cell r="B1333" t="str">
            <v>Vinho generoso da Madeira</v>
          </cell>
          <cell r="C1333" t="str">
            <v>Bebidas alcoólicas</v>
          </cell>
          <cell r="D1333" t="str">
            <v>Vinho e bebidas similares</v>
          </cell>
          <cell r="E1333" t="str">
            <v>Vinhos digestivos</v>
          </cell>
          <cell r="F1333">
            <v>156</v>
          </cell>
          <cell r="G1333">
            <v>649</v>
          </cell>
          <cell r="H1333">
            <v>0</v>
          </cell>
          <cell r="I1333">
            <v>0</v>
          </cell>
          <cell r="J1333">
            <v>0</v>
          </cell>
          <cell r="K1333">
            <v>0</v>
          </cell>
          <cell r="L1333">
            <v>0</v>
          </cell>
          <cell r="M1333">
            <v>0</v>
          </cell>
          <cell r="N1333">
            <v>9</v>
          </cell>
          <cell r="O1333">
            <v>9</v>
          </cell>
          <cell r="P1333">
            <v>0</v>
          </cell>
          <cell r="Q1333">
            <v>0</v>
          </cell>
          <cell r="R1333">
            <v>0</v>
          </cell>
          <cell r="S1333">
            <v>0.2</v>
          </cell>
          <cell r="T1333">
            <v>0</v>
          </cell>
          <cell r="U1333">
            <v>17</v>
          </cell>
          <cell r="V1333">
            <v>72.099999999999994</v>
          </cell>
          <cell r="W1333">
            <v>0</v>
          </cell>
          <cell r="X1333">
            <v>0</v>
          </cell>
          <cell r="Y1333">
            <v>0</v>
          </cell>
          <cell r="Z1333">
            <v>0</v>
          </cell>
          <cell r="AA1333">
            <v>0</v>
          </cell>
          <cell r="AB1333">
            <v>0</v>
          </cell>
          <cell r="AC1333">
            <v>0.02</v>
          </cell>
          <cell r="AD1333">
            <v>0.03</v>
          </cell>
          <cell r="AE1333">
            <v>0.1</v>
          </cell>
          <cell r="AF1333">
            <v>0.1</v>
          </cell>
          <cell r="AG1333">
            <v>0</v>
          </cell>
          <cell r="AH1333">
            <v>0</v>
          </cell>
          <cell r="AI1333">
            <v>0</v>
          </cell>
          <cell r="AJ1333">
            <v>0</v>
          </cell>
          <cell r="AK1333">
            <v>0</v>
          </cell>
          <cell r="AL1333">
            <v>0.42</v>
          </cell>
          <cell r="AM1333">
            <v>10</v>
          </cell>
          <cell r="AN1333">
            <v>140</v>
          </cell>
          <cell r="AO1333">
            <v>10</v>
          </cell>
          <cell r="AP1333">
            <v>35</v>
          </cell>
          <cell r="AQ1333">
            <v>11</v>
          </cell>
          <cell r="AR1333">
            <v>1.7</v>
          </cell>
          <cell r="AS1333">
            <v>0.1</v>
          </cell>
        </row>
        <row r="1334">
          <cell r="A1334">
            <v>723</v>
          </cell>
          <cell r="B1334" t="str">
            <v>Vinho generoso do Porto, doce</v>
          </cell>
          <cell r="C1334" t="str">
            <v>Bebidas alcoólicas</v>
          </cell>
          <cell r="D1334" t="str">
            <v>Vinho e bebidas similares</v>
          </cell>
          <cell r="E1334" t="str">
            <v>Vinhos digestivos</v>
          </cell>
          <cell r="F1334">
            <v>165</v>
          </cell>
          <cell r="G1334">
            <v>689</v>
          </cell>
          <cell r="H1334">
            <v>0</v>
          </cell>
          <cell r="I1334">
            <v>0</v>
          </cell>
          <cell r="J1334">
            <v>0</v>
          </cell>
          <cell r="K1334">
            <v>0</v>
          </cell>
          <cell r="L1334">
            <v>0</v>
          </cell>
          <cell r="M1334">
            <v>0</v>
          </cell>
          <cell r="N1334">
            <v>14</v>
          </cell>
          <cell r="O1334">
            <v>14</v>
          </cell>
          <cell r="P1334">
            <v>0</v>
          </cell>
          <cell r="Q1334">
            <v>0</v>
          </cell>
          <cell r="R1334">
            <v>0</v>
          </cell>
          <cell r="S1334">
            <v>0.1</v>
          </cell>
          <cell r="T1334">
            <v>0</v>
          </cell>
          <cell r="U1334">
            <v>15.5</v>
          </cell>
          <cell r="V1334">
            <v>68.599999999999994</v>
          </cell>
          <cell r="W1334">
            <v>0</v>
          </cell>
          <cell r="X1334">
            <v>0</v>
          </cell>
          <cell r="Y1334">
            <v>0</v>
          </cell>
          <cell r="Z1334">
            <v>0</v>
          </cell>
          <cell r="AA1334">
            <v>0</v>
          </cell>
          <cell r="AB1334">
            <v>0</v>
          </cell>
          <cell r="AC1334">
            <v>0.01</v>
          </cell>
          <cell r="AD1334">
            <v>0.02</v>
          </cell>
          <cell r="AE1334">
            <v>0.1</v>
          </cell>
          <cell r="AF1334">
            <v>0.1</v>
          </cell>
          <cell r="AG1334">
            <v>0</v>
          </cell>
          <cell r="AH1334">
            <v>0.01</v>
          </cell>
          <cell r="AI1334">
            <v>0</v>
          </cell>
          <cell r="AJ1334">
            <v>0</v>
          </cell>
          <cell r="AK1334">
            <v>0</v>
          </cell>
          <cell r="AL1334">
            <v>0.25</v>
          </cell>
          <cell r="AM1334">
            <v>11</v>
          </cell>
          <cell r="AN1334">
            <v>120</v>
          </cell>
          <cell r="AO1334">
            <v>5</v>
          </cell>
          <cell r="AP1334">
            <v>15</v>
          </cell>
          <cell r="AQ1334">
            <v>11</v>
          </cell>
          <cell r="AR1334">
            <v>0.7</v>
          </cell>
          <cell r="AS1334">
            <v>0.2</v>
          </cell>
        </row>
        <row r="1335">
          <cell r="A1335">
            <v>724</v>
          </cell>
          <cell r="B1335" t="str">
            <v>Vinho generoso do Porto, meio seco</v>
          </cell>
          <cell r="C1335" t="str">
            <v>Bebidas alcoólicas</v>
          </cell>
          <cell r="D1335" t="str">
            <v>Vinho e bebidas similares</v>
          </cell>
          <cell r="E1335" t="str">
            <v>Vinhos digestivos</v>
          </cell>
          <cell r="F1335">
            <v>138</v>
          </cell>
          <cell r="G1335">
            <v>576</v>
          </cell>
          <cell r="H1335">
            <v>0</v>
          </cell>
          <cell r="I1335">
            <v>0</v>
          </cell>
          <cell r="J1335">
            <v>0</v>
          </cell>
          <cell r="K1335">
            <v>0</v>
          </cell>
          <cell r="L1335">
            <v>0</v>
          </cell>
          <cell r="M1335">
            <v>0</v>
          </cell>
          <cell r="N1335">
            <v>6.5</v>
          </cell>
          <cell r="O1335">
            <v>6.5</v>
          </cell>
          <cell r="P1335">
            <v>0</v>
          </cell>
          <cell r="Q1335">
            <v>0</v>
          </cell>
          <cell r="R1335">
            <v>0</v>
          </cell>
          <cell r="S1335">
            <v>0.1</v>
          </cell>
          <cell r="T1335">
            <v>0</v>
          </cell>
          <cell r="U1335">
            <v>16</v>
          </cell>
          <cell r="V1335">
            <v>75.599999999999994</v>
          </cell>
          <cell r="W1335">
            <v>0</v>
          </cell>
          <cell r="X1335">
            <v>0</v>
          </cell>
          <cell r="Y1335">
            <v>0</v>
          </cell>
          <cell r="Z1335">
            <v>0</v>
          </cell>
          <cell r="AA1335">
            <v>0</v>
          </cell>
          <cell r="AB1335">
            <v>0</v>
          </cell>
          <cell r="AC1335">
            <v>0.01</v>
          </cell>
          <cell r="AD1335">
            <v>0.02</v>
          </cell>
          <cell r="AE1335">
            <v>0.1</v>
          </cell>
          <cell r="AF1335">
            <v>0.1</v>
          </cell>
          <cell r="AG1335">
            <v>0</v>
          </cell>
          <cell r="AH1335">
            <v>0.01</v>
          </cell>
          <cell r="AI1335">
            <v>0</v>
          </cell>
          <cell r="AJ1335">
            <v>0</v>
          </cell>
          <cell r="AK1335">
            <v>0</v>
          </cell>
          <cell r="AL1335">
            <v>0.25</v>
          </cell>
          <cell r="AM1335">
            <v>11</v>
          </cell>
          <cell r="AN1335">
            <v>120</v>
          </cell>
          <cell r="AO1335">
            <v>5</v>
          </cell>
          <cell r="AP1335">
            <v>15</v>
          </cell>
          <cell r="AQ1335">
            <v>11</v>
          </cell>
          <cell r="AR1335">
            <v>0.7</v>
          </cell>
          <cell r="AS1335">
            <v>0.2</v>
          </cell>
        </row>
        <row r="1336">
          <cell r="A1336">
            <v>725</v>
          </cell>
          <cell r="B1336" t="str">
            <v>Vinho generoso do Porto, seco</v>
          </cell>
          <cell r="C1336" t="str">
            <v>Bebidas alcoólicas</v>
          </cell>
          <cell r="D1336" t="str">
            <v>Vinho e bebidas similares</v>
          </cell>
          <cell r="E1336" t="str">
            <v>Vinhos digestivos</v>
          </cell>
          <cell r="F1336">
            <v>135</v>
          </cell>
          <cell r="G1336">
            <v>563</v>
          </cell>
          <cell r="H1336">
            <v>0</v>
          </cell>
          <cell r="I1336">
            <v>0</v>
          </cell>
          <cell r="J1336">
            <v>0</v>
          </cell>
          <cell r="K1336">
            <v>0</v>
          </cell>
          <cell r="L1336">
            <v>0</v>
          </cell>
          <cell r="M1336">
            <v>0</v>
          </cell>
          <cell r="N1336">
            <v>4</v>
          </cell>
          <cell r="O1336">
            <v>4</v>
          </cell>
          <cell r="P1336">
            <v>0</v>
          </cell>
          <cell r="Q1336">
            <v>0</v>
          </cell>
          <cell r="R1336">
            <v>0</v>
          </cell>
          <cell r="S1336">
            <v>0.1</v>
          </cell>
          <cell r="T1336">
            <v>0</v>
          </cell>
          <cell r="U1336">
            <v>17</v>
          </cell>
          <cell r="V1336">
            <v>77.099999999999994</v>
          </cell>
          <cell r="W1336">
            <v>0</v>
          </cell>
          <cell r="X1336">
            <v>0</v>
          </cell>
          <cell r="Y1336">
            <v>0</v>
          </cell>
          <cell r="Z1336">
            <v>0</v>
          </cell>
          <cell r="AA1336">
            <v>0</v>
          </cell>
          <cell r="AB1336">
            <v>0</v>
          </cell>
          <cell r="AC1336">
            <v>0.01</v>
          </cell>
          <cell r="AD1336">
            <v>0.02</v>
          </cell>
          <cell r="AE1336">
            <v>0.1</v>
          </cell>
          <cell r="AF1336">
            <v>0.1</v>
          </cell>
          <cell r="AG1336">
            <v>0</v>
          </cell>
          <cell r="AH1336">
            <v>0.01</v>
          </cell>
          <cell r="AI1336">
            <v>0</v>
          </cell>
          <cell r="AJ1336">
            <v>0</v>
          </cell>
          <cell r="AK1336">
            <v>0</v>
          </cell>
          <cell r="AL1336">
            <v>0.25</v>
          </cell>
          <cell r="AM1336">
            <v>11</v>
          </cell>
          <cell r="AN1336">
            <v>120</v>
          </cell>
          <cell r="AO1336">
            <v>5</v>
          </cell>
          <cell r="AP1336">
            <v>15</v>
          </cell>
          <cell r="AQ1336">
            <v>11</v>
          </cell>
          <cell r="AR1336">
            <v>0.7</v>
          </cell>
          <cell r="AS1336">
            <v>0.2</v>
          </cell>
        </row>
        <row r="1337">
          <cell r="A1337">
            <v>712</v>
          </cell>
          <cell r="B1337" t="str">
            <v>Vinho maduro branco</v>
          </cell>
          <cell r="C1337" t="str">
            <v>Bebidas alcoólicas</v>
          </cell>
          <cell r="D1337" t="str">
            <v>Vinho e bebidas similares</v>
          </cell>
          <cell r="E1337" t="str">
            <v>Vinho</v>
          </cell>
          <cell r="F1337">
            <v>72</v>
          </cell>
          <cell r="G1337">
            <v>301</v>
          </cell>
          <cell r="H1337">
            <v>0</v>
          </cell>
          <cell r="I1337">
            <v>0</v>
          </cell>
          <cell r="J1337">
            <v>0</v>
          </cell>
          <cell r="K1337">
            <v>0</v>
          </cell>
          <cell r="L1337">
            <v>0</v>
          </cell>
          <cell r="M1337">
            <v>0</v>
          </cell>
          <cell r="N1337">
            <v>1.2</v>
          </cell>
          <cell r="O1337">
            <v>1.2</v>
          </cell>
          <cell r="P1337">
            <v>0</v>
          </cell>
          <cell r="Q1337">
            <v>0</v>
          </cell>
          <cell r="R1337">
            <v>0</v>
          </cell>
          <cell r="S1337">
            <v>0.1</v>
          </cell>
          <cell r="T1337">
            <v>0</v>
          </cell>
          <cell r="U1337">
            <v>9.6</v>
          </cell>
          <cell r="V1337">
            <v>88.7</v>
          </cell>
          <cell r="W1337">
            <v>0</v>
          </cell>
          <cell r="X1337">
            <v>0</v>
          </cell>
          <cell r="Y1337">
            <v>0</v>
          </cell>
          <cell r="Z1337">
            <v>0</v>
          </cell>
          <cell r="AA1337">
            <v>0</v>
          </cell>
          <cell r="AB1337">
            <v>0</v>
          </cell>
          <cell r="AC1337">
            <v>0.02</v>
          </cell>
          <cell r="AD1337">
            <v>0.01</v>
          </cell>
          <cell r="AE1337">
            <v>0.06</v>
          </cell>
          <cell r="AF1337">
            <v>0.06</v>
          </cell>
          <cell r="AG1337">
            <v>0</v>
          </cell>
          <cell r="AH1337">
            <v>0.02</v>
          </cell>
          <cell r="AI1337">
            <v>0</v>
          </cell>
          <cell r="AJ1337">
            <v>0</v>
          </cell>
          <cell r="AK1337">
            <v>0</v>
          </cell>
          <cell r="AL1337">
            <v>0.24</v>
          </cell>
          <cell r="AM1337">
            <v>9</v>
          </cell>
          <cell r="AN1337">
            <v>92</v>
          </cell>
          <cell r="AO1337">
            <v>13</v>
          </cell>
          <cell r="AP1337">
            <v>9</v>
          </cell>
          <cell r="AQ1337">
            <v>8</v>
          </cell>
          <cell r="AR1337">
            <v>0.8</v>
          </cell>
          <cell r="AS1337">
            <v>0.3</v>
          </cell>
        </row>
        <row r="1338">
          <cell r="A1338">
            <v>713</v>
          </cell>
          <cell r="B1338" t="str">
            <v>Vinho maduro palhete</v>
          </cell>
          <cell r="C1338" t="str">
            <v>Bebidas alcoólicas</v>
          </cell>
          <cell r="D1338" t="str">
            <v>Vinho e bebidas similares</v>
          </cell>
          <cell r="E1338" t="str">
            <v>Vinho</v>
          </cell>
          <cell r="F1338">
            <v>65</v>
          </cell>
          <cell r="G1338">
            <v>270</v>
          </cell>
          <cell r="H1338">
            <v>0</v>
          </cell>
          <cell r="I1338">
            <v>0</v>
          </cell>
          <cell r="J1338">
            <v>0</v>
          </cell>
          <cell r="K1338">
            <v>0</v>
          </cell>
          <cell r="L1338">
            <v>0</v>
          </cell>
          <cell r="M1338">
            <v>0</v>
          </cell>
          <cell r="N1338">
            <v>0.1</v>
          </cell>
          <cell r="O1338">
            <v>0.1</v>
          </cell>
          <cell r="P1338">
            <v>0</v>
          </cell>
          <cell r="Q1338">
            <v>0</v>
          </cell>
          <cell r="R1338">
            <v>0</v>
          </cell>
          <cell r="S1338">
            <v>0.1</v>
          </cell>
          <cell r="T1338">
            <v>0</v>
          </cell>
          <cell r="U1338">
            <v>9.1999999999999993</v>
          </cell>
          <cell r="V1338">
            <v>89.9</v>
          </cell>
          <cell r="W1338">
            <v>0</v>
          </cell>
          <cell r="X1338">
            <v>0</v>
          </cell>
          <cell r="Y1338">
            <v>0</v>
          </cell>
          <cell r="Z1338">
            <v>0</v>
          </cell>
          <cell r="AA1338">
            <v>0</v>
          </cell>
          <cell r="AB1338">
            <v>0</v>
          </cell>
          <cell r="AC1338">
            <v>0.03</v>
          </cell>
          <cell r="AD1338">
            <v>0.03</v>
          </cell>
          <cell r="AE1338">
            <v>0.09</v>
          </cell>
          <cell r="AF1338">
            <v>0.09</v>
          </cell>
          <cell r="AG1338">
            <v>0</v>
          </cell>
          <cell r="AH1338">
            <v>0.02</v>
          </cell>
          <cell r="AI1338">
            <v>0</v>
          </cell>
          <cell r="AJ1338">
            <v>0</v>
          </cell>
          <cell r="AK1338">
            <v>0</v>
          </cell>
          <cell r="AL1338">
            <v>0.28000000000000003</v>
          </cell>
          <cell r="AM1338">
            <v>9</v>
          </cell>
          <cell r="AN1338">
            <v>110</v>
          </cell>
          <cell r="AO1338">
            <v>15</v>
          </cell>
          <cell r="AP1338">
            <v>9</v>
          </cell>
          <cell r="AQ1338">
            <v>9</v>
          </cell>
          <cell r="AR1338">
            <v>1</v>
          </cell>
          <cell r="AS1338">
            <v>0</v>
          </cell>
        </row>
        <row r="1339">
          <cell r="A1339">
            <v>714</v>
          </cell>
          <cell r="B1339" t="str">
            <v>Vinho maduro tinto</v>
          </cell>
          <cell r="C1339" t="str">
            <v>Bebidas alcoólicas</v>
          </cell>
          <cell r="D1339" t="str">
            <v>Vinho e bebidas similares</v>
          </cell>
          <cell r="E1339" t="str">
            <v>Vinho</v>
          </cell>
          <cell r="F1339">
            <v>66</v>
          </cell>
          <cell r="G1339">
            <v>272</v>
          </cell>
          <cell r="H1339">
            <v>0</v>
          </cell>
          <cell r="I1339">
            <v>0</v>
          </cell>
          <cell r="J1339">
            <v>0</v>
          </cell>
          <cell r="K1339">
            <v>0</v>
          </cell>
          <cell r="L1339">
            <v>0</v>
          </cell>
          <cell r="M1339">
            <v>0</v>
          </cell>
          <cell r="N1339">
            <v>0.2</v>
          </cell>
          <cell r="O1339">
            <v>0.2</v>
          </cell>
          <cell r="P1339">
            <v>0</v>
          </cell>
          <cell r="Q1339">
            <v>0</v>
          </cell>
          <cell r="R1339">
            <v>0</v>
          </cell>
          <cell r="S1339">
            <v>0.1</v>
          </cell>
          <cell r="T1339">
            <v>0</v>
          </cell>
          <cell r="U1339">
            <v>9.1999999999999993</v>
          </cell>
          <cell r="V1339">
            <v>89.7</v>
          </cell>
          <cell r="W1339">
            <v>0</v>
          </cell>
          <cell r="X1339">
            <v>0</v>
          </cell>
          <cell r="Y1339">
            <v>0</v>
          </cell>
          <cell r="Z1339">
            <v>0</v>
          </cell>
          <cell r="AA1339">
            <v>0</v>
          </cell>
          <cell r="AB1339">
            <v>0</v>
          </cell>
          <cell r="AC1339">
            <v>0</v>
          </cell>
          <cell r="AD1339">
            <v>0.02</v>
          </cell>
          <cell r="AE1339">
            <v>0.1</v>
          </cell>
          <cell r="AF1339">
            <v>0.1</v>
          </cell>
          <cell r="AG1339">
            <v>0</v>
          </cell>
          <cell r="AH1339">
            <v>0.03</v>
          </cell>
          <cell r="AI1339">
            <v>0</v>
          </cell>
          <cell r="AJ1339">
            <v>0</v>
          </cell>
          <cell r="AK1339">
            <v>0</v>
          </cell>
          <cell r="AL1339">
            <v>0.28000000000000003</v>
          </cell>
          <cell r="AM1339">
            <v>9</v>
          </cell>
          <cell r="AN1339">
            <v>130</v>
          </cell>
          <cell r="AO1339">
            <v>15</v>
          </cell>
          <cell r="AP1339">
            <v>9</v>
          </cell>
          <cell r="AQ1339">
            <v>9</v>
          </cell>
          <cell r="AR1339">
            <v>1</v>
          </cell>
          <cell r="AS1339">
            <v>0.1</v>
          </cell>
        </row>
        <row r="1340">
          <cell r="A1340">
            <v>715</v>
          </cell>
          <cell r="B1340" t="str">
            <v>Vinho rosé</v>
          </cell>
          <cell r="C1340" t="str">
            <v>Bebidas alcoólicas</v>
          </cell>
          <cell r="D1340" t="str">
            <v>Vinho e bebidas similares</v>
          </cell>
          <cell r="E1340" t="str">
            <v>Vinho</v>
          </cell>
          <cell r="F1340">
            <v>72</v>
          </cell>
          <cell r="G1340">
            <v>299</v>
          </cell>
          <cell r="H1340">
            <v>0</v>
          </cell>
          <cell r="I1340">
            <v>0</v>
          </cell>
          <cell r="J1340">
            <v>0</v>
          </cell>
          <cell r="K1340">
            <v>0</v>
          </cell>
          <cell r="L1340">
            <v>0</v>
          </cell>
          <cell r="M1340">
            <v>0</v>
          </cell>
          <cell r="N1340">
            <v>2.4</v>
          </cell>
          <cell r="O1340">
            <v>2.4</v>
          </cell>
          <cell r="P1340">
            <v>0</v>
          </cell>
          <cell r="Q1340">
            <v>0</v>
          </cell>
          <cell r="R1340">
            <v>0</v>
          </cell>
          <cell r="S1340">
            <v>0.2</v>
          </cell>
          <cell r="T1340">
            <v>0</v>
          </cell>
          <cell r="U1340">
            <v>8.8000000000000007</v>
          </cell>
          <cell r="V1340">
            <v>87.8</v>
          </cell>
          <cell r="W1340">
            <v>0</v>
          </cell>
          <cell r="X1340">
            <v>0</v>
          </cell>
          <cell r="Y1340">
            <v>0</v>
          </cell>
          <cell r="Z1340">
            <v>0</v>
          </cell>
          <cell r="AA1340">
            <v>0</v>
          </cell>
          <cell r="AB1340">
            <v>0</v>
          </cell>
          <cell r="AC1340">
            <v>0.01</v>
          </cell>
          <cell r="AD1340">
            <v>0.01</v>
          </cell>
          <cell r="AE1340">
            <v>7.0000000000000007E-2</v>
          </cell>
          <cell r="AF1340">
            <v>7.0000000000000007E-2</v>
          </cell>
          <cell r="AG1340">
            <v>0</v>
          </cell>
          <cell r="AH1340">
            <v>0.02</v>
          </cell>
          <cell r="AI1340">
            <v>0</v>
          </cell>
          <cell r="AJ1340">
            <v>0</v>
          </cell>
          <cell r="AK1340">
            <v>0</v>
          </cell>
          <cell r="AL1340">
            <v>0.28000000000000003</v>
          </cell>
          <cell r="AM1340">
            <v>7</v>
          </cell>
          <cell r="AN1340">
            <v>91</v>
          </cell>
          <cell r="AO1340">
            <v>14</v>
          </cell>
          <cell r="AP1340">
            <v>15</v>
          </cell>
          <cell r="AQ1340">
            <v>10</v>
          </cell>
          <cell r="AR1340">
            <v>1</v>
          </cell>
          <cell r="AS1340">
            <v>0.1</v>
          </cell>
        </row>
        <row r="1341">
          <cell r="A1341">
            <v>716</v>
          </cell>
          <cell r="B1341" t="str">
            <v>Vinho verde branco</v>
          </cell>
          <cell r="C1341" t="str">
            <v>Bebidas alcoólicas</v>
          </cell>
          <cell r="D1341" t="str">
            <v>Vinho e bebidas similares</v>
          </cell>
          <cell r="E1341" t="str">
            <v>Vinho</v>
          </cell>
          <cell r="F1341">
            <v>59</v>
          </cell>
          <cell r="G1341">
            <v>245</v>
          </cell>
          <cell r="H1341">
            <v>0</v>
          </cell>
          <cell r="I1341">
            <v>0</v>
          </cell>
          <cell r="J1341">
            <v>0</v>
          </cell>
          <cell r="K1341">
            <v>0</v>
          </cell>
          <cell r="L1341">
            <v>0</v>
          </cell>
          <cell r="M1341">
            <v>0</v>
          </cell>
          <cell r="N1341">
            <v>0.1</v>
          </cell>
          <cell r="O1341">
            <v>0.1</v>
          </cell>
          <cell r="P1341">
            <v>0</v>
          </cell>
          <cell r="Q1341">
            <v>0</v>
          </cell>
          <cell r="R1341">
            <v>0</v>
          </cell>
          <cell r="S1341">
            <v>0</v>
          </cell>
          <cell r="T1341">
            <v>0</v>
          </cell>
          <cell r="U1341">
            <v>8.4</v>
          </cell>
          <cell r="V1341">
            <v>89.9</v>
          </cell>
          <cell r="W1341">
            <v>0</v>
          </cell>
          <cell r="X1341">
            <v>0</v>
          </cell>
          <cell r="Y1341">
            <v>0</v>
          </cell>
          <cell r="Z1341">
            <v>0</v>
          </cell>
          <cell r="AA1341">
            <v>0</v>
          </cell>
          <cell r="AB1341">
            <v>0</v>
          </cell>
          <cell r="AC1341">
            <v>0.01</v>
          </cell>
          <cell r="AD1341">
            <v>0.01</v>
          </cell>
          <cell r="AE1341">
            <v>0.1</v>
          </cell>
          <cell r="AF1341">
            <v>0.1</v>
          </cell>
          <cell r="AG1341">
            <v>0</v>
          </cell>
          <cell r="AH1341">
            <v>0.01</v>
          </cell>
          <cell r="AI1341">
            <v>0</v>
          </cell>
          <cell r="AJ1341">
            <v>0</v>
          </cell>
          <cell r="AK1341">
            <v>0</v>
          </cell>
          <cell r="AL1341">
            <v>0.15</v>
          </cell>
          <cell r="AM1341">
            <v>11</v>
          </cell>
          <cell r="AN1341">
            <v>84</v>
          </cell>
          <cell r="AO1341">
            <v>10</v>
          </cell>
          <cell r="AP1341">
            <v>6</v>
          </cell>
          <cell r="AQ1341">
            <v>6</v>
          </cell>
          <cell r="AR1341">
            <v>0.6</v>
          </cell>
          <cell r="AS1341">
            <v>0.2</v>
          </cell>
        </row>
        <row r="1342">
          <cell r="A1342">
            <v>717</v>
          </cell>
          <cell r="B1342" t="str">
            <v>Vinho verde tinto</v>
          </cell>
          <cell r="C1342" t="str">
            <v>Bebidas alcoólicas</v>
          </cell>
          <cell r="D1342" t="str">
            <v>Vinho e bebidas similares</v>
          </cell>
          <cell r="E1342" t="str">
            <v>Vinho</v>
          </cell>
          <cell r="F1342">
            <v>57</v>
          </cell>
          <cell r="G1342">
            <v>237</v>
          </cell>
          <cell r="H1342">
            <v>0</v>
          </cell>
          <cell r="I1342">
            <v>0</v>
          </cell>
          <cell r="J1342">
            <v>0</v>
          </cell>
          <cell r="K1342">
            <v>0</v>
          </cell>
          <cell r="L1342">
            <v>0</v>
          </cell>
          <cell r="M1342">
            <v>0</v>
          </cell>
          <cell r="N1342">
            <v>0.3</v>
          </cell>
          <cell r="O1342">
            <v>0.3</v>
          </cell>
          <cell r="P1342">
            <v>0</v>
          </cell>
          <cell r="Q1342">
            <v>0</v>
          </cell>
          <cell r="R1342">
            <v>0</v>
          </cell>
          <cell r="S1342">
            <v>0</v>
          </cell>
          <cell r="T1342">
            <v>0</v>
          </cell>
          <cell r="U1342">
            <v>8</v>
          </cell>
          <cell r="V1342">
            <v>89.9</v>
          </cell>
          <cell r="W1342">
            <v>0</v>
          </cell>
          <cell r="X1342">
            <v>0</v>
          </cell>
          <cell r="Y1342">
            <v>0</v>
          </cell>
          <cell r="Z1342">
            <v>0</v>
          </cell>
          <cell r="AA1342">
            <v>0</v>
          </cell>
          <cell r="AB1342">
            <v>0</v>
          </cell>
          <cell r="AC1342">
            <v>0.02</v>
          </cell>
          <cell r="AD1342">
            <v>0.03</v>
          </cell>
          <cell r="AE1342">
            <v>0.1</v>
          </cell>
          <cell r="AF1342">
            <v>0.1</v>
          </cell>
          <cell r="AG1342">
            <v>0</v>
          </cell>
          <cell r="AH1342">
            <v>0.03</v>
          </cell>
          <cell r="AI1342">
            <v>0</v>
          </cell>
          <cell r="AJ1342">
            <v>0</v>
          </cell>
          <cell r="AK1342">
            <v>0</v>
          </cell>
          <cell r="AL1342">
            <v>0.22</v>
          </cell>
          <cell r="AM1342">
            <v>15</v>
          </cell>
          <cell r="AN1342">
            <v>110</v>
          </cell>
          <cell r="AO1342">
            <v>13</v>
          </cell>
          <cell r="AP1342">
            <v>8</v>
          </cell>
          <cell r="AQ1342">
            <v>7</v>
          </cell>
          <cell r="AR1342">
            <v>1</v>
          </cell>
          <cell r="AS1342">
            <v>0.1</v>
          </cell>
        </row>
      </sheetData>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 sheetId="46"/>
      <sheetData sheetId="47"/>
      <sheetData sheetId="48"/>
      <sheetData sheetId="49"/>
      <sheetData sheetId="50"/>
      <sheetData sheetId="51"/>
      <sheetData sheetId="52"/>
      <sheetData sheetId="53"/>
      <sheetData sheetId="54"/>
      <sheetData sheetId="55"/>
      <sheetData sheetId="56"/>
      <sheetData sheetId="57"/>
      <sheetData sheetId="58"/>
      <sheetData sheetId="59"/>
      <sheetData sheetId="60"/>
      <sheetData sheetId="61"/>
      <sheetData sheetId="62"/>
      <sheetData sheetId="63"/>
      <sheetData sheetId="64"/>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xxl21:alternateUrls>
      <xxl21:absoluteUrl r:id="rId2"/>
    </xxl21:alternateUrls>
    <sheetNames>
      <sheetName val="A"/>
      <sheetName val="MMD"/>
      <sheetName val="MS"/>
      <sheetName val="MVD"/>
      <sheetName val="MFD"/>
      <sheetName val="Versão PT"/>
      <sheetName val="English Version"/>
      <sheetName val="S1"/>
      <sheetName val="S2"/>
      <sheetName val="S3"/>
      <sheetName val="INSA_TCA_v6.0_2023"/>
      <sheetName val="components correspond"/>
      <sheetName val="Informação adicional"/>
      <sheetName val="Foods (2)"/>
      <sheetName val="All_Foods"/>
      <sheetName val="Foods"/>
      <sheetName val="S4"/>
      <sheetName val="S5"/>
      <sheetName val="S6"/>
      <sheetName val="M1"/>
      <sheetName val="M2"/>
      <sheetName val="M3"/>
      <sheetName val="M4"/>
      <sheetName val="M5"/>
      <sheetName val="M6"/>
      <sheetName val="M7"/>
      <sheetName val="M8"/>
      <sheetName val="F1"/>
      <sheetName val="F2"/>
      <sheetName val="F3"/>
      <sheetName val="F4"/>
      <sheetName val="massa gratinada creme couve-flo"/>
      <sheetName val="F5"/>
      <sheetName val="F6"/>
      <sheetName val="F7"/>
      <sheetName val="F8"/>
      <sheetName val="V1"/>
      <sheetName val="V2"/>
      <sheetName val="Bread"/>
      <sheetName val="Médias finais ref completa"/>
      <sheetName val="Refeição Final"/>
      <sheetName val="EXEMPLO 06.JUN"/>
    </sheetNames>
    <sheetDataSet>
      <sheetData sheetId="0"/>
      <sheetData sheetId="1"/>
      <sheetData sheetId="2"/>
      <sheetData sheetId="3"/>
      <sheetData sheetId="4"/>
      <sheetData sheetId="5"/>
      <sheetData sheetId="6"/>
      <sheetData sheetId="7"/>
      <sheetData sheetId="8"/>
      <sheetData sheetId="9"/>
      <sheetData sheetId="10">
        <row r="1">
          <cell r="A1" t="str">
            <v>Cod</v>
          </cell>
          <cell r="B1" t="str">
            <v>Nome do alimento</v>
          </cell>
          <cell r="C1" t="str">
            <v xml:space="preserve">Nível 1 </v>
          </cell>
          <cell r="D1" t="str">
            <v>Nível 2</v>
          </cell>
          <cell r="E1" t="str">
            <v xml:space="preserve">Nível 3 </v>
          </cell>
          <cell r="F1" t="str">
            <v xml:space="preserve">Energia
[kcal] </v>
          </cell>
          <cell r="G1" t="str">
            <v xml:space="preserve">Energia
[kJ] </v>
          </cell>
          <cell r="H1" t="str">
            <v>8 - Lípidos
[g]</v>
          </cell>
          <cell r="I1" t="str">
            <v xml:space="preserve">9 - Ácidos gordos saturados
[g] </v>
          </cell>
          <cell r="J1" t="str">
            <v>10 - Ácidos gordos monoinsaturados 
[g]</v>
          </cell>
          <cell r="K1" t="str">
            <v>11 - Ácidos gordos polinsaturados 
[g]</v>
          </cell>
          <cell r="L1" t="str">
            <v xml:space="preserve">12 - Ácido linoleico 
[g] </v>
          </cell>
          <cell r="M1" t="str">
            <v>13 - Ácidos gordos trans 
[g]</v>
          </cell>
          <cell r="N1" t="str">
            <v>14 - Hidratos de carbono 
[g]</v>
          </cell>
          <cell r="O1" t="str">
            <v xml:space="preserve">15 - Açúcares 
[g] </v>
          </cell>
          <cell r="P1" t="str">
            <v xml:space="preserve">16 - Oligossacáridos 
[g] </v>
          </cell>
          <cell r="Q1" t="str">
            <v>17 - Amido 
[g]</v>
          </cell>
          <cell r="R1" t="str">
            <v>18 - Fibra  
[g]</v>
          </cell>
          <cell r="S1" t="str">
            <v xml:space="preserve">19 - Proteínas 
[g] </v>
          </cell>
          <cell r="T1" t="str">
            <v>20 - Sal  
[g]</v>
          </cell>
          <cell r="U1" t="str">
            <v xml:space="preserve">21 - Álcool 
[g] </v>
          </cell>
          <cell r="V1" t="str">
            <v xml:space="preserve">22 - Água 
[g] </v>
          </cell>
          <cell r="W1" t="str">
            <v xml:space="preserve">23 - Ácidos orgânicos 
[g] </v>
          </cell>
          <cell r="X1" t="str">
            <v>24 - Colesterol 
[mg]</v>
          </cell>
          <cell r="Y1" t="str">
            <v>25 - itamina A  
[µg]</v>
          </cell>
          <cell r="Z1" t="str">
            <v>26 - Caroteno 
[µg]</v>
          </cell>
          <cell r="AA1" t="str">
            <v>27 - Vitamina D 
[µg]</v>
          </cell>
          <cell r="AB1" t="str">
            <v>28 - alfa-tocoferol 
[mg]</v>
          </cell>
          <cell r="AC1" t="str">
            <v xml:space="preserve">29 - Tiamina 
[mg] </v>
          </cell>
          <cell r="AD1" t="str">
            <v xml:space="preserve">30 - Riboflavina 
[mg] </v>
          </cell>
          <cell r="AE1" t="str">
            <v>31 - Niacina 
[mg]</v>
          </cell>
          <cell r="AF1" t="str">
            <v>32 - Equivalentes de niacina 
[mg]</v>
          </cell>
          <cell r="AG1" t="str">
            <v>33 - Triptofano/60 
[mg]</v>
          </cell>
          <cell r="AH1" t="str">
            <v>34 - Vitamina B6 
[mg]</v>
          </cell>
          <cell r="AI1" t="str">
            <v>35 - Vitamina B12 
[µg]</v>
          </cell>
          <cell r="AJ1" t="str">
            <v>36 - Vitamina C 
[mg]</v>
          </cell>
          <cell r="AK1" t="str">
            <v>37 - Folatos 
[µg]</v>
          </cell>
          <cell r="AL1" t="str">
            <v>38 - Cinza 
[g]</v>
          </cell>
          <cell r="AM1" t="str">
            <v>39 - Sódio 
[mg]</v>
          </cell>
          <cell r="AN1" t="str">
            <v xml:space="preserve">40 - Potássio 
[mg] </v>
          </cell>
          <cell r="AO1" t="str">
            <v>41 - Cálcio 
[mg]</v>
          </cell>
          <cell r="AP1" t="str">
            <v>42 - Fósforo 
[mg]</v>
          </cell>
          <cell r="AQ1" t="str">
            <v>43 - Magnésio 
[mg]</v>
          </cell>
          <cell r="AR1" t="str">
            <v>44 - Ferro 
[mg]</v>
          </cell>
          <cell r="AS1" t="str">
            <v>45 - Zinco 
[mg]</v>
          </cell>
          <cell r="AT1" t="str">
            <v>46 - Selénio 
[µg]</v>
          </cell>
          <cell r="AU1" t="str">
            <v>47 - Iodo 
[µg]</v>
          </cell>
        </row>
        <row r="2">
          <cell r="A2">
            <v>624</v>
          </cell>
          <cell r="B2" t="str">
            <v>Abacate, Hass</v>
          </cell>
          <cell r="C2" t="str">
            <v>Frutos e produtos derivados de frutos</v>
          </cell>
          <cell r="D2" t="str">
            <v>Fruta utilizada como fruta</v>
          </cell>
          <cell r="E2" t="str">
            <v>Frutos diversos com casca não comestível, grandes</v>
          </cell>
          <cell r="F2">
            <v>176</v>
          </cell>
          <cell r="G2">
            <v>726</v>
          </cell>
          <cell r="H2">
            <v>17.399999999999999</v>
          </cell>
          <cell r="I2">
            <v>4.2</v>
          </cell>
          <cell r="J2">
            <v>10</v>
          </cell>
          <cell r="K2">
            <v>2.2999999999999998</v>
          </cell>
          <cell r="L2">
            <v>1.1000000000000001</v>
          </cell>
          <cell r="M2">
            <v>0</v>
          </cell>
          <cell r="N2">
            <v>2.2999999999999998</v>
          </cell>
          <cell r="O2">
            <v>2.2999999999999998</v>
          </cell>
          <cell r="P2">
            <v>0</v>
          </cell>
          <cell r="Q2">
            <v>0</v>
          </cell>
          <cell r="R2">
            <v>3</v>
          </cell>
          <cell r="S2">
            <v>1.1000000000000001</v>
          </cell>
          <cell r="T2">
            <v>0</v>
          </cell>
          <cell r="U2">
            <v>0</v>
          </cell>
          <cell r="V2">
            <v>71.5</v>
          </cell>
          <cell r="W2">
            <v>0</v>
          </cell>
          <cell r="X2">
            <v>0</v>
          </cell>
          <cell r="Y2">
            <v>5</v>
          </cell>
          <cell r="Z2">
            <v>32</v>
          </cell>
          <cell r="AA2">
            <v>0</v>
          </cell>
          <cell r="AB2">
            <v>2.1</v>
          </cell>
          <cell r="AC2">
            <v>0.1</v>
          </cell>
          <cell r="AD2">
            <v>0.17</v>
          </cell>
          <cell r="AE2">
            <v>1.1000000000000001</v>
          </cell>
          <cell r="AF2">
            <v>1.3</v>
          </cell>
          <cell r="AG2">
            <v>1.1000000000000001</v>
          </cell>
          <cell r="AH2">
            <v>0.3</v>
          </cell>
          <cell r="AI2">
            <v>0</v>
          </cell>
          <cell r="AJ2">
            <v>3</v>
          </cell>
          <cell r="AK2">
            <v>11</v>
          </cell>
          <cell r="AL2">
            <v>0.75</v>
          </cell>
          <cell r="AM2">
            <v>15</v>
          </cell>
          <cell r="AN2">
            <v>330</v>
          </cell>
          <cell r="AO2">
            <v>4</v>
          </cell>
          <cell r="AP2">
            <v>36</v>
          </cell>
          <cell r="AQ2">
            <v>21</v>
          </cell>
          <cell r="AR2">
            <v>0.3</v>
          </cell>
          <cell r="AS2">
            <v>0.3</v>
          </cell>
        </row>
        <row r="3">
          <cell r="A3">
            <v>625</v>
          </cell>
          <cell r="B3" t="str">
            <v>Abóbora cristalizada</v>
          </cell>
          <cell r="C3" t="str">
            <v>Produtos hortícolas e derivados</v>
          </cell>
          <cell r="D3" t="str">
            <v>Produtos hortícolas transformados ou em conserva e produtos similares</v>
          </cell>
          <cell r="E3" t="str">
            <v>Produtos hortícolas cristalizados ou conservados com açúcar</v>
          </cell>
          <cell r="F3">
            <v>293</v>
          </cell>
          <cell r="G3">
            <v>1240</v>
          </cell>
          <cell r="H3">
            <v>0.2</v>
          </cell>
          <cell r="I3">
            <v>0.1</v>
          </cell>
          <cell r="J3">
            <v>0</v>
          </cell>
          <cell r="K3">
            <v>0</v>
          </cell>
          <cell r="L3">
            <v>0</v>
          </cell>
          <cell r="M3">
            <v>0</v>
          </cell>
          <cell r="N3">
            <v>72.400000000000006</v>
          </cell>
          <cell r="O3">
            <v>72.400000000000006</v>
          </cell>
          <cell r="P3">
            <v>0</v>
          </cell>
          <cell r="Q3">
            <v>0</v>
          </cell>
          <cell r="R3">
            <v>0.7</v>
          </cell>
          <cell r="S3">
            <v>0</v>
          </cell>
          <cell r="T3">
            <v>0.1</v>
          </cell>
          <cell r="U3">
            <v>0</v>
          </cell>
          <cell r="V3">
            <v>26.4</v>
          </cell>
          <cell r="W3">
            <v>0</v>
          </cell>
          <cell r="X3">
            <v>0</v>
          </cell>
          <cell r="Y3">
            <v>45</v>
          </cell>
          <cell r="Z3">
            <v>207</v>
          </cell>
          <cell r="AA3">
            <v>0</v>
          </cell>
          <cell r="AB3">
            <v>0</v>
          </cell>
          <cell r="AC3">
            <v>0</v>
          </cell>
          <cell r="AD3">
            <v>0</v>
          </cell>
          <cell r="AE3">
            <v>0</v>
          </cell>
          <cell r="AF3">
            <v>0</v>
          </cell>
          <cell r="AG3">
            <v>0</v>
          </cell>
          <cell r="AH3">
            <v>0</v>
          </cell>
          <cell r="AI3">
            <v>0</v>
          </cell>
          <cell r="AJ3">
            <v>0</v>
          </cell>
          <cell r="AK3">
            <v>0</v>
          </cell>
          <cell r="AL3">
            <v>0.15</v>
          </cell>
          <cell r="AM3">
            <v>27</v>
          </cell>
          <cell r="AN3">
            <v>22</v>
          </cell>
          <cell r="AO3">
            <v>28</v>
          </cell>
          <cell r="AP3">
            <v>2</v>
          </cell>
          <cell r="AQ3">
            <v>3</v>
          </cell>
          <cell r="AR3">
            <v>0.4</v>
          </cell>
          <cell r="AS3">
            <v>0.1</v>
          </cell>
        </row>
        <row r="4">
          <cell r="A4">
            <v>579</v>
          </cell>
          <cell r="B4" t="str">
            <v>Abóbora crua</v>
          </cell>
          <cell r="C4" t="str">
            <v>Produtos hortícolas e derivados</v>
          </cell>
          <cell r="D4" t="str">
            <v>Frutos de hortícolas</v>
          </cell>
          <cell r="E4" t="str">
            <v>Frutos vegetais de cucurbitáceas</v>
          </cell>
          <cell r="F4">
            <v>11</v>
          </cell>
          <cell r="G4">
            <v>47</v>
          </cell>
          <cell r="H4">
            <v>0.2</v>
          </cell>
          <cell r="I4">
            <v>0.1</v>
          </cell>
          <cell r="J4">
            <v>0</v>
          </cell>
          <cell r="K4">
            <v>0</v>
          </cell>
          <cell r="L4">
            <v>0</v>
          </cell>
          <cell r="M4">
            <v>0</v>
          </cell>
          <cell r="N4">
            <v>1.7</v>
          </cell>
          <cell r="O4">
            <v>1.4</v>
          </cell>
          <cell r="P4">
            <v>0</v>
          </cell>
          <cell r="Q4">
            <v>0.3</v>
          </cell>
          <cell r="R4">
            <v>0.7</v>
          </cell>
          <cell r="S4">
            <v>0.3</v>
          </cell>
          <cell r="T4">
            <v>0</v>
          </cell>
          <cell r="U4">
            <v>0</v>
          </cell>
          <cell r="V4">
            <v>96.6</v>
          </cell>
          <cell r="W4">
            <v>0</v>
          </cell>
          <cell r="X4">
            <v>0</v>
          </cell>
          <cell r="Y4">
            <v>160</v>
          </cell>
          <cell r="Z4">
            <v>962</v>
          </cell>
          <cell r="AA4">
            <v>0</v>
          </cell>
          <cell r="AB4">
            <v>1</v>
          </cell>
          <cell r="AC4">
            <v>0.01</v>
          </cell>
          <cell r="AD4">
            <v>0.01</v>
          </cell>
          <cell r="AE4">
            <v>0.6</v>
          </cell>
          <cell r="AF4">
            <v>0.6</v>
          </cell>
          <cell r="AG4">
            <v>0</v>
          </cell>
          <cell r="AH4">
            <v>0.04</v>
          </cell>
          <cell r="AI4">
            <v>0</v>
          </cell>
          <cell r="AJ4">
            <v>12</v>
          </cell>
          <cell r="AK4">
            <v>8</v>
          </cell>
          <cell r="AL4">
            <v>0.4</v>
          </cell>
          <cell r="AM4">
            <v>1</v>
          </cell>
          <cell r="AN4">
            <v>200</v>
          </cell>
          <cell r="AO4">
            <v>25</v>
          </cell>
          <cell r="AP4">
            <v>5</v>
          </cell>
          <cell r="AQ4">
            <v>5</v>
          </cell>
          <cell r="AR4">
            <v>0.1</v>
          </cell>
          <cell r="AS4">
            <v>0.1</v>
          </cell>
        </row>
        <row r="5">
          <cell r="A5">
            <v>801</v>
          </cell>
          <cell r="B5" t="str">
            <v>Abrótea cozida</v>
          </cell>
          <cell r="C5" t="str">
            <v>Peixes, mariscos, anfíbios, répteis e invertebrados</v>
          </cell>
          <cell r="D5" t="str">
            <v>Peixe (músculo)</v>
          </cell>
          <cell r="E5" t="str">
            <v>Peixe de mar</v>
          </cell>
          <cell r="F5">
            <v>79</v>
          </cell>
          <cell r="G5">
            <v>334</v>
          </cell>
          <cell r="H5">
            <v>0.1</v>
          </cell>
          <cell r="I5">
            <v>0</v>
          </cell>
          <cell r="J5">
            <v>0</v>
          </cell>
          <cell r="K5">
            <v>0.1</v>
          </cell>
          <cell r="L5">
            <v>0</v>
          </cell>
          <cell r="M5">
            <v>0</v>
          </cell>
          <cell r="N5">
            <v>0</v>
          </cell>
          <cell r="O5">
            <v>0</v>
          </cell>
          <cell r="P5">
            <v>0</v>
          </cell>
          <cell r="Q5">
            <v>0</v>
          </cell>
          <cell r="R5">
            <v>0</v>
          </cell>
          <cell r="S5">
            <v>19.399999999999999</v>
          </cell>
          <cell r="T5">
            <v>0.9</v>
          </cell>
          <cell r="U5">
            <v>0</v>
          </cell>
          <cell r="V5">
            <v>78.5</v>
          </cell>
          <cell r="W5">
            <v>0</v>
          </cell>
          <cell r="X5">
            <v>26</v>
          </cell>
          <cell r="Y5">
            <v>1</v>
          </cell>
          <cell r="Z5">
            <v>0</v>
          </cell>
          <cell r="AA5">
            <v>0.4</v>
          </cell>
          <cell r="AB5">
            <v>0.04</v>
          </cell>
          <cell r="AC5">
            <v>0.03</v>
          </cell>
          <cell r="AD5">
            <v>0.02</v>
          </cell>
          <cell r="AE5">
            <v>0.47</v>
          </cell>
          <cell r="AF5">
            <v>4.0999999999999996</v>
          </cell>
          <cell r="AG5">
            <v>3.6</v>
          </cell>
          <cell r="AH5">
            <v>0.05</v>
          </cell>
          <cell r="AI5">
            <v>0.4</v>
          </cell>
          <cell r="AJ5">
            <v>0</v>
          </cell>
          <cell r="AK5">
            <v>12</v>
          </cell>
          <cell r="AL5">
            <v>2</v>
          </cell>
          <cell r="AM5">
            <v>360</v>
          </cell>
          <cell r="AN5">
            <v>360</v>
          </cell>
          <cell r="AO5">
            <v>13</v>
          </cell>
          <cell r="AP5">
            <v>270</v>
          </cell>
          <cell r="AQ5">
            <v>36</v>
          </cell>
          <cell r="AR5">
            <v>0.2</v>
          </cell>
          <cell r="AS5">
            <v>0.6</v>
          </cell>
          <cell r="AU5">
            <v>22</v>
          </cell>
        </row>
        <row r="6">
          <cell r="A6">
            <v>800</v>
          </cell>
          <cell r="B6" t="str">
            <v>Abrótea crua</v>
          </cell>
          <cell r="C6" t="str">
            <v>Peixes, mariscos, anfíbios, répteis e invertebrados</v>
          </cell>
          <cell r="D6" t="str">
            <v>Peixe (músculo)</v>
          </cell>
          <cell r="E6" t="str">
            <v>Peixe de mar</v>
          </cell>
          <cell r="F6">
            <v>70</v>
          </cell>
          <cell r="G6">
            <v>296</v>
          </cell>
          <cell r="H6">
            <v>0.1</v>
          </cell>
          <cell r="I6">
            <v>0</v>
          </cell>
          <cell r="J6">
            <v>0</v>
          </cell>
          <cell r="K6">
            <v>0</v>
          </cell>
          <cell r="L6">
            <v>0</v>
          </cell>
          <cell r="M6">
            <v>0</v>
          </cell>
          <cell r="N6">
            <v>0</v>
          </cell>
          <cell r="O6">
            <v>0</v>
          </cell>
          <cell r="P6">
            <v>0</v>
          </cell>
          <cell r="Q6">
            <v>0</v>
          </cell>
          <cell r="R6">
            <v>0</v>
          </cell>
          <cell r="S6">
            <v>17.2</v>
          </cell>
          <cell r="T6">
            <v>0.2</v>
          </cell>
          <cell r="U6">
            <v>0</v>
          </cell>
          <cell r="V6">
            <v>81.5</v>
          </cell>
          <cell r="W6">
            <v>0</v>
          </cell>
          <cell r="X6">
            <v>22</v>
          </cell>
          <cell r="Y6">
            <v>1</v>
          </cell>
          <cell r="Z6">
            <v>0</v>
          </cell>
          <cell r="AA6">
            <v>0.4</v>
          </cell>
          <cell r="AB6">
            <v>0.04</v>
          </cell>
          <cell r="AC6">
            <v>0.03</v>
          </cell>
          <cell r="AD6">
            <v>0.03</v>
          </cell>
          <cell r="AE6">
            <v>0.56000000000000005</v>
          </cell>
          <cell r="AF6">
            <v>3.8</v>
          </cell>
          <cell r="AG6">
            <v>3.2</v>
          </cell>
          <cell r="AH6">
            <v>0.06</v>
          </cell>
          <cell r="AI6">
            <v>0.44</v>
          </cell>
          <cell r="AJ6">
            <v>0</v>
          </cell>
          <cell r="AK6">
            <v>12</v>
          </cell>
          <cell r="AL6">
            <v>1.1000000000000001</v>
          </cell>
          <cell r="AM6">
            <v>63</v>
          </cell>
          <cell r="AN6">
            <v>360</v>
          </cell>
          <cell r="AO6">
            <v>11</v>
          </cell>
          <cell r="AP6">
            <v>230</v>
          </cell>
          <cell r="AQ6">
            <v>28</v>
          </cell>
          <cell r="AR6">
            <v>0.2</v>
          </cell>
          <cell r="AS6">
            <v>0.5</v>
          </cell>
        </row>
        <row r="7">
          <cell r="A7">
            <v>1188</v>
          </cell>
          <cell r="B7" t="str">
            <v>Açafrão</v>
          </cell>
          <cell r="C7" t="str">
            <v>Leguminosas, frutos de casca rija, sementes oleaginosas e especiarias</v>
          </cell>
          <cell r="D7" t="str">
            <v xml:space="preserve">Especiarias </v>
          </cell>
          <cell r="E7" t="str">
            <v>Flores ou partes de flores, utilizadas como especiarias ou similares</v>
          </cell>
          <cell r="F7">
            <v>353</v>
          </cell>
          <cell r="G7">
            <v>1490</v>
          </cell>
          <cell r="H7">
            <v>5.9</v>
          </cell>
          <cell r="I7">
            <v>1.6</v>
          </cell>
          <cell r="J7">
            <v>0.4</v>
          </cell>
          <cell r="K7">
            <v>2.1</v>
          </cell>
          <cell r="L7">
            <v>2</v>
          </cell>
          <cell r="M7">
            <v>0</v>
          </cell>
          <cell r="N7">
            <v>61.5</v>
          </cell>
          <cell r="O7">
            <v>42.4</v>
          </cell>
          <cell r="P7">
            <v>0</v>
          </cell>
          <cell r="Q7">
            <v>17.399999999999999</v>
          </cell>
          <cell r="R7">
            <v>3.9</v>
          </cell>
          <cell r="S7">
            <v>11.4</v>
          </cell>
          <cell r="T7">
            <v>0.4</v>
          </cell>
          <cell r="U7">
            <v>0</v>
          </cell>
          <cell r="V7">
            <v>11.9</v>
          </cell>
          <cell r="W7">
            <v>0</v>
          </cell>
          <cell r="X7">
            <v>0</v>
          </cell>
          <cell r="Y7">
            <v>53</v>
          </cell>
          <cell r="Z7">
            <v>318</v>
          </cell>
          <cell r="AA7">
            <v>0</v>
          </cell>
          <cell r="AB7">
            <v>1.69</v>
          </cell>
          <cell r="AC7">
            <v>0.12</v>
          </cell>
          <cell r="AD7">
            <v>0.27</v>
          </cell>
          <cell r="AE7">
            <v>1.5</v>
          </cell>
          <cell r="AF7">
            <v>2.2000000000000002</v>
          </cell>
          <cell r="AG7">
            <v>0.7</v>
          </cell>
          <cell r="AH7">
            <v>1.3</v>
          </cell>
          <cell r="AI7">
            <v>0</v>
          </cell>
          <cell r="AJ7">
            <v>0</v>
          </cell>
          <cell r="AK7">
            <v>0</v>
          </cell>
          <cell r="AL7">
            <v>3</v>
          </cell>
          <cell r="AM7">
            <v>150</v>
          </cell>
          <cell r="AN7">
            <v>1720</v>
          </cell>
          <cell r="AO7">
            <v>110</v>
          </cell>
          <cell r="AP7">
            <v>250</v>
          </cell>
          <cell r="AQ7">
            <v>50</v>
          </cell>
          <cell r="AR7">
            <v>11</v>
          </cell>
          <cell r="AS7">
            <v>1.1000000000000001</v>
          </cell>
        </row>
        <row r="8">
          <cell r="A8">
            <v>1187</v>
          </cell>
          <cell r="B8" t="str">
            <v>Açafrão-da-índia seco</v>
          </cell>
          <cell r="C8" t="str">
            <v>Leguminosas, frutos de casca rija, sementes oleaginosas e especiarias</v>
          </cell>
          <cell r="D8" t="str">
            <v xml:space="preserve">Especiarias </v>
          </cell>
          <cell r="E8" t="str">
            <v>Especiaria de de raízes e tubérculos</v>
          </cell>
          <cell r="F8">
            <v>312</v>
          </cell>
          <cell r="G8">
            <v>1300</v>
          </cell>
          <cell r="H8">
            <v>7</v>
          </cell>
          <cell r="I8">
            <v>2.9</v>
          </cell>
          <cell r="J8">
            <v>0.6</v>
          </cell>
          <cell r="K8">
            <v>2.9</v>
          </cell>
          <cell r="L8">
            <v>2.7</v>
          </cell>
          <cell r="M8">
            <v>0</v>
          </cell>
          <cell r="N8">
            <v>44.1</v>
          </cell>
          <cell r="O8">
            <v>44.1</v>
          </cell>
          <cell r="P8">
            <v>0</v>
          </cell>
          <cell r="Q8">
            <v>0</v>
          </cell>
          <cell r="R8">
            <v>22.7</v>
          </cell>
          <cell r="S8">
            <v>6.7</v>
          </cell>
          <cell r="T8">
            <v>0.1</v>
          </cell>
          <cell r="U8">
            <v>0</v>
          </cell>
          <cell r="V8">
            <v>9.9</v>
          </cell>
          <cell r="W8">
            <v>0</v>
          </cell>
          <cell r="X8">
            <v>0</v>
          </cell>
          <cell r="Y8">
            <v>3</v>
          </cell>
          <cell r="Z8">
            <v>15</v>
          </cell>
          <cell r="AA8">
            <v>0</v>
          </cell>
          <cell r="AB8">
            <v>5</v>
          </cell>
          <cell r="AC8">
            <v>0.09</v>
          </cell>
          <cell r="AD8">
            <v>0.11</v>
          </cell>
          <cell r="AE8">
            <v>3.7</v>
          </cell>
          <cell r="AF8">
            <v>6.2</v>
          </cell>
          <cell r="AG8">
            <v>2.5</v>
          </cell>
          <cell r="AH8">
            <v>0</v>
          </cell>
          <cell r="AI8">
            <v>0</v>
          </cell>
          <cell r="AJ8">
            <v>0</v>
          </cell>
          <cell r="AK8">
            <v>0</v>
          </cell>
          <cell r="AL8">
            <v>7.08</v>
          </cell>
          <cell r="AM8">
            <v>31</v>
          </cell>
          <cell r="AN8">
            <v>2910</v>
          </cell>
          <cell r="AO8">
            <v>170</v>
          </cell>
          <cell r="AP8">
            <v>290</v>
          </cell>
          <cell r="AQ8">
            <v>190</v>
          </cell>
          <cell r="AR8">
            <v>40</v>
          </cell>
          <cell r="AS8">
            <v>3.2</v>
          </cell>
        </row>
        <row r="9">
          <cell r="A9">
            <v>1900000023</v>
          </cell>
          <cell r="B9" t="str">
            <v>Acelga crua</v>
          </cell>
          <cell r="C9" t="str">
            <v>Produtos hortícolas e derivados</v>
          </cell>
          <cell r="D9" t="str">
            <v>Hortícolas folhosos</v>
          </cell>
          <cell r="E9" t="str">
            <v>Folhas do tipo espinafre</v>
          </cell>
          <cell r="F9">
            <v>23</v>
          </cell>
          <cell r="G9">
            <v>97</v>
          </cell>
          <cell r="H9">
            <v>0.2</v>
          </cell>
          <cell r="I9">
            <v>0</v>
          </cell>
          <cell r="J9">
            <v>0</v>
          </cell>
          <cell r="K9">
            <v>0.1</v>
          </cell>
          <cell r="L9">
            <v>0</v>
          </cell>
          <cell r="M9">
            <v>0</v>
          </cell>
          <cell r="N9">
            <v>2.7</v>
          </cell>
          <cell r="O9">
            <v>0.6</v>
          </cell>
          <cell r="P9">
            <v>0</v>
          </cell>
          <cell r="Q9">
            <v>2.1</v>
          </cell>
          <cell r="R9">
            <v>1.6</v>
          </cell>
          <cell r="S9">
            <v>1.8</v>
          </cell>
          <cell r="T9">
            <v>0.5</v>
          </cell>
          <cell r="U9">
            <v>0</v>
          </cell>
          <cell r="V9">
            <v>92.7</v>
          </cell>
          <cell r="W9">
            <v>0</v>
          </cell>
          <cell r="X9">
            <v>0</v>
          </cell>
          <cell r="Y9">
            <v>766</v>
          </cell>
          <cell r="Z9">
            <v>4600</v>
          </cell>
          <cell r="AA9">
            <v>0</v>
          </cell>
          <cell r="AB9">
            <v>0.6</v>
          </cell>
          <cell r="AC9">
            <v>0.04</v>
          </cell>
          <cell r="AD9">
            <v>0.09</v>
          </cell>
          <cell r="AE9">
            <v>0.4</v>
          </cell>
          <cell r="AF9">
            <v>0.69</v>
          </cell>
          <cell r="AG9">
            <v>0.28999999999999998</v>
          </cell>
          <cell r="AH9">
            <v>0.1</v>
          </cell>
          <cell r="AI9">
            <v>0</v>
          </cell>
          <cell r="AJ9">
            <v>30</v>
          </cell>
          <cell r="AK9">
            <v>89.5</v>
          </cell>
          <cell r="AL9">
            <v>1.6</v>
          </cell>
          <cell r="AM9">
            <v>210</v>
          </cell>
          <cell r="AN9">
            <v>380</v>
          </cell>
          <cell r="AO9">
            <v>51</v>
          </cell>
          <cell r="AP9">
            <v>46</v>
          </cell>
          <cell r="AQ9">
            <v>81</v>
          </cell>
          <cell r="AR9">
            <v>1.8</v>
          </cell>
          <cell r="AS9">
            <v>0.4</v>
          </cell>
        </row>
        <row r="10">
          <cell r="A10">
            <v>1008</v>
          </cell>
          <cell r="B10" t="str">
            <v>Açorda</v>
          </cell>
          <cell r="C10" t="str">
            <v>Pratos compostos</v>
          </cell>
          <cell r="D10" t="str">
            <v>Pratos, incl. refeições prontas a comer (excluindo sopas e saladas)</v>
          </cell>
          <cell r="E10" t="str">
            <v>Pratos, excluindo pratos  de massa ou arroz, sanduíches e pizza</v>
          </cell>
          <cell r="F10">
            <v>104</v>
          </cell>
          <cell r="G10">
            <v>435</v>
          </cell>
          <cell r="H10">
            <v>4</v>
          </cell>
          <cell r="I10">
            <v>0.6</v>
          </cell>
          <cell r="J10">
            <v>0.6</v>
          </cell>
          <cell r="K10">
            <v>0.6</v>
          </cell>
          <cell r="L10">
            <v>0.53</v>
          </cell>
          <cell r="M10">
            <v>0.6</v>
          </cell>
          <cell r="N10">
            <v>13.1</v>
          </cell>
          <cell r="O10">
            <v>0.5</v>
          </cell>
          <cell r="P10">
            <v>0</v>
          </cell>
          <cell r="Q10">
            <v>12.6</v>
          </cell>
          <cell r="R10">
            <v>1</v>
          </cell>
          <cell r="S10">
            <v>3.3</v>
          </cell>
          <cell r="T10">
            <v>0.5</v>
          </cell>
          <cell r="U10">
            <v>0</v>
          </cell>
          <cell r="V10">
            <v>77.900000000000006</v>
          </cell>
          <cell r="W10">
            <v>0</v>
          </cell>
          <cell r="X10">
            <v>41</v>
          </cell>
          <cell r="Y10">
            <v>22</v>
          </cell>
          <cell r="Z10">
            <v>17</v>
          </cell>
          <cell r="AA10">
            <v>0.2</v>
          </cell>
          <cell r="AB10">
            <v>0.57999999999999996</v>
          </cell>
          <cell r="AC10">
            <v>0.02</v>
          </cell>
          <cell r="AD10">
            <v>0.09</v>
          </cell>
          <cell r="AE10">
            <v>0.32</v>
          </cell>
          <cell r="AF10">
            <v>1.1299999999999999</v>
          </cell>
          <cell r="AG10">
            <v>0.81</v>
          </cell>
          <cell r="AH10">
            <v>0.06</v>
          </cell>
          <cell r="AI10">
            <v>0.1</v>
          </cell>
          <cell r="AJ10">
            <v>1.9</v>
          </cell>
          <cell r="AK10">
            <v>12</v>
          </cell>
          <cell r="AL10">
            <v>0.76400000000000001</v>
          </cell>
          <cell r="AM10">
            <v>210</v>
          </cell>
          <cell r="AN10">
            <v>58</v>
          </cell>
          <cell r="AO10">
            <v>17</v>
          </cell>
          <cell r="AP10">
            <v>56</v>
          </cell>
          <cell r="AQ10">
            <v>9.4</v>
          </cell>
          <cell r="AR10">
            <v>0.8</v>
          </cell>
          <cell r="AS10">
            <v>0.4</v>
          </cell>
        </row>
        <row r="11">
          <cell r="A11">
            <v>1010</v>
          </cell>
          <cell r="B11" t="str">
            <v>Açorda à alentejana</v>
          </cell>
          <cell r="C11" t="str">
            <v>Pratos compostos</v>
          </cell>
          <cell r="D11" t="str">
            <v>Pratos, incl. refeições prontas a comer (excluindo sopas e saladas)</v>
          </cell>
          <cell r="E11" t="str">
            <v>Pratos, excluindo pratos  de massa ou arroz, sanduíches e pizza</v>
          </cell>
          <cell r="F11">
            <v>95</v>
          </cell>
          <cell r="G11">
            <v>400</v>
          </cell>
          <cell r="H11">
            <v>3.3</v>
          </cell>
          <cell r="I11">
            <v>0.7</v>
          </cell>
          <cell r="J11">
            <v>1.7</v>
          </cell>
          <cell r="K11">
            <v>0.6</v>
          </cell>
          <cell r="L11">
            <v>0.51200000000000001</v>
          </cell>
          <cell r="M11">
            <v>0</v>
          </cell>
          <cell r="N11">
            <v>12.3</v>
          </cell>
          <cell r="O11">
            <v>0.5</v>
          </cell>
          <cell r="P11">
            <v>0</v>
          </cell>
          <cell r="Q11">
            <v>11.8</v>
          </cell>
          <cell r="R11">
            <v>0.9</v>
          </cell>
          <cell r="S11">
            <v>3.5</v>
          </cell>
          <cell r="T11">
            <v>0.6</v>
          </cell>
          <cell r="U11">
            <v>0</v>
          </cell>
          <cell r="V11">
            <v>79.099999999999994</v>
          </cell>
          <cell r="W11">
            <v>0</v>
          </cell>
          <cell r="X11">
            <v>51</v>
          </cell>
          <cell r="Y11">
            <v>27</v>
          </cell>
          <cell r="Z11">
            <v>16</v>
          </cell>
          <cell r="AA11">
            <v>0.2</v>
          </cell>
          <cell r="AB11">
            <v>0.52</v>
          </cell>
          <cell r="AC11">
            <v>0.02</v>
          </cell>
          <cell r="AD11">
            <v>0.1</v>
          </cell>
          <cell r="AE11">
            <v>0.3</v>
          </cell>
          <cell r="AF11">
            <v>1.18</v>
          </cell>
          <cell r="AG11">
            <v>0.88</v>
          </cell>
          <cell r="AH11">
            <v>7.0000000000000007E-2</v>
          </cell>
          <cell r="AI11">
            <v>0.13</v>
          </cell>
          <cell r="AJ11">
            <v>1.8</v>
          </cell>
          <cell r="AK11">
            <v>13</v>
          </cell>
          <cell r="AL11">
            <v>0.81799999999999995</v>
          </cell>
          <cell r="AM11">
            <v>230</v>
          </cell>
          <cell r="AN11">
            <v>58</v>
          </cell>
          <cell r="AO11">
            <v>17</v>
          </cell>
          <cell r="AP11">
            <v>58</v>
          </cell>
          <cell r="AQ11">
            <v>9.4</v>
          </cell>
          <cell r="AR11">
            <v>0.8</v>
          </cell>
          <cell r="AS11">
            <v>0.4</v>
          </cell>
        </row>
        <row r="12">
          <cell r="A12">
            <v>1011</v>
          </cell>
          <cell r="B12" t="str">
            <v>Açorda de bacalhau</v>
          </cell>
          <cell r="C12" t="str">
            <v>Pratos compostos</v>
          </cell>
          <cell r="D12" t="str">
            <v>Pratos, incl. refeições prontas a comer (excluindo sopas e saladas)</v>
          </cell>
          <cell r="E12" t="str">
            <v>Pratos, excluindo pratos  de massa ou arroz, sanduíches e pizza</v>
          </cell>
          <cell r="F12">
            <v>69</v>
          </cell>
          <cell r="G12">
            <v>290</v>
          </cell>
          <cell r="H12">
            <v>3.5</v>
          </cell>
          <cell r="I12">
            <v>0.6</v>
          </cell>
          <cell r="J12">
            <v>2.4</v>
          </cell>
          <cell r="K12">
            <v>0.4</v>
          </cell>
          <cell r="L12">
            <v>0.33600000000000002</v>
          </cell>
          <cell r="M12">
            <v>0</v>
          </cell>
          <cell r="N12">
            <v>5.7</v>
          </cell>
          <cell r="O12">
            <v>0.4</v>
          </cell>
          <cell r="P12">
            <v>0.1</v>
          </cell>
          <cell r="Q12">
            <v>5.3</v>
          </cell>
          <cell r="R12">
            <v>0.5</v>
          </cell>
          <cell r="S12">
            <v>3.4</v>
          </cell>
          <cell r="T12">
            <v>0.6</v>
          </cell>
          <cell r="U12">
            <v>0</v>
          </cell>
          <cell r="V12">
            <v>86.9</v>
          </cell>
          <cell r="W12">
            <v>0</v>
          </cell>
          <cell r="X12">
            <v>23</v>
          </cell>
          <cell r="Y12">
            <v>9</v>
          </cell>
          <cell r="Z12">
            <v>10</v>
          </cell>
          <cell r="AA12">
            <v>0.6</v>
          </cell>
          <cell r="AB12">
            <v>0.56000000000000005</v>
          </cell>
          <cell r="AC12">
            <v>0.02</v>
          </cell>
          <cell r="AD12">
            <v>0.04</v>
          </cell>
          <cell r="AE12">
            <v>0.24</v>
          </cell>
          <cell r="AF12">
            <v>1.07</v>
          </cell>
          <cell r="AG12">
            <v>0.82</v>
          </cell>
          <cell r="AH12">
            <v>0.04</v>
          </cell>
          <cell r="AI12">
            <v>0.14000000000000001</v>
          </cell>
          <cell r="AJ12">
            <v>1.4</v>
          </cell>
          <cell r="AK12">
            <v>6.4</v>
          </cell>
          <cell r="AL12">
            <v>0.71699999999999997</v>
          </cell>
          <cell r="AM12">
            <v>240</v>
          </cell>
          <cell r="AN12">
            <v>40</v>
          </cell>
          <cell r="AO12">
            <v>14</v>
          </cell>
          <cell r="AP12">
            <v>39</v>
          </cell>
          <cell r="AQ12">
            <v>7.2</v>
          </cell>
          <cell r="AR12">
            <v>0.4</v>
          </cell>
          <cell r="AS12">
            <v>0.3</v>
          </cell>
        </row>
        <row r="13">
          <cell r="A13">
            <v>1014</v>
          </cell>
          <cell r="B13" t="str">
            <v>Açorda de marisco</v>
          </cell>
          <cell r="C13" t="str">
            <v>Pratos compostos</v>
          </cell>
          <cell r="D13" t="str">
            <v>Pratos, incl. refeições prontas a comer (excluindo sopas e saladas)</v>
          </cell>
          <cell r="E13" t="str">
            <v>Pratos, excluindo pratos  de massa ou arroz, sanduíches e pizza</v>
          </cell>
          <cell r="F13">
            <v>51</v>
          </cell>
          <cell r="G13">
            <v>216</v>
          </cell>
          <cell r="H13">
            <v>1.2</v>
          </cell>
          <cell r="I13">
            <v>0.2</v>
          </cell>
          <cell r="J13">
            <v>0.5</v>
          </cell>
          <cell r="K13">
            <v>0.2</v>
          </cell>
          <cell r="L13">
            <v>0.16700000000000001</v>
          </cell>
          <cell r="M13">
            <v>0</v>
          </cell>
          <cell r="N13">
            <v>5.4</v>
          </cell>
          <cell r="O13">
            <v>0.2</v>
          </cell>
          <cell r="P13">
            <v>0</v>
          </cell>
          <cell r="Q13">
            <v>5.2</v>
          </cell>
          <cell r="R13">
            <v>0.4</v>
          </cell>
          <cell r="S13">
            <v>4.5</v>
          </cell>
          <cell r="T13">
            <v>0.4</v>
          </cell>
          <cell r="U13">
            <v>0</v>
          </cell>
          <cell r="V13">
            <v>87.4</v>
          </cell>
          <cell r="W13">
            <v>0</v>
          </cell>
          <cell r="X13">
            <v>32</v>
          </cell>
          <cell r="Y13">
            <v>15</v>
          </cell>
          <cell r="Z13">
            <v>5</v>
          </cell>
          <cell r="AA13">
            <v>0.1</v>
          </cell>
          <cell r="AB13">
            <v>0.23</v>
          </cell>
          <cell r="AC13">
            <v>0.02</v>
          </cell>
          <cell r="AD13">
            <v>0.05</v>
          </cell>
          <cell r="AE13">
            <v>0.57999999999999996</v>
          </cell>
          <cell r="AF13">
            <v>1.58</v>
          </cell>
          <cell r="AG13">
            <v>1</v>
          </cell>
          <cell r="AH13">
            <v>0.03</v>
          </cell>
          <cell r="AI13">
            <v>6.9</v>
          </cell>
          <cell r="AJ13">
            <v>0.6</v>
          </cell>
          <cell r="AK13">
            <v>7.3</v>
          </cell>
          <cell r="AL13">
            <v>0.81699999999999995</v>
          </cell>
          <cell r="AM13">
            <v>170</v>
          </cell>
          <cell r="AN13">
            <v>47</v>
          </cell>
          <cell r="AO13">
            <v>23</v>
          </cell>
          <cell r="AP13">
            <v>61</v>
          </cell>
          <cell r="AQ13">
            <v>20</v>
          </cell>
          <cell r="AR13">
            <v>1.7</v>
          </cell>
          <cell r="AS13">
            <v>0.4</v>
          </cell>
        </row>
        <row r="14">
          <cell r="A14">
            <v>949</v>
          </cell>
          <cell r="B14" t="str">
            <v>Açorda de ovo</v>
          </cell>
          <cell r="C14" t="str">
            <v>Pratos compostos</v>
          </cell>
          <cell r="D14" t="str">
            <v>Pratos, incl. refeições prontas a comer (excluindo sopas e saladas)</v>
          </cell>
          <cell r="E14" t="str">
            <v>Pratos, excluindo pratos  de massa ou arroz, sanduíches e pizza</v>
          </cell>
          <cell r="F14">
            <v>108</v>
          </cell>
          <cell r="G14">
            <v>454</v>
          </cell>
          <cell r="H14">
            <v>4</v>
          </cell>
          <cell r="I14">
            <v>0.7</v>
          </cell>
          <cell r="J14">
            <v>2.2000000000000002</v>
          </cell>
          <cell r="K14">
            <v>0.6</v>
          </cell>
          <cell r="L14">
            <v>0.55200000000000005</v>
          </cell>
          <cell r="M14">
            <v>0</v>
          </cell>
          <cell r="N14">
            <v>14</v>
          </cell>
          <cell r="O14">
            <v>0.5</v>
          </cell>
          <cell r="P14">
            <v>0</v>
          </cell>
          <cell r="Q14">
            <v>13.5</v>
          </cell>
          <cell r="R14">
            <v>0.9</v>
          </cell>
          <cell r="S14">
            <v>3.6</v>
          </cell>
          <cell r="T14">
            <v>0.8</v>
          </cell>
          <cell r="U14">
            <v>0</v>
          </cell>
          <cell r="V14">
            <v>76.5</v>
          </cell>
          <cell r="W14">
            <v>0</v>
          </cell>
          <cell r="X14">
            <v>48</v>
          </cell>
          <cell r="Y14">
            <v>22</v>
          </cell>
          <cell r="Z14">
            <v>0</v>
          </cell>
          <cell r="AA14">
            <v>0.2</v>
          </cell>
          <cell r="AB14">
            <v>0.56999999999999995</v>
          </cell>
          <cell r="AC14">
            <v>0.02</v>
          </cell>
          <cell r="AD14">
            <v>0.1</v>
          </cell>
          <cell r="AE14">
            <v>0.32</v>
          </cell>
          <cell r="AF14">
            <v>1.2</v>
          </cell>
          <cell r="AG14">
            <v>0.89</v>
          </cell>
          <cell r="AH14">
            <v>0.06</v>
          </cell>
          <cell r="AI14">
            <v>0.12</v>
          </cell>
          <cell r="AJ14">
            <v>0</v>
          </cell>
          <cell r="AK14">
            <v>13</v>
          </cell>
          <cell r="AL14">
            <v>1</v>
          </cell>
          <cell r="AM14">
            <v>320</v>
          </cell>
          <cell r="AN14">
            <v>45</v>
          </cell>
          <cell r="AO14">
            <v>16</v>
          </cell>
          <cell r="AP14">
            <v>60</v>
          </cell>
          <cell r="AQ14">
            <v>10</v>
          </cell>
          <cell r="AR14">
            <v>0.8</v>
          </cell>
          <cell r="AS14">
            <v>0.4</v>
          </cell>
        </row>
        <row r="15">
          <cell r="A15">
            <v>502</v>
          </cell>
          <cell r="B15" t="str">
            <v>Açúcar amarelo</v>
          </cell>
          <cell r="C15" t="str">
            <v>Açúcar e similares, confeitaria e sobremesas doces à base de água</v>
          </cell>
          <cell r="D15" t="str">
            <v>Açúcar e outros adoçantes (excluindo os adoçantes intensivos)</v>
          </cell>
          <cell r="E15" t="str">
            <v>Açúcares (mono e dissacarídeos)</v>
          </cell>
          <cell r="F15">
            <v>390</v>
          </cell>
          <cell r="G15">
            <v>1660</v>
          </cell>
          <cell r="H15">
            <v>0</v>
          </cell>
          <cell r="I15">
            <v>0</v>
          </cell>
          <cell r="J15">
            <v>0</v>
          </cell>
          <cell r="K15">
            <v>0</v>
          </cell>
          <cell r="L15">
            <v>0</v>
          </cell>
          <cell r="M15">
            <v>0</v>
          </cell>
          <cell r="N15">
            <v>97.5</v>
          </cell>
          <cell r="O15">
            <v>97.5</v>
          </cell>
          <cell r="P15">
            <v>0</v>
          </cell>
          <cell r="Q15">
            <v>0</v>
          </cell>
          <cell r="R15">
            <v>0</v>
          </cell>
          <cell r="S15">
            <v>0</v>
          </cell>
          <cell r="T15">
            <v>0</v>
          </cell>
          <cell r="U15">
            <v>0</v>
          </cell>
          <cell r="V15">
            <v>2</v>
          </cell>
          <cell r="W15">
            <v>0</v>
          </cell>
          <cell r="X15">
            <v>0</v>
          </cell>
          <cell r="Y15">
            <v>0</v>
          </cell>
          <cell r="Z15">
            <v>0</v>
          </cell>
          <cell r="AA15">
            <v>0</v>
          </cell>
          <cell r="AB15">
            <v>0</v>
          </cell>
          <cell r="AC15">
            <v>0</v>
          </cell>
          <cell r="AD15">
            <v>0</v>
          </cell>
          <cell r="AE15">
            <v>0</v>
          </cell>
          <cell r="AF15">
            <v>0</v>
          </cell>
          <cell r="AG15">
            <v>0</v>
          </cell>
          <cell r="AH15">
            <v>0</v>
          </cell>
          <cell r="AI15">
            <v>0</v>
          </cell>
          <cell r="AJ15">
            <v>0</v>
          </cell>
          <cell r="AK15">
            <v>0</v>
          </cell>
          <cell r="AL15">
            <v>0.35</v>
          </cell>
          <cell r="AM15">
            <v>18</v>
          </cell>
          <cell r="AN15">
            <v>53</v>
          </cell>
          <cell r="AO15">
            <v>40</v>
          </cell>
          <cell r="AP15">
            <v>7</v>
          </cell>
          <cell r="AQ15">
            <v>7</v>
          </cell>
          <cell r="AR15">
            <v>0.9</v>
          </cell>
          <cell r="AS15">
            <v>0.1</v>
          </cell>
        </row>
        <row r="16">
          <cell r="A16">
            <v>503</v>
          </cell>
          <cell r="B16" t="str">
            <v>Açúcar branco</v>
          </cell>
          <cell r="C16" t="str">
            <v>Açúcar e similares, confeitaria e sobremesas doces à base de água</v>
          </cell>
          <cell r="D16" t="str">
            <v>Açúcar e outros adoçantes (excluindo os adoçantes intensivos)</v>
          </cell>
          <cell r="E16" t="str">
            <v>Açúcares (mono e dissacarídeos)</v>
          </cell>
          <cell r="F16">
            <v>397</v>
          </cell>
          <cell r="G16">
            <v>1690</v>
          </cell>
          <cell r="H16">
            <v>0</v>
          </cell>
          <cell r="I16">
            <v>0</v>
          </cell>
          <cell r="J16">
            <v>0</v>
          </cell>
          <cell r="K16">
            <v>0</v>
          </cell>
          <cell r="L16">
            <v>0</v>
          </cell>
          <cell r="M16">
            <v>0</v>
          </cell>
          <cell r="N16">
            <v>99.3</v>
          </cell>
          <cell r="O16">
            <v>99.3</v>
          </cell>
          <cell r="P16">
            <v>0</v>
          </cell>
          <cell r="Q16">
            <v>0</v>
          </cell>
          <cell r="R16">
            <v>0</v>
          </cell>
          <cell r="S16">
            <v>0</v>
          </cell>
          <cell r="T16">
            <v>0</v>
          </cell>
          <cell r="U16">
            <v>0</v>
          </cell>
          <cell r="V16">
            <v>0.5</v>
          </cell>
          <cell r="W16">
            <v>0</v>
          </cell>
          <cell r="X16">
            <v>0</v>
          </cell>
          <cell r="Y16">
            <v>0</v>
          </cell>
          <cell r="Z16">
            <v>0</v>
          </cell>
          <cell r="AA16">
            <v>0</v>
          </cell>
          <cell r="AB16">
            <v>0</v>
          </cell>
          <cell r="AC16">
            <v>0</v>
          </cell>
          <cell r="AD16">
            <v>0</v>
          </cell>
          <cell r="AE16">
            <v>0</v>
          </cell>
          <cell r="AF16">
            <v>0</v>
          </cell>
          <cell r="AG16">
            <v>0</v>
          </cell>
          <cell r="AH16">
            <v>0</v>
          </cell>
          <cell r="AI16">
            <v>0</v>
          </cell>
          <cell r="AJ16">
            <v>0</v>
          </cell>
          <cell r="AK16">
            <v>0</v>
          </cell>
          <cell r="AL16">
            <v>0.15</v>
          </cell>
          <cell r="AM16">
            <v>0</v>
          </cell>
          <cell r="AN16">
            <v>2</v>
          </cell>
          <cell r="AO16">
            <v>2</v>
          </cell>
          <cell r="AP16">
            <v>0</v>
          </cell>
          <cell r="AQ16">
            <v>0</v>
          </cell>
          <cell r="AR16">
            <v>0</v>
          </cell>
          <cell r="AS16">
            <v>0</v>
          </cell>
        </row>
        <row r="17">
          <cell r="A17">
            <v>580</v>
          </cell>
          <cell r="B17" t="str">
            <v>Agrião cru</v>
          </cell>
          <cell r="C17" t="str">
            <v>Produtos hortícolas e derivados</v>
          </cell>
          <cell r="D17" t="str">
            <v>Hortícolas folhosos</v>
          </cell>
          <cell r="E17" t="str">
            <v>Agriões e similares-</v>
          </cell>
          <cell r="F17">
            <v>29</v>
          </cell>
          <cell r="G17">
            <v>122</v>
          </cell>
          <cell r="H17">
            <v>0.9</v>
          </cell>
          <cell r="I17">
            <v>0.3</v>
          </cell>
          <cell r="J17">
            <v>0.1</v>
          </cell>
          <cell r="K17">
            <v>0.4</v>
          </cell>
          <cell r="L17">
            <v>0.1</v>
          </cell>
          <cell r="M17">
            <v>0</v>
          </cell>
          <cell r="N17">
            <v>0.4</v>
          </cell>
          <cell r="O17">
            <v>0.4</v>
          </cell>
          <cell r="P17">
            <v>0</v>
          </cell>
          <cell r="Q17">
            <v>0</v>
          </cell>
          <cell r="R17">
            <v>3</v>
          </cell>
          <cell r="S17">
            <v>3.4</v>
          </cell>
          <cell r="T17">
            <v>0.1</v>
          </cell>
          <cell r="U17">
            <v>0</v>
          </cell>
          <cell r="V17">
            <v>91.2</v>
          </cell>
          <cell r="W17">
            <v>0</v>
          </cell>
          <cell r="X17">
            <v>0</v>
          </cell>
          <cell r="Y17">
            <v>325</v>
          </cell>
          <cell r="Z17">
            <v>1950</v>
          </cell>
          <cell r="AA17">
            <v>0</v>
          </cell>
          <cell r="AB17">
            <v>1.5</v>
          </cell>
          <cell r="AC17">
            <v>0.09</v>
          </cell>
          <cell r="AD17">
            <v>7.0000000000000007E-2</v>
          </cell>
          <cell r="AE17">
            <v>0.6</v>
          </cell>
          <cell r="AF17">
            <v>1.1000000000000001</v>
          </cell>
          <cell r="AG17">
            <v>0.5</v>
          </cell>
          <cell r="AH17">
            <v>0.23</v>
          </cell>
          <cell r="AI17">
            <v>0</v>
          </cell>
          <cell r="AJ17">
            <v>77</v>
          </cell>
          <cell r="AK17">
            <v>200</v>
          </cell>
          <cell r="AL17">
            <v>1.1499999999999999</v>
          </cell>
          <cell r="AM17">
            <v>49</v>
          </cell>
          <cell r="AN17">
            <v>230</v>
          </cell>
          <cell r="AO17">
            <v>200</v>
          </cell>
          <cell r="AP17">
            <v>56</v>
          </cell>
          <cell r="AQ17">
            <v>15</v>
          </cell>
          <cell r="AR17">
            <v>1.7</v>
          </cell>
          <cell r="AS17">
            <v>0.2</v>
          </cell>
        </row>
        <row r="18">
          <cell r="A18">
            <v>2</v>
          </cell>
          <cell r="B18" t="str">
            <v>Água mineral natural gaseificada, "Água Castello"</v>
          </cell>
          <cell r="C18" t="str">
            <v>Água e bebidas à base de água</v>
          </cell>
          <cell r="D18" t="str">
            <v>Água potável</v>
          </cell>
          <cell r="E18" t="str">
            <v>Água engarrafada</v>
          </cell>
          <cell r="F18">
            <v>0</v>
          </cell>
          <cell r="G18">
            <v>0</v>
          </cell>
          <cell r="H18">
            <v>0</v>
          </cell>
          <cell r="I18">
            <v>0</v>
          </cell>
          <cell r="J18">
            <v>0</v>
          </cell>
          <cell r="K18">
            <v>0</v>
          </cell>
          <cell r="L18">
            <v>0</v>
          </cell>
          <cell r="M18">
            <v>0</v>
          </cell>
          <cell r="N18">
            <v>0</v>
          </cell>
          <cell r="O18">
            <v>0</v>
          </cell>
          <cell r="P18">
            <v>0</v>
          </cell>
          <cell r="Q18">
            <v>0</v>
          </cell>
          <cell r="R18">
            <v>0</v>
          </cell>
          <cell r="S18">
            <v>0</v>
          </cell>
          <cell r="T18">
            <v>0</v>
          </cell>
          <cell r="U18">
            <v>0</v>
          </cell>
          <cell r="V18">
            <v>99.9</v>
          </cell>
          <cell r="W18">
            <v>0</v>
          </cell>
          <cell r="X18">
            <v>0</v>
          </cell>
          <cell r="Y18">
            <v>0</v>
          </cell>
          <cell r="Z18">
            <v>0</v>
          </cell>
          <cell r="AA18">
            <v>0</v>
          </cell>
          <cell r="AB18">
            <v>0</v>
          </cell>
          <cell r="AC18">
            <v>0</v>
          </cell>
          <cell r="AD18">
            <v>0</v>
          </cell>
          <cell r="AE18">
            <v>0</v>
          </cell>
          <cell r="AF18">
            <v>0</v>
          </cell>
          <cell r="AG18">
            <v>0</v>
          </cell>
          <cell r="AH18">
            <v>0</v>
          </cell>
          <cell r="AI18">
            <v>0</v>
          </cell>
          <cell r="AJ18">
            <v>0</v>
          </cell>
          <cell r="AK18">
            <v>0</v>
          </cell>
          <cell r="AL18">
            <v>0.02</v>
          </cell>
          <cell r="AM18">
            <v>4</v>
          </cell>
          <cell r="AN18">
            <v>0.1</v>
          </cell>
          <cell r="AO18">
            <v>9.1</v>
          </cell>
          <cell r="AP18">
            <v>0</v>
          </cell>
          <cell r="AQ18">
            <v>3</v>
          </cell>
          <cell r="AR18">
            <v>0</v>
          </cell>
          <cell r="AS18">
            <v>0</v>
          </cell>
        </row>
        <row r="19">
          <cell r="A19">
            <v>5</v>
          </cell>
          <cell r="B19" t="str">
            <v>Água mineral natural gaseificada, "Vimeiro"</v>
          </cell>
          <cell r="C19" t="str">
            <v>Água e bebidas à base de água</v>
          </cell>
          <cell r="D19" t="str">
            <v>Água potável</v>
          </cell>
          <cell r="E19" t="str">
            <v>Água engarrafada</v>
          </cell>
          <cell r="F19">
            <v>0</v>
          </cell>
          <cell r="G19">
            <v>0</v>
          </cell>
          <cell r="H19">
            <v>0</v>
          </cell>
          <cell r="I19">
            <v>0</v>
          </cell>
          <cell r="J19">
            <v>0</v>
          </cell>
          <cell r="K19">
            <v>0</v>
          </cell>
          <cell r="L19">
            <v>0</v>
          </cell>
          <cell r="M19">
            <v>0</v>
          </cell>
          <cell r="N19">
            <v>0</v>
          </cell>
          <cell r="O19">
            <v>0</v>
          </cell>
          <cell r="P19">
            <v>0</v>
          </cell>
          <cell r="Q19">
            <v>0</v>
          </cell>
          <cell r="R19">
            <v>0</v>
          </cell>
          <cell r="S19">
            <v>0</v>
          </cell>
          <cell r="T19">
            <v>0</v>
          </cell>
          <cell r="U19">
            <v>0</v>
          </cell>
          <cell r="V19">
            <v>99.9</v>
          </cell>
          <cell r="W19">
            <v>0</v>
          </cell>
          <cell r="X19">
            <v>0</v>
          </cell>
          <cell r="Y19">
            <v>0</v>
          </cell>
          <cell r="Z19">
            <v>0</v>
          </cell>
          <cell r="AA19">
            <v>0</v>
          </cell>
          <cell r="AB19">
            <v>0</v>
          </cell>
          <cell r="AC19">
            <v>0</v>
          </cell>
          <cell r="AD19">
            <v>0</v>
          </cell>
          <cell r="AE19">
            <v>0</v>
          </cell>
          <cell r="AF19">
            <v>0</v>
          </cell>
          <cell r="AG19">
            <v>0</v>
          </cell>
          <cell r="AH19">
            <v>0</v>
          </cell>
          <cell r="AI19">
            <v>0</v>
          </cell>
          <cell r="AJ19">
            <v>0</v>
          </cell>
          <cell r="AK19">
            <v>0</v>
          </cell>
          <cell r="AL19">
            <v>0.04</v>
          </cell>
          <cell r="AM19">
            <v>17</v>
          </cell>
          <cell r="AN19">
            <v>0.6</v>
          </cell>
          <cell r="AO19">
            <v>12</v>
          </cell>
          <cell r="AP19">
            <v>0</v>
          </cell>
          <cell r="AQ19">
            <v>4</v>
          </cell>
          <cell r="AR19">
            <v>0</v>
          </cell>
          <cell r="AS19">
            <v>0</v>
          </cell>
        </row>
        <row r="20">
          <cell r="A20">
            <v>3</v>
          </cell>
          <cell r="B20" t="str">
            <v>Água mineral natural gasocarbónica, "Pedras Salgadas"</v>
          </cell>
          <cell r="C20" t="str">
            <v>Água e bebidas à base de água</v>
          </cell>
          <cell r="D20" t="str">
            <v>Água potável</v>
          </cell>
          <cell r="E20" t="str">
            <v>Água engarrafada</v>
          </cell>
          <cell r="F20">
            <v>0</v>
          </cell>
          <cell r="G20">
            <v>0</v>
          </cell>
          <cell r="H20">
            <v>0</v>
          </cell>
          <cell r="I20">
            <v>0</v>
          </cell>
          <cell r="J20">
            <v>0</v>
          </cell>
          <cell r="K20">
            <v>0</v>
          </cell>
          <cell r="L20">
            <v>0</v>
          </cell>
          <cell r="M20">
            <v>0</v>
          </cell>
          <cell r="N20">
            <v>0</v>
          </cell>
          <cell r="O20">
            <v>0</v>
          </cell>
          <cell r="P20">
            <v>0</v>
          </cell>
          <cell r="Q20">
            <v>0</v>
          </cell>
          <cell r="R20">
            <v>0</v>
          </cell>
          <cell r="S20">
            <v>0</v>
          </cell>
          <cell r="T20">
            <v>0.2</v>
          </cell>
          <cell r="U20">
            <v>0</v>
          </cell>
          <cell r="V20">
            <v>99.9</v>
          </cell>
          <cell r="W20">
            <v>0</v>
          </cell>
          <cell r="X20">
            <v>0</v>
          </cell>
          <cell r="Y20">
            <v>0</v>
          </cell>
          <cell r="Z20">
            <v>0</v>
          </cell>
          <cell r="AA20">
            <v>0</v>
          </cell>
          <cell r="AB20">
            <v>0</v>
          </cell>
          <cell r="AC20">
            <v>0</v>
          </cell>
          <cell r="AD20">
            <v>0</v>
          </cell>
          <cell r="AE20">
            <v>0</v>
          </cell>
          <cell r="AF20">
            <v>0</v>
          </cell>
          <cell r="AG20">
            <v>0</v>
          </cell>
          <cell r="AH20">
            <v>0</v>
          </cell>
          <cell r="AI20">
            <v>0</v>
          </cell>
          <cell r="AJ20">
            <v>0</v>
          </cell>
          <cell r="AK20">
            <v>0</v>
          </cell>
          <cell r="AL20">
            <v>0.11</v>
          </cell>
          <cell r="AM20">
            <v>64</v>
          </cell>
          <cell r="AN20">
            <v>2</v>
          </cell>
          <cell r="AO20">
            <v>19</v>
          </cell>
          <cell r="AP20">
            <v>0</v>
          </cell>
          <cell r="AQ20">
            <v>2</v>
          </cell>
          <cell r="AR20">
            <v>0.5</v>
          </cell>
          <cell r="AS20">
            <v>0.1</v>
          </cell>
        </row>
        <row r="21">
          <cell r="A21">
            <v>4</v>
          </cell>
          <cell r="B21" t="str">
            <v>Água mineral natural, "Luso"</v>
          </cell>
          <cell r="C21" t="str">
            <v>Água e bebidas à base de água</v>
          </cell>
          <cell r="D21" t="str">
            <v>Água potável</v>
          </cell>
          <cell r="E21" t="str">
            <v>Água engarrafada</v>
          </cell>
          <cell r="F21">
            <v>0</v>
          </cell>
          <cell r="G21">
            <v>0</v>
          </cell>
          <cell r="H21">
            <v>0</v>
          </cell>
          <cell r="I21">
            <v>0</v>
          </cell>
          <cell r="J21">
            <v>0</v>
          </cell>
          <cell r="K21">
            <v>0</v>
          </cell>
          <cell r="L21">
            <v>0</v>
          </cell>
          <cell r="M21">
            <v>0</v>
          </cell>
          <cell r="N21">
            <v>0</v>
          </cell>
          <cell r="O21">
            <v>0</v>
          </cell>
          <cell r="P21">
            <v>0</v>
          </cell>
          <cell r="Q21">
            <v>0</v>
          </cell>
          <cell r="R21">
            <v>0</v>
          </cell>
          <cell r="S21">
            <v>0</v>
          </cell>
          <cell r="T21">
            <v>0</v>
          </cell>
          <cell r="U21">
            <v>0</v>
          </cell>
          <cell r="V21">
            <v>99.9</v>
          </cell>
          <cell r="W21">
            <v>0</v>
          </cell>
          <cell r="X21">
            <v>0</v>
          </cell>
          <cell r="Y21">
            <v>0</v>
          </cell>
          <cell r="Z21">
            <v>0</v>
          </cell>
          <cell r="AA21">
            <v>0</v>
          </cell>
          <cell r="AB21">
            <v>0</v>
          </cell>
          <cell r="AC21">
            <v>0</v>
          </cell>
          <cell r="AD21">
            <v>0</v>
          </cell>
          <cell r="AE21">
            <v>0</v>
          </cell>
          <cell r="AF21">
            <v>0</v>
          </cell>
          <cell r="AG21">
            <v>0</v>
          </cell>
          <cell r="AH21">
            <v>0</v>
          </cell>
          <cell r="AI21">
            <v>0</v>
          </cell>
          <cell r="AJ21">
            <v>0</v>
          </cell>
          <cell r="AK21">
            <v>0</v>
          </cell>
          <cell r="AL21">
            <v>0</v>
          </cell>
          <cell r="AM21">
            <v>0.7</v>
          </cell>
          <cell r="AN21">
            <v>0.1</v>
          </cell>
          <cell r="AO21">
            <v>0.2</v>
          </cell>
          <cell r="AP21">
            <v>0</v>
          </cell>
          <cell r="AQ21">
            <v>0.1</v>
          </cell>
          <cell r="AR21">
            <v>0</v>
          </cell>
          <cell r="AS21">
            <v>0.1</v>
          </cell>
        </row>
        <row r="22">
          <cell r="A22">
            <v>1</v>
          </cell>
          <cell r="B22" t="str">
            <v>Água, rede pública de abastecimento (Lisboa)</v>
          </cell>
          <cell r="C22" t="str">
            <v>Água e bebidas à base de água</v>
          </cell>
          <cell r="D22" t="str">
            <v>Água potável</v>
          </cell>
          <cell r="E22" t="str">
            <v>Água não engarrafada</v>
          </cell>
          <cell r="F22">
            <v>0</v>
          </cell>
          <cell r="G22">
            <v>0</v>
          </cell>
          <cell r="H22">
            <v>0</v>
          </cell>
          <cell r="I22">
            <v>0</v>
          </cell>
          <cell r="J22">
            <v>0</v>
          </cell>
          <cell r="K22">
            <v>0</v>
          </cell>
          <cell r="L22">
            <v>0</v>
          </cell>
          <cell r="M22">
            <v>0</v>
          </cell>
          <cell r="N22">
            <v>0</v>
          </cell>
          <cell r="O22">
            <v>0</v>
          </cell>
          <cell r="P22">
            <v>0</v>
          </cell>
          <cell r="Q22">
            <v>0</v>
          </cell>
          <cell r="R22">
            <v>0</v>
          </cell>
          <cell r="S22">
            <v>0</v>
          </cell>
          <cell r="T22">
            <v>0</v>
          </cell>
          <cell r="U22">
            <v>0</v>
          </cell>
          <cell r="V22">
            <v>99.9</v>
          </cell>
          <cell r="W22">
            <v>0</v>
          </cell>
          <cell r="X22">
            <v>0</v>
          </cell>
          <cell r="Y22">
            <v>0</v>
          </cell>
          <cell r="Z22">
            <v>0</v>
          </cell>
          <cell r="AA22">
            <v>0</v>
          </cell>
          <cell r="AB22">
            <v>0</v>
          </cell>
          <cell r="AC22">
            <v>0</v>
          </cell>
          <cell r="AD22">
            <v>0</v>
          </cell>
          <cell r="AE22">
            <v>0</v>
          </cell>
          <cell r="AF22">
            <v>0</v>
          </cell>
          <cell r="AG22">
            <v>0</v>
          </cell>
          <cell r="AH22">
            <v>0</v>
          </cell>
          <cell r="AI22">
            <v>0</v>
          </cell>
          <cell r="AJ22">
            <v>0</v>
          </cell>
          <cell r="AK22">
            <v>0</v>
          </cell>
          <cell r="AL22">
            <v>0.09</v>
          </cell>
          <cell r="AM22">
            <v>2</v>
          </cell>
          <cell r="AN22">
            <v>0.2</v>
          </cell>
          <cell r="AO22">
            <v>4</v>
          </cell>
          <cell r="AP22">
            <v>0</v>
          </cell>
          <cell r="AQ22">
            <v>0.5</v>
          </cell>
          <cell r="AR22">
            <v>0</v>
          </cell>
          <cell r="AS22">
            <v>0.1</v>
          </cell>
        </row>
        <row r="23">
          <cell r="A23">
            <v>729</v>
          </cell>
          <cell r="B23" t="str">
            <v>Aguardente</v>
          </cell>
          <cell r="C23" t="str">
            <v>Bebidas alcoólicas</v>
          </cell>
          <cell r="D23" t="str">
            <v xml:space="preserve">Bebidas espirituosas não açucaradas e licores </v>
          </cell>
          <cell r="E23" t="str">
            <v>Bebidas espirituosas não açucaradas</v>
          </cell>
          <cell r="F23">
            <v>308</v>
          </cell>
          <cell r="G23">
            <v>1280</v>
          </cell>
          <cell r="H23">
            <v>0</v>
          </cell>
          <cell r="I23">
            <v>0</v>
          </cell>
          <cell r="J23">
            <v>0</v>
          </cell>
          <cell r="K23">
            <v>0</v>
          </cell>
          <cell r="L23">
            <v>0</v>
          </cell>
          <cell r="M23">
            <v>0</v>
          </cell>
          <cell r="N23">
            <v>0</v>
          </cell>
          <cell r="O23">
            <v>0</v>
          </cell>
          <cell r="P23">
            <v>0</v>
          </cell>
          <cell r="Q23">
            <v>0</v>
          </cell>
          <cell r="R23">
            <v>0</v>
          </cell>
          <cell r="S23">
            <v>0</v>
          </cell>
          <cell r="T23">
            <v>0</v>
          </cell>
          <cell r="U23">
            <v>44</v>
          </cell>
          <cell r="V23">
            <v>55.9</v>
          </cell>
          <cell r="W23">
            <v>0</v>
          </cell>
          <cell r="X23">
            <v>0</v>
          </cell>
          <cell r="Y23">
            <v>0</v>
          </cell>
          <cell r="Z23">
            <v>0</v>
          </cell>
          <cell r="AA23">
            <v>0</v>
          </cell>
          <cell r="AB23">
            <v>0</v>
          </cell>
          <cell r="AC23">
            <v>0</v>
          </cell>
          <cell r="AD23">
            <v>0</v>
          </cell>
          <cell r="AE23">
            <v>0</v>
          </cell>
          <cell r="AF23">
            <v>0</v>
          </cell>
          <cell r="AG23">
            <v>0</v>
          </cell>
          <cell r="AH23">
            <v>0</v>
          </cell>
          <cell r="AI23">
            <v>0</v>
          </cell>
          <cell r="AJ23">
            <v>0</v>
          </cell>
          <cell r="AK23">
            <v>0</v>
          </cell>
          <cell r="AL23">
            <v>0</v>
          </cell>
          <cell r="AM23">
            <v>0</v>
          </cell>
          <cell r="AN23">
            <v>0</v>
          </cell>
          <cell r="AO23">
            <v>0</v>
          </cell>
          <cell r="AP23">
            <v>0</v>
          </cell>
          <cell r="AQ23">
            <v>0</v>
          </cell>
          <cell r="AR23">
            <v>0</v>
          </cell>
          <cell r="AS23">
            <v>0</v>
          </cell>
        </row>
        <row r="24">
          <cell r="A24">
            <v>959</v>
          </cell>
          <cell r="B24" t="str">
            <v>Aipo cru</v>
          </cell>
          <cell r="C24" t="str">
            <v>Produtos hortícolas e derivados</v>
          </cell>
          <cell r="D24" t="str">
            <v>Ervas e flores comestíveis</v>
          </cell>
          <cell r="E24" t="str">
            <v>Ervas aromáticas</v>
          </cell>
          <cell r="F24">
            <v>15</v>
          </cell>
          <cell r="G24">
            <v>64</v>
          </cell>
          <cell r="H24">
            <v>0.1</v>
          </cell>
          <cell r="I24">
            <v>0</v>
          </cell>
          <cell r="J24">
            <v>0</v>
          </cell>
          <cell r="K24">
            <v>0.1</v>
          </cell>
          <cell r="L24">
            <v>0.1</v>
          </cell>
          <cell r="M24">
            <v>0</v>
          </cell>
          <cell r="N24">
            <v>1.5</v>
          </cell>
          <cell r="O24">
            <v>1.5</v>
          </cell>
          <cell r="P24">
            <v>0</v>
          </cell>
          <cell r="Q24">
            <v>0</v>
          </cell>
          <cell r="R24">
            <v>2</v>
          </cell>
          <cell r="S24">
            <v>1.1000000000000001</v>
          </cell>
          <cell r="T24">
            <v>0.3</v>
          </cell>
          <cell r="U24">
            <v>0</v>
          </cell>
          <cell r="V24">
            <v>94.4</v>
          </cell>
          <cell r="W24">
            <v>0</v>
          </cell>
          <cell r="X24">
            <v>0</v>
          </cell>
          <cell r="Y24">
            <v>0</v>
          </cell>
          <cell r="Z24">
            <v>0</v>
          </cell>
          <cell r="AA24">
            <v>0</v>
          </cell>
          <cell r="AB24">
            <v>0.2</v>
          </cell>
          <cell r="AC24">
            <v>0.05</v>
          </cell>
          <cell r="AD24">
            <v>0.04</v>
          </cell>
          <cell r="AE24">
            <v>0.3</v>
          </cell>
          <cell r="AF24">
            <v>0.4</v>
          </cell>
          <cell r="AG24">
            <v>0.1</v>
          </cell>
          <cell r="AH24">
            <v>7.0000000000000007E-2</v>
          </cell>
          <cell r="AI24">
            <v>0</v>
          </cell>
          <cell r="AJ24">
            <v>8</v>
          </cell>
          <cell r="AK24">
            <v>16</v>
          </cell>
          <cell r="AL24">
            <v>0.94</v>
          </cell>
          <cell r="AM24">
            <v>100</v>
          </cell>
          <cell r="AN24">
            <v>300</v>
          </cell>
          <cell r="AO24">
            <v>55</v>
          </cell>
          <cell r="AP24">
            <v>32</v>
          </cell>
          <cell r="AQ24">
            <v>13</v>
          </cell>
          <cell r="AR24">
            <v>0.6</v>
          </cell>
          <cell r="AS24">
            <v>0.1</v>
          </cell>
        </row>
        <row r="25">
          <cell r="A25">
            <v>583</v>
          </cell>
          <cell r="B25" t="str">
            <v>Alcachofra cozida</v>
          </cell>
          <cell r="C25" t="str">
            <v>Produtos hortícolas e derivados</v>
          </cell>
          <cell r="D25" t="str">
            <v>Caules e hastes de vegetais</v>
          </cell>
          <cell r="E25" t="str">
            <v>Alcachofras e similatres</v>
          </cell>
          <cell r="F25">
            <v>46</v>
          </cell>
          <cell r="G25">
            <v>193</v>
          </cell>
          <cell r="H25">
            <v>0.2</v>
          </cell>
          <cell r="I25">
            <v>0</v>
          </cell>
          <cell r="J25">
            <v>0</v>
          </cell>
          <cell r="K25">
            <v>0.1</v>
          </cell>
          <cell r="L25">
            <v>0.1</v>
          </cell>
          <cell r="M25">
            <v>0</v>
          </cell>
          <cell r="N25">
            <v>5.3</v>
          </cell>
          <cell r="O25">
            <v>2.1</v>
          </cell>
          <cell r="P25">
            <v>0</v>
          </cell>
          <cell r="Q25">
            <v>3.2</v>
          </cell>
          <cell r="R25">
            <v>5.6</v>
          </cell>
          <cell r="S25">
            <v>3</v>
          </cell>
          <cell r="T25">
            <v>0.4</v>
          </cell>
          <cell r="U25">
            <v>0</v>
          </cell>
          <cell r="V25">
            <v>85.1</v>
          </cell>
          <cell r="W25">
            <v>0</v>
          </cell>
          <cell r="X25">
            <v>0</v>
          </cell>
          <cell r="Y25">
            <v>20</v>
          </cell>
          <cell r="Z25">
            <v>120</v>
          </cell>
          <cell r="AA25">
            <v>0</v>
          </cell>
          <cell r="AB25">
            <v>0.2</v>
          </cell>
          <cell r="AC25">
            <v>0.06</v>
          </cell>
          <cell r="AD25">
            <v>0.02</v>
          </cell>
          <cell r="AE25">
            <v>0.5</v>
          </cell>
          <cell r="AF25">
            <v>1.1000000000000001</v>
          </cell>
          <cell r="AG25">
            <v>0.6</v>
          </cell>
          <cell r="AH25">
            <v>0.09</v>
          </cell>
          <cell r="AI25">
            <v>0</v>
          </cell>
          <cell r="AJ25">
            <v>6</v>
          </cell>
          <cell r="AK25">
            <v>42</v>
          </cell>
          <cell r="AL25">
            <v>0.85</v>
          </cell>
          <cell r="AM25">
            <v>170</v>
          </cell>
          <cell r="AN25">
            <v>200</v>
          </cell>
          <cell r="AO25">
            <v>42</v>
          </cell>
          <cell r="AP25">
            <v>90</v>
          </cell>
          <cell r="AQ25">
            <v>33</v>
          </cell>
          <cell r="AR25">
            <v>0.8</v>
          </cell>
          <cell r="AS25">
            <v>0.5</v>
          </cell>
        </row>
        <row r="26">
          <cell r="A26">
            <v>582</v>
          </cell>
          <cell r="B26" t="str">
            <v>Alcachofra crua</v>
          </cell>
          <cell r="C26" t="str">
            <v>Produtos hortícolas e derivados</v>
          </cell>
          <cell r="D26" t="str">
            <v>Caules e hastes de vegetais</v>
          </cell>
          <cell r="E26" t="str">
            <v>Alcachofras e similatres</v>
          </cell>
          <cell r="F26">
            <v>51</v>
          </cell>
          <cell r="G26">
            <v>214</v>
          </cell>
          <cell r="H26">
            <v>0.2</v>
          </cell>
          <cell r="I26">
            <v>0</v>
          </cell>
          <cell r="J26">
            <v>0</v>
          </cell>
          <cell r="K26">
            <v>0.1</v>
          </cell>
          <cell r="L26">
            <v>0.1</v>
          </cell>
          <cell r="M26">
            <v>0</v>
          </cell>
          <cell r="N26">
            <v>6.8</v>
          </cell>
          <cell r="O26">
            <v>2.7</v>
          </cell>
          <cell r="P26">
            <v>0</v>
          </cell>
          <cell r="Q26">
            <v>4.0999999999999996</v>
          </cell>
          <cell r="R26">
            <v>5</v>
          </cell>
          <cell r="S26">
            <v>3</v>
          </cell>
          <cell r="T26">
            <v>0.2</v>
          </cell>
          <cell r="U26">
            <v>0</v>
          </cell>
          <cell r="V26">
            <v>83.7</v>
          </cell>
          <cell r="W26">
            <v>0</v>
          </cell>
          <cell r="X26">
            <v>0</v>
          </cell>
          <cell r="Y26">
            <v>20</v>
          </cell>
          <cell r="Z26">
            <v>120</v>
          </cell>
          <cell r="AA26">
            <v>0</v>
          </cell>
          <cell r="AB26">
            <v>0.2</v>
          </cell>
          <cell r="AC26">
            <v>0.08</v>
          </cell>
          <cell r="AD26">
            <v>0.03</v>
          </cell>
          <cell r="AE26">
            <v>0.8</v>
          </cell>
          <cell r="AF26">
            <v>1.3</v>
          </cell>
          <cell r="AG26">
            <v>0.5</v>
          </cell>
          <cell r="AH26">
            <v>0.1</v>
          </cell>
          <cell r="AI26">
            <v>0</v>
          </cell>
          <cell r="AJ26">
            <v>9</v>
          </cell>
          <cell r="AK26">
            <v>74</v>
          </cell>
          <cell r="AL26">
            <v>0.85</v>
          </cell>
          <cell r="AM26">
            <v>84</v>
          </cell>
          <cell r="AN26">
            <v>350</v>
          </cell>
          <cell r="AO26">
            <v>40</v>
          </cell>
          <cell r="AP26">
            <v>90</v>
          </cell>
          <cell r="AQ26">
            <v>49</v>
          </cell>
          <cell r="AR26">
            <v>1</v>
          </cell>
          <cell r="AS26">
            <v>0.5</v>
          </cell>
        </row>
        <row r="27">
          <cell r="A27">
            <v>1900000033</v>
          </cell>
          <cell r="B27" t="str">
            <v>Alcaparras (picles)</v>
          </cell>
          <cell r="C27" t="str">
            <v>Produtos hortícolas e derivados</v>
          </cell>
          <cell r="D27" t="str">
            <v>Produtos hortícolas transformados ou em conserva e produtos similares</v>
          </cell>
          <cell r="E27" t="str">
            <v>Hortícolas fermentados ou em conserva</v>
          </cell>
          <cell r="F27">
            <v>44</v>
          </cell>
          <cell r="G27">
            <v>183</v>
          </cell>
          <cell r="H27">
            <v>0.9</v>
          </cell>
          <cell r="I27">
            <v>0.2</v>
          </cell>
          <cell r="J27">
            <v>0.1</v>
          </cell>
          <cell r="K27">
            <v>0.3</v>
          </cell>
          <cell r="L27">
            <v>0.1</v>
          </cell>
          <cell r="M27">
            <v>0</v>
          </cell>
          <cell r="N27">
            <v>4.9000000000000004</v>
          </cell>
          <cell r="O27">
            <v>0.4</v>
          </cell>
          <cell r="P27">
            <v>0</v>
          </cell>
          <cell r="Q27">
            <v>4.5</v>
          </cell>
          <cell r="R27">
            <v>3.2</v>
          </cell>
          <cell r="S27">
            <v>2.4</v>
          </cell>
          <cell r="T27">
            <v>7.4</v>
          </cell>
          <cell r="U27">
            <v>0</v>
          </cell>
          <cell r="V27">
            <v>83.8</v>
          </cell>
          <cell r="W27">
            <v>0</v>
          </cell>
          <cell r="X27">
            <v>0</v>
          </cell>
          <cell r="Y27">
            <v>14</v>
          </cell>
          <cell r="Z27">
            <v>83</v>
          </cell>
          <cell r="AA27">
            <v>0</v>
          </cell>
          <cell r="AB27">
            <v>0.9</v>
          </cell>
          <cell r="AC27">
            <v>0.02</v>
          </cell>
          <cell r="AD27">
            <v>0.14000000000000001</v>
          </cell>
          <cell r="AE27">
            <v>0.7</v>
          </cell>
          <cell r="AF27">
            <v>1.2</v>
          </cell>
          <cell r="AG27">
            <v>0.5</v>
          </cell>
          <cell r="AH27">
            <v>0.02</v>
          </cell>
          <cell r="AI27">
            <v>0</v>
          </cell>
          <cell r="AJ27">
            <v>4</v>
          </cell>
          <cell r="AK27">
            <v>74</v>
          </cell>
          <cell r="AL27">
            <v>3.08</v>
          </cell>
          <cell r="AM27">
            <v>2960</v>
          </cell>
          <cell r="AN27">
            <v>40</v>
          </cell>
          <cell r="AO27">
            <v>40</v>
          </cell>
          <cell r="AP27">
            <v>10</v>
          </cell>
          <cell r="AQ27">
            <v>33</v>
          </cell>
          <cell r="AR27">
            <v>1.7</v>
          </cell>
          <cell r="AS27">
            <v>0.3</v>
          </cell>
          <cell r="AT27">
            <v>1</v>
          </cell>
        </row>
        <row r="28">
          <cell r="A28">
            <v>1189</v>
          </cell>
          <cell r="B28" t="str">
            <v>Alecrim fresco</v>
          </cell>
          <cell r="C28" t="str">
            <v>Produtos hortícolas e derivados</v>
          </cell>
          <cell r="D28" t="str">
            <v>Ervas e flores comestíveis</v>
          </cell>
          <cell r="E28" t="str">
            <v>Ervas aromáticas</v>
          </cell>
          <cell r="F28">
            <v>115</v>
          </cell>
          <cell r="G28">
            <v>478</v>
          </cell>
          <cell r="H28">
            <v>4.4000000000000004</v>
          </cell>
          <cell r="I28">
            <v>1.1000000000000001</v>
          </cell>
          <cell r="J28">
            <v>0.3</v>
          </cell>
          <cell r="K28">
            <v>2.2999999999999998</v>
          </cell>
          <cell r="L28">
            <v>2.2000000000000002</v>
          </cell>
          <cell r="M28">
            <v>0</v>
          </cell>
          <cell r="N28">
            <v>13.5</v>
          </cell>
          <cell r="O28">
            <v>13.5</v>
          </cell>
          <cell r="P28">
            <v>0</v>
          </cell>
          <cell r="Q28">
            <v>0</v>
          </cell>
          <cell r="R28">
            <v>7.7</v>
          </cell>
          <cell r="S28">
            <v>1.4</v>
          </cell>
          <cell r="T28">
            <v>0</v>
          </cell>
          <cell r="U28">
            <v>0</v>
          </cell>
          <cell r="V28">
            <v>73.599999999999994</v>
          </cell>
          <cell r="W28">
            <v>0</v>
          </cell>
          <cell r="X28">
            <v>0</v>
          </cell>
          <cell r="Y28">
            <v>92</v>
          </cell>
          <cell r="Z28">
            <v>550</v>
          </cell>
          <cell r="AA28">
            <v>0</v>
          </cell>
          <cell r="AB28">
            <v>1.5</v>
          </cell>
          <cell r="AC28">
            <v>0.1</v>
          </cell>
          <cell r="AD28">
            <v>0.21</v>
          </cell>
          <cell r="AE28">
            <v>1</v>
          </cell>
          <cell r="AF28">
            <v>1.3</v>
          </cell>
          <cell r="AG28">
            <v>0.3</v>
          </cell>
          <cell r="AH28">
            <v>0.09</v>
          </cell>
          <cell r="AI28">
            <v>0</v>
          </cell>
          <cell r="AJ28">
            <v>29</v>
          </cell>
          <cell r="AK28">
            <v>0</v>
          </cell>
          <cell r="AL28">
            <v>3</v>
          </cell>
          <cell r="AM28">
            <v>15</v>
          </cell>
          <cell r="AN28">
            <v>280</v>
          </cell>
          <cell r="AO28">
            <v>370</v>
          </cell>
          <cell r="AP28">
            <v>20</v>
          </cell>
          <cell r="AQ28">
            <v>40</v>
          </cell>
          <cell r="AR28">
            <v>8.5</v>
          </cell>
          <cell r="AS28">
            <v>0.9</v>
          </cell>
        </row>
        <row r="29">
          <cell r="A29">
            <v>1190</v>
          </cell>
          <cell r="B29" t="str">
            <v>Alecrim, seco</v>
          </cell>
          <cell r="C29" t="str">
            <v>Leguminosas, frutos de casca rija, sementes oleaginosas e especiarias</v>
          </cell>
          <cell r="D29" t="str">
            <v xml:space="preserve">Especiarias </v>
          </cell>
          <cell r="E29" t="str">
            <v>Ervas secas</v>
          </cell>
          <cell r="F29">
            <v>377</v>
          </cell>
          <cell r="G29">
            <v>1580</v>
          </cell>
          <cell r="H29">
            <v>15.2</v>
          </cell>
          <cell r="I29">
            <v>3.9</v>
          </cell>
          <cell r="J29">
            <v>1</v>
          </cell>
          <cell r="K29">
            <v>7.8</v>
          </cell>
          <cell r="L29">
            <v>7.5</v>
          </cell>
          <cell r="M29">
            <v>0</v>
          </cell>
          <cell r="N29">
            <v>46.4</v>
          </cell>
          <cell r="O29">
            <v>46.4</v>
          </cell>
          <cell r="P29">
            <v>0</v>
          </cell>
          <cell r="Q29">
            <v>0</v>
          </cell>
          <cell r="R29">
            <v>17.7</v>
          </cell>
          <cell r="S29">
            <v>4.9000000000000004</v>
          </cell>
          <cell r="T29">
            <v>0.1</v>
          </cell>
          <cell r="U29">
            <v>0</v>
          </cell>
          <cell r="V29">
            <v>9.3000000000000007</v>
          </cell>
          <cell r="W29">
            <v>0</v>
          </cell>
          <cell r="X29">
            <v>0</v>
          </cell>
          <cell r="Y29">
            <v>313</v>
          </cell>
          <cell r="Z29">
            <v>1876</v>
          </cell>
          <cell r="AA29">
            <v>0</v>
          </cell>
          <cell r="AB29">
            <v>9.15</v>
          </cell>
          <cell r="AC29">
            <v>0.1</v>
          </cell>
          <cell r="AD29">
            <v>0.32</v>
          </cell>
          <cell r="AE29">
            <v>1</v>
          </cell>
          <cell r="AF29">
            <v>1.2</v>
          </cell>
          <cell r="AG29">
            <v>0.2</v>
          </cell>
          <cell r="AH29">
            <v>0.38</v>
          </cell>
          <cell r="AI29">
            <v>0</v>
          </cell>
          <cell r="AJ29">
            <v>0</v>
          </cell>
          <cell r="AK29">
            <v>0</v>
          </cell>
          <cell r="AL29">
            <v>3</v>
          </cell>
          <cell r="AM29">
            <v>50</v>
          </cell>
          <cell r="AN29">
            <v>950</v>
          </cell>
          <cell r="AO29">
            <v>1280</v>
          </cell>
          <cell r="AP29">
            <v>70</v>
          </cell>
          <cell r="AQ29">
            <v>120</v>
          </cell>
          <cell r="AR29">
            <v>29</v>
          </cell>
          <cell r="AS29">
            <v>3.2</v>
          </cell>
        </row>
        <row r="30">
          <cell r="A30">
            <v>584</v>
          </cell>
          <cell r="B30" t="str">
            <v>Alface</v>
          </cell>
          <cell r="C30" t="str">
            <v>Produtos hortícolas e derivados</v>
          </cell>
          <cell r="D30" t="str">
            <v>Hortícolas folhosos</v>
          </cell>
          <cell r="E30" t="str">
            <v>Alfaces e outros vegetais para salada</v>
          </cell>
          <cell r="F30">
            <v>15</v>
          </cell>
          <cell r="G30">
            <v>62</v>
          </cell>
          <cell r="H30">
            <v>0.2</v>
          </cell>
          <cell r="I30">
            <v>0</v>
          </cell>
          <cell r="J30">
            <v>0</v>
          </cell>
          <cell r="K30">
            <v>0.1</v>
          </cell>
          <cell r="L30">
            <v>0</v>
          </cell>
          <cell r="M30">
            <v>0</v>
          </cell>
          <cell r="N30">
            <v>0.8</v>
          </cell>
          <cell r="O30">
            <v>0.8</v>
          </cell>
          <cell r="P30">
            <v>0</v>
          </cell>
          <cell r="Q30">
            <v>0</v>
          </cell>
          <cell r="R30">
            <v>1.3</v>
          </cell>
          <cell r="S30">
            <v>1.8</v>
          </cell>
          <cell r="T30">
            <v>0</v>
          </cell>
          <cell r="U30">
            <v>0</v>
          </cell>
          <cell r="V30">
            <v>95.9</v>
          </cell>
          <cell r="W30">
            <v>0</v>
          </cell>
          <cell r="X30">
            <v>0</v>
          </cell>
          <cell r="Y30">
            <v>115</v>
          </cell>
          <cell r="Z30">
            <v>688</v>
          </cell>
          <cell r="AA30">
            <v>0</v>
          </cell>
          <cell r="AB30">
            <v>0.6</v>
          </cell>
          <cell r="AC30">
            <v>0.06</v>
          </cell>
          <cell r="AD30">
            <v>0.02</v>
          </cell>
          <cell r="AE30">
            <v>0.4</v>
          </cell>
          <cell r="AF30">
            <v>0.5</v>
          </cell>
          <cell r="AG30">
            <v>0.1</v>
          </cell>
          <cell r="AH30">
            <v>0.04</v>
          </cell>
          <cell r="AI30">
            <v>0</v>
          </cell>
          <cell r="AJ30">
            <v>4</v>
          </cell>
          <cell r="AK30">
            <v>55</v>
          </cell>
          <cell r="AL30">
            <v>0.65</v>
          </cell>
          <cell r="AM30">
            <v>3</v>
          </cell>
          <cell r="AN30">
            <v>310</v>
          </cell>
          <cell r="AO30">
            <v>70</v>
          </cell>
          <cell r="AP30">
            <v>46</v>
          </cell>
          <cell r="AQ30">
            <v>22</v>
          </cell>
          <cell r="AR30">
            <v>1.5</v>
          </cell>
          <cell r="AS30">
            <v>0.4</v>
          </cell>
          <cell r="AU30">
            <v>2.2000000000000002</v>
          </cell>
        </row>
        <row r="31">
          <cell r="A31">
            <v>1900000024</v>
          </cell>
          <cell r="B31" t="str">
            <v>Alface roxa</v>
          </cell>
          <cell r="C31" t="str">
            <v>Produtos hortícolas e derivados</v>
          </cell>
          <cell r="D31" t="str">
            <v>Hortícolas folhosos</v>
          </cell>
          <cell r="E31" t="str">
            <v>Alfaces e outros vegetais para salada</v>
          </cell>
          <cell r="F31">
            <v>15</v>
          </cell>
          <cell r="G31">
            <v>61</v>
          </cell>
          <cell r="H31">
            <v>0.2</v>
          </cell>
          <cell r="I31">
            <v>0</v>
          </cell>
          <cell r="J31">
            <v>0</v>
          </cell>
          <cell r="K31">
            <v>0.1</v>
          </cell>
          <cell r="L31">
            <v>0</v>
          </cell>
          <cell r="M31">
            <v>0</v>
          </cell>
          <cell r="N31">
            <v>1.4</v>
          </cell>
          <cell r="O31">
            <v>0.5</v>
          </cell>
          <cell r="P31">
            <v>0</v>
          </cell>
          <cell r="Q31">
            <v>0</v>
          </cell>
          <cell r="R31">
            <v>0.9</v>
          </cell>
          <cell r="S31">
            <v>1.3</v>
          </cell>
          <cell r="T31">
            <v>0.1</v>
          </cell>
          <cell r="U31">
            <v>0</v>
          </cell>
          <cell r="V31">
            <v>95.6</v>
          </cell>
          <cell r="W31">
            <v>0</v>
          </cell>
          <cell r="X31">
            <v>0</v>
          </cell>
          <cell r="Y31">
            <v>751</v>
          </cell>
          <cell r="Z31">
            <v>4495</v>
          </cell>
          <cell r="AA31">
            <v>0</v>
          </cell>
          <cell r="AB31">
            <v>0.15</v>
          </cell>
          <cell r="AC31">
            <v>0.06</v>
          </cell>
          <cell r="AD31">
            <v>0.08</v>
          </cell>
          <cell r="AE31">
            <v>0.32</v>
          </cell>
          <cell r="AF31">
            <v>0.42</v>
          </cell>
          <cell r="AG31">
            <v>0.1</v>
          </cell>
          <cell r="AH31">
            <v>0.1</v>
          </cell>
          <cell r="AI31">
            <v>0</v>
          </cell>
          <cell r="AJ31">
            <v>3.7</v>
          </cell>
          <cell r="AK31">
            <v>36</v>
          </cell>
          <cell r="AL31">
            <v>0.55000000000000004</v>
          </cell>
          <cell r="AM31">
            <v>25</v>
          </cell>
          <cell r="AN31">
            <v>190</v>
          </cell>
          <cell r="AO31">
            <v>33</v>
          </cell>
          <cell r="AP31">
            <v>28</v>
          </cell>
          <cell r="AQ31">
            <v>12</v>
          </cell>
          <cell r="AR31">
            <v>1.2</v>
          </cell>
          <cell r="AS31">
            <v>0.2</v>
          </cell>
          <cell r="AT31">
            <v>1.5</v>
          </cell>
          <cell r="AU31">
            <v>2.5</v>
          </cell>
        </row>
        <row r="32">
          <cell r="A32">
            <v>339</v>
          </cell>
          <cell r="B32" t="str">
            <v>Alheira cozida sem adição de sal</v>
          </cell>
          <cell r="C32" t="str">
            <v>Carne e produtos cárneos</v>
          </cell>
          <cell r="D32" t="str">
            <v>Enchidos</v>
          </cell>
          <cell r="E32" t="str">
            <v>Enchidos preservados ou parcialmente preservados</v>
          </cell>
          <cell r="F32">
            <v>269</v>
          </cell>
          <cell r="G32">
            <v>1130</v>
          </cell>
          <cell r="H32">
            <v>14</v>
          </cell>
          <cell r="I32">
            <v>4.0999999999999996</v>
          </cell>
          <cell r="J32">
            <v>5.0999999999999996</v>
          </cell>
          <cell r="K32">
            <v>3.2</v>
          </cell>
          <cell r="L32">
            <v>2.9</v>
          </cell>
          <cell r="M32">
            <v>0</v>
          </cell>
          <cell r="N32">
            <v>26.8</v>
          </cell>
          <cell r="O32">
            <v>1</v>
          </cell>
          <cell r="P32">
            <v>0</v>
          </cell>
          <cell r="Q32">
            <v>25.8</v>
          </cell>
          <cell r="R32">
            <v>1.4</v>
          </cell>
          <cell r="S32">
            <v>8.3000000000000007</v>
          </cell>
          <cell r="T32">
            <v>1.5</v>
          </cell>
          <cell r="U32">
            <v>0</v>
          </cell>
          <cell r="V32">
            <v>48.9</v>
          </cell>
          <cell r="W32">
            <v>0</v>
          </cell>
          <cell r="X32">
            <v>31</v>
          </cell>
          <cell r="Y32">
            <v>0</v>
          </cell>
          <cell r="Z32">
            <v>0</v>
          </cell>
          <cell r="AA32">
            <v>0</v>
          </cell>
          <cell r="AB32">
            <v>0.3</v>
          </cell>
          <cell r="AC32">
            <v>0.02</v>
          </cell>
          <cell r="AD32">
            <v>7.0000000000000007E-2</v>
          </cell>
          <cell r="AE32">
            <v>1.9</v>
          </cell>
          <cell r="AF32">
            <v>3.2</v>
          </cell>
          <cell r="AG32">
            <v>1.3</v>
          </cell>
          <cell r="AH32">
            <v>0.02</v>
          </cell>
          <cell r="AI32">
            <v>0.7</v>
          </cell>
          <cell r="AJ32">
            <v>0</v>
          </cell>
          <cell r="AK32">
            <v>0.7</v>
          </cell>
          <cell r="AL32">
            <v>2</v>
          </cell>
          <cell r="AM32">
            <v>590</v>
          </cell>
          <cell r="AN32">
            <v>76</v>
          </cell>
          <cell r="AO32">
            <v>20</v>
          </cell>
          <cell r="AP32">
            <v>51</v>
          </cell>
          <cell r="AQ32">
            <v>16</v>
          </cell>
          <cell r="AR32">
            <v>0.3</v>
          </cell>
          <cell r="AS32">
            <v>1.1000000000000001</v>
          </cell>
          <cell r="AU32">
            <v>13</v>
          </cell>
        </row>
        <row r="33">
          <cell r="A33">
            <v>338</v>
          </cell>
          <cell r="B33" t="str">
            <v>Alheira crua</v>
          </cell>
          <cell r="C33" t="str">
            <v>Carne e produtos cárneos</v>
          </cell>
          <cell r="D33" t="str">
            <v>Enchidos</v>
          </cell>
          <cell r="E33" t="str">
            <v>Enchidos preservados ou parcialmente preservados</v>
          </cell>
          <cell r="F33">
            <v>309</v>
          </cell>
          <cell r="G33">
            <v>1290</v>
          </cell>
          <cell r="H33">
            <v>18.100000000000001</v>
          </cell>
          <cell r="I33">
            <v>5.2</v>
          </cell>
          <cell r="J33">
            <v>6.6</v>
          </cell>
          <cell r="K33">
            <v>4.0999999999999996</v>
          </cell>
          <cell r="L33">
            <v>3.7</v>
          </cell>
          <cell r="M33">
            <v>0.1</v>
          </cell>
          <cell r="N33">
            <v>27.4</v>
          </cell>
          <cell r="O33">
            <v>1</v>
          </cell>
          <cell r="P33">
            <v>0</v>
          </cell>
          <cell r="Q33">
            <v>26.4</v>
          </cell>
          <cell r="R33">
            <v>1.4</v>
          </cell>
          <cell r="S33">
            <v>8.3000000000000007</v>
          </cell>
          <cell r="T33">
            <v>1.7</v>
          </cell>
          <cell r="U33">
            <v>0</v>
          </cell>
          <cell r="V33">
            <v>43.8</v>
          </cell>
          <cell r="W33">
            <v>0</v>
          </cell>
          <cell r="X33">
            <v>32</v>
          </cell>
          <cell r="Y33">
            <v>0</v>
          </cell>
          <cell r="Z33">
            <v>0</v>
          </cell>
          <cell r="AA33">
            <v>0</v>
          </cell>
          <cell r="AB33">
            <v>0.3</v>
          </cell>
          <cell r="AC33">
            <v>0.02</v>
          </cell>
          <cell r="AD33">
            <v>7.0000000000000007E-2</v>
          </cell>
          <cell r="AE33">
            <v>2.4</v>
          </cell>
          <cell r="AF33">
            <v>3.7</v>
          </cell>
          <cell r="AG33">
            <v>1.3</v>
          </cell>
          <cell r="AH33">
            <v>0.03</v>
          </cell>
          <cell r="AI33">
            <v>1</v>
          </cell>
          <cell r="AJ33">
            <v>0</v>
          </cell>
          <cell r="AK33">
            <v>1</v>
          </cell>
          <cell r="AL33">
            <v>2.4</v>
          </cell>
          <cell r="AM33">
            <v>670</v>
          </cell>
          <cell r="AN33">
            <v>86</v>
          </cell>
          <cell r="AO33">
            <v>19</v>
          </cell>
          <cell r="AP33">
            <v>52</v>
          </cell>
          <cell r="AQ33">
            <v>16</v>
          </cell>
          <cell r="AR33">
            <v>0.3</v>
          </cell>
          <cell r="AS33">
            <v>1.1000000000000001</v>
          </cell>
        </row>
        <row r="34">
          <cell r="A34">
            <v>340</v>
          </cell>
          <cell r="B34" t="str">
            <v>Alheira grelhada sem adição de sal</v>
          </cell>
          <cell r="C34" t="str">
            <v>Carne e produtos cárneos</v>
          </cell>
          <cell r="D34" t="str">
            <v>Enchidos</v>
          </cell>
          <cell r="E34" t="str">
            <v>Enchidos preservados ou parcialmente preservados</v>
          </cell>
          <cell r="F34">
            <v>302</v>
          </cell>
          <cell r="G34">
            <v>1260</v>
          </cell>
          <cell r="H34">
            <v>17</v>
          </cell>
          <cell r="I34">
            <v>4.9000000000000004</v>
          </cell>
          <cell r="J34">
            <v>6.2</v>
          </cell>
          <cell r="K34">
            <v>3.9</v>
          </cell>
          <cell r="L34">
            <v>3.5</v>
          </cell>
          <cell r="M34">
            <v>0.1</v>
          </cell>
          <cell r="N34">
            <v>28.5</v>
          </cell>
          <cell r="O34">
            <v>1</v>
          </cell>
          <cell r="P34">
            <v>0</v>
          </cell>
          <cell r="Q34">
            <v>27.5</v>
          </cell>
          <cell r="R34">
            <v>1.5</v>
          </cell>
          <cell r="S34">
            <v>8.1</v>
          </cell>
          <cell r="T34">
            <v>1.7</v>
          </cell>
          <cell r="U34">
            <v>0</v>
          </cell>
          <cell r="V34">
            <v>44.1</v>
          </cell>
          <cell r="W34">
            <v>0</v>
          </cell>
          <cell r="X34">
            <v>33</v>
          </cell>
          <cell r="Y34">
            <v>0</v>
          </cell>
          <cell r="Z34">
            <v>0</v>
          </cell>
          <cell r="AA34">
            <v>0</v>
          </cell>
          <cell r="AB34">
            <v>0.3</v>
          </cell>
          <cell r="AC34">
            <v>0.02</v>
          </cell>
          <cell r="AD34">
            <v>7.0000000000000007E-2</v>
          </cell>
          <cell r="AE34">
            <v>2.1</v>
          </cell>
          <cell r="AF34">
            <v>3.5</v>
          </cell>
          <cell r="AG34">
            <v>1.4</v>
          </cell>
          <cell r="AH34">
            <v>0.02</v>
          </cell>
          <cell r="AI34">
            <v>0.9</v>
          </cell>
          <cell r="AJ34">
            <v>0</v>
          </cell>
          <cell r="AK34">
            <v>0.9</v>
          </cell>
          <cell r="AL34">
            <v>2.2999999999999998</v>
          </cell>
          <cell r="AM34">
            <v>700</v>
          </cell>
          <cell r="AN34">
            <v>90</v>
          </cell>
          <cell r="AO34">
            <v>20</v>
          </cell>
          <cell r="AP34">
            <v>54</v>
          </cell>
          <cell r="AQ34">
            <v>17</v>
          </cell>
          <cell r="AR34">
            <v>0.3</v>
          </cell>
          <cell r="AS34">
            <v>1.2</v>
          </cell>
          <cell r="AU34">
            <v>13</v>
          </cell>
        </row>
        <row r="35">
          <cell r="A35">
            <v>8</v>
          </cell>
          <cell r="B35" t="str">
            <v>Alho cru</v>
          </cell>
          <cell r="C35" t="str">
            <v>Produtos hortícolas e derivados</v>
          </cell>
          <cell r="D35" t="str">
            <v>Bolbos</v>
          </cell>
          <cell r="E35" t="str">
            <v>Alho e similares</v>
          </cell>
          <cell r="F35">
            <v>72</v>
          </cell>
          <cell r="G35">
            <v>303</v>
          </cell>
          <cell r="H35">
            <v>0.6</v>
          </cell>
          <cell r="I35">
            <v>0.1</v>
          </cell>
          <cell r="J35">
            <v>0</v>
          </cell>
          <cell r="K35">
            <v>0.3</v>
          </cell>
          <cell r="L35">
            <v>0.3</v>
          </cell>
          <cell r="M35">
            <v>0</v>
          </cell>
          <cell r="N35">
            <v>11.3</v>
          </cell>
          <cell r="O35">
            <v>1.3</v>
          </cell>
          <cell r="P35">
            <v>0</v>
          </cell>
          <cell r="Q35">
            <v>10</v>
          </cell>
          <cell r="R35">
            <v>3</v>
          </cell>
          <cell r="S35">
            <v>3.8</v>
          </cell>
          <cell r="T35">
            <v>0</v>
          </cell>
          <cell r="U35">
            <v>0</v>
          </cell>
          <cell r="V35">
            <v>79.8</v>
          </cell>
          <cell r="W35">
            <v>0</v>
          </cell>
          <cell r="X35">
            <v>0</v>
          </cell>
          <cell r="Y35">
            <v>0</v>
          </cell>
          <cell r="Z35">
            <v>0</v>
          </cell>
          <cell r="AA35">
            <v>0</v>
          </cell>
          <cell r="AB35">
            <v>0.01</v>
          </cell>
          <cell r="AC35">
            <v>0.21</v>
          </cell>
          <cell r="AD35">
            <v>0.02</v>
          </cell>
          <cell r="AE35">
            <v>0.6</v>
          </cell>
          <cell r="AF35">
            <v>1.4</v>
          </cell>
          <cell r="AG35">
            <v>0.8</v>
          </cell>
          <cell r="AH35">
            <v>0.38</v>
          </cell>
          <cell r="AI35">
            <v>0</v>
          </cell>
          <cell r="AJ35">
            <v>17</v>
          </cell>
          <cell r="AK35">
            <v>3</v>
          </cell>
          <cell r="AL35">
            <v>1</v>
          </cell>
          <cell r="AM35">
            <v>10</v>
          </cell>
          <cell r="AN35">
            <v>350</v>
          </cell>
          <cell r="AO35">
            <v>17</v>
          </cell>
          <cell r="AP35">
            <v>86</v>
          </cell>
          <cell r="AQ35">
            <v>17</v>
          </cell>
          <cell r="AR35">
            <v>0.8</v>
          </cell>
          <cell r="AS35">
            <v>0.7</v>
          </cell>
        </row>
        <row r="36">
          <cell r="A36">
            <v>9</v>
          </cell>
          <cell r="B36" t="str">
            <v>Alho em pó</v>
          </cell>
          <cell r="C36" t="str">
            <v>Produtos hortícolas e derivados</v>
          </cell>
          <cell r="D36" t="str">
            <v>Produtos hortícolas transformados ou em conserva e produtos similares</v>
          </cell>
          <cell r="E36" t="str">
            <v>Horticolas secos</v>
          </cell>
          <cell r="F36">
            <v>310</v>
          </cell>
          <cell r="G36">
            <v>1310</v>
          </cell>
          <cell r="H36">
            <v>1.2</v>
          </cell>
          <cell r="I36">
            <v>0.2</v>
          </cell>
          <cell r="J36">
            <v>0</v>
          </cell>
          <cell r="K36">
            <v>0.6</v>
          </cell>
          <cell r="L36">
            <v>0.6</v>
          </cell>
          <cell r="M36">
            <v>0</v>
          </cell>
          <cell r="N36">
            <v>52.3</v>
          </cell>
          <cell r="O36">
            <v>6</v>
          </cell>
          <cell r="P36">
            <v>0</v>
          </cell>
          <cell r="Q36">
            <v>46.3</v>
          </cell>
          <cell r="R36">
            <v>10</v>
          </cell>
          <cell r="S36">
            <v>17.600000000000001</v>
          </cell>
          <cell r="T36">
            <v>0.1</v>
          </cell>
          <cell r="U36">
            <v>0</v>
          </cell>
          <cell r="V36">
            <v>6.5</v>
          </cell>
          <cell r="W36">
            <v>0</v>
          </cell>
          <cell r="X36">
            <v>0</v>
          </cell>
          <cell r="Y36">
            <v>0</v>
          </cell>
          <cell r="Z36">
            <v>0</v>
          </cell>
          <cell r="AA36">
            <v>0</v>
          </cell>
          <cell r="AB36">
            <v>0.03</v>
          </cell>
          <cell r="AC36">
            <v>0.47</v>
          </cell>
          <cell r="AD36">
            <v>0.09</v>
          </cell>
          <cell r="AE36">
            <v>0.7</v>
          </cell>
          <cell r="AF36">
            <v>4.5</v>
          </cell>
          <cell r="AG36">
            <v>3.8</v>
          </cell>
          <cell r="AH36">
            <v>0.99</v>
          </cell>
          <cell r="AI36">
            <v>0</v>
          </cell>
          <cell r="AJ36">
            <v>0</v>
          </cell>
          <cell r="AK36">
            <v>0</v>
          </cell>
          <cell r="AL36">
            <v>3.3</v>
          </cell>
          <cell r="AM36">
            <v>23</v>
          </cell>
          <cell r="AN36">
            <v>1230</v>
          </cell>
          <cell r="AO36">
            <v>73</v>
          </cell>
          <cell r="AP36">
            <v>320</v>
          </cell>
          <cell r="AQ36">
            <v>60</v>
          </cell>
          <cell r="AR36">
            <v>3.3</v>
          </cell>
          <cell r="AS36">
            <v>2.6</v>
          </cell>
        </row>
        <row r="37">
          <cell r="A37">
            <v>581</v>
          </cell>
          <cell r="B37" t="str">
            <v>Alho-francês cru</v>
          </cell>
          <cell r="C37" t="str">
            <v>Produtos hortícolas e derivados</v>
          </cell>
          <cell r="D37" t="str">
            <v>Caules e hastes de vegetais</v>
          </cell>
          <cell r="E37" t="str">
            <v>Alhos francês e similares</v>
          </cell>
          <cell r="F37">
            <v>26</v>
          </cell>
          <cell r="G37">
            <v>110</v>
          </cell>
          <cell r="H37">
            <v>0.3</v>
          </cell>
          <cell r="I37">
            <v>0.1</v>
          </cell>
          <cell r="J37">
            <v>0</v>
          </cell>
          <cell r="K37">
            <v>0.2</v>
          </cell>
          <cell r="L37">
            <v>0.1</v>
          </cell>
          <cell r="M37">
            <v>0</v>
          </cell>
          <cell r="N37">
            <v>2.9</v>
          </cell>
          <cell r="O37">
            <v>2.2000000000000002</v>
          </cell>
          <cell r="P37">
            <v>0.4</v>
          </cell>
          <cell r="Q37">
            <v>0.3</v>
          </cell>
          <cell r="R37">
            <v>2.4</v>
          </cell>
          <cell r="S37">
            <v>1.8</v>
          </cell>
          <cell r="T37">
            <v>0</v>
          </cell>
          <cell r="U37">
            <v>0</v>
          </cell>
          <cell r="V37">
            <v>91</v>
          </cell>
          <cell r="W37">
            <v>0</v>
          </cell>
          <cell r="X37">
            <v>0</v>
          </cell>
          <cell r="Y37">
            <v>124</v>
          </cell>
          <cell r="Z37">
            <v>745</v>
          </cell>
          <cell r="AA37">
            <v>0</v>
          </cell>
          <cell r="AB37">
            <v>0.67</v>
          </cell>
          <cell r="AC37">
            <v>0.28999999999999998</v>
          </cell>
          <cell r="AD37">
            <v>0.05</v>
          </cell>
          <cell r="AE37">
            <v>0.4</v>
          </cell>
          <cell r="AF37">
            <v>0.6</v>
          </cell>
          <cell r="AG37">
            <v>0.2</v>
          </cell>
          <cell r="AH37">
            <v>0.48</v>
          </cell>
          <cell r="AI37">
            <v>0</v>
          </cell>
          <cell r="AJ37">
            <v>20</v>
          </cell>
          <cell r="AK37">
            <v>87</v>
          </cell>
          <cell r="AL37">
            <v>0.86</v>
          </cell>
          <cell r="AM37">
            <v>4</v>
          </cell>
          <cell r="AN37">
            <v>240</v>
          </cell>
          <cell r="AO37">
            <v>24</v>
          </cell>
          <cell r="AP37">
            <v>44</v>
          </cell>
          <cell r="AQ37">
            <v>11</v>
          </cell>
          <cell r="AR37">
            <v>1</v>
          </cell>
          <cell r="AS37">
            <v>0.2</v>
          </cell>
        </row>
        <row r="38">
          <cell r="A38">
            <v>1035</v>
          </cell>
          <cell r="B38" t="str">
            <v>Almôndegas de porco</v>
          </cell>
          <cell r="C38" t="str">
            <v>Pratos compostos</v>
          </cell>
          <cell r="D38" t="str">
            <v>Pratos, incl. refeições prontas a comer (excluindo sopas e saladas)</v>
          </cell>
          <cell r="E38" t="str">
            <v>Pratos, excluindo pratos  de massa ou arroz, sanduíches e pizza</v>
          </cell>
          <cell r="F38">
            <v>234</v>
          </cell>
          <cell r="G38">
            <v>983</v>
          </cell>
          <cell r="H38">
            <v>8.9</v>
          </cell>
          <cell r="I38">
            <v>2.8</v>
          </cell>
          <cell r="J38">
            <v>3.6</v>
          </cell>
          <cell r="K38">
            <v>1.3</v>
          </cell>
          <cell r="L38">
            <v>1.21</v>
          </cell>
          <cell r="M38">
            <v>0.1</v>
          </cell>
          <cell r="N38">
            <v>29.2</v>
          </cell>
          <cell r="O38">
            <v>2.2000000000000002</v>
          </cell>
          <cell r="P38">
            <v>0.2</v>
          </cell>
          <cell r="Q38">
            <v>26.8</v>
          </cell>
          <cell r="R38">
            <v>2.2000000000000002</v>
          </cell>
          <cell r="S38">
            <v>8</v>
          </cell>
          <cell r="T38">
            <v>0.9</v>
          </cell>
          <cell r="U38">
            <v>0</v>
          </cell>
          <cell r="V38">
            <v>49.7</v>
          </cell>
          <cell r="W38">
            <v>0.3</v>
          </cell>
          <cell r="X38">
            <v>75</v>
          </cell>
          <cell r="Y38">
            <v>55</v>
          </cell>
          <cell r="Z38">
            <v>111</v>
          </cell>
          <cell r="AA38">
            <v>0.4</v>
          </cell>
          <cell r="AB38">
            <v>0.6</v>
          </cell>
          <cell r="AC38">
            <v>0.16</v>
          </cell>
          <cell r="AD38">
            <v>0.18</v>
          </cell>
          <cell r="AE38">
            <v>1.5</v>
          </cell>
          <cell r="AF38">
            <v>3.27</v>
          </cell>
          <cell r="AG38">
            <v>1.73</v>
          </cell>
          <cell r="AH38">
            <v>0.2</v>
          </cell>
          <cell r="AI38">
            <v>0.26</v>
          </cell>
          <cell r="AJ38">
            <v>12.6</v>
          </cell>
          <cell r="AK38">
            <v>30</v>
          </cell>
          <cell r="AL38">
            <v>1.69</v>
          </cell>
          <cell r="AM38">
            <v>370</v>
          </cell>
          <cell r="AN38">
            <v>210</v>
          </cell>
          <cell r="AO38">
            <v>54</v>
          </cell>
          <cell r="AP38">
            <v>140</v>
          </cell>
          <cell r="AQ38">
            <v>25</v>
          </cell>
          <cell r="AR38">
            <v>1.6</v>
          </cell>
          <cell r="AS38">
            <v>1</v>
          </cell>
        </row>
        <row r="39">
          <cell r="A39">
            <v>1036</v>
          </cell>
          <cell r="B39" t="str">
            <v>Almôndegas de vaca</v>
          </cell>
          <cell r="C39" t="str">
            <v>Pratos compostos</v>
          </cell>
          <cell r="D39" t="str">
            <v>Pratos, incl. refeições prontas a comer (excluindo sopas e saladas)</v>
          </cell>
          <cell r="E39" t="str">
            <v>Pratos, excluindo pratos  de massa ou arroz, sanduíches e pizza</v>
          </cell>
          <cell r="F39">
            <v>252</v>
          </cell>
          <cell r="G39">
            <v>1050</v>
          </cell>
          <cell r="H39">
            <v>17.399999999999999</v>
          </cell>
          <cell r="I39">
            <v>7.1</v>
          </cell>
          <cell r="J39">
            <v>6.7</v>
          </cell>
          <cell r="K39">
            <v>1</v>
          </cell>
          <cell r="L39">
            <v>0.94199999999999995</v>
          </cell>
          <cell r="M39">
            <v>0.6</v>
          </cell>
          <cell r="N39">
            <v>6.4</v>
          </cell>
          <cell r="O39">
            <v>1.1000000000000001</v>
          </cell>
          <cell r="P39">
            <v>0.2</v>
          </cell>
          <cell r="Q39">
            <v>5.0999999999999996</v>
          </cell>
          <cell r="R39">
            <v>0.7</v>
          </cell>
          <cell r="S39">
            <v>17</v>
          </cell>
          <cell r="T39">
            <v>0.9</v>
          </cell>
          <cell r="U39">
            <v>0</v>
          </cell>
          <cell r="V39">
            <v>56.2</v>
          </cell>
          <cell r="W39">
            <v>0</v>
          </cell>
          <cell r="X39">
            <v>95</v>
          </cell>
          <cell r="Y39">
            <v>71</v>
          </cell>
          <cell r="Z39">
            <v>149</v>
          </cell>
          <cell r="AA39">
            <v>0.5</v>
          </cell>
          <cell r="AB39">
            <v>0.54</v>
          </cell>
          <cell r="AC39">
            <v>0.12</v>
          </cell>
          <cell r="AD39">
            <v>0.2</v>
          </cell>
          <cell r="AE39">
            <v>2.9</v>
          </cell>
          <cell r="AF39">
            <v>6.61</v>
          </cell>
          <cell r="AG39">
            <v>3.66</v>
          </cell>
          <cell r="AH39">
            <v>0.41</v>
          </cell>
          <cell r="AI39">
            <v>1.5</v>
          </cell>
          <cell r="AJ39">
            <v>11.2</v>
          </cell>
          <cell r="AK39">
            <v>28</v>
          </cell>
          <cell r="AL39">
            <v>1.99</v>
          </cell>
          <cell r="AM39">
            <v>370</v>
          </cell>
          <cell r="AN39">
            <v>310</v>
          </cell>
          <cell r="AO39">
            <v>44</v>
          </cell>
          <cell r="AP39">
            <v>220</v>
          </cell>
          <cell r="AQ39">
            <v>24</v>
          </cell>
          <cell r="AR39">
            <v>1.1000000000000001</v>
          </cell>
          <cell r="AS39">
            <v>2.5</v>
          </cell>
        </row>
        <row r="40">
          <cell r="A40">
            <v>373</v>
          </cell>
          <cell r="B40" t="str">
            <v xml:space="preserve">Almôndegas de vaca e porco </v>
          </cell>
          <cell r="C40" t="str">
            <v>Pratos compostos</v>
          </cell>
          <cell r="D40" t="str">
            <v>Pratos, incl. refeições prontas a comer (excluindo sopas e saladas)</v>
          </cell>
          <cell r="E40" t="str">
            <v>Pratos, excluindo pratos  de massa ou arroz, sanduíches e pizza</v>
          </cell>
          <cell r="F40">
            <v>243</v>
          </cell>
          <cell r="G40">
            <v>1010</v>
          </cell>
          <cell r="H40">
            <v>16.7</v>
          </cell>
          <cell r="I40">
            <v>6.9</v>
          </cell>
          <cell r="J40">
            <v>5.5</v>
          </cell>
          <cell r="K40">
            <v>2.7</v>
          </cell>
          <cell r="L40">
            <v>2.42</v>
          </cell>
          <cell r="M40">
            <v>0.3</v>
          </cell>
          <cell r="N40">
            <v>3.8</v>
          </cell>
          <cell r="O40">
            <v>1.2</v>
          </cell>
          <cell r="P40">
            <v>0</v>
          </cell>
          <cell r="Q40">
            <v>2.6</v>
          </cell>
          <cell r="R40">
            <v>0.2</v>
          </cell>
          <cell r="S40">
            <v>19.2</v>
          </cell>
          <cell r="T40">
            <v>1.9</v>
          </cell>
          <cell r="U40">
            <v>0</v>
          </cell>
          <cell r="V40">
            <v>57</v>
          </cell>
          <cell r="W40">
            <v>0</v>
          </cell>
          <cell r="X40">
            <v>100</v>
          </cell>
          <cell r="Y40">
            <v>70</v>
          </cell>
          <cell r="Z40">
            <v>32</v>
          </cell>
          <cell r="AA40">
            <v>0.6</v>
          </cell>
          <cell r="AB40">
            <v>0.34</v>
          </cell>
          <cell r="AC40">
            <v>0.13</v>
          </cell>
          <cell r="AD40">
            <v>0.2</v>
          </cell>
          <cell r="AE40">
            <v>3</v>
          </cell>
          <cell r="AF40">
            <v>8.2100000000000009</v>
          </cell>
          <cell r="AG40">
            <v>4.16</v>
          </cell>
          <cell r="AH40">
            <v>0.23</v>
          </cell>
          <cell r="AI40">
            <v>1.1000000000000001</v>
          </cell>
          <cell r="AJ40">
            <v>0.2</v>
          </cell>
          <cell r="AK40">
            <v>8.6999999999999993</v>
          </cell>
          <cell r="AL40">
            <v>2.85</v>
          </cell>
          <cell r="AM40">
            <v>770</v>
          </cell>
          <cell r="AN40">
            <v>240</v>
          </cell>
          <cell r="AO40">
            <v>39</v>
          </cell>
          <cell r="AP40">
            <v>200</v>
          </cell>
          <cell r="AQ40">
            <v>22</v>
          </cell>
          <cell r="AR40">
            <v>1.4</v>
          </cell>
          <cell r="AS40">
            <v>3.7</v>
          </cell>
        </row>
        <row r="41">
          <cell r="A41">
            <v>908</v>
          </cell>
          <cell r="B41" t="str">
            <v>Amêijoa aberta ao natural sem sal</v>
          </cell>
          <cell r="C41" t="str">
            <v>Peixes, mariscos, anfíbios, répteis e invertebrados</v>
          </cell>
          <cell r="D41" t="str">
            <v>Moluscos</v>
          </cell>
          <cell r="E41" t="str">
            <v>Amêijoas e berbigões</v>
          </cell>
          <cell r="F41">
            <v>131</v>
          </cell>
          <cell r="G41">
            <v>553</v>
          </cell>
          <cell r="H41">
            <v>1.8</v>
          </cell>
          <cell r="I41">
            <v>0.4</v>
          </cell>
          <cell r="J41">
            <v>0.2</v>
          </cell>
          <cell r="K41">
            <v>0.4</v>
          </cell>
          <cell r="L41">
            <v>0</v>
          </cell>
          <cell r="M41">
            <v>0</v>
          </cell>
          <cell r="N41">
            <v>5.2</v>
          </cell>
          <cell r="O41">
            <v>0</v>
          </cell>
          <cell r="P41">
            <v>0</v>
          </cell>
          <cell r="Q41">
            <v>5.2</v>
          </cell>
          <cell r="R41">
            <v>0</v>
          </cell>
          <cell r="S41">
            <v>23.4</v>
          </cell>
          <cell r="T41">
            <v>1.2</v>
          </cell>
          <cell r="U41">
            <v>0</v>
          </cell>
          <cell r="V41">
            <v>65.900000000000006</v>
          </cell>
          <cell r="W41">
            <v>0</v>
          </cell>
          <cell r="X41">
            <v>88</v>
          </cell>
          <cell r="Y41">
            <v>175</v>
          </cell>
          <cell r="Z41">
            <v>0</v>
          </cell>
          <cell r="AA41">
            <v>0.2</v>
          </cell>
          <cell r="AB41">
            <v>0.57999999999999996</v>
          </cell>
          <cell r="AC41">
            <v>0.06</v>
          </cell>
          <cell r="AD41">
            <v>0.3</v>
          </cell>
          <cell r="AE41">
            <v>3.2</v>
          </cell>
          <cell r="AF41">
            <v>8.1999999999999993</v>
          </cell>
          <cell r="AG41">
            <v>5</v>
          </cell>
          <cell r="AH41">
            <v>7.0000000000000007E-2</v>
          </cell>
          <cell r="AI41">
            <v>67</v>
          </cell>
          <cell r="AJ41">
            <v>0</v>
          </cell>
          <cell r="AK41">
            <v>16</v>
          </cell>
          <cell r="AL41">
            <v>2</v>
          </cell>
          <cell r="AM41">
            <v>490</v>
          </cell>
          <cell r="AN41">
            <v>160</v>
          </cell>
          <cell r="AO41">
            <v>100</v>
          </cell>
          <cell r="AP41">
            <v>360</v>
          </cell>
          <cell r="AQ41">
            <v>210</v>
          </cell>
          <cell r="AR41">
            <v>17</v>
          </cell>
          <cell r="AS41">
            <v>4.2</v>
          </cell>
          <cell r="AU41">
            <v>160</v>
          </cell>
        </row>
        <row r="42">
          <cell r="A42">
            <v>907</v>
          </cell>
          <cell r="B42" t="str">
            <v>Amêijoa crua</v>
          </cell>
          <cell r="C42" t="str">
            <v>Peixes, mariscos, anfíbios, répteis e invertebrados</v>
          </cell>
          <cell r="D42" t="str">
            <v>Moluscos</v>
          </cell>
          <cell r="E42" t="str">
            <v>Amêijoas e berbigões</v>
          </cell>
          <cell r="F42">
            <v>65</v>
          </cell>
          <cell r="G42">
            <v>276</v>
          </cell>
          <cell r="H42">
            <v>0.9</v>
          </cell>
          <cell r="I42">
            <v>0.2</v>
          </cell>
          <cell r="J42">
            <v>0.1</v>
          </cell>
          <cell r="K42">
            <v>0.2</v>
          </cell>
          <cell r="L42">
            <v>0</v>
          </cell>
          <cell r="M42">
            <v>0</v>
          </cell>
          <cell r="N42">
            <v>2.6</v>
          </cell>
          <cell r="O42">
            <v>0</v>
          </cell>
          <cell r="P42">
            <v>0</v>
          </cell>
          <cell r="Q42">
            <v>2.6</v>
          </cell>
          <cell r="R42">
            <v>0</v>
          </cell>
          <cell r="S42">
            <v>11.7</v>
          </cell>
          <cell r="T42">
            <v>0.6</v>
          </cell>
          <cell r="U42">
            <v>0</v>
          </cell>
          <cell r="V42">
            <v>81.099999999999994</v>
          </cell>
          <cell r="W42">
            <v>0</v>
          </cell>
          <cell r="X42">
            <v>44</v>
          </cell>
          <cell r="Y42">
            <v>97</v>
          </cell>
          <cell r="Z42">
            <v>0</v>
          </cell>
          <cell r="AA42">
            <v>0.1</v>
          </cell>
          <cell r="AB42">
            <v>0.28999999999999998</v>
          </cell>
          <cell r="AC42">
            <v>0.04</v>
          </cell>
          <cell r="AD42">
            <v>0.15</v>
          </cell>
          <cell r="AE42">
            <v>1.7</v>
          </cell>
          <cell r="AF42">
            <v>4.2</v>
          </cell>
          <cell r="AG42">
            <v>2.5</v>
          </cell>
          <cell r="AH42">
            <v>0.04</v>
          </cell>
          <cell r="AI42">
            <v>37</v>
          </cell>
          <cell r="AJ42">
            <v>0</v>
          </cell>
          <cell r="AK42">
            <v>9.5</v>
          </cell>
          <cell r="AL42">
            <v>1</v>
          </cell>
          <cell r="AM42">
            <v>240</v>
          </cell>
          <cell r="AN42">
            <v>78</v>
          </cell>
          <cell r="AO42">
            <v>51</v>
          </cell>
          <cell r="AP42">
            <v>180</v>
          </cell>
          <cell r="AQ42">
            <v>100</v>
          </cell>
          <cell r="AR42">
            <v>8.5</v>
          </cell>
          <cell r="AS42">
            <v>2.1</v>
          </cell>
        </row>
        <row r="43">
          <cell r="A43">
            <v>1162</v>
          </cell>
          <cell r="B43" t="str">
            <v>Amêijoas à Bulhão Pato</v>
          </cell>
          <cell r="C43" t="str">
            <v>Pratos compostos</v>
          </cell>
          <cell r="D43" t="str">
            <v>Pratos, incl. refeições prontas a comer (excluindo sopas e saladas)</v>
          </cell>
          <cell r="E43" t="str">
            <v>Pratos, excluindo pratos  de massa ou arroz, sanduíches e pizza</v>
          </cell>
          <cell r="F43">
            <v>89</v>
          </cell>
          <cell r="G43">
            <v>374</v>
          </cell>
          <cell r="H43">
            <v>2.5</v>
          </cell>
          <cell r="I43">
            <v>0.4</v>
          </cell>
          <cell r="J43">
            <v>1.3</v>
          </cell>
          <cell r="K43">
            <v>0.4</v>
          </cell>
          <cell r="L43">
            <v>0.121</v>
          </cell>
          <cell r="M43">
            <v>0</v>
          </cell>
          <cell r="N43">
            <v>3.2</v>
          </cell>
          <cell r="O43">
            <v>0.3</v>
          </cell>
          <cell r="P43">
            <v>0</v>
          </cell>
          <cell r="Q43">
            <v>2.9</v>
          </cell>
          <cell r="R43">
            <v>0.4</v>
          </cell>
          <cell r="S43">
            <v>12.8</v>
          </cell>
          <cell r="T43">
            <v>0.7</v>
          </cell>
          <cell r="U43">
            <v>0</v>
          </cell>
          <cell r="V43">
            <v>76.7</v>
          </cell>
          <cell r="W43">
            <v>0.5</v>
          </cell>
          <cell r="X43">
            <v>47</v>
          </cell>
          <cell r="Y43">
            <v>110</v>
          </cell>
          <cell r="Z43">
            <v>34</v>
          </cell>
          <cell r="AA43">
            <v>0.1</v>
          </cell>
          <cell r="AB43">
            <v>0.62</v>
          </cell>
          <cell r="AC43">
            <v>0.05</v>
          </cell>
          <cell r="AD43">
            <v>0.17</v>
          </cell>
          <cell r="AE43">
            <v>1.9</v>
          </cell>
          <cell r="AF43">
            <v>4.6100000000000003</v>
          </cell>
          <cell r="AG43">
            <v>2.72</v>
          </cell>
          <cell r="AH43">
            <v>0.06</v>
          </cell>
          <cell r="AI43">
            <v>40</v>
          </cell>
          <cell r="AJ43">
            <v>9</v>
          </cell>
          <cell r="AK43">
            <v>12</v>
          </cell>
          <cell r="AL43">
            <v>1.21</v>
          </cell>
          <cell r="AM43">
            <v>260</v>
          </cell>
          <cell r="AN43">
            <v>130</v>
          </cell>
          <cell r="AO43">
            <v>63</v>
          </cell>
          <cell r="AP43">
            <v>200</v>
          </cell>
          <cell r="AQ43">
            <v>110</v>
          </cell>
          <cell r="AR43">
            <v>9.3000000000000007</v>
          </cell>
          <cell r="AS43">
            <v>2.2999999999999998</v>
          </cell>
        </row>
        <row r="44">
          <cell r="A44">
            <v>626</v>
          </cell>
          <cell r="B44" t="str">
            <v>Ameixa branca</v>
          </cell>
          <cell r="C44" t="str">
            <v>Frutos e produtos derivados de frutos</v>
          </cell>
          <cell r="D44" t="str">
            <v>Fruta utilizada como fruta</v>
          </cell>
          <cell r="E44" t="str">
            <v>Frutos de caroço</v>
          </cell>
          <cell r="F44">
            <v>40</v>
          </cell>
          <cell r="G44">
            <v>171</v>
          </cell>
          <cell r="H44">
            <v>0.2</v>
          </cell>
          <cell r="I44">
            <v>0</v>
          </cell>
          <cell r="J44">
            <v>0.1</v>
          </cell>
          <cell r="K44">
            <v>0.1</v>
          </cell>
          <cell r="L44">
            <v>0.1</v>
          </cell>
          <cell r="M44">
            <v>0</v>
          </cell>
          <cell r="N44">
            <v>7.8</v>
          </cell>
          <cell r="O44">
            <v>7.8</v>
          </cell>
          <cell r="P44">
            <v>0</v>
          </cell>
          <cell r="Q44">
            <v>0</v>
          </cell>
          <cell r="R44">
            <v>1.6</v>
          </cell>
          <cell r="S44">
            <v>0.6</v>
          </cell>
          <cell r="T44">
            <v>0.1</v>
          </cell>
          <cell r="U44">
            <v>0</v>
          </cell>
          <cell r="V44">
            <v>89</v>
          </cell>
          <cell r="W44">
            <v>0.6</v>
          </cell>
          <cell r="X44">
            <v>0</v>
          </cell>
          <cell r="Y44">
            <v>107</v>
          </cell>
          <cell r="Z44">
            <v>640</v>
          </cell>
          <cell r="AA44">
            <v>0</v>
          </cell>
          <cell r="AB44">
            <v>0.61</v>
          </cell>
          <cell r="AC44">
            <v>0.02</v>
          </cell>
          <cell r="AD44">
            <v>0.06</v>
          </cell>
          <cell r="AE44">
            <v>0.6</v>
          </cell>
          <cell r="AF44">
            <v>0.7</v>
          </cell>
          <cell r="AG44">
            <v>0.1</v>
          </cell>
          <cell r="AH44">
            <v>0.05</v>
          </cell>
          <cell r="AI44">
            <v>0</v>
          </cell>
          <cell r="AJ44">
            <v>2</v>
          </cell>
          <cell r="AK44">
            <v>3</v>
          </cell>
          <cell r="AL44">
            <v>0.36</v>
          </cell>
          <cell r="AM44">
            <v>52</v>
          </cell>
          <cell r="AN44">
            <v>140</v>
          </cell>
          <cell r="AO44">
            <v>3</v>
          </cell>
          <cell r="AP44">
            <v>12</v>
          </cell>
          <cell r="AQ44">
            <v>5</v>
          </cell>
          <cell r="AR44">
            <v>0.1</v>
          </cell>
          <cell r="AS44">
            <v>0.1</v>
          </cell>
        </row>
        <row r="45">
          <cell r="A45">
            <v>627</v>
          </cell>
          <cell r="B45" t="str">
            <v>Ameixa encarnada</v>
          </cell>
          <cell r="C45" t="str">
            <v>Frutos e produtos derivados de frutos</v>
          </cell>
          <cell r="D45" t="str">
            <v>Fruta utilizada como fruta</v>
          </cell>
          <cell r="E45" t="str">
            <v>Frutos de caroço</v>
          </cell>
          <cell r="F45">
            <v>41</v>
          </cell>
          <cell r="G45">
            <v>172</v>
          </cell>
          <cell r="H45">
            <v>0.2</v>
          </cell>
          <cell r="I45">
            <v>0</v>
          </cell>
          <cell r="J45">
            <v>0.1</v>
          </cell>
          <cell r="K45">
            <v>0.1</v>
          </cell>
          <cell r="L45">
            <v>0.1</v>
          </cell>
          <cell r="M45">
            <v>0</v>
          </cell>
          <cell r="N45">
            <v>7.4</v>
          </cell>
          <cell r="O45">
            <v>7.4</v>
          </cell>
          <cell r="P45">
            <v>0</v>
          </cell>
          <cell r="Q45">
            <v>0</v>
          </cell>
          <cell r="R45">
            <v>1.9</v>
          </cell>
          <cell r="S45">
            <v>0.8</v>
          </cell>
          <cell r="T45">
            <v>0</v>
          </cell>
          <cell r="U45">
            <v>0</v>
          </cell>
          <cell r="V45">
            <v>88</v>
          </cell>
          <cell r="W45">
            <v>0.8</v>
          </cell>
          <cell r="X45">
            <v>0</v>
          </cell>
          <cell r="Y45">
            <v>70</v>
          </cell>
          <cell r="Z45">
            <v>420</v>
          </cell>
          <cell r="AA45">
            <v>0</v>
          </cell>
          <cell r="AB45">
            <v>0.6</v>
          </cell>
          <cell r="AC45">
            <v>0.02</v>
          </cell>
          <cell r="AD45">
            <v>0.08</v>
          </cell>
          <cell r="AE45">
            <v>0.5</v>
          </cell>
          <cell r="AF45">
            <v>0.6</v>
          </cell>
          <cell r="AG45">
            <v>0.1</v>
          </cell>
          <cell r="AH45">
            <v>0.05</v>
          </cell>
          <cell r="AI45">
            <v>0</v>
          </cell>
          <cell r="AJ45">
            <v>2</v>
          </cell>
          <cell r="AK45">
            <v>6</v>
          </cell>
          <cell r="AL45">
            <v>0.31</v>
          </cell>
          <cell r="AM45">
            <v>2</v>
          </cell>
          <cell r="AN45">
            <v>190</v>
          </cell>
          <cell r="AO45">
            <v>13</v>
          </cell>
          <cell r="AP45">
            <v>13</v>
          </cell>
          <cell r="AQ45">
            <v>7</v>
          </cell>
          <cell r="AR45">
            <v>0.2</v>
          </cell>
          <cell r="AS45">
            <v>0</v>
          </cell>
        </row>
        <row r="46">
          <cell r="A46">
            <v>630</v>
          </cell>
          <cell r="B46" t="str">
            <v>Ameixa rainha Cláudia</v>
          </cell>
          <cell r="C46" t="str">
            <v>Frutos e produtos derivados de frutos</v>
          </cell>
          <cell r="D46" t="str">
            <v>Fruta utilizada como fruta</v>
          </cell>
          <cell r="E46" t="str">
            <v>Frutos de caroço</v>
          </cell>
          <cell r="F46">
            <v>57</v>
          </cell>
          <cell r="G46">
            <v>242</v>
          </cell>
          <cell r="H46">
            <v>0.1</v>
          </cell>
          <cell r="I46">
            <v>0</v>
          </cell>
          <cell r="J46">
            <v>0.1</v>
          </cell>
          <cell r="K46">
            <v>0</v>
          </cell>
          <cell r="L46">
            <v>0</v>
          </cell>
          <cell r="M46">
            <v>0</v>
          </cell>
          <cell r="N46">
            <v>11.8</v>
          </cell>
          <cell r="O46">
            <v>11.8</v>
          </cell>
          <cell r="P46">
            <v>0</v>
          </cell>
          <cell r="Q46">
            <v>0</v>
          </cell>
          <cell r="R46">
            <v>2.2999999999999998</v>
          </cell>
          <cell r="S46">
            <v>0.8</v>
          </cell>
          <cell r="T46">
            <v>0</v>
          </cell>
          <cell r="U46">
            <v>0</v>
          </cell>
          <cell r="V46">
            <v>82</v>
          </cell>
          <cell r="W46">
            <v>0.4</v>
          </cell>
          <cell r="X46">
            <v>0</v>
          </cell>
          <cell r="Y46">
            <v>16</v>
          </cell>
          <cell r="Z46">
            <v>95</v>
          </cell>
          <cell r="AA46">
            <v>0</v>
          </cell>
          <cell r="AB46">
            <v>0.6</v>
          </cell>
          <cell r="AC46">
            <v>0.05</v>
          </cell>
          <cell r="AD46">
            <v>0.04</v>
          </cell>
          <cell r="AE46">
            <v>0.6</v>
          </cell>
          <cell r="AF46">
            <v>0.7</v>
          </cell>
          <cell r="AG46">
            <v>0.1</v>
          </cell>
          <cell r="AH46">
            <v>0.05</v>
          </cell>
          <cell r="AI46">
            <v>0</v>
          </cell>
          <cell r="AJ46">
            <v>5</v>
          </cell>
          <cell r="AK46">
            <v>3</v>
          </cell>
          <cell r="AL46">
            <v>0.6</v>
          </cell>
          <cell r="AM46">
            <v>1</v>
          </cell>
          <cell r="AN46">
            <v>280</v>
          </cell>
          <cell r="AO46">
            <v>15</v>
          </cell>
          <cell r="AP46">
            <v>23</v>
          </cell>
          <cell r="AQ46">
            <v>8</v>
          </cell>
          <cell r="AR46">
            <v>0.4</v>
          </cell>
          <cell r="AS46">
            <v>0.1</v>
          </cell>
        </row>
        <row r="47">
          <cell r="A47">
            <v>631</v>
          </cell>
          <cell r="B47" t="str">
            <v>Ameixa seca</v>
          </cell>
          <cell r="C47" t="str">
            <v>Frutos e produtos derivados de frutos</v>
          </cell>
          <cell r="D47" t="str">
            <v>Produtos de frutos processados</v>
          </cell>
          <cell r="E47" t="str">
            <v>Frutos secados</v>
          </cell>
          <cell r="F47">
            <v>198</v>
          </cell>
          <cell r="G47">
            <v>834</v>
          </cell>
          <cell r="H47">
            <v>0.3</v>
          </cell>
          <cell r="I47">
            <v>0</v>
          </cell>
          <cell r="J47">
            <v>0.2</v>
          </cell>
          <cell r="K47">
            <v>0.1</v>
          </cell>
          <cell r="L47">
            <v>0</v>
          </cell>
          <cell r="M47">
            <v>0</v>
          </cell>
          <cell r="N47">
            <v>37.799999999999997</v>
          </cell>
          <cell r="O47">
            <v>37.799999999999997</v>
          </cell>
          <cell r="P47">
            <v>0</v>
          </cell>
          <cell r="Q47">
            <v>0</v>
          </cell>
          <cell r="R47">
            <v>15.6</v>
          </cell>
          <cell r="S47">
            <v>2.9</v>
          </cell>
          <cell r="T47">
            <v>0</v>
          </cell>
          <cell r="U47">
            <v>0</v>
          </cell>
          <cell r="V47">
            <v>40</v>
          </cell>
          <cell r="W47">
            <v>0.5</v>
          </cell>
          <cell r="X47">
            <v>0</v>
          </cell>
          <cell r="Y47">
            <v>119</v>
          </cell>
          <cell r="Z47">
            <v>715</v>
          </cell>
          <cell r="AA47">
            <v>0</v>
          </cell>
          <cell r="AB47">
            <v>2.2999999999999998</v>
          </cell>
          <cell r="AC47">
            <v>0.04</v>
          </cell>
          <cell r="AD47">
            <v>0.08</v>
          </cell>
          <cell r="AE47">
            <v>1</v>
          </cell>
          <cell r="AF47">
            <v>1.2</v>
          </cell>
          <cell r="AG47">
            <v>0.2</v>
          </cell>
          <cell r="AH47">
            <v>0.13</v>
          </cell>
          <cell r="AI47">
            <v>0</v>
          </cell>
          <cell r="AJ47">
            <v>1</v>
          </cell>
          <cell r="AK47">
            <v>4</v>
          </cell>
          <cell r="AL47">
            <v>2.1</v>
          </cell>
          <cell r="AM47">
            <v>12</v>
          </cell>
          <cell r="AN47">
            <v>830</v>
          </cell>
          <cell r="AO47">
            <v>38</v>
          </cell>
          <cell r="AP47">
            <v>68</v>
          </cell>
          <cell r="AQ47">
            <v>26</v>
          </cell>
          <cell r="AR47">
            <v>3</v>
          </cell>
          <cell r="AS47">
            <v>0.6</v>
          </cell>
        </row>
        <row r="48">
          <cell r="A48">
            <v>628</v>
          </cell>
          <cell r="B48" t="str">
            <v>Ameixa, conserva em calda de açúcar</v>
          </cell>
          <cell r="C48" t="str">
            <v>Frutos e produtos derivados de frutos</v>
          </cell>
          <cell r="D48" t="str">
            <v>Produtos de frutos processados</v>
          </cell>
          <cell r="E48" t="str">
            <v>Outros frutos processados (excluindo bebidas)</v>
          </cell>
          <cell r="F48">
            <v>115</v>
          </cell>
          <cell r="G48">
            <v>486</v>
          </cell>
          <cell r="H48">
            <v>0.2</v>
          </cell>
          <cell r="I48">
            <v>0</v>
          </cell>
          <cell r="J48">
            <v>0.1</v>
          </cell>
          <cell r="K48">
            <v>0.1</v>
          </cell>
          <cell r="L48">
            <v>0.1</v>
          </cell>
          <cell r="M48">
            <v>0</v>
          </cell>
          <cell r="N48">
            <v>27.5</v>
          </cell>
          <cell r="O48">
            <v>27.5</v>
          </cell>
          <cell r="P48">
            <v>0</v>
          </cell>
          <cell r="Q48">
            <v>0</v>
          </cell>
          <cell r="R48">
            <v>1</v>
          </cell>
          <cell r="S48">
            <v>0.2</v>
          </cell>
          <cell r="T48">
            <v>0</v>
          </cell>
          <cell r="U48">
            <v>0</v>
          </cell>
          <cell r="V48">
            <v>71</v>
          </cell>
          <cell r="W48">
            <v>0</v>
          </cell>
          <cell r="X48">
            <v>0</v>
          </cell>
          <cell r="Y48">
            <v>80</v>
          </cell>
          <cell r="Z48">
            <v>480</v>
          </cell>
          <cell r="AA48">
            <v>0</v>
          </cell>
          <cell r="AB48">
            <v>0.25</v>
          </cell>
          <cell r="AC48">
            <v>0.03</v>
          </cell>
          <cell r="AD48">
            <v>0.03</v>
          </cell>
          <cell r="AE48">
            <v>0.3</v>
          </cell>
          <cell r="AF48">
            <v>0.3</v>
          </cell>
          <cell r="AG48">
            <v>0</v>
          </cell>
          <cell r="AH48">
            <v>0.03</v>
          </cell>
          <cell r="AI48">
            <v>0</v>
          </cell>
          <cell r="AJ48">
            <v>1</v>
          </cell>
          <cell r="AK48">
            <v>0</v>
          </cell>
          <cell r="AL48">
            <v>0.25</v>
          </cell>
          <cell r="AM48">
            <v>6</v>
          </cell>
          <cell r="AN48">
            <v>95</v>
          </cell>
          <cell r="AO48">
            <v>11</v>
          </cell>
          <cell r="AP48">
            <v>6</v>
          </cell>
          <cell r="AQ48">
            <v>5</v>
          </cell>
          <cell r="AR48">
            <v>0.3</v>
          </cell>
          <cell r="AS48">
            <v>0.1</v>
          </cell>
        </row>
        <row r="49">
          <cell r="A49">
            <v>697</v>
          </cell>
          <cell r="B49" t="str">
            <v>Amêndoa, miolo, com pele</v>
          </cell>
          <cell r="C49" t="str">
            <v>Leguminosas, frutos de casca rija, sementes oleaginosas e especiarias</v>
          </cell>
          <cell r="D49" t="str">
            <v>Frutos de casca rija, sementes oleaginosas e frutos oleaginosos</v>
          </cell>
          <cell r="E49" t="str">
            <v>Frutos de casca rija</v>
          </cell>
          <cell r="F49">
            <v>643</v>
          </cell>
          <cell r="G49">
            <v>2660</v>
          </cell>
          <cell r="H49">
            <v>56</v>
          </cell>
          <cell r="I49">
            <v>4.7</v>
          </cell>
          <cell r="J49">
            <v>34.5</v>
          </cell>
          <cell r="K49">
            <v>14.3</v>
          </cell>
          <cell r="L49">
            <v>13.9</v>
          </cell>
          <cell r="M49">
            <v>0</v>
          </cell>
          <cell r="N49">
            <v>7.2</v>
          </cell>
          <cell r="O49">
            <v>4.5999999999999996</v>
          </cell>
          <cell r="P49">
            <v>0</v>
          </cell>
          <cell r="Q49">
            <v>2.6</v>
          </cell>
          <cell r="R49">
            <v>12</v>
          </cell>
          <cell r="S49">
            <v>21.6</v>
          </cell>
          <cell r="T49">
            <v>0</v>
          </cell>
          <cell r="U49">
            <v>0</v>
          </cell>
          <cell r="V49">
            <v>4.9000000000000004</v>
          </cell>
          <cell r="W49">
            <v>0</v>
          </cell>
          <cell r="X49">
            <v>0</v>
          </cell>
          <cell r="Y49">
            <v>0</v>
          </cell>
          <cell r="Z49">
            <v>0</v>
          </cell>
          <cell r="AA49">
            <v>0</v>
          </cell>
          <cell r="AB49">
            <v>24</v>
          </cell>
          <cell r="AC49">
            <v>0.21</v>
          </cell>
          <cell r="AD49">
            <v>0.75</v>
          </cell>
          <cell r="AE49">
            <v>2.2000000000000002</v>
          </cell>
          <cell r="AF49">
            <v>5.7</v>
          </cell>
          <cell r="AG49">
            <v>3.5</v>
          </cell>
          <cell r="AH49">
            <v>0.15</v>
          </cell>
          <cell r="AI49">
            <v>0</v>
          </cell>
          <cell r="AJ49">
            <v>1</v>
          </cell>
          <cell r="AK49">
            <v>49</v>
          </cell>
          <cell r="AL49">
            <v>3</v>
          </cell>
          <cell r="AM49">
            <v>6</v>
          </cell>
          <cell r="AN49">
            <v>860</v>
          </cell>
          <cell r="AO49">
            <v>270</v>
          </cell>
          <cell r="AP49">
            <v>410</v>
          </cell>
          <cell r="AQ49">
            <v>260</v>
          </cell>
          <cell r="AR49">
            <v>4</v>
          </cell>
          <cell r="AS49">
            <v>3.1</v>
          </cell>
        </row>
        <row r="50">
          <cell r="A50">
            <v>698</v>
          </cell>
          <cell r="B50" t="str">
            <v>Amêndoa, miolo, torrada, sem pele</v>
          </cell>
          <cell r="C50" t="str">
            <v>Leguminosas, frutos de casca rija, sementes oleaginosas e especiarias</v>
          </cell>
          <cell r="D50" t="str">
            <v>Frutos de casca rija, sementes oleaginosas e frutos oleaginosos</v>
          </cell>
          <cell r="E50" t="str">
            <v>Frutos de casca rija</v>
          </cell>
          <cell r="F50">
            <v>650</v>
          </cell>
          <cell r="G50">
            <v>2690</v>
          </cell>
          <cell r="H50">
            <v>56.8</v>
          </cell>
          <cell r="I50">
            <v>4.7</v>
          </cell>
          <cell r="J50">
            <v>35.1</v>
          </cell>
          <cell r="K50">
            <v>14.5</v>
          </cell>
          <cell r="L50">
            <v>14.1</v>
          </cell>
          <cell r="M50">
            <v>0</v>
          </cell>
          <cell r="N50">
            <v>7.1</v>
          </cell>
          <cell r="O50">
            <v>5</v>
          </cell>
          <cell r="P50">
            <v>0</v>
          </cell>
          <cell r="Q50">
            <v>2.1</v>
          </cell>
          <cell r="R50">
            <v>12.2</v>
          </cell>
          <cell r="S50">
            <v>21.6</v>
          </cell>
          <cell r="T50">
            <v>0</v>
          </cell>
          <cell r="U50">
            <v>0</v>
          </cell>
          <cell r="V50">
            <v>3</v>
          </cell>
          <cell r="W50">
            <v>0</v>
          </cell>
          <cell r="X50">
            <v>0</v>
          </cell>
          <cell r="Y50">
            <v>0</v>
          </cell>
          <cell r="Z50">
            <v>0</v>
          </cell>
          <cell r="AA50">
            <v>0</v>
          </cell>
          <cell r="AB50">
            <v>25</v>
          </cell>
          <cell r="AC50">
            <v>0.13</v>
          </cell>
          <cell r="AD50">
            <v>0.56999999999999995</v>
          </cell>
          <cell r="AE50">
            <v>2.1</v>
          </cell>
          <cell r="AF50">
            <v>5.6</v>
          </cell>
          <cell r="AG50">
            <v>3.5</v>
          </cell>
          <cell r="AH50">
            <v>0.09</v>
          </cell>
          <cell r="AI50">
            <v>0</v>
          </cell>
          <cell r="AJ50">
            <v>0</v>
          </cell>
          <cell r="AK50">
            <v>37</v>
          </cell>
          <cell r="AL50">
            <v>3</v>
          </cell>
          <cell r="AM50">
            <v>6</v>
          </cell>
          <cell r="AN50">
            <v>870</v>
          </cell>
          <cell r="AO50">
            <v>270</v>
          </cell>
          <cell r="AP50">
            <v>410</v>
          </cell>
          <cell r="AQ50">
            <v>260</v>
          </cell>
          <cell r="AR50">
            <v>4.0999999999999996</v>
          </cell>
          <cell r="AS50">
            <v>3.2</v>
          </cell>
        </row>
        <row r="51">
          <cell r="A51">
            <v>699</v>
          </cell>
          <cell r="B51" t="str">
            <v>Amendoim, miolo</v>
          </cell>
          <cell r="C51" t="str">
            <v>Leguminosas, frutos de casca rija, sementes oleaginosas e especiarias</v>
          </cell>
          <cell r="D51" t="str">
            <v>Frutos de casca rija, sementes oleaginosas e frutos oleaginosos</v>
          </cell>
          <cell r="E51" t="str">
            <v>Sementes oleaginosas</v>
          </cell>
          <cell r="F51">
            <v>589</v>
          </cell>
          <cell r="G51">
            <v>2440</v>
          </cell>
          <cell r="H51">
            <v>47.7</v>
          </cell>
          <cell r="I51">
            <v>8.5</v>
          </cell>
          <cell r="J51">
            <v>21.8</v>
          </cell>
          <cell r="K51">
            <v>14.8</v>
          </cell>
          <cell r="L51">
            <v>14.3</v>
          </cell>
          <cell r="M51">
            <v>0</v>
          </cell>
          <cell r="N51">
            <v>10.1</v>
          </cell>
          <cell r="O51">
            <v>4.8</v>
          </cell>
          <cell r="P51">
            <v>0</v>
          </cell>
          <cell r="Q51">
            <v>5.3</v>
          </cell>
          <cell r="R51">
            <v>8.8000000000000007</v>
          </cell>
          <cell r="S51">
            <v>25.4</v>
          </cell>
          <cell r="T51">
            <v>0</v>
          </cell>
          <cell r="U51">
            <v>0</v>
          </cell>
          <cell r="V51">
            <v>5.7</v>
          </cell>
          <cell r="W51">
            <v>0</v>
          </cell>
          <cell r="X51">
            <v>0</v>
          </cell>
          <cell r="Y51">
            <v>0</v>
          </cell>
          <cell r="Z51">
            <v>0</v>
          </cell>
          <cell r="AA51">
            <v>0</v>
          </cell>
          <cell r="AB51">
            <v>9.9</v>
          </cell>
          <cell r="AC51">
            <v>0.9</v>
          </cell>
          <cell r="AD51">
            <v>0.13</v>
          </cell>
          <cell r="AE51">
            <v>15</v>
          </cell>
          <cell r="AF51">
            <v>20</v>
          </cell>
          <cell r="AG51">
            <v>5.5</v>
          </cell>
          <cell r="AH51">
            <v>0.44</v>
          </cell>
          <cell r="AI51">
            <v>0</v>
          </cell>
          <cell r="AJ51">
            <v>0</v>
          </cell>
          <cell r="AK51">
            <v>110</v>
          </cell>
          <cell r="AL51">
            <v>2.6</v>
          </cell>
          <cell r="AM51">
            <v>7</v>
          </cell>
          <cell r="AN51">
            <v>680</v>
          </cell>
          <cell r="AO51">
            <v>62</v>
          </cell>
          <cell r="AP51">
            <v>380</v>
          </cell>
          <cell r="AQ51">
            <v>180</v>
          </cell>
          <cell r="AR51">
            <v>2.2000000000000002</v>
          </cell>
          <cell r="AS51">
            <v>3.2</v>
          </cell>
        </row>
        <row r="52">
          <cell r="A52">
            <v>701</v>
          </cell>
          <cell r="B52" t="str">
            <v>Amendoim, miolo, torrado com sal</v>
          </cell>
          <cell r="C52" t="str">
            <v>Leguminosas, frutos de casca rija, sementes oleaginosas e especiarias</v>
          </cell>
          <cell r="D52" t="str">
            <v>Frutos de casca rija, sementes oleaginosas e frutos oleaginosos</v>
          </cell>
          <cell r="E52" t="str">
            <v>Sementes oleaginosas</v>
          </cell>
          <cell r="F52">
            <v>614</v>
          </cell>
          <cell r="G52">
            <v>2540</v>
          </cell>
          <cell r="H52">
            <v>51.8</v>
          </cell>
          <cell r="I52">
            <v>9.1999999999999993</v>
          </cell>
          <cell r="J52">
            <v>23.7</v>
          </cell>
          <cell r="K52">
            <v>16.100000000000001</v>
          </cell>
          <cell r="L52">
            <v>15.5</v>
          </cell>
          <cell r="M52">
            <v>0</v>
          </cell>
          <cell r="N52">
            <v>6.6</v>
          </cell>
          <cell r="O52">
            <v>3.6</v>
          </cell>
          <cell r="P52">
            <v>0</v>
          </cell>
          <cell r="Q52">
            <v>3</v>
          </cell>
          <cell r="R52">
            <v>8.3000000000000007</v>
          </cell>
          <cell r="S52">
            <v>26.2</v>
          </cell>
          <cell r="T52">
            <v>1.1000000000000001</v>
          </cell>
          <cell r="U52">
            <v>0</v>
          </cell>
          <cell r="V52">
            <v>2.5</v>
          </cell>
          <cell r="W52">
            <v>0</v>
          </cell>
          <cell r="X52">
            <v>0</v>
          </cell>
          <cell r="Y52">
            <v>0</v>
          </cell>
          <cell r="Z52">
            <v>0</v>
          </cell>
          <cell r="AA52">
            <v>0</v>
          </cell>
          <cell r="AB52">
            <v>0.66</v>
          </cell>
          <cell r="AC52">
            <v>0.22</v>
          </cell>
          <cell r="AD52">
            <v>0.13</v>
          </cell>
          <cell r="AE52">
            <v>14</v>
          </cell>
          <cell r="AF52">
            <v>19</v>
          </cell>
          <cell r="AG52">
            <v>5.2</v>
          </cell>
          <cell r="AH52">
            <v>0.47</v>
          </cell>
          <cell r="AI52">
            <v>0</v>
          </cell>
          <cell r="AJ52">
            <v>0</v>
          </cell>
          <cell r="AK52">
            <v>52</v>
          </cell>
          <cell r="AL52">
            <v>3.6</v>
          </cell>
          <cell r="AM52">
            <v>420</v>
          </cell>
          <cell r="AN52">
            <v>820</v>
          </cell>
          <cell r="AO52">
            <v>35</v>
          </cell>
          <cell r="AP52">
            <v>360</v>
          </cell>
          <cell r="AQ52">
            <v>160</v>
          </cell>
          <cell r="AR52">
            <v>1.2</v>
          </cell>
          <cell r="AS52">
            <v>2.7</v>
          </cell>
        </row>
        <row r="53">
          <cell r="A53">
            <v>700</v>
          </cell>
          <cell r="B53" t="str">
            <v>Amendoim, miolo, torrado sem sal</v>
          </cell>
          <cell r="C53" t="str">
            <v>Leguminosas, frutos de casca rija, sementes oleaginosas e especiarias</v>
          </cell>
          <cell r="D53" t="str">
            <v>Frutos de casca rija, sementes oleaginosas e frutos oleaginosos</v>
          </cell>
          <cell r="E53" t="str">
            <v>Sementes oleaginosas</v>
          </cell>
          <cell r="F53">
            <v>605</v>
          </cell>
          <cell r="G53">
            <v>2500</v>
          </cell>
          <cell r="H53">
            <v>49.6</v>
          </cell>
          <cell r="I53">
            <v>8.8000000000000007</v>
          </cell>
          <cell r="J53">
            <v>22.7</v>
          </cell>
          <cell r="K53">
            <v>15.4</v>
          </cell>
          <cell r="L53">
            <v>14.8</v>
          </cell>
          <cell r="M53">
            <v>0</v>
          </cell>
          <cell r="N53">
            <v>9.5</v>
          </cell>
          <cell r="O53">
            <v>4.5</v>
          </cell>
          <cell r="P53">
            <v>0</v>
          </cell>
          <cell r="Q53">
            <v>5</v>
          </cell>
          <cell r="R53">
            <v>8.9</v>
          </cell>
          <cell r="S53">
            <v>25.6</v>
          </cell>
          <cell r="T53">
            <v>0</v>
          </cell>
          <cell r="U53">
            <v>0</v>
          </cell>
          <cell r="V53">
            <v>2.5</v>
          </cell>
          <cell r="W53">
            <v>0</v>
          </cell>
          <cell r="X53">
            <v>0</v>
          </cell>
          <cell r="Y53">
            <v>0</v>
          </cell>
          <cell r="Z53">
            <v>0</v>
          </cell>
          <cell r="AA53">
            <v>0</v>
          </cell>
          <cell r="AB53">
            <v>1.1000000000000001</v>
          </cell>
          <cell r="AC53">
            <v>0.22</v>
          </cell>
          <cell r="AD53">
            <v>0.13</v>
          </cell>
          <cell r="AE53">
            <v>14</v>
          </cell>
          <cell r="AF53">
            <v>20</v>
          </cell>
          <cell r="AG53">
            <v>5.5</v>
          </cell>
          <cell r="AH53">
            <v>0.47</v>
          </cell>
          <cell r="AI53">
            <v>0</v>
          </cell>
          <cell r="AJ53">
            <v>0</v>
          </cell>
          <cell r="AK53">
            <v>66</v>
          </cell>
          <cell r="AL53">
            <v>3.6</v>
          </cell>
          <cell r="AM53">
            <v>6</v>
          </cell>
          <cell r="AN53">
            <v>740</v>
          </cell>
          <cell r="AO53">
            <v>57</v>
          </cell>
          <cell r="AP53">
            <v>370</v>
          </cell>
          <cell r="AQ53">
            <v>170</v>
          </cell>
          <cell r="AR53">
            <v>2.1</v>
          </cell>
          <cell r="AS53">
            <v>3</v>
          </cell>
        </row>
        <row r="54">
          <cell r="A54">
            <v>1900000089</v>
          </cell>
          <cell r="B54" t="str">
            <v>Amora</v>
          </cell>
          <cell r="C54" t="str">
            <v>Frutos e produtos derivados de frutos</v>
          </cell>
          <cell r="D54" t="str">
            <v>Fruta utilizada como fruta</v>
          </cell>
          <cell r="E54" t="str">
            <v>Bagas e frutos pequenos</v>
          </cell>
          <cell r="F54">
            <v>43</v>
          </cell>
          <cell r="G54">
            <v>179</v>
          </cell>
          <cell r="H54">
            <v>0.9</v>
          </cell>
          <cell r="I54">
            <v>0</v>
          </cell>
          <cell r="J54">
            <v>0</v>
          </cell>
          <cell r="K54">
            <v>0.3</v>
          </cell>
          <cell r="L54">
            <v>0.2</v>
          </cell>
          <cell r="M54">
            <v>0</v>
          </cell>
          <cell r="N54">
            <v>4.5</v>
          </cell>
          <cell r="O54">
            <v>4.2</v>
          </cell>
          <cell r="P54">
            <v>0</v>
          </cell>
          <cell r="Q54">
            <v>0</v>
          </cell>
          <cell r="R54">
            <v>4.5999999999999996</v>
          </cell>
          <cell r="S54">
            <v>1.4</v>
          </cell>
          <cell r="T54">
            <v>0</v>
          </cell>
          <cell r="U54">
            <v>0</v>
          </cell>
          <cell r="V54">
            <v>88</v>
          </cell>
          <cell r="W54">
            <v>0.9</v>
          </cell>
          <cell r="X54">
            <v>0</v>
          </cell>
          <cell r="Y54">
            <v>27</v>
          </cell>
          <cell r="Z54">
            <v>164</v>
          </cell>
          <cell r="AA54">
            <v>0</v>
          </cell>
          <cell r="AB54">
            <v>4.42</v>
          </cell>
          <cell r="AC54">
            <v>0.02</v>
          </cell>
          <cell r="AD54">
            <v>0.04</v>
          </cell>
          <cell r="AE54">
            <v>0.54</v>
          </cell>
          <cell r="AF54">
            <v>0.74</v>
          </cell>
          <cell r="AG54">
            <v>0.2</v>
          </cell>
          <cell r="AH54">
            <v>0.05</v>
          </cell>
          <cell r="AI54">
            <v>0</v>
          </cell>
          <cell r="AJ54">
            <v>16.5</v>
          </cell>
          <cell r="AK54">
            <v>25</v>
          </cell>
          <cell r="AL54">
            <v>0.39500000000000002</v>
          </cell>
          <cell r="AM54">
            <v>1.8</v>
          </cell>
          <cell r="AN54">
            <v>240</v>
          </cell>
          <cell r="AO54">
            <v>28</v>
          </cell>
          <cell r="AP54">
            <v>33</v>
          </cell>
          <cell r="AQ54">
            <v>22</v>
          </cell>
          <cell r="AR54">
            <v>0.6</v>
          </cell>
          <cell r="AS54">
            <v>0.5</v>
          </cell>
          <cell r="AT54">
            <v>0.1</v>
          </cell>
          <cell r="AU54">
            <v>0.4</v>
          </cell>
        </row>
        <row r="55">
          <cell r="A55">
            <v>632</v>
          </cell>
          <cell r="B55" t="str">
            <v xml:space="preserve">Ananás </v>
          </cell>
          <cell r="C55" t="str">
            <v>Frutos e produtos derivados de frutos</v>
          </cell>
          <cell r="D55" t="str">
            <v>Fruta utilizada como fruta</v>
          </cell>
          <cell r="E55" t="str">
            <v>Frutos diversos com casca não comestível, grandes</v>
          </cell>
          <cell r="F55">
            <v>47</v>
          </cell>
          <cell r="G55">
            <v>201</v>
          </cell>
          <cell r="H55">
            <v>0.2</v>
          </cell>
          <cell r="I55">
            <v>0</v>
          </cell>
          <cell r="J55">
            <v>0.1</v>
          </cell>
          <cell r="K55">
            <v>0.1</v>
          </cell>
          <cell r="L55">
            <v>0.1</v>
          </cell>
          <cell r="M55">
            <v>0</v>
          </cell>
          <cell r="N55">
            <v>9.5</v>
          </cell>
          <cell r="O55">
            <v>9.5</v>
          </cell>
          <cell r="P55">
            <v>0</v>
          </cell>
          <cell r="Q55">
            <v>0</v>
          </cell>
          <cell r="R55">
            <v>1.2</v>
          </cell>
          <cell r="S55">
            <v>0.5</v>
          </cell>
          <cell r="T55">
            <v>0</v>
          </cell>
          <cell r="U55">
            <v>0</v>
          </cell>
          <cell r="V55">
            <v>87.6</v>
          </cell>
          <cell r="W55">
            <v>1.1000000000000001</v>
          </cell>
          <cell r="X55">
            <v>0</v>
          </cell>
          <cell r="Y55">
            <v>3</v>
          </cell>
          <cell r="Z55">
            <v>20</v>
          </cell>
          <cell r="AA55">
            <v>0</v>
          </cell>
          <cell r="AB55">
            <v>0.1</v>
          </cell>
          <cell r="AC55">
            <v>0.04</v>
          </cell>
          <cell r="AD55">
            <v>0.03</v>
          </cell>
          <cell r="AE55">
            <v>0.6</v>
          </cell>
          <cell r="AF55">
            <v>0.7</v>
          </cell>
          <cell r="AG55">
            <v>0.1</v>
          </cell>
          <cell r="AH55">
            <v>0.09</v>
          </cell>
          <cell r="AI55">
            <v>0</v>
          </cell>
          <cell r="AJ55">
            <v>16</v>
          </cell>
          <cell r="AK55">
            <v>5</v>
          </cell>
          <cell r="AL55">
            <v>0.2</v>
          </cell>
          <cell r="AM55">
            <v>2</v>
          </cell>
          <cell r="AN55">
            <v>160</v>
          </cell>
          <cell r="AO55">
            <v>18</v>
          </cell>
          <cell r="AP55">
            <v>7</v>
          </cell>
          <cell r="AQ55">
            <v>13</v>
          </cell>
          <cell r="AR55">
            <v>0.3</v>
          </cell>
          <cell r="AS55">
            <v>0.1</v>
          </cell>
          <cell r="AU55">
            <v>3.7</v>
          </cell>
        </row>
        <row r="56">
          <cell r="A56">
            <v>1900000104</v>
          </cell>
          <cell r="B56" t="str">
            <v>Ananás desidratado</v>
          </cell>
          <cell r="C56" t="str">
            <v>Frutos e produtos derivados de frutos</v>
          </cell>
          <cell r="D56" t="str">
            <v>Produtos de frutos processados</v>
          </cell>
          <cell r="E56" t="str">
            <v>Frutos secados</v>
          </cell>
          <cell r="F56">
            <v>363</v>
          </cell>
          <cell r="G56">
            <v>1540</v>
          </cell>
          <cell r="H56">
            <v>1.5</v>
          </cell>
          <cell r="I56">
            <v>0</v>
          </cell>
          <cell r="J56">
            <v>0.8</v>
          </cell>
          <cell r="K56">
            <v>0.8</v>
          </cell>
          <cell r="L56">
            <v>0.8</v>
          </cell>
          <cell r="M56">
            <v>0</v>
          </cell>
          <cell r="N56">
            <v>72.8</v>
          </cell>
          <cell r="O56">
            <v>72.8</v>
          </cell>
          <cell r="P56">
            <v>0</v>
          </cell>
          <cell r="Q56">
            <v>0</v>
          </cell>
          <cell r="R56">
            <v>9.1999999999999993</v>
          </cell>
          <cell r="S56">
            <v>3.8</v>
          </cell>
          <cell r="T56">
            <v>0</v>
          </cell>
          <cell r="U56">
            <v>0</v>
          </cell>
          <cell r="V56">
            <v>5</v>
          </cell>
          <cell r="W56">
            <v>8.1999999999999993</v>
          </cell>
          <cell r="X56">
            <v>0</v>
          </cell>
          <cell r="AA56">
            <v>0</v>
          </cell>
          <cell r="AB56">
            <v>0.77</v>
          </cell>
          <cell r="AD56">
            <v>0.23</v>
          </cell>
          <cell r="AE56">
            <v>4.5999999999999996</v>
          </cell>
          <cell r="AF56">
            <v>5.36</v>
          </cell>
          <cell r="AG56">
            <v>0.77</v>
          </cell>
          <cell r="AH56">
            <v>0.69</v>
          </cell>
          <cell r="AI56">
            <v>0</v>
          </cell>
          <cell r="AK56">
            <v>38.299999999999997</v>
          </cell>
          <cell r="AL56">
            <v>1.53</v>
          </cell>
          <cell r="AM56">
            <v>15</v>
          </cell>
          <cell r="AN56">
            <v>1230</v>
          </cell>
          <cell r="AO56">
            <v>140</v>
          </cell>
          <cell r="AP56">
            <v>54</v>
          </cell>
          <cell r="AQ56">
            <v>100</v>
          </cell>
          <cell r="AR56">
            <v>2.2999999999999998</v>
          </cell>
          <cell r="AS56">
            <v>0.8</v>
          </cell>
        </row>
        <row r="57">
          <cell r="A57">
            <v>633</v>
          </cell>
          <cell r="B57" t="str">
            <v>Ananás, conserva em calda de açúcar</v>
          </cell>
          <cell r="C57" t="str">
            <v>Frutos e produtos derivados de frutos</v>
          </cell>
          <cell r="D57" t="str">
            <v>Produtos de frutos processados</v>
          </cell>
          <cell r="E57" t="str">
            <v>Outros frutos processados (excluindo bebidas)</v>
          </cell>
          <cell r="F57">
            <v>98</v>
          </cell>
          <cell r="G57">
            <v>417</v>
          </cell>
          <cell r="H57">
            <v>0.1</v>
          </cell>
          <cell r="I57">
            <v>0</v>
          </cell>
          <cell r="J57">
            <v>0.1</v>
          </cell>
          <cell r="K57">
            <v>0</v>
          </cell>
          <cell r="L57">
            <v>0</v>
          </cell>
          <cell r="M57">
            <v>0</v>
          </cell>
          <cell r="N57">
            <v>23.2</v>
          </cell>
          <cell r="O57">
            <v>23.2</v>
          </cell>
          <cell r="P57">
            <v>0</v>
          </cell>
          <cell r="Q57">
            <v>0</v>
          </cell>
          <cell r="R57">
            <v>1</v>
          </cell>
          <cell r="S57">
            <v>0.2</v>
          </cell>
          <cell r="T57">
            <v>0</v>
          </cell>
          <cell r="U57">
            <v>0</v>
          </cell>
          <cell r="V57">
            <v>74.900000000000006</v>
          </cell>
          <cell r="W57">
            <v>0.6</v>
          </cell>
          <cell r="X57">
            <v>0</v>
          </cell>
          <cell r="Y57">
            <v>2</v>
          </cell>
          <cell r="Z57">
            <v>11</v>
          </cell>
          <cell r="AA57">
            <v>0</v>
          </cell>
          <cell r="AB57">
            <v>0.06</v>
          </cell>
          <cell r="AC57">
            <v>0.03</v>
          </cell>
          <cell r="AD57">
            <v>0.02</v>
          </cell>
          <cell r="AE57">
            <v>0.2</v>
          </cell>
          <cell r="AF57">
            <v>0.2</v>
          </cell>
          <cell r="AG57">
            <v>0</v>
          </cell>
          <cell r="AH57">
            <v>0.08</v>
          </cell>
          <cell r="AI57">
            <v>0</v>
          </cell>
          <cell r="AJ57">
            <v>7</v>
          </cell>
          <cell r="AK57">
            <v>1</v>
          </cell>
          <cell r="AL57">
            <v>0.34</v>
          </cell>
          <cell r="AM57">
            <v>2</v>
          </cell>
          <cell r="AN57">
            <v>110</v>
          </cell>
          <cell r="AO57">
            <v>17</v>
          </cell>
          <cell r="AP57">
            <v>5</v>
          </cell>
          <cell r="AQ57">
            <v>11</v>
          </cell>
          <cell r="AR57">
            <v>0.3</v>
          </cell>
          <cell r="AS57">
            <v>0.1</v>
          </cell>
          <cell r="AU57">
            <v>3.6</v>
          </cell>
        </row>
        <row r="58">
          <cell r="A58">
            <v>1191</v>
          </cell>
          <cell r="B58" t="str">
            <v>Anchova, conserva em óleo, escorrido</v>
          </cell>
          <cell r="C58" t="str">
            <v>Peixes, mariscos, anfíbios, répteis e invertebrados</v>
          </cell>
          <cell r="D58" t="str">
            <v>Peixe e produtos da pesca processados</v>
          </cell>
          <cell r="E58" t="str">
            <v>Peixe processado ou conservado (incluindo vísceras processadas)</v>
          </cell>
          <cell r="F58">
            <v>191</v>
          </cell>
          <cell r="G58">
            <v>798</v>
          </cell>
          <cell r="H58">
            <v>10</v>
          </cell>
          <cell r="I58">
            <v>1.6</v>
          </cell>
          <cell r="J58">
            <v>5.3</v>
          </cell>
          <cell r="K58">
            <v>1.8</v>
          </cell>
          <cell r="L58">
            <v>1.76</v>
          </cell>
          <cell r="M58">
            <v>0.5</v>
          </cell>
          <cell r="N58">
            <v>0</v>
          </cell>
          <cell r="O58">
            <v>0</v>
          </cell>
          <cell r="P58">
            <v>0</v>
          </cell>
          <cell r="Q58">
            <v>0</v>
          </cell>
          <cell r="R58">
            <v>0</v>
          </cell>
          <cell r="S58">
            <v>25.2</v>
          </cell>
          <cell r="T58">
            <v>9.8000000000000007</v>
          </cell>
          <cell r="U58">
            <v>0</v>
          </cell>
          <cell r="V58">
            <v>46.4</v>
          </cell>
          <cell r="W58">
            <v>0</v>
          </cell>
          <cell r="X58">
            <v>63</v>
          </cell>
          <cell r="Y58">
            <v>57</v>
          </cell>
          <cell r="Z58">
            <v>0</v>
          </cell>
          <cell r="AA58">
            <v>3</v>
          </cell>
          <cell r="AB58">
            <v>0.6</v>
          </cell>
          <cell r="AC58">
            <v>0.02</v>
          </cell>
          <cell r="AD58">
            <v>0.1</v>
          </cell>
          <cell r="AE58">
            <v>3.8</v>
          </cell>
          <cell r="AF58">
            <v>8.5</v>
          </cell>
          <cell r="AG58">
            <v>0</v>
          </cell>
          <cell r="AH58">
            <v>0.51</v>
          </cell>
          <cell r="AI58">
            <v>11</v>
          </cell>
          <cell r="AJ58">
            <v>0</v>
          </cell>
          <cell r="AK58">
            <v>18</v>
          </cell>
          <cell r="AL58">
            <v>11.6</v>
          </cell>
          <cell r="AM58">
            <v>3930</v>
          </cell>
          <cell r="AN58">
            <v>230</v>
          </cell>
          <cell r="AO58">
            <v>300</v>
          </cell>
          <cell r="AP58">
            <v>300</v>
          </cell>
          <cell r="AQ58">
            <v>56</v>
          </cell>
          <cell r="AR58">
            <v>4.0999999999999996</v>
          </cell>
          <cell r="AS58">
            <v>3</v>
          </cell>
        </row>
        <row r="59">
          <cell r="A59">
            <v>635</v>
          </cell>
          <cell r="B59" t="str">
            <v>Anona</v>
          </cell>
          <cell r="C59" t="str">
            <v>Frutos e produtos derivados de frutos</v>
          </cell>
          <cell r="D59" t="str">
            <v>Fruta utilizada como fruta</v>
          </cell>
          <cell r="E59" t="str">
            <v>Frutos diversos com casca não comestível, grandes</v>
          </cell>
          <cell r="F59">
            <v>82</v>
          </cell>
          <cell r="G59">
            <v>349</v>
          </cell>
          <cell r="H59">
            <v>0.4</v>
          </cell>
          <cell r="I59">
            <v>0</v>
          </cell>
          <cell r="J59">
            <v>0.2</v>
          </cell>
          <cell r="K59">
            <v>0.1</v>
          </cell>
          <cell r="L59">
            <v>0.1</v>
          </cell>
          <cell r="M59">
            <v>0</v>
          </cell>
          <cell r="N59">
            <v>16.8</v>
          </cell>
          <cell r="O59">
            <v>14.8</v>
          </cell>
          <cell r="P59">
            <v>0</v>
          </cell>
          <cell r="Q59">
            <v>2</v>
          </cell>
          <cell r="R59">
            <v>2.4</v>
          </cell>
          <cell r="S59">
            <v>1.7</v>
          </cell>
          <cell r="T59">
            <v>0</v>
          </cell>
          <cell r="U59">
            <v>0</v>
          </cell>
          <cell r="V59">
            <v>77.7</v>
          </cell>
          <cell r="W59">
            <v>0</v>
          </cell>
          <cell r="X59">
            <v>0</v>
          </cell>
          <cell r="Y59">
            <v>1</v>
          </cell>
          <cell r="Z59">
            <v>6</v>
          </cell>
          <cell r="AA59">
            <v>0</v>
          </cell>
          <cell r="AB59">
            <v>0.1</v>
          </cell>
          <cell r="AC59">
            <v>0.1</v>
          </cell>
          <cell r="AD59">
            <v>0.11</v>
          </cell>
          <cell r="AE59">
            <v>0.9</v>
          </cell>
          <cell r="AF59">
            <v>1</v>
          </cell>
          <cell r="AG59">
            <v>0.1</v>
          </cell>
          <cell r="AH59">
            <v>0.2</v>
          </cell>
          <cell r="AI59">
            <v>0</v>
          </cell>
          <cell r="AJ59">
            <v>17</v>
          </cell>
          <cell r="AK59">
            <v>5</v>
          </cell>
          <cell r="AL59">
            <v>0.55000000000000004</v>
          </cell>
          <cell r="AM59">
            <v>11</v>
          </cell>
          <cell r="AN59">
            <v>240</v>
          </cell>
          <cell r="AO59">
            <v>6</v>
          </cell>
          <cell r="AP59">
            <v>31</v>
          </cell>
          <cell r="AQ59">
            <v>23</v>
          </cell>
          <cell r="AR59">
            <v>0.3</v>
          </cell>
          <cell r="AS59">
            <v>0.2</v>
          </cell>
        </row>
        <row r="60">
          <cell r="A60">
            <v>1900000105</v>
          </cell>
          <cell r="B60" t="str">
            <v>Anona desidratada</v>
          </cell>
          <cell r="C60" t="str">
            <v>Frutos e produtos derivados de frutos</v>
          </cell>
          <cell r="D60" t="str">
            <v>Produtos de frutos processados</v>
          </cell>
          <cell r="E60" t="str">
            <v>Frutos secados</v>
          </cell>
          <cell r="F60">
            <v>351</v>
          </cell>
          <cell r="G60">
            <v>1480</v>
          </cell>
          <cell r="H60">
            <v>1.7</v>
          </cell>
          <cell r="I60">
            <v>0</v>
          </cell>
          <cell r="J60">
            <v>0.9</v>
          </cell>
          <cell r="K60">
            <v>0.4</v>
          </cell>
          <cell r="L60">
            <v>0.4</v>
          </cell>
          <cell r="M60">
            <v>0</v>
          </cell>
          <cell r="N60">
            <v>71.599999999999994</v>
          </cell>
          <cell r="O60">
            <v>63</v>
          </cell>
          <cell r="P60">
            <v>0</v>
          </cell>
          <cell r="Q60">
            <v>8.5</v>
          </cell>
          <cell r="R60">
            <v>10.199999999999999</v>
          </cell>
          <cell r="S60">
            <v>7.2</v>
          </cell>
          <cell r="T60">
            <v>0.1</v>
          </cell>
          <cell r="U60">
            <v>0</v>
          </cell>
          <cell r="V60">
            <v>5</v>
          </cell>
          <cell r="W60">
            <v>0</v>
          </cell>
          <cell r="X60">
            <v>0</v>
          </cell>
          <cell r="AA60">
            <v>0</v>
          </cell>
          <cell r="AB60">
            <v>0.43</v>
          </cell>
          <cell r="AD60">
            <v>0.47</v>
          </cell>
          <cell r="AE60">
            <v>3.83</v>
          </cell>
          <cell r="AF60">
            <v>4.26</v>
          </cell>
          <cell r="AG60">
            <v>0.43</v>
          </cell>
          <cell r="AH60">
            <v>0.85</v>
          </cell>
          <cell r="AI60">
            <v>0</v>
          </cell>
          <cell r="AK60">
            <v>21.3</v>
          </cell>
          <cell r="AL60">
            <v>2.34</v>
          </cell>
          <cell r="AM60">
            <v>47</v>
          </cell>
          <cell r="AN60">
            <v>1000</v>
          </cell>
          <cell r="AO60">
            <v>26</v>
          </cell>
          <cell r="AP60">
            <v>130</v>
          </cell>
          <cell r="AQ60">
            <v>98</v>
          </cell>
          <cell r="AR60">
            <v>1.3</v>
          </cell>
          <cell r="AS60">
            <v>0.9</v>
          </cell>
        </row>
        <row r="61">
          <cell r="A61">
            <v>1087</v>
          </cell>
          <cell r="B61" t="str">
            <v>Arroz à valenciana</v>
          </cell>
          <cell r="C61" t="str">
            <v>Pratos compostos</v>
          </cell>
          <cell r="D61" t="str">
            <v>Pratos, incl. refeições prontas a comer (excluindo sopas e saladas)</v>
          </cell>
          <cell r="E61" t="str">
            <v>Pratos à base de massas alimentícias e arroz (ou outro cereal)</v>
          </cell>
          <cell r="F61">
            <v>111</v>
          </cell>
          <cell r="G61">
            <v>463</v>
          </cell>
          <cell r="H61">
            <v>5.3</v>
          </cell>
          <cell r="I61">
            <v>1.4</v>
          </cell>
          <cell r="J61">
            <v>2.4</v>
          </cell>
          <cell r="K61">
            <v>0.8</v>
          </cell>
          <cell r="L61">
            <v>0.437</v>
          </cell>
          <cell r="M61">
            <v>0</v>
          </cell>
          <cell r="N61">
            <v>7.7</v>
          </cell>
          <cell r="O61">
            <v>0.7</v>
          </cell>
          <cell r="P61">
            <v>0.1</v>
          </cell>
          <cell r="Q61">
            <v>7</v>
          </cell>
          <cell r="R61">
            <v>0.8</v>
          </cell>
          <cell r="S61">
            <v>7.6</v>
          </cell>
          <cell r="T61">
            <v>0.5</v>
          </cell>
          <cell r="U61">
            <v>0</v>
          </cell>
          <cell r="V61">
            <v>77.400000000000006</v>
          </cell>
          <cell r="W61">
            <v>0</v>
          </cell>
          <cell r="X61">
            <v>29</v>
          </cell>
          <cell r="Y61">
            <v>86</v>
          </cell>
          <cell r="Z61">
            <v>267</v>
          </cell>
          <cell r="AA61">
            <v>0.5</v>
          </cell>
          <cell r="AB61">
            <v>0.67</v>
          </cell>
          <cell r="AC61">
            <v>0.11</v>
          </cell>
          <cell r="AD61">
            <v>0.06</v>
          </cell>
          <cell r="AE61">
            <v>1.9</v>
          </cell>
          <cell r="AF61">
            <v>3.33</v>
          </cell>
          <cell r="AG61">
            <v>1.51</v>
          </cell>
          <cell r="AH61">
            <v>0.15</v>
          </cell>
          <cell r="AI61">
            <v>4</v>
          </cell>
          <cell r="AJ61">
            <v>13.2</v>
          </cell>
          <cell r="AK61">
            <v>13</v>
          </cell>
          <cell r="AL61">
            <v>0.94599999999999995</v>
          </cell>
          <cell r="AM61">
            <v>180</v>
          </cell>
          <cell r="AN61">
            <v>150</v>
          </cell>
          <cell r="AO61">
            <v>23</v>
          </cell>
          <cell r="AP61">
            <v>89</v>
          </cell>
          <cell r="AQ61">
            <v>21</v>
          </cell>
          <cell r="AR61">
            <v>1.5</v>
          </cell>
          <cell r="AS61">
            <v>0.7</v>
          </cell>
        </row>
        <row r="62">
          <cell r="A62">
            <v>402</v>
          </cell>
          <cell r="B62" t="str">
            <v>Arroz agulha cru</v>
          </cell>
          <cell r="C62" t="str">
            <v>Cereais e produtos à base de cereais</v>
          </cell>
          <cell r="D62" t="str">
            <v>Cereais e seus derivados primários</v>
          </cell>
          <cell r="E62" t="str">
            <v>Grãos de cereais (e grãos semelhantes a cereais)</v>
          </cell>
          <cell r="F62">
            <v>347</v>
          </cell>
          <cell r="G62">
            <v>1470</v>
          </cell>
          <cell r="H62">
            <v>0.4</v>
          </cell>
          <cell r="I62">
            <v>0.1</v>
          </cell>
          <cell r="J62">
            <v>0.1</v>
          </cell>
          <cell r="K62">
            <v>0.1</v>
          </cell>
          <cell r="L62">
            <v>0.1</v>
          </cell>
          <cell r="M62">
            <v>0</v>
          </cell>
          <cell r="N62">
            <v>78.099999999999994</v>
          </cell>
          <cell r="O62">
            <v>0</v>
          </cell>
          <cell r="P62">
            <v>0</v>
          </cell>
          <cell r="Q62">
            <v>78.099999999999994</v>
          </cell>
          <cell r="R62">
            <v>2.1</v>
          </cell>
          <cell r="S62">
            <v>6.7</v>
          </cell>
          <cell r="T62">
            <v>0</v>
          </cell>
          <cell r="U62">
            <v>0</v>
          </cell>
          <cell r="V62">
            <v>13.9</v>
          </cell>
          <cell r="W62">
            <v>0</v>
          </cell>
          <cell r="X62">
            <v>0</v>
          </cell>
          <cell r="Y62">
            <v>0</v>
          </cell>
          <cell r="Z62">
            <v>0</v>
          </cell>
          <cell r="AA62">
            <v>0</v>
          </cell>
          <cell r="AB62">
            <v>0.1</v>
          </cell>
          <cell r="AC62">
            <v>0.06</v>
          </cell>
          <cell r="AD62">
            <v>0.03</v>
          </cell>
          <cell r="AE62">
            <v>2</v>
          </cell>
          <cell r="AF62">
            <v>3.4</v>
          </cell>
          <cell r="AG62">
            <v>1.4</v>
          </cell>
          <cell r="AH62">
            <v>0.28999999999999998</v>
          </cell>
          <cell r="AI62">
            <v>0</v>
          </cell>
          <cell r="AJ62">
            <v>0</v>
          </cell>
          <cell r="AK62">
            <v>19</v>
          </cell>
          <cell r="AL62">
            <v>0.5</v>
          </cell>
          <cell r="AM62">
            <v>6</v>
          </cell>
          <cell r="AN62">
            <v>94</v>
          </cell>
          <cell r="AO62">
            <v>13</v>
          </cell>
          <cell r="AP62">
            <v>87</v>
          </cell>
          <cell r="AQ62">
            <v>32</v>
          </cell>
          <cell r="AR62">
            <v>0.6</v>
          </cell>
          <cell r="AS62">
            <v>1.3</v>
          </cell>
        </row>
        <row r="63">
          <cell r="A63">
            <v>400</v>
          </cell>
          <cell r="B63" t="str">
            <v>Arroz carolino branqueado cru</v>
          </cell>
          <cell r="C63" t="str">
            <v>Cereais e produtos à base de cereais</v>
          </cell>
          <cell r="D63" t="str">
            <v>Cereais e seus derivados primários</v>
          </cell>
          <cell r="E63" t="str">
            <v>Grãos de cereais (e grãos semelhantes a cereais)</v>
          </cell>
          <cell r="F63">
            <v>357</v>
          </cell>
          <cell r="G63">
            <v>1520</v>
          </cell>
          <cell r="H63">
            <v>0.5</v>
          </cell>
          <cell r="I63">
            <v>0.1</v>
          </cell>
          <cell r="J63">
            <v>0.1</v>
          </cell>
          <cell r="K63">
            <v>0.2</v>
          </cell>
          <cell r="L63">
            <v>0.2</v>
          </cell>
          <cell r="M63">
            <v>0</v>
          </cell>
          <cell r="N63">
            <v>79.599999999999994</v>
          </cell>
          <cell r="O63">
            <v>0</v>
          </cell>
          <cell r="P63">
            <v>0</v>
          </cell>
          <cell r="Q63">
            <v>79.599999999999994</v>
          </cell>
          <cell r="R63">
            <v>2.2000000000000002</v>
          </cell>
          <cell r="S63">
            <v>7.4</v>
          </cell>
          <cell r="T63">
            <v>0</v>
          </cell>
          <cell r="U63">
            <v>0</v>
          </cell>
          <cell r="V63">
            <v>10.7</v>
          </cell>
          <cell r="W63">
            <v>0</v>
          </cell>
          <cell r="X63">
            <v>0</v>
          </cell>
          <cell r="Y63">
            <v>0</v>
          </cell>
          <cell r="Z63">
            <v>0</v>
          </cell>
          <cell r="AA63">
            <v>0</v>
          </cell>
          <cell r="AB63">
            <v>0.1</v>
          </cell>
          <cell r="AC63">
            <v>7.0000000000000007E-2</v>
          </cell>
          <cell r="AD63">
            <v>0.03</v>
          </cell>
          <cell r="AE63">
            <v>2</v>
          </cell>
          <cell r="AF63">
            <v>3.6</v>
          </cell>
          <cell r="AG63">
            <v>1.6</v>
          </cell>
          <cell r="AH63">
            <v>0.3</v>
          </cell>
          <cell r="AI63">
            <v>0</v>
          </cell>
          <cell r="AJ63">
            <v>0</v>
          </cell>
          <cell r="AK63">
            <v>20</v>
          </cell>
          <cell r="AL63">
            <v>1</v>
          </cell>
          <cell r="AM63">
            <v>6</v>
          </cell>
          <cell r="AN63">
            <v>110</v>
          </cell>
          <cell r="AO63">
            <v>11</v>
          </cell>
          <cell r="AP63">
            <v>92</v>
          </cell>
          <cell r="AQ63">
            <v>13</v>
          </cell>
          <cell r="AR63">
            <v>0.6</v>
          </cell>
          <cell r="AS63">
            <v>1.3</v>
          </cell>
        </row>
        <row r="64">
          <cell r="A64">
            <v>403</v>
          </cell>
          <cell r="B64" t="str">
            <v>Arroz cozido simples</v>
          </cell>
          <cell r="C64" t="str">
            <v>Cereais e produtos à base de cereais</v>
          </cell>
          <cell r="D64" t="str">
            <v>Cereais e seus derivados primários</v>
          </cell>
          <cell r="E64" t="str">
            <v>Grãos de cereais (e grãos semelhantes a cereais)</v>
          </cell>
          <cell r="F64">
            <v>125</v>
          </cell>
          <cell r="G64">
            <v>532</v>
          </cell>
          <cell r="H64">
            <v>0.2</v>
          </cell>
          <cell r="I64">
            <v>0</v>
          </cell>
          <cell r="J64">
            <v>0.1</v>
          </cell>
          <cell r="K64">
            <v>0.1</v>
          </cell>
          <cell r="L64">
            <v>0</v>
          </cell>
          <cell r="M64">
            <v>0</v>
          </cell>
          <cell r="N64">
            <v>28</v>
          </cell>
          <cell r="O64">
            <v>0</v>
          </cell>
          <cell r="P64">
            <v>0</v>
          </cell>
          <cell r="Q64">
            <v>28</v>
          </cell>
          <cell r="R64">
            <v>0.8</v>
          </cell>
          <cell r="S64">
            <v>2.5</v>
          </cell>
          <cell r="T64">
            <v>0.8</v>
          </cell>
          <cell r="U64">
            <v>0</v>
          </cell>
          <cell r="V64">
            <v>68.400000000000006</v>
          </cell>
          <cell r="W64">
            <v>0</v>
          </cell>
          <cell r="X64">
            <v>0</v>
          </cell>
          <cell r="Y64">
            <v>0</v>
          </cell>
          <cell r="Z64">
            <v>0</v>
          </cell>
          <cell r="AA64">
            <v>0</v>
          </cell>
          <cell r="AB64">
            <v>0</v>
          </cell>
          <cell r="AC64">
            <v>0.01</v>
          </cell>
          <cell r="AD64">
            <v>0.01</v>
          </cell>
          <cell r="AE64">
            <v>0.6</v>
          </cell>
          <cell r="AF64">
            <v>1.1000000000000001</v>
          </cell>
          <cell r="AG64">
            <v>0.5</v>
          </cell>
          <cell r="AH64">
            <v>0.08</v>
          </cell>
          <cell r="AI64">
            <v>0</v>
          </cell>
          <cell r="AJ64">
            <v>0</v>
          </cell>
          <cell r="AK64">
            <v>5.8</v>
          </cell>
          <cell r="AL64">
            <v>0.9</v>
          </cell>
          <cell r="AM64">
            <v>310</v>
          </cell>
          <cell r="AN64">
            <v>36</v>
          </cell>
          <cell r="AO64">
            <v>7</v>
          </cell>
          <cell r="AP64">
            <v>33</v>
          </cell>
          <cell r="AQ64">
            <v>15</v>
          </cell>
          <cell r="AR64">
            <v>0.2</v>
          </cell>
          <cell r="AS64">
            <v>0.6</v>
          </cell>
          <cell r="AU64">
            <v>0.6</v>
          </cell>
        </row>
        <row r="65">
          <cell r="A65">
            <v>1058</v>
          </cell>
          <cell r="B65" t="str">
            <v>Arroz de bacalhau</v>
          </cell>
          <cell r="C65" t="str">
            <v>Pratos compostos</v>
          </cell>
          <cell r="D65" t="str">
            <v>Pratos, incl. refeições prontas a comer (excluindo sopas e saladas)</v>
          </cell>
          <cell r="E65" t="str">
            <v>Pratos à base de massas alimentícias e arroz (ou outro cereal)</v>
          </cell>
          <cell r="F65">
            <v>90</v>
          </cell>
          <cell r="G65">
            <v>379</v>
          </cell>
          <cell r="H65">
            <v>1.6</v>
          </cell>
          <cell r="I65">
            <v>0.2</v>
          </cell>
          <cell r="J65">
            <v>1.2</v>
          </cell>
          <cell r="K65">
            <v>0.2</v>
          </cell>
          <cell r="L65">
            <v>0.19600000000000001</v>
          </cell>
          <cell r="M65">
            <v>0</v>
          </cell>
          <cell r="N65">
            <v>15.3</v>
          </cell>
          <cell r="O65">
            <v>1.4</v>
          </cell>
          <cell r="P65">
            <v>0.1</v>
          </cell>
          <cell r="Q65">
            <v>13.9</v>
          </cell>
          <cell r="R65">
            <v>0.9</v>
          </cell>
          <cell r="S65">
            <v>3.1</v>
          </cell>
          <cell r="T65">
            <v>0.4</v>
          </cell>
          <cell r="U65">
            <v>0</v>
          </cell>
          <cell r="V65">
            <v>78.400000000000006</v>
          </cell>
          <cell r="W65">
            <v>0</v>
          </cell>
          <cell r="X65">
            <v>4</v>
          </cell>
          <cell r="Y65">
            <v>28</v>
          </cell>
          <cell r="Z65">
            <v>163</v>
          </cell>
          <cell r="AA65">
            <v>0.3</v>
          </cell>
          <cell r="AB65">
            <v>0.65</v>
          </cell>
          <cell r="AC65">
            <v>0.05</v>
          </cell>
          <cell r="AD65">
            <v>0.02</v>
          </cell>
          <cell r="AE65">
            <v>0.66</v>
          </cell>
          <cell r="AF65">
            <v>1.25</v>
          </cell>
          <cell r="AG65">
            <v>0.57999999999999996</v>
          </cell>
          <cell r="AH65">
            <v>0.12</v>
          </cell>
          <cell r="AI65">
            <v>7.0000000000000007E-2</v>
          </cell>
          <cell r="AJ65">
            <v>7.2</v>
          </cell>
          <cell r="AK65">
            <v>11</v>
          </cell>
          <cell r="AL65">
            <v>0.81200000000000006</v>
          </cell>
          <cell r="AM65">
            <v>170</v>
          </cell>
          <cell r="AN65">
            <v>120</v>
          </cell>
          <cell r="AO65">
            <v>11</v>
          </cell>
          <cell r="AP65">
            <v>34</v>
          </cell>
          <cell r="AQ65">
            <v>9.3000000000000007</v>
          </cell>
          <cell r="AR65">
            <v>0.4</v>
          </cell>
          <cell r="AS65">
            <v>0.4</v>
          </cell>
        </row>
        <row r="66">
          <cell r="A66">
            <v>1059</v>
          </cell>
          <cell r="B66" t="str">
            <v>Arroz de bacalhau com margarina</v>
          </cell>
          <cell r="C66" t="str">
            <v>Pratos compostos</v>
          </cell>
          <cell r="D66" t="str">
            <v>Pratos, incl. refeições prontas a comer (excluindo sopas e saladas)</v>
          </cell>
          <cell r="E66" t="str">
            <v>Pratos à base de massas alimentícias e arroz (ou outro cereal)</v>
          </cell>
          <cell r="F66">
            <v>91</v>
          </cell>
          <cell r="G66">
            <v>383</v>
          </cell>
          <cell r="H66">
            <v>2.1</v>
          </cell>
          <cell r="I66">
            <v>1</v>
          </cell>
          <cell r="J66">
            <v>0.4</v>
          </cell>
          <cell r="K66">
            <v>0.6</v>
          </cell>
          <cell r="L66">
            <v>0.55200000000000005</v>
          </cell>
          <cell r="M66">
            <v>0</v>
          </cell>
          <cell r="N66">
            <v>12.2</v>
          </cell>
          <cell r="O66">
            <v>0.8</v>
          </cell>
          <cell r="P66">
            <v>0.1</v>
          </cell>
          <cell r="Q66">
            <v>11.2</v>
          </cell>
          <cell r="R66">
            <v>0.7</v>
          </cell>
          <cell r="S66">
            <v>5.4</v>
          </cell>
          <cell r="T66">
            <v>1</v>
          </cell>
          <cell r="U66">
            <v>0</v>
          </cell>
          <cell r="V66">
            <v>78.400000000000006</v>
          </cell>
          <cell r="W66">
            <v>0</v>
          </cell>
          <cell r="X66">
            <v>11</v>
          </cell>
          <cell r="Y66">
            <v>79</v>
          </cell>
          <cell r="Z66">
            <v>396</v>
          </cell>
          <cell r="AA66">
            <v>1</v>
          </cell>
          <cell r="AB66">
            <v>0.34</v>
          </cell>
          <cell r="AC66">
            <v>0.04</v>
          </cell>
          <cell r="AD66">
            <v>0.03</v>
          </cell>
          <cell r="AE66">
            <v>0.69</v>
          </cell>
          <cell r="AF66">
            <v>1.69</v>
          </cell>
          <cell r="AG66">
            <v>1</v>
          </cell>
          <cell r="AH66">
            <v>0.1</v>
          </cell>
          <cell r="AI66">
            <v>0.2</v>
          </cell>
          <cell r="AJ66">
            <v>5.2</v>
          </cell>
          <cell r="AK66">
            <v>8.6999999999999993</v>
          </cell>
          <cell r="AL66">
            <v>1.32</v>
          </cell>
          <cell r="AM66">
            <v>400</v>
          </cell>
          <cell r="AN66">
            <v>110</v>
          </cell>
          <cell r="AO66">
            <v>16</v>
          </cell>
          <cell r="AP66">
            <v>47</v>
          </cell>
          <cell r="AQ66">
            <v>11</v>
          </cell>
          <cell r="AR66">
            <v>0.3</v>
          </cell>
          <cell r="AS66">
            <v>0.4</v>
          </cell>
        </row>
        <row r="67">
          <cell r="A67">
            <v>1096</v>
          </cell>
          <cell r="B67" t="str">
            <v>Arroz de cabidela</v>
          </cell>
          <cell r="C67" t="str">
            <v>Pratos compostos</v>
          </cell>
          <cell r="D67" t="str">
            <v>Pratos, incl. refeições prontas a comer (excluindo sopas e saladas)</v>
          </cell>
          <cell r="E67" t="str">
            <v>Pratos à base de massas alimentícias e arroz (ou outro cereal)</v>
          </cell>
          <cell r="F67">
            <v>105</v>
          </cell>
          <cell r="G67">
            <v>444</v>
          </cell>
          <cell r="H67">
            <v>1.9</v>
          </cell>
          <cell r="I67">
            <v>0.3</v>
          </cell>
          <cell r="J67">
            <v>1.1000000000000001</v>
          </cell>
          <cell r="K67">
            <v>0.3</v>
          </cell>
          <cell r="L67">
            <v>0.249</v>
          </cell>
          <cell r="M67">
            <v>0</v>
          </cell>
          <cell r="N67">
            <v>12.2</v>
          </cell>
          <cell r="O67">
            <v>0.3</v>
          </cell>
          <cell r="P67">
            <v>0.1</v>
          </cell>
          <cell r="Q67">
            <v>11.8</v>
          </cell>
          <cell r="R67">
            <v>0.5</v>
          </cell>
          <cell r="S67">
            <v>9.4</v>
          </cell>
          <cell r="T67">
            <v>0.5</v>
          </cell>
          <cell r="U67">
            <v>0</v>
          </cell>
          <cell r="V67">
            <v>74.900000000000006</v>
          </cell>
          <cell r="W67">
            <v>0.2</v>
          </cell>
          <cell r="X67">
            <v>31</v>
          </cell>
          <cell r="Y67">
            <v>12</v>
          </cell>
          <cell r="Z67">
            <v>50</v>
          </cell>
          <cell r="AA67">
            <v>0.1</v>
          </cell>
          <cell r="AB67">
            <v>0.3</v>
          </cell>
          <cell r="AC67">
            <v>0.08</v>
          </cell>
          <cell r="AD67">
            <v>7.0000000000000007E-2</v>
          </cell>
          <cell r="AE67">
            <v>3.2</v>
          </cell>
          <cell r="AF67">
            <v>4.91</v>
          </cell>
          <cell r="AG67">
            <v>1.79</v>
          </cell>
          <cell r="AH67">
            <v>0.2</v>
          </cell>
          <cell r="AI67">
            <v>0.26</v>
          </cell>
          <cell r="AJ67">
            <v>4.3</v>
          </cell>
          <cell r="AK67">
            <v>12</v>
          </cell>
          <cell r="AL67">
            <v>1.04</v>
          </cell>
          <cell r="AM67">
            <v>200</v>
          </cell>
          <cell r="AN67">
            <v>190</v>
          </cell>
          <cell r="AO67">
            <v>13</v>
          </cell>
          <cell r="AP67">
            <v>90</v>
          </cell>
          <cell r="AQ67">
            <v>15</v>
          </cell>
          <cell r="AR67">
            <v>0.5</v>
          </cell>
          <cell r="AS67">
            <v>0.6</v>
          </cell>
        </row>
        <row r="68">
          <cell r="A68">
            <v>405</v>
          </cell>
          <cell r="B68" t="str">
            <v>Arroz de cenoura com azeite</v>
          </cell>
          <cell r="C68" t="str">
            <v>Pratos compostos</v>
          </cell>
          <cell r="D68" t="str">
            <v>Pratos, incl. refeições prontas a comer (excluindo sopas e saladas)</v>
          </cell>
          <cell r="E68" t="str">
            <v>Pratos à base de massas alimentícias e arroz (ou outro cereal)</v>
          </cell>
          <cell r="F68">
            <v>127</v>
          </cell>
          <cell r="G68">
            <v>533</v>
          </cell>
          <cell r="H68">
            <v>4.2</v>
          </cell>
          <cell r="I68">
            <v>0.6</v>
          </cell>
          <cell r="J68">
            <v>3.2</v>
          </cell>
          <cell r="K68">
            <v>0.3</v>
          </cell>
          <cell r="L68">
            <v>0.28599999999999998</v>
          </cell>
          <cell r="M68">
            <v>0</v>
          </cell>
          <cell r="N68">
            <v>19.899999999999999</v>
          </cell>
          <cell r="O68">
            <v>0.9</v>
          </cell>
          <cell r="P68">
            <v>0.1</v>
          </cell>
          <cell r="Q68">
            <v>19</v>
          </cell>
          <cell r="R68">
            <v>1.1000000000000001</v>
          </cell>
          <cell r="S68">
            <v>1.8</v>
          </cell>
          <cell r="T68">
            <v>0.7</v>
          </cell>
          <cell r="U68">
            <v>0</v>
          </cell>
          <cell r="V68">
            <v>72.5</v>
          </cell>
          <cell r="W68">
            <v>0</v>
          </cell>
          <cell r="X68">
            <v>0</v>
          </cell>
          <cell r="Y68">
            <v>143</v>
          </cell>
          <cell r="Z68">
            <v>859</v>
          </cell>
          <cell r="AA68">
            <v>0</v>
          </cell>
          <cell r="AB68">
            <v>0.7</v>
          </cell>
          <cell r="AC68">
            <v>0.02</v>
          </cell>
          <cell r="AD68">
            <v>0.01</v>
          </cell>
          <cell r="AE68">
            <v>0.54</v>
          </cell>
          <cell r="AF68">
            <v>1.06</v>
          </cell>
          <cell r="AG68">
            <v>0.37</v>
          </cell>
          <cell r="AH68">
            <v>7.0000000000000007E-2</v>
          </cell>
          <cell r="AI68">
            <v>0</v>
          </cell>
          <cell r="AJ68">
            <v>0.8</v>
          </cell>
          <cell r="AK68">
            <v>6.9</v>
          </cell>
          <cell r="AL68">
            <v>0.92500000000000004</v>
          </cell>
          <cell r="AM68">
            <v>270</v>
          </cell>
          <cell r="AN68">
            <v>67</v>
          </cell>
          <cell r="AO68">
            <v>13</v>
          </cell>
          <cell r="AP68">
            <v>28</v>
          </cell>
          <cell r="AQ68">
            <v>12</v>
          </cell>
          <cell r="AR68">
            <v>0.3</v>
          </cell>
          <cell r="AS68">
            <v>0.3</v>
          </cell>
        </row>
        <row r="69">
          <cell r="A69">
            <v>1091</v>
          </cell>
          <cell r="B69" t="str">
            <v>Arroz de ervilhas</v>
          </cell>
          <cell r="C69" t="str">
            <v>Pratos compostos</v>
          </cell>
          <cell r="D69" t="str">
            <v>Pratos, incl. refeições prontas a comer (excluindo sopas e saladas)</v>
          </cell>
          <cell r="E69" t="str">
            <v>Pratos à base de massas alimentícias e arroz (ou outro cereal)</v>
          </cell>
          <cell r="F69">
            <v>85</v>
          </cell>
          <cell r="G69">
            <v>361</v>
          </cell>
          <cell r="H69">
            <v>0.2</v>
          </cell>
          <cell r="I69">
            <v>0.1</v>
          </cell>
          <cell r="J69">
            <v>0.1</v>
          </cell>
          <cell r="K69">
            <v>0.1</v>
          </cell>
          <cell r="L69">
            <v>7.9600000000000004E-2</v>
          </cell>
          <cell r="M69">
            <v>0</v>
          </cell>
          <cell r="N69">
            <v>18</v>
          </cell>
          <cell r="O69">
            <v>0.2</v>
          </cell>
          <cell r="P69">
            <v>0.2</v>
          </cell>
          <cell r="Q69">
            <v>17.600000000000001</v>
          </cell>
          <cell r="R69">
            <v>1</v>
          </cell>
          <cell r="S69">
            <v>2.2999999999999998</v>
          </cell>
          <cell r="T69">
            <v>0.3</v>
          </cell>
          <cell r="U69">
            <v>0</v>
          </cell>
          <cell r="V69">
            <v>78.3</v>
          </cell>
          <cell r="W69">
            <v>0</v>
          </cell>
          <cell r="X69">
            <v>0</v>
          </cell>
          <cell r="Y69">
            <v>6</v>
          </cell>
          <cell r="Z69">
            <v>35</v>
          </cell>
          <cell r="AA69">
            <v>0</v>
          </cell>
          <cell r="AB69">
            <v>0.05</v>
          </cell>
          <cell r="AC69">
            <v>0.1</v>
          </cell>
          <cell r="AD69">
            <v>0.01</v>
          </cell>
          <cell r="AE69">
            <v>0.59</v>
          </cell>
          <cell r="AF69">
            <v>1.02</v>
          </cell>
          <cell r="AG69">
            <v>0.44</v>
          </cell>
          <cell r="AH69">
            <v>0.08</v>
          </cell>
          <cell r="AI69">
            <v>0</v>
          </cell>
          <cell r="AJ69">
            <v>2.4</v>
          </cell>
          <cell r="AK69">
            <v>12</v>
          </cell>
          <cell r="AL69">
            <v>0.52100000000000002</v>
          </cell>
          <cell r="AM69">
            <v>120</v>
          </cell>
          <cell r="AN69">
            <v>66</v>
          </cell>
          <cell r="AO69">
            <v>8.5</v>
          </cell>
          <cell r="AP69">
            <v>35</v>
          </cell>
          <cell r="AQ69">
            <v>10</v>
          </cell>
          <cell r="AR69">
            <v>0.4</v>
          </cell>
          <cell r="AS69">
            <v>0.4</v>
          </cell>
        </row>
        <row r="70">
          <cell r="A70">
            <v>1093</v>
          </cell>
          <cell r="B70" t="str">
            <v>Arroz de feijão</v>
          </cell>
          <cell r="C70" t="str">
            <v>Pratos compostos</v>
          </cell>
          <cell r="D70" t="str">
            <v>Pratos, incl. refeições prontas a comer (excluindo sopas e saladas)</v>
          </cell>
          <cell r="E70" t="str">
            <v>Pratos à base de massas alimentícias e arroz (ou outro cereal)</v>
          </cell>
          <cell r="F70">
            <v>139</v>
          </cell>
          <cell r="G70">
            <v>584</v>
          </cell>
          <cell r="H70">
            <v>4.4000000000000004</v>
          </cell>
          <cell r="I70">
            <v>0.6</v>
          </cell>
          <cell r="J70">
            <v>3.3</v>
          </cell>
          <cell r="K70">
            <v>0.4</v>
          </cell>
          <cell r="L70">
            <v>0.32800000000000001</v>
          </cell>
          <cell r="M70">
            <v>0</v>
          </cell>
          <cell r="N70">
            <v>20.8</v>
          </cell>
          <cell r="O70">
            <v>0.4</v>
          </cell>
          <cell r="P70">
            <v>0.4</v>
          </cell>
          <cell r="Q70">
            <v>20</v>
          </cell>
          <cell r="R70">
            <v>1.9</v>
          </cell>
          <cell r="S70">
            <v>3.1</v>
          </cell>
          <cell r="T70">
            <v>0.4</v>
          </cell>
          <cell r="U70">
            <v>0</v>
          </cell>
          <cell r="V70">
            <v>69.400000000000006</v>
          </cell>
          <cell r="W70">
            <v>0</v>
          </cell>
          <cell r="X70">
            <v>0</v>
          </cell>
          <cell r="Y70">
            <v>0</v>
          </cell>
          <cell r="Z70">
            <v>1</v>
          </cell>
          <cell r="AA70">
            <v>0</v>
          </cell>
          <cell r="AB70">
            <v>0.66</v>
          </cell>
          <cell r="AC70">
            <v>0.05</v>
          </cell>
          <cell r="AD70">
            <v>0.02</v>
          </cell>
          <cell r="AE70">
            <v>0.65</v>
          </cell>
          <cell r="AF70">
            <v>1.2</v>
          </cell>
          <cell r="AG70">
            <v>0.55000000000000004</v>
          </cell>
          <cell r="AH70">
            <v>0.1</v>
          </cell>
          <cell r="AI70">
            <v>0</v>
          </cell>
          <cell r="AJ70">
            <v>0.8</v>
          </cell>
          <cell r="AK70">
            <v>14</v>
          </cell>
          <cell r="AL70">
            <v>0.878</v>
          </cell>
          <cell r="AM70">
            <v>180</v>
          </cell>
          <cell r="AN70">
            <v>120</v>
          </cell>
          <cell r="AO70">
            <v>15</v>
          </cell>
          <cell r="AP70">
            <v>50</v>
          </cell>
          <cell r="AQ70">
            <v>19</v>
          </cell>
          <cell r="AR70">
            <v>0.7</v>
          </cell>
          <cell r="AS70">
            <v>0.5</v>
          </cell>
        </row>
        <row r="71">
          <cell r="A71">
            <v>958</v>
          </cell>
          <cell r="B71" t="str">
            <v>Arroz de frango</v>
          </cell>
          <cell r="C71" t="str">
            <v>Pratos compostos</v>
          </cell>
          <cell r="D71" t="str">
            <v>Pratos, incl. refeições prontas a comer (excluindo sopas e saladas)</v>
          </cell>
          <cell r="E71" t="str">
            <v>Pratos à base de massas alimentícias e arroz (ou outro cereal)</v>
          </cell>
          <cell r="F71">
            <v>205</v>
          </cell>
          <cell r="G71">
            <v>860</v>
          </cell>
          <cell r="H71">
            <v>7.6</v>
          </cell>
          <cell r="I71">
            <v>1.5</v>
          </cell>
          <cell r="J71">
            <v>3.9</v>
          </cell>
          <cell r="K71">
            <v>1.2</v>
          </cell>
          <cell r="L71">
            <v>1.01</v>
          </cell>
          <cell r="M71">
            <v>0</v>
          </cell>
          <cell r="N71">
            <v>25.2</v>
          </cell>
          <cell r="O71">
            <v>0.7</v>
          </cell>
          <cell r="P71">
            <v>0.1</v>
          </cell>
          <cell r="Q71">
            <v>24.4</v>
          </cell>
          <cell r="R71">
            <v>1</v>
          </cell>
          <cell r="S71">
            <v>8.4</v>
          </cell>
          <cell r="T71">
            <v>0.9</v>
          </cell>
          <cell r="U71">
            <v>0</v>
          </cell>
          <cell r="V71">
            <v>56.9</v>
          </cell>
          <cell r="W71">
            <v>0</v>
          </cell>
          <cell r="X71">
            <v>31</v>
          </cell>
          <cell r="Y71">
            <v>20</v>
          </cell>
          <cell r="Z71">
            <v>83</v>
          </cell>
          <cell r="AA71">
            <v>0.1</v>
          </cell>
          <cell r="AB71">
            <v>0.73</v>
          </cell>
          <cell r="AC71">
            <v>0.04</v>
          </cell>
          <cell r="AD71">
            <v>0.08</v>
          </cell>
          <cell r="AE71">
            <v>1.8</v>
          </cell>
          <cell r="AF71">
            <v>4.3600000000000003</v>
          </cell>
          <cell r="AG71">
            <v>1.53</v>
          </cell>
          <cell r="AH71">
            <v>0.14000000000000001</v>
          </cell>
          <cell r="AI71">
            <v>0.13</v>
          </cell>
          <cell r="AJ71">
            <v>2.4</v>
          </cell>
          <cell r="AK71">
            <v>8</v>
          </cell>
          <cell r="AL71">
            <v>1.4</v>
          </cell>
          <cell r="AM71">
            <v>350</v>
          </cell>
          <cell r="AN71">
            <v>95</v>
          </cell>
          <cell r="AO71">
            <v>12</v>
          </cell>
          <cell r="AP71">
            <v>71</v>
          </cell>
          <cell r="AQ71">
            <v>19</v>
          </cell>
          <cell r="AR71">
            <v>0.5</v>
          </cell>
          <cell r="AS71">
            <v>0.7</v>
          </cell>
        </row>
        <row r="72">
          <cell r="A72">
            <v>1098</v>
          </cell>
          <cell r="B72" t="str">
            <v>Arroz de frango com feijão e chouriço</v>
          </cell>
          <cell r="C72" t="str">
            <v>Pratos compostos</v>
          </cell>
          <cell r="D72" t="str">
            <v>Pratos, incl. refeições prontas a comer (excluindo sopas e saladas)</v>
          </cell>
          <cell r="E72" t="str">
            <v>Pratos à base de massas alimentícias e arroz (ou outro cereal)</v>
          </cell>
          <cell r="F72">
            <v>116</v>
          </cell>
          <cell r="G72">
            <v>489</v>
          </cell>
          <cell r="H72">
            <v>3.4</v>
          </cell>
          <cell r="I72">
            <v>1.4</v>
          </cell>
          <cell r="J72">
            <v>1</v>
          </cell>
          <cell r="K72">
            <v>0.4</v>
          </cell>
          <cell r="L72">
            <v>0.32400000000000001</v>
          </cell>
          <cell r="M72">
            <v>0.1</v>
          </cell>
          <cell r="N72">
            <v>8.8000000000000007</v>
          </cell>
          <cell r="O72">
            <v>0.4</v>
          </cell>
          <cell r="P72">
            <v>0.2</v>
          </cell>
          <cell r="Q72">
            <v>8.1999999999999993</v>
          </cell>
          <cell r="R72">
            <v>1.4</v>
          </cell>
          <cell r="S72">
            <v>10.9</v>
          </cell>
          <cell r="T72">
            <v>0.3</v>
          </cell>
          <cell r="U72">
            <v>0.6</v>
          </cell>
          <cell r="V72">
            <v>74.099999999999994</v>
          </cell>
          <cell r="W72">
            <v>0</v>
          </cell>
          <cell r="X72">
            <v>40</v>
          </cell>
          <cell r="Y72">
            <v>15</v>
          </cell>
          <cell r="Z72">
            <v>1</v>
          </cell>
          <cell r="AA72">
            <v>0.1</v>
          </cell>
          <cell r="AB72">
            <v>0.16</v>
          </cell>
          <cell r="AC72">
            <v>0.11</v>
          </cell>
          <cell r="AD72">
            <v>0.09</v>
          </cell>
          <cell r="AE72">
            <v>3.5</v>
          </cell>
          <cell r="AF72">
            <v>5.41</v>
          </cell>
          <cell r="AG72">
            <v>2.0699999999999998</v>
          </cell>
          <cell r="AH72">
            <v>0.22</v>
          </cell>
          <cell r="AI72">
            <v>0.31</v>
          </cell>
          <cell r="AJ72">
            <v>0.6</v>
          </cell>
          <cell r="AK72">
            <v>24</v>
          </cell>
          <cell r="AL72">
            <v>0.92100000000000004</v>
          </cell>
          <cell r="AM72">
            <v>120</v>
          </cell>
          <cell r="AN72">
            <v>250</v>
          </cell>
          <cell r="AO72">
            <v>18</v>
          </cell>
          <cell r="AP72">
            <v>110</v>
          </cell>
          <cell r="AQ72">
            <v>20</v>
          </cell>
          <cell r="AR72">
            <v>0.9</v>
          </cell>
          <cell r="AS72">
            <v>0.8</v>
          </cell>
        </row>
        <row r="73">
          <cell r="A73">
            <v>1097</v>
          </cell>
          <cell r="B73" t="str">
            <v>Arroz de frango malandrinho à moda de Monção</v>
          </cell>
          <cell r="C73" t="str">
            <v>Pratos compostos</v>
          </cell>
          <cell r="D73" t="str">
            <v>Pratos, incl. refeições prontas a comer (excluindo sopas e saladas)</v>
          </cell>
          <cell r="E73" t="str">
            <v>Pratos à base de massas alimentícias e arroz (ou outro cereal)</v>
          </cell>
          <cell r="F73">
            <v>132</v>
          </cell>
          <cell r="G73">
            <v>554</v>
          </cell>
          <cell r="H73">
            <v>5.8</v>
          </cell>
          <cell r="I73">
            <v>1.3</v>
          </cell>
          <cell r="J73">
            <v>3.6</v>
          </cell>
          <cell r="K73">
            <v>0.6</v>
          </cell>
          <cell r="L73">
            <v>0.56599999999999995</v>
          </cell>
          <cell r="M73">
            <v>0</v>
          </cell>
          <cell r="N73">
            <v>9.3000000000000007</v>
          </cell>
          <cell r="O73">
            <v>0.2</v>
          </cell>
          <cell r="P73">
            <v>0.1</v>
          </cell>
          <cell r="Q73">
            <v>9</v>
          </cell>
          <cell r="R73">
            <v>0.4</v>
          </cell>
          <cell r="S73">
            <v>10.5</v>
          </cell>
          <cell r="T73">
            <v>0.6</v>
          </cell>
          <cell r="U73">
            <v>0</v>
          </cell>
          <cell r="V73">
            <v>73</v>
          </cell>
          <cell r="W73">
            <v>0</v>
          </cell>
          <cell r="X73">
            <v>37</v>
          </cell>
          <cell r="Y73">
            <v>13</v>
          </cell>
          <cell r="Z73">
            <v>54</v>
          </cell>
          <cell r="AA73">
            <v>0.1</v>
          </cell>
          <cell r="AB73">
            <v>0.56999999999999995</v>
          </cell>
          <cell r="AC73">
            <v>0.09</v>
          </cell>
          <cell r="AD73">
            <v>0.09</v>
          </cell>
          <cell r="AE73">
            <v>3.5</v>
          </cell>
          <cell r="AF73">
            <v>5.44</v>
          </cell>
          <cell r="AG73">
            <v>2.0099999999999998</v>
          </cell>
          <cell r="AH73">
            <v>0.21</v>
          </cell>
          <cell r="AI73">
            <v>0.31</v>
          </cell>
          <cell r="AJ73">
            <v>4.0999999999999996</v>
          </cell>
          <cell r="AK73">
            <v>11</v>
          </cell>
          <cell r="AL73">
            <v>1.03</v>
          </cell>
          <cell r="AM73">
            <v>230</v>
          </cell>
          <cell r="AN73">
            <v>210</v>
          </cell>
          <cell r="AO73">
            <v>12</v>
          </cell>
          <cell r="AP73">
            <v>100</v>
          </cell>
          <cell r="AQ73">
            <v>15</v>
          </cell>
          <cell r="AR73">
            <v>0.6</v>
          </cell>
          <cell r="AS73">
            <v>0.7</v>
          </cell>
        </row>
        <row r="74">
          <cell r="A74">
            <v>1041</v>
          </cell>
          <cell r="B74" t="str">
            <v>Arroz de gambas</v>
          </cell>
          <cell r="C74" t="str">
            <v>Pratos compostos</v>
          </cell>
          <cell r="D74" t="str">
            <v>Pratos, incl. refeições prontas a comer (excluindo sopas e saladas)</v>
          </cell>
          <cell r="E74" t="str">
            <v>Pratos à base de massas alimentícias e arroz (ou outro cereal)</v>
          </cell>
          <cell r="F74">
            <v>94</v>
          </cell>
          <cell r="G74">
            <v>397</v>
          </cell>
          <cell r="H74">
            <v>3.4</v>
          </cell>
          <cell r="I74">
            <v>0.5</v>
          </cell>
          <cell r="J74">
            <v>2.4</v>
          </cell>
          <cell r="K74">
            <v>0.4</v>
          </cell>
          <cell r="L74">
            <v>0.27700000000000002</v>
          </cell>
          <cell r="M74">
            <v>0</v>
          </cell>
          <cell r="N74">
            <v>8.8000000000000007</v>
          </cell>
          <cell r="O74">
            <v>0.6</v>
          </cell>
          <cell r="P74">
            <v>0.1</v>
          </cell>
          <cell r="Q74">
            <v>8.1999999999999993</v>
          </cell>
          <cell r="R74">
            <v>0.5</v>
          </cell>
          <cell r="S74">
            <v>6.9</v>
          </cell>
          <cell r="T74">
            <v>0.2</v>
          </cell>
          <cell r="U74">
            <v>0</v>
          </cell>
          <cell r="V74">
            <v>79.599999999999994</v>
          </cell>
          <cell r="W74">
            <v>0</v>
          </cell>
          <cell r="X74">
            <v>52</v>
          </cell>
          <cell r="Y74">
            <v>54</v>
          </cell>
          <cell r="Z74">
            <v>324</v>
          </cell>
          <cell r="AA74">
            <v>0</v>
          </cell>
          <cell r="AB74">
            <v>0.89</v>
          </cell>
          <cell r="AC74">
            <v>0.04</v>
          </cell>
          <cell r="AD74">
            <v>0.01</v>
          </cell>
          <cell r="AE74">
            <v>1</v>
          </cell>
          <cell r="AF74">
            <v>2.5099999999999998</v>
          </cell>
          <cell r="AG74">
            <v>1.46</v>
          </cell>
          <cell r="AH74">
            <v>0.08</v>
          </cell>
          <cell r="AI74">
            <v>0.7</v>
          </cell>
          <cell r="AJ74">
            <v>6.3</v>
          </cell>
          <cell r="AK74">
            <v>11</v>
          </cell>
          <cell r="AL74">
            <v>0.78500000000000003</v>
          </cell>
          <cell r="AM74">
            <v>69</v>
          </cell>
          <cell r="AN74">
            <v>140</v>
          </cell>
          <cell r="AO74">
            <v>37</v>
          </cell>
          <cell r="AP74">
            <v>67</v>
          </cell>
          <cell r="AQ74">
            <v>14</v>
          </cell>
          <cell r="AR74">
            <v>0.8</v>
          </cell>
          <cell r="AS74">
            <v>0.3</v>
          </cell>
        </row>
        <row r="75">
          <cell r="A75">
            <v>1060</v>
          </cell>
          <cell r="B75" t="str">
            <v>Arroz de lulas</v>
          </cell>
          <cell r="C75" t="str">
            <v>Pratos compostos</v>
          </cell>
          <cell r="D75" t="str">
            <v>Pratos, incl. refeições prontas a comer (excluindo sopas e saladas)</v>
          </cell>
          <cell r="E75" t="str">
            <v>Pratos à base de massas alimentícias e arroz (ou outro cereal)</v>
          </cell>
          <cell r="F75">
            <v>66</v>
          </cell>
          <cell r="G75">
            <v>276</v>
          </cell>
          <cell r="H75">
            <v>2.1</v>
          </cell>
          <cell r="I75">
            <v>0.7</v>
          </cell>
          <cell r="J75">
            <v>0.8</v>
          </cell>
          <cell r="K75">
            <v>0.5</v>
          </cell>
          <cell r="L75">
            <v>0.34100000000000003</v>
          </cell>
          <cell r="M75">
            <v>0</v>
          </cell>
          <cell r="N75">
            <v>6.7</v>
          </cell>
          <cell r="O75">
            <v>0.4</v>
          </cell>
          <cell r="P75">
            <v>0.1</v>
          </cell>
          <cell r="Q75">
            <v>6.2</v>
          </cell>
          <cell r="R75">
            <v>0.4</v>
          </cell>
          <cell r="S75">
            <v>4.8</v>
          </cell>
          <cell r="T75">
            <v>0.6</v>
          </cell>
          <cell r="U75">
            <v>0</v>
          </cell>
          <cell r="V75">
            <v>84.9</v>
          </cell>
          <cell r="W75">
            <v>0</v>
          </cell>
          <cell r="X75">
            <v>36</v>
          </cell>
          <cell r="Y75">
            <v>35</v>
          </cell>
          <cell r="Z75">
            <v>151</v>
          </cell>
          <cell r="AA75">
            <v>0.9</v>
          </cell>
          <cell r="AB75">
            <v>0.54</v>
          </cell>
          <cell r="AC75">
            <v>0.04</v>
          </cell>
          <cell r="AD75">
            <v>0.01</v>
          </cell>
          <cell r="AE75">
            <v>0.53</v>
          </cell>
          <cell r="AF75">
            <v>1.56</v>
          </cell>
          <cell r="AG75">
            <v>1.02</v>
          </cell>
          <cell r="AH75">
            <v>7.0000000000000007E-2</v>
          </cell>
          <cell r="AI75">
            <v>0.28000000000000003</v>
          </cell>
          <cell r="AJ75">
            <v>4.5</v>
          </cell>
          <cell r="AK75">
            <v>8</v>
          </cell>
          <cell r="AL75">
            <v>1.01</v>
          </cell>
          <cell r="AM75">
            <v>240</v>
          </cell>
          <cell r="AN75">
            <v>120</v>
          </cell>
          <cell r="AO75">
            <v>13</v>
          </cell>
          <cell r="AP75">
            <v>80</v>
          </cell>
          <cell r="AQ75">
            <v>17</v>
          </cell>
          <cell r="AR75">
            <v>0.3</v>
          </cell>
          <cell r="AS75">
            <v>0.4</v>
          </cell>
        </row>
        <row r="76">
          <cell r="A76">
            <v>404</v>
          </cell>
          <cell r="B76" t="str">
            <v>Arroz de manteiga</v>
          </cell>
          <cell r="C76" t="str">
            <v>Pratos compostos</v>
          </cell>
          <cell r="D76" t="str">
            <v>Pratos, incl. refeições prontas a comer (excluindo sopas e saladas)</v>
          </cell>
          <cell r="E76" t="str">
            <v>Pratos à base de massas alimentícias e arroz (ou outro cereal)</v>
          </cell>
          <cell r="F76">
            <v>265</v>
          </cell>
          <cell r="G76">
            <v>1110</v>
          </cell>
          <cell r="H76">
            <v>7.7</v>
          </cell>
          <cell r="I76">
            <v>4.3</v>
          </cell>
          <cell r="J76">
            <v>1.8</v>
          </cell>
          <cell r="K76">
            <v>0.3</v>
          </cell>
          <cell r="L76">
            <v>0.23899999999999999</v>
          </cell>
          <cell r="M76">
            <v>0.3</v>
          </cell>
          <cell r="N76">
            <v>44.4</v>
          </cell>
          <cell r="O76">
            <v>0.1</v>
          </cell>
          <cell r="P76">
            <v>0</v>
          </cell>
          <cell r="Q76">
            <v>44.4</v>
          </cell>
          <cell r="R76">
            <v>1.2</v>
          </cell>
          <cell r="S76">
            <v>3.8</v>
          </cell>
          <cell r="T76">
            <v>0.9</v>
          </cell>
          <cell r="U76">
            <v>0</v>
          </cell>
          <cell r="V76">
            <v>42.7</v>
          </cell>
          <cell r="W76">
            <v>0</v>
          </cell>
          <cell r="X76">
            <v>21</v>
          </cell>
          <cell r="Y76">
            <v>51</v>
          </cell>
          <cell r="Z76">
            <v>4</v>
          </cell>
          <cell r="AA76">
            <v>0.1</v>
          </cell>
          <cell r="AB76">
            <v>0.24</v>
          </cell>
          <cell r="AC76">
            <v>0.02</v>
          </cell>
          <cell r="AD76">
            <v>0.01</v>
          </cell>
          <cell r="AE76">
            <v>0.91</v>
          </cell>
          <cell r="AF76">
            <v>1.93</v>
          </cell>
          <cell r="AG76">
            <v>0.8</v>
          </cell>
          <cell r="AH76">
            <v>0.1</v>
          </cell>
          <cell r="AI76">
            <v>0</v>
          </cell>
          <cell r="AJ76">
            <v>0</v>
          </cell>
          <cell r="AK76">
            <v>7.6</v>
          </cell>
          <cell r="AL76">
            <v>1.2</v>
          </cell>
          <cell r="AM76">
            <v>370</v>
          </cell>
          <cell r="AN76">
            <v>43</v>
          </cell>
          <cell r="AO76">
            <v>8.6999999999999993</v>
          </cell>
          <cell r="AP76">
            <v>50</v>
          </cell>
          <cell r="AQ76">
            <v>21</v>
          </cell>
          <cell r="AR76">
            <v>0.4</v>
          </cell>
          <cell r="AS76">
            <v>0.7</v>
          </cell>
        </row>
        <row r="77">
          <cell r="A77">
            <v>1040</v>
          </cell>
          <cell r="B77" t="str">
            <v>Arroz de marisco</v>
          </cell>
          <cell r="C77" t="str">
            <v>Pratos compostos</v>
          </cell>
          <cell r="D77" t="str">
            <v>Pratos, incl. refeições prontas a comer (excluindo sopas e saladas)</v>
          </cell>
          <cell r="E77" t="str">
            <v>Pratos à base de massas alimentícias e arroz (ou outro cereal)</v>
          </cell>
          <cell r="F77">
            <v>72</v>
          </cell>
          <cell r="G77">
            <v>305</v>
          </cell>
          <cell r="H77">
            <v>1.4</v>
          </cell>
          <cell r="I77">
            <v>0.3</v>
          </cell>
          <cell r="J77">
            <v>0.6</v>
          </cell>
          <cell r="K77">
            <v>0.3</v>
          </cell>
          <cell r="L77">
            <v>0.127</v>
          </cell>
          <cell r="M77">
            <v>0</v>
          </cell>
          <cell r="N77">
            <v>8.1999999999999993</v>
          </cell>
          <cell r="O77">
            <v>0.4</v>
          </cell>
          <cell r="P77">
            <v>0</v>
          </cell>
          <cell r="Q77">
            <v>7.7</v>
          </cell>
          <cell r="R77">
            <v>0.4</v>
          </cell>
          <cell r="S77">
            <v>6.5</v>
          </cell>
          <cell r="T77">
            <v>0.7</v>
          </cell>
          <cell r="U77">
            <v>0</v>
          </cell>
          <cell r="V77">
            <v>81.8</v>
          </cell>
          <cell r="W77">
            <v>0</v>
          </cell>
          <cell r="X77">
            <v>31</v>
          </cell>
          <cell r="Y77">
            <v>75</v>
          </cell>
          <cell r="Z77">
            <v>90</v>
          </cell>
          <cell r="AA77">
            <v>0</v>
          </cell>
          <cell r="AB77">
            <v>0.43</v>
          </cell>
          <cell r="AC77">
            <v>0.04</v>
          </cell>
          <cell r="AD77">
            <v>0.06</v>
          </cell>
          <cell r="AE77">
            <v>0.98</v>
          </cell>
          <cell r="AF77">
            <v>2.37</v>
          </cell>
          <cell r="AG77">
            <v>1.39</v>
          </cell>
          <cell r="AH77">
            <v>7.0000000000000007E-2</v>
          </cell>
          <cell r="AI77">
            <v>10</v>
          </cell>
          <cell r="AJ77">
            <v>5.3</v>
          </cell>
          <cell r="AK77">
            <v>13</v>
          </cell>
          <cell r="AL77">
            <v>1.21</v>
          </cell>
          <cell r="AM77">
            <v>270</v>
          </cell>
          <cell r="AN77">
            <v>120</v>
          </cell>
          <cell r="AO77">
            <v>33</v>
          </cell>
          <cell r="AP77">
            <v>93</v>
          </cell>
          <cell r="AQ77">
            <v>33</v>
          </cell>
          <cell r="AR77">
            <v>2.6</v>
          </cell>
          <cell r="AS77">
            <v>1.1000000000000001</v>
          </cell>
        </row>
        <row r="78">
          <cell r="A78">
            <v>1099</v>
          </cell>
          <cell r="B78" t="str">
            <v>Arroz de pato</v>
          </cell>
          <cell r="C78" t="str">
            <v>Pratos compostos</v>
          </cell>
          <cell r="D78" t="str">
            <v>Pratos, incl. refeições prontas a comer (excluindo sopas e saladas)</v>
          </cell>
          <cell r="E78" t="str">
            <v>Pratos à base de massas alimentícias e arroz (ou outro cereal)</v>
          </cell>
          <cell r="F78">
            <v>115</v>
          </cell>
          <cell r="G78">
            <v>484</v>
          </cell>
          <cell r="H78">
            <v>4.2</v>
          </cell>
          <cell r="I78">
            <v>1.3</v>
          </cell>
          <cell r="J78">
            <v>1.7</v>
          </cell>
          <cell r="K78">
            <v>0.5</v>
          </cell>
          <cell r="L78">
            <v>0.41799999999999998</v>
          </cell>
          <cell r="M78">
            <v>0</v>
          </cell>
          <cell r="N78">
            <v>8.4</v>
          </cell>
          <cell r="O78">
            <v>0.1</v>
          </cell>
          <cell r="P78">
            <v>0</v>
          </cell>
          <cell r="Q78">
            <v>8.1999999999999993</v>
          </cell>
          <cell r="R78">
            <v>0.3</v>
          </cell>
          <cell r="S78">
            <v>10.8</v>
          </cell>
          <cell r="T78">
            <v>0.5</v>
          </cell>
          <cell r="U78">
            <v>0</v>
          </cell>
          <cell r="V78">
            <v>75.3</v>
          </cell>
          <cell r="W78">
            <v>0</v>
          </cell>
          <cell r="X78">
            <v>50</v>
          </cell>
          <cell r="Y78">
            <v>15</v>
          </cell>
          <cell r="Z78">
            <v>0</v>
          </cell>
          <cell r="AA78">
            <v>0.2</v>
          </cell>
          <cell r="AB78">
            <v>0.05</v>
          </cell>
          <cell r="AC78">
            <v>0.2</v>
          </cell>
          <cell r="AD78">
            <v>0.24</v>
          </cell>
          <cell r="AE78">
            <v>3</v>
          </cell>
          <cell r="AF78">
            <v>5.31</v>
          </cell>
          <cell r="AG78">
            <v>2.34</v>
          </cell>
          <cell r="AH78">
            <v>0.22</v>
          </cell>
          <cell r="AI78">
            <v>1.6</v>
          </cell>
          <cell r="AJ78">
            <v>0.4</v>
          </cell>
          <cell r="AK78">
            <v>16</v>
          </cell>
          <cell r="AL78">
            <v>1.1100000000000001</v>
          </cell>
          <cell r="AM78">
            <v>220</v>
          </cell>
          <cell r="AN78">
            <v>170</v>
          </cell>
          <cell r="AO78">
            <v>9.3000000000000007</v>
          </cell>
          <cell r="AP78">
            <v>120</v>
          </cell>
          <cell r="AQ78">
            <v>14</v>
          </cell>
          <cell r="AR78">
            <v>1.3</v>
          </cell>
          <cell r="AS78">
            <v>1.1000000000000001</v>
          </cell>
        </row>
        <row r="79">
          <cell r="A79">
            <v>408</v>
          </cell>
          <cell r="B79" t="str">
            <v>Arroz de peixe</v>
          </cell>
          <cell r="C79" t="str">
            <v>Pratos compostos</v>
          </cell>
          <cell r="D79" t="str">
            <v>Pratos, incl. refeições prontas a comer (excluindo sopas e saladas)</v>
          </cell>
          <cell r="E79" t="str">
            <v>Pratos à base de massas alimentícias e arroz (ou outro cereal)</v>
          </cell>
          <cell r="F79">
            <v>125</v>
          </cell>
          <cell r="G79">
            <v>525</v>
          </cell>
          <cell r="H79">
            <v>3.7</v>
          </cell>
          <cell r="I79">
            <v>0.6</v>
          </cell>
          <cell r="J79">
            <v>1.5</v>
          </cell>
          <cell r="K79">
            <v>1.4</v>
          </cell>
          <cell r="L79">
            <v>0.93500000000000005</v>
          </cell>
          <cell r="M79">
            <v>0</v>
          </cell>
          <cell r="N79">
            <v>15.5</v>
          </cell>
          <cell r="O79">
            <v>0.7</v>
          </cell>
          <cell r="P79">
            <v>0.1</v>
          </cell>
          <cell r="Q79">
            <v>14.7</v>
          </cell>
          <cell r="R79">
            <v>0.7</v>
          </cell>
          <cell r="S79">
            <v>7</v>
          </cell>
          <cell r="T79">
            <v>0.6</v>
          </cell>
          <cell r="U79">
            <v>0</v>
          </cell>
          <cell r="V79">
            <v>72.099999999999994</v>
          </cell>
          <cell r="W79">
            <v>0</v>
          </cell>
          <cell r="X79">
            <v>8</v>
          </cell>
          <cell r="Y79">
            <v>11</v>
          </cell>
          <cell r="Z79">
            <v>58</v>
          </cell>
          <cell r="AA79">
            <v>1.2</v>
          </cell>
          <cell r="AB79">
            <v>1.26</v>
          </cell>
          <cell r="AC79">
            <v>0.03</v>
          </cell>
          <cell r="AD79">
            <v>0.02</v>
          </cell>
          <cell r="AE79">
            <v>0.59</v>
          </cell>
          <cell r="AF79">
            <v>2.14</v>
          </cell>
          <cell r="AG79">
            <v>1.34</v>
          </cell>
          <cell r="AH79">
            <v>7.0000000000000007E-2</v>
          </cell>
          <cell r="AI79">
            <v>0.08</v>
          </cell>
          <cell r="AJ79">
            <v>1.7</v>
          </cell>
          <cell r="AK79">
            <v>9</v>
          </cell>
          <cell r="AL79">
            <v>1.1000000000000001</v>
          </cell>
          <cell r="AM79">
            <v>240</v>
          </cell>
          <cell r="AN79">
            <v>120</v>
          </cell>
          <cell r="AO79">
            <v>15</v>
          </cell>
          <cell r="AP79">
            <v>75</v>
          </cell>
          <cell r="AQ79">
            <v>17</v>
          </cell>
          <cell r="AR79">
            <v>0.3</v>
          </cell>
          <cell r="AS79">
            <v>0.5</v>
          </cell>
        </row>
        <row r="80">
          <cell r="A80">
            <v>1061</v>
          </cell>
          <cell r="B80" t="str">
            <v>Arroz de peixe com ervilhas</v>
          </cell>
          <cell r="C80" t="str">
            <v>Pratos compostos</v>
          </cell>
          <cell r="D80" t="str">
            <v>Pratos, incl. refeições prontas a comer (excluindo sopas e saladas)</v>
          </cell>
          <cell r="E80" t="str">
            <v>Pratos à base de massas alimentícias e arroz (ou outro cereal)</v>
          </cell>
          <cell r="F80">
            <v>110</v>
          </cell>
          <cell r="G80">
            <v>465</v>
          </cell>
          <cell r="H80">
            <v>0.8</v>
          </cell>
          <cell r="I80">
            <v>0.1</v>
          </cell>
          <cell r="J80">
            <v>0.4</v>
          </cell>
          <cell r="K80">
            <v>0.2</v>
          </cell>
          <cell r="L80">
            <v>0.159</v>
          </cell>
          <cell r="M80">
            <v>0</v>
          </cell>
          <cell r="N80">
            <v>19.8</v>
          </cell>
          <cell r="O80">
            <v>0.7</v>
          </cell>
          <cell r="P80">
            <v>0.5</v>
          </cell>
          <cell r="Q80">
            <v>18.600000000000001</v>
          </cell>
          <cell r="R80">
            <v>1.9</v>
          </cell>
          <cell r="S80">
            <v>4.9000000000000004</v>
          </cell>
          <cell r="T80">
            <v>0.6</v>
          </cell>
          <cell r="U80">
            <v>0</v>
          </cell>
          <cell r="V80">
            <v>71.7</v>
          </cell>
          <cell r="W80">
            <v>0</v>
          </cell>
          <cell r="X80">
            <v>2</v>
          </cell>
          <cell r="Y80">
            <v>14</v>
          </cell>
          <cell r="Z80">
            <v>78</v>
          </cell>
          <cell r="AA80">
            <v>0.1</v>
          </cell>
          <cell r="AB80">
            <v>0.2</v>
          </cell>
          <cell r="AC80">
            <v>0.24</v>
          </cell>
          <cell r="AD80">
            <v>0.02</v>
          </cell>
          <cell r="AE80">
            <v>0.89</v>
          </cell>
          <cell r="AF80">
            <v>1.78</v>
          </cell>
          <cell r="AG80">
            <v>0.89</v>
          </cell>
          <cell r="AH80">
            <v>0.12</v>
          </cell>
          <cell r="AI80">
            <v>0.06</v>
          </cell>
          <cell r="AJ80">
            <v>6.3</v>
          </cell>
          <cell r="AK80">
            <v>24</v>
          </cell>
          <cell r="AL80">
            <v>1.21</v>
          </cell>
          <cell r="AM80">
            <v>240</v>
          </cell>
          <cell r="AN80">
            <v>170</v>
          </cell>
          <cell r="AO80">
            <v>18</v>
          </cell>
          <cell r="AP80">
            <v>74</v>
          </cell>
          <cell r="AQ80">
            <v>14</v>
          </cell>
          <cell r="AR80">
            <v>0.8</v>
          </cell>
          <cell r="AS80">
            <v>0.6</v>
          </cell>
        </row>
        <row r="81">
          <cell r="A81">
            <v>924</v>
          </cell>
          <cell r="B81" t="str">
            <v>Arroz de polvo com azeite</v>
          </cell>
          <cell r="C81" t="str">
            <v>Pratos compostos</v>
          </cell>
          <cell r="D81" t="str">
            <v>Pratos, incl. refeições prontas a comer (excluindo sopas e saladas)</v>
          </cell>
          <cell r="E81" t="str">
            <v>Pratos à base de massas alimentícias e arroz (ou outro cereal)</v>
          </cell>
          <cell r="F81">
            <v>127</v>
          </cell>
          <cell r="G81">
            <v>532</v>
          </cell>
          <cell r="H81">
            <v>4.5999999999999996</v>
          </cell>
          <cell r="I81">
            <v>0.7</v>
          </cell>
          <cell r="J81">
            <v>3.2</v>
          </cell>
          <cell r="K81">
            <v>0.6</v>
          </cell>
          <cell r="L81">
            <v>0.27600000000000002</v>
          </cell>
          <cell r="M81">
            <v>0</v>
          </cell>
          <cell r="N81">
            <v>10.9</v>
          </cell>
          <cell r="O81">
            <v>0.2</v>
          </cell>
          <cell r="P81">
            <v>0.1</v>
          </cell>
          <cell r="Q81">
            <v>10.6</v>
          </cell>
          <cell r="R81">
            <v>0.4</v>
          </cell>
          <cell r="S81">
            <v>10.199999999999999</v>
          </cell>
          <cell r="T81">
            <v>0.6</v>
          </cell>
          <cell r="U81">
            <v>0</v>
          </cell>
          <cell r="V81">
            <v>73</v>
          </cell>
          <cell r="W81">
            <v>0</v>
          </cell>
          <cell r="X81">
            <v>42</v>
          </cell>
          <cell r="Y81">
            <v>3</v>
          </cell>
          <cell r="Z81">
            <v>0</v>
          </cell>
          <cell r="AA81">
            <v>0</v>
          </cell>
          <cell r="AB81">
            <v>1.46</v>
          </cell>
          <cell r="AC81">
            <v>0.02</v>
          </cell>
          <cell r="AD81">
            <v>0.02</v>
          </cell>
          <cell r="AE81">
            <v>0.96</v>
          </cell>
          <cell r="AF81">
            <v>3.6</v>
          </cell>
          <cell r="AG81">
            <v>2.2599999999999998</v>
          </cell>
          <cell r="AH81">
            <v>0.05</v>
          </cell>
          <cell r="AI81">
            <v>0.55000000000000004</v>
          </cell>
          <cell r="AJ81">
            <v>0.5</v>
          </cell>
          <cell r="AK81">
            <v>6.3</v>
          </cell>
          <cell r="AL81">
            <v>1.02</v>
          </cell>
          <cell r="AM81">
            <v>220</v>
          </cell>
          <cell r="AN81">
            <v>70</v>
          </cell>
          <cell r="AO81">
            <v>15</v>
          </cell>
          <cell r="AP81">
            <v>80</v>
          </cell>
          <cell r="AQ81">
            <v>23</v>
          </cell>
          <cell r="AR81">
            <v>0.3</v>
          </cell>
          <cell r="AS81">
            <v>1.2</v>
          </cell>
        </row>
        <row r="82">
          <cell r="A82">
            <v>1062</v>
          </cell>
          <cell r="B82" t="str">
            <v xml:space="preserve">Arroz de polvo com tomate </v>
          </cell>
          <cell r="C82" t="str">
            <v>Pratos compostos</v>
          </cell>
          <cell r="D82" t="str">
            <v>Pratos, incl. refeições prontas a comer (excluindo sopas e saladas)</v>
          </cell>
          <cell r="E82" t="str">
            <v>Pratos à base de massas alimentícias e arroz (ou outro cereal)</v>
          </cell>
          <cell r="F82">
            <v>128</v>
          </cell>
          <cell r="G82">
            <v>534</v>
          </cell>
          <cell r="H82">
            <v>7.1</v>
          </cell>
          <cell r="I82">
            <v>1.1000000000000001</v>
          </cell>
          <cell r="J82">
            <v>5.3</v>
          </cell>
          <cell r="K82">
            <v>0.7</v>
          </cell>
          <cell r="L82">
            <v>0.46300000000000002</v>
          </cell>
          <cell r="M82">
            <v>0</v>
          </cell>
          <cell r="N82">
            <v>10</v>
          </cell>
          <cell r="O82">
            <v>0.5</v>
          </cell>
          <cell r="P82">
            <v>0.1</v>
          </cell>
          <cell r="Q82">
            <v>9.4</v>
          </cell>
          <cell r="R82">
            <v>0.6</v>
          </cell>
          <cell r="S82">
            <v>5.7</v>
          </cell>
          <cell r="T82">
            <v>0.9</v>
          </cell>
          <cell r="U82">
            <v>0</v>
          </cell>
          <cell r="V82">
            <v>75.8</v>
          </cell>
          <cell r="W82">
            <v>0</v>
          </cell>
          <cell r="X82">
            <v>19</v>
          </cell>
          <cell r="Y82">
            <v>14</v>
          </cell>
          <cell r="Z82">
            <v>81</v>
          </cell>
          <cell r="AA82">
            <v>0</v>
          </cell>
          <cell r="AB82">
            <v>1.3</v>
          </cell>
          <cell r="AC82">
            <v>0.04</v>
          </cell>
          <cell r="AD82">
            <v>0.02</v>
          </cell>
          <cell r="AE82">
            <v>0.74</v>
          </cell>
          <cell r="AF82">
            <v>1.92</v>
          </cell>
          <cell r="AG82">
            <v>1.18</v>
          </cell>
          <cell r="AH82">
            <v>0.09</v>
          </cell>
          <cell r="AI82">
            <v>0.38</v>
          </cell>
          <cell r="AJ82">
            <v>5.5</v>
          </cell>
          <cell r="AK82">
            <v>12</v>
          </cell>
          <cell r="AL82">
            <v>1.24</v>
          </cell>
          <cell r="AM82">
            <v>370</v>
          </cell>
          <cell r="AN82">
            <v>140</v>
          </cell>
          <cell r="AO82">
            <v>13</v>
          </cell>
          <cell r="AP82">
            <v>67</v>
          </cell>
          <cell r="AQ82">
            <v>19</v>
          </cell>
          <cell r="AR82">
            <v>0.4</v>
          </cell>
          <cell r="AS82">
            <v>0.6</v>
          </cell>
        </row>
        <row r="83">
          <cell r="A83">
            <v>1063</v>
          </cell>
          <cell r="B83" t="str">
            <v>Arroz de polvo com tomate e vinho</v>
          </cell>
          <cell r="C83" t="str">
            <v>Pratos compostos</v>
          </cell>
          <cell r="D83" t="str">
            <v>Pratos, incl. refeições prontas a comer (excluindo sopas e saladas)</v>
          </cell>
          <cell r="E83" t="str">
            <v>Pratos à base de massas alimentícias e arroz (ou outro cereal)</v>
          </cell>
          <cell r="F83">
            <v>90</v>
          </cell>
          <cell r="G83">
            <v>376</v>
          </cell>
          <cell r="H83">
            <v>3.6</v>
          </cell>
          <cell r="I83">
            <v>0.6</v>
          </cell>
          <cell r="J83">
            <v>2.5</v>
          </cell>
          <cell r="K83">
            <v>0.5</v>
          </cell>
          <cell r="L83">
            <v>0.24</v>
          </cell>
          <cell r="M83">
            <v>0</v>
          </cell>
          <cell r="N83">
            <v>6.9</v>
          </cell>
          <cell r="O83">
            <v>0.5</v>
          </cell>
          <cell r="P83">
            <v>0</v>
          </cell>
          <cell r="Q83">
            <v>6.4</v>
          </cell>
          <cell r="R83">
            <v>0.4</v>
          </cell>
          <cell r="S83">
            <v>6.5</v>
          </cell>
          <cell r="T83">
            <v>0.7</v>
          </cell>
          <cell r="U83">
            <v>0.4</v>
          </cell>
          <cell r="V83">
            <v>81.599999999999994</v>
          </cell>
          <cell r="W83">
            <v>0</v>
          </cell>
          <cell r="X83">
            <v>23</v>
          </cell>
          <cell r="Y83">
            <v>23</v>
          </cell>
          <cell r="Z83">
            <v>129</v>
          </cell>
          <cell r="AA83">
            <v>0</v>
          </cell>
          <cell r="AB83">
            <v>0.87</v>
          </cell>
          <cell r="AC83">
            <v>0.03</v>
          </cell>
          <cell r="AD83">
            <v>0.02</v>
          </cell>
          <cell r="AE83">
            <v>0.74</v>
          </cell>
          <cell r="AF83">
            <v>2.09</v>
          </cell>
          <cell r="AG83">
            <v>1.36</v>
          </cell>
          <cell r="AH83">
            <v>0.08</v>
          </cell>
          <cell r="AI83">
            <v>0.47</v>
          </cell>
          <cell r="AJ83">
            <v>7.9</v>
          </cell>
          <cell r="AK83">
            <v>11</v>
          </cell>
          <cell r="AL83">
            <v>0.93</v>
          </cell>
          <cell r="AM83">
            <v>260</v>
          </cell>
          <cell r="AN83">
            <v>140</v>
          </cell>
          <cell r="AO83">
            <v>11</v>
          </cell>
          <cell r="AP83">
            <v>74</v>
          </cell>
          <cell r="AQ83">
            <v>20</v>
          </cell>
          <cell r="AR83">
            <v>0.5</v>
          </cell>
          <cell r="AS83">
            <v>0.6</v>
          </cell>
        </row>
        <row r="84">
          <cell r="A84">
            <v>1065</v>
          </cell>
          <cell r="B84" t="str">
            <v>Arroz de tamboril</v>
          </cell>
          <cell r="C84" t="str">
            <v>Pratos compostos</v>
          </cell>
          <cell r="D84" t="str">
            <v>Pratos, incl. refeições prontas a comer (excluindo sopas e saladas)</v>
          </cell>
          <cell r="E84" t="str">
            <v>Pratos à base de massas alimentícias e arroz (ou outro cereal)</v>
          </cell>
          <cell r="F84">
            <v>87</v>
          </cell>
          <cell r="G84">
            <v>363</v>
          </cell>
          <cell r="H84">
            <v>3.8</v>
          </cell>
          <cell r="I84">
            <v>0.5</v>
          </cell>
          <cell r="J84">
            <v>2.8</v>
          </cell>
          <cell r="K84">
            <v>0.4</v>
          </cell>
          <cell r="L84">
            <v>0.29099999999999998</v>
          </cell>
          <cell r="M84">
            <v>0</v>
          </cell>
          <cell r="N84">
            <v>7.1</v>
          </cell>
          <cell r="O84">
            <v>0.7</v>
          </cell>
          <cell r="P84">
            <v>0</v>
          </cell>
          <cell r="Q84">
            <v>6.4</v>
          </cell>
          <cell r="R84">
            <v>0.6</v>
          </cell>
          <cell r="S84">
            <v>5.7</v>
          </cell>
          <cell r="T84">
            <v>0.5</v>
          </cell>
          <cell r="U84">
            <v>0</v>
          </cell>
          <cell r="V84">
            <v>81.7</v>
          </cell>
          <cell r="W84">
            <v>0</v>
          </cell>
          <cell r="X84">
            <v>16</v>
          </cell>
          <cell r="Y84">
            <v>40</v>
          </cell>
          <cell r="Z84">
            <v>169</v>
          </cell>
          <cell r="AA84">
            <v>0</v>
          </cell>
          <cell r="AB84">
            <v>0.81</v>
          </cell>
          <cell r="AC84">
            <v>0.03</v>
          </cell>
          <cell r="AD84">
            <v>0.02</v>
          </cell>
          <cell r="AE84">
            <v>0.88</v>
          </cell>
          <cell r="AF84">
            <v>1.98</v>
          </cell>
          <cell r="AG84">
            <v>1.1000000000000001</v>
          </cell>
          <cell r="AH84">
            <v>0.09</v>
          </cell>
          <cell r="AI84">
            <v>3</v>
          </cell>
          <cell r="AJ84">
            <v>10.4</v>
          </cell>
          <cell r="AK84">
            <v>9.1</v>
          </cell>
          <cell r="AL84">
            <v>0.94499999999999995</v>
          </cell>
          <cell r="AM84">
            <v>200</v>
          </cell>
          <cell r="AN84">
            <v>140</v>
          </cell>
          <cell r="AO84">
            <v>13</v>
          </cell>
          <cell r="AP84">
            <v>71</v>
          </cell>
          <cell r="AQ84">
            <v>19</v>
          </cell>
          <cell r="AR84">
            <v>1</v>
          </cell>
          <cell r="AS84">
            <v>0.4</v>
          </cell>
        </row>
        <row r="85">
          <cell r="A85">
            <v>1064</v>
          </cell>
          <cell r="B85" t="str">
            <v>Arroz de tamboril malandrinho</v>
          </cell>
          <cell r="C85" t="str">
            <v>Pratos compostos</v>
          </cell>
          <cell r="D85" t="str">
            <v>Pratos, incl. refeições prontas a comer (excluindo sopas e saladas)</v>
          </cell>
          <cell r="E85" t="str">
            <v>Pratos à base de massas alimentícias e arroz (ou outro cereal)</v>
          </cell>
          <cell r="F85">
            <v>67</v>
          </cell>
          <cell r="G85">
            <v>283</v>
          </cell>
          <cell r="H85">
            <v>0.2</v>
          </cell>
          <cell r="I85">
            <v>0</v>
          </cell>
          <cell r="J85">
            <v>0</v>
          </cell>
          <cell r="K85">
            <v>0.1</v>
          </cell>
          <cell r="L85">
            <v>6.6699999999999995E-2</v>
          </cell>
          <cell r="M85">
            <v>0</v>
          </cell>
          <cell r="N85">
            <v>10</v>
          </cell>
          <cell r="O85">
            <v>0.6</v>
          </cell>
          <cell r="P85">
            <v>0.1</v>
          </cell>
          <cell r="Q85">
            <v>9.3000000000000007</v>
          </cell>
          <cell r="R85">
            <v>0.6</v>
          </cell>
          <cell r="S85">
            <v>5.9</v>
          </cell>
          <cell r="T85">
            <v>0.5</v>
          </cell>
          <cell r="U85">
            <v>0</v>
          </cell>
          <cell r="V85">
            <v>82.3</v>
          </cell>
          <cell r="W85">
            <v>0</v>
          </cell>
          <cell r="X85">
            <v>11</v>
          </cell>
          <cell r="Y85">
            <v>26</v>
          </cell>
          <cell r="Z85">
            <v>117</v>
          </cell>
          <cell r="AA85">
            <v>0</v>
          </cell>
          <cell r="AB85">
            <v>0.23</v>
          </cell>
          <cell r="AC85">
            <v>0.03</v>
          </cell>
          <cell r="AD85">
            <v>0.02</v>
          </cell>
          <cell r="AE85">
            <v>0.93</v>
          </cell>
          <cell r="AF85">
            <v>2.06</v>
          </cell>
          <cell r="AG85">
            <v>1.1299999999999999</v>
          </cell>
          <cell r="AH85">
            <v>0.1</v>
          </cell>
          <cell r="AI85">
            <v>7.0000000000000007E-2</v>
          </cell>
          <cell r="AJ85">
            <v>8.1</v>
          </cell>
          <cell r="AK85">
            <v>8.6999999999999993</v>
          </cell>
          <cell r="AL85">
            <v>0.95299999999999996</v>
          </cell>
          <cell r="AM85">
            <v>190</v>
          </cell>
          <cell r="AN85">
            <v>150</v>
          </cell>
          <cell r="AO85">
            <v>8.5</v>
          </cell>
          <cell r="AP85">
            <v>73</v>
          </cell>
          <cell r="AQ85">
            <v>13</v>
          </cell>
          <cell r="AR85">
            <v>0.3</v>
          </cell>
          <cell r="AS85">
            <v>0.3</v>
          </cell>
        </row>
        <row r="86">
          <cell r="A86">
            <v>407</v>
          </cell>
          <cell r="B86" t="str">
            <v>Arroz de tomate com azeite</v>
          </cell>
          <cell r="C86" t="str">
            <v>Pratos compostos</v>
          </cell>
          <cell r="D86" t="str">
            <v>Pratos, incl. refeições prontas a comer (excluindo sopas e saladas)</v>
          </cell>
          <cell r="E86" t="str">
            <v>Pratos à base de massas alimentícias e arroz (ou outro cereal)</v>
          </cell>
          <cell r="F86">
            <v>129</v>
          </cell>
          <cell r="G86">
            <v>541</v>
          </cell>
          <cell r="H86">
            <v>4.2</v>
          </cell>
          <cell r="I86">
            <v>0.6</v>
          </cell>
          <cell r="J86">
            <v>3.1</v>
          </cell>
          <cell r="K86">
            <v>0.4</v>
          </cell>
          <cell r="L86">
            <v>0.35899999999999999</v>
          </cell>
          <cell r="M86">
            <v>0</v>
          </cell>
          <cell r="N86">
            <v>20.100000000000001</v>
          </cell>
          <cell r="O86">
            <v>1.7</v>
          </cell>
          <cell r="P86">
            <v>0.1</v>
          </cell>
          <cell r="Q86">
            <v>18.399999999999999</v>
          </cell>
          <cell r="R86">
            <v>1.2</v>
          </cell>
          <cell r="S86">
            <v>2</v>
          </cell>
          <cell r="T86">
            <v>0.7</v>
          </cell>
          <cell r="U86">
            <v>0</v>
          </cell>
          <cell r="V86">
            <v>71.8</v>
          </cell>
          <cell r="W86">
            <v>0</v>
          </cell>
          <cell r="X86">
            <v>0</v>
          </cell>
          <cell r="Y86">
            <v>36</v>
          </cell>
          <cell r="Z86">
            <v>216</v>
          </cell>
          <cell r="AA86">
            <v>0</v>
          </cell>
          <cell r="AB86">
            <v>1.0900000000000001</v>
          </cell>
          <cell r="AC86">
            <v>0.03</v>
          </cell>
          <cell r="AD86">
            <v>0.01</v>
          </cell>
          <cell r="AE86">
            <v>0.57999999999999996</v>
          </cell>
          <cell r="AF86">
            <v>1.17</v>
          </cell>
          <cell r="AG86">
            <v>0.39</v>
          </cell>
          <cell r="AH86">
            <v>0.1</v>
          </cell>
          <cell r="AI86">
            <v>0</v>
          </cell>
          <cell r="AJ86">
            <v>5.0999999999999996</v>
          </cell>
          <cell r="AK86">
            <v>7.7</v>
          </cell>
          <cell r="AL86">
            <v>1.04</v>
          </cell>
          <cell r="AM86">
            <v>260</v>
          </cell>
          <cell r="AN86">
            <v>80</v>
          </cell>
          <cell r="AO86">
            <v>11</v>
          </cell>
          <cell r="AP86">
            <v>30</v>
          </cell>
          <cell r="AQ86">
            <v>13</v>
          </cell>
          <cell r="AR86">
            <v>0.4</v>
          </cell>
          <cell r="AS86">
            <v>0.4</v>
          </cell>
        </row>
        <row r="87">
          <cell r="A87">
            <v>406</v>
          </cell>
          <cell r="B87" t="str">
            <v>Arroz de tomate com margarina</v>
          </cell>
          <cell r="C87" t="str">
            <v>Pratos compostos</v>
          </cell>
          <cell r="D87" t="str">
            <v>Pratos, incl. refeições prontas a comer (excluindo sopas e saladas)</v>
          </cell>
          <cell r="E87" t="str">
            <v>Pratos à base de massas alimentícias e arroz (ou outro cereal)</v>
          </cell>
          <cell r="F87">
            <v>122</v>
          </cell>
          <cell r="G87">
            <v>513</v>
          </cell>
          <cell r="H87">
            <v>3.4</v>
          </cell>
          <cell r="I87">
            <v>1.6</v>
          </cell>
          <cell r="J87">
            <v>0.7</v>
          </cell>
          <cell r="K87">
            <v>1</v>
          </cell>
          <cell r="L87">
            <v>0.90300000000000002</v>
          </cell>
          <cell r="M87">
            <v>0</v>
          </cell>
          <cell r="N87">
            <v>20.2</v>
          </cell>
          <cell r="O87">
            <v>1.7</v>
          </cell>
          <cell r="P87">
            <v>0.1</v>
          </cell>
          <cell r="Q87">
            <v>18.399999999999999</v>
          </cell>
          <cell r="R87">
            <v>1.2</v>
          </cell>
          <cell r="S87">
            <v>2</v>
          </cell>
          <cell r="T87">
            <v>0.8</v>
          </cell>
          <cell r="U87">
            <v>0</v>
          </cell>
          <cell r="V87">
            <v>72.5</v>
          </cell>
          <cell r="W87">
            <v>0</v>
          </cell>
          <cell r="X87">
            <v>0</v>
          </cell>
          <cell r="Y87">
            <v>59</v>
          </cell>
          <cell r="Z87">
            <v>231</v>
          </cell>
          <cell r="AA87">
            <v>0</v>
          </cell>
          <cell r="AB87">
            <v>0.55000000000000004</v>
          </cell>
          <cell r="AC87">
            <v>0.03</v>
          </cell>
          <cell r="AD87">
            <v>0.01</v>
          </cell>
          <cell r="AE87">
            <v>0.57999999999999996</v>
          </cell>
          <cell r="AF87">
            <v>1.17</v>
          </cell>
          <cell r="AG87">
            <v>0.39</v>
          </cell>
          <cell r="AH87">
            <v>0.1</v>
          </cell>
          <cell r="AI87">
            <v>0</v>
          </cell>
          <cell r="AJ87">
            <v>5.0999999999999996</v>
          </cell>
          <cell r="AK87">
            <v>7.7</v>
          </cell>
          <cell r="AL87">
            <v>1.1599999999999999</v>
          </cell>
          <cell r="AM87">
            <v>300</v>
          </cell>
          <cell r="AN87">
            <v>80</v>
          </cell>
          <cell r="AO87">
            <v>11</v>
          </cell>
          <cell r="AP87">
            <v>30</v>
          </cell>
          <cell r="AQ87">
            <v>13</v>
          </cell>
          <cell r="AR87">
            <v>0.4</v>
          </cell>
          <cell r="AS87">
            <v>0.4</v>
          </cell>
        </row>
        <row r="88">
          <cell r="A88">
            <v>1090</v>
          </cell>
          <cell r="B88" t="str">
            <v>Arroz de tomate malandrinho</v>
          </cell>
          <cell r="C88" t="str">
            <v>Pratos compostos</v>
          </cell>
          <cell r="D88" t="str">
            <v>Pratos, incl. refeições prontas a comer (excluindo sopas e saladas)</v>
          </cell>
          <cell r="E88" t="str">
            <v>Pratos à base de massas alimentícias e arroz (ou outro cereal)</v>
          </cell>
          <cell r="F88">
            <v>132</v>
          </cell>
          <cell r="G88">
            <v>553</v>
          </cell>
          <cell r="H88">
            <v>6</v>
          </cell>
          <cell r="I88">
            <v>0.9</v>
          </cell>
          <cell r="J88">
            <v>4.5999999999999996</v>
          </cell>
          <cell r="K88">
            <v>0.5</v>
          </cell>
          <cell r="L88">
            <v>0.48</v>
          </cell>
          <cell r="M88">
            <v>0</v>
          </cell>
          <cell r="N88">
            <v>16.8</v>
          </cell>
          <cell r="O88">
            <v>1.5</v>
          </cell>
          <cell r="P88">
            <v>0.1</v>
          </cell>
          <cell r="Q88">
            <v>15.2</v>
          </cell>
          <cell r="R88">
            <v>1.2</v>
          </cell>
          <cell r="S88">
            <v>1.9</v>
          </cell>
          <cell r="T88">
            <v>0.8</v>
          </cell>
          <cell r="U88">
            <v>0</v>
          </cell>
          <cell r="V88">
            <v>72.599999999999994</v>
          </cell>
          <cell r="W88">
            <v>0.3</v>
          </cell>
          <cell r="X88">
            <v>0</v>
          </cell>
          <cell r="Y88">
            <v>45</v>
          </cell>
          <cell r="Z88">
            <v>269</v>
          </cell>
          <cell r="AA88">
            <v>0</v>
          </cell>
          <cell r="AB88">
            <v>1.35</v>
          </cell>
          <cell r="AC88">
            <v>0.06</v>
          </cell>
          <cell r="AD88">
            <v>0.02</v>
          </cell>
          <cell r="AE88">
            <v>0.68</v>
          </cell>
          <cell r="AF88">
            <v>1.06</v>
          </cell>
          <cell r="AG88">
            <v>0.37</v>
          </cell>
          <cell r="AH88">
            <v>0.14000000000000001</v>
          </cell>
          <cell r="AI88">
            <v>0</v>
          </cell>
          <cell r="AJ88">
            <v>17.7</v>
          </cell>
          <cell r="AK88">
            <v>17</v>
          </cell>
          <cell r="AL88">
            <v>1.3</v>
          </cell>
          <cell r="AM88">
            <v>320</v>
          </cell>
          <cell r="AN88">
            <v>160</v>
          </cell>
          <cell r="AO88">
            <v>18</v>
          </cell>
          <cell r="AP88">
            <v>31</v>
          </cell>
          <cell r="AQ88">
            <v>12</v>
          </cell>
          <cell r="AR88">
            <v>0.5</v>
          </cell>
          <cell r="AS88">
            <v>0.4</v>
          </cell>
        </row>
        <row r="89">
          <cell r="A89">
            <v>499</v>
          </cell>
          <cell r="B89" t="str">
            <v>Arroz doce</v>
          </cell>
          <cell r="C89" t="str">
            <v>Leite e produtos lácteos</v>
          </cell>
          <cell r="D89" t="str">
            <v>Sobremesa à base de leite e similares</v>
          </cell>
          <cell r="E89" t="str">
            <v>Sobremesas de colher à base de leite</v>
          </cell>
          <cell r="F89">
            <v>233</v>
          </cell>
          <cell r="G89">
            <v>987</v>
          </cell>
          <cell r="H89">
            <v>3.8</v>
          </cell>
          <cell r="I89">
            <v>1.2</v>
          </cell>
          <cell r="J89">
            <v>1.3</v>
          </cell>
          <cell r="K89">
            <v>0.5</v>
          </cell>
          <cell r="L89">
            <v>0.40200000000000002</v>
          </cell>
          <cell r="M89">
            <v>0.1</v>
          </cell>
          <cell r="N89">
            <v>45.2</v>
          </cell>
          <cell r="O89">
            <v>29.1</v>
          </cell>
          <cell r="P89">
            <v>0</v>
          </cell>
          <cell r="Q89">
            <v>16.100000000000001</v>
          </cell>
          <cell r="R89">
            <v>0.4</v>
          </cell>
          <cell r="S89">
            <v>4.4000000000000004</v>
          </cell>
          <cell r="T89">
            <v>0.1</v>
          </cell>
          <cell r="U89">
            <v>0</v>
          </cell>
          <cell r="V89">
            <v>45.8</v>
          </cell>
          <cell r="W89">
            <v>0</v>
          </cell>
          <cell r="X89">
            <v>129</v>
          </cell>
          <cell r="Y89">
            <v>58</v>
          </cell>
          <cell r="Z89">
            <v>5</v>
          </cell>
          <cell r="AA89">
            <v>0.5</v>
          </cell>
          <cell r="AB89">
            <v>0.48</v>
          </cell>
          <cell r="AC89">
            <v>0.05</v>
          </cell>
          <cell r="AD89">
            <v>0.15</v>
          </cell>
          <cell r="AE89">
            <v>0.5</v>
          </cell>
          <cell r="AF89">
            <v>1.54</v>
          </cell>
          <cell r="AG89">
            <v>1.05</v>
          </cell>
          <cell r="AH89">
            <v>0.16</v>
          </cell>
          <cell r="AI89">
            <v>0.32</v>
          </cell>
          <cell r="AJ89">
            <v>0</v>
          </cell>
          <cell r="AK89">
            <v>17</v>
          </cell>
          <cell r="AL89">
            <v>0.64</v>
          </cell>
          <cell r="AM89">
            <v>23</v>
          </cell>
          <cell r="AN89">
            <v>97</v>
          </cell>
          <cell r="AO89">
            <v>63</v>
          </cell>
          <cell r="AP89">
            <v>99</v>
          </cell>
          <cell r="AQ89">
            <v>12</v>
          </cell>
          <cell r="AR89">
            <v>0.7</v>
          </cell>
          <cell r="AS89">
            <v>0.8</v>
          </cell>
        </row>
        <row r="90">
          <cell r="A90">
            <v>401</v>
          </cell>
          <cell r="B90" t="str">
            <v>Arroz integral cru</v>
          </cell>
          <cell r="C90" t="str">
            <v>Cereais e produtos à base de cereais</v>
          </cell>
          <cell r="D90" t="str">
            <v>Cereais e seus derivados primários</v>
          </cell>
          <cell r="E90" t="str">
            <v>Grãos de cereais (e grãos semelhantes a cereais)</v>
          </cell>
          <cell r="F90">
            <v>351</v>
          </cell>
          <cell r="G90">
            <v>1490</v>
          </cell>
          <cell r="H90">
            <v>2.5</v>
          </cell>
          <cell r="I90">
            <v>0.5</v>
          </cell>
          <cell r="J90">
            <v>0.6</v>
          </cell>
          <cell r="K90">
            <v>0.9</v>
          </cell>
          <cell r="L90">
            <v>0.8</v>
          </cell>
          <cell r="M90">
            <v>0</v>
          </cell>
          <cell r="N90">
            <v>71.599999999999994</v>
          </cell>
          <cell r="O90">
            <v>0</v>
          </cell>
          <cell r="P90">
            <v>0</v>
          </cell>
          <cell r="Q90">
            <v>71.599999999999994</v>
          </cell>
          <cell r="R90">
            <v>3.8</v>
          </cell>
          <cell r="S90">
            <v>8.6</v>
          </cell>
          <cell r="T90">
            <v>0</v>
          </cell>
          <cell r="U90">
            <v>0</v>
          </cell>
          <cell r="V90">
            <v>12.2</v>
          </cell>
          <cell r="W90">
            <v>0</v>
          </cell>
          <cell r="X90">
            <v>0</v>
          </cell>
          <cell r="Y90">
            <v>0</v>
          </cell>
          <cell r="Z90">
            <v>0</v>
          </cell>
          <cell r="AA90">
            <v>0</v>
          </cell>
          <cell r="AB90">
            <v>0.7</v>
          </cell>
          <cell r="AC90">
            <v>0.4</v>
          </cell>
          <cell r="AD90">
            <v>0.1</v>
          </cell>
          <cell r="AE90">
            <v>4.0999999999999996</v>
          </cell>
          <cell r="AF90">
            <v>6</v>
          </cell>
          <cell r="AG90">
            <v>1.9</v>
          </cell>
          <cell r="AH90">
            <v>0.6</v>
          </cell>
          <cell r="AI90">
            <v>0</v>
          </cell>
          <cell r="AJ90">
            <v>0</v>
          </cell>
          <cell r="AK90">
            <v>55</v>
          </cell>
          <cell r="AL90">
            <v>1.3</v>
          </cell>
          <cell r="AM90">
            <v>3</v>
          </cell>
          <cell r="AN90">
            <v>250</v>
          </cell>
          <cell r="AO90">
            <v>9</v>
          </cell>
          <cell r="AP90">
            <v>270</v>
          </cell>
          <cell r="AQ90">
            <v>110</v>
          </cell>
          <cell r="AR90">
            <v>1.7</v>
          </cell>
          <cell r="AS90">
            <v>1.4</v>
          </cell>
        </row>
        <row r="91">
          <cell r="A91">
            <v>814</v>
          </cell>
          <cell r="B91" t="str">
            <v>Atum conserva em óleo</v>
          </cell>
          <cell r="C91" t="str">
            <v>Peixes, mariscos, anfíbios, répteis e invertebrados</v>
          </cell>
          <cell r="D91" t="str">
            <v>Peixe e produtos da pesca processados</v>
          </cell>
          <cell r="E91" t="str">
            <v>Peixe processado ou conservado (incluindo vísceras processadas)</v>
          </cell>
          <cell r="F91">
            <v>214</v>
          </cell>
          <cell r="G91">
            <v>894</v>
          </cell>
          <cell r="H91">
            <v>13</v>
          </cell>
          <cell r="I91">
            <v>0.9</v>
          </cell>
          <cell r="J91">
            <v>3.8</v>
          </cell>
          <cell r="K91">
            <v>7.1</v>
          </cell>
          <cell r="L91">
            <v>6.8</v>
          </cell>
          <cell r="M91">
            <v>0.2</v>
          </cell>
          <cell r="N91">
            <v>0</v>
          </cell>
          <cell r="O91">
            <v>0</v>
          </cell>
          <cell r="P91">
            <v>0</v>
          </cell>
          <cell r="Q91">
            <v>0</v>
          </cell>
          <cell r="R91">
            <v>0</v>
          </cell>
          <cell r="S91">
            <v>24.3</v>
          </cell>
          <cell r="T91">
            <v>1.1000000000000001</v>
          </cell>
          <cell r="U91">
            <v>0</v>
          </cell>
          <cell r="V91">
            <v>61</v>
          </cell>
          <cell r="W91">
            <v>0</v>
          </cell>
          <cell r="X91">
            <v>41</v>
          </cell>
          <cell r="Y91">
            <v>23</v>
          </cell>
          <cell r="Z91">
            <v>0</v>
          </cell>
          <cell r="AA91">
            <v>0.4</v>
          </cell>
          <cell r="AB91">
            <v>1.9</v>
          </cell>
          <cell r="AC91">
            <v>0.02</v>
          </cell>
          <cell r="AD91">
            <v>0.02</v>
          </cell>
          <cell r="AE91">
            <v>9.8000000000000007</v>
          </cell>
          <cell r="AF91">
            <v>14</v>
          </cell>
          <cell r="AG91">
            <v>4.5</v>
          </cell>
          <cell r="AH91">
            <v>0.23</v>
          </cell>
          <cell r="AI91">
            <v>2.4</v>
          </cell>
          <cell r="AJ91">
            <v>0</v>
          </cell>
          <cell r="AK91">
            <v>14</v>
          </cell>
          <cell r="AL91">
            <v>1.5</v>
          </cell>
          <cell r="AM91">
            <v>420</v>
          </cell>
          <cell r="AN91">
            <v>260</v>
          </cell>
          <cell r="AO91">
            <v>9</v>
          </cell>
          <cell r="AP91">
            <v>200</v>
          </cell>
          <cell r="AQ91">
            <v>40</v>
          </cell>
          <cell r="AR91">
            <v>0.7</v>
          </cell>
          <cell r="AS91">
            <v>0.9</v>
          </cell>
          <cell r="AU91">
            <v>20</v>
          </cell>
        </row>
        <row r="92">
          <cell r="A92">
            <v>1159</v>
          </cell>
          <cell r="B92" t="str">
            <v>Atum de cebolada</v>
          </cell>
          <cell r="C92" t="str">
            <v>Pratos compostos</v>
          </cell>
          <cell r="D92" t="str">
            <v>Pratos, incl. refeições prontas a comer (excluindo sopas e saladas)</v>
          </cell>
          <cell r="E92" t="str">
            <v>Pratos, excluindo pratos  de massa ou arroz, sanduíches e pizza</v>
          </cell>
          <cell r="F92">
            <v>135</v>
          </cell>
          <cell r="G92">
            <v>561</v>
          </cell>
          <cell r="H92">
            <v>9</v>
          </cell>
          <cell r="I92">
            <v>1.6</v>
          </cell>
          <cell r="J92">
            <v>6.2</v>
          </cell>
          <cell r="K92">
            <v>0.9</v>
          </cell>
          <cell r="L92">
            <v>0.58899999999999997</v>
          </cell>
          <cell r="M92">
            <v>0</v>
          </cell>
          <cell r="N92">
            <v>2.6</v>
          </cell>
          <cell r="O92">
            <v>2.2000000000000002</v>
          </cell>
          <cell r="P92">
            <v>0.3</v>
          </cell>
          <cell r="Q92">
            <v>0.1</v>
          </cell>
          <cell r="R92">
            <v>1</v>
          </cell>
          <cell r="S92">
            <v>9</v>
          </cell>
          <cell r="T92">
            <v>0</v>
          </cell>
          <cell r="U92">
            <v>0.8</v>
          </cell>
          <cell r="V92">
            <v>76.3</v>
          </cell>
          <cell r="W92">
            <v>0</v>
          </cell>
          <cell r="X92">
            <v>10</v>
          </cell>
          <cell r="Y92">
            <v>35</v>
          </cell>
          <cell r="Z92">
            <v>190</v>
          </cell>
          <cell r="AA92">
            <v>1.5</v>
          </cell>
          <cell r="AB92">
            <v>1.78</v>
          </cell>
          <cell r="AC92">
            <v>0.1</v>
          </cell>
          <cell r="AD92">
            <v>0.03</v>
          </cell>
          <cell r="AE92">
            <v>3.9</v>
          </cell>
          <cell r="AF92">
            <v>5.74</v>
          </cell>
          <cell r="AG92">
            <v>1.68</v>
          </cell>
          <cell r="AH92">
            <v>0.32</v>
          </cell>
          <cell r="AI92">
            <v>0.83</v>
          </cell>
          <cell r="AJ92">
            <v>10.5</v>
          </cell>
          <cell r="AK92">
            <v>15</v>
          </cell>
          <cell r="AL92">
            <v>1.01</v>
          </cell>
          <cell r="AM92">
            <v>25</v>
          </cell>
          <cell r="AN92">
            <v>310</v>
          </cell>
          <cell r="AO92">
            <v>18</v>
          </cell>
          <cell r="AP92">
            <v>110</v>
          </cell>
          <cell r="AQ92">
            <v>22</v>
          </cell>
          <cell r="AR92">
            <v>1.3</v>
          </cell>
          <cell r="AS92">
            <v>0.7</v>
          </cell>
        </row>
        <row r="93">
          <cell r="A93">
            <v>811</v>
          </cell>
          <cell r="B93" t="str">
            <v>Atum fresco cru</v>
          </cell>
          <cell r="C93" t="str">
            <v>Peixes, mariscos, anfíbios, répteis e invertebrados</v>
          </cell>
          <cell r="D93" t="str">
            <v>Peixe (músculo)</v>
          </cell>
          <cell r="E93" t="str">
            <v>Peixe de mar</v>
          </cell>
          <cell r="F93">
            <v>141</v>
          </cell>
          <cell r="G93">
            <v>591</v>
          </cell>
          <cell r="H93">
            <v>4.9000000000000004</v>
          </cell>
          <cell r="I93">
            <v>1.7</v>
          </cell>
          <cell r="J93">
            <v>1.7</v>
          </cell>
          <cell r="K93">
            <v>0.8</v>
          </cell>
          <cell r="L93">
            <v>0.1</v>
          </cell>
          <cell r="M93">
            <v>0</v>
          </cell>
          <cell r="N93">
            <v>0</v>
          </cell>
          <cell r="O93">
            <v>0</v>
          </cell>
          <cell r="P93">
            <v>0</v>
          </cell>
          <cell r="Q93">
            <v>0</v>
          </cell>
          <cell r="R93">
            <v>0</v>
          </cell>
          <cell r="S93">
            <v>24.1</v>
          </cell>
          <cell r="T93">
            <v>0.1</v>
          </cell>
          <cell r="U93">
            <v>0</v>
          </cell>
          <cell r="V93">
            <v>68.7</v>
          </cell>
          <cell r="W93">
            <v>0</v>
          </cell>
          <cell r="X93">
            <v>30</v>
          </cell>
          <cell r="Y93">
            <v>11</v>
          </cell>
          <cell r="Z93">
            <v>0</v>
          </cell>
          <cell r="AA93">
            <v>4.2</v>
          </cell>
          <cell r="AB93">
            <v>0.64</v>
          </cell>
          <cell r="AC93">
            <v>0.1</v>
          </cell>
          <cell r="AD93">
            <v>0.05</v>
          </cell>
          <cell r="AE93">
            <v>10</v>
          </cell>
          <cell r="AF93">
            <v>15</v>
          </cell>
          <cell r="AG93">
            <v>4.5999999999999996</v>
          </cell>
          <cell r="AH93">
            <v>0.56000000000000005</v>
          </cell>
          <cell r="AI93">
            <v>2.4</v>
          </cell>
          <cell r="AJ93">
            <v>0</v>
          </cell>
          <cell r="AK93">
            <v>8.3000000000000007</v>
          </cell>
          <cell r="AL93">
            <v>1.5</v>
          </cell>
          <cell r="AM93">
            <v>45</v>
          </cell>
          <cell r="AN93">
            <v>360</v>
          </cell>
          <cell r="AO93">
            <v>4</v>
          </cell>
          <cell r="AP93">
            <v>260</v>
          </cell>
          <cell r="AQ93">
            <v>37</v>
          </cell>
          <cell r="AR93">
            <v>2.2000000000000002</v>
          </cell>
          <cell r="AS93">
            <v>1.5</v>
          </cell>
        </row>
        <row r="94">
          <cell r="A94">
            <v>812</v>
          </cell>
          <cell r="B94" t="str">
            <v>Atum fresco grelhado</v>
          </cell>
          <cell r="C94" t="str">
            <v>Peixes, mariscos, anfíbios, répteis e invertebrados</v>
          </cell>
          <cell r="D94" t="str">
            <v>Peixe (músculo)</v>
          </cell>
          <cell r="E94" t="str">
            <v>Peixe de mar</v>
          </cell>
          <cell r="F94">
            <v>166</v>
          </cell>
          <cell r="G94">
            <v>697</v>
          </cell>
          <cell r="H94">
            <v>5.8</v>
          </cell>
          <cell r="I94">
            <v>2</v>
          </cell>
          <cell r="J94">
            <v>2</v>
          </cell>
          <cell r="K94">
            <v>1</v>
          </cell>
          <cell r="L94">
            <v>0.1</v>
          </cell>
          <cell r="M94">
            <v>0</v>
          </cell>
          <cell r="N94">
            <v>0</v>
          </cell>
          <cell r="O94">
            <v>0</v>
          </cell>
          <cell r="P94">
            <v>0</v>
          </cell>
          <cell r="Q94">
            <v>0</v>
          </cell>
          <cell r="R94">
            <v>0</v>
          </cell>
          <cell r="S94">
            <v>28.4</v>
          </cell>
          <cell r="T94">
            <v>0.8</v>
          </cell>
          <cell r="U94">
            <v>0</v>
          </cell>
          <cell r="V94">
            <v>62.8</v>
          </cell>
          <cell r="W94">
            <v>0</v>
          </cell>
          <cell r="X94">
            <v>35</v>
          </cell>
          <cell r="Y94">
            <v>12</v>
          </cell>
          <cell r="Z94">
            <v>0</v>
          </cell>
          <cell r="AA94">
            <v>4.7</v>
          </cell>
          <cell r="AB94">
            <v>0.8</v>
          </cell>
          <cell r="AC94">
            <v>0.1</v>
          </cell>
          <cell r="AD94">
            <v>0.05</v>
          </cell>
          <cell r="AE94">
            <v>11</v>
          </cell>
          <cell r="AF94">
            <v>16</v>
          </cell>
          <cell r="AG94">
            <v>5.3</v>
          </cell>
          <cell r="AH94">
            <v>0.56000000000000005</v>
          </cell>
          <cell r="AI94">
            <v>2.7</v>
          </cell>
          <cell r="AJ94">
            <v>0</v>
          </cell>
          <cell r="AK94">
            <v>8.1999999999999993</v>
          </cell>
          <cell r="AL94">
            <v>2.2000000000000002</v>
          </cell>
          <cell r="AM94">
            <v>300</v>
          </cell>
          <cell r="AN94">
            <v>380</v>
          </cell>
          <cell r="AO94">
            <v>5</v>
          </cell>
          <cell r="AP94">
            <v>290</v>
          </cell>
          <cell r="AQ94">
            <v>41</v>
          </cell>
          <cell r="AR94">
            <v>2.2999999999999998</v>
          </cell>
          <cell r="AS94">
            <v>1.9</v>
          </cell>
          <cell r="AU94">
            <v>17</v>
          </cell>
        </row>
        <row r="95">
          <cell r="A95">
            <v>3001</v>
          </cell>
          <cell r="B95" t="str">
            <v>Aveia</v>
          </cell>
          <cell r="C95" t="str">
            <v>Cereais e produtos à base de cereais</v>
          </cell>
          <cell r="D95" t="str">
            <v>Cereais e seus derivados primários</v>
          </cell>
          <cell r="E95" t="str">
            <v>Cereais_outros</v>
          </cell>
          <cell r="F95">
            <v>366</v>
          </cell>
          <cell r="G95">
            <v>1447</v>
          </cell>
          <cell r="H95">
            <v>7</v>
          </cell>
          <cell r="I95">
            <v>1.2</v>
          </cell>
          <cell r="N95">
            <v>56</v>
          </cell>
          <cell r="O95">
            <v>1</v>
          </cell>
          <cell r="R95">
            <v>10</v>
          </cell>
          <cell r="S95">
            <v>16.89</v>
          </cell>
          <cell r="AM95">
            <v>4</v>
          </cell>
        </row>
        <row r="96">
          <cell r="A96">
            <v>702</v>
          </cell>
          <cell r="B96" t="str">
            <v>Avelã, miolo</v>
          </cell>
          <cell r="C96" t="str">
            <v>Leguminosas, frutos de casca rija, sementes oleaginosas e especiarias</v>
          </cell>
          <cell r="D96" t="str">
            <v>Frutos de casca rija, sementes oleaginosas e frutos oleaginosos</v>
          </cell>
          <cell r="E96" t="str">
            <v>Frutos de casca rija</v>
          </cell>
          <cell r="F96">
            <v>689</v>
          </cell>
          <cell r="G96">
            <v>2840</v>
          </cell>
          <cell r="H96">
            <v>66.3</v>
          </cell>
          <cell r="I96">
            <v>4.9000000000000004</v>
          </cell>
          <cell r="J96">
            <v>52.2</v>
          </cell>
          <cell r="K96">
            <v>6.2</v>
          </cell>
          <cell r="L96">
            <v>6.1</v>
          </cell>
          <cell r="M96">
            <v>0</v>
          </cell>
          <cell r="N96">
            <v>6</v>
          </cell>
          <cell r="O96">
            <v>3.9</v>
          </cell>
          <cell r="P96">
            <v>0</v>
          </cell>
          <cell r="Q96">
            <v>2.1</v>
          </cell>
          <cell r="R96">
            <v>6.1</v>
          </cell>
          <cell r="S96">
            <v>14</v>
          </cell>
          <cell r="T96">
            <v>0</v>
          </cell>
          <cell r="U96">
            <v>0</v>
          </cell>
          <cell r="V96">
            <v>4.5</v>
          </cell>
          <cell r="W96">
            <v>0</v>
          </cell>
          <cell r="X96">
            <v>0</v>
          </cell>
          <cell r="Y96">
            <v>0</v>
          </cell>
          <cell r="Z96">
            <v>0</v>
          </cell>
          <cell r="AA96">
            <v>0</v>
          </cell>
          <cell r="AB96">
            <v>25</v>
          </cell>
          <cell r="AC96">
            <v>0.3</v>
          </cell>
          <cell r="AD96">
            <v>0.16</v>
          </cell>
          <cell r="AE96">
            <v>1.8</v>
          </cell>
          <cell r="AF96">
            <v>5.2</v>
          </cell>
          <cell r="AG96">
            <v>3.4</v>
          </cell>
          <cell r="AH96">
            <v>0.59</v>
          </cell>
          <cell r="AI96">
            <v>0</v>
          </cell>
          <cell r="AJ96">
            <v>0</v>
          </cell>
          <cell r="AK96">
            <v>73</v>
          </cell>
          <cell r="AL96">
            <v>2.4500000000000002</v>
          </cell>
          <cell r="AM96">
            <v>2</v>
          </cell>
          <cell r="AN96">
            <v>730</v>
          </cell>
          <cell r="AO96">
            <v>250</v>
          </cell>
          <cell r="AP96">
            <v>270</v>
          </cell>
          <cell r="AQ96">
            <v>160</v>
          </cell>
          <cell r="AR96">
            <v>3</v>
          </cell>
          <cell r="AS96">
            <v>2</v>
          </cell>
        </row>
        <row r="97">
          <cell r="A97">
            <v>395</v>
          </cell>
          <cell r="B97" t="str">
            <v>Azeite (4 marcas)</v>
          </cell>
          <cell r="C97" t="str">
            <v>Óleos e gorduras de origem animal e vegetal e seus derivados</v>
          </cell>
          <cell r="D97" t="str">
            <v>Óleos e gorduras de origem animal e vegetal</v>
          </cell>
          <cell r="E97" t="str">
            <v>Óleos e gorduras de origem vegetal, edíveis</v>
          </cell>
          <cell r="F97">
            <v>899</v>
          </cell>
          <cell r="G97">
            <v>3700</v>
          </cell>
          <cell r="H97">
            <v>99.9</v>
          </cell>
          <cell r="I97">
            <v>14.4</v>
          </cell>
          <cell r="J97">
            <v>78.599999999999994</v>
          </cell>
          <cell r="K97">
            <v>6.9</v>
          </cell>
          <cell r="L97">
            <v>6.2</v>
          </cell>
          <cell r="M97">
            <v>0</v>
          </cell>
          <cell r="N97">
            <v>0</v>
          </cell>
          <cell r="O97">
            <v>0</v>
          </cell>
          <cell r="P97">
            <v>0</v>
          </cell>
          <cell r="Q97">
            <v>0</v>
          </cell>
          <cell r="R97">
            <v>0</v>
          </cell>
          <cell r="S97">
            <v>0</v>
          </cell>
          <cell r="T97">
            <v>0</v>
          </cell>
          <cell r="U97">
            <v>0</v>
          </cell>
          <cell r="V97">
            <v>0</v>
          </cell>
          <cell r="W97">
            <v>0</v>
          </cell>
          <cell r="X97">
            <v>0</v>
          </cell>
          <cell r="Y97">
            <v>0</v>
          </cell>
          <cell r="Z97">
            <v>0</v>
          </cell>
          <cell r="AA97">
            <v>0</v>
          </cell>
          <cell r="AB97">
            <v>14</v>
          </cell>
          <cell r="AC97">
            <v>0</v>
          </cell>
          <cell r="AD97">
            <v>0</v>
          </cell>
          <cell r="AE97">
            <v>0</v>
          </cell>
          <cell r="AF97">
            <v>0</v>
          </cell>
          <cell r="AG97">
            <v>0</v>
          </cell>
          <cell r="AH97">
            <v>0</v>
          </cell>
          <cell r="AI97">
            <v>0</v>
          </cell>
          <cell r="AJ97">
            <v>0</v>
          </cell>
          <cell r="AK97">
            <v>0</v>
          </cell>
          <cell r="AL97">
            <v>0</v>
          </cell>
          <cell r="AM97">
            <v>0</v>
          </cell>
          <cell r="AN97">
            <v>0</v>
          </cell>
          <cell r="AO97">
            <v>0</v>
          </cell>
          <cell r="AP97">
            <v>0</v>
          </cell>
          <cell r="AQ97">
            <v>0</v>
          </cell>
          <cell r="AR97">
            <v>0</v>
          </cell>
          <cell r="AS97">
            <v>0</v>
          </cell>
        </row>
        <row r="98">
          <cell r="A98">
            <v>703</v>
          </cell>
          <cell r="B98" t="str">
            <v>Azeitona</v>
          </cell>
          <cell r="C98" t="str">
            <v>Frutos e produtos derivados de frutos</v>
          </cell>
          <cell r="D98" t="str">
            <v>Produtos de frutos processados</v>
          </cell>
          <cell r="E98" t="str">
            <v>Outros frutos processados (excluindo bebidas)</v>
          </cell>
          <cell r="F98">
            <v>180</v>
          </cell>
          <cell r="G98">
            <v>740</v>
          </cell>
          <cell r="H98">
            <v>18.5</v>
          </cell>
          <cell r="I98">
            <v>2.9</v>
          </cell>
          <cell r="J98">
            <v>9.6</v>
          </cell>
          <cell r="K98">
            <v>2.2000000000000002</v>
          </cell>
          <cell r="L98">
            <v>2</v>
          </cell>
          <cell r="M98">
            <v>0</v>
          </cell>
          <cell r="N98">
            <v>0</v>
          </cell>
          <cell r="O98">
            <v>0</v>
          </cell>
          <cell r="P98">
            <v>0</v>
          </cell>
          <cell r="Q98">
            <v>0</v>
          </cell>
          <cell r="R98">
            <v>4</v>
          </cell>
          <cell r="S98">
            <v>1.4</v>
          </cell>
          <cell r="T98">
            <v>5.3</v>
          </cell>
          <cell r="U98">
            <v>0</v>
          </cell>
          <cell r="V98">
            <v>71.900000000000006</v>
          </cell>
          <cell r="W98">
            <v>0</v>
          </cell>
          <cell r="X98">
            <v>0</v>
          </cell>
          <cell r="Y98">
            <v>39</v>
          </cell>
          <cell r="Z98">
            <v>236</v>
          </cell>
          <cell r="AA98">
            <v>0</v>
          </cell>
          <cell r="AB98">
            <v>2</v>
          </cell>
          <cell r="AC98">
            <v>0.02</v>
          </cell>
          <cell r="AD98">
            <v>7.0000000000000007E-2</v>
          </cell>
          <cell r="AE98">
            <v>0.5</v>
          </cell>
          <cell r="AF98">
            <v>0.7</v>
          </cell>
          <cell r="AG98">
            <v>0.2</v>
          </cell>
          <cell r="AH98">
            <v>0.02</v>
          </cell>
          <cell r="AI98">
            <v>0</v>
          </cell>
          <cell r="AJ98">
            <v>0</v>
          </cell>
          <cell r="AK98">
            <v>0</v>
          </cell>
          <cell r="AL98">
            <v>5.0999999999999996</v>
          </cell>
          <cell r="AM98">
            <v>2100</v>
          </cell>
          <cell r="AN98">
            <v>60</v>
          </cell>
          <cell r="AO98">
            <v>54</v>
          </cell>
          <cell r="AP98">
            <v>14</v>
          </cell>
          <cell r="AQ98">
            <v>22</v>
          </cell>
          <cell r="AR98">
            <v>1.6</v>
          </cell>
          <cell r="AS98">
            <v>0.2</v>
          </cell>
          <cell r="AU98">
            <v>4.0999999999999996</v>
          </cell>
        </row>
        <row r="99">
          <cell r="A99">
            <v>809</v>
          </cell>
          <cell r="B99" t="str">
            <v>Bacalhau à Brás</v>
          </cell>
          <cell r="C99" t="str">
            <v>Pratos compostos</v>
          </cell>
          <cell r="D99" t="str">
            <v>Pratos, incl. refeições prontas a comer (excluindo sopas e saladas)</v>
          </cell>
          <cell r="E99" t="str">
            <v>Pratos, excluindo pratos  de massa ou arroz, sanduíches e pizza</v>
          </cell>
          <cell r="F99">
            <v>164</v>
          </cell>
          <cell r="G99">
            <v>683</v>
          </cell>
          <cell r="H99">
            <v>10.1</v>
          </cell>
          <cell r="I99">
            <v>1.5</v>
          </cell>
          <cell r="J99">
            <v>3.8</v>
          </cell>
          <cell r="K99">
            <v>4.2</v>
          </cell>
          <cell r="L99">
            <v>4.13</v>
          </cell>
          <cell r="M99">
            <v>0</v>
          </cell>
          <cell r="N99">
            <v>8.3000000000000007</v>
          </cell>
          <cell r="O99">
            <v>0.8</v>
          </cell>
          <cell r="P99">
            <v>0.1</v>
          </cell>
          <cell r="Q99">
            <v>7.4</v>
          </cell>
          <cell r="R99">
            <v>0.8</v>
          </cell>
          <cell r="S99">
            <v>9.5</v>
          </cell>
          <cell r="T99">
            <v>1.4</v>
          </cell>
          <cell r="U99">
            <v>0</v>
          </cell>
          <cell r="V99">
            <v>69.099999999999994</v>
          </cell>
          <cell r="W99">
            <v>0</v>
          </cell>
          <cell r="X99">
            <v>84</v>
          </cell>
          <cell r="Y99">
            <v>32</v>
          </cell>
          <cell r="Z99">
            <v>0</v>
          </cell>
          <cell r="AA99">
            <v>1.5</v>
          </cell>
          <cell r="AB99">
            <v>4.37</v>
          </cell>
          <cell r="AC99">
            <v>0.11</v>
          </cell>
          <cell r="AD99">
            <v>0.09</v>
          </cell>
          <cell r="AE99">
            <v>0.85</v>
          </cell>
          <cell r="AF99">
            <v>2.94</v>
          </cell>
          <cell r="AG99">
            <v>2.0299999999999998</v>
          </cell>
          <cell r="AH99">
            <v>0.26</v>
          </cell>
          <cell r="AI99">
            <v>0.44</v>
          </cell>
          <cell r="AJ99">
            <v>6</v>
          </cell>
          <cell r="AK99">
            <v>20</v>
          </cell>
          <cell r="AL99">
            <v>1.89</v>
          </cell>
          <cell r="AM99">
            <v>540</v>
          </cell>
          <cell r="AN99">
            <v>240</v>
          </cell>
          <cell r="AO99">
            <v>26</v>
          </cell>
          <cell r="AP99">
            <v>86</v>
          </cell>
          <cell r="AQ99">
            <v>16</v>
          </cell>
          <cell r="AR99">
            <v>0.5</v>
          </cell>
          <cell r="AS99">
            <v>0.6</v>
          </cell>
        </row>
        <row r="100">
          <cell r="A100">
            <v>1044</v>
          </cell>
          <cell r="B100" t="str">
            <v>Bacalhau à Brás com azeite</v>
          </cell>
          <cell r="C100" t="str">
            <v>Pratos compostos</v>
          </cell>
          <cell r="D100" t="str">
            <v>Pratos, incl. refeições prontas a comer (excluindo sopas e saladas)</v>
          </cell>
          <cell r="E100" t="str">
            <v>Pratos, excluindo pratos  de massa ou arroz, sanduíches e pizza</v>
          </cell>
          <cell r="F100">
            <v>195</v>
          </cell>
          <cell r="G100">
            <v>809</v>
          </cell>
          <cell r="H100">
            <v>14.7</v>
          </cell>
          <cell r="I100">
            <v>2.2999999999999998</v>
          </cell>
          <cell r="J100">
            <v>10.8</v>
          </cell>
          <cell r="K100">
            <v>1.3</v>
          </cell>
          <cell r="L100">
            <v>1.1000000000000001</v>
          </cell>
          <cell r="M100">
            <v>0</v>
          </cell>
          <cell r="N100">
            <v>6.5</v>
          </cell>
          <cell r="O100">
            <v>0.8</v>
          </cell>
          <cell r="P100">
            <v>0.2</v>
          </cell>
          <cell r="Q100">
            <v>5.5</v>
          </cell>
          <cell r="R100">
            <v>0.8</v>
          </cell>
          <cell r="S100">
            <v>8.6999999999999993</v>
          </cell>
          <cell r="T100">
            <v>1.4</v>
          </cell>
          <cell r="U100">
            <v>0</v>
          </cell>
          <cell r="V100">
            <v>67.2</v>
          </cell>
          <cell r="W100">
            <v>0</v>
          </cell>
          <cell r="X100">
            <v>75</v>
          </cell>
          <cell r="Y100">
            <v>40</v>
          </cell>
          <cell r="Z100">
            <v>68</v>
          </cell>
          <cell r="AA100">
            <v>1.6</v>
          </cell>
          <cell r="AB100">
            <v>2.35</v>
          </cell>
          <cell r="AC100">
            <v>0.12</v>
          </cell>
          <cell r="AD100">
            <v>0.09</v>
          </cell>
          <cell r="AE100">
            <v>0.8</v>
          </cell>
          <cell r="AF100">
            <v>2.64</v>
          </cell>
          <cell r="AG100">
            <v>1.83</v>
          </cell>
          <cell r="AH100">
            <v>0.25</v>
          </cell>
          <cell r="AI100">
            <v>0.43</v>
          </cell>
          <cell r="AJ100">
            <v>10.4</v>
          </cell>
          <cell r="AK100">
            <v>27</v>
          </cell>
          <cell r="AL100">
            <v>1.79</v>
          </cell>
          <cell r="AM100">
            <v>570</v>
          </cell>
          <cell r="AN100">
            <v>230</v>
          </cell>
          <cell r="AO100">
            <v>30</v>
          </cell>
          <cell r="AP100">
            <v>84</v>
          </cell>
          <cell r="AQ100">
            <v>16</v>
          </cell>
          <cell r="AR100">
            <v>0.6</v>
          </cell>
          <cell r="AS100">
            <v>0.6</v>
          </cell>
        </row>
        <row r="101">
          <cell r="A101">
            <v>1045</v>
          </cell>
          <cell r="B101" t="str">
            <v>Bacalhau à Brás com azeite e azeitonas</v>
          </cell>
          <cell r="C101" t="str">
            <v>Pratos compostos</v>
          </cell>
          <cell r="D101" t="str">
            <v>Pratos, incl. refeições prontas a comer (excluindo sopas e saladas)</v>
          </cell>
          <cell r="E101" t="str">
            <v>Pratos, excluindo pratos  de massa ou arroz, sanduíches e pizza</v>
          </cell>
          <cell r="F101">
            <v>93</v>
          </cell>
          <cell r="G101">
            <v>389</v>
          </cell>
          <cell r="H101">
            <v>3.6</v>
          </cell>
          <cell r="I101">
            <v>0.8</v>
          </cell>
          <cell r="J101">
            <v>1.8</v>
          </cell>
          <cell r="K101">
            <v>0.6</v>
          </cell>
          <cell r="L101">
            <v>0.504</v>
          </cell>
          <cell r="M101">
            <v>0</v>
          </cell>
          <cell r="N101">
            <v>6.5</v>
          </cell>
          <cell r="O101">
            <v>1.2</v>
          </cell>
          <cell r="P101">
            <v>0.3</v>
          </cell>
          <cell r="Q101">
            <v>5.0999999999999996</v>
          </cell>
          <cell r="R101">
            <v>1.1000000000000001</v>
          </cell>
          <cell r="S101">
            <v>8</v>
          </cell>
          <cell r="T101">
            <v>1.2</v>
          </cell>
          <cell r="U101">
            <v>0</v>
          </cell>
          <cell r="V101">
            <v>78.900000000000006</v>
          </cell>
          <cell r="W101">
            <v>0</v>
          </cell>
          <cell r="X101">
            <v>92</v>
          </cell>
          <cell r="Y101">
            <v>54</v>
          </cell>
          <cell r="Z101">
            <v>96</v>
          </cell>
          <cell r="AA101">
            <v>1.3</v>
          </cell>
          <cell r="AB101">
            <v>0.88</v>
          </cell>
          <cell r="AC101">
            <v>0.14000000000000001</v>
          </cell>
          <cell r="AD101">
            <v>0.11</v>
          </cell>
          <cell r="AE101">
            <v>0.81</v>
          </cell>
          <cell r="AF101">
            <v>2.56</v>
          </cell>
          <cell r="AG101">
            <v>1.76</v>
          </cell>
          <cell r="AH101">
            <v>0.28999999999999998</v>
          </cell>
          <cell r="AI101">
            <v>0.41</v>
          </cell>
          <cell r="AJ101">
            <v>13</v>
          </cell>
          <cell r="AK101">
            <v>32</v>
          </cell>
          <cell r="AL101">
            <v>1.71</v>
          </cell>
          <cell r="AM101">
            <v>470</v>
          </cell>
          <cell r="AN101">
            <v>260</v>
          </cell>
          <cell r="AO101">
            <v>36</v>
          </cell>
          <cell r="AP101">
            <v>88</v>
          </cell>
          <cell r="AQ101">
            <v>17</v>
          </cell>
          <cell r="AR101">
            <v>0.8</v>
          </cell>
          <cell r="AS101">
            <v>0.6</v>
          </cell>
        </row>
        <row r="102">
          <cell r="A102">
            <v>810</v>
          </cell>
          <cell r="B102" t="str">
            <v>Bacalhau à Gomes de Sá</v>
          </cell>
          <cell r="C102" t="str">
            <v>Pratos compostos</v>
          </cell>
          <cell r="D102" t="str">
            <v>Pratos, incl. refeições prontas a comer (excluindo sopas e saladas)</v>
          </cell>
          <cell r="E102" t="str">
            <v>Pratos, excluindo pratos  de massa ou arroz, sanduíches e pizza</v>
          </cell>
          <cell r="F102">
            <v>139</v>
          </cell>
          <cell r="G102">
            <v>581</v>
          </cell>
          <cell r="H102">
            <v>6.3</v>
          </cell>
          <cell r="I102">
            <v>1</v>
          </cell>
          <cell r="J102">
            <v>4.5999999999999996</v>
          </cell>
          <cell r="K102">
            <v>0.6</v>
          </cell>
          <cell r="L102">
            <v>0.4</v>
          </cell>
          <cell r="M102">
            <v>0</v>
          </cell>
          <cell r="N102">
            <v>13.1</v>
          </cell>
          <cell r="O102">
            <v>1.5</v>
          </cell>
          <cell r="P102">
            <v>0.2</v>
          </cell>
          <cell r="Q102">
            <v>11.4</v>
          </cell>
          <cell r="R102">
            <v>1.4</v>
          </cell>
          <cell r="S102">
            <v>6.7</v>
          </cell>
          <cell r="T102">
            <v>1.3</v>
          </cell>
          <cell r="U102">
            <v>0</v>
          </cell>
          <cell r="V102">
            <v>71</v>
          </cell>
          <cell r="W102">
            <v>0</v>
          </cell>
          <cell r="X102">
            <v>39</v>
          </cell>
          <cell r="Y102">
            <v>14</v>
          </cell>
          <cell r="Z102">
            <v>0</v>
          </cell>
          <cell r="AA102">
            <v>1</v>
          </cell>
          <cell r="AB102">
            <v>1.2</v>
          </cell>
          <cell r="AC102">
            <v>0.13</v>
          </cell>
          <cell r="AD102">
            <v>0.06</v>
          </cell>
          <cell r="AE102">
            <v>1</v>
          </cell>
          <cell r="AF102">
            <v>2.4</v>
          </cell>
          <cell r="AG102">
            <v>1.4</v>
          </cell>
          <cell r="AH102">
            <v>0.26</v>
          </cell>
          <cell r="AI102">
            <v>0.26</v>
          </cell>
          <cell r="AJ102">
            <v>7</v>
          </cell>
          <cell r="AK102">
            <v>17</v>
          </cell>
          <cell r="AL102">
            <v>1.5</v>
          </cell>
          <cell r="AM102">
            <v>530</v>
          </cell>
          <cell r="AN102">
            <v>280</v>
          </cell>
          <cell r="AO102">
            <v>23</v>
          </cell>
          <cell r="AP102">
            <v>68</v>
          </cell>
          <cell r="AQ102">
            <v>16</v>
          </cell>
          <cell r="AR102">
            <v>0.4</v>
          </cell>
          <cell r="AS102">
            <v>0.5</v>
          </cell>
        </row>
        <row r="103">
          <cell r="A103">
            <v>1047</v>
          </cell>
          <cell r="B103" t="str">
            <v>Bacalhau à Gomes de Sá, com azeite</v>
          </cell>
          <cell r="C103" t="str">
            <v>Pratos compostos</v>
          </cell>
          <cell r="D103" t="str">
            <v>Pratos, incl. refeições prontas a comer (excluindo sopas e saladas)</v>
          </cell>
          <cell r="E103" t="str">
            <v>Pratos, excluindo pratos  de massa ou arroz, sanduíches e pizza</v>
          </cell>
          <cell r="F103">
            <v>160</v>
          </cell>
          <cell r="G103">
            <v>666</v>
          </cell>
          <cell r="H103">
            <v>10.4</v>
          </cell>
          <cell r="I103">
            <v>1.6</v>
          </cell>
          <cell r="J103">
            <v>7.6</v>
          </cell>
          <cell r="K103">
            <v>0.9</v>
          </cell>
          <cell r="L103">
            <v>0.77400000000000002</v>
          </cell>
          <cell r="M103">
            <v>0</v>
          </cell>
          <cell r="N103">
            <v>7.4</v>
          </cell>
          <cell r="O103">
            <v>1.1000000000000001</v>
          </cell>
          <cell r="P103">
            <v>0.3</v>
          </cell>
          <cell r="Q103">
            <v>6.1</v>
          </cell>
          <cell r="R103">
            <v>1.1000000000000001</v>
          </cell>
          <cell r="S103">
            <v>8.6</v>
          </cell>
          <cell r="T103">
            <v>1.6</v>
          </cell>
          <cell r="U103">
            <v>0</v>
          </cell>
          <cell r="V103">
            <v>70.099999999999994</v>
          </cell>
          <cell r="W103">
            <v>0</v>
          </cell>
          <cell r="X103">
            <v>50</v>
          </cell>
          <cell r="Y103">
            <v>36</v>
          </cell>
          <cell r="Z103">
            <v>115</v>
          </cell>
          <cell r="AA103">
            <v>1.6</v>
          </cell>
          <cell r="AB103">
            <v>1.75</v>
          </cell>
          <cell r="AC103">
            <v>0.14000000000000001</v>
          </cell>
          <cell r="AD103">
            <v>7.0000000000000007E-2</v>
          </cell>
          <cell r="AE103">
            <v>0.93</v>
          </cell>
          <cell r="AF103">
            <v>2.66</v>
          </cell>
          <cell r="AG103">
            <v>1.72</v>
          </cell>
          <cell r="AH103">
            <v>0.26</v>
          </cell>
          <cell r="AI103">
            <v>0.4</v>
          </cell>
          <cell r="AJ103">
            <v>14.4</v>
          </cell>
          <cell r="AK103">
            <v>29</v>
          </cell>
          <cell r="AL103">
            <v>2.02</v>
          </cell>
          <cell r="AM103">
            <v>640</v>
          </cell>
          <cell r="AN103">
            <v>260</v>
          </cell>
          <cell r="AO103">
            <v>34</v>
          </cell>
          <cell r="AP103">
            <v>81</v>
          </cell>
          <cell r="AQ103">
            <v>19</v>
          </cell>
          <cell r="AR103">
            <v>0.6</v>
          </cell>
          <cell r="AS103">
            <v>0.6</v>
          </cell>
        </row>
        <row r="104">
          <cell r="A104">
            <v>807</v>
          </cell>
          <cell r="B104" t="str">
            <v>Bacalhau assado no forno com azeite</v>
          </cell>
          <cell r="C104" t="str">
            <v>Peixes, mariscos, anfíbios, répteis e invertebrados</v>
          </cell>
          <cell r="D104" t="str">
            <v>Peixe e produtos da pesca processados</v>
          </cell>
          <cell r="E104" t="str">
            <v>Peixe processado ou conservado (incluindo vísceras processadas)</v>
          </cell>
          <cell r="F104">
            <v>136</v>
          </cell>
          <cell r="G104">
            <v>571</v>
          </cell>
          <cell r="H104">
            <v>4.9000000000000004</v>
          </cell>
          <cell r="I104">
            <v>0.7</v>
          </cell>
          <cell r="J104">
            <v>3.6</v>
          </cell>
          <cell r="K104">
            <v>0.5</v>
          </cell>
          <cell r="L104">
            <v>0.29699999999999999</v>
          </cell>
          <cell r="M104">
            <v>0</v>
          </cell>
          <cell r="N104">
            <v>0.8</v>
          </cell>
          <cell r="O104">
            <v>0.6</v>
          </cell>
          <cell r="P104">
            <v>0.2</v>
          </cell>
          <cell r="Q104">
            <v>0</v>
          </cell>
          <cell r="R104">
            <v>0.3</v>
          </cell>
          <cell r="S104">
            <v>20.8</v>
          </cell>
          <cell r="T104">
            <v>3.4</v>
          </cell>
          <cell r="U104">
            <v>0.7</v>
          </cell>
          <cell r="V104">
            <v>67.599999999999994</v>
          </cell>
          <cell r="W104">
            <v>0</v>
          </cell>
          <cell r="X104">
            <v>56</v>
          </cell>
          <cell r="Y104">
            <v>4</v>
          </cell>
          <cell r="Z104">
            <v>0</v>
          </cell>
          <cell r="AA104">
            <v>4.2</v>
          </cell>
          <cell r="AB104">
            <v>0.99</v>
          </cell>
          <cell r="AC104">
            <v>7.0000000000000007E-2</v>
          </cell>
          <cell r="AD104">
            <v>7.0000000000000007E-2</v>
          </cell>
          <cell r="AE104">
            <v>0.82</v>
          </cell>
          <cell r="AF104">
            <v>4.83</v>
          </cell>
          <cell r="AG104">
            <v>3.82</v>
          </cell>
          <cell r="AH104">
            <v>0.11</v>
          </cell>
          <cell r="AI104">
            <v>0.93</v>
          </cell>
          <cell r="AJ104">
            <v>1.4</v>
          </cell>
          <cell r="AK104">
            <v>9.8000000000000007</v>
          </cell>
          <cell r="AL104">
            <v>3.86</v>
          </cell>
          <cell r="AM104">
            <v>1370</v>
          </cell>
          <cell r="AN104">
            <v>88</v>
          </cell>
          <cell r="AO104">
            <v>44</v>
          </cell>
          <cell r="AP104">
            <v>130</v>
          </cell>
          <cell r="AQ104">
            <v>26</v>
          </cell>
          <cell r="AR104">
            <v>0.4</v>
          </cell>
          <cell r="AS104">
            <v>1</v>
          </cell>
        </row>
        <row r="105">
          <cell r="A105">
            <v>1038</v>
          </cell>
          <cell r="B105" t="str">
            <v>Bacalhau com natas</v>
          </cell>
          <cell r="C105" t="str">
            <v>Pratos compostos</v>
          </cell>
          <cell r="D105" t="str">
            <v>Pratos, incl. refeições prontas a comer (excluindo sopas e saladas)</v>
          </cell>
          <cell r="E105" t="str">
            <v>Pratos, excluindo pratos  de massa ou arroz, sanduíches e pizza</v>
          </cell>
          <cell r="F105">
            <v>98</v>
          </cell>
          <cell r="G105">
            <v>414</v>
          </cell>
          <cell r="H105">
            <v>2.6</v>
          </cell>
          <cell r="I105">
            <v>1.4</v>
          </cell>
          <cell r="J105">
            <v>0.6</v>
          </cell>
          <cell r="K105">
            <v>0.2</v>
          </cell>
          <cell r="L105">
            <v>8.9499999999999996E-2</v>
          </cell>
          <cell r="M105">
            <v>0.1</v>
          </cell>
          <cell r="N105">
            <v>9.1999999999999993</v>
          </cell>
          <cell r="O105">
            <v>1.6</v>
          </cell>
          <cell r="P105">
            <v>0.2</v>
          </cell>
          <cell r="Q105">
            <v>7.3</v>
          </cell>
          <cell r="R105">
            <v>1</v>
          </cell>
          <cell r="S105">
            <v>9</v>
          </cell>
          <cell r="T105">
            <v>1.5</v>
          </cell>
          <cell r="U105">
            <v>0</v>
          </cell>
          <cell r="V105">
            <v>76</v>
          </cell>
          <cell r="W105">
            <v>0</v>
          </cell>
          <cell r="X105">
            <v>27</v>
          </cell>
          <cell r="Y105">
            <v>23</v>
          </cell>
          <cell r="Z105">
            <v>6</v>
          </cell>
          <cell r="AA105">
            <v>1.8</v>
          </cell>
          <cell r="AB105">
            <v>0.28999999999999998</v>
          </cell>
          <cell r="AC105">
            <v>0.13</v>
          </cell>
          <cell r="AD105">
            <v>0.06</v>
          </cell>
          <cell r="AE105">
            <v>0.97</v>
          </cell>
          <cell r="AF105">
            <v>2.68</v>
          </cell>
          <cell r="AG105">
            <v>1.7</v>
          </cell>
          <cell r="AH105">
            <v>0.23</v>
          </cell>
          <cell r="AI105">
            <v>0.39</v>
          </cell>
          <cell r="AJ105">
            <v>6.8</v>
          </cell>
          <cell r="AK105">
            <v>20</v>
          </cell>
          <cell r="AL105">
            <v>1.9</v>
          </cell>
          <cell r="AM105">
            <v>600</v>
          </cell>
          <cell r="AN105">
            <v>240</v>
          </cell>
          <cell r="AO105">
            <v>38</v>
          </cell>
          <cell r="AP105">
            <v>81</v>
          </cell>
          <cell r="AQ105">
            <v>18</v>
          </cell>
          <cell r="AR105">
            <v>0.3</v>
          </cell>
          <cell r="AS105">
            <v>0.5</v>
          </cell>
        </row>
        <row r="106">
          <cell r="A106">
            <v>1039</v>
          </cell>
          <cell r="B106" t="str">
            <v>Bacalhau com natas, com queijo ralado</v>
          </cell>
          <cell r="C106" t="str">
            <v>Pratos compostos</v>
          </cell>
          <cell r="D106" t="str">
            <v>Pratos, incl. refeições prontas a comer (excluindo sopas e saladas)</v>
          </cell>
          <cell r="E106" t="str">
            <v>Pratos, excluindo pratos  de massa ou arroz, sanduíches e pizza</v>
          </cell>
          <cell r="F106">
            <v>167</v>
          </cell>
          <cell r="G106">
            <v>693</v>
          </cell>
          <cell r="H106">
            <v>12.6</v>
          </cell>
          <cell r="I106">
            <v>6.3</v>
          </cell>
          <cell r="J106">
            <v>4</v>
          </cell>
          <cell r="K106">
            <v>0.5</v>
          </cell>
          <cell r="L106">
            <v>0.43</v>
          </cell>
          <cell r="M106">
            <v>0.4</v>
          </cell>
          <cell r="N106">
            <v>7.6</v>
          </cell>
          <cell r="O106">
            <v>2.1</v>
          </cell>
          <cell r="P106">
            <v>0.3</v>
          </cell>
          <cell r="Q106">
            <v>5.2</v>
          </cell>
          <cell r="R106">
            <v>0.9</v>
          </cell>
          <cell r="S106">
            <v>5.3</v>
          </cell>
          <cell r="T106">
            <v>0.9</v>
          </cell>
          <cell r="U106">
            <v>0</v>
          </cell>
          <cell r="V106">
            <v>72</v>
          </cell>
          <cell r="W106">
            <v>0</v>
          </cell>
          <cell r="X106">
            <v>31</v>
          </cell>
          <cell r="Y106">
            <v>142</v>
          </cell>
          <cell r="Z106">
            <v>73</v>
          </cell>
          <cell r="AA106">
            <v>0.8</v>
          </cell>
          <cell r="AB106">
            <v>1.01</v>
          </cell>
          <cell r="AC106">
            <v>0.12</v>
          </cell>
          <cell r="AD106">
            <v>0.08</v>
          </cell>
          <cell r="AE106">
            <v>0.85</v>
          </cell>
          <cell r="AF106">
            <v>1.89</v>
          </cell>
          <cell r="AG106">
            <v>1.03</v>
          </cell>
          <cell r="AH106">
            <v>0.22</v>
          </cell>
          <cell r="AI106">
            <v>0.23</v>
          </cell>
          <cell r="AJ106">
            <v>7</v>
          </cell>
          <cell r="AK106">
            <v>19</v>
          </cell>
          <cell r="AL106">
            <v>1.45</v>
          </cell>
          <cell r="AM106">
            <v>370</v>
          </cell>
          <cell r="AN106">
            <v>240</v>
          </cell>
          <cell r="AO106">
            <v>52</v>
          </cell>
          <cell r="AP106">
            <v>69</v>
          </cell>
          <cell r="AQ106">
            <v>15</v>
          </cell>
          <cell r="AR106">
            <v>0.4</v>
          </cell>
          <cell r="AS106">
            <v>0.4</v>
          </cell>
        </row>
        <row r="107">
          <cell r="A107">
            <v>805</v>
          </cell>
          <cell r="B107" t="str">
            <v>Bacalhau cozido</v>
          </cell>
          <cell r="C107" t="str">
            <v>Peixes, mariscos, anfíbios, répteis e invertebrados</v>
          </cell>
          <cell r="D107" t="str">
            <v>Peixe e produtos da pesca processados</v>
          </cell>
          <cell r="E107" t="str">
            <v>Peixe processado ou conservado (incluindo vísceras processadas)</v>
          </cell>
          <cell r="F107">
            <v>106</v>
          </cell>
          <cell r="G107">
            <v>449</v>
          </cell>
          <cell r="H107">
            <v>0.1</v>
          </cell>
          <cell r="I107">
            <v>0</v>
          </cell>
          <cell r="J107">
            <v>0</v>
          </cell>
          <cell r="K107">
            <v>0.1</v>
          </cell>
          <cell r="L107">
            <v>0</v>
          </cell>
          <cell r="M107">
            <v>0</v>
          </cell>
          <cell r="N107">
            <v>0</v>
          </cell>
          <cell r="O107">
            <v>0</v>
          </cell>
          <cell r="P107">
            <v>0</v>
          </cell>
          <cell r="Q107">
            <v>0</v>
          </cell>
          <cell r="R107">
            <v>0</v>
          </cell>
          <cell r="S107">
            <v>26.2</v>
          </cell>
          <cell r="T107">
            <v>3.1</v>
          </cell>
          <cell r="U107">
            <v>0</v>
          </cell>
          <cell r="V107">
            <v>70</v>
          </cell>
          <cell r="W107">
            <v>0</v>
          </cell>
          <cell r="X107">
            <v>72</v>
          </cell>
          <cell r="Y107">
            <v>3</v>
          </cell>
          <cell r="Z107">
            <v>0</v>
          </cell>
          <cell r="AA107">
            <v>0.4</v>
          </cell>
          <cell r="AB107">
            <v>0.28000000000000003</v>
          </cell>
          <cell r="AC107">
            <v>0.02</v>
          </cell>
          <cell r="AD107">
            <v>0.09</v>
          </cell>
          <cell r="AE107">
            <v>0.28000000000000003</v>
          </cell>
          <cell r="AF107">
            <v>5.2</v>
          </cell>
          <cell r="AG107">
            <v>4.9000000000000004</v>
          </cell>
          <cell r="AH107">
            <v>0.06</v>
          </cell>
          <cell r="AI107">
            <v>0.35</v>
          </cell>
          <cell r="AJ107">
            <v>0</v>
          </cell>
          <cell r="AK107">
            <v>5.7</v>
          </cell>
          <cell r="AL107">
            <v>3.2</v>
          </cell>
          <cell r="AM107">
            <v>1230</v>
          </cell>
          <cell r="AN107">
            <v>21</v>
          </cell>
          <cell r="AO107">
            <v>46</v>
          </cell>
          <cell r="AP107">
            <v>100</v>
          </cell>
          <cell r="AQ107">
            <v>31</v>
          </cell>
          <cell r="AR107">
            <v>0.6</v>
          </cell>
          <cell r="AS107">
            <v>1.1000000000000001</v>
          </cell>
          <cell r="AU107">
            <v>56</v>
          </cell>
        </row>
        <row r="108">
          <cell r="A108">
            <v>803</v>
          </cell>
          <cell r="B108" t="str">
            <v>Bacalhau fresco cozido</v>
          </cell>
          <cell r="C108" t="str">
            <v>Peixes, mariscos, anfíbios, répteis e invertebrados</v>
          </cell>
          <cell r="D108" t="str">
            <v>Peixe (músculo)</v>
          </cell>
          <cell r="E108" t="str">
            <v>Peixe de mar</v>
          </cell>
          <cell r="F108">
            <v>84</v>
          </cell>
          <cell r="G108">
            <v>354</v>
          </cell>
          <cell r="H108">
            <v>0.8</v>
          </cell>
          <cell r="I108">
            <v>0.1</v>
          </cell>
          <cell r="J108">
            <v>0.1</v>
          </cell>
          <cell r="K108">
            <v>0.3</v>
          </cell>
          <cell r="L108">
            <v>0</v>
          </cell>
          <cell r="M108">
            <v>0</v>
          </cell>
          <cell r="N108">
            <v>0</v>
          </cell>
          <cell r="O108">
            <v>0</v>
          </cell>
          <cell r="P108">
            <v>0</v>
          </cell>
          <cell r="Q108">
            <v>0</v>
          </cell>
          <cell r="R108">
            <v>0</v>
          </cell>
          <cell r="S108">
            <v>19.100000000000001</v>
          </cell>
          <cell r="T108">
            <v>0.8</v>
          </cell>
          <cell r="U108">
            <v>0</v>
          </cell>
          <cell r="V108">
            <v>78.099999999999994</v>
          </cell>
          <cell r="W108">
            <v>0</v>
          </cell>
          <cell r="X108">
            <v>50</v>
          </cell>
          <cell r="Y108">
            <v>10</v>
          </cell>
          <cell r="Z108">
            <v>0</v>
          </cell>
          <cell r="AA108">
            <v>1</v>
          </cell>
          <cell r="AB108">
            <v>0.7</v>
          </cell>
          <cell r="AC108">
            <v>0.05</v>
          </cell>
          <cell r="AD108">
            <v>0.05</v>
          </cell>
          <cell r="AE108">
            <v>2.2999999999999998</v>
          </cell>
          <cell r="AF108">
            <v>5.9</v>
          </cell>
          <cell r="AG108">
            <v>3.6</v>
          </cell>
          <cell r="AH108">
            <v>0.17</v>
          </cell>
          <cell r="AI108">
            <v>0.9</v>
          </cell>
          <cell r="AJ108">
            <v>0</v>
          </cell>
          <cell r="AK108">
            <v>10</v>
          </cell>
          <cell r="AL108">
            <v>2.2000000000000002</v>
          </cell>
          <cell r="AM108">
            <v>340</v>
          </cell>
          <cell r="AN108">
            <v>350</v>
          </cell>
          <cell r="AO108">
            <v>14</v>
          </cell>
          <cell r="AP108">
            <v>230</v>
          </cell>
          <cell r="AQ108">
            <v>31</v>
          </cell>
          <cell r="AR108">
            <v>0.3</v>
          </cell>
          <cell r="AS108">
            <v>0.6</v>
          </cell>
          <cell r="AU108">
            <v>140</v>
          </cell>
        </row>
        <row r="109">
          <cell r="A109">
            <v>802</v>
          </cell>
          <cell r="B109" t="str">
            <v>Bacalhau fresco cru</v>
          </cell>
          <cell r="C109" t="str">
            <v>Peixes, mariscos, anfíbios, répteis e invertebrados</v>
          </cell>
          <cell r="D109" t="str">
            <v>Peixe (músculo)</v>
          </cell>
          <cell r="E109" t="str">
            <v>Peixe de mar</v>
          </cell>
          <cell r="F109">
            <v>76</v>
          </cell>
          <cell r="G109">
            <v>321</v>
          </cell>
          <cell r="H109">
            <v>0.5</v>
          </cell>
          <cell r="I109">
            <v>0.1</v>
          </cell>
          <cell r="J109">
            <v>0.1</v>
          </cell>
          <cell r="K109">
            <v>0.2</v>
          </cell>
          <cell r="L109">
            <v>0</v>
          </cell>
          <cell r="M109">
            <v>0</v>
          </cell>
          <cell r="N109">
            <v>0</v>
          </cell>
          <cell r="O109">
            <v>0</v>
          </cell>
          <cell r="P109">
            <v>0</v>
          </cell>
          <cell r="Q109">
            <v>0</v>
          </cell>
          <cell r="R109">
            <v>0</v>
          </cell>
          <cell r="S109">
            <v>17.8</v>
          </cell>
          <cell r="T109">
            <v>0.2</v>
          </cell>
          <cell r="U109">
            <v>0</v>
          </cell>
          <cell r="V109">
            <v>80</v>
          </cell>
          <cell r="W109">
            <v>0</v>
          </cell>
          <cell r="X109">
            <v>44</v>
          </cell>
          <cell r="Y109">
            <v>7</v>
          </cell>
          <cell r="Z109">
            <v>0</v>
          </cell>
          <cell r="AA109">
            <v>1</v>
          </cell>
          <cell r="AB109">
            <v>0.6</v>
          </cell>
          <cell r="AC109">
            <v>0.06</v>
          </cell>
          <cell r="AD109">
            <v>0.04</v>
          </cell>
          <cell r="AE109">
            <v>2.2999999999999998</v>
          </cell>
          <cell r="AF109">
            <v>5.6</v>
          </cell>
          <cell r="AG109">
            <v>3.3</v>
          </cell>
          <cell r="AH109">
            <v>0.21</v>
          </cell>
          <cell r="AI109">
            <v>1</v>
          </cell>
          <cell r="AJ109">
            <v>0</v>
          </cell>
          <cell r="AK109">
            <v>10</v>
          </cell>
          <cell r="AL109">
            <v>1.4</v>
          </cell>
          <cell r="AM109">
            <v>65</v>
          </cell>
          <cell r="AN109">
            <v>360</v>
          </cell>
          <cell r="AO109">
            <v>15</v>
          </cell>
          <cell r="AP109">
            <v>200</v>
          </cell>
          <cell r="AQ109">
            <v>26</v>
          </cell>
          <cell r="AR109">
            <v>0.3</v>
          </cell>
          <cell r="AS109">
            <v>0.5</v>
          </cell>
        </row>
        <row r="110">
          <cell r="A110">
            <v>806</v>
          </cell>
          <cell r="B110" t="str">
            <v>Bacalhau grelhado</v>
          </cell>
          <cell r="C110" t="str">
            <v>Peixes, mariscos, anfíbios, répteis e invertebrados</v>
          </cell>
          <cell r="D110" t="str">
            <v>Peixe e produtos da pesca processados</v>
          </cell>
          <cell r="E110" t="str">
            <v>Peixe processado ou conservado (incluindo vísceras processadas)</v>
          </cell>
          <cell r="F110">
            <v>123</v>
          </cell>
          <cell r="G110">
            <v>521</v>
          </cell>
          <cell r="H110">
            <v>0.2</v>
          </cell>
          <cell r="I110">
            <v>0</v>
          </cell>
          <cell r="J110">
            <v>0</v>
          </cell>
          <cell r="K110">
            <v>0.1</v>
          </cell>
          <cell r="L110">
            <v>0</v>
          </cell>
          <cell r="M110">
            <v>0</v>
          </cell>
          <cell r="N110">
            <v>0</v>
          </cell>
          <cell r="O110">
            <v>0</v>
          </cell>
          <cell r="P110">
            <v>0</v>
          </cell>
          <cell r="Q110">
            <v>0</v>
          </cell>
          <cell r="R110">
            <v>0</v>
          </cell>
          <cell r="S110">
            <v>30.2</v>
          </cell>
          <cell r="T110">
            <v>3.1</v>
          </cell>
          <cell r="U110">
            <v>0</v>
          </cell>
          <cell r="V110">
            <v>63.6</v>
          </cell>
          <cell r="W110">
            <v>0</v>
          </cell>
          <cell r="X110">
            <v>79</v>
          </cell>
          <cell r="Y110">
            <v>1</v>
          </cell>
          <cell r="Z110">
            <v>0</v>
          </cell>
          <cell r="AA110">
            <v>0.4</v>
          </cell>
          <cell r="AB110">
            <v>0.34</v>
          </cell>
          <cell r="AC110">
            <v>0.05</v>
          </cell>
          <cell r="AD110">
            <v>0.06</v>
          </cell>
          <cell r="AE110">
            <v>0.48</v>
          </cell>
          <cell r="AF110">
            <v>6.1</v>
          </cell>
          <cell r="AG110">
            <v>5.6</v>
          </cell>
          <cell r="AH110">
            <v>0.05</v>
          </cell>
          <cell r="AI110">
            <v>0.6</v>
          </cell>
          <cell r="AJ110">
            <v>0</v>
          </cell>
          <cell r="AK110">
            <v>9.9</v>
          </cell>
          <cell r="AL110">
            <v>4.9000000000000004</v>
          </cell>
          <cell r="AM110">
            <v>1250</v>
          </cell>
          <cell r="AN110">
            <v>40</v>
          </cell>
          <cell r="AO110">
            <v>52</v>
          </cell>
          <cell r="AP110">
            <v>170</v>
          </cell>
          <cell r="AQ110">
            <v>57</v>
          </cell>
          <cell r="AR110">
            <v>0.5</v>
          </cell>
          <cell r="AS110">
            <v>1.2</v>
          </cell>
          <cell r="AU110">
            <v>56</v>
          </cell>
        </row>
        <row r="111">
          <cell r="A111">
            <v>804</v>
          </cell>
          <cell r="B111" t="str">
            <v>Bacalhau seco e salgado, demolhado cru</v>
          </cell>
          <cell r="C111" t="str">
            <v>Peixes, mariscos, anfíbios, répteis e invertebrados</v>
          </cell>
          <cell r="D111" t="str">
            <v>Peixe e produtos da pesca processados</v>
          </cell>
          <cell r="E111" t="str">
            <v>Peixe processado ou conservado (incluindo vísceras processadas)</v>
          </cell>
          <cell r="F111">
            <v>80</v>
          </cell>
          <cell r="G111">
            <v>338</v>
          </cell>
          <cell r="H111">
            <v>0.4</v>
          </cell>
          <cell r="I111">
            <v>0.1</v>
          </cell>
          <cell r="J111">
            <v>0.1</v>
          </cell>
          <cell r="K111">
            <v>0.1</v>
          </cell>
          <cell r="L111">
            <v>0</v>
          </cell>
          <cell r="M111">
            <v>0</v>
          </cell>
          <cell r="N111">
            <v>0</v>
          </cell>
          <cell r="O111">
            <v>0</v>
          </cell>
          <cell r="P111">
            <v>0</v>
          </cell>
          <cell r="Q111">
            <v>0</v>
          </cell>
          <cell r="R111">
            <v>0</v>
          </cell>
          <cell r="S111">
            <v>19</v>
          </cell>
          <cell r="T111">
            <v>3.7</v>
          </cell>
          <cell r="U111">
            <v>0</v>
          </cell>
          <cell r="V111">
            <v>76.2</v>
          </cell>
          <cell r="W111">
            <v>0</v>
          </cell>
          <cell r="X111">
            <v>52</v>
          </cell>
          <cell r="Y111">
            <v>4</v>
          </cell>
          <cell r="Z111">
            <v>0</v>
          </cell>
          <cell r="AA111">
            <v>4.5</v>
          </cell>
          <cell r="AB111">
            <v>0.28000000000000003</v>
          </cell>
          <cell r="AC111">
            <v>0.05</v>
          </cell>
          <cell r="AD111">
            <v>7.0000000000000007E-2</v>
          </cell>
          <cell r="AE111">
            <v>0.76</v>
          </cell>
          <cell r="AF111">
            <v>4.3</v>
          </cell>
          <cell r="AG111">
            <v>3.5</v>
          </cell>
          <cell r="AH111">
            <v>7.0000000000000007E-2</v>
          </cell>
          <cell r="AI111">
            <v>0.95</v>
          </cell>
          <cell r="AJ111">
            <v>0</v>
          </cell>
          <cell r="AK111">
            <v>8.1</v>
          </cell>
          <cell r="AL111">
            <v>3.4</v>
          </cell>
          <cell r="AM111">
            <v>1480</v>
          </cell>
          <cell r="AN111">
            <v>36</v>
          </cell>
          <cell r="AO111">
            <v>33</v>
          </cell>
          <cell r="AP111">
            <v>120</v>
          </cell>
          <cell r="AQ111">
            <v>23</v>
          </cell>
          <cell r="AR111">
            <v>0.2</v>
          </cell>
          <cell r="AS111">
            <v>0.8</v>
          </cell>
        </row>
        <row r="112">
          <cell r="A112">
            <v>1216</v>
          </cell>
          <cell r="B112" t="str">
            <v>Baço de porco</v>
          </cell>
          <cell r="C112" t="str">
            <v>Carne e produtos cárneos</v>
          </cell>
          <cell r="D112" t="str">
            <v>Vísceras comestíveis, não musculares, com excepção de fígado e rim</v>
          </cell>
          <cell r="E112" t="str">
            <v>Vísceras comestíveis de mamíferos, não musculares, com excepção de fígado e rim</v>
          </cell>
          <cell r="F112">
            <v>107</v>
          </cell>
          <cell r="G112">
            <v>450</v>
          </cell>
          <cell r="H112">
            <v>3.8</v>
          </cell>
          <cell r="I112">
            <v>1.2</v>
          </cell>
          <cell r="J112">
            <v>2.2000000000000002</v>
          </cell>
          <cell r="K112">
            <v>0.6</v>
          </cell>
          <cell r="L112">
            <v>0.4</v>
          </cell>
          <cell r="M112">
            <v>0</v>
          </cell>
          <cell r="N112">
            <v>0.4</v>
          </cell>
          <cell r="O112">
            <v>0.4</v>
          </cell>
          <cell r="P112">
            <v>0</v>
          </cell>
          <cell r="Q112">
            <v>0</v>
          </cell>
          <cell r="R112">
            <v>0</v>
          </cell>
          <cell r="S112">
            <v>17.8</v>
          </cell>
          <cell r="T112">
            <v>0.3</v>
          </cell>
          <cell r="U112">
            <v>0</v>
          </cell>
          <cell r="V112">
            <v>76.900000000000006</v>
          </cell>
          <cell r="W112">
            <v>0</v>
          </cell>
          <cell r="X112">
            <v>363</v>
          </cell>
          <cell r="Y112">
            <v>0</v>
          </cell>
          <cell r="Z112">
            <v>0</v>
          </cell>
          <cell r="AA112">
            <v>0.2</v>
          </cell>
          <cell r="AB112">
            <v>0.59</v>
          </cell>
          <cell r="AC112">
            <v>0.14000000000000001</v>
          </cell>
          <cell r="AD112">
            <v>0.31</v>
          </cell>
          <cell r="AE112">
            <v>3.81</v>
          </cell>
          <cell r="AF112">
            <v>3.81</v>
          </cell>
          <cell r="AG112">
            <v>0</v>
          </cell>
          <cell r="AH112">
            <v>0.2</v>
          </cell>
          <cell r="AI112">
            <v>6</v>
          </cell>
          <cell r="AJ112">
            <v>31.3</v>
          </cell>
          <cell r="AK112">
            <v>3</v>
          </cell>
          <cell r="AL112">
            <v>1.4</v>
          </cell>
          <cell r="AM112">
            <v>130</v>
          </cell>
          <cell r="AN112">
            <v>400</v>
          </cell>
          <cell r="AO112">
            <v>9</v>
          </cell>
          <cell r="AP112">
            <v>210</v>
          </cell>
          <cell r="AQ112">
            <v>34</v>
          </cell>
          <cell r="AR112">
            <v>20</v>
          </cell>
          <cell r="AS112">
            <v>2.6</v>
          </cell>
        </row>
        <row r="113">
          <cell r="A113">
            <v>311</v>
          </cell>
          <cell r="B113" t="str">
            <v>Bacon</v>
          </cell>
          <cell r="C113" t="str">
            <v>Carne e produtos cárneos</v>
          </cell>
          <cell r="D113" t="str">
            <v>Produtos processados à base de carne</v>
          </cell>
          <cell r="E113" t="str">
            <v>Carne crua curada (ou temperada)</v>
          </cell>
          <cell r="F113">
            <v>367</v>
          </cell>
          <cell r="G113">
            <v>1510</v>
          </cell>
          <cell r="H113">
            <v>34.6</v>
          </cell>
          <cell r="I113">
            <v>11.9</v>
          </cell>
          <cell r="J113">
            <v>11.6</v>
          </cell>
          <cell r="K113">
            <v>5.6</v>
          </cell>
          <cell r="L113">
            <v>4.8</v>
          </cell>
          <cell r="M113">
            <v>0.1</v>
          </cell>
          <cell r="N113">
            <v>0</v>
          </cell>
          <cell r="O113">
            <v>0</v>
          </cell>
          <cell r="P113">
            <v>0</v>
          </cell>
          <cell r="Q113">
            <v>0</v>
          </cell>
          <cell r="R113">
            <v>0</v>
          </cell>
          <cell r="S113">
            <v>13.8</v>
          </cell>
          <cell r="T113">
            <v>3</v>
          </cell>
          <cell r="U113">
            <v>0</v>
          </cell>
          <cell r="V113">
            <v>48.3</v>
          </cell>
          <cell r="W113">
            <v>0</v>
          </cell>
          <cell r="X113">
            <v>67</v>
          </cell>
          <cell r="Y113">
            <v>0</v>
          </cell>
          <cell r="Z113">
            <v>0</v>
          </cell>
          <cell r="AA113">
            <v>0</v>
          </cell>
          <cell r="AB113">
            <v>0.08</v>
          </cell>
          <cell r="AC113">
            <v>0.54</v>
          </cell>
          <cell r="AD113">
            <v>0.15</v>
          </cell>
          <cell r="AE113">
            <v>3.8</v>
          </cell>
          <cell r="AF113">
            <v>6</v>
          </cell>
          <cell r="AG113">
            <v>2.2000000000000002</v>
          </cell>
          <cell r="AH113">
            <v>0.27</v>
          </cell>
          <cell r="AI113">
            <v>0.9</v>
          </cell>
          <cell r="AJ113">
            <v>0</v>
          </cell>
          <cell r="AK113">
            <v>2</v>
          </cell>
          <cell r="AL113">
            <v>2.8</v>
          </cell>
          <cell r="AM113">
            <v>1190</v>
          </cell>
          <cell r="AN113">
            <v>230</v>
          </cell>
          <cell r="AO113">
            <v>7</v>
          </cell>
          <cell r="AP113">
            <v>140</v>
          </cell>
          <cell r="AQ113">
            <v>18</v>
          </cell>
          <cell r="AR113">
            <v>0.7</v>
          </cell>
          <cell r="AS113">
            <v>1.3</v>
          </cell>
        </row>
        <row r="114">
          <cell r="A114">
            <v>312</v>
          </cell>
          <cell r="B114" t="str">
            <v>Bacon, grelhado sem adição de sal</v>
          </cell>
          <cell r="C114" t="str">
            <v>Carne e produtos cárneos</v>
          </cell>
          <cell r="D114" t="str">
            <v>Produtos processados à base de carne</v>
          </cell>
          <cell r="E114" t="str">
            <v>Carne crua curada (ou temperada)</v>
          </cell>
          <cell r="F114">
            <v>372</v>
          </cell>
          <cell r="G114">
            <v>1540</v>
          </cell>
          <cell r="H114">
            <v>31.5</v>
          </cell>
          <cell r="I114">
            <v>10.8</v>
          </cell>
          <cell r="J114">
            <v>10.5</v>
          </cell>
          <cell r="K114">
            <v>5.0999999999999996</v>
          </cell>
          <cell r="L114">
            <v>4.4000000000000004</v>
          </cell>
          <cell r="M114">
            <v>0.1</v>
          </cell>
          <cell r="N114">
            <v>0</v>
          </cell>
          <cell r="O114">
            <v>0</v>
          </cell>
          <cell r="P114">
            <v>0</v>
          </cell>
          <cell r="Q114">
            <v>0</v>
          </cell>
          <cell r="R114">
            <v>0</v>
          </cell>
          <cell r="S114">
            <v>22.2</v>
          </cell>
          <cell r="T114">
            <v>4.3</v>
          </cell>
          <cell r="U114">
            <v>0</v>
          </cell>
          <cell r="V114">
            <v>42.1</v>
          </cell>
          <cell r="W114">
            <v>0</v>
          </cell>
          <cell r="X114">
            <v>92</v>
          </cell>
          <cell r="Y114">
            <v>0</v>
          </cell>
          <cell r="Z114">
            <v>0</v>
          </cell>
          <cell r="AA114">
            <v>0</v>
          </cell>
          <cell r="AB114">
            <v>0.11</v>
          </cell>
          <cell r="AC114">
            <v>0.11</v>
          </cell>
          <cell r="AD114">
            <v>0.46</v>
          </cell>
          <cell r="AE114">
            <v>5.7</v>
          </cell>
          <cell r="AF114">
            <v>8.5</v>
          </cell>
          <cell r="AG114">
            <v>2.8</v>
          </cell>
          <cell r="AH114">
            <v>0.28000000000000003</v>
          </cell>
          <cell r="AI114">
            <v>1</v>
          </cell>
          <cell r="AJ114">
            <v>0</v>
          </cell>
          <cell r="AK114">
            <v>2.9</v>
          </cell>
          <cell r="AL114">
            <v>3.7</v>
          </cell>
          <cell r="AM114">
            <v>1720</v>
          </cell>
          <cell r="AN114">
            <v>230</v>
          </cell>
          <cell r="AO114">
            <v>11</v>
          </cell>
          <cell r="AP114">
            <v>200</v>
          </cell>
          <cell r="AQ114">
            <v>26</v>
          </cell>
          <cell r="AR114">
            <v>1.2</v>
          </cell>
          <cell r="AS114">
            <v>2.2000000000000002</v>
          </cell>
        </row>
        <row r="115">
          <cell r="A115">
            <v>2122000013</v>
          </cell>
          <cell r="B115" t="str">
            <v>Bagas goji secas</v>
          </cell>
          <cell r="C115" t="str">
            <v>Produtos hortícolas e derivados</v>
          </cell>
          <cell r="D115" t="str">
            <v>Frutos de hortícolas</v>
          </cell>
          <cell r="E115" t="str">
            <v>Solanaceas</v>
          </cell>
          <cell r="F115">
            <v>303</v>
          </cell>
          <cell r="G115">
            <v>1280</v>
          </cell>
          <cell r="H115">
            <v>2.8</v>
          </cell>
          <cell r="I115">
            <v>0.4</v>
          </cell>
          <cell r="J115">
            <v>0.6</v>
          </cell>
          <cell r="K115">
            <v>1.7</v>
          </cell>
          <cell r="L115">
            <v>1.6</v>
          </cell>
          <cell r="M115">
            <v>0</v>
          </cell>
          <cell r="N115">
            <v>51.8</v>
          </cell>
          <cell r="O115">
            <v>39.6</v>
          </cell>
          <cell r="P115">
            <v>0</v>
          </cell>
          <cell r="Q115">
            <v>12.2</v>
          </cell>
          <cell r="R115">
            <v>12.8</v>
          </cell>
          <cell r="S115">
            <v>11.2</v>
          </cell>
          <cell r="T115">
            <v>1</v>
          </cell>
          <cell r="U115">
            <v>0</v>
          </cell>
          <cell r="V115">
            <v>16.5</v>
          </cell>
          <cell r="W115">
            <v>0</v>
          </cell>
          <cell r="X115">
            <v>0</v>
          </cell>
          <cell r="Y115">
            <v>4</v>
          </cell>
          <cell r="Z115">
            <v>27</v>
          </cell>
          <cell r="AA115">
            <v>0</v>
          </cell>
          <cell r="AB115">
            <v>2.1</v>
          </cell>
          <cell r="AC115">
            <v>0</v>
          </cell>
          <cell r="AD115">
            <v>0.13</v>
          </cell>
          <cell r="AE115">
            <v>0.76</v>
          </cell>
          <cell r="AF115">
            <v>3.79</v>
          </cell>
          <cell r="AG115">
            <v>3.03</v>
          </cell>
          <cell r="AH115">
            <v>0.16</v>
          </cell>
          <cell r="AI115">
            <v>0</v>
          </cell>
          <cell r="AJ115">
            <v>4.5</v>
          </cell>
          <cell r="AK115">
            <v>0</v>
          </cell>
          <cell r="AL115">
            <v>4.95</v>
          </cell>
          <cell r="AM115">
            <v>420</v>
          </cell>
          <cell r="AN115">
            <v>1410</v>
          </cell>
          <cell r="AO115">
            <v>48</v>
          </cell>
          <cell r="AP115">
            <v>180</v>
          </cell>
          <cell r="AQ115">
            <v>72</v>
          </cell>
          <cell r="AR115">
            <v>4.2</v>
          </cell>
          <cell r="AS115">
            <v>1.1000000000000001</v>
          </cell>
        </row>
        <row r="116">
          <cell r="A116">
            <v>636</v>
          </cell>
          <cell r="B116" t="str">
            <v>Banana</v>
          </cell>
          <cell r="C116" t="str">
            <v>Frutos e produtos derivados de frutos</v>
          </cell>
          <cell r="D116" t="str">
            <v>Fruta utilizada como fruta</v>
          </cell>
          <cell r="E116" t="str">
            <v>Frutos diversos com casca não comestível, grandes</v>
          </cell>
          <cell r="F116">
            <v>104</v>
          </cell>
          <cell r="G116">
            <v>441</v>
          </cell>
          <cell r="H116">
            <v>0.4</v>
          </cell>
          <cell r="I116">
            <v>0.1</v>
          </cell>
          <cell r="J116">
            <v>0</v>
          </cell>
          <cell r="K116">
            <v>0.1</v>
          </cell>
          <cell r="L116">
            <v>0</v>
          </cell>
          <cell r="M116">
            <v>0</v>
          </cell>
          <cell r="N116">
            <v>21.8</v>
          </cell>
          <cell r="O116">
            <v>19.600000000000001</v>
          </cell>
          <cell r="P116">
            <v>0</v>
          </cell>
          <cell r="Q116">
            <v>2.2000000000000002</v>
          </cell>
          <cell r="R116">
            <v>3.1</v>
          </cell>
          <cell r="S116">
            <v>1.6</v>
          </cell>
          <cell r="T116">
            <v>0</v>
          </cell>
          <cell r="U116">
            <v>0</v>
          </cell>
          <cell r="V116">
            <v>72.099999999999994</v>
          </cell>
          <cell r="W116">
            <v>0.3</v>
          </cell>
          <cell r="X116">
            <v>0</v>
          </cell>
          <cell r="Y116">
            <v>4</v>
          </cell>
          <cell r="Z116">
            <v>21</v>
          </cell>
          <cell r="AA116">
            <v>0</v>
          </cell>
          <cell r="AB116">
            <v>0.27</v>
          </cell>
          <cell r="AC116">
            <v>0.06</v>
          </cell>
          <cell r="AD116">
            <v>7.0000000000000007E-2</v>
          </cell>
          <cell r="AE116">
            <v>0.7</v>
          </cell>
          <cell r="AF116">
            <v>1</v>
          </cell>
          <cell r="AG116">
            <v>0.3</v>
          </cell>
          <cell r="AH116">
            <v>0.28999999999999998</v>
          </cell>
          <cell r="AI116">
            <v>0</v>
          </cell>
          <cell r="AJ116">
            <v>10</v>
          </cell>
          <cell r="AK116">
            <v>14</v>
          </cell>
          <cell r="AL116">
            <v>0.89</v>
          </cell>
          <cell r="AM116">
            <v>6</v>
          </cell>
          <cell r="AN116">
            <v>430</v>
          </cell>
          <cell r="AO116">
            <v>8</v>
          </cell>
          <cell r="AP116">
            <v>25</v>
          </cell>
          <cell r="AQ116">
            <v>28</v>
          </cell>
          <cell r="AR116">
            <v>0.4</v>
          </cell>
          <cell r="AS116">
            <v>0.2</v>
          </cell>
          <cell r="AU116">
            <v>3.8</v>
          </cell>
        </row>
        <row r="117">
          <cell r="A117">
            <v>313</v>
          </cell>
          <cell r="B117" t="str">
            <v>Banha de porco</v>
          </cell>
          <cell r="C117" t="str">
            <v>Óleos e gorduras de origem animal e vegetal e seus derivados</v>
          </cell>
          <cell r="D117" t="str">
            <v>Óleos e gorduras de origem animal e vegetal</v>
          </cell>
          <cell r="E117" t="str">
            <v>Óleos e gorduras de origem animal (gorduras processadas a partir de tecidos animais)</v>
          </cell>
          <cell r="F117">
            <v>896</v>
          </cell>
          <cell r="G117">
            <v>3680</v>
          </cell>
          <cell r="H117">
            <v>99.5</v>
          </cell>
          <cell r="I117">
            <v>26.3</v>
          </cell>
          <cell r="J117">
            <v>58.6</v>
          </cell>
          <cell r="K117">
            <v>10.4</v>
          </cell>
          <cell r="L117">
            <v>9.6</v>
          </cell>
          <cell r="M117">
            <v>0.4</v>
          </cell>
          <cell r="N117">
            <v>0</v>
          </cell>
          <cell r="O117">
            <v>0</v>
          </cell>
          <cell r="P117">
            <v>0</v>
          </cell>
          <cell r="Q117">
            <v>0</v>
          </cell>
          <cell r="R117">
            <v>0</v>
          </cell>
          <cell r="S117">
            <v>0</v>
          </cell>
          <cell r="T117">
            <v>0</v>
          </cell>
          <cell r="U117">
            <v>0</v>
          </cell>
          <cell r="V117">
            <v>0.5</v>
          </cell>
          <cell r="W117">
            <v>0</v>
          </cell>
          <cell r="X117">
            <v>82</v>
          </cell>
          <cell r="Y117">
            <v>9</v>
          </cell>
          <cell r="Z117">
            <v>0</v>
          </cell>
          <cell r="AA117">
            <v>0</v>
          </cell>
          <cell r="AB117">
            <v>1</v>
          </cell>
          <cell r="AC117">
            <v>0</v>
          </cell>
          <cell r="AD117">
            <v>0</v>
          </cell>
          <cell r="AE117">
            <v>0</v>
          </cell>
          <cell r="AF117">
            <v>0</v>
          </cell>
          <cell r="AG117">
            <v>0</v>
          </cell>
          <cell r="AH117">
            <v>0</v>
          </cell>
          <cell r="AI117">
            <v>0</v>
          </cell>
          <cell r="AJ117">
            <v>0</v>
          </cell>
          <cell r="AK117">
            <v>0</v>
          </cell>
          <cell r="AL117">
            <v>0.1</v>
          </cell>
          <cell r="AM117">
            <v>2</v>
          </cell>
          <cell r="AN117">
            <v>1</v>
          </cell>
          <cell r="AO117">
            <v>1</v>
          </cell>
          <cell r="AP117">
            <v>3</v>
          </cell>
          <cell r="AQ117">
            <v>2</v>
          </cell>
          <cell r="AR117">
            <v>0.1</v>
          </cell>
          <cell r="AS117">
            <v>0.1</v>
          </cell>
        </row>
        <row r="118">
          <cell r="A118">
            <v>738</v>
          </cell>
          <cell r="B118" t="str">
            <v>Base em pó para bebida de ananás</v>
          </cell>
          <cell r="C118" t="str">
            <v>Água e bebidas à base de água</v>
          </cell>
          <cell r="D118" t="str">
            <v>Bebidas concentradas</v>
          </cell>
          <cell r="E118" t="str">
            <v>Misturas de bebidas</v>
          </cell>
          <cell r="F118">
            <v>369</v>
          </cell>
          <cell r="G118">
            <v>1570</v>
          </cell>
          <cell r="H118">
            <v>0</v>
          </cell>
          <cell r="I118">
            <v>0</v>
          </cell>
          <cell r="J118">
            <v>0</v>
          </cell>
          <cell r="K118">
            <v>0</v>
          </cell>
          <cell r="L118">
            <v>0</v>
          </cell>
          <cell r="M118">
            <v>0</v>
          </cell>
          <cell r="N118">
            <v>89.5</v>
          </cell>
          <cell r="O118">
            <v>89.5</v>
          </cell>
          <cell r="P118">
            <v>0</v>
          </cell>
          <cell r="Q118">
            <v>0</v>
          </cell>
          <cell r="R118">
            <v>0</v>
          </cell>
          <cell r="S118">
            <v>0</v>
          </cell>
          <cell r="T118">
            <v>0</v>
          </cell>
          <cell r="U118">
            <v>0</v>
          </cell>
          <cell r="V118">
            <v>1</v>
          </cell>
          <cell r="W118">
            <v>3.7</v>
          </cell>
          <cell r="X118">
            <v>0</v>
          </cell>
          <cell r="Y118">
            <v>0</v>
          </cell>
          <cell r="Z118">
            <v>0</v>
          </cell>
          <cell r="AA118">
            <v>0</v>
          </cell>
          <cell r="AB118">
            <v>0</v>
          </cell>
          <cell r="AC118">
            <v>0</v>
          </cell>
          <cell r="AD118">
            <v>0</v>
          </cell>
          <cell r="AE118">
            <v>0</v>
          </cell>
          <cell r="AF118">
            <v>0</v>
          </cell>
          <cell r="AG118">
            <v>0</v>
          </cell>
          <cell r="AH118">
            <v>0</v>
          </cell>
          <cell r="AI118">
            <v>0</v>
          </cell>
          <cell r="AJ118">
            <v>230</v>
          </cell>
          <cell r="AK118">
            <v>0</v>
          </cell>
          <cell r="AL118">
            <v>1.4</v>
          </cell>
          <cell r="AM118">
            <v>0</v>
          </cell>
          <cell r="AN118">
            <v>0</v>
          </cell>
          <cell r="AO118">
            <v>0</v>
          </cell>
          <cell r="AP118">
            <v>0</v>
          </cell>
          <cell r="AQ118">
            <v>0</v>
          </cell>
          <cell r="AR118">
            <v>0</v>
          </cell>
          <cell r="AS118">
            <v>0</v>
          </cell>
        </row>
        <row r="119">
          <cell r="A119">
            <v>743</v>
          </cell>
          <cell r="B119" t="str">
            <v>Base em pó para bebida de laranja</v>
          </cell>
          <cell r="C119" t="str">
            <v>Água e bebidas à base de água</v>
          </cell>
          <cell r="D119" t="str">
            <v>Bebidas concentradas</v>
          </cell>
          <cell r="E119" t="str">
            <v>Misturas de bebidas</v>
          </cell>
          <cell r="F119">
            <v>375</v>
          </cell>
          <cell r="G119">
            <v>1590</v>
          </cell>
          <cell r="H119">
            <v>0</v>
          </cell>
          <cell r="I119">
            <v>0</v>
          </cell>
          <cell r="J119">
            <v>0</v>
          </cell>
          <cell r="K119">
            <v>0</v>
          </cell>
          <cell r="L119">
            <v>0</v>
          </cell>
          <cell r="M119">
            <v>0</v>
          </cell>
          <cell r="N119">
            <v>88.9</v>
          </cell>
          <cell r="O119">
            <v>88.9</v>
          </cell>
          <cell r="P119">
            <v>0</v>
          </cell>
          <cell r="Q119">
            <v>0</v>
          </cell>
          <cell r="R119">
            <v>0</v>
          </cell>
          <cell r="S119">
            <v>0</v>
          </cell>
          <cell r="T119">
            <v>0</v>
          </cell>
          <cell r="U119">
            <v>0</v>
          </cell>
          <cell r="V119">
            <v>0.7</v>
          </cell>
          <cell r="W119">
            <v>6.3</v>
          </cell>
          <cell r="X119">
            <v>0</v>
          </cell>
          <cell r="Y119">
            <v>0</v>
          </cell>
          <cell r="Z119">
            <v>0</v>
          </cell>
          <cell r="AA119">
            <v>0</v>
          </cell>
          <cell r="AB119">
            <v>0</v>
          </cell>
          <cell r="AC119">
            <v>0</v>
          </cell>
          <cell r="AD119">
            <v>0</v>
          </cell>
          <cell r="AE119">
            <v>0</v>
          </cell>
          <cell r="AF119">
            <v>0</v>
          </cell>
          <cell r="AG119">
            <v>0</v>
          </cell>
          <cell r="AH119">
            <v>0</v>
          </cell>
          <cell r="AI119">
            <v>0</v>
          </cell>
          <cell r="AJ119">
            <v>375</v>
          </cell>
          <cell r="AK119">
            <v>0</v>
          </cell>
          <cell r="AL119">
            <v>1.08</v>
          </cell>
          <cell r="AM119">
            <v>0</v>
          </cell>
          <cell r="AN119">
            <v>0</v>
          </cell>
          <cell r="AO119">
            <v>0</v>
          </cell>
          <cell r="AP119">
            <v>0</v>
          </cell>
          <cell r="AQ119">
            <v>0</v>
          </cell>
          <cell r="AR119">
            <v>0</v>
          </cell>
          <cell r="AS119">
            <v>0</v>
          </cell>
        </row>
        <row r="120">
          <cell r="A120">
            <v>588</v>
          </cell>
          <cell r="B120" t="str">
            <v>Batata assada com pele, sem sal (só a polpa)</v>
          </cell>
          <cell r="C120" t="str">
            <v>Raízes amiláceas ou tubérculos e seus produtos, plantas sacarinas</v>
          </cell>
          <cell r="D120" t="str">
            <v>Raízes e tubérculos amiláceos</v>
          </cell>
          <cell r="E120" t="str">
            <v>Batatas e similares</v>
          </cell>
          <cell r="F120">
            <v>90</v>
          </cell>
          <cell r="G120">
            <v>383</v>
          </cell>
          <cell r="H120">
            <v>0</v>
          </cell>
          <cell r="I120">
            <v>0</v>
          </cell>
          <cell r="J120">
            <v>0</v>
          </cell>
          <cell r="K120">
            <v>0</v>
          </cell>
          <cell r="L120">
            <v>0</v>
          </cell>
          <cell r="M120">
            <v>0</v>
          </cell>
          <cell r="N120">
            <v>19.2</v>
          </cell>
          <cell r="O120">
            <v>1.2</v>
          </cell>
          <cell r="P120">
            <v>0</v>
          </cell>
          <cell r="Q120">
            <v>18</v>
          </cell>
          <cell r="R120">
            <v>1.7</v>
          </cell>
          <cell r="S120">
            <v>2.5</v>
          </cell>
          <cell r="T120">
            <v>0</v>
          </cell>
          <cell r="U120">
            <v>0</v>
          </cell>
          <cell r="V120">
            <v>75.8</v>
          </cell>
          <cell r="W120">
            <v>0</v>
          </cell>
          <cell r="X120">
            <v>0</v>
          </cell>
          <cell r="Y120">
            <v>0</v>
          </cell>
          <cell r="Z120">
            <v>0</v>
          </cell>
          <cell r="AA120">
            <v>0</v>
          </cell>
          <cell r="AB120">
            <v>0.1</v>
          </cell>
          <cell r="AC120">
            <v>0.19</v>
          </cell>
          <cell r="AD120">
            <v>0.02</v>
          </cell>
          <cell r="AE120">
            <v>1.4</v>
          </cell>
          <cell r="AF120">
            <v>1.8</v>
          </cell>
          <cell r="AG120">
            <v>0.4</v>
          </cell>
          <cell r="AH120">
            <v>0.37</v>
          </cell>
          <cell r="AI120">
            <v>0</v>
          </cell>
          <cell r="AJ120">
            <v>13</v>
          </cell>
          <cell r="AK120">
            <v>28</v>
          </cell>
          <cell r="AL120">
            <v>0.8</v>
          </cell>
          <cell r="AM120">
            <v>9</v>
          </cell>
          <cell r="AN120">
            <v>480</v>
          </cell>
          <cell r="AO120">
            <v>9</v>
          </cell>
          <cell r="AP120">
            <v>44</v>
          </cell>
          <cell r="AQ120">
            <v>14</v>
          </cell>
          <cell r="AR120">
            <v>0.2</v>
          </cell>
          <cell r="AS120">
            <v>0.2</v>
          </cell>
        </row>
        <row r="121">
          <cell r="A121">
            <v>587</v>
          </cell>
          <cell r="B121" t="str">
            <v>Batata assada no forno</v>
          </cell>
          <cell r="C121" t="str">
            <v>Raízes amiláceas ou tubérculos e seus produtos, plantas sacarinas</v>
          </cell>
          <cell r="D121" t="str">
            <v>Raízes e tubérculos amiláceos</v>
          </cell>
          <cell r="E121" t="str">
            <v>Batatas e similares</v>
          </cell>
          <cell r="F121">
            <v>159</v>
          </cell>
          <cell r="G121">
            <v>670</v>
          </cell>
          <cell r="H121">
            <v>4.8</v>
          </cell>
          <cell r="I121">
            <v>0.6</v>
          </cell>
          <cell r="J121">
            <v>2.5</v>
          </cell>
          <cell r="K121">
            <v>1.6</v>
          </cell>
          <cell r="L121">
            <v>1.61</v>
          </cell>
          <cell r="M121">
            <v>0</v>
          </cell>
          <cell r="N121">
            <v>24.8</v>
          </cell>
          <cell r="O121">
            <v>1.6</v>
          </cell>
          <cell r="P121">
            <v>0</v>
          </cell>
          <cell r="Q121">
            <v>23.2</v>
          </cell>
          <cell r="R121">
            <v>2.1</v>
          </cell>
          <cell r="S121">
            <v>3.2</v>
          </cell>
          <cell r="T121">
            <v>1.4</v>
          </cell>
          <cell r="U121">
            <v>0</v>
          </cell>
          <cell r="V121">
            <v>62.9</v>
          </cell>
          <cell r="W121">
            <v>0</v>
          </cell>
          <cell r="X121">
            <v>0</v>
          </cell>
          <cell r="Y121">
            <v>0</v>
          </cell>
          <cell r="Z121">
            <v>0</v>
          </cell>
          <cell r="AA121">
            <v>0</v>
          </cell>
          <cell r="AB121">
            <v>1.82</v>
          </cell>
          <cell r="AC121">
            <v>0.23</v>
          </cell>
          <cell r="AD121">
            <v>0.03</v>
          </cell>
          <cell r="AE121">
            <v>1.7</v>
          </cell>
          <cell r="AF121">
            <v>2.58</v>
          </cell>
          <cell r="AG121">
            <v>0.77</v>
          </cell>
          <cell r="AH121">
            <v>0.51</v>
          </cell>
          <cell r="AI121">
            <v>0</v>
          </cell>
          <cell r="AJ121">
            <v>15.9</v>
          </cell>
          <cell r="AK121">
            <v>35</v>
          </cell>
          <cell r="AL121">
            <v>2.25</v>
          </cell>
          <cell r="AM121">
            <v>540</v>
          </cell>
          <cell r="AN121">
            <v>580</v>
          </cell>
          <cell r="AO121">
            <v>12</v>
          </cell>
          <cell r="AP121">
            <v>54</v>
          </cell>
          <cell r="AQ121">
            <v>21</v>
          </cell>
          <cell r="AR121">
            <v>0.3</v>
          </cell>
          <cell r="AS121">
            <v>0.3</v>
          </cell>
        </row>
        <row r="122">
          <cell r="A122">
            <v>586</v>
          </cell>
          <cell r="B122" t="str">
            <v>Batata cozida</v>
          </cell>
          <cell r="C122" t="str">
            <v>Raízes amiláceas ou tubérculos e seus produtos, plantas sacarinas</v>
          </cell>
          <cell r="D122" t="str">
            <v>Raízes e tubérculos amiláceos</v>
          </cell>
          <cell r="E122" t="str">
            <v>Batatas e similares</v>
          </cell>
          <cell r="F122">
            <v>87</v>
          </cell>
          <cell r="G122">
            <v>368</v>
          </cell>
          <cell r="H122">
            <v>0</v>
          </cell>
          <cell r="I122">
            <v>0</v>
          </cell>
          <cell r="J122">
            <v>0</v>
          </cell>
          <cell r="K122">
            <v>0</v>
          </cell>
          <cell r="L122">
            <v>0</v>
          </cell>
          <cell r="M122">
            <v>0</v>
          </cell>
          <cell r="N122">
            <v>18.5</v>
          </cell>
          <cell r="O122">
            <v>1.2</v>
          </cell>
          <cell r="P122">
            <v>0</v>
          </cell>
          <cell r="Q122">
            <v>17.3</v>
          </cell>
          <cell r="R122">
            <v>1.6</v>
          </cell>
          <cell r="S122">
            <v>2.4</v>
          </cell>
          <cell r="T122">
            <v>0.3</v>
          </cell>
          <cell r="U122">
            <v>0</v>
          </cell>
          <cell r="V122">
            <v>77</v>
          </cell>
          <cell r="W122">
            <v>0</v>
          </cell>
          <cell r="X122">
            <v>0</v>
          </cell>
          <cell r="Y122">
            <v>0</v>
          </cell>
          <cell r="Z122">
            <v>0</v>
          </cell>
          <cell r="AA122">
            <v>0</v>
          </cell>
          <cell r="AB122">
            <v>0.06</v>
          </cell>
          <cell r="AC122">
            <v>0.18</v>
          </cell>
          <cell r="AD122">
            <v>0.02</v>
          </cell>
          <cell r="AE122">
            <v>1.3</v>
          </cell>
          <cell r="AF122">
            <v>1.9</v>
          </cell>
          <cell r="AG122">
            <v>0.6</v>
          </cell>
          <cell r="AH122">
            <v>0.38</v>
          </cell>
          <cell r="AI122">
            <v>0</v>
          </cell>
          <cell r="AJ122">
            <v>11</v>
          </cell>
          <cell r="AK122">
            <v>21</v>
          </cell>
          <cell r="AL122">
            <v>0.66</v>
          </cell>
          <cell r="AM122">
            <v>100</v>
          </cell>
          <cell r="AN122">
            <v>370</v>
          </cell>
          <cell r="AO122">
            <v>9</v>
          </cell>
          <cell r="AP122">
            <v>38</v>
          </cell>
          <cell r="AQ122">
            <v>13</v>
          </cell>
          <cell r="AR122">
            <v>0.2</v>
          </cell>
          <cell r="AS122">
            <v>0.2</v>
          </cell>
          <cell r="AU122">
            <v>0.3</v>
          </cell>
        </row>
        <row r="123">
          <cell r="A123">
            <v>585</v>
          </cell>
          <cell r="B123" t="str">
            <v>Batata crua</v>
          </cell>
          <cell r="C123" t="str">
            <v>Raízes amiláceas ou tubérculos e seus produtos, plantas sacarinas</v>
          </cell>
          <cell r="D123" t="str">
            <v>Raízes e tubérculos amiláceos</v>
          </cell>
          <cell r="E123" t="str">
            <v>Batatas e similares</v>
          </cell>
          <cell r="F123">
            <v>90</v>
          </cell>
          <cell r="G123">
            <v>382</v>
          </cell>
          <cell r="H123">
            <v>0</v>
          </cell>
          <cell r="I123">
            <v>0</v>
          </cell>
          <cell r="J123">
            <v>0</v>
          </cell>
          <cell r="K123">
            <v>0</v>
          </cell>
          <cell r="L123">
            <v>0</v>
          </cell>
          <cell r="M123">
            <v>0</v>
          </cell>
          <cell r="N123">
            <v>19.2</v>
          </cell>
          <cell r="O123">
            <v>1.2</v>
          </cell>
          <cell r="P123">
            <v>0</v>
          </cell>
          <cell r="Q123">
            <v>18</v>
          </cell>
          <cell r="R123">
            <v>1.6</v>
          </cell>
          <cell r="S123">
            <v>2.5</v>
          </cell>
          <cell r="T123">
            <v>0</v>
          </cell>
          <cell r="U123">
            <v>0</v>
          </cell>
          <cell r="V123">
            <v>76</v>
          </cell>
          <cell r="W123">
            <v>0</v>
          </cell>
          <cell r="X123">
            <v>0</v>
          </cell>
          <cell r="Y123">
            <v>0</v>
          </cell>
          <cell r="Z123">
            <v>0</v>
          </cell>
          <cell r="AA123">
            <v>0</v>
          </cell>
          <cell r="AB123">
            <v>0.06</v>
          </cell>
          <cell r="AC123">
            <v>0.21</v>
          </cell>
          <cell r="AD123">
            <v>0.02</v>
          </cell>
          <cell r="AE123">
            <v>1.4</v>
          </cell>
          <cell r="AF123">
            <v>2</v>
          </cell>
          <cell r="AG123">
            <v>0.6</v>
          </cell>
          <cell r="AH123">
            <v>0.44</v>
          </cell>
          <cell r="AI123">
            <v>0</v>
          </cell>
          <cell r="AJ123">
            <v>14</v>
          </cell>
          <cell r="AK123">
            <v>35</v>
          </cell>
          <cell r="AL123">
            <v>0.74</v>
          </cell>
          <cell r="AM123">
            <v>9</v>
          </cell>
          <cell r="AN123">
            <v>450</v>
          </cell>
          <cell r="AO123">
            <v>9</v>
          </cell>
          <cell r="AP123">
            <v>42</v>
          </cell>
          <cell r="AQ123">
            <v>13</v>
          </cell>
          <cell r="AR123">
            <v>0.2</v>
          </cell>
          <cell r="AS123">
            <v>0.2</v>
          </cell>
        </row>
        <row r="124">
          <cell r="A124">
            <v>594</v>
          </cell>
          <cell r="B124" t="str">
            <v>Batata doce assada</v>
          </cell>
          <cell r="C124" t="str">
            <v>Raízes amiláceas ou tubérculos e seus produtos, plantas sacarinas</v>
          </cell>
          <cell r="D124" t="str">
            <v>Raízes e tubérculos amiláceos</v>
          </cell>
          <cell r="E124" t="str">
            <v>Raízes e tubérculos de vegetais tropicais</v>
          </cell>
          <cell r="F124">
            <v>123</v>
          </cell>
          <cell r="G124">
            <v>522</v>
          </cell>
          <cell r="H124">
            <v>0</v>
          </cell>
          <cell r="I124">
            <v>0</v>
          </cell>
          <cell r="J124">
            <v>0</v>
          </cell>
          <cell r="K124">
            <v>0</v>
          </cell>
          <cell r="L124">
            <v>0</v>
          </cell>
          <cell r="M124">
            <v>0</v>
          </cell>
          <cell r="N124">
            <v>28.3</v>
          </cell>
          <cell r="O124">
            <v>7.9</v>
          </cell>
          <cell r="P124">
            <v>0</v>
          </cell>
          <cell r="Q124">
            <v>20.399999999999999</v>
          </cell>
          <cell r="R124">
            <v>3</v>
          </cell>
          <cell r="S124">
            <v>1</v>
          </cell>
          <cell r="T124">
            <v>0.1</v>
          </cell>
          <cell r="U124">
            <v>0</v>
          </cell>
          <cell r="V124">
            <v>66.900000000000006</v>
          </cell>
          <cell r="W124">
            <v>0</v>
          </cell>
          <cell r="X124">
            <v>0</v>
          </cell>
          <cell r="Y124">
            <v>650</v>
          </cell>
          <cell r="Z124">
            <v>3900</v>
          </cell>
          <cell r="AA124">
            <v>0</v>
          </cell>
          <cell r="AB124">
            <v>5.0999999999999996</v>
          </cell>
          <cell r="AC124">
            <v>0.17</v>
          </cell>
          <cell r="AD124">
            <v>0</v>
          </cell>
          <cell r="AE124">
            <v>0.6</v>
          </cell>
          <cell r="AF124">
            <v>0.9</v>
          </cell>
          <cell r="AG124">
            <v>0.3</v>
          </cell>
          <cell r="AH124">
            <v>0.09</v>
          </cell>
          <cell r="AI124">
            <v>0</v>
          </cell>
          <cell r="AJ124">
            <v>25</v>
          </cell>
          <cell r="AK124">
            <v>13</v>
          </cell>
          <cell r="AL124">
            <v>0.74</v>
          </cell>
          <cell r="AM124">
            <v>23</v>
          </cell>
          <cell r="AN124">
            <v>390</v>
          </cell>
          <cell r="AO124">
            <v>27</v>
          </cell>
          <cell r="AP124">
            <v>36</v>
          </cell>
          <cell r="AQ124">
            <v>16</v>
          </cell>
          <cell r="AR124">
            <v>0.4</v>
          </cell>
          <cell r="AS124">
            <v>0.3</v>
          </cell>
        </row>
        <row r="125">
          <cell r="A125">
            <v>593</v>
          </cell>
          <cell r="B125" t="str">
            <v>Batata doce crua</v>
          </cell>
          <cell r="C125" t="str">
            <v>Raízes amiláceas ou tubérculos e seus produtos, plantas sacarinas</v>
          </cell>
          <cell r="D125" t="str">
            <v>Raízes e tubérculos amiláceos</v>
          </cell>
          <cell r="E125" t="str">
            <v>Raízes e tubérculos de vegetais tropicais</v>
          </cell>
          <cell r="F125">
            <v>123</v>
          </cell>
          <cell r="G125">
            <v>520</v>
          </cell>
          <cell r="H125">
            <v>0</v>
          </cell>
          <cell r="I125">
            <v>0</v>
          </cell>
          <cell r="J125">
            <v>0</v>
          </cell>
          <cell r="K125">
            <v>0</v>
          </cell>
          <cell r="L125">
            <v>0</v>
          </cell>
          <cell r="M125">
            <v>0</v>
          </cell>
          <cell r="N125">
            <v>28.3</v>
          </cell>
          <cell r="O125">
            <v>7.9</v>
          </cell>
          <cell r="P125">
            <v>0</v>
          </cell>
          <cell r="Q125">
            <v>20.399999999999999</v>
          </cell>
          <cell r="R125">
            <v>2.7</v>
          </cell>
          <cell r="S125">
            <v>1</v>
          </cell>
          <cell r="T125">
            <v>0.1</v>
          </cell>
          <cell r="U125">
            <v>0</v>
          </cell>
          <cell r="V125">
            <v>67.2</v>
          </cell>
          <cell r="W125">
            <v>0</v>
          </cell>
          <cell r="X125">
            <v>0</v>
          </cell>
          <cell r="Y125">
            <v>650</v>
          </cell>
          <cell r="Z125">
            <v>3900</v>
          </cell>
          <cell r="AA125">
            <v>0</v>
          </cell>
          <cell r="AB125">
            <v>4.5999999999999996</v>
          </cell>
          <cell r="AC125">
            <v>0.17</v>
          </cell>
          <cell r="AD125">
            <v>0</v>
          </cell>
          <cell r="AE125">
            <v>0.5</v>
          </cell>
          <cell r="AF125">
            <v>0.8</v>
          </cell>
          <cell r="AG125">
            <v>0.3</v>
          </cell>
          <cell r="AH125">
            <v>0.09</v>
          </cell>
          <cell r="AI125">
            <v>0</v>
          </cell>
          <cell r="AJ125">
            <v>25</v>
          </cell>
          <cell r="AK125">
            <v>17</v>
          </cell>
          <cell r="AL125">
            <v>0.67</v>
          </cell>
          <cell r="AM125">
            <v>21</v>
          </cell>
          <cell r="AN125">
            <v>350</v>
          </cell>
          <cell r="AO125">
            <v>24</v>
          </cell>
          <cell r="AP125">
            <v>32</v>
          </cell>
          <cell r="AQ125">
            <v>14</v>
          </cell>
          <cell r="AR125">
            <v>0.4</v>
          </cell>
          <cell r="AS125">
            <v>0.3</v>
          </cell>
        </row>
        <row r="126">
          <cell r="A126">
            <v>590</v>
          </cell>
          <cell r="B126" t="str">
            <v>Batata estufada com cebola, azeite e óleo alimentar</v>
          </cell>
          <cell r="C126" t="str">
            <v>Pratos compostos</v>
          </cell>
          <cell r="D126" t="str">
            <v>Pratos, incl. refeições prontas a comer (excluindo sopas e saladas)</v>
          </cell>
          <cell r="E126" t="str">
            <v>Pratos, excluindo pratos  de massa ou arroz, sanduíches e pizza</v>
          </cell>
          <cell r="F126">
            <v>97</v>
          </cell>
          <cell r="G126">
            <v>406</v>
          </cell>
          <cell r="H126">
            <v>3.1</v>
          </cell>
          <cell r="I126">
            <v>0.4</v>
          </cell>
          <cell r="J126">
            <v>1.5</v>
          </cell>
          <cell r="K126">
            <v>1.1000000000000001</v>
          </cell>
          <cell r="L126">
            <v>1.0900000000000001</v>
          </cell>
          <cell r="M126">
            <v>0</v>
          </cell>
          <cell r="N126">
            <v>14.5</v>
          </cell>
          <cell r="O126">
            <v>1.2</v>
          </cell>
          <cell r="P126">
            <v>0.1</v>
          </cell>
          <cell r="Q126">
            <v>13.1</v>
          </cell>
          <cell r="R126">
            <v>1.4</v>
          </cell>
          <cell r="S126">
            <v>2</v>
          </cell>
          <cell r="T126">
            <v>0.8</v>
          </cell>
          <cell r="U126">
            <v>0</v>
          </cell>
          <cell r="V126">
            <v>77.599999999999994</v>
          </cell>
          <cell r="W126">
            <v>0</v>
          </cell>
          <cell r="X126">
            <v>0</v>
          </cell>
          <cell r="Y126">
            <v>5</v>
          </cell>
          <cell r="Z126">
            <v>27</v>
          </cell>
          <cell r="AA126">
            <v>0</v>
          </cell>
          <cell r="AB126">
            <v>1.26</v>
          </cell>
          <cell r="AC126">
            <v>0.16</v>
          </cell>
          <cell r="AD126">
            <v>0.02</v>
          </cell>
          <cell r="AE126">
            <v>1.1000000000000001</v>
          </cell>
          <cell r="AF126">
            <v>1.57</v>
          </cell>
          <cell r="AG126">
            <v>0.46</v>
          </cell>
          <cell r="AH126">
            <v>0.32</v>
          </cell>
          <cell r="AI126">
            <v>0</v>
          </cell>
          <cell r="AJ126">
            <v>11.3</v>
          </cell>
          <cell r="AK126">
            <v>21</v>
          </cell>
          <cell r="AL126">
            <v>1.43</v>
          </cell>
          <cell r="AM126">
            <v>320</v>
          </cell>
          <cell r="AN126">
            <v>370</v>
          </cell>
          <cell r="AO126">
            <v>13</v>
          </cell>
          <cell r="AP126">
            <v>36</v>
          </cell>
          <cell r="AQ126">
            <v>14</v>
          </cell>
          <cell r="AR126">
            <v>0.2</v>
          </cell>
          <cell r="AS126">
            <v>0.2</v>
          </cell>
        </row>
        <row r="127">
          <cell r="A127">
            <v>591</v>
          </cell>
          <cell r="B127" t="str">
            <v>Batata frita caseira (em palitos)</v>
          </cell>
          <cell r="C127" t="str">
            <v>Pratos compostos</v>
          </cell>
          <cell r="D127" t="str">
            <v>Pratos, incl. refeições prontas a comer (excluindo sopas e saladas)</v>
          </cell>
          <cell r="E127" t="str">
            <v>Pratos, excluindo pratos  de massa ou arroz, sanduíches e pizza</v>
          </cell>
          <cell r="F127">
            <v>227</v>
          </cell>
          <cell r="G127">
            <v>951</v>
          </cell>
          <cell r="H127">
            <v>10.8</v>
          </cell>
          <cell r="I127">
            <v>1.4</v>
          </cell>
          <cell r="J127">
            <v>2.4</v>
          </cell>
          <cell r="K127">
            <v>5.0999999999999996</v>
          </cell>
          <cell r="L127">
            <v>5</v>
          </cell>
          <cell r="M127">
            <v>0.1</v>
          </cell>
          <cell r="N127">
            <v>27.6</v>
          </cell>
          <cell r="O127">
            <v>1.7</v>
          </cell>
          <cell r="P127">
            <v>0</v>
          </cell>
          <cell r="Q127">
            <v>25.9</v>
          </cell>
          <cell r="R127">
            <v>2.4</v>
          </cell>
          <cell r="S127">
            <v>3.7</v>
          </cell>
          <cell r="T127">
            <v>0</v>
          </cell>
          <cell r="U127">
            <v>0</v>
          </cell>
          <cell r="V127">
            <v>54.3</v>
          </cell>
          <cell r="W127">
            <v>0</v>
          </cell>
          <cell r="X127">
            <v>0</v>
          </cell>
          <cell r="Y127">
            <v>0</v>
          </cell>
          <cell r="Z127">
            <v>0</v>
          </cell>
          <cell r="AA127">
            <v>0</v>
          </cell>
          <cell r="AB127">
            <v>3.8</v>
          </cell>
          <cell r="AC127">
            <v>0.22</v>
          </cell>
          <cell r="AD127">
            <v>0.03</v>
          </cell>
          <cell r="AE127">
            <v>1.8</v>
          </cell>
          <cell r="AF127">
            <v>1.3</v>
          </cell>
          <cell r="AG127">
            <v>0.7</v>
          </cell>
          <cell r="AH127">
            <v>0.5</v>
          </cell>
          <cell r="AI127">
            <v>0</v>
          </cell>
          <cell r="AJ127">
            <v>13</v>
          </cell>
          <cell r="AK127">
            <v>37</v>
          </cell>
          <cell r="AL127">
            <v>1.2</v>
          </cell>
          <cell r="AM127">
            <v>14</v>
          </cell>
          <cell r="AN127">
            <v>690</v>
          </cell>
          <cell r="AO127">
            <v>14</v>
          </cell>
          <cell r="AP127">
            <v>64</v>
          </cell>
          <cell r="AQ127">
            <v>20</v>
          </cell>
          <cell r="AR127">
            <v>0.3</v>
          </cell>
          <cell r="AS127">
            <v>0.3</v>
          </cell>
        </row>
        <row r="128">
          <cell r="A128">
            <v>592</v>
          </cell>
          <cell r="B128" t="str">
            <v>Batata frita, de pacote (em rodelas)</v>
          </cell>
          <cell r="C128" t="str">
            <v>Pratos compostos</v>
          </cell>
          <cell r="D128" t="str">
            <v>Produtos de cereais, sementes ou à base de raízes, fritos ou extrudidos</v>
          </cell>
          <cell r="E128" t="str">
            <v>Batatas fritas, aperitivos e similares produzidos a partir de massa</v>
          </cell>
          <cell r="F128">
            <v>543</v>
          </cell>
          <cell r="G128">
            <v>2260</v>
          </cell>
          <cell r="H128">
            <v>38.1</v>
          </cell>
          <cell r="I128">
            <v>14.7</v>
          </cell>
          <cell r="J128">
            <v>13.5</v>
          </cell>
          <cell r="K128">
            <v>6.9</v>
          </cell>
          <cell r="L128">
            <v>6.4</v>
          </cell>
          <cell r="M128">
            <v>0.4</v>
          </cell>
          <cell r="N128">
            <v>39</v>
          </cell>
          <cell r="O128">
            <v>0.6</v>
          </cell>
          <cell r="P128">
            <v>0</v>
          </cell>
          <cell r="Q128">
            <v>38.4</v>
          </cell>
          <cell r="R128">
            <v>10.7</v>
          </cell>
          <cell r="S128">
            <v>5.7</v>
          </cell>
          <cell r="T128">
            <v>1.2</v>
          </cell>
          <cell r="U128">
            <v>0</v>
          </cell>
          <cell r="V128">
            <v>3.5</v>
          </cell>
          <cell r="W128">
            <v>0</v>
          </cell>
          <cell r="X128">
            <v>0</v>
          </cell>
          <cell r="Y128">
            <v>0</v>
          </cell>
          <cell r="Z128">
            <v>0</v>
          </cell>
          <cell r="AA128">
            <v>0</v>
          </cell>
          <cell r="AB128">
            <v>5.5</v>
          </cell>
          <cell r="AC128">
            <v>0.11</v>
          </cell>
          <cell r="AD128">
            <v>7.0000000000000007E-2</v>
          </cell>
          <cell r="AE128">
            <v>4.5999999999999996</v>
          </cell>
          <cell r="AF128">
            <v>2.5</v>
          </cell>
          <cell r="AG128">
            <v>1.3</v>
          </cell>
          <cell r="AH128">
            <v>0.32</v>
          </cell>
          <cell r="AI128">
            <v>0</v>
          </cell>
          <cell r="AJ128">
            <v>27</v>
          </cell>
          <cell r="AK128">
            <v>41</v>
          </cell>
          <cell r="AL128">
            <v>3</v>
          </cell>
          <cell r="AM128">
            <v>480</v>
          </cell>
          <cell r="AN128">
            <v>1060</v>
          </cell>
          <cell r="AO128">
            <v>21</v>
          </cell>
          <cell r="AP128">
            <v>150</v>
          </cell>
          <cell r="AQ128">
            <v>45</v>
          </cell>
          <cell r="AR128">
            <v>1.6</v>
          </cell>
          <cell r="AS128">
            <v>1.7</v>
          </cell>
        </row>
        <row r="129">
          <cell r="A129">
            <v>453</v>
          </cell>
          <cell r="B129" t="str">
            <v>Batata, fécula</v>
          </cell>
          <cell r="C129" t="str">
            <v>Ingredientes principais isolados, aditivos, aromas, fermentos e auxiliares tecnológicos</v>
          </cell>
          <cell r="D129" t="str">
            <v>Amidos</v>
          </cell>
          <cell r="E129" t="str">
            <v>Amido de batata</v>
          </cell>
          <cell r="F129">
            <v>345</v>
          </cell>
          <cell r="G129">
            <v>1470</v>
          </cell>
          <cell r="H129">
            <v>0.3</v>
          </cell>
          <cell r="I129">
            <v>0</v>
          </cell>
          <cell r="J129">
            <v>0</v>
          </cell>
          <cell r="K129">
            <v>0.2</v>
          </cell>
          <cell r="L129">
            <v>0.1</v>
          </cell>
          <cell r="M129">
            <v>0</v>
          </cell>
          <cell r="N129">
            <v>85</v>
          </cell>
          <cell r="O129">
            <v>3.1</v>
          </cell>
          <cell r="P129">
            <v>0</v>
          </cell>
          <cell r="Q129">
            <v>81.900000000000006</v>
          </cell>
          <cell r="R129">
            <v>0.1</v>
          </cell>
          <cell r="S129">
            <v>0.5</v>
          </cell>
          <cell r="T129">
            <v>0</v>
          </cell>
          <cell r="U129">
            <v>0</v>
          </cell>
          <cell r="V129">
            <v>13.8</v>
          </cell>
          <cell r="W129">
            <v>0</v>
          </cell>
          <cell r="X129">
            <v>0</v>
          </cell>
          <cell r="Y129">
            <v>0</v>
          </cell>
          <cell r="Z129">
            <v>0</v>
          </cell>
          <cell r="AA129">
            <v>0</v>
          </cell>
          <cell r="AB129">
            <v>0</v>
          </cell>
          <cell r="AC129">
            <v>0.03</v>
          </cell>
          <cell r="AD129">
            <v>0.01</v>
          </cell>
          <cell r="AE129">
            <v>0</v>
          </cell>
          <cell r="AF129">
            <v>5.9</v>
          </cell>
          <cell r="AG129">
            <v>0.1</v>
          </cell>
          <cell r="AH129">
            <v>0.05</v>
          </cell>
          <cell r="AI129">
            <v>0</v>
          </cell>
          <cell r="AJ129">
            <v>0</v>
          </cell>
          <cell r="AK129">
            <v>1</v>
          </cell>
          <cell r="AL129">
            <v>0.3</v>
          </cell>
          <cell r="AM129">
            <v>4</v>
          </cell>
          <cell r="AN129">
            <v>35</v>
          </cell>
          <cell r="AO129">
            <v>6</v>
          </cell>
          <cell r="AP129">
            <v>35</v>
          </cell>
          <cell r="AQ129">
            <v>6</v>
          </cell>
          <cell r="AR129">
            <v>0.2</v>
          </cell>
          <cell r="AS129">
            <v>0.2</v>
          </cell>
        </row>
        <row r="130">
          <cell r="A130">
            <v>543</v>
          </cell>
          <cell r="B130" t="str">
            <v>Bebida à base de soja com açúcar, com cálcio, sal e aromas</v>
          </cell>
          <cell r="C130" t="str">
            <v>Produtos para dietas não padronizadas, substitutos de alimentos e suplementos alimentares</v>
          </cell>
          <cell r="D130" t="str">
            <v>Substitutos de carne e produtos lácteos</v>
          </cell>
          <cell r="E130" t="str">
            <v>Substitutos de produtos lácteos</v>
          </cell>
          <cell r="F130">
            <v>53</v>
          </cell>
          <cell r="G130">
            <v>220</v>
          </cell>
          <cell r="H130">
            <v>2.1</v>
          </cell>
          <cell r="I130">
            <v>0.3</v>
          </cell>
          <cell r="J130">
            <v>0.5</v>
          </cell>
          <cell r="K130">
            <v>1.3</v>
          </cell>
          <cell r="L130">
            <v>1.1000000000000001</v>
          </cell>
          <cell r="M130">
            <v>0</v>
          </cell>
          <cell r="N130">
            <v>4.2</v>
          </cell>
          <cell r="O130">
            <v>4</v>
          </cell>
          <cell r="P130">
            <v>0.2</v>
          </cell>
          <cell r="Q130">
            <v>0</v>
          </cell>
          <cell r="R130">
            <v>1.2</v>
          </cell>
          <cell r="S130">
            <v>3.6</v>
          </cell>
          <cell r="T130">
            <v>0.4</v>
          </cell>
          <cell r="U130">
            <v>0</v>
          </cell>
          <cell r="V130">
            <v>88.5</v>
          </cell>
          <cell r="W130">
            <v>0</v>
          </cell>
          <cell r="X130">
            <v>0</v>
          </cell>
          <cell r="Y130">
            <v>0</v>
          </cell>
          <cell r="Z130">
            <v>0</v>
          </cell>
          <cell r="AA130">
            <v>0</v>
          </cell>
          <cell r="AB130">
            <v>0.2</v>
          </cell>
          <cell r="AC130">
            <v>0.08</v>
          </cell>
          <cell r="AD130">
            <v>0.04</v>
          </cell>
          <cell r="AE130">
            <v>0.1</v>
          </cell>
          <cell r="AF130">
            <v>1</v>
          </cell>
          <cell r="AG130">
            <v>0.9</v>
          </cell>
          <cell r="AH130">
            <v>0.04</v>
          </cell>
          <cell r="AI130">
            <v>0</v>
          </cell>
          <cell r="AJ130">
            <v>0</v>
          </cell>
          <cell r="AK130">
            <v>17</v>
          </cell>
          <cell r="AL130">
            <v>0.61</v>
          </cell>
          <cell r="AM130">
            <v>170</v>
          </cell>
          <cell r="AN130">
            <v>130</v>
          </cell>
          <cell r="AO130">
            <v>120</v>
          </cell>
          <cell r="AP130">
            <v>48</v>
          </cell>
          <cell r="AQ130">
            <v>18</v>
          </cell>
          <cell r="AR130">
            <v>0.6</v>
          </cell>
          <cell r="AS130">
            <v>0.3</v>
          </cell>
          <cell r="AU130">
            <v>0.6</v>
          </cell>
        </row>
        <row r="131">
          <cell r="A131">
            <v>544</v>
          </cell>
          <cell r="B131" t="str">
            <v>Bebida à base de soja com açúcar, sal e aromas</v>
          </cell>
          <cell r="C131" t="str">
            <v>Produtos para dietas não padronizadas, substitutos de alimentos e suplementos alimentares</v>
          </cell>
          <cell r="D131" t="str">
            <v>Substitutos de carne e produtos lácteos</v>
          </cell>
          <cell r="E131" t="str">
            <v>Substitutos de produtos lácteos</v>
          </cell>
          <cell r="F131">
            <v>61</v>
          </cell>
          <cell r="G131">
            <v>257</v>
          </cell>
          <cell r="H131">
            <v>2.2000000000000002</v>
          </cell>
          <cell r="I131">
            <v>0.4</v>
          </cell>
          <cell r="J131">
            <v>0.5</v>
          </cell>
          <cell r="K131">
            <v>1.3</v>
          </cell>
          <cell r="L131">
            <v>1.1000000000000001</v>
          </cell>
          <cell r="M131">
            <v>0</v>
          </cell>
          <cell r="N131">
            <v>6.4</v>
          </cell>
          <cell r="O131">
            <v>6.1</v>
          </cell>
          <cell r="P131">
            <v>0.3</v>
          </cell>
          <cell r="Q131">
            <v>0</v>
          </cell>
          <cell r="R131">
            <v>0.3</v>
          </cell>
          <cell r="S131">
            <v>3.8</v>
          </cell>
          <cell r="T131">
            <v>0.2</v>
          </cell>
          <cell r="U131">
            <v>0</v>
          </cell>
          <cell r="V131">
            <v>84</v>
          </cell>
          <cell r="W131">
            <v>0</v>
          </cell>
          <cell r="X131">
            <v>0</v>
          </cell>
          <cell r="Y131">
            <v>0</v>
          </cell>
          <cell r="Z131">
            <v>0</v>
          </cell>
          <cell r="AA131">
            <v>0</v>
          </cell>
          <cell r="AB131">
            <v>0.2</v>
          </cell>
          <cell r="AC131">
            <v>0.08</v>
          </cell>
          <cell r="AD131">
            <v>0.04</v>
          </cell>
          <cell r="AE131">
            <v>0.1</v>
          </cell>
          <cell r="AF131">
            <v>1</v>
          </cell>
          <cell r="AG131">
            <v>0.9</v>
          </cell>
          <cell r="AH131">
            <v>0.04</v>
          </cell>
          <cell r="AI131">
            <v>0</v>
          </cell>
          <cell r="AJ131">
            <v>0</v>
          </cell>
          <cell r="AK131">
            <v>17</v>
          </cell>
          <cell r="AL131">
            <v>0.4</v>
          </cell>
          <cell r="AM131">
            <v>80</v>
          </cell>
          <cell r="AN131">
            <v>130</v>
          </cell>
          <cell r="AO131">
            <v>18</v>
          </cell>
          <cell r="AP131">
            <v>48</v>
          </cell>
          <cell r="AQ131">
            <v>18</v>
          </cell>
          <cell r="AR131">
            <v>0.4</v>
          </cell>
          <cell r="AS131">
            <v>0.3</v>
          </cell>
          <cell r="AU131">
            <v>0.6</v>
          </cell>
        </row>
        <row r="132">
          <cell r="A132">
            <v>542</v>
          </cell>
          <cell r="B132" t="str">
            <v>Bebida à base de soja natural, sem açúcar e sem sal</v>
          </cell>
          <cell r="C132" t="str">
            <v>Produtos para dietas não padronizadas, substitutos de alimentos e suplementos alimentares</v>
          </cell>
          <cell r="D132" t="str">
            <v>Substitutos de carne e produtos lácteos</v>
          </cell>
          <cell r="E132" t="str">
            <v>Substitutos de produtos lácteos</v>
          </cell>
          <cell r="F132">
            <v>37</v>
          </cell>
          <cell r="G132">
            <v>154</v>
          </cell>
          <cell r="H132">
            <v>2.2000000000000002</v>
          </cell>
          <cell r="I132">
            <v>0.4</v>
          </cell>
          <cell r="J132">
            <v>0.5</v>
          </cell>
          <cell r="K132">
            <v>1.3</v>
          </cell>
          <cell r="L132">
            <v>1.1000000000000001</v>
          </cell>
          <cell r="M132">
            <v>0</v>
          </cell>
          <cell r="N132">
            <v>0.4</v>
          </cell>
          <cell r="O132">
            <v>0.2</v>
          </cell>
          <cell r="P132">
            <v>0.2</v>
          </cell>
          <cell r="Q132">
            <v>0</v>
          </cell>
          <cell r="R132">
            <v>0.3</v>
          </cell>
          <cell r="S132">
            <v>3.7</v>
          </cell>
          <cell r="T132">
            <v>0.1</v>
          </cell>
          <cell r="U132">
            <v>0</v>
          </cell>
          <cell r="V132">
            <v>93</v>
          </cell>
          <cell r="W132">
            <v>0</v>
          </cell>
          <cell r="X132">
            <v>0</v>
          </cell>
          <cell r="Y132">
            <v>0</v>
          </cell>
          <cell r="Z132">
            <v>0</v>
          </cell>
          <cell r="AA132">
            <v>0</v>
          </cell>
          <cell r="AB132">
            <v>0.2</v>
          </cell>
          <cell r="AC132">
            <v>0.08</v>
          </cell>
          <cell r="AD132">
            <v>0.04</v>
          </cell>
          <cell r="AE132">
            <v>0.1</v>
          </cell>
          <cell r="AF132">
            <v>1</v>
          </cell>
          <cell r="AG132">
            <v>0.9</v>
          </cell>
          <cell r="AH132">
            <v>0.04</v>
          </cell>
          <cell r="AI132">
            <v>0</v>
          </cell>
          <cell r="AJ132">
            <v>0</v>
          </cell>
          <cell r="AK132">
            <v>17</v>
          </cell>
          <cell r="AL132">
            <v>0.4</v>
          </cell>
          <cell r="AM132">
            <v>30</v>
          </cell>
          <cell r="AN132">
            <v>130</v>
          </cell>
          <cell r="AO132">
            <v>18</v>
          </cell>
          <cell r="AP132">
            <v>48</v>
          </cell>
          <cell r="AQ132">
            <v>18</v>
          </cell>
          <cell r="AR132">
            <v>0.4</v>
          </cell>
          <cell r="AS132">
            <v>0.3</v>
          </cell>
          <cell r="AU132">
            <v>0.6</v>
          </cell>
        </row>
        <row r="133">
          <cell r="A133">
            <v>763</v>
          </cell>
          <cell r="B133" t="str">
            <v>Bebida refrigerante, cola</v>
          </cell>
          <cell r="C133" t="str">
            <v>Água e bebidas à base de água</v>
          </cell>
          <cell r="D133" t="str">
            <v>Bebidas à base de água</v>
          </cell>
          <cell r="E133" t="str">
            <v>Refrigerantes</v>
          </cell>
          <cell r="F133">
            <v>36</v>
          </cell>
          <cell r="G133">
            <v>153</v>
          </cell>
          <cell r="H133">
            <v>0</v>
          </cell>
          <cell r="I133">
            <v>0</v>
          </cell>
          <cell r="J133">
            <v>0</v>
          </cell>
          <cell r="K133">
            <v>0</v>
          </cell>
          <cell r="L133">
            <v>0</v>
          </cell>
          <cell r="M133">
            <v>0</v>
          </cell>
          <cell r="N133">
            <v>9</v>
          </cell>
          <cell r="O133">
            <v>9</v>
          </cell>
          <cell r="P133">
            <v>0</v>
          </cell>
          <cell r="Q133">
            <v>0</v>
          </cell>
          <cell r="R133">
            <v>0</v>
          </cell>
          <cell r="S133">
            <v>0</v>
          </cell>
          <cell r="T133">
            <v>0</v>
          </cell>
          <cell r="U133">
            <v>0</v>
          </cell>
          <cell r="V133">
            <v>90.8</v>
          </cell>
          <cell r="W133">
            <v>0</v>
          </cell>
          <cell r="X133">
            <v>0</v>
          </cell>
          <cell r="Y133">
            <v>0</v>
          </cell>
          <cell r="Z133">
            <v>0</v>
          </cell>
          <cell r="AA133">
            <v>0</v>
          </cell>
          <cell r="AB133">
            <v>0</v>
          </cell>
          <cell r="AC133">
            <v>0</v>
          </cell>
          <cell r="AD133">
            <v>0</v>
          </cell>
          <cell r="AE133">
            <v>0</v>
          </cell>
          <cell r="AF133">
            <v>0</v>
          </cell>
          <cell r="AG133">
            <v>0</v>
          </cell>
          <cell r="AH133">
            <v>0</v>
          </cell>
          <cell r="AI133">
            <v>0</v>
          </cell>
          <cell r="AJ133">
            <v>0</v>
          </cell>
          <cell r="AK133">
            <v>0</v>
          </cell>
          <cell r="AL133">
            <v>0.1</v>
          </cell>
          <cell r="AM133">
            <v>5</v>
          </cell>
          <cell r="AN133">
            <v>1</v>
          </cell>
          <cell r="AO133">
            <v>6</v>
          </cell>
          <cell r="AP133">
            <v>10</v>
          </cell>
          <cell r="AQ133">
            <v>1</v>
          </cell>
          <cell r="AR133">
            <v>0</v>
          </cell>
          <cell r="AS133">
            <v>0</v>
          </cell>
        </row>
        <row r="134">
          <cell r="A134">
            <v>764</v>
          </cell>
          <cell r="B134" t="str">
            <v>Bebida refrigerante, cola sem açúcar</v>
          </cell>
          <cell r="C134" t="str">
            <v>Água e bebidas à base de água</v>
          </cell>
          <cell r="D134" t="str">
            <v>Bebidas à base de água</v>
          </cell>
          <cell r="E134" t="str">
            <v>Refrigerantes</v>
          </cell>
          <cell r="F134">
            <v>0</v>
          </cell>
          <cell r="G134">
            <v>0</v>
          </cell>
          <cell r="H134">
            <v>0</v>
          </cell>
          <cell r="I134">
            <v>0</v>
          </cell>
          <cell r="J134">
            <v>0</v>
          </cell>
          <cell r="K134">
            <v>0</v>
          </cell>
          <cell r="L134">
            <v>0</v>
          </cell>
          <cell r="M134">
            <v>0</v>
          </cell>
          <cell r="N134">
            <v>0</v>
          </cell>
          <cell r="O134">
            <v>0</v>
          </cell>
          <cell r="P134">
            <v>0</v>
          </cell>
          <cell r="Q134">
            <v>0</v>
          </cell>
          <cell r="R134">
            <v>0</v>
          </cell>
          <cell r="S134">
            <v>0</v>
          </cell>
          <cell r="T134">
            <v>0</v>
          </cell>
          <cell r="U134">
            <v>0</v>
          </cell>
          <cell r="V134">
            <v>99.8</v>
          </cell>
          <cell r="W134">
            <v>0</v>
          </cell>
          <cell r="X134">
            <v>0</v>
          </cell>
          <cell r="Y134">
            <v>0</v>
          </cell>
          <cell r="Z134">
            <v>0</v>
          </cell>
          <cell r="AA134">
            <v>0</v>
          </cell>
          <cell r="AB134">
            <v>0</v>
          </cell>
          <cell r="AC134">
            <v>0</v>
          </cell>
          <cell r="AD134">
            <v>0</v>
          </cell>
          <cell r="AE134">
            <v>0</v>
          </cell>
          <cell r="AF134">
            <v>0</v>
          </cell>
          <cell r="AG134">
            <v>0</v>
          </cell>
          <cell r="AH134">
            <v>0</v>
          </cell>
          <cell r="AI134">
            <v>0</v>
          </cell>
          <cell r="AJ134">
            <v>0</v>
          </cell>
          <cell r="AK134">
            <v>0</v>
          </cell>
          <cell r="AL134">
            <v>0.02</v>
          </cell>
          <cell r="AM134">
            <v>5</v>
          </cell>
          <cell r="AN134">
            <v>1</v>
          </cell>
          <cell r="AO134">
            <v>4</v>
          </cell>
          <cell r="AP134">
            <v>8</v>
          </cell>
          <cell r="AQ134">
            <v>1</v>
          </cell>
          <cell r="AR134">
            <v>0</v>
          </cell>
          <cell r="AS134">
            <v>0.1</v>
          </cell>
        </row>
        <row r="135">
          <cell r="A135">
            <v>765</v>
          </cell>
          <cell r="B135" t="str">
            <v>Bebida refrigerante, gasosa</v>
          </cell>
          <cell r="C135" t="str">
            <v>Água e bebidas à base de água</v>
          </cell>
          <cell r="D135" t="str">
            <v>Bebidas à base de água</v>
          </cell>
          <cell r="E135" t="str">
            <v>Refrigerantes</v>
          </cell>
          <cell r="F135">
            <v>28</v>
          </cell>
          <cell r="G135">
            <v>119</v>
          </cell>
          <cell r="H135">
            <v>0</v>
          </cell>
          <cell r="I135">
            <v>0</v>
          </cell>
          <cell r="J135">
            <v>0</v>
          </cell>
          <cell r="K135">
            <v>0</v>
          </cell>
          <cell r="L135">
            <v>0</v>
          </cell>
          <cell r="M135">
            <v>0</v>
          </cell>
          <cell r="N135">
            <v>7</v>
          </cell>
          <cell r="O135">
            <v>7</v>
          </cell>
          <cell r="P135">
            <v>0</v>
          </cell>
          <cell r="Q135">
            <v>0</v>
          </cell>
          <cell r="R135">
            <v>0</v>
          </cell>
          <cell r="S135">
            <v>0</v>
          </cell>
          <cell r="T135">
            <v>0</v>
          </cell>
          <cell r="U135">
            <v>0</v>
          </cell>
          <cell r="V135">
            <v>92.9</v>
          </cell>
          <cell r="W135">
            <v>0</v>
          </cell>
          <cell r="X135">
            <v>0</v>
          </cell>
          <cell r="Y135">
            <v>0</v>
          </cell>
          <cell r="Z135">
            <v>0</v>
          </cell>
          <cell r="AA135">
            <v>0</v>
          </cell>
          <cell r="AB135">
            <v>0</v>
          </cell>
          <cell r="AC135">
            <v>0</v>
          </cell>
          <cell r="AD135">
            <v>0</v>
          </cell>
          <cell r="AE135">
            <v>0</v>
          </cell>
          <cell r="AF135">
            <v>0</v>
          </cell>
          <cell r="AG135">
            <v>0</v>
          </cell>
          <cell r="AH135">
            <v>0</v>
          </cell>
          <cell r="AI135">
            <v>0</v>
          </cell>
          <cell r="AJ135">
            <v>0</v>
          </cell>
          <cell r="AK135">
            <v>0</v>
          </cell>
          <cell r="AL135">
            <v>0.08</v>
          </cell>
          <cell r="AM135">
            <v>9</v>
          </cell>
          <cell r="AN135">
            <v>1</v>
          </cell>
          <cell r="AO135">
            <v>5</v>
          </cell>
          <cell r="AP135">
            <v>0</v>
          </cell>
          <cell r="AQ135">
            <v>0</v>
          </cell>
          <cell r="AR135">
            <v>0</v>
          </cell>
          <cell r="AS135">
            <v>0</v>
          </cell>
        </row>
        <row r="136">
          <cell r="A136">
            <v>766</v>
          </cell>
          <cell r="B136" t="str">
            <v>Bebida refrigerante, laranja</v>
          </cell>
          <cell r="C136" t="str">
            <v>Água e bebidas à base de água</v>
          </cell>
          <cell r="D136" t="str">
            <v>Bebidas à base de água</v>
          </cell>
          <cell r="E136" t="str">
            <v>Refrigerantes</v>
          </cell>
          <cell r="F136">
            <v>42</v>
          </cell>
          <cell r="G136">
            <v>179</v>
          </cell>
          <cell r="H136">
            <v>0</v>
          </cell>
          <cell r="I136">
            <v>0</v>
          </cell>
          <cell r="J136">
            <v>0</v>
          </cell>
          <cell r="K136">
            <v>0</v>
          </cell>
          <cell r="L136">
            <v>0</v>
          </cell>
          <cell r="M136">
            <v>0</v>
          </cell>
          <cell r="N136">
            <v>10.5</v>
          </cell>
          <cell r="O136">
            <v>10.5</v>
          </cell>
          <cell r="P136">
            <v>0</v>
          </cell>
          <cell r="Q136">
            <v>0</v>
          </cell>
          <cell r="R136">
            <v>0</v>
          </cell>
          <cell r="S136">
            <v>0</v>
          </cell>
          <cell r="T136">
            <v>0</v>
          </cell>
          <cell r="U136">
            <v>0</v>
          </cell>
          <cell r="V136">
            <v>89.4</v>
          </cell>
          <cell r="W136">
            <v>0</v>
          </cell>
          <cell r="X136">
            <v>0</v>
          </cell>
          <cell r="Y136">
            <v>0</v>
          </cell>
          <cell r="Z136">
            <v>0</v>
          </cell>
          <cell r="AA136">
            <v>0</v>
          </cell>
          <cell r="AB136">
            <v>0</v>
          </cell>
          <cell r="AC136">
            <v>0</v>
          </cell>
          <cell r="AD136">
            <v>0</v>
          </cell>
          <cell r="AE136">
            <v>0</v>
          </cell>
          <cell r="AF136">
            <v>0</v>
          </cell>
          <cell r="AG136">
            <v>0</v>
          </cell>
          <cell r="AH136">
            <v>0</v>
          </cell>
          <cell r="AI136">
            <v>0</v>
          </cell>
          <cell r="AJ136">
            <v>0</v>
          </cell>
          <cell r="AK136">
            <v>0</v>
          </cell>
          <cell r="AL136">
            <v>0.02</v>
          </cell>
          <cell r="AM136">
            <v>10</v>
          </cell>
          <cell r="AN136">
            <v>2</v>
          </cell>
          <cell r="AO136">
            <v>4</v>
          </cell>
          <cell r="AP136">
            <v>1</v>
          </cell>
          <cell r="AQ136">
            <v>1</v>
          </cell>
          <cell r="AR136">
            <v>0.1</v>
          </cell>
          <cell r="AS136">
            <v>0.1</v>
          </cell>
        </row>
        <row r="137">
          <cell r="A137">
            <v>1900000028</v>
          </cell>
          <cell r="B137" t="str">
            <v>Beldroega crua</v>
          </cell>
          <cell r="C137" t="str">
            <v>Produtos hortícolas e derivados</v>
          </cell>
          <cell r="D137" t="str">
            <v>Hortícolas folhosos</v>
          </cell>
          <cell r="E137" t="str">
            <v>Folhas do tipo espinafre</v>
          </cell>
          <cell r="F137">
            <v>13</v>
          </cell>
          <cell r="G137">
            <v>54</v>
          </cell>
          <cell r="H137">
            <v>0</v>
          </cell>
          <cell r="I137">
            <v>0</v>
          </cell>
          <cell r="J137">
            <v>0</v>
          </cell>
          <cell r="K137">
            <v>0</v>
          </cell>
          <cell r="L137">
            <v>0</v>
          </cell>
          <cell r="M137">
            <v>0</v>
          </cell>
          <cell r="N137">
            <v>1</v>
          </cell>
          <cell r="O137">
            <v>1</v>
          </cell>
          <cell r="P137">
            <v>0</v>
          </cell>
          <cell r="Q137">
            <v>0</v>
          </cell>
          <cell r="R137">
            <v>2.5</v>
          </cell>
          <cell r="S137">
            <v>1</v>
          </cell>
          <cell r="T137">
            <v>0.1</v>
          </cell>
          <cell r="U137">
            <v>0</v>
          </cell>
          <cell r="V137">
            <v>95</v>
          </cell>
          <cell r="W137">
            <v>0</v>
          </cell>
          <cell r="X137">
            <v>0</v>
          </cell>
          <cell r="Y137">
            <v>478</v>
          </cell>
          <cell r="Z137">
            <v>2860</v>
          </cell>
          <cell r="AA137">
            <v>0</v>
          </cell>
          <cell r="AB137">
            <v>1.7</v>
          </cell>
          <cell r="AC137">
            <v>0.06</v>
          </cell>
          <cell r="AD137">
            <v>0.04</v>
          </cell>
          <cell r="AE137">
            <v>0.2</v>
          </cell>
          <cell r="AF137">
            <v>0.9</v>
          </cell>
          <cell r="AG137">
            <v>0.7</v>
          </cell>
          <cell r="AH137">
            <v>0.06</v>
          </cell>
          <cell r="AI137">
            <v>0</v>
          </cell>
          <cell r="AJ137">
            <v>20</v>
          </cell>
          <cell r="AK137">
            <v>130.9</v>
          </cell>
          <cell r="AL137">
            <v>1.3</v>
          </cell>
          <cell r="AM137">
            <v>30</v>
          </cell>
          <cell r="AN137">
            <v>800</v>
          </cell>
          <cell r="AO137">
            <v>130</v>
          </cell>
          <cell r="AP137">
            <v>70</v>
          </cell>
          <cell r="AQ137">
            <v>68</v>
          </cell>
          <cell r="AR137">
            <v>3</v>
          </cell>
          <cell r="AS137">
            <v>0.2</v>
          </cell>
          <cell r="AU137">
            <v>4</v>
          </cell>
        </row>
        <row r="138">
          <cell r="A138">
            <v>920</v>
          </cell>
          <cell r="B138" t="str">
            <v>Berbigão aberto ao natural sem sal</v>
          </cell>
          <cell r="C138" t="str">
            <v>Peixes, mariscos, anfíbios, répteis e invertebrados</v>
          </cell>
          <cell r="D138" t="str">
            <v>Moluscos</v>
          </cell>
          <cell r="E138" t="str">
            <v>Amêijoas e berbigões</v>
          </cell>
          <cell r="F138">
            <v>118</v>
          </cell>
          <cell r="G138">
            <v>501</v>
          </cell>
          <cell r="H138">
            <v>1.4</v>
          </cell>
          <cell r="I138">
            <v>0.3</v>
          </cell>
          <cell r="J138">
            <v>0.3</v>
          </cell>
          <cell r="K138">
            <v>0.5</v>
          </cell>
          <cell r="L138">
            <v>0</v>
          </cell>
          <cell r="M138">
            <v>0</v>
          </cell>
          <cell r="N138">
            <v>5.4</v>
          </cell>
          <cell r="O138">
            <v>0</v>
          </cell>
          <cell r="P138">
            <v>0</v>
          </cell>
          <cell r="Q138">
            <v>5.4</v>
          </cell>
          <cell r="R138">
            <v>0</v>
          </cell>
          <cell r="S138">
            <v>21</v>
          </cell>
          <cell r="T138">
            <v>1.9</v>
          </cell>
          <cell r="U138">
            <v>0</v>
          </cell>
          <cell r="V138">
            <v>67.900000000000006</v>
          </cell>
          <cell r="W138">
            <v>0</v>
          </cell>
          <cell r="X138">
            <v>60</v>
          </cell>
          <cell r="Y138">
            <v>0</v>
          </cell>
          <cell r="Z138">
            <v>0</v>
          </cell>
          <cell r="AA138">
            <v>0</v>
          </cell>
          <cell r="AB138">
            <v>0</v>
          </cell>
          <cell r="AC138">
            <v>0.09</v>
          </cell>
          <cell r="AD138">
            <v>0.02</v>
          </cell>
          <cell r="AE138">
            <v>7.7</v>
          </cell>
          <cell r="AF138">
            <v>12</v>
          </cell>
          <cell r="AG138">
            <v>4.5</v>
          </cell>
          <cell r="AH138">
            <v>0.06</v>
          </cell>
          <cell r="AI138">
            <v>74</v>
          </cell>
          <cell r="AJ138">
            <v>0</v>
          </cell>
          <cell r="AK138">
            <v>31</v>
          </cell>
          <cell r="AL138">
            <v>3.3</v>
          </cell>
          <cell r="AM138">
            <v>750</v>
          </cell>
          <cell r="AN138">
            <v>120</v>
          </cell>
          <cell r="AO138">
            <v>110</v>
          </cell>
          <cell r="AP138">
            <v>320</v>
          </cell>
          <cell r="AQ138">
            <v>120</v>
          </cell>
          <cell r="AR138">
            <v>12</v>
          </cell>
          <cell r="AS138">
            <v>2.2000000000000002</v>
          </cell>
        </row>
        <row r="139">
          <cell r="A139">
            <v>919</v>
          </cell>
          <cell r="B139" t="str">
            <v>Berbigão cru</v>
          </cell>
          <cell r="C139" t="str">
            <v>Peixes, mariscos, anfíbios, répteis e invertebrados</v>
          </cell>
          <cell r="D139" t="str">
            <v>Moluscos</v>
          </cell>
          <cell r="E139" t="str">
            <v>Amêijoas e berbigões</v>
          </cell>
          <cell r="F139">
            <v>59</v>
          </cell>
          <cell r="G139">
            <v>250</v>
          </cell>
          <cell r="H139">
            <v>0.7</v>
          </cell>
          <cell r="I139">
            <v>0.1</v>
          </cell>
          <cell r="J139">
            <v>0.1</v>
          </cell>
          <cell r="K139">
            <v>0.3</v>
          </cell>
          <cell r="L139">
            <v>0</v>
          </cell>
          <cell r="M139">
            <v>0</v>
          </cell>
          <cell r="N139">
            <v>2.7</v>
          </cell>
          <cell r="O139">
            <v>0</v>
          </cell>
          <cell r="P139">
            <v>0</v>
          </cell>
          <cell r="Q139">
            <v>2.7</v>
          </cell>
          <cell r="R139">
            <v>0</v>
          </cell>
          <cell r="S139">
            <v>10.5</v>
          </cell>
          <cell r="T139">
            <v>1</v>
          </cell>
          <cell r="U139">
            <v>0</v>
          </cell>
          <cell r="V139">
            <v>82.5</v>
          </cell>
          <cell r="W139">
            <v>0</v>
          </cell>
          <cell r="X139">
            <v>30</v>
          </cell>
          <cell r="Y139">
            <v>0</v>
          </cell>
          <cell r="Z139">
            <v>0</v>
          </cell>
          <cell r="AA139">
            <v>0</v>
          </cell>
          <cell r="AB139">
            <v>0</v>
          </cell>
          <cell r="AC139">
            <v>0.05</v>
          </cell>
          <cell r="AD139">
            <v>0.11</v>
          </cell>
          <cell r="AE139">
            <v>1.7</v>
          </cell>
          <cell r="AF139">
            <v>3.9</v>
          </cell>
          <cell r="AG139">
            <v>2.2000000000000002</v>
          </cell>
          <cell r="AH139">
            <v>0.04</v>
          </cell>
          <cell r="AI139">
            <v>41</v>
          </cell>
          <cell r="AJ139">
            <v>0</v>
          </cell>
          <cell r="AK139">
            <v>18</v>
          </cell>
          <cell r="AL139">
            <v>3.2</v>
          </cell>
          <cell r="AM139">
            <v>380</v>
          </cell>
          <cell r="AN139">
            <v>62</v>
          </cell>
          <cell r="AO139">
            <v>56</v>
          </cell>
          <cell r="AP139">
            <v>160</v>
          </cell>
          <cell r="AQ139">
            <v>58</v>
          </cell>
          <cell r="AR139">
            <v>5.9</v>
          </cell>
          <cell r="AS139">
            <v>1.1000000000000001</v>
          </cell>
        </row>
        <row r="140">
          <cell r="A140">
            <v>619</v>
          </cell>
          <cell r="B140" t="str">
            <v>Beringela crua</v>
          </cell>
          <cell r="C140" t="str">
            <v>Produtos hortícolas e derivados</v>
          </cell>
          <cell r="D140" t="str">
            <v>Frutos de hortícolas</v>
          </cell>
          <cell r="E140" t="str">
            <v>Solanaceas</v>
          </cell>
          <cell r="F140">
            <v>21</v>
          </cell>
          <cell r="G140">
            <v>90</v>
          </cell>
          <cell r="H140">
            <v>0.2</v>
          </cell>
          <cell r="I140">
            <v>0</v>
          </cell>
          <cell r="J140">
            <v>0</v>
          </cell>
          <cell r="K140">
            <v>0.1</v>
          </cell>
          <cell r="L140">
            <v>0</v>
          </cell>
          <cell r="M140">
            <v>0</v>
          </cell>
          <cell r="N140">
            <v>2.4</v>
          </cell>
          <cell r="O140">
            <v>2.2000000000000002</v>
          </cell>
          <cell r="P140">
            <v>0</v>
          </cell>
          <cell r="Q140">
            <v>0.2</v>
          </cell>
          <cell r="R140">
            <v>2.5</v>
          </cell>
          <cell r="S140">
            <v>1.1000000000000001</v>
          </cell>
          <cell r="T140">
            <v>0</v>
          </cell>
          <cell r="U140">
            <v>0</v>
          </cell>
          <cell r="V140">
            <v>92.5</v>
          </cell>
          <cell r="W140">
            <v>0.2</v>
          </cell>
          <cell r="X140">
            <v>0</v>
          </cell>
          <cell r="Y140">
            <v>9</v>
          </cell>
          <cell r="Z140">
            <v>51</v>
          </cell>
          <cell r="AA140">
            <v>0</v>
          </cell>
          <cell r="AB140">
            <v>0.03</v>
          </cell>
          <cell r="AC140">
            <v>0.05</v>
          </cell>
          <cell r="AD140">
            <v>0.03</v>
          </cell>
          <cell r="AE140">
            <v>0.5</v>
          </cell>
          <cell r="AF140">
            <v>0.7</v>
          </cell>
          <cell r="AG140">
            <v>0.2</v>
          </cell>
          <cell r="AH140">
            <v>0.08</v>
          </cell>
          <cell r="AI140">
            <v>0</v>
          </cell>
          <cell r="AJ140">
            <v>4</v>
          </cell>
          <cell r="AK140">
            <v>20</v>
          </cell>
          <cell r="AL140">
            <v>0.6</v>
          </cell>
          <cell r="AM140">
            <v>3</v>
          </cell>
          <cell r="AN140">
            <v>230</v>
          </cell>
          <cell r="AO140">
            <v>17</v>
          </cell>
          <cell r="AP140">
            <v>26</v>
          </cell>
          <cell r="AQ140">
            <v>12</v>
          </cell>
          <cell r="AR140">
            <v>0.4</v>
          </cell>
          <cell r="AS140">
            <v>0.2</v>
          </cell>
        </row>
        <row r="141">
          <cell r="A141">
            <v>620</v>
          </cell>
          <cell r="B141" t="str">
            <v>Beringela grelhada com azeite</v>
          </cell>
          <cell r="C141" t="str">
            <v>Produtos hortícolas e derivados</v>
          </cell>
          <cell r="D141" t="str">
            <v>Frutos de hortícolas</v>
          </cell>
          <cell r="E141" t="str">
            <v>Solanaceas</v>
          </cell>
          <cell r="F141">
            <v>99</v>
          </cell>
          <cell r="G141">
            <v>410</v>
          </cell>
          <cell r="H141">
            <v>7.1</v>
          </cell>
          <cell r="I141">
            <v>1</v>
          </cell>
          <cell r="J141">
            <v>5.3</v>
          </cell>
          <cell r="K141">
            <v>0.6</v>
          </cell>
          <cell r="L141">
            <v>0.41699999999999998</v>
          </cell>
          <cell r="M141">
            <v>0</v>
          </cell>
          <cell r="N141">
            <v>4.3</v>
          </cell>
          <cell r="O141">
            <v>3.9</v>
          </cell>
          <cell r="P141">
            <v>0</v>
          </cell>
          <cell r="Q141">
            <v>0.4</v>
          </cell>
          <cell r="R141">
            <v>4.4000000000000004</v>
          </cell>
          <cell r="S141">
            <v>2</v>
          </cell>
          <cell r="T141">
            <v>1.1000000000000001</v>
          </cell>
          <cell r="U141">
            <v>0</v>
          </cell>
          <cell r="V141">
            <v>78.900000000000006</v>
          </cell>
          <cell r="W141">
            <v>0.4</v>
          </cell>
          <cell r="X141">
            <v>0</v>
          </cell>
          <cell r="Y141">
            <v>16</v>
          </cell>
          <cell r="Z141">
            <v>91</v>
          </cell>
          <cell r="AA141">
            <v>0</v>
          </cell>
          <cell r="AB141">
            <v>1</v>
          </cell>
          <cell r="AC141">
            <v>7.0000000000000007E-2</v>
          </cell>
          <cell r="AD141">
            <v>0.05</v>
          </cell>
          <cell r="AE141">
            <v>0.8</v>
          </cell>
          <cell r="AF141">
            <v>1.24</v>
          </cell>
          <cell r="AG141">
            <v>0.36</v>
          </cell>
          <cell r="AH141">
            <v>0.11</v>
          </cell>
          <cell r="AI141">
            <v>0</v>
          </cell>
          <cell r="AJ141">
            <v>4.4000000000000004</v>
          </cell>
          <cell r="AK141">
            <v>17</v>
          </cell>
          <cell r="AL141">
            <v>2.0699999999999998</v>
          </cell>
          <cell r="AM141">
            <v>420</v>
          </cell>
          <cell r="AN141">
            <v>400</v>
          </cell>
          <cell r="AO141">
            <v>30</v>
          </cell>
          <cell r="AP141">
            <v>46</v>
          </cell>
          <cell r="AQ141">
            <v>24</v>
          </cell>
          <cell r="AR141">
            <v>0.7</v>
          </cell>
          <cell r="AS141">
            <v>0.4</v>
          </cell>
        </row>
        <row r="142">
          <cell r="A142">
            <v>1920000019</v>
          </cell>
          <cell r="B142" t="str">
            <v>Besugo cru</v>
          </cell>
          <cell r="C142" t="str">
            <v>Peixes, mariscos, anfíbios, répteis e invertebrados</v>
          </cell>
          <cell r="D142" t="str">
            <v>Peixe (músculo)</v>
          </cell>
          <cell r="E142" t="str">
            <v>Peixe de mar</v>
          </cell>
          <cell r="F142">
            <v>102</v>
          </cell>
          <cell r="G142">
            <v>431</v>
          </cell>
          <cell r="H142">
            <v>2.7</v>
          </cell>
          <cell r="I142">
            <v>0.7</v>
          </cell>
          <cell r="J142">
            <v>0.8</v>
          </cell>
          <cell r="K142">
            <v>0.7</v>
          </cell>
          <cell r="L142">
            <v>2.2499999999999999E-2</v>
          </cell>
          <cell r="M142">
            <v>0</v>
          </cell>
          <cell r="N142">
            <v>0</v>
          </cell>
          <cell r="O142">
            <v>0</v>
          </cell>
          <cell r="P142">
            <v>0</v>
          </cell>
          <cell r="Q142">
            <v>0</v>
          </cell>
          <cell r="R142">
            <v>0</v>
          </cell>
          <cell r="S142">
            <v>19.5</v>
          </cell>
          <cell r="T142">
            <v>0.3</v>
          </cell>
          <cell r="U142">
            <v>0</v>
          </cell>
          <cell r="V142">
            <v>75.5</v>
          </cell>
          <cell r="W142">
            <v>0</v>
          </cell>
          <cell r="X142">
            <v>57</v>
          </cell>
          <cell r="Y142">
            <v>0</v>
          </cell>
          <cell r="Z142">
            <v>0</v>
          </cell>
          <cell r="AA142">
            <v>0</v>
          </cell>
          <cell r="AB142">
            <v>1.1000000000000001</v>
          </cell>
          <cell r="AC142">
            <v>7.0000000000000007E-2</v>
          </cell>
          <cell r="AD142">
            <v>0</v>
          </cell>
          <cell r="AE142">
            <v>2.4</v>
          </cell>
          <cell r="AF142">
            <v>6.1</v>
          </cell>
          <cell r="AG142">
            <v>3.7</v>
          </cell>
          <cell r="AH142">
            <v>0.32</v>
          </cell>
          <cell r="AI142">
            <v>4.8</v>
          </cell>
          <cell r="AJ142">
            <v>0</v>
          </cell>
          <cell r="AK142">
            <v>17</v>
          </cell>
          <cell r="AL142">
            <v>1.4</v>
          </cell>
          <cell r="AM142">
            <v>120</v>
          </cell>
          <cell r="AN142">
            <v>400</v>
          </cell>
          <cell r="AO142">
            <v>15</v>
          </cell>
          <cell r="AP142">
            <v>250</v>
          </cell>
          <cell r="AQ142">
            <v>40</v>
          </cell>
          <cell r="AR142">
            <v>0.4</v>
          </cell>
          <cell r="AS142">
            <v>0.9</v>
          </cell>
        </row>
        <row r="143">
          <cell r="A143">
            <v>596</v>
          </cell>
          <cell r="B143" t="str">
            <v>Beterraba (raiz) cozida sem sal</v>
          </cell>
          <cell r="C143" t="str">
            <v>Produtos hortícolas e derivados</v>
          </cell>
          <cell r="D143" t="str">
            <v>Raízes e tubérculos (excluindo amiláceos e sacarinos)</v>
          </cell>
          <cell r="E143" t="str">
            <v>Beterrabas e similares</v>
          </cell>
          <cell r="F143">
            <v>23</v>
          </cell>
          <cell r="G143">
            <v>95</v>
          </cell>
          <cell r="H143">
            <v>0</v>
          </cell>
          <cell r="I143">
            <v>0</v>
          </cell>
          <cell r="J143">
            <v>0</v>
          </cell>
          <cell r="K143">
            <v>0</v>
          </cell>
          <cell r="L143">
            <v>0</v>
          </cell>
          <cell r="M143">
            <v>0</v>
          </cell>
          <cell r="N143">
            <v>3.4</v>
          </cell>
          <cell r="O143">
            <v>3.4</v>
          </cell>
          <cell r="P143">
            <v>0</v>
          </cell>
          <cell r="Q143">
            <v>0</v>
          </cell>
          <cell r="R143">
            <v>2.5</v>
          </cell>
          <cell r="S143">
            <v>1</v>
          </cell>
          <cell r="T143">
            <v>0.1</v>
          </cell>
          <cell r="U143">
            <v>0</v>
          </cell>
          <cell r="V143">
            <v>92.2</v>
          </cell>
          <cell r="W143">
            <v>0</v>
          </cell>
          <cell r="X143">
            <v>0</v>
          </cell>
          <cell r="Y143">
            <v>20</v>
          </cell>
          <cell r="Z143">
            <v>14</v>
          </cell>
          <cell r="AA143">
            <v>0</v>
          </cell>
          <cell r="AB143">
            <v>0</v>
          </cell>
          <cell r="AC143">
            <v>0.03</v>
          </cell>
          <cell r="AD143">
            <v>0.02</v>
          </cell>
          <cell r="AE143">
            <v>0.2</v>
          </cell>
          <cell r="AF143">
            <v>0.4</v>
          </cell>
          <cell r="AG143">
            <v>0.2</v>
          </cell>
          <cell r="AH143">
            <v>0.03</v>
          </cell>
          <cell r="AI143">
            <v>0</v>
          </cell>
          <cell r="AJ143">
            <v>12</v>
          </cell>
          <cell r="AK143">
            <v>67</v>
          </cell>
          <cell r="AL143">
            <v>0.51</v>
          </cell>
          <cell r="AM143">
            <v>57</v>
          </cell>
          <cell r="AN143">
            <v>290</v>
          </cell>
          <cell r="AO143">
            <v>16</v>
          </cell>
          <cell r="AP143">
            <v>25</v>
          </cell>
          <cell r="AQ143">
            <v>16</v>
          </cell>
          <cell r="AR143">
            <v>0.7</v>
          </cell>
          <cell r="AS143">
            <v>0.4</v>
          </cell>
        </row>
        <row r="144">
          <cell r="A144">
            <v>595</v>
          </cell>
          <cell r="B144" t="str">
            <v>Beterraba (raiz) crua</v>
          </cell>
          <cell r="C144" t="str">
            <v>Produtos hortícolas e derivados</v>
          </cell>
          <cell r="D144" t="str">
            <v>Raízes e tubérculos (excluindo amiláceos e sacarinos)</v>
          </cell>
          <cell r="E144" t="str">
            <v>Beterrabas e similares</v>
          </cell>
          <cell r="F144">
            <v>23</v>
          </cell>
          <cell r="G144">
            <v>97</v>
          </cell>
          <cell r="H144">
            <v>0</v>
          </cell>
          <cell r="I144">
            <v>0</v>
          </cell>
          <cell r="J144">
            <v>0</v>
          </cell>
          <cell r="K144">
            <v>0</v>
          </cell>
          <cell r="L144">
            <v>0</v>
          </cell>
          <cell r="M144">
            <v>0</v>
          </cell>
          <cell r="N144">
            <v>3.5</v>
          </cell>
          <cell r="O144">
            <v>3.5</v>
          </cell>
          <cell r="P144">
            <v>0</v>
          </cell>
          <cell r="Q144">
            <v>0</v>
          </cell>
          <cell r="R144">
            <v>2.6</v>
          </cell>
          <cell r="S144">
            <v>1</v>
          </cell>
          <cell r="T144">
            <v>0.2</v>
          </cell>
          <cell r="U144">
            <v>0</v>
          </cell>
          <cell r="V144">
            <v>92.4</v>
          </cell>
          <cell r="W144">
            <v>0</v>
          </cell>
          <cell r="X144">
            <v>0</v>
          </cell>
          <cell r="Y144">
            <v>3</v>
          </cell>
          <cell r="Z144">
            <v>16</v>
          </cell>
          <cell r="AA144">
            <v>0</v>
          </cell>
          <cell r="AB144">
            <v>0</v>
          </cell>
          <cell r="AC144">
            <v>0.04</v>
          </cell>
          <cell r="AD144">
            <v>0.02</v>
          </cell>
          <cell r="AE144">
            <v>0.2</v>
          </cell>
          <cell r="AF144">
            <v>0.4</v>
          </cell>
          <cell r="AG144">
            <v>0.2</v>
          </cell>
          <cell r="AH144">
            <v>0.04</v>
          </cell>
          <cell r="AI144">
            <v>0</v>
          </cell>
          <cell r="AJ144">
            <v>15</v>
          </cell>
          <cell r="AK144">
            <v>110</v>
          </cell>
          <cell r="AL144">
            <v>0.59</v>
          </cell>
          <cell r="AM144">
            <v>70</v>
          </cell>
          <cell r="AN144">
            <v>340</v>
          </cell>
          <cell r="AO144">
            <v>17</v>
          </cell>
          <cell r="AP144">
            <v>25</v>
          </cell>
          <cell r="AQ144">
            <v>19</v>
          </cell>
          <cell r="AR144">
            <v>0.8</v>
          </cell>
          <cell r="AS144">
            <v>0.4</v>
          </cell>
        </row>
        <row r="145">
          <cell r="A145">
            <v>813</v>
          </cell>
          <cell r="B145" t="str">
            <v>Bife de atum fresco, estufado com azeite e vinho</v>
          </cell>
          <cell r="C145" t="str">
            <v>Peixes, mariscos, anfíbios, répteis e invertebrados</v>
          </cell>
          <cell r="D145" t="str">
            <v>Peixe (músculo)</v>
          </cell>
          <cell r="E145" t="str">
            <v>Peixe de mar</v>
          </cell>
          <cell r="F145">
            <v>196</v>
          </cell>
          <cell r="G145">
            <v>818</v>
          </cell>
          <cell r="H145">
            <v>10.1</v>
          </cell>
          <cell r="I145">
            <v>2.4</v>
          </cell>
          <cell r="J145">
            <v>5.9</v>
          </cell>
          <cell r="K145">
            <v>1.1000000000000001</v>
          </cell>
          <cell r="L145">
            <v>0.43099999999999999</v>
          </cell>
          <cell r="M145">
            <v>0</v>
          </cell>
          <cell r="N145">
            <v>0.2</v>
          </cell>
          <cell r="O145">
            <v>0.2</v>
          </cell>
          <cell r="P145">
            <v>0</v>
          </cell>
          <cell r="Q145">
            <v>0</v>
          </cell>
          <cell r="R145">
            <v>0</v>
          </cell>
          <cell r="S145">
            <v>23.1</v>
          </cell>
          <cell r="T145">
            <v>0.8</v>
          </cell>
          <cell r="U145">
            <v>1.3</v>
          </cell>
          <cell r="V145">
            <v>61.7</v>
          </cell>
          <cell r="W145">
            <v>0.8</v>
          </cell>
          <cell r="X145">
            <v>29</v>
          </cell>
          <cell r="Y145">
            <v>11</v>
          </cell>
          <cell r="Z145">
            <v>0</v>
          </cell>
          <cell r="AA145">
            <v>3.3</v>
          </cell>
          <cell r="AB145">
            <v>1.37</v>
          </cell>
          <cell r="AC145">
            <v>0.08</v>
          </cell>
          <cell r="AD145">
            <v>0.04</v>
          </cell>
          <cell r="AE145">
            <v>6.7</v>
          </cell>
          <cell r="AF145">
            <v>14.3</v>
          </cell>
          <cell r="AG145">
            <v>4.4000000000000004</v>
          </cell>
          <cell r="AH145">
            <v>0.38</v>
          </cell>
          <cell r="AI145">
            <v>1.8</v>
          </cell>
          <cell r="AJ145">
            <v>0</v>
          </cell>
          <cell r="AK145">
            <v>5.6</v>
          </cell>
          <cell r="AL145">
            <v>2.2000000000000002</v>
          </cell>
          <cell r="AM145">
            <v>330</v>
          </cell>
          <cell r="AN145">
            <v>280</v>
          </cell>
          <cell r="AO145">
            <v>7.3</v>
          </cell>
          <cell r="AP145">
            <v>210</v>
          </cell>
          <cell r="AQ145">
            <v>34</v>
          </cell>
          <cell r="AR145">
            <v>1.8</v>
          </cell>
          <cell r="AS145">
            <v>1.5</v>
          </cell>
        </row>
        <row r="146">
          <cell r="A146">
            <v>141</v>
          </cell>
          <cell r="B146" t="str">
            <v>Bife de cavalo, alcatra crua</v>
          </cell>
          <cell r="C146" t="str">
            <v>Carne e produtos cárneos</v>
          </cell>
          <cell r="D146" t="str">
            <v>Carne de mamiferos e de aves</v>
          </cell>
          <cell r="E146" t="str">
            <v>Carne de mamíferos</v>
          </cell>
          <cell r="F146">
            <v>116</v>
          </cell>
          <cell r="G146">
            <v>488</v>
          </cell>
          <cell r="H146">
            <v>3.5</v>
          </cell>
          <cell r="I146">
            <v>1.3</v>
          </cell>
          <cell r="J146">
            <v>1.1000000000000001</v>
          </cell>
          <cell r="K146">
            <v>0.8</v>
          </cell>
          <cell r="L146">
            <v>0.8</v>
          </cell>
          <cell r="M146">
            <v>0.2</v>
          </cell>
          <cell r="N146">
            <v>0</v>
          </cell>
          <cell r="O146">
            <v>0</v>
          </cell>
          <cell r="P146">
            <v>0</v>
          </cell>
          <cell r="Q146">
            <v>0</v>
          </cell>
          <cell r="R146">
            <v>0</v>
          </cell>
          <cell r="S146">
            <v>21.1</v>
          </cell>
          <cell r="T146">
            <v>0.1</v>
          </cell>
          <cell r="U146">
            <v>0</v>
          </cell>
          <cell r="V146">
            <v>73.900000000000006</v>
          </cell>
          <cell r="W146">
            <v>0</v>
          </cell>
          <cell r="X146">
            <v>54</v>
          </cell>
          <cell r="Y146">
            <v>0</v>
          </cell>
          <cell r="Z146">
            <v>0</v>
          </cell>
          <cell r="AA146">
            <v>0</v>
          </cell>
          <cell r="AB146">
            <v>0.1</v>
          </cell>
          <cell r="AC146">
            <v>0.11</v>
          </cell>
          <cell r="AD146">
            <v>0.13</v>
          </cell>
          <cell r="AE146">
            <v>4</v>
          </cell>
          <cell r="AF146">
            <v>7.9</v>
          </cell>
          <cell r="AG146">
            <v>3.9</v>
          </cell>
          <cell r="AH146">
            <v>0.43</v>
          </cell>
          <cell r="AI146">
            <v>3</v>
          </cell>
          <cell r="AJ146">
            <v>0</v>
          </cell>
          <cell r="AK146">
            <v>16</v>
          </cell>
          <cell r="AL146">
            <v>1.1000000000000001</v>
          </cell>
          <cell r="AM146">
            <v>51</v>
          </cell>
          <cell r="AN146">
            <v>350</v>
          </cell>
          <cell r="AO146">
            <v>9</v>
          </cell>
          <cell r="AP146">
            <v>220</v>
          </cell>
          <cell r="AQ146">
            <v>24</v>
          </cell>
          <cell r="AR146">
            <v>3.7</v>
          </cell>
          <cell r="AS146">
            <v>2.8</v>
          </cell>
        </row>
        <row r="147">
          <cell r="A147">
            <v>144</v>
          </cell>
          <cell r="B147" t="str">
            <v>Bife de cavalo, alcatra frita com manteiga</v>
          </cell>
          <cell r="C147" t="str">
            <v>Carne e produtos cárneos</v>
          </cell>
          <cell r="D147" t="str">
            <v>Carne de mamiferos e de aves</v>
          </cell>
          <cell r="E147" t="str">
            <v>Carne de mamíferos</v>
          </cell>
          <cell r="F147">
            <v>177</v>
          </cell>
          <cell r="G147">
            <v>740</v>
          </cell>
          <cell r="H147">
            <v>9.3000000000000007</v>
          </cell>
          <cell r="I147">
            <v>4.5</v>
          </cell>
          <cell r="J147">
            <v>2.5</v>
          </cell>
          <cell r="K147">
            <v>1</v>
          </cell>
          <cell r="L147">
            <v>1.01</v>
          </cell>
          <cell r="M147">
            <v>0.4</v>
          </cell>
          <cell r="N147">
            <v>0</v>
          </cell>
          <cell r="O147">
            <v>0</v>
          </cell>
          <cell r="P147">
            <v>0</v>
          </cell>
          <cell r="Q147">
            <v>0</v>
          </cell>
          <cell r="R147">
            <v>0</v>
          </cell>
          <cell r="S147">
            <v>23.3</v>
          </cell>
          <cell r="T147">
            <v>1</v>
          </cell>
          <cell r="U147">
            <v>0</v>
          </cell>
          <cell r="V147">
            <v>64.900000000000006</v>
          </cell>
          <cell r="W147">
            <v>0</v>
          </cell>
          <cell r="X147">
            <v>75</v>
          </cell>
          <cell r="Y147">
            <v>37</v>
          </cell>
          <cell r="Z147">
            <v>3</v>
          </cell>
          <cell r="AA147">
            <v>0</v>
          </cell>
          <cell r="AB147">
            <v>0.24</v>
          </cell>
          <cell r="AC147">
            <v>0.06</v>
          </cell>
          <cell r="AD147">
            <v>0.12</v>
          </cell>
          <cell r="AE147">
            <v>3.3</v>
          </cell>
          <cell r="AF147">
            <v>8.7100000000000009</v>
          </cell>
          <cell r="AG147">
            <v>4.3</v>
          </cell>
          <cell r="AH147">
            <v>0.26</v>
          </cell>
          <cell r="AI147">
            <v>2.4</v>
          </cell>
          <cell r="AJ147">
            <v>0</v>
          </cell>
          <cell r="AK147">
            <v>15</v>
          </cell>
          <cell r="AL147">
            <v>2.09</v>
          </cell>
          <cell r="AM147">
            <v>410</v>
          </cell>
          <cell r="AN147">
            <v>260</v>
          </cell>
          <cell r="AO147">
            <v>9.9</v>
          </cell>
          <cell r="AP147">
            <v>210</v>
          </cell>
          <cell r="AQ147">
            <v>25</v>
          </cell>
          <cell r="AR147">
            <v>4</v>
          </cell>
          <cell r="AS147">
            <v>3.1</v>
          </cell>
        </row>
        <row r="148">
          <cell r="A148">
            <v>145</v>
          </cell>
          <cell r="B148" t="str">
            <v>Bife de cavalo, alcatra frita com margarina</v>
          </cell>
          <cell r="C148" t="str">
            <v>Carne e produtos cárneos</v>
          </cell>
          <cell r="D148" t="str">
            <v>Carne de mamiferos e de aves</v>
          </cell>
          <cell r="E148" t="str">
            <v>Carne de mamíferos</v>
          </cell>
          <cell r="F148">
            <v>176</v>
          </cell>
          <cell r="G148">
            <v>737</v>
          </cell>
          <cell r="H148">
            <v>9.1999999999999993</v>
          </cell>
          <cell r="I148">
            <v>4.0999999999999996</v>
          </cell>
          <cell r="J148">
            <v>2.4</v>
          </cell>
          <cell r="K148">
            <v>2.4</v>
          </cell>
          <cell r="L148">
            <v>2.21</v>
          </cell>
          <cell r="M148">
            <v>0.2</v>
          </cell>
          <cell r="N148">
            <v>0</v>
          </cell>
          <cell r="O148">
            <v>0</v>
          </cell>
          <cell r="P148">
            <v>0</v>
          </cell>
          <cell r="Q148">
            <v>0</v>
          </cell>
          <cell r="R148">
            <v>0</v>
          </cell>
          <cell r="S148">
            <v>23.3</v>
          </cell>
          <cell r="T148">
            <v>1.1000000000000001</v>
          </cell>
          <cell r="U148">
            <v>0</v>
          </cell>
          <cell r="V148">
            <v>64.900000000000006</v>
          </cell>
          <cell r="W148">
            <v>0</v>
          </cell>
          <cell r="X148">
            <v>60</v>
          </cell>
          <cell r="Y148">
            <v>40</v>
          </cell>
          <cell r="Z148">
            <v>27</v>
          </cell>
          <cell r="AA148">
            <v>0</v>
          </cell>
          <cell r="AB148">
            <v>0.11</v>
          </cell>
          <cell r="AC148">
            <v>0.06</v>
          </cell>
          <cell r="AD148">
            <v>0.12</v>
          </cell>
          <cell r="AE148">
            <v>3.3</v>
          </cell>
          <cell r="AF148">
            <v>8.7100000000000009</v>
          </cell>
          <cell r="AG148">
            <v>4.3</v>
          </cell>
          <cell r="AH148">
            <v>0.26</v>
          </cell>
          <cell r="AI148">
            <v>2.4</v>
          </cell>
          <cell r="AJ148">
            <v>0</v>
          </cell>
          <cell r="AK148">
            <v>15</v>
          </cell>
          <cell r="AL148">
            <v>2.19</v>
          </cell>
          <cell r="AM148">
            <v>440</v>
          </cell>
          <cell r="AN148">
            <v>260</v>
          </cell>
          <cell r="AO148">
            <v>9.1</v>
          </cell>
          <cell r="AP148">
            <v>210</v>
          </cell>
          <cell r="AQ148">
            <v>25</v>
          </cell>
          <cell r="AR148">
            <v>4</v>
          </cell>
          <cell r="AS148">
            <v>3.1</v>
          </cell>
        </row>
        <row r="149">
          <cell r="A149">
            <v>143</v>
          </cell>
          <cell r="B149" t="str">
            <v>Bife de cavalo, alcatra frita, sem molho</v>
          </cell>
          <cell r="C149" t="str">
            <v>Carne e produtos cárneos</v>
          </cell>
          <cell r="D149" t="str">
            <v>Carne de mamiferos e de aves</v>
          </cell>
          <cell r="E149" t="str">
            <v>Carne de mamíferos</v>
          </cell>
          <cell r="F149">
            <v>147</v>
          </cell>
          <cell r="G149">
            <v>620</v>
          </cell>
          <cell r="H149">
            <v>5.4</v>
          </cell>
          <cell r="I149">
            <v>2.2000000000000002</v>
          </cell>
          <cell r="J149">
            <v>1.5</v>
          </cell>
          <cell r="K149">
            <v>1.3</v>
          </cell>
          <cell r="L149">
            <v>1.3</v>
          </cell>
          <cell r="M149">
            <v>0.2</v>
          </cell>
          <cell r="N149">
            <v>0</v>
          </cell>
          <cell r="O149">
            <v>0</v>
          </cell>
          <cell r="P149">
            <v>0</v>
          </cell>
          <cell r="Q149">
            <v>0</v>
          </cell>
          <cell r="R149">
            <v>0</v>
          </cell>
          <cell r="S149">
            <v>24.7</v>
          </cell>
          <cell r="T149">
            <v>0.6</v>
          </cell>
          <cell r="U149">
            <v>0</v>
          </cell>
          <cell r="V149">
            <v>68.400000000000006</v>
          </cell>
          <cell r="W149">
            <v>0</v>
          </cell>
          <cell r="X149">
            <v>67</v>
          </cell>
          <cell r="Y149">
            <v>7</v>
          </cell>
          <cell r="Z149">
            <v>7</v>
          </cell>
          <cell r="AA149">
            <v>0</v>
          </cell>
          <cell r="AB149">
            <v>0.1</v>
          </cell>
          <cell r="AC149">
            <v>0.06</v>
          </cell>
          <cell r="AD149">
            <v>0.14000000000000001</v>
          </cell>
          <cell r="AE149">
            <v>3.9</v>
          </cell>
          <cell r="AF149">
            <v>8.6999999999999993</v>
          </cell>
          <cell r="AG149">
            <v>4.8</v>
          </cell>
          <cell r="AH149">
            <v>0.24</v>
          </cell>
          <cell r="AI149">
            <v>2.6</v>
          </cell>
          <cell r="AJ149">
            <v>0</v>
          </cell>
          <cell r="AK149">
            <v>17</v>
          </cell>
          <cell r="AL149">
            <v>1.5</v>
          </cell>
          <cell r="AM149">
            <v>220</v>
          </cell>
          <cell r="AN149">
            <v>300</v>
          </cell>
          <cell r="AO149">
            <v>10</v>
          </cell>
          <cell r="AP149">
            <v>230</v>
          </cell>
          <cell r="AQ149">
            <v>27</v>
          </cell>
          <cell r="AR149">
            <v>4.4000000000000004</v>
          </cell>
          <cell r="AS149">
            <v>3.4</v>
          </cell>
        </row>
        <row r="150">
          <cell r="A150">
            <v>836</v>
          </cell>
          <cell r="B150" t="str">
            <v>Bife de espadarte, estufado com azeite e vinho</v>
          </cell>
          <cell r="C150" t="str">
            <v>Peixes, mariscos, anfíbios, répteis e invertebrados</v>
          </cell>
          <cell r="D150" t="str">
            <v>Peixe (músculo)</v>
          </cell>
          <cell r="E150" t="str">
            <v>Peixe de mar</v>
          </cell>
          <cell r="F150">
            <v>152</v>
          </cell>
          <cell r="G150">
            <v>636</v>
          </cell>
          <cell r="H150">
            <v>8.1</v>
          </cell>
          <cell r="I150">
            <v>1.4</v>
          </cell>
          <cell r="J150">
            <v>5.3</v>
          </cell>
          <cell r="K150">
            <v>0.8</v>
          </cell>
          <cell r="L150">
            <v>0.33500000000000002</v>
          </cell>
          <cell r="M150">
            <v>0</v>
          </cell>
          <cell r="N150">
            <v>0.4</v>
          </cell>
          <cell r="O150">
            <v>0.2</v>
          </cell>
          <cell r="P150">
            <v>0</v>
          </cell>
          <cell r="Q150">
            <v>0.2</v>
          </cell>
          <cell r="R150">
            <v>0</v>
          </cell>
          <cell r="S150">
            <v>17.100000000000001</v>
          </cell>
          <cell r="T150">
            <v>0.9</v>
          </cell>
          <cell r="U150">
            <v>1.1000000000000001</v>
          </cell>
          <cell r="V150">
            <v>70.400000000000006</v>
          </cell>
          <cell r="W150">
            <v>0.5</v>
          </cell>
          <cell r="X150">
            <v>43</v>
          </cell>
          <cell r="Y150">
            <v>0</v>
          </cell>
          <cell r="Z150">
            <v>0</v>
          </cell>
          <cell r="AA150">
            <v>1.1000000000000001</v>
          </cell>
          <cell r="AB150">
            <v>0.83</v>
          </cell>
          <cell r="AC150">
            <v>0.1</v>
          </cell>
          <cell r="AD150">
            <v>0.04</v>
          </cell>
          <cell r="AE150">
            <v>3.5</v>
          </cell>
          <cell r="AF150">
            <v>7.08</v>
          </cell>
          <cell r="AG150">
            <v>3.16</v>
          </cell>
          <cell r="AH150">
            <v>0.41</v>
          </cell>
          <cell r="AI150">
            <v>1.2</v>
          </cell>
          <cell r="AJ150">
            <v>0.2</v>
          </cell>
          <cell r="AK150">
            <v>11</v>
          </cell>
          <cell r="AL150">
            <v>2.0099999999999998</v>
          </cell>
          <cell r="AM150">
            <v>350</v>
          </cell>
          <cell r="AN150">
            <v>340</v>
          </cell>
          <cell r="AO150">
            <v>7.8</v>
          </cell>
          <cell r="AP150">
            <v>230</v>
          </cell>
          <cell r="AQ150">
            <v>30</v>
          </cell>
          <cell r="AR150">
            <v>0.6</v>
          </cell>
          <cell r="AS150">
            <v>0.9</v>
          </cell>
        </row>
        <row r="151">
          <cell r="A151">
            <v>1145</v>
          </cell>
          <cell r="B151" t="str">
            <v>Bife de porco grelhado</v>
          </cell>
          <cell r="C151" t="str">
            <v>Carne e produtos cárneos</v>
          </cell>
          <cell r="D151" t="str">
            <v>Carne de mamiferos e de aves</v>
          </cell>
          <cell r="E151" t="str">
            <v>Carne de mamíferos</v>
          </cell>
          <cell r="F151">
            <v>203</v>
          </cell>
          <cell r="G151">
            <v>843</v>
          </cell>
          <cell r="H151">
            <v>14.2</v>
          </cell>
          <cell r="I151">
            <v>6.8</v>
          </cell>
          <cell r="J151">
            <v>3.9</v>
          </cell>
          <cell r="K151">
            <v>1.2</v>
          </cell>
          <cell r="L151">
            <v>1.08</v>
          </cell>
          <cell r="M151">
            <v>0.3</v>
          </cell>
          <cell r="N151">
            <v>0.7</v>
          </cell>
          <cell r="O151">
            <v>0.6</v>
          </cell>
          <cell r="P151">
            <v>0</v>
          </cell>
          <cell r="Q151">
            <v>0.1</v>
          </cell>
          <cell r="R151">
            <v>0.9</v>
          </cell>
          <cell r="S151">
            <v>16.7</v>
          </cell>
          <cell r="T151">
            <v>0.6</v>
          </cell>
          <cell r="U151">
            <v>0</v>
          </cell>
          <cell r="V151">
            <v>64.3</v>
          </cell>
          <cell r="W151">
            <v>1.1000000000000001</v>
          </cell>
          <cell r="X151">
            <v>72</v>
          </cell>
          <cell r="Y151">
            <v>130</v>
          </cell>
          <cell r="Z151">
            <v>437</v>
          </cell>
          <cell r="AA151">
            <v>0.5</v>
          </cell>
          <cell r="AB151">
            <v>1.21</v>
          </cell>
          <cell r="AC151">
            <v>0.59</v>
          </cell>
          <cell r="AD151">
            <v>0.21</v>
          </cell>
          <cell r="AE151">
            <v>5.7</v>
          </cell>
          <cell r="AF151">
            <v>9.4600000000000009</v>
          </cell>
          <cell r="AG151">
            <v>3.71</v>
          </cell>
          <cell r="AH151">
            <v>0.39</v>
          </cell>
          <cell r="AI151">
            <v>0.77</v>
          </cell>
          <cell r="AJ151">
            <v>41.5</v>
          </cell>
          <cell r="AK151">
            <v>25</v>
          </cell>
          <cell r="AL151">
            <v>1.64</v>
          </cell>
          <cell r="AM151">
            <v>250</v>
          </cell>
          <cell r="AN151">
            <v>460</v>
          </cell>
          <cell r="AO151">
            <v>43</v>
          </cell>
          <cell r="AP151">
            <v>150</v>
          </cell>
          <cell r="AQ151">
            <v>27</v>
          </cell>
          <cell r="AR151">
            <v>1.1000000000000001</v>
          </cell>
          <cell r="AS151">
            <v>2.2000000000000002</v>
          </cell>
        </row>
        <row r="152">
          <cell r="A152">
            <v>217</v>
          </cell>
          <cell r="B152" t="str">
            <v>Bife de vaca (valor médio de acém, alcatra e lombo) cru</v>
          </cell>
          <cell r="C152" t="str">
            <v>Carne e produtos cárneos</v>
          </cell>
          <cell r="D152" t="str">
            <v>Carne de mamiferos e de aves</v>
          </cell>
          <cell r="E152" t="str">
            <v>Carne de mamíferos</v>
          </cell>
          <cell r="F152">
            <v>122</v>
          </cell>
          <cell r="G152">
            <v>514</v>
          </cell>
          <cell r="H152">
            <v>4.3</v>
          </cell>
          <cell r="I152">
            <v>1.8</v>
          </cell>
          <cell r="J152">
            <v>1.8</v>
          </cell>
          <cell r="K152">
            <v>0.2</v>
          </cell>
          <cell r="L152">
            <v>0.1</v>
          </cell>
          <cell r="M152">
            <v>0.2</v>
          </cell>
          <cell r="N152">
            <v>0</v>
          </cell>
          <cell r="O152">
            <v>0</v>
          </cell>
          <cell r="P152">
            <v>0</v>
          </cell>
          <cell r="Q152">
            <v>0</v>
          </cell>
          <cell r="R152">
            <v>0</v>
          </cell>
          <cell r="S152">
            <v>20.9</v>
          </cell>
          <cell r="T152">
            <v>0.2</v>
          </cell>
          <cell r="U152">
            <v>0</v>
          </cell>
          <cell r="V152">
            <v>72.900000000000006</v>
          </cell>
          <cell r="W152">
            <v>0</v>
          </cell>
          <cell r="X152">
            <v>61</v>
          </cell>
          <cell r="Y152">
            <v>0</v>
          </cell>
          <cell r="Z152">
            <v>0</v>
          </cell>
          <cell r="AA152">
            <v>0.5</v>
          </cell>
          <cell r="AB152">
            <v>0.04</v>
          </cell>
          <cell r="AC152">
            <v>0.1</v>
          </cell>
          <cell r="AD152">
            <v>0.16</v>
          </cell>
          <cell r="AE152">
            <v>4.5999999999999996</v>
          </cell>
          <cell r="AF152">
            <v>9.1</v>
          </cell>
          <cell r="AG152">
            <v>4.5</v>
          </cell>
          <cell r="AH152">
            <v>0.51</v>
          </cell>
          <cell r="AI152">
            <v>2</v>
          </cell>
          <cell r="AJ152">
            <v>0</v>
          </cell>
          <cell r="AK152">
            <v>16</v>
          </cell>
          <cell r="AL152">
            <v>1.1000000000000001</v>
          </cell>
          <cell r="AM152">
            <v>60</v>
          </cell>
          <cell r="AN152">
            <v>370</v>
          </cell>
          <cell r="AO152">
            <v>9</v>
          </cell>
          <cell r="AP152">
            <v>170</v>
          </cell>
          <cell r="AQ152">
            <v>23</v>
          </cell>
          <cell r="AR152">
            <v>1.4</v>
          </cell>
          <cell r="AS152">
            <v>3.6</v>
          </cell>
        </row>
        <row r="153">
          <cell r="A153">
            <v>219</v>
          </cell>
          <cell r="B153" t="str">
            <v>Bife de vaca (valor médio de acém, alcatra e lombo) frito com manteiga</v>
          </cell>
          <cell r="C153" t="str">
            <v>Carne e produtos cárneos</v>
          </cell>
          <cell r="D153" t="str">
            <v>Carne de mamiferos e de aves</v>
          </cell>
          <cell r="E153" t="str">
            <v>Carne de mamíferos</v>
          </cell>
          <cell r="F153">
            <v>201</v>
          </cell>
          <cell r="G153">
            <v>839</v>
          </cell>
          <cell r="H153">
            <v>11.5</v>
          </cell>
          <cell r="I153">
            <v>5.8</v>
          </cell>
          <cell r="J153">
            <v>3.6</v>
          </cell>
          <cell r="K153">
            <v>0.4</v>
          </cell>
          <cell r="L153">
            <v>0.27600000000000002</v>
          </cell>
          <cell r="M153">
            <v>0.5</v>
          </cell>
          <cell r="N153">
            <v>0.1</v>
          </cell>
          <cell r="O153">
            <v>0.1</v>
          </cell>
          <cell r="P153">
            <v>0</v>
          </cell>
          <cell r="Q153">
            <v>0</v>
          </cell>
          <cell r="R153">
            <v>0</v>
          </cell>
          <cell r="S153">
            <v>24.2</v>
          </cell>
          <cell r="T153">
            <v>1.3</v>
          </cell>
          <cell r="U153">
            <v>0</v>
          </cell>
          <cell r="V153">
            <v>60.9</v>
          </cell>
          <cell r="W153">
            <v>0</v>
          </cell>
          <cell r="X153">
            <v>89</v>
          </cell>
          <cell r="Y153">
            <v>45</v>
          </cell>
          <cell r="Z153">
            <v>4</v>
          </cell>
          <cell r="AA153">
            <v>0.5</v>
          </cell>
          <cell r="AB153">
            <v>0.21</v>
          </cell>
          <cell r="AC153">
            <v>0.06</v>
          </cell>
          <cell r="AD153">
            <v>0.16</v>
          </cell>
          <cell r="AE153">
            <v>4</v>
          </cell>
          <cell r="AF153">
            <v>10.5</v>
          </cell>
          <cell r="AG153">
            <v>5.21</v>
          </cell>
          <cell r="AH153">
            <v>0.33</v>
          </cell>
          <cell r="AI153">
            <v>1.7</v>
          </cell>
          <cell r="AJ153">
            <v>0</v>
          </cell>
          <cell r="AK153">
            <v>15</v>
          </cell>
          <cell r="AL153">
            <v>2.41</v>
          </cell>
          <cell r="AM153">
            <v>520</v>
          </cell>
          <cell r="AN153">
            <v>290</v>
          </cell>
          <cell r="AO153">
            <v>11</v>
          </cell>
          <cell r="AP153">
            <v>170</v>
          </cell>
          <cell r="AQ153">
            <v>26</v>
          </cell>
          <cell r="AR153">
            <v>1.6</v>
          </cell>
          <cell r="AS153">
            <v>4.2</v>
          </cell>
        </row>
        <row r="154">
          <cell r="A154">
            <v>220</v>
          </cell>
          <cell r="B154" t="str">
            <v>Bife de vaca (valor médio de acém, alcatra e lombo) frito, sem molho</v>
          </cell>
          <cell r="C154" t="str">
            <v>Carne e produtos cárneos</v>
          </cell>
          <cell r="D154" t="str">
            <v>Carne de mamiferos e de aves</v>
          </cell>
          <cell r="E154" t="str">
            <v>Carne de mamíferos</v>
          </cell>
          <cell r="F154">
            <v>183</v>
          </cell>
          <cell r="G154">
            <v>767</v>
          </cell>
          <cell r="H154">
            <v>7.5</v>
          </cell>
          <cell r="I154">
            <v>3.5</v>
          </cell>
          <cell r="J154">
            <v>2.9</v>
          </cell>
          <cell r="K154">
            <v>0.3</v>
          </cell>
          <cell r="L154">
            <v>0.1</v>
          </cell>
          <cell r="M154">
            <v>0.4</v>
          </cell>
          <cell r="N154">
            <v>0</v>
          </cell>
          <cell r="O154">
            <v>0</v>
          </cell>
          <cell r="P154">
            <v>0</v>
          </cell>
          <cell r="Q154">
            <v>0</v>
          </cell>
          <cell r="R154">
            <v>0</v>
          </cell>
          <cell r="S154">
            <v>28.8</v>
          </cell>
          <cell r="T154">
            <v>0.5</v>
          </cell>
          <cell r="U154">
            <v>0</v>
          </cell>
          <cell r="V154">
            <v>61.8</v>
          </cell>
          <cell r="W154">
            <v>0</v>
          </cell>
          <cell r="X154">
            <v>89</v>
          </cell>
          <cell r="Y154">
            <v>0</v>
          </cell>
          <cell r="Z154">
            <v>0</v>
          </cell>
          <cell r="AA154">
            <v>0.7</v>
          </cell>
          <cell r="AB154">
            <v>0.03</v>
          </cell>
          <cell r="AC154">
            <v>0.1</v>
          </cell>
          <cell r="AD154">
            <v>0.2</v>
          </cell>
          <cell r="AE154">
            <v>5.0999999999999996</v>
          </cell>
          <cell r="AF154">
            <v>11</v>
          </cell>
          <cell r="AG154">
            <v>6.1</v>
          </cell>
          <cell r="AH154">
            <v>0.53</v>
          </cell>
          <cell r="AI154">
            <v>2</v>
          </cell>
          <cell r="AJ154">
            <v>0</v>
          </cell>
          <cell r="AK154">
            <v>18</v>
          </cell>
          <cell r="AL154">
            <v>1.9</v>
          </cell>
          <cell r="AM154">
            <v>210</v>
          </cell>
          <cell r="AN154">
            <v>430</v>
          </cell>
          <cell r="AO154">
            <v>13</v>
          </cell>
          <cell r="AP154">
            <v>200</v>
          </cell>
          <cell r="AQ154">
            <v>29</v>
          </cell>
          <cell r="AR154">
            <v>1.9</v>
          </cell>
          <cell r="AS154">
            <v>5</v>
          </cell>
          <cell r="AU154">
            <v>1</v>
          </cell>
        </row>
        <row r="155">
          <cell r="A155">
            <v>218</v>
          </cell>
          <cell r="B155" t="str">
            <v>Bife de vaca (valor médio de acém, alcatra e lombo) grelhado</v>
          </cell>
          <cell r="C155" t="str">
            <v>Carne e produtos cárneos</v>
          </cell>
          <cell r="D155" t="str">
            <v>Carne de mamiferos e de aves</v>
          </cell>
          <cell r="E155" t="str">
            <v>Carne de mamíferos</v>
          </cell>
          <cell r="F155">
            <v>163</v>
          </cell>
          <cell r="G155">
            <v>686</v>
          </cell>
          <cell r="H155">
            <v>6.4</v>
          </cell>
          <cell r="I155">
            <v>2.7</v>
          </cell>
          <cell r="J155">
            <v>2.7</v>
          </cell>
          <cell r="K155">
            <v>0.4</v>
          </cell>
          <cell r="L155">
            <v>0.1</v>
          </cell>
          <cell r="M155">
            <v>0.3</v>
          </cell>
          <cell r="N155">
            <v>0</v>
          </cell>
          <cell r="O155">
            <v>0</v>
          </cell>
          <cell r="P155">
            <v>0</v>
          </cell>
          <cell r="Q155">
            <v>0</v>
          </cell>
          <cell r="R155">
            <v>0</v>
          </cell>
          <cell r="S155">
            <v>26.4</v>
          </cell>
          <cell r="T155">
            <v>0.5</v>
          </cell>
          <cell r="U155">
            <v>0</v>
          </cell>
          <cell r="V155">
            <v>65.400000000000006</v>
          </cell>
          <cell r="W155">
            <v>0</v>
          </cell>
          <cell r="X155">
            <v>81</v>
          </cell>
          <cell r="Y155">
            <v>0</v>
          </cell>
          <cell r="Z155">
            <v>0</v>
          </cell>
          <cell r="AA155">
            <v>0.6</v>
          </cell>
          <cell r="AB155">
            <v>0.03</v>
          </cell>
          <cell r="AC155">
            <v>0.1</v>
          </cell>
          <cell r="AD155">
            <v>0.18</v>
          </cell>
          <cell r="AE155">
            <v>5.4</v>
          </cell>
          <cell r="AF155">
            <v>11</v>
          </cell>
          <cell r="AG155">
            <v>5.6</v>
          </cell>
          <cell r="AH155">
            <v>0.52</v>
          </cell>
          <cell r="AI155">
            <v>2</v>
          </cell>
          <cell r="AJ155">
            <v>0</v>
          </cell>
          <cell r="AK155">
            <v>18</v>
          </cell>
          <cell r="AL155">
            <v>1.8</v>
          </cell>
          <cell r="AM155">
            <v>190</v>
          </cell>
          <cell r="AN155">
            <v>390</v>
          </cell>
          <cell r="AO155">
            <v>11</v>
          </cell>
          <cell r="AP155">
            <v>180</v>
          </cell>
          <cell r="AQ155">
            <v>27</v>
          </cell>
          <cell r="AR155">
            <v>1.7</v>
          </cell>
          <cell r="AS155">
            <v>4.5999999999999996</v>
          </cell>
          <cell r="AU155">
            <v>2</v>
          </cell>
        </row>
        <row r="156">
          <cell r="A156">
            <v>1139</v>
          </cell>
          <cell r="B156" t="str">
            <v>Bife de vaca à café</v>
          </cell>
          <cell r="C156" t="str">
            <v>Pratos compostos</v>
          </cell>
          <cell r="D156" t="str">
            <v>Pratos, incl. refeições prontas a comer (excluindo sopas e saladas)</v>
          </cell>
          <cell r="E156" t="str">
            <v>Pratos, excluindo pratos  de massa ou arroz, sanduíches e pizza</v>
          </cell>
          <cell r="F156">
            <v>226</v>
          </cell>
          <cell r="G156">
            <v>941</v>
          </cell>
          <cell r="H156">
            <v>16.5</v>
          </cell>
          <cell r="I156">
            <v>8.8000000000000007</v>
          </cell>
          <cell r="J156">
            <v>4.4000000000000004</v>
          </cell>
          <cell r="K156">
            <v>0.6</v>
          </cell>
          <cell r="L156">
            <v>0.41799999999999998</v>
          </cell>
          <cell r="M156">
            <v>0.7</v>
          </cell>
          <cell r="N156">
            <v>1.6</v>
          </cell>
          <cell r="O156">
            <v>1</v>
          </cell>
          <cell r="P156">
            <v>0</v>
          </cell>
          <cell r="Q156">
            <v>0.6</v>
          </cell>
          <cell r="R156">
            <v>0.5</v>
          </cell>
          <cell r="S156">
            <v>16.899999999999999</v>
          </cell>
          <cell r="T156">
            <v>0.7</v>
          </cell>
          <cell r="U156">
            <v>0</v>
          </cell>
          <cell r="V156">
            <v>61.4</v>
          </cell>
          <cell r="W156">
            <v>0.9</v>
          </cell>
          <cell r="X156">
            <v>85</v>
          </cell>
          <cell r="Y156">
            <v>91</v>
          </cell>
          <cell r="Z156">
            <v>11</v>
          </cell>
          <cell r="AA156">
            <v>0.5</v>
          </cell>
          <cell r="AB156">
            <v>0.47</v>
          </cell>
          <cell r="AC156">
            <v>0.09</v>
          </cell>
          <cell r="AD156">
            <v>0.15</v>
          </cell>
          <cell r="AE156">
            <v>3.7</v>
          </cell>
          <cell r="AF156">
            <v>7.37</v>
          </cell>
          <cell r="AG156">
            <v>3.63</v>
          </cell>
          <cell r="AH156">
            <v>0.42</v>
          </cell>
          <cell r="AI156">
            <v>1.6</v>
          </cell>
          <cell r="AJ156">
            <v>10.3</v>
          </cell>
          <cell r="AK156">
            <v>14</v>
          </cell>
          <cell r="AL156">
            <v>1.55</v>
          </cell>
          <cell r="AM156">
            <v>260</v>
          </cell>
          <cell r="AN156">
            <v>340</v>
          </cell>
          <cell r="AO156">
            <v>24</v>
          </cell>
          <cell r="AP156">
            <v>150</v>
          </cell>
          <cell r="AQ156">
            <v>22</v>
          </cell>
          <cell r="AR156">
            <v>1.3</v>
          </cell>
          <cell r="AS156">
            <v>2.9</v>
          </cell>
        </row>
        <row r="157">
          <cell r="A157">
            <v>1138</v>
          </cell>
          <cell r="B157" t="str">
            <v>Bife de vaca à Marrare com manteiga</v>
          </cell>
          <cell r="C157" t="str">
            <v>Pratos compostos</v>
          </cell>
          <cell r="D157" t="str">
            <v>Pratos, incl. refeições prontas a comer (excluindo sopas e saladas)</v>
          </cell>
          <cell r="E157" t="str">
            <v>Pratos, excluindo pratos  de massa ou arroz, sanduíches e pizza</v>
          </cell>
          <cell r="F157">
            <v>368</v>
          </cell>
          <cell r="G157">
            <v>1520</v>
          </cell>
          <cell r="H157">
            <v>33.299999999999997</v>
          </cell>
          <cell r="I157">
            <v>18.399999999999999</v>
          </cell>
          <cell r="J157">
            <v>8.3000000000000007</v>
          </cell>
          <cell r="K157">
            <v>1</v>
          </cell>
          <cell r="L157">
            <v>0.82199999999999995</v>
          </cell>
          <cell r="M157">
            <v>1.3</v>
          </cell>
          <cell r="N157">
            <v>0.9</v>
          </cell>
          <cell r="O157">
            <v>0.9</v>
          </cell>
          <cell r="P157">
            <v>0</v>
          </cell>
          <cell r="Q157">
            <v>0</v>
          </cell>
          <cell r="R157">
            <v>0.1</v>
          </cell>
          <cell r="S157">
            <v>16</v>
          </cell>
          <cell r="T157">
            <v>1.5</v>
          </cell>
          <cell r="U157">
            <v>0</v>
          </cell>
          <cell r="V157">
            <v>47</v>
          </cell>
          <cell r="W157">
            <v>0</v>
          </cell>
          <cell r="X157">
            <v>126</v>
          </cell>
          <cell r="Y157">
            <v>247</v>
          </cell>
          <cell r="Z157">
            <v>55</v>
          </cell>
          <cell r="AA157">
            <v>0.6</v>
          </cell>
          <cell r="AB157">
            <v>0.94</v>
          </cell>
          <cell r="AC157">
            <v>0.08</v>
          </cell>
          <cell r="AD157">
            <v>0.15</v>
          </cell>
          <cell r="AE157">
            <v>3.5</v>
          </cell>
          <cell r="AF157">
            <v>6.91</v>
          </cell>
          <cell r="AG157">
            <v>3.43</v>
          </cell>
          <cell r="AH157">
            <v>0.39</v>
          </cell>
          <cell r="AI157">
            <v>1.5</v>
          </cell>
          <cell r="AJ157">
            <v>0.1</v>
          </cell>
          <cell r="AK157">
            <v>12</v>
          </cell>
          <cell r="AL157">
            <v>2.2000000000000002</v>
          </cell>
          <cell r="AM157">
            <v>570</v>
          </cell>
          <cell r="AN157">
            <v>300</v>
          </cell>
          <cell r="AO157">
            <v>23</v>
          </cell>
          <cell r="AP157">
            <v>140</v>
          </cell>
          <cell r="AQ157">
            <v>22</v>
          </cell>
          <cell r="AR157">
            <v>1.2</v>
          </cell>
          <cell r="AS157">
            <v>2.8</v>
          </cell>
        </row>
        <row r="158">
          <cell r="A158">
            <v>1137</v>
          </cell>
          <cell r="B158" t="str">
            <v>Bife de vaca à Marrare com margarina</v>
          </cell>
          <cell r="C158" t="str">
            <v>Pratos compostos</v>
          </cell>
          <cell r="D158" t="str">
            <v>Pratos, incl. refeições prontas a comer (excluindo sopas e saladas)</v>
          </cell>
          <cell r="E158" t="str">
            <v>Pratos, excluindo pratos  de massa ou arroz, sanduíches e pizza</v>
          </cell>
          <cell r="F158">
            <v>363</v>
          </cell>
          <cell r="G158">
            <v>1500</v>
          </cell>
          <cell r="H158">
            <v>32.799999999999997</v>
          </cell>
          <cell r="I158">
            <v>16.600000000000001</v>
          </cell>
          <cell r="J158">
            <v>7.8</v>
          </cell>
          <cell r="K158">
            <v>7</v>
          </cell>
          <cell r="L158">
            <v>6.22</v>
          </cell>
          <cell r="M158">
            <v>0.3</v>
          </cell>
          <cell r="N158">
            <v>0.8</v>
          </cell>
          <cell r="O158">
            <v>0.8</v>
          </cell>
          <cell r="P158">
            <v>0</v>
          </cell>
          <cell r="Q158">
            <v>0</v>
          </cell>
          <cell r="R158">
            <v>0.1</v>
          </cell>
          <cell r="S158">
            <v>16</v>
          </cell>
          <cell r="T158">
            <v>1.8</v>
          </cell>
          <cell r="U158">
            <v>0</v>
          </cell>
          <cell r="V158">
            <v>47</v>
          </cell>
          <cell r="W158">
            <v>0</v>
          </cell>
          <cell r="X158">
            <v>58</v>
          </cell>
          <cell r="Y158">
            <v>257</v>
          </cell>
          <cell r="Z158">
            <v>160</v>
          </cell>
          <cell r="AA158">
            <v>0.5</v>
          </cell>
          <cell r="AB158">
            <v>0.35</v>
          </cell>
          <cell r="AC158">
            <v>0.08</v>
          </cell>
          <cell r="AD158">
            <v>0.15</v>
          </cell>
          <cell r="AE158">
            <v>3.5</v>
          </cell>
          <cell r="AF158">
            <v>6.91</v>
          </cell>
          <cell r="AG158">
            <v>3.43</v>
          </cell>
          <cell r="AH158">
            <v>0.38</v>
          </cell>
          <cell r="AI158">
            <v>1.5</v>
          </cell>
          <cell r="AJ158">
            <v>0.1</v>
          </cell>
          <cell r="AK158">
            <v>12</v>
          </cell>
          <cell r="AL158">
            <v>2.61</v>
          </cell>
          <cell r="AM158">
            <v>710</v>
          </cell>
          <cell r="AN158">
            <v>300</v>
          </cell>
          <cell r="AO158">
            <v>19</v>
          </cell>
          <cell r="AP158">
            <v>140</v>
          </cell>
          <cell r="AQ158">
            <v>21</v>
          </cell>
          <cell r="AR158">
            <v>1.3</v>
          </cell>
          <cell r="AS158">
            <v>2.8</v>
          </cell>
        </row>
        <row r="159">
          <cell r="A159">
            <v>1135</v>
          </cell>
          <cell r="B159" t="str">
            <v>Bife de vaca com ovo a cavalo com banha</v>
          </cell>
          <cell r="C159" t="str">
            <v>Pratos compostos</v>
          </cell>
          <cell r="D159" t="str">
            <v>Pratos, incl. refeições prontas a comer (excluindo sopas e saladas)</v>
          </cell>
          <cell r="E159" t="str">
            <v>Pratos, excluindo pratos  de massa ou arroz, sanduíches e pizza</v>
          </cell>
          <cell r="F159">
            <v>227</v>
          </cell>
          <cell r="G159">
            <v>947</v>
          </cell>
          <cell r="H159">
            <v>14.5</v>
          </cell>
          <cell r="I159">
            <v>4.5999999999999996</v>
          </cell>
          <cell r="J159">
            <v>7.7</v>
          </cell>
          <cell r="K159">
            <v>1.2</v>
          </cell>
          <cell r="L159">
            <v>1.05</v>
          </cell>
          <cell r="M159">
            <v>0.3</v>
          </cell>
          <cell r="N159">
            <v>0.5</v>
          </cell>
          <cell r="O159">
            <v>0.3</v>
          </cell>
          <cell r="P159">
            <v>0</v>
          </cell>
          <cell r="Q159">
            <v>0.2</v>
          </cell>
          <cell r="R159">
            <v>0.3</v>
          </cell>
          <cell r="S159">
            <v>23.5</v>
          </cell>
          <cell r="T159">
            <v>1</v>
          </cell>
          <cell r="U159">
            <v>0</v>
          </cell>
          <cell r="V159">
            <v>58.3</v>
          </cell>
          <cell r="W159">
            <v>0</v>
          </cell>
          <cell r="X159">
            <v>76</v>
          </cell>
          <cell r="Y159">
            <v>1</v>
          </cell>
          <cell r="Z159">
            <v>1</v>
          </cell>
          <cell r="AA159">
            <v>0.6</v>
          </cell>
          <cell r="AB159">
            <v>0.15</v>
          </cell>
          <cell r="AC159">
            <v>0.12</v>
          </cell>
          <cell r="AD159">
            <v>0.18</v>
          </cell>
          <cell r="AE159">
            <v>5.2</v>
          </cell>
          <cell r="AF159">
            <v>10.199999999999999</v>
          </cell>
          <cell r="AG159">
            <v>5.05</v>
          </cell>
          <cell r="AH159">
            <v>0.57999999999999996</v>
          </cell>
          <cell r="AI159">
            <v>2.2000000000000002</v>
          </cell>
          <cell r="AJ159">
            <v>0.5</v>
          </cell>
          <cell r="AK159">
            <v>18</v>
          </cell>
          <cell r="AL159">
            <v>2.0099999999999998</v>
          </cell>
          <cell r="AM159">
            <v>370</v>
          </cell>
          <cell r="AN159">
            <v>430</v>
          </cell>
          <cell r="AO159">
            <v>13</v>
          </cell>
          <cell r="AP159">
            <v>190</v>
          </cell>
          <cell r="AQ159">
            <v>30</v>
          </cell>
          <cell r="AR159">
            <v>1.8</v>
          </cell>
          <cell r="AS159">
            <v>4.0999999999999996</v>
          </cell>
        </row>
        <row r="160">
          <cell r="A160">
            <v>1136</v>
          </cell>
          <cell r="B160" t="str">
            <v>Bife de vaca com ovo a cavalo com manteiga</v>
          </cell>
          <cell r="C160" t="str">
            <v>Pratos compostos</v>
          </cell>
          <cell r="D160" t="str">
            <v>Pratos, incl. refeições prontas a comer (excluindo sopas e saladas)</v>
          </cell>
          <cell r="E160" t="str">
            <v>Pratos, excluindo pratos  de massa ou arroz, sanduíches e pizza</v>
          </cell>
          <cell r="F160">
            <v>199</v>
          </cell>
          <cell r="G160">
            <v>830</v>
          </cell>
          <cell r="H160">
            <v>11.1</v>
          </cell>
          <cell r="I160">
            <v>5.6</v>
          </cell>
          <cell r="J160">
            <v>3.5</v>
          </cell>
          <cell r="K160">
            <v>0.4</v>
          </cell>
          <cell r="L160">
            <v>0.27800000000000002</v>
          </cell>
          <cell r="M160">
            <v>0.5</v>
          </cell>
          <cell r="N160">
            <v>0.6</v>
          </cell>
          <cell r="O160">
            <v>0.4</v>
          </cell>
          <cell r="P160">
            <v>0</v>
          </cell>
          <cell r="Q160">
            <v>0.2</v>
          </cell>
          <cell r="R160">
            <v>0.3</v>
          </cell>
          <cell r="S160">
            <v>23.9</v>
          </cell>
          <cell r="T160">
            <v>1.1000000000000001</v>
          </cell>
          <cell r="U160">
            <v>0</v>
          </cell>
          <cell r="V160">
            <v>61</v>
          </cell>
          <cell r="W160">
            <v>0</v>
          </cell>
          <cell r="X160">
            <v>87</v>
          </cell>
          <cell r="Y160">
            <v>43</v>
          </cell>
          <cell r="Z160">
            <v>4</v>
          </cell>
          <cell r="AA160">
            <v>0.6</v>
          </cell>
          <cell r="AB160">
            <v>0.21</v>
          </cell>
          <cell r="AC160">
            <v>0.12</v>
          </cell>
          <cell r="AD160">
            <v>0.19</v>
          </cell>
          <cell r="AE160">
            <v>5.2</v>
          </cell>
          <cell r="AF160">
            <v>10.4</v>
          </cell>
          <cell r="AG160">
            <v>5.14</v>
          </cell>
          <cell r="AH160">
            <v>0.59</v>
          </cell>
          <cell r="AI160">
            <v>2.2999999999999998</v>
          </cell>
          <cell r="AJ160">
            <v>0.5</v>
          </cell>
          <cell r="AK160">
            <v>18</v>
          </cell>
          <cell r="AL160">
            <v>2.1800000000000002</v>
          </cell>
          <cell r="AM160">
            <v>430</v>
          </cell>
          <cell r="AN160">
            <v>440</v>
          </cell>
          <cell r="AO160">
            <v>14</v>
          </cell>
          <cell r="AP160">
            <v>200</v>
          </cell>
          <cell r="AQ160">
            <v>30</v>
          </cell>
          <cell r="AR160">
            <v>1.8</v>
          </cell>
          <cell r="AS160">
            <v>4.0999999999999996</v>
          </cell>
        </row>
        <row r="161">
          <cell r="A161">
            <v>2120000005</v>
          </cell>
          <cell r="B161" t="str">
            <v>Bife de vitela cru</v>
          </cell>
          <cell r="C161" t="str">
            <v>Carne e produtos cárneos</v>
          </cell>
          <cell r="D161" t="str">
            <v>Carne de mamiferos e de aves</v>
          </cell>
          <cell r="E161" t="str">
            <v>Carne de mamíferos</v>
          </cell>
          <cell r="F161">
            <v>149</v>
          </cell>
          <cell r="G161">
            <v>623</v>
          </cell>
          <cell r="H161">
            <v>7.6</v>
          </cell>
          <cell r="I161">
            <v>3.2</v>
          </cell>
          <cell r="J161">
            <v>3.6</v>
          </cell>
          <cell r="K161">
            <v>0.3</v>
          </cell>
          <cell r="L161">
            <v>0.1</v>
          </cell>
          <cell r="M161">
            <v>0.4</v>
          </cell>
          <cell r="N161">
            <v>0.2</v>
          </cell>
          <cell r="O161">
            <v>0</v>
          </cell>
          <cell r="P161">
            <v>0</v>
          </cell>
          <cell r="Q161">
            <v>0</v>
          </cell>
          <cell r="R161">
            <v>0</v>
          </cell>
          <cell r="S161">
            <v>19.899999999999999</v>
          </cell>
          <cell r="T161">
            <v>0.1</v>
          </cell>
          <cell r="U161">
            <v>0</v>
          </cell>
          <cell r="V161">
            <v>71.2</v>
          </cell>
          <cell r="W161">
            <v>0</v>
          </cell>
          <cell r="X161">
            <v>91</v>
          </cell>
          <cell r="Y161">
            <v>0</v>
          </cell>
          <cell r="Z161">
            <v>0</v>
          </cell>
          <cell r="AA161">
            <v>0</v>
          </cell>
          <cell r="AB161">
            <v>0.17</v>
          </cell>
          <cell r="AC161">
            <v>0.22</v>
          </cell>
          <cell r="AD161">
            <v>0.21</v>
          </cell>
          <cell r="AE161">
            <v>3.6</v>
          </cell>
          <cell r="AF161">
            <v>7.8</v>
          </cell>
          <cell r="AG161">
            <v>4.2</v>
          </cell>
          <cell r="AH161">
            <v>0.34</v>
          </cell>
          <cell r="AI161">
            <v>1.2</v>
          </cell>
          <cell r="AJ161">
            <v>0</v>
          </cell>
          <cell r="AK161">
            <v>5.7</v>
          </cell>
          <cell r="AL161">
            <v>1.1000000000000001</v>
          </cell>
          <cell r="AM161">
            <v>25</v>
          </cell>
          <cell r="AN161">
            <v>370</v>
          </cell>
          <cell r="AO161">
            <v>14</v>
          </cell>
          <cell r="AP161">
            <v>200</v>
          </cell>
          <cell r="AQ161">
            <v>19</v>
          </cell>
          <cell r="AR161">
            <v>0.9</v>
          </cell>
          <cell r="AS161">
            <v>3</v>
          </cell>
          <cell r="AU161">
            <v>25</v>
          </cell>
        </row>
        <row r="162">
          <cell r="A162">
            <v>1142</v>
          </cell>
          <cell r="B162" t="str">
            <v>Bife de vitela frito</v>
          </cell>
          <cell r="C162" t="str">
            <v>Carne e produtos cárneos</v>
          </cell>
          <cell r="D162" t="str">
            <v>Carne de mamiferos e de aves</v>
          </cell>
          <cell r="E162" t="str">
            <v>Carne de mamíferos</v>
          </cell>
          <cell r="F162">
            <v>229</v>
          </cell>
          <cell r="G162">
            <v>952</v>
          </cell>
          <cell r="H162">
            <v>16.399999999999999</v>
          </cell>
          <cell r="I162">
            <v>4.3</v>
          </cell>
          <cell r="J162">
            <v>10.4</v>
          </cell>
          <cell r="K162">
            <v>1</v>
          </cell>
          <cell r="L162">
            <v>0.77800000000000002</v>
          </cell>
          <cell r="M162">
            <v>0.3</v>
          </cell>
          <cell r="N162">
            <v>0.4</v>
          </cell>
          <cell r="O162">
            <v>0.3</v>
          </cell>
          <cell r="P162">
            <v>0</v>
          </cell>
          <cell r="Q162">
            <v>0.1</v>
          </cell>
          <cell r="R162">
            <v>0.7</v>
          </cell>
          <cell r="S162">
            <v>19</v>
          </cell>
          <cell r="T162">
            <v>1.1000000000000001</v>
          </cell>
          <cell r="U162">
            <v>0.3</v>
          </cell>
          <cell r="V162">
            <v>60.2</v>
          </cell>
          <cell r="W162">
            <v>0.1</v>
          </cell>
          <cell r="X162">
            <v>79</v>
          </cell>
          <cell r="Y162">
            <v>109</v>
          </cell>
          <cell r="Z162">
            <v>656</v>
          </cell>
          <cell r="AA162">
            <v>0.1</v>
          </cell>
          <cell r="AB162">
            <v>1.78</v>
          </cell>
          <cell r="AC162">
            <v>0.39</v>
          </cell>
          <cell r="AD162">
            <v>0.23</v>
          </cell>
          <cell r="AE162">
            <v>5.9</v>
          </cell>
          <cell r="AF162">
            <v>10.1</v>
          </cell>
          <cell r="AG162">
            <v>4.0199999999999996</v>
          </cell>
          <cell r="AH162">
            <v>0.35</v>
          </cell>
          <cell r="AI162">
            <v>1.1000000000000001</v>
          </cell>
          <cell r="AJ162">
            <v>43.3</v>
          </cell>
          <cell r="AK162">
            <v>38</v>
          </cell>
          <cell r="AL162">
            <v>2.83</v>
          </cell>
          <cell r="AM162">
            <v>430</v>
          </cell>
          <cell r="AN162">
            <v>550</v>
          </cell>
          <cell r="AO162">
            <v>53</v>
          </cell>
          <cell r="AP162">
            <v>220</v>
          </cell>
          <cell r="AQ162">
            <v>30</v>
          </cell>
          <cell r="AR162">
            <v>1.9</v>
          </cell>
          <cell r="AS162">
            <v>3.2</v>
          </cell>
        </row>
        <row r="163">
          <cell r="A163">
            <v>460</v>
          </cell>
          <cell r="B163" t="str">
            <v>Biscoitos caseiros</v>
          </cell>
          <cell r="C163" t="str">
            <v>Cereais e produtos à base de cereais</v>
          </cell>
          <cell r="D163" t="str">
            <v>Produtos de pastelaria fina</v>
          </cell>
          <cell r="E163" t="str">
            <v>Biscoitos/bolachas</v>
          </cell>
          <cell r="F163">
            <v>423</v>
          </cell>
          <cell r="G163">
            <v>1780</v>
          </cell>
          <cell r="H163">
            <v>11</v>
          </cell>
          <cell r="I163">
            <v>4.7</v>
          </cell>
          <cell r="J163">
            <v>3.3</v>
          </cell>
          <cell r="K163">
            <v>1.1000000000000001</v>
          </cell>
          <cell r="L163">
            <v>1.07</v>
          </cell>
          <cell r="M163">
            <v>0.3</v>
          </cell>
          <cell r="N163">
            <v>73.400000000000006</v>
          </cell>
          <cell r="O163">
            <v>32</v>
          </cell>
          <cell r="P163">
            <v>0</v>
          </cell>
          <cell r="Q163">
            <v>41.5</v>
          </cell>
          <cell r="R163">
            <v>1.9</v>
          </cell>
          <cell r="S163">
            <v>6.7</v>
          </cell>
          <cell r="T163">
            <v>0.2</v>
          </cell>
          <cell r="U163">
            <v>0</v>
          </cell>
          <cell r="V163">
            <v>6.4</v>
          </cell>
          <cell r="W163">
            <v>0</v>
          </cell>
          <cell r="X163">
            <v>78</v>
          </cell>
          <cell r="Y163">
            <v>76</v>
          </cell>
          <cell r="Z163">
            <v>4</v>
          </cell>
          <cell r="AA163">
            <v>0.3</v>
          </cell>
          <cell r="AB163">
            <v>1.22</v>
          </cell>
          <cell r="AC163">
            <v>0.06</v>
          </cell>
          <cell r="AD163">
            <v>0.09</v>
          </cell>
          <cell r="AE163">
            <v>0.64</v>
          </cell>
          <cell r="AF163">
            <v>2.1800000000000002</v>
          </cell>
          <cell r="AG163">
            <v>1.52</v>
          </cell>
          <cell r="AH163">
            <v>0.12</v>
          </cell>
          <cell r="AI163">
            <v>0.14000000000000001</v>
          </cell>
          <cell r="AJ163">
            <v>0</v>
          </cell>
          <cell r="AK163">
            <v>11</v>
          </cell>
          <cell r="AL163">
            <v>0.67500000000000004</v>
          </cell>
          <cell r="AM163">
            <v>86</v>
          </cell>
          <cell r="AN163">
            <v>110</v>
          </cell>
          <cell r="AO163">
            <v>28</v>
          </cell>
          <cell r="AP163">
            <v>120</v>
          </cell>
          <cell r="AQ163">
            <v>27</v>
          </cell>
          <cell r="AR163">
            <v>1.1000000000000001</v>
          </cell>
          <cell r="AS163">
            <v>0.8</v>
          </cell>
        </row>
        <row r="164">
          <cell r="A164">
            <v>456</v>
          </cell>
          <cell r="B164" t="str">
            <v>Biscoitos limão</v>
          </cell>
          <cell r="C164" t="str">
            <v>Cereais e produtos à base de cereais</v>
          </cell>
          <cell r="D164" t="str">
            <v>Produtos de pastelaria fina</v>
          </cell>
          <cell r="E164" t="str">
            <v>Biscoitos/bolachas</v>
          </cell>
          <cell r="F164">
            <v>382</v>
          </cell>
          <cell r="G164">
            <v>1620</v>
          </cell>
          <cell r="H164">
            <v>4.4000000000000004</v>
          </cell>
          <cell r="I164">
            <v>1.4</v>
          </cell>
          <cell r="J164">
            <v>1.6</v>
          </cell>
          <cell r="K164">
            <v>0.9</v>
          </cell>
          <cell r="L164">
            <v>0.9</v>
          </cell>
          <cell r="M164">
            <v>0</v>
          </cell>
          <cell r="N164">
            <v>77.900000000000006</v>
          </cell>
          <cell r="O164">
            <v>24</v>
          </cell>
          <cell r="P164">
            <v>0</v>
          </cell>
          <cell r="Q164">
            <v>53.9</v>
          </cell>
          <cell r="R164">
            <v>1.8</v>
          </cell>
          <cell r="S164">
            <v>6.7</v>
          </cell>
          <cell r="T164">
            <v>0.1</v>
          </cell>
          <cell r="U164">
            <v>0</v>
          </cell>
          <cell r="V164">
            <v>8.6999999999999993</v>
          </cell>
          <cell r="W164">
            <v>0</v>
          </cell>
          <cell r="X164">
            <v>61</v>
          </cell>
          <cell r="Y164">
            <v>64</v>
          </cell>
          <cell r="Z164">
            <v>0</v>
          </cell>
          <cell r="AA164">
            <v>0</v>
          </cell>
          <cell r="AB164">
            <v>0.8</v>
          </cell>
          <cell r="AC164">
            <v>0.18</v>
          </cell>
          <cell r="AD164">
            <v>0.14000000000000001</v>
          </cell>
          <cell r="AE164">
            <v>0.7</v>
          </cell>
          <cell r="AF164">
            <v>2.1</v>
          </cell>
          <cell r="AG164">
            <v>1.4</v>
          </cell>
          <cell r="AH164">
            <v>0.09</v>
          </cell>
          <cell r="AI164">
            <v>0.31</v>
          </cell>
          <cell r="AJ164">
            <v>0</v>
          </cell>
          <cell r="AK164">
            <v>15</v>
          </cell>
          <cell r="AL164">
            <v>0.5</v>
          </cell>
          <cell r="AM164">
            <v>53</v>
          </cell>
          <cell r="AN164">
            <v>120</v>
          </cell>
          <cell r="AO164">
            <v>28</v>
          </cell>
          <cell r="AP164">
            <v>80</v>
          </cell>
          <cell r="AQ164">
            <v>25</v>
          </cell>
          <cell r="AR164">
            <v>1.2</v>
          </cell>
          <cell r="AS164">
            <v>0.7</v>
          </cell>
        </row>
        <row r="165">
          <cell r="A165">
            <v>455</v>
          </cell>
          <cell r="B165" t="str">
            <v>Biscoitos, argolas</v>
          </cell>
          <cell r="C165" t="str">
            <v>Cereais e produtos à base de cereais</v>
          </cell>
          <cell r="D165" t="str">
            <v>Produtos de pastelaria fina</v>
          </cell>
          <cell r="E165" t="str">
            <v>Biscoitos/bolachas</v>
          </cell>
          <cell r="F165">
            <v>451</v>
          </cell>
          <cell r="G165">
            <v>1900</v>
          </cell>
          <cell r="H165">
            <v>16.5</v>
          </cell>
          <cell r="I165">
            <v>6.2</v>
          </cell>
          <cell r="J165">
            <v>6.4</v>
          </cell>
          <cell r="K165">
            <v>2.9</v>
          </cell>
          <cell r="L165">
            <v>2.7</v>
          </cell>
          <cell r="M165">
            <v>0</v>
          </cell>
          <cell r="N165">
            <v>69.7</v>
          </cell>
          <cell r="O165">
            <v>25.9</v>
          </cell>
          <cell r="P165">
            <v>0</v>
          </cell>
          <cell r="Q165">
            <v>43.8</v>
          </cell>
          <cell r="R165">
            <v>1.1000000000000001</v>
          </cell>
          <cell r="S165">
            <v>5.4</v>
          </cell>
          <cell r="T165">
            <v>0.6</v>
          </cell>
          <cell r="U165">
            <v>0</v>
          </cell>
          <cell r="V165">
            <v>5.5</v>
          </cell>
          <cell r="W165">
            <v>0</v>
          </cell>
          <cell r="X165">
            <v>102</v>
          </cell>
          <cell r="Y165">
            <v>182</v>
          </cell>
          <cell r="Z165">
            <v>0</v>
          </cell>
          <cell r="AA165">
            <v>0</v>
          </cell>
          <cell r="AB165">
            <v>2.9</v>
          </cell>
          <cell r="AC165">
            <v>0.12</v>
          </cell>
          <cell r="AD165">
            <v>0.1</v>
          </cell>
          <cell r="AE165">
            <v>0.6</v>
          </cell>
          <cell r="AF165">
            <v>1.7</v>
          </cell>
          <cell r="AG165">
            <v>1.1000000000000001</v>
          </cell>
          <cell r="AH165">
            <v>0.06</v>
          </cell>
          <cell r="AI165">
            <v>0.55000000000000004</v>
          </cell>
          <cell r="AJ165">
            <v>0</v>
          </cell>
          <cell r="AK165">
            <v>12</v>
          </cell>
          <cell r="AL165">
            <v>1.1000000000000001</v>
          </cell>
          <cell r="AM165">
            <v>220</v>
          </cell>
          <cell r="AN165">
            <v>95</v>
          </cell>
          <cell r="AO165">
            <v>22</v>
          </cell>
          <cell r="AP165">
            <v>79</v>
          </cell>
          <cell r="AQ165">
            <v>15</v>
          </cell>
          <cell r="AR165">
            <v>1.2</v>
          </cell>
          <cell r="AS165">
            <v>0.5</v>
          </cell>
        </row>
        <row r="166">
          <cell r="A166">
            <v>457</v>
          </cell>
          <cell r="B166" t="str">
            <v>Biscoitos, línguas de gato</v>
          </cell>
          <cell r="C166" t="str">
            <v>Cereais e produtos à base de cereais</v>
          </cell>
          <cell r="D166" t="str">
            <v>Produtos de pastelaria fina</v>
          </cell>
          <cell r="E166" t="str">
            <v>Biscoitos/bolachas</v>
          </cell>
          <cell r="F166">
            <v>377</v>
          </cell>
          <cell r="G166">
            <v>1600</v>
          </cell>
          <cell r="H166">
            <v>1.8</v>
          </cell>
          <cell r="I166">
            <v>0.7</v>
          </cell>
          <cell r="J166">
            <v>0.6</v>
          </cell>
          <cell r="K166">
            <v>0.3</v>
          </cell>
          <cell r="L166">
            <v>0.3</v>
          </cell>
          <cell r="M166">
            <v>0.1</v>
          </cell>
          <cell r="N166">
            <v>84.1</v>
          </cell>
          <cell r="O166">
            <v>37.5</v>
          </cell>
          <cell r="P166">
            <v>0</v>
          </cell>
          <cell r="Q166">
            <v>46.6</v>
          </cell>
          <cell r="R166">
            <v>1.8</v>
          </cell>
          <cell r="S166">
            <v>5.2</v>
          </cell>
          <cell r="T166">
            <v>0.1</v>
          </cell>
          <cell r="U166">
            <v>0</v>
          </cell>
          <cell r="V166">
            <v>6.3</v>
          </cell>
          <cell r="W166">
            <v>0</v>
          </cell>
          <cell r="X166">
            <v>4</v>
          </cell>
          <cell r="Y166">
            <v>14</v>
          </cell>
          <cell r="Z166">
            <v>0</v>
          </cell>
          <cell r="AA166">
            <v>0</v>
          </cell>
          <cell r="AB166">
            <v>0.24</v>
          </cell>
          <cell r="AC166">
            <v>0.28000000000000003</v>
          </cell>
          <cell r="AD166">
            <v>0.1</v>
          </cell>
          <cell r="AE166">
            <v>0.6</v>
          </cell>
          <cell r="AF166">
            <v>1.7</v>
          </cell>
          <cell r="AG166">
            <v>1.1000000000000001</v>
          </cell>
          <cell r="AH166">
            <v>0.05</v>
          </cell>
          <cell r="AI166">
            <v>0.03</v>
          </cell>
          <cell r="AJ166">
            <v>0</v>
          </cell>
          <cell r="AK166">
            <v>8.8000000000000007</v>
          </cell>
          <cell r="AL166">
            <v>0.8</v>
          </cell>
          <cell r="AM166">
            <v>52</v>
          </cell>
          <cell r="AN166">
            <v>120</v>
          </cell>
          <cell r="AO166">
            <v>24</v>
          </cell>
          <cell r="AP166">
            <v>85</v>
          </cell>
          <cell r="AQ166">
            <v>17</v>
          </cell>
          <cell r="AR166">
            <v>1.9</v>
          </cell>
          <cell r="AS166">
            <v>0.3</v>
          </cell>
        </row>
        <row r="167">
          <cell r="A167">
            <v>458</v>
          </cell>
          <cell r="B167" t="str">
            <v>Biscoitos, línguas de veado</v>
          </cell>
          <cell r="C167" t="str">
            <v>Cereais e produtos à base de cereais</v>
          </cell>
          <cell r="D167" t="str">
            <v>Produtos de pastelaria fina</v>
          </cell>
          <cell r="E167" t="str">
            <v>Biscoitos/bolachas</v>
          </cell>
          <cell r="F167">
            <v>474</v>
          </cell>
          <cell r="G167">
            <v>1990</v>
          </cell>
          <cell r="H167">
            <v>20.7</v>
          </cell>
          <cell r="I167">
            <v>8</v>
          </cell>
          <cell r="J167">
            <v>7.2</v>
          </cell>
          <cell r="K167">
            <v>3.7</v>
          </cell>
          <cell r="L167">
            <v>3.3</v>
          </cell>
          <cell r="M167">
            <v>1.3</v>
          </cell>
          <cell r="N167">
            <v>65.099999999999994</v>
          </cell>
          <cell r="O167">
            <v>28.2</v>
          </cell>
          <cell r="P167">
            <v>0</v>
          </cell>
          <cell r="Q167">
            <v>36.9</v>
          </cell>
          <cell r="R167">
            <v>1.8</v>
          </cell>
          <cell r="S167">
            <v>5.8</v>
          </cell>
          <cell r="T167">
            <v>0.6</v>
          </cell>
          <cell r="U167">
            <v>0</v>
          </cell>
          <cell r="V167">
            <v>5.8</v>
          </cell>
          <cell r="W167">
            <v>0</v>
          </cell>
          <cell r="X167">
            <v>86</v>
          </cell>
          <cell r="Y167">
            <v>202</v>
          </cell>
          <cell r="Z167">
            <v>0</v>
          </cell>
          <cell r="AA167">
            <v>0.4</v>
          </cell>
          <cell r="AB167">
            <v>3.6</v>
          </cell>
          <cell r="AC167">
            <v>0.1</v>
          </cell>
          <cell r="AD167">
            <v>0.14000000000000001</v>
          </cell>
          <cell r="AE167">
            <v>1.1000000000000001</v>
          </cell>
          <cell r="AF167">
            <v>2.2000000000000002</v>
          </cell>
          <cell r="AG167">
            <v>1.1000000000000001</v>
          </cell>
          <cell r="AH167">
            <v>0.08</v>
          </cell>
          <cell r="AI167">
            <v>0.31</v>
          </cell>
          <cell r="AJ167">
            <v>0</v>
          </cell>
          <cell r="AK167">
            <v>14</v>
          </cell>
          <cell r="AL167">
            <v>1.2</v>
          </cell>
          <cell r="AM167">
            <v>230</v>
          </cell>
          <cell r="AN167">
            <v>91</v>
          </cell>
          <cell r="AO167">
            <v>37</v>
          </cell>
          <cell r="AP167">
            <v>78</v>
          </cell>
          <cell r="AQ167">
            <v>12</v>
          </cell>
          <cell r="AR167">
            <v>1.3</v>
          </cell>
          <cell r="AS167">
            <v>0.7</v>
          </cell>
        </row>
        <row r="168">
          <cell r="A168">
            <v>459</v>
          </cell>
          <cell r="B168" t="str">
            <v>Biscoitos, palitos la Reine</v>
          </cell>
          <cell r="C168" t="str">
            <v>Cereais e produtos à base de cereais</v>
          </cell>
          <cell r="D168" t="str">
            <v>Produtos de pastelaria fina</v>
          </cell>
          <cell r="E168" t="str">
            <v>Biscoitos/bolachas</v>
          </cell>
          <cell r="F168">
            <v>381</v>
          </cell>
          <cell r="G168">
            <v>1610</v>
          </cell>
          <cell r="H168">
            <v>7.2</v>
          </cell>
          <cell r="I168">
            <v>3.4</v>
          </cell>
          <cell r="J168">
            <v>2.2999999999999998</v>
          </cell>
          <cell r="K168">
            <v>0.7</v>
          </cell>
          <cell r="L168">
            <v>0.6</v>
          </cell>
          <cell r="M168">
            <v>0.1</v>
          </cell>
          <cell r="N168">
            <v>66.599999999999994</v>
          </cell>
          <cell r="O168">
            <v>36.700000000000003</v>
          </cell>
          <cell r="P168">
            <v>0</v>
          </cell>
          <cell r="Q168">
            <v>29.9</v>
          </cell>
          <cell r="R168">
            <v>1.8</v>
          </cell>
          <cell r="S168">
            <v>11.5</v>
          </cell>
          <cell r="T168">
            <v>0.2</v>
          </cell>
          <cell r="U168">
            <v>0</v>
          </cell>
          <cell r="V168">
            <v>11.9</v>
          </cell>
          <cell r="W168">
            <v>0</v>
          </cell>
          <cell r="X168">
            <v>2</v>
          </cell>
          <cell r="Y168">
            <v>81</v>
          </cell>
          <cell r="Z168">
            <v>0</v>
          </cell>
          <cell r="AA168">
            <v>1</v>
          </cell>
          <cell r="AB168">
            <v>1</v>
          </cell>
          <cell r="AC168">
            <v>0.08</v>
          </cell>
          <cell r="AD168">
            <v>0.26</v>
          </cell>
          <cell r="AE168">
            <v>0.3</v>
          </cell>
          <cell r="AF168">
            <v>2.7</v>
          </cell>
          <cell r="AG168">
            <v>2.4</v>
          </cell>
          <cell r="AH168">
            <v>0.09</v>
          </cell>
          <cell r="AI168">
            <v>1</v>
          </cell>
          <cell r="AJ168">
            <v>0</v>
          </cell>
          <cell r="AK168">
            <v>19</v>
          </cell>
          <cell r="AL168">
            <v>1</v>
          </cell>
          <cell r="AM168">
            <v>82</v>
          </cell>
          <cell r="AN168">
            <v>120</v>
          </cell>
          <cell r="AO168">
            <v>75</v>
          </cell>
          <cell r="AP168">
            <v>120</v>
          </cell>
          <cell r="AQ168">
            <v>13</v>
          </cell>
          <cell r="AR168">
            <v>1.7</v>
          </cell>
          <cell r="AS168">
            <v>1.1000000000000001</v>
          </cell>
        </row>
        <row r="169">
          <cell r="A169">
            <v>472</v>
          </cell>
          <cell r="B169" t="str">
            <v>Bola de Berlim sem creme</v>
          </cell>
          <cell r="C169" t="str">
            <v>Cereais e produtos à base de cereais</v>
          </cell>
          <cell r="D169" t="str">
            <v>Produtos de pastelaria fina</v>
          </cell>
          <cell r="E169" t="str">
            <v>Pastelaria de massa levedada</v>
          </cell>
          <cell r="F169">
            <v>402</v>
          </cell>
          <cell r="G169">
            <v>1680</v>
          </cell>
          <cell r="H169">
            <v>21.5</v>
          </cell>
          <cell r="I169">
            <v>7</v>
          </cell>
          <cell r="J169">
            <v>6.4</v>
          </cell>
          <cell r="K169">
            <v>4.4000000000000004</v>
          </cell>
          <cell r="L169">
            <v>4.0999999999999996</v>
          </cell>
          <cell r="M169">
            <v>0.2</v>
          </cell>
          <cell r="N169">
            <v>43.7</v>
          </cell>
          <cell r="O169">
            <v>8.5</v>
          </cell>
          <cell r="P169">
            <v>0</v>
          </cell>
          <cell r="Q169">
            <v>35.200000000000003</v>
          </cell>
          <cell r="R169">
            <v>3</v>
          </cell>
          <cell r="S169">
            <v>6.8</v>
          </cell>
          <cell r="T169">
            <v>0.7</v>
          </cell>
          <cell r="U169">
            <v>0</v>
          </cell>
          <cell r="V169">
            <v>24.3</v>
          </cell>
          <cell r="W169">
            <v>0</v>
          </cell>
          <cell r="X169">
            <v>30</v>
          </cell>
          <cell r="Y169">
            <v>0</v>
          </cell>
          <cell r="Z169">
            <v>0</v>
          </cell>
          <cell r="AA169">
            <v>0.8</v>
          </cell>
          <cell r="AB169">
            <v>3.9</v>
          </cell>
          <cell r="AC169">
            <v>0.17</v>
          </cell>
          <cell r="AD169">
            <v>7.0000000000000007E-2</v>
          </cell>
          <cell r="AE169">
            <v>1.1000000000000001</v>
          </cell>
          <cell r="AF169">
            <v>2.2999999999999998</v>
          </cell>
          <cell r="AG169">
            <v>1.2</v>
          </cell>
          <cell r="AH169">
            <v>0.02</v>
          </cell>
          <cell r="AI169">
            <v>0</v>
          </cell>
          <cell r="AJ169">
            <v>0</v>
          </cell>
          <cell r="AK169">
            <v>19</v>
          </cell>
          <cell r="AL169">
            <v>0.7</v>
          </cell>
          <cell r="AM169">
            <v>290</v>
          </cell>
          <cell r="AN169">
            <v>130</v>
          </cell>
          <cell r="AO169">
            <v>35</v>
          </cell>
          <cell r="AP169">
            <v>89</v>
          </cell>
          <cell r="AQ169">
            <v>17</v>
          </cell>
          <cell r="AR169">
            <v>1.2</v>
          </cell>
          <cell r="AS169">
            <v>0.3</v>
          </cell>
        </row>
        <row r="170">
          <cell r="A170">
            <v>464</v>
          </cell>
          <cell r="B170" t="str">
            <v>Bolacha "Belga"</v>
          </cell>
          <cell r="C170" t="str">
            <v>Cereais e produtos à base de cereais</v>
          </cell>
          <cell r="D170" t="str">
            <v>Produtos de pastelaria fina</v>
          </cell>
          <cell r="E170" t="str">
            <v>Biscoitos/bolachas</v>
          </cell>
          <cell r="F170">
            <v>487</v>
          </cell>
          <cell r="G170">
            <v>2050</v>
          </cell>
          <cell r="H170">
            <v>19.600000000000001</v>
          </cell>
          <cell r="I170">
            <v>9.5</v>
          </cell>
          <cell r="J170">
            <v>5.6</v>
          </cell>
          <cell r="K170">
            <v>2</v>
          </cell>
          <cell r="L170">
            <v>1.9</v>
          </cell>
          <cell r="M170">
            <v>0.1</v>
          </cell>
          <cell r="N170">
            <v>70.099999999999994</v>
          </cell>
          <cell r="O170">
            <v>28.4</v>
          </cell>
          <cell r="P170">
            <v>0</v>
          </cell>
          <cell r="Q170">
            <v>41.7</v>
          </cell>
          <cell r="R170">
            <v>1</v>
          </cell>
          <cell r="S170">
            <v>7.1</v>
          </cell>
          <cell r="T170">
            <v>0.1</v>
          </cell>
          <cell r="U170">
            <v>0</v>
          </cell>
          <cell r="V170">
            <v>1.1000000000000001</v>
          </cell>
          <cell r="W170">
            <v>0</v>
          </cell>
          <cell r="X170">
            <v>16</v>
          </cell>
          <cell r="Y170">
            <v>0</v>
          </cell>
          <cell r="Z170">
            <v>0</v>
          </cell>
          <cell r="AA170">
            <v>0</v>
          </cell>
          <cell r="AB170">
            <v>1.4</v>
          </cell>
          <cell r="AC170">
            <v>0.11</v>
          </cell>
          <cell r="AD170">
            <v>0.16</v>
          </cell>
          <cell r="AE170">
            <v>1.2</v>
          </cell>
          <cell r="AF170">
            <v>2.6</v>
          </cell>
          <cell r="AG170">
            <v>1.4</v>
          </cell>
          <cell r="AH170">
            <v>0.06</v>
          </cell>
          <cell r="AI170">
            <v>0</v>
          </cell>
          <cell r="AJ170">
            <v>0</v>
          </cell>
          <cell r="AK170">
            <v>13</v>
          </cell>
          <cell r="AL170">
            <v>1.03</v>
          </cell>
          <cell r="AM170">
            <v>54</v>
          </cell>
          <cell r="AN170">
            <v>170</v>
          </cell>
          <cell r="AO170">
            <v>12</v>
          </cell>
          <cell r="AP170">
            <v>85</v>
          </cell>
          <cell r="AQ170">
            <v>26</v>
          </cell>
          <cell r="AR170">
            <v>1</v>
          </cell>
          <cell r="AS170">
            <v>0.6</v>
          </cell>
        </row>
        <row r="171">
          <cell r="A171">
            <v>466</v>
          </cell>
          <cell r="B171" t="str">
            <v>Bolacha "Cream cracker"</v>
          </cell>
          <cell r="C171" t="str">
            <v>Cereais e produtos à base de cereais</v>
          </cell>
          <cell r="D171" t="str">
            <v>Pão e produtos similares</v>
          </cell>
          <cell r="E171" t="str">
            <v>"Bolachas e ""Grissinos"""</v>
          </cell>
          <cell r="F171">
            <v>442</v>
          </cell>
          <cell r="G171">
            <v>1860</v>
          </cell>
          <cell r="H171">
            <v>16.2</v>
          </cell>
          <cell r="I171">
            <v>6.9</v>
          </cell>
          <cell r="J171">
            <v>5.3</v>
          </cell>
          <cell r="K171">
            <v>2.4</v>
          </cell>
          <cell r="L171">
            <v>2.4</v>
          </cell>
          <cell r="M171">
            <v>0.2</v>
          </cell>
          <cell r="N171">
            <v>61.6</v>
          </cell>
          <cell r="O171">
            <v>0</v>
          </cell>
          <cell r="P171">
            <v>0</v>
          </cell>
          <cell r="Q171">
            <v>61.6</v>
          </cell>
          <cell r="R171">
            <v>3.1</v>
          </cell>
          <cell r="S171">
            <v>10.8</v>
          </cell>
          <cell r="T171">
            <v>0.9</v>
          </cell>
          <cell r="U171">
            <v>0</v>
          </cell>
          <cell r="V171">
            <v>3.5</v>
          </cell>
          <cell r="W171">
            <v>0</v>
          </cell>
          <cell r="X171">
            <v>0</v>
          </cell>
          <cell r="Y171">
            <v>0</v>
          </cell>
          <cell r="Z171">
            <v>0</v>
          </cell>
          <cell r="AA171">
            <v>0</v>
          </cell>
          <cell r="AB171">
            <v>1.3</v>
          </cell>
          <cell r="AC171">
            <v>0.15</v>
          </cell>
          <cell r="AD171">
            <v>0.15</v>
          </cell>
          <cell r="AE171">
            <v>0.9</v>
          </cell>
          <cell r="AF171">
            <v>3.1</v>
          </cell>
          <cell r="AG171">
            <v>2.2000000000000002</v>
          </cell>
          <cell r="AH171">
            <v>0.06</v>
          </cell>
          <cell r="AI171">
            <v>0</v>
          </cell>
          <cell r="AJ171">
            <v>0</v>
          </cell>
          <cell r="AK171">
            <v>14</v>
          </cell>
          <cell r="AL171">
            <v>1.79</v>
          </cell>
          <cell r="AM171">
            <v>370</v>
          </cell>
          <cell r="AN171">
            <v>120</v>
          </cell>
          <cell r="AO171">
            <v>28</v>
          </cell>
          <cell r="AP171">
            <v>98</v>
          </cell>
          <cell r="AQ171">
            <v>25</v>
          </cell>
          <cell r="AR171">
            <v>1.4</v>
          </cell>
          <cell r="AS171">
            <v>0.6</v>
          </cell>
        </row>
        <row r="172">
          <cell r="A172">
            <v>463</v>
          </cell>
          <cell r="B172" t="str">
            <v>Bolacha "waffer" baunilha</v>
          </cell>
          <cell r="C172" t="str">
            <v>Cereais e produtos à base de cereais</v>
          </cell>
          <cell r="D172" t="str">
            <v>Produtos de pastelaria fina</v>
          </cell>
          <cell r="E172" t="str">
            <v>Biscoitos/bolachas</v>
          </cell>
          <cell r="F172">
            <v>564</v>
          </cell>
          <cell r="G172">
            <v>2350</v>
          </cell>
          <cell r="H172">
            <v>36.4</v>
          </cell>
          <cell r="I172">
            <v>15.7</v>
          </cell>
          <cell r="J172">
            <v>11.6</v>
          </cell>
          <cell r="K172">
            <v>6.8</v>
          </cell>
          <cell r="L172">
            <v>6.3</v>
          </cell>
          <cell r="M172">
            <v>1.6</v>
          </cell>
          <cell r="N172">
            <v>55.3</v>
          </cell>
          <cell r="O172">
            <v>30.5</v>
          </cell>
          <cell r="P172">
            <v>0</v>
          </cell>
          <cell r="Q172">
            <v>24.8</v>
          </cell>
          <cell r="R172">
            <v>1</v>
          </cell>
          <cell r="S172">
            <v>3.2</v>
          </cell>
          <cell r="T172">
            <v>0.1</v>
          </cell>
          <cell r="U172">
            <v>0</v>
          </cell>
          <cell r="V172">
            <v>2.7</v>
          </cell>
          <cell r="W172">
            <v>0</v>
          </cell>
          <cell r="X172">
            <v>15</v>
          </cell>
          <cell r="Y172">
            <v>0</v>
          </cell>
          <cell r="Z172">
            <v>0</v>
          </cell>
          <cell r="AA172">
            <v>0</v>
          </cell>
          <cell r="AB172">
            <v>1.4</v>
          </cell>
          <cell r="AC172">
            <v>0.1</v>
          </cell>
          <cell r="AD172">
            <v>0.13</v>
          </cell>
          <cell r="AE172">
            <v>1.2</v>
          </cell>
          <cell r="AF172">
            <v>1.8</v>
          </cell>
          <cell r="AG172">
            <v>0.6</v>
          </cell>
          <cell r="AH172">
            <v>0.03</v>
          </cell>
          <cell r="AI172">
            <v>0</v>
          </cell>
          <cell r="AJ172">
            <v>0</v>
          </cell>
          <cell r="AK172">
            <v>7</v>
          </cell>
          <cell r="AL172">
            <v>0.8</v>
          </cell>
          <cell r="AM172">
            <v>55</v>
          </cell>
          <cell r="AN172">
            <v>160</v>
          </cell>
          <cell r="AO172">
            <v>34</v>
          </cell>
          <cell r="AP172">
            <v>86</v>
          </cell>
          <cell r="AQ172">
            <v>22</v>
          </cell>
          <cell r="AR172">
            <v>0.8</v>
          </cell>
          <cell r="AS172">
            <v>0.6</v>
          </cell>
        </row>
        <row r="173">
          <cell r="A173">
            <v>461</v>
          </cell>
          <cell r="B173" t="str">
            <v>Bolacha água e sal</v>
          </cell>
          <cell r="C173" t="str">
            <v>Cereais e produtos à base de cereais</v>
          </cell>
          <cell r="D173" t="str">
            <v>Pão e produtos similares</v>
          </cell>
          <cell r="E173" t="str">
            <v>"Bolachas e ""Grissinos"""</v>
          </cell>
          <cell r="F173">
            <v>450</v>
          </cell>
          <cell r="G173">
            <v>1890</v>
          </cell>
          <cell r="H173">
            <v>17.8</v>
          </cell>
          <cell r="I173">
            <v>7.6</v>
          </cell>
          <cell r="J173">
            <v>5.8</v>
          </cell>
          <cell r="K173">
            <v>2.7</v>
          </cell>
          <cell r="L173">
            <v>2.6</v>
          </cell>
          <cell r="M173">
            <v>0.2</v>
          </cell>
          <cell r="N173">
            <v>61</v>
          </cell>
          <cell r="O173">
            <v>1.4</v>
          </cell>
          <cell r="P173">
            <v>0</v>
          </cell>
          <cell r="Q173">
            <v>59.6</v>
          </cell>
          <cell r="R173">
            <v>3.2</v>
          </cell>
          <cell r="S173">
            <v>9.8000000000000007</v>
          </cell>
          <cell r="T173">
            <v>1.4</v>
          </cell>
          <cell r="U173">
            <v>0</v>
          </cell>
          <cell r="V173">
            <v>5.3</v>
          </cell>
          <cell r="W173">
            <v>0</v>
          </cell>
          <cell r="X173">
            <v>0</v>
          </cell>
          <cell r="Y173">
            <v>0</v>
          </cell>
          <cell r="Z173">
            <v>0</v>
          </cell>
          <cell r="AA173">
            <v>0</v>
          </cell>
          <cell r="AB173">
            <v>1.3</v>
          </cell>
          <cell r="AC173">
            <v>0.06</v>
          </cell>
          <cell r="AD173">
            <v>0.81</v>
          </cell>
          <cell r="AE173">
            <v>1.4</v>
          </cell>
          <cell r="AF173">
            <v>3.2</v>
          </cell>
          <cell r="AG173">
            <v>1.8</v>
          </cell>
          <cell r="AH173">
            <v>0.06</v>
          </cell>
          <cell r="AI173">
            <v>0</v>
          </cell>
          <cell r="AJ173">
            <v>0</v>
          </cell>
          <cell r="AK173">
            <v>20</v>
          </cell>
          <cell r="AL173">
            <v>2.1</v>
          </cell>
          <cell r="AM173">
            <v>550</v>
          </cell>
          <cell r="AN173">
            <v>290</v>
          </cell>
          <cell r="AO173">
            <v>27</v>
          </cell>
          <cell r="AP173">
            <v>150</v>
          </cell>
          <cell r="AQ173">
            <v>19</v>
          </cell>
          <cell r="AR173">
            <v>1.4</v>
          </cell>
          <cell r="AS173">
            <v>0.6</v>
          </cell>
        </row>
        <row r="174">
          <cell r="A174">
            <v>462</v>
          </cell>
          <cell r="B174" t="str">
            <v>Bolacha aveia</v>
          </cell>
          <cell r="C174" t="str">
            <v>Cereais e produtos à base de cereais</v>
          </cell>
          <cell r="D174" t="str">
            <v>Produtos de pastelaria fina</v>
          </cell>
          <cell r="E174" t="str">
            <v>Biscoitos/bolachas</v>
          </cell>
          <cell r="F174">
            <v>443</v>
          </cell>
          <cell r="G174">
            <v>1860</v>
          </cell>
          <cell r="H174">
            <v>18.3</v>
          </cell>
          <cell r="I174">
            <v>8</v>
          </cell>
          <cell r="J174">
            <v>5.8</v>
          </cell>
          <cell r="K174">
            <v>3.4</v>
          </cell>
          <cell r="L174">
            <v>3.2</v>
          </cell>
          <cell r="M174">
            <v>0.8</v>
          </cell>
          <cell r="N174">
            <v>57.5</v>
          </cell>
          <cell r="O174">
            <v>3</v>
          </cell>
          <cell r="P174">
            <v>0</v>
          </cell>
          <cell r="Q174">
            <v>54.5</v>
          </cell>
          <cell r="R174">
            <v>4</v>
          </cell>
          <cell r="S174">
            <v>10</v>
          </cell>
          <cell r="T174">
            <v>3.1</v>
          </cell>
          <cell r="U174">
            <v>0</v>
          </cell>
          <cell r="V174">
            <v>5.5</v>
          </cell>
          <cell r="W174">
            <v>0</v>
          </cell>
          <cell r="X174">
            <v>8</v>
          </cell>
          <cell r="Y174">
            <v>0</v>
          </cell>
          <cell r="Z174">
            <v>0</v>
          </cell>
          <cell r="AA174">
            <v>0</v>
          </cell>
          <cell r="AB174">
            <v>2.1</v>
          </cell>
          <cell r="AC174">
            <v>0.32</v>
          </cell>
          <cell r="AD174">
            <v>0.09</v>
          </cell>
          <cell r="AE174">
            <v>0.7</v>
          </cell>
          <cell r="AF174">
            <v>3</v>
          </cell>
          <cell r="AG174">
            <v>2.2999999999999998</v>
          </cell>
          <cell r="AH174">
            <v>0.1</v>
          </cell>
          <cell r="AI174">
            <v>0</v>
          </cell>
          <cell r="AJ174">
            <v>0</v>
          </cell>
          <cell r="AK174">
            <v>26</v>
          </cell>
          <cell r="AL174">
            <v>4.7</v>
          </cell>
          <cell r="AM174">
            <v>1230</v>
          </cell>
          <cell r="AN174">
            <v>340</v>
          </cell>
          <cell r="AO174">
            <v>54</v>
          </cell>
          <cell r="AP174">
            <v>420</v>
          </cell>
          <cell r="AQ174">
            <v>100</v>
          </cell>
          <cell r="AR174">
            <v>4.5</v>
          </cell>
          <cell r="AS174">
            <v>2.2999999999999998</v>
          </cell>
        </row>
        <row r="175">
          <cell r="A175">
            <v>465</v>
          </cell>
          <cell r="B175" t="str">
            <v>Bolacha chocolate</v>
          </cell>
          <cell r="C175" t="str">
            <v>Cereais e produtos à base de cereais</v>
          </cell>
          <cell r="D175" t="str">
            <v>Produtos de pastelaria fina</v>
          </cell>
          <cell r="E175" t="str">
            <v>Biscoitos/bolachas</v>
          </cell>
          <cell r="F175">
            <v>469</v>
          </cell>
          <cell r="G175">
            <v>1970</v>
          </cell>
          <cell r="H175">
            <v>19.8</v>
          </cell>
          <cell r="I175">
            <v>12.4</v>
          </cell>
          <cell r="J175">
            <v>5.6</v>
          </cell>
          <cell r="K175">
            <v>1.3</v>
          </cell>
          <cell r="L175">
            <v>1.3</v>
          </cell>
          <cell r="M175">
            <v>0.2</v>
          </cell>
          <cell r="N175">
            <v>65.400000000000006</v>
          </cell>
          <cell r="O175">
            <v>24</v>
          </cell>
          <cell r="P175">
            <v>0</v>
          </cell>
          <cell r="Q175">
            <v>41.4</v>
          </cell>
          <cell r="R175">
            <v>3</v>
          </cell>
          <cell r="S175">
            <v>5.7</v>
          </cell>
          <cell r="T175">
            <v>0.2</v>
          </cell>
          <cell r="U175">
            <v>0</v>
          </cell>
          <cell r="V175">
            <v>5.2</v>
          </cell>
          <cell r="W175">
            <v>0</v>
          </cell>
          <cell r="X175">
            <v>0</v>
          </cell>
          <cell r="Y175">
            <v>0</v>
          </cell>
          <cell r="Z175">
            <v>0</v>
          </cell>
          <cell r="AA175">
            <v>0</v>
          </cell>
          <cell r="AB175">
            <v>1.1000000000000001</v>
          </cell>
          <cell r="AC175">
            <v>0.04</v>
          </cell>
          <cell r="AD175">
            <v>0.6</v>
          </cell>
          <cell r="AE175">
            <v>2</v>
          </cell>
          <cell r="AF175">
            <v>3.2</v>
          </cell>
          <cell r="AG175">
            <v>1.2</v>
          </cell>
          <cell r="AH175">
            <v>0.08</v>
          </cell>
          <cell r="AI175">
            <v>0</v>
          </cell>
          <cell r="AJ175">
            <v>0</v>
          </cell>
          <cell r="AK175">
            <v>13</v>
          </cell>
          <cell r="AL175">
            <v>0.8</v>
          </cell>
          <cell r="AM175">
            <v>92</v>
          </cell>
          <cell r="AN175">
            <v>220</v>
          </cell>
          <cell r="AO175">
            <v>16</v>
          </cell>
          <cell r="AP175">
            <v>80</v>
          </cell>
          <cell r="AQ175">
            <v>41</v>
          </cell>
          <cell r="AR175">
            <v>1.2</v>
          </cell>
          <cell r="AS175">
            <v>0.8</v>
          </cell>
        </row>
        <row r="176">
          <cell r="A176">
            <v>467</v>
          </cell>
          <cell r="B176" t="str">
            <v>Bolacha integral (trigo)</v>
          </cell>
          <cell r="C176" t="str">
            <v>Cereais e produtos à base de cereais</v>
          </cell>
          <cell r="D176" t="str">
            <v>Produtos de pastelaria fina</v>
          </cell>
          <cell r="E176" t="str">
            <v>Biscoitos/bolachas</v>
          </cell>
          <cell r="F176">
            <v>450</v>
          </cell>
          <cell r="G176">
            <v>1890</v>
          </cell>
          <cell r="H176">
            <v>15.6</v>
          </cell>
          <cell r="I176">
            <v>7</v>
          </cell>
          <cell r="J176">
            <v>5</v>
          </cell>
          <cell r="K176">
            <v>2.9</v>
          </cell>
          <cell r="L176">
            <v>2.7</v>
          </cell>
          <cell r="M176">
            <v>0.7</v>
          </cell>
          <cell r="N176">
            <v>65.599999999999994</v>
          </cell>
          <cell r="O176">
            <v>3</v>
          </cell>
          <cell r="P176">
            <v>0</v>
          </cell>
          <cell r="Q176">
            <v>62.6</v>
          </cell>
          <cell r="R176">
            <v>6</v>
          </cell>
          <cell r="S176">
            <v>8.8000000000000007</v>
          </cell>
          <cell r="T176">
            <v>1.6</v>
          </cell>
          <cell r="U176">
            <v>0</v>
          </cell>
          <cell r="V176">
            <v>3</v>
          </cell>
          <cell r="W176">
            <v>0</v>
          </cell>
          <cell r="X176">
            <v>0</v>
          </cell>
          <cell r="Y176">
            <v>0</v>
          </cell>
          <cell r="Z176">
            <v>0</v>
          </cell>
          <cell r="AA176">
            <v>0</v>
          </cell>
          <cell r="AB176">
            <v>1.3</v>
          </cell>
          <cell r="AC176">
            <v>0.22</v>
          </cell>
          <cell r="AD176">
            <v>0.05</v>
          </cell>
          <cell r="AE176">
            <v>2.4</v>
          </cell>
          <cell r="AF176">
            <v>4</v>
          </cell>
          <cell r="AG176">
            <v>1.6</v>
          </cell>
          <cell r="AH176">
            <v>0.16</v>
          </cell>
          <cell r="AI176">
            <v>0</v>
          </cell>
          <cell r="AJ176">
            <v>0</v>
          </cell>
          <cell r="AK176">
            <v>23</v>
          </cell>
          <cell r="AL176">
            <v>1.5</v>
          </cell>
          <cell r="AM176">
            <v>630</v>
          </cell>
          <cell r="AN176">
            <v>150</v>
          </cell>
          <cell r="AO176">
            <v>96</v>
          </cell>
          <cell r="AP176">
            <v>150</v>
          </cell>
          <cell r="AQ176">
            <v>43</v>
          </cell>
          <cell r="AR176">
            <v>2.2000000000000002</v>
          </cell>
          <cell r="AS176">
            <v>1</v>
          </cell>
        </row>
        <row r="177">
          <cell r="A177">
            <v>468</v>
          </cell>
          <cell r="B177" t="str">
            <v>Bolacha manteiga</v>
          </cell>
          <cell r="C177" t="str">
            <v>Cereais e produtos à base de cereais</v>
          </cell>
          <cell r="D177" t="str">
            <v>Produtos de pastelaria fina</v>
          </cell>
          <cell r="E177" t="str">
            <v>Biscoitos/bolachas</v>
          </cell>
          <cell r="F177">
            <v>483</v>
          </cell>
          <cell r="G177">
            <v>2030</v>
          </cell>
          <cell r="H177">
            <v>21.3</v>
          </cell>
          <cell r="I177">
            <v>11.3</v>
          </cell>
          <cell r="J177">
            <v>4.9000000000000004</v>
          </cell>
          <cell r="K177">
            <v>0.9</v>
          </cell>
          <cell r="L177">
            <v>0.8</v>
          </cell>
          <cell r="M177">
            <v>0.7</v>
          </cell>
          <cell r="N177">
            <v>65.2</v>
          </cell>
          <cell r="O177">
            <v>18.3</v>
          </cell>
          <cell r="P177">
            <v>0</v>
          </cell>
          <cell r="Q177">
            <v>46.9</v>
          </cell>
          <cell r="R177">
            <v>3</v>
          </cell>
          <cell r="S177">
            <v>6.2</v>
          </cell>
          <cell r="T177">
            <v>0.1</v>
          </cell>
          <cell r="U177">
            <v>0</v>
          </cell>
          <cell r="V177">
            <v>3.4</v>
          </cell>
          <cell r="W177">
            <v>0</v>
          </cell>
          <cell r="X177">
            <v>81</v>
          </cell>
          <cell r="Y177">
            <v>47</v>
          </cell>
          <cell r="Z177">
            <v>0</v>
          </cell>
          <cell r="AA177">
            <v>0</v>
          </cell>
          <cell r="AB177">
            <v>0.5</v>
          </cell>
          <cell r="AC177">
            <v>0.18</v>
          </cell>
          <cell r="AD177">
            <v>0.08</v>
          </cell>
          <cell r="AE177">
            <v>0.9</v>
          </cell>
          <cell r="AF177">
            <v>2.2000000000000002</v>
          </cell>
          <cell r="AG177">
            <v>1.3</v>
          </cell>
          <cell r="AH177">
            <v>7.0000000000000007E-2</v>
          </cell>
          <cell r="AI177">
            <v>0</v>
          </cell>
          <cell r="AJ177">
            <v>0</v>
          </cell>
          <cell r="AK177">
            <v>9</v>
          </cell>
          <cell r="AL177">
            <v>0.89</v>
          </cell>
          <cell r="AM177">
            <v>41</v>
          </cell>
          <cell r="AN177">
            <v>120</v>
          </cell>
          <cell r="AO177">
            <v>32</v>
          </cell>
          <cell r="AP177">
            <v>120</v>
          </cell>
          <cell r="AQ177">
            <v>25</v>
          </cell>
          <cell r="AR177">
            <v>1.4</v>
          </cell>
          <cell r="AS177">
            <v>0.7</v>
          </cell>
        </row>
        <row r="178">
          <cell r="A178">
            <v>469</v>
          </cell>
          <cell r="B178" t="str">
            <v>Bolacha Maria</v>
          </cell>
          <cell r="C178" t="str">
            <v>Cereais e produtos à base de cereais</v>
          </cell>
          <cell r="D178" t="str">
            <v>Produtos de pastelaria fina</v>
          </cell>
          <cell r="E178" t="str">
            <v>Biscoitos/bolachas</v>
          </cell>
          <cell r="F178">
            <v>436</v>
          </cell>
          <cell r="G178">
            <v>1840</v>
          </cell>
          <cell r="H178">
            <v>12.2</v>
          </cell>
          <cell r="I178">
            <v>5.9</v>
          </cell>
          <cell r="J178">
            <v>3.4</v>
          </cell>
          <cell r="K178">
            <v>1.3</v>
          </cell>
          <cell r="L178">
            <v>1.3</v>
          </cell>
          <cell r="M178">
            <v>0.1</v>
          </cell>
          <cell r="N178">
            <v>72</v>
          </cell>
          <cell r="O178">
            <v>21.5</v>
          </cell>
          <cell r="P178">
            <v>0</v>
          </cell>
          <cell r="Q178">
            <v>50.5</v>
          </cell>
          <cell r="R178">
            <v>2.1</v>
          </cell>
          <cell r="S178">
            <v>8.4</v>
          </cell>
          <cell r="T178">
            <v>1.1000000000000001</v>
          </cell>
          <cell r="U178">
            <v>0</v>
          </cell>
          <cell r="V178">
            <v>3.9</v>
          </cell>
          <cell r="W178">
            <v>0</v>
          </cell>
          <cell r="X178">
            <v>30</v>
          </cell>
          <cell r="Y178">
            <v>0</v>
          </cell>
          <cell r="Z178">
            <v>0</v>
          </cell>
          <cell r="AA178">
            <v>0</v>
          </cell>
          <cell r="AB178">
            <v>1.4</v>
          </cell>
          <cell r="AC178">
            <v>0.65</v>
          </cell>
          <cell r="AD178">
            <v>0.45</v>
          </cell>
          <cell r="AE178">
            <v>1.9</v>
          </cell>
          <cell r="AF178">
            <v>3.7</v>
          </cell>
          <cell r="AG178">
            <v>1.8</v>
          </cell>
          <cell r="AH178">
            <v>0.06</v>
          </cell>
          <cell r="AI178">
            <v>0</v>
          </cell>
          <cell r="AJ178">
            <v>0</v>
          </cell>
          <cell r="AK178">
            <v>13</v>
          </cell>
          <cell r="AL178">
            <v>1.38</v>
          </cell>
          <cell r="AM178">
            <v>420</v>
          </cell>
          <cell r="AN178">
            <v>160</v>
          </cell>
          <cell r="AO178">
            <v>38</v>
          </cell>
          <cell r="AP178">
            <v>130</v>
          </cell>
          <cell r="AQ178">
            <v>28</v>
          </cell>
          <cell r="AR178">
            <v>1.1000000000000001</v>
          </cell>
          <cell r="AS178">
            <v>0.4</v>
          </cell>
        </row>
        <row r="179">
          <cell r="A179">
            <v>470</v>
          </cell>
          <cell r="B179" t="str">
            <v>Bolacha torrada</v>
          </cell>
          <cell r="C179" t="str">
            <v>Cereais e produtos à base de cereais</v>
          </cell>
          <cell r="D179" t="str">
            <v>Produtos de pastelaria fina</v>
          </cell>
          <cell r="E179" t="str">
            <v>Biscoitos/bolachas</v>
          </cell>
          <cell r="F179">
            <v>437</v>
          </cell>
          <cell r="G179">
            <v>1840</v>
          </cell>
          <cell r="H179">
            <v>14.4</v>
          </cell>
          <cell r="I179">
            <v>7</v>
          </cell>
          <cell r="J179">
            <v>4</v>
          </cell>
          <cell r="K179">
            <v>1.6</v>
          </cell>
          <cell r="L179">
            <v>1.5</v>
          </cell>
          <cell r="M179">
            <v>0.1</v>
          </cell>
          <cell r="N179">
            <v>68.5</v>
          </cell>
          <cell r="O179">
            <v>20.5</v>
          </cell>
          <cell r="P179">
            <v>0</v>
          </cell>
          <cell r="Q179">
            <v>48</v>
          </cell>
          <cell r="R179">
            <v>2.1</v>
          </cell>
          <cell r="S179">
            <v>7.3</v>
          </cell>
          <cell r="T179">
            <v>0.4</v>
          </cell>
          <cell r="U179">
            <v>0</v>
          </cell>
          <cell r="V179">
            <v>6.4</v>
          </cell>
          <cell r="W179">
            <v>0</v>
          </cell>
          <cell r="X179">
            <v>0</v>
          </cell>
          <cell r="Y179">
            <v>0</v>
          </cell>
          <cell r="Z179">
            <v>0</v>
          </cell>
          <cell r="AA179">
            <v>0</v>
          </cell>
          <cell r="AB179">
            <v>1.4</v>
          </cell>
          <cell r="AC179">
            <v>0.45</v>
          </cell>
          <cell r="AD179">
            <v>0.6</v>
          </cell>
          <cell r="AE179">
            <v>1.9</v>
          </cell>
          <cell r="AF179">
            <v>3.4</v>
          </cell>
          <cell r="AG179">
            <v>1.5</v>
          </cell>
          <cell r="AH179">
            <v>0.06</v>
          </cell>
          <cell r="AI179">
            <v>0</v>
          </cell>
          <cell r="AJ179">
            <v>0</v>
          </cell>
          <cell r="AK179">
            <v>12</v>
          </cell>
          <cell r="AL179">
            <v>1.26</v>
          </cell>
          <cell r="AM179">
            <v>140</v>
          </cell>
          <cell r="AN179">
            <v>130</v>
          </cell>
          <cell r="AO179">
            <v>39</v>
          </cell>
          <cell r="AP179">
            <v>110</v>
          </cell>
          <cell r="AQ179">
            <v>16</v>
          </cell>
          <cell r="AR179">
            <v>0.9</v>
          </cell>
          <cell r="AS179">
            <v>0.6</v>
          </cell>
        </row>
        <row r="180">
          <cell r="A180">
            <v>473</v>
          </cell>
          <cell r="B180" t="str">
            <v>Bolo de arroz</v>
          </cell>
          <cell r="C180" t="str">
            <v>Cereais e produtos à base de cereais</v>
          </cell>
          <cell r="D180" t="str">
            <v>Produtos de pastelaria fina</v>
          </cell>
          <cell r="E180" t="str">
            <v>Bolos</v>
          </cell>
          <cell r="F180">
            <v>404</v>
          </cell>
          <cell r="G180">
            <v>1700</v>
          </cell>
          <cell r="H180">
            <v>14.8</v>
          </cell>
          <cell r="I180">
            <v>3.9</v>
          </cell>
          <cell r="J180">
            <v>4</v>
          </cell>
          <cell r="K180">
            <v>4.0999999999999996</v>
          </cell>
          <cell r="L180">
            <v>3.9</v>
          </cell>
          <cell r="M180">
            <v>0.7</v>
          </cell>
          <cell r="N180">
            <v>62.7</v>
          </cell>
          <cell r="O180">
            <v>29.7</v>
          </cell>
          <cell r="P180">
            <v>0</v>
          </cell>
          <cell r="Q180">
            <v>33</v>
          </cell>
          <cell r="R180">
            <v>1.1000000000000001</v>
          </cell>
          <cell r="S180">
            <v>4.4000000000000004</v>
          </cell>
          <cell r="T180">
            <v>0.4</v>
          </cell>
          <cell r="U180">
            <v>0</v>
          </cell>
          <cell r="V180">
            <v>16</v>
          </cell>
          <cell r="W180">
            <v>0</v>
          </cell>
          <cell r="X180">
            <v>25</v>
          </cell>
          <cell r="Y180">
            <v>192</v>
          </cell>
          <cell r="Z180">
            <v>0</v>
          </cell>
          <cell r="AA180">
            <v>0.6</v>
          </cell>
          <cell r="AB180">
            <v>0.48</v>
          </cell>
          <cell r="AC180">
            <v>0.06</v>
          </cell>
          <cell r="AD180">
            <v>0.14000000000000001</v>
          </cell>
          <cell r="AE180">
            <v>0.4</v>
          </cell>
          <cell r="AF180">
            <v>1.7</v>
          </cell>
          <cell r="AG180">
            <v>1.3</v>
          </cell>
          <cell r="AH180">
            <v>0.05</v>
          </cell>
          <cell r="AI180">
            <v>0.6</v>
          </cell>
          <cell r="AJ180">
            <v>0</v>
          </cell>
          <cell r="AK180">
            <v>8.6</v>
          </cell>
          <cell r="AL180">
            <v>1.3</v>
          </cell>
          <cell r="AM180">
            <v>150</v>
          </cell>
          <cell r="AN180">
            <v>95</v>
          </cell>
          <cell r="AO180">
            <v>29</v>
          </cell>
          <cell r="AP180">
            <v>90</v>
          </cell>
          <cell r="AQ180">
            <v>15</v>
          </cell>
          <cell r="AR180">
            <v>1.7</v>
          </cell>
          <cell r="AS180">
            <v>0.6</v>
          </cell>
        </row>
        <row r="181">
          <cell r="A181">
            <v>474</v>
          </cell>
          <cell r="B181" t="str">
            <v>Bolo de bolacha Maria</v>
          </cell>
          <cell r="C181" t="str">
            <v>Cereais e produtos à base de cereais</v>
          </cell>
          <cell r="D181" t="str">
            <v>Produtos de pastelaria fina</v>
          </cell>
          <cell r="E181" t="str">
            <v>Bolos</v>
          </cell>
          <cell r="F181">
            <v>389</v>
          </cell>
          <cell r="G181">
            <v>1630</v>
          </cell>
          <cell r="H181">
            <v>20.7</v>
          </cell>
          <cell r="I181">
            <v>11.2</v>
          </cell>
          <cell r="J181">
            <v>5.0999999999999996</v>
          </cell>
          <cell r="K181">
            <v>1.1000000000000001</v>
          </cell>
          <cell r="L181">
            <v>0.97099999999999997</v>
          </cell>
          <cell r="M181">
            <v>0.7</v>
          </cell>
          <cell r="N181">
            <v>46.3</v>
          </cell>
          <cell r="O181">
            <v>27.1</v>
          </cell>
          <cell r="P181">
            <v>0</v>
          </cell>
          <cell r="Q181">
            <v>19.100000000000001</v>
          </cell>
          <cell r="R181">
            <v>0.8</v>
          </cell>
          <cell r="S181">
            <v>3.9</v>
          </cell>
          <cell r="T181">
            <v>0.8</v>
          </cell>
          <cell r="U181">
            <v>0</v>
          </cell>
          <cell r="V181">
            <v>27.5</v>
          </cell>
          <cell r="W181">
            <v>0</v>
          </cell>
          <cell r="X181">
            <v>76</v>
          </cell>
          <cell r="Y181">
            <v>117</v>
          </cell>
          <cell r="Z181">
            <v>9</v>
          </cell>
          <cell r="AA181">
            <v>0.2</v>
          </cell>
          <cell r="AB181">
            <v>1.03</v>
          </cell>
          <cell r="AC181">
            <v>0.25</v>
          </cell>
          <cell r="AD181">
            <v>0.2</v>
          </cell>
          <cell r="AE181">
            <v>0.74</v>
          </cell>
          <cell r="AF181">
            <v>1.62</v>
          </cell>
          <cell r="AG181">
            <v>0.88</v>
          </cell>
          <cell r="AH181">
            <v>0.05</v>
          </cell>
          <cell r="AI181">
            <v>0.05</v>
          </cell>
          <cell r="AJ181">
            <v>0</v>
          </cell>
          <cell r="AK181">
            <v>8.1</v>
          </cell>
          <cell r="AL181">
            <v>0.96599999999999997</v>
          </cell>
          <cell r="AM181">
            <v>310</v>
          </cell>
          <cell r="AN181">
            <v>73</v>
          </cell>
          <cell r="AO181">
            <v>20</v>
          </cell>
          <cell r="AP181">
            <v>63</v>
          </cell>
          <cell r="AQ181">
            <v>12</v>
          </cell>
          <cell r="AR181">
            <v>0.6</v>
          </cell>
          <cell r="AS181">
            <v>0.3</v>
          </cell>
        </row>
        <row r="182">
          <cell r="A182">
            <v>475</v>
          </cell>
          <cell r="B182" t="str">
            <v>Bolo de chocolate</v>
          </cell>
          <cell r="C182" t="str">
            <v>Cereais e produtos à base de cereais</v>
          </cell>
          <cell r="D182" t="str">
            <v>Produtos de pastelaria fina</v>
          </cell>
          <cell r="E182" t="str">
            <v>Bolos</v>
          </cell>
          <cell r="F182">
            <v>463</v>
          </cell>
          <cell r="G182">
            <v>1930</v>
          </cell>
          <cell r="H182">
            <v>26.4</v>
          </cell>
          <cell r="I182">
            <v>11.1</v>
          </cell>
          <cell r="J182">
            <v>11.3</v>
          </cell>
          <cell r="K182">
            <v>4.7</v>
          </cell>
          <cell r="L182">
            <v>4.3</v>
          </cell>
          <cell r="M182">
            <v>1</v>
          </cell>
          <cell r="N182">
            <v>47</v>
          </cell>
          <cell r="O182">
            <v>26.8</v>
          </cell>
          <cell r="P182">
            <v>0</v>
          </cell>
          <cell r="Q182">
            <v>20.2</v>
          </cell>
          <cell r="R182">
            <v>3.8</v>
          </cell>
          <cell r="S182">
            <v>7.4</v>
          </cell>
          <cell r="T182">
            <v>1.1000000000000001</v>
          </cell>
          <cell r="U182">
            <v>0</v>
          </cell>
          <cell r="V182">
            <v>12.7</v>
          </cell>
          <cell r="W182">
            <v>0</v>
          </cell>
          <cell r="X182">
            <v>125</v>
          </cell>
          <cell r="Y182">
            <v>270</v>
          </cell>
          <cell r="Z182">
            <v>30</v>
          </cell>
          <cell r="AA182">
            <v>2.5</v>
          </cell>
          <cell r="AB182">
            <v>2.7</v>
          </cell>
          <cell r="AC182">
            <v>0.09</v>
          </cell>
          <cell r="AD182">
            <v>0.12</v>
          </cell>
          <cell r="AE182">
            <v>0.9</v>
          </cell>
          <cell r="AF182">
            <v>2.5</v>
          </cell>
          <cell r="AG182">
            <v>1.6</v>
          </cell>
          <cell r="AH182">
            <v>0.06</v>
          </cell>
          <cell r="AI182">
            <v>1</v>
          </cell>
          <cell r="AJ182">
            <v>0</v>
          </cell>
          <cell r="AK182">
            <v>11</v>
          </cell>
          <cell r="AL182">
            <v>2.5</v>
          </cell>
          <cell r="AM182">
            <v>430</v>
          </cell>
          <cell r="AN182">
            <v>190</v>
          </cell>
          <cell r="AO182">
            <v>75</v>
          </cell>
          <cell r="AP182">
            <v>210</v>
          </cell>
          <cell r="AQ182">
            <v>46</v>
          </cell>
          <cell r="AR182">
            <v>1.9</v>
          </cell>
          <cell r="AS182">
            <v>1.2</v>
          </cell>
        </row>
        <row r="183">
          <cell r="A183">
            <v>476</v>
          </cell>
          <cell r="B183" t="str">
            <v>Bolo de coco</v>
          </cell>
          <cell r="C183" t="str">
            <v>Cereais e produtos à base de cereais</v>
          </cell>
          <cell r="D183" t="str">
            <v>Produtos de pastelaria fina</v>
          </cell>
          <cell r="E183" t="str">
            <v>Bolos</v>
          </cell>
          <cell r="F183">
            <v>454</v>
          </cell>
          <cell r="G183">
            <v>1890</v>
          </cell>
          <cell r="H183">
            <v>31</v>
          </cell>
          <cell r="I183">
            <v>21.5</v>
          </cell>
          <cell r="J183">
            <v>4.2</v>
          </cell>
          <cell r="K183">
            <v>1.3</v>
          </cell>
          <cell r="L183">
            <v>1.2</v>
          </cell>
          <cell r="M183">
            <v>0.7</v>
          </cell>
          <cell r="N183">
            <v>37.799999999999997</v>
          </cell>
          <cell r="O183">
            <v>32.700000000000003</v>
          </cell>
          <cell r="P183">
            <v>0</v>
          </cell>
          <cell r="Q183">
            <v>5.0999999999999996</v>
          </cell>
          <cell r="R183">
            <v>3.4</v>
          </cell>
          <cell r="S183">
            <v>4.2</v>
          </cell>
          <cell r="T183">
            <v>0.7</v>
          </cell>
          <cell r="U183">
            <v>0</v>
          </cell>
          <cell r="V183">
            <v>22.7</v>
          </cell>
          <cell r="W183">
            <v>0</v>
          </cell>
          <cell r="X183">
            <v>87</v>
          </cell>
          <cell r="Y183">
            <v>7</v>
          </cell>
          <cell r="Z183">
            <v>40</v>
          </cell>
          <cell r="AA183">
            <v>1.7</v>
          </cell>
          <cell r="AB183">
            <v>2</v>
          </cell>
          <cell r="AC183">
            <v>0.04</v>
          </cell>
          <cell r="AD183">
            <v>0.04</v>
          </cell>
          <cell r="AE183">
            <v>0.4</v>
          </cell>
          <cell r="AF183">
            <v>1.9</v>
          </cell>
          <cell r="AG183">
            <v>1.5</v>
          </cell>
          <cell r="AH183">
            <v>0.1</v>
          </cell>
          <cell r="AI183">
            <v>0.01</v>
          </cell>
          <cell r="AJ183">
            <v>0</v>
          </cell>
          <cell r="AK183">
            <v>7</v>
          </cell>
          <cell r="AL183">
            <v>0.95</v>
          </cell>
          <cell r="AM183">
            <v>290</v>
          </cell>
          <cell r="AN183">
            <v>110</v>
          </cell>
          <cell r="AO183">
            <v>21</v>
          </cell>
          <cell r="AP183">
            <v>87</v>
          </cell>
          <cell r="AQ183">
            <v>12</v>
          </cell>
          <cell r="AR183">
            <v>1</v>
          </cell>
          <cell r="AS183">
            <v>0.5</v>
          </cell>
        </row>
        <row r="184">
          <cell r="A184">
            <v>477</v>
          </cell>
          <cell r="B184" t="str">
            <v>Bolo ferradura</v>
          </cell>
          <cell r="C184" t="str">
            <v>Cereais e produtos à base de cereais</v>
          </cell>
          <cell r="D184" t="str">
            <v>Produtos de pastelaria fina</v>
          </cell>
          <cell r="E184" t="str">
            <v>Pastelaria diversa</v>
          </cell>
          <cell r="F184">
            <v>351</v>
          </cell>
          <cell r="G184">
            <v>1480</v>
          </cell>
          <cell r="H184">
            <v>4.0999999999999996</v>
          </cell>
          <cell r="I184">
            <v>1.4</v>
          </cell>
          <cell r="J184">
            <v>1.2</v>
          </cell>
          <cell r="K184">
            <v>1</v>
          </cell>
          <cell r="L184">
            <v>0.92900000000000005</v>
          </cell>
          <cell r="M184">
            <v>0</v>
          </cell>
          <cell r="N184">
            <v>71.599999999999994</v>
          </cell>
          <cell r="O184">
            <v>26.8</v>
          </cell>
          <cell r="P184">
            <v>0</v>
          </cell>
          <cell r="Q184">
            <v>44.8</v>
          </cell>
          <cell r="R184">
            <v>1.9</v>
          </cell>
          <cell r="S184">
            <v>5.9</v>
          </cell>
          <cell r="T184">
            <v>0.4</v>
          </cell>
          <cell r="U184">
            <v>0</v>
          </cell>
          <cell r="V184">
            <v>15.6</v>
          </cell>
          <cell r="W184">
            <v>0</v>
          </cell>
          <cell r="X184">
            <v>30</v>
          </cell>
          <cell r="Y184">
            <v>29</v>
          </cell>
          <cell r="Z184">
            <v>10</v>
          </cell>
          <cell r="AA184">
            <v>0.1</v>
          </cell>
          <cell r="AB184">
            <v>0.41</v>
          </cell>
          <cell r="AC184">
            <v>0.06</v>
          </cell>
          <cell r="AD184">
            <v>7.0000000000000007E-2</v>
          </cell>
          <cell r="AE184">
            <v>0.81</v>
          </cell>
          <cell r="AF184">
            <v>2.13</v>
          </cell>
          <cell r="AG184">
            <v>1.28</v>
          </cell>
          <cell r="AH184">
            <v>0.11</v>
          </cell>
          <cell r="AI184">
            <v>7.0000000000000007E-2</v>
          </cell>
          <cell r="AJ184">
            <v>0</v>
          </cell>
          <cell r="AK184">
            <v>19</v>
          </cell>
          <cell r="AL184">
            <v>0.81299999999999994</v>
          </cell>
          <cell r="AM184">
            <v>150</v>
          </cell>
          <cell r="AN184">
            <v>98</v>
          </cell>
          <cell r="AO184">
            <v>21</v>
          </cell>
          <cell r="AP184">
            <v>130</v>
          </cell>
          <cell r="AQ184">
            <v>24</v>
          </cell>
          <cell r="AR184">
            <v>0.9</v>
          </cell>
          <cell r="AS184">
            <v>0.7</v>
          </cell>
        </row>
        <row r="185">
          <cell r="A185">
            <v>478</v>
          </cell>
          <cell r="B185" t="str">
            <v>Bolo inglês</v>
          </cell>
          <cell r="C185" t="str">
            <v>Cereais e produtos à base de cereais</v>
          </cell>
          <cell r="D185" t="str">
            <v>Produtos de pastelaria fina</v>
          </cell>
          <cell r="E185" t="str">
            <v>Bolos</v>
          </cell>
          <cell r="F185">
            <v>380</v>
          </cell>
          <cell r="G185">
            <v>1600</v>
          </cell>
          <cell r="H185">
            <v>13.9</v>
          </cell>
          <cell r="I185">
            <v>6.6</v>
          </cell>
          <cell r="J185">
            <v>4.5</v>
          </cell>
          <cell r="K185">
            <v>1.3</v>
          </cell>
          <cell r="L185">
            <v>1.2</v>
          </cell>
          <cell r="M185">
            <v>0.2</v>
          </cell>
          <cell r="N185">
            <v>57</v>
          </cell>
          <cell r="O185">
            <v>37.799999999999997</v>
          </cell>
          <cell r="P185">
            <v>0</v>
          </cell>
          <cell r="Q185">
            <v>19.2</v>
          </cell>
          <cell r="R185">
            <v>3.2</v>
          </cell>
          <cell r="S185">
            <v>5.0999999999999996</v>
          </cell>
          <cell r="T185">
            <v>0.6</v>
          </cell>
          <cell r="U185">
            <v>0</v>
          </cell>
          <cell r="V185">
            <v>19.5</v>
          </cell>
          <cell r="W185">
            <v>0</v>
          </cell>
          <cell r="X185">
            <v>113</v>
          </cell>
          <cell r="Y185">
            <v>110</v>
          </cell>
          <cell r="Z185">
            <v>150</v>
          </cell>
          <cell r="AA185">
            <v>0.5</v>
          </cell>
          <cell r="AB185">
            <v>0.43</v>
          </cell>
          <cell r="AC185">
            <v>0.1</v>
          </cell>
          <cell r="AD185">
            <v>0.1</v>
          </cell>
          <cell r="AE185">
            <v>0.8</v>
          </cell>
          <cell r="AF185">
            <v>1.8</v>
          </cell>
          <cell r="AG185">
            <v>1</v>
          </cell>
          <cell r="AH185">
            <v>0.12</v>
          </cell>
          <cell r="AI185">
            <v>1</v>
          </cell>
          <cell r="AJ185">
            <v>0</v>
          </cell>
          <cell r="AK185">
            <v>8</v>
          </cell>
          <cell r="AL185">
            <v>1.3</v>
          </cell>
          <cell r="AM185">
            <v>220</v>
          </cell>
          <cell r="AN185">
            <v>230</v>
          </cell>
          <cell r="AO185">
            <v>32</v>
          </cell>
          <cell r="AP185">
            <v>100</v>
          </cell>
          <cell r="AQ185">
            <v>16</v>
          </cell>
          <cell r="AR185">
            <v>1.5</v>
          </cell>
          <cell r="AS185">
            <v>0.5</v>
          </cell>
        </row>
        <row r="186">
          <cell r="A186">
            <v>479</v>
          </cell>
          <cell r="B186" t="str">
            <v>Bolo-Rei</v>
          </cell>
          <cell r="C186" t="str">
            <v>Cereais e produtos à base de cereais</v>
          </cell>
          <cell r="D186" t="str">
            <v>Produtos de pastelaria fina</v>
          </cell>
          <cell r="E186" t="str">
            <v>Bolos</v>
          </cell>
          <cell r="F186">
            <v>407</v>
          </cell>
          <cell r="G186">
            <v>1710</v>
          </cell>
          <cell r="H186">
            <v>14.9</v>
          </cell>
          <cell r="I186">
            <v>5.9</v>
          </cell>
          <cell r="J186">
            <v>3.6</v>
          </cell>
          <cell r="K186">
            <v>3.2</v>
          </cell>
          <cell r="L186">
            <v>2.78</v>
          </cell>
          <cell r="M186">
            <v>0.4</v>
          </cell>
          <cell r="N186">
            <v>57.4</v>
          </cell>
          <cell r="O186">
            <v>17</v>
          </cell>
          <cell r="P186">
            <v>0</v>
          </cell>
          <cell r="Q186">
            <v>40.4</v>
          </cell>
          <cell r="R186">
            <v>2.1</v>
          </cell>
          <cell r="S186">
            <v>7.9</v>
          </cell>
          <cell r="T186">
            <v>0.8</v>
          </cell>
          <cell r="U186">
            <v>1</v>
          </cell>
          <cell r="V186">
            <v>15.2</v>
          </cell>
          <cell r="W186">
            <v>0</v>
          </cell>
          <cell r="X186">
            <v>81</v>
          </cell>
          <cell r="Y186">
            <v>91</v>
          </cell>
          <cell r="Z186">
            <v>12</v>
          </cell>
          <cell r="AA186">
            <v>0.3</v>
          </cell>
          <cell r="AB186">
            <v>1.1299999999999999</v>
          </cell>
          <cell r="AC186">
            <v>0.08</v>
          </cell>
          <cell r="AD186">
            <v>0.1</v>
          </cell>
          <cell r="AE186">
            <v>0.8</v>
          </cell>
          <cell r="AF186">
            <v>2.5499999999999998</v>
          </cell>
          <cell r="AG186">
            <v>1.73</v>
          </cell>
          <cell r="AH186">
            <v>0.14000000000000001</v>
          </cell>
          <cell r="AI186">
            <v>0.14000000000000001</v>
          </cell>
          <cell r="AJ186">
            <v>0</v>
          </cell>
          <cell r="AK186">
            <v>19</v>
          </cell>
          <cell r="AL186">
            <v>1.38</v>
          </cell>
          <cell r="AM186">
            <v>310</v>
          </cell>
          <cell r="AN186">
            <v>150</v>
          </cell>
          <cell r="AO186">
            <v>35</v>
          </cell>
          <cell r="AP186">
            <v>130</v>
          </cell>
          <cell r="AQ186">
            <v>38</v>
          </cell>
          <cell r="AR186">
            <v>1.3</v>
          </cell>
          <cell r="AS186">
            <v>1.1000000000000001</v>
          </cell>
        </row>
        <row r="187">
          <cell r="A187">
            <v>730</v>
          </cell>
          <cell r="B187" t="str">
            <v>Brandy</v>
          </cell>
          <cell r="C187" t="str">
            <v>Bebidas alcoólicas</v>
          </cell>
          <cell r="D187" t="str">
            <v xml:space="preserve">Bebidas espirituosas não açucaradas e licores </v>
          </cell>
          <cell r="E187" t="str">
            <v>Bebidas espirituosas não açucaradas</v>
          </cell>
          <cell r="F187">
            <v>246</v>
          </cell>
          <cell r="G187">
            <v>1020</v>
          </cell>
          <cell r="H187">
            <v>0</v>
          </cell>
          <cell r="I187">
            <v>0</v>
          </cell>
          <cell r="J187">
            <v>0</v>
          </cell>
          <cell r="K187">
            <v>0</v>
          </cell>
          <cell r="L187">
            <v>0</v>
          </cell>
          <cell r="M187">
            <v>0</v>
          </cell>
          <cell r="N187">
            <v>0</v>
          </cell>
          <cell r="O187">
            <v>0</v>
          </cell>
          <cell r="P187">
            <v>0</v>
          </cell>
          <cell r="Q187">
            <v>0</v>
          </cell>
          <cell r="R187">
            <v>0</v>
          </cell>
          <cell r="S187">
            <v>0</v>
          </cell>
          <cell r="T187">
            <v>0</v>
          </cell>
          <cell r="U187">
            <v>35.200000000000003</v>
          </cell>
          <cell r="V187">
            <v>63.9</v>
          </cell>
          <cell r="W187">
            <v>0</v>
          </cell>
          <cell r="X187">
            <v>0</v>
          </cell>
          <cell r="Y187">
            <v>0</v>
          </cell>
          <cell r="Z187">
            <v>0</v>
          </cell>
          <cell r="AA187">
            <v>0</v>
          </cell>
          <cell r="AB187">
            <v>0</v>
          </cell>
          <cell r="AC187">
            <v>0</v>
          </cell>
          <cell r="AD187">
            <v>0</v>
          </cell>
          <cell r="AE187">
            <v>0</v>
          </cell>
          <cell r="AF187">
            <v>0</v>
          </cell>
          <cell r="AG187">
            <v>0</v>
          </cell>
          <cell r="AH187">
            <v>0</v>
          </cell>
          <cell r="AI187">
            <v>0</v>
          </cell>
          <cell r="AJ187">
            <v>0</v>
          </cell>
          <cell r="AK187">
            <v>0</v>
          </cell>
          <cell r="AL187">
            <v>0</v>
          </cell>
          <cell r="AM187">
            <v>0</v>
          </cell>
          <cell r="AN187">
            <v>0</v>
          </cell>
          <cell r="AO187">
            <v>0</v>
          </cell>
          <cell r="AP187">
            <v>0</v>
          </cell>
          <cell r="AQ187">
            <v>0</v>
          </cell>
          <cell r="AR187">
            <v>0</v>
          </cell>
          <cell r="AS187">
            <v>0</v>
          </cell>
        </row>
        <row r="188">
          <cell r="A188">
            <v>551</v>
          </cell>
          <cell r="B188" t="str">
            <v>Brócolos cozidos</v>
          </cell>
          <cell r="C188" t="str">
            <v>Produtos hortícolas e derivados</v>
          </cell>
          <cell r="D188" t="str">
            <v>Couves de inflorescência</v>
          </cell>
          <cell r="E188" t="str">
            <v>Brócolos e similares</v>
          </cell>
          <cell r="F188">
            <v>27</v>
          </cell>
          <cell r="G188">
            <v>114</v>
          </cell>
          <cell r="H188">
            <v>0.7</v>
          </cell>
          <cell r="I188">
            <v>0.1</v>
          </cell>
          <cell r="J188">
            <v>0.1</v>
          </cell>
          <cell r="K188">
            <v>0.3</v>
          </cell>
          <cell r="L188">
            <v>0.1</v>
          </cell>
          <cell r="M188">
            <v>0</v>
          </cell>
          <cell r="N188">
            <v>1.3</v>
          </cell>
          <cell r="O188">
            <v>1</v>
          </cell>
          <cell r="P188">
            <v>0.2</v>
          </cell>
          <cell r="Q188">
            <v>0.1</v>
          </cell>
          <cell r="R188">
            <v>2.2999999999999998</v>
          </cell>
          <cell r="S188">
            <v>2.8</v>
          </cell>
          <cell r="T188">
            <v>0.3</v>
          </cell>
          <cell r="U188">
            <v>0</v>
          </cell>
          <cell r="V188">
            <v>91.9</v>
          </cell>
          <cell r="W188">
            <v>0</v>
          </cell>
          <cell r="X188">
            <v>0</v>
          </cell>
          <cell r="Y188">
            <v>114</v>
          </cell>
          <cell r="Z188">
            <v>687</v>
          </cell>
          <cell r="AA188">
            <v>0</v>
          </cell>
          <cell r="AB188">
            <v>1.1000000000000001</v>
          </cell>
          <cell r="AC188">
            <v>0.06</v>
          </cell>
          <cell r="AD188">
            <v>0.04</v>
          </cell>
          <cell r="AE188">
            <v>0.6</v>
          </cell>
          <cell r="AF188">
            <v>1.1000000000000001</v>
          </cell>
          <cell r="AG188">
            <v>0.5</v>
          </cell>
          <cell r="AH188">
            <v>0.09</v>
          </cell>
          <cell r="AI188">
            <v>0</v>
          </cell>
          <cell r="AJ188">
            <v>18</v>
          </cell>
          <cell r="AK188">
            <v>47</v>
          </cell>
          <cell r="AL188">
            <v>0.97</v>
          </cell>
          <cell r="AM188">
            <v>100</v>
          </cell>
          <cell r="AN188">
            <v>240</v>
          </cell>
          <cell r="AO188">
            <v>56</v>
          </cell>
          <cell r="AP188">
            <v>39</v>
          </cell>
          <cell r="AQ188">
            <v>12</v>
          </cell>
          <cell r="AR188">
            <v>1</v>
          </cell>
          <cell r="AS188">
            <v>0.5</v>
          </cell>
          <cell r="AU188">
            <v>2.2999999999999998</v>
          </cell>
        </row>
        <row r="189">
          <cell r="A189">
            <v>550</v>
          </cell>
          <cell r="B189" t="str">
            <v>Brócolos crus</v>
          </cell>
          <cell r="C189" t="str">
            <v>Produtos hortícolas e derivados</v>
          </cell>
          <cell r="D189" t="str">
            <v>Couves de inflorescência</v>
          </cell>
          <cell r="E189" t="str">
            <v>Brócolos e similares</v>
          </cell>
          <cell r="F189">
            <v>32</v>
          </cell>
          <cell r="G189">
            <v>134</v>
          </cell>
          <cell r="H189">
            <v>0.8</v>
          </cell>
          <cell r="I189">
            <v>0.1</v>
          </cell>
          <cell r="J189">
            <v>0</v>
          </cell>
          <cell r="K189">
            <v>0.4</v>
          </cell>
          <cell r="L189">
            <v>0.1</v>
          </cell>
          <cell r="M189">
            <v>0</v>
          </cell>
          <cell r="N189">
            <v>1.5</v>
          </cell>
          <cell r="O189">
            <v>1.2</v>
          </cell>
          <cell r="P189">
            <v>0.2</v>
          </cell>
          <cell r="Q189">
            <v>0.1</v>
          </cell>
          <cell r="R189">
            <v>2.6</v>
          </cell>
          <cell r="S189">
            <v>3.4</v>
          </cell>
          <cell r="T189">
            <v>0</v>
          </cell>
          <cell r="U189">
            <v>0</v>
          </cell>
          <cell r="V189">
            <v>91.1</v>
          </cell>
          <cell r="W189">
            <v>0</v>
          </cell>
          <cell r="X189">
            <v>0</v>
          </cell>
          <cell r="Y189">
            <v>178</v>
          </cell>
          <cell r="Z189">
            <v>1066</v>
          </cell>
          <cell r="AA189">
            <v>0</v>
          </cell>
          <cell r="AB189">
            <v>1</v>
          </cell>
          <cell r="AC189">
            <v>0.1</v>
          </cell>
          <cell r="AD189">
            <v>0.06</v>
          </cell>
          <cell r="AE189">
            <v>1</v>
          </cell>
          <cell r="AF189">
            <v>1.6</v>
          </cell>
          <cell r="AG189">
            <v>0.6</v>
          </cell>
          <cell r="AH189">
            <v>0.14000000000000001</v>
          </cell>
          <cell r="AI189">
            <v>0</v>
          </cell>
          <cell r="AJ189">
            <v>41</v>
          </cell>
          <cell r="AK189">
            <v>90</v>
          </cell>
          <cell r="AL189">
            <v>0.97</v>
          </cell>
          <cell r="AM189">
            <v>8</v>
          </cell>
          <cell r="AN189">
            <v>370</v>
          </cell>
          <cell r="AO189">
            <v>67</v>
          </cell>
          <cell r="AP189">
            <v>50</v>
          </cell>
          <cell r="AQ189">
            <v>22</v>
          </cell>
          <cell r="AR189">
            <v>1.3</v>
          </cell>
          <cell r="AS189">
            <v>0.6</v>
          </cell>
        </row>
        <row r="190">
          <cell r="A190">
            <v>2122000006</v>
          </cell>
          <cell r="B190" t="str">
            <v>Bulgur</v>
          </cell>
          <cell r="C190" t="str">
            <v>Cereais e produtos à base de cereais</v>
          </cell>
          <cell r="D190" t="str">
            <v>Cereais e seus derivados primários</v>
          </cell>
          <cell r="E190" t="str">
            <v>Sêmola</v>
          </cell>
          <cell r="F190">
            <v>344</v>
          </cell>
          <cell r="G190">
            <v>1460</v>
          </cell>
          <cell r="H190">
            <v>1.9</v>
          </cell>
          <cell r="I190">
            <v>0.3</v>
          </cell>
          <cell r="J190">
            <v>0.4</v>
          </cell>
          <cell r="K190">
            <v>1</v>
          </cell>
          <cell r="L190">
            <v>1</v>
          </cell>
          <cell r="M190">
            <v>0</v>
          </cell>
          <cell r="N190">
            <v>65.599999999999994</v>
          </cell>
          <cell r="O190">
            <v>2.7</v>
          </cell>
          <cell r="P190">
            <v>0</v>
          </cell>
          <cell r="Q190">
            <v>62.9</v>
          </cell>
          <cell r="R190">
            <v>8</v>
          </cell>
          <cell r="S190">
            <v>12.1</v>
          </cell>
          <cell r="T190">
            <v>0</v>
          </cell>
          <cell r="U190">
            <v>0</v>
          </cell>
          <cell r="V190">
            <v>11.2</v>
          </cell>
          <cell r="W190">
            <v>0</v>
          </cell>
          <cell r="X190">
            <v>0</v>
          </cell>
          <cell r="Y190">
            <v>0</v>
          </cell>
          <cell r="Z190">
            <v>0</v>
          </cell>
          <cell r="AA190">
            <v>0</v>
          </cell>
          <cell r="AB190">
            <v>0.06</v>
          </cell>
          <cell r="AC190">
            <v>0.18</v>
          </cell>
          <cell r="AD190">
            <v>0.04</v>
          </cell>
          <cell r="AE190">
            <v>0.47</v>
          </cell>
          <cell r="AF190">
            <v>2.37</v>
          </cell>
          <cell r="AG190">
            <v>1.9</v>
          </cell>
          <cell r="AH190">
            <v>0.26</v>
          </cell>
          <cell r="AI190">
            <v>0</v>
          </cell>
          <cell r="AJ190">
            <v>0</v>
          </cell>
          <cell r="AK190">
            <v>27</v>
          </cell>
          <cell r="AL190">
            <v>1.25</v>
          </cell>
          <cell r="AM190">
            <v>9.5</v>
          </cell>
          <cell r="AN190">
            <v>350</v>
          </cell>
          <cell r="AO190">
            <v>28</v>
          </cell>
          <cell r="AP190">
            <v>220</v>
          </cell>
          <cell r="AQ190">
            <v>68</v>
          </cell>
          <cell r="AR190">
            <v>1.9</v>
          </cell>
          <cell r="AS190">
            <v>2.2000000000000002</v>
          </cell>
        </row>
        <row r="191">
          <cell r="A191">
            <v>1900000100</v>
          </cell>
          <cell r="B191" t="str">
            <v>Búzio cru</v>
          </cell>
          <cell r="C191" t="str">
            <v>Peixes, mariscos, anfíbios, répteis e invertebrados</v>
          </cell>
          <cell r="D191" t="str">
            <v>Moluscos</v>
          </cell>
          <cell r="E191" t="str">
            <v>Abalones, búzios, conchas</v>
          </cell>
          <cell r="F191">
            <v>82</v>
          </cell>
          <cell r="G191">
            <v>349</v>
          </cell>
          <cell r="H191">
            <v>0.2</v>
          </cell>
          <cell r="I191">
            <v>0</v>
          </cell>
          <cell r="J191">
            <v>0</v>
          </cell>
          <cell r="K191">
            <v>0.1</v>
          </cell>
          <cell r="L191">
            <v>2E-3</v>
          </cell>
          <cell r="M191">
            <v>0</v>
          </cell>
          <cell r="N191">
            <v>2.2999999999999998</v>
          </cell>
          <cell r="O191">
            <v>0</v>
          </cell>
          <cell r="P191">
            <v>0</v>
          </cell>
          <cell r="Q191">
            <v>2.2999999999999998</v>
          </cell>
          <cell r="R191">
            <v>0</v>
          </cell>
          <cell r="S191">
            <v>17.8</v>
          </cell>
          <cell r="T191">
            <v>1</v>
          </cell>
          <cell r="U191">
            <v>0</v>
          </cell>
          <cell r="V191">
            <v>78.2</v>
          </cell>
          <cell r="W191">
            <v>0</v>
          </cell>
          <cell r="X191">
            <v>110</v>
          </cell>
          <cell r="Y191">
            <v>3</v>
          </cell>
          <cell r="Z191">
            <v>19</v>
          </cell>
          <cell r="AA191">
            <v>0</v>
          </cell>
          <cell r="AB191">
            <v>1.8</v>
          </cell>
          <cell r="AC191">
            <v>0</v>
          </cell>
          <cell r="AD191">
            <v>0.12</v>
          </cell>
          <cell r="AE191">
            <v>0.9</v>
          </cell>
          <cell r="AF191">
            <v>3.4</v>
          </cell>
          <cell r="AG191">
            <v>2.5</v>
          </cell>
          <cell r="AH191">
            <v>0.11</v>
          </cell>
          <cell r="AI191">
            <v>6.5</v>
          </cell>
          <cell r="AJ191">
            <v>0</v>
          </cell>
          <cell r="AK191">
            <v>15</v>
          </cell>
          <cell r="AL191">
            <v>1.5</v>
          </cell>
          <cell r="AM191">
            <v>380</v>
          </cell>
          <cell r="AN191">
            <v>160</v>
          </cell>
          <cell r="AO191">
            <v>60</v>
          </cell>
          <cell r="AP191">
            <v>120</v>
          </cell>
          <cell r="AQ191">
            <v>92</v>
          </cell>
          <cell r="AR191">
            <v>1.3</v>
          </cell>
          <cell r="AS191">
            <v>1.2</v>
          </cell>
        </row>
        <row r="192">
          <cell r="A192">
            <v>1217</v>
          </cell>
          <cell r="B192" t="str">
            <v>Cabeça de porco</v>
          </cell>
          <cell r="C192" t="str">
            <v>Carne e produtos cárneos</v>
          </cell>
          <cell r="D192" t="str">
            <v>Outros produtos do abate de animais</v>
          </cell>
          <cell r="E192" t="str">
            <v>Outros produtos do abate de mamiferos</v>
          </cell>
          <cell r="F192">
            <v>355</v>
          </cell>
          <cell r="G192">
            <v>1470</v>
          </cell>
          <cell r="H192">
            <v>32.9</v>
          </cell>
          <cell r="I192">
            <v>9.3000000000000007</v>
          </cell>
          <cell r="J192">
            <v>17.3</v>
          </cell>
          <cell r="K192">
            <v>4.7</v>
          </cell>
          <cell r="L192">
            <v>3</v>
          </cell>
          <cell r="M192">
            <v>0</v>
          </cell>
          <cell r="N192">
            <v>0.3</v>
          </cell>
          <cell r="O192">
            <v>0.3</v>
          </cell>
          <cell r="P192">
            <v>0</v>
          </cell>
          <cell r="Q192">
            <v>0</v>
          </cell>
          <cell r="R192">
            <v>0</v>
          </cell>
          <cell r="S192">
            <v>14.3</v>
          </cell>
          <cell r="T192">
            <v>0.3</v>
          </cell>
          <cell r="U192">
            <v>0</v>
          </cell>
          <cell r="V192">
            <v>52</v>
          </cell>
          <cell r="W192">
            <v>0</v>
          </cell>
          <cell r="X192">
            <v>100</v>
          </cell>
          <cell r="Y192">
            <v>0</v>
          </cell>
          <cell r="Z192">
            <v>0</v>
          </cell>
          <cell r="AA192">
            <v>0</v>
          </cell>
          <cell r="AB192">
            <v>0.11</v>
          </cell>
          <cell r="AC192">
            <v>0.04</v>
          </cell>
          <cell r="AD192">
            <v>0.03</v>
          </cell>
          <cell r="AE192">
            <v>2</v>
          </cell>
          <cell r="AF192">
            <v>2</v>
          </cell>
          <cell r="AG192">
            <v>0</v>
          </cell>
          <cell r="AH192">
            <v>0.28000000000000003</v>
          </cell>
          <cell r="AI192">
            <v>1</v>
          </cell>
          <cell r="AJ192">
            <v>0</v>
          </cell>
          <cell r="AK192">
            <v>3</v>
          </cell>
          <cell r="AL192">
            <v>1</v>
          </cell>
          <cell r="AM192">
            <v>120</v>
          </cell>
          <cell r="AN192">
            <v>310</v>
          </cell>
          <cell r="AO192">
            <v>130</v>
          </cell>
          <cell r="AP192">
            <v>160</v>
          </cell>
          <cell r="AQ192">
            <v>14</v>
          </cell>
          <cell r="AR192">
            <v>3.4</v>
          </cell>
          <cell r="AS192">
            <v>1.7</v>
          </cell>
          <cell r="AU192">
            <v>0.2</v>
          </cell>
        </row>
        <row r="193">
          <cell r="A193">
            <v>815</v>
          </cell>
          <cell r="B193" t="str">
            <v>Cação cru</v>
          </cell>
          <cell r="C193" t="str">
            <v>Peixes, mariscos, anfíbios, répteis e invertebrados</v>
          </cell>
          <cell r="D193" t="str">
            <v>Peixe (músculo)</v>
          </cell>
          <cell r="E193" t="str">
            <v>Peixe de mar</v>
          </cell>
          <cell r="F193">
            <v>82</v>
          </cell>
          <cell r="G193">
            <v>347</v>
          </cell>
          <cell r="H193">
            <v>0.2</v>
          </cell>
          <cell r="I193">
            <v>0</v>
          </cell>
          <cell r="J193">
            <v>0</v>
          </cell>
          <cell r="K193">
            <v>0.1</v>
          </cell>
          <cell r="L193">
            <v>0</v>
          </cell>
          <cell r="M193">
            <v>0</v>
          </cell>
          <cell r="N193">
            <v>0</v>
          </cell>
          <cell r="O193">
            <v>0</v>
          </cell>
          <cell r="P193">
            <v>0</v>
          </cell>
          <cell r="Q193">
            <v>0</v>
          </cell>
          <cell r="R193">
            <v>0</v>
          </cell>
          <cell r="S193">
            <v>20</v>
          </cell>
          <cell r="T193">
            <v>0.4</v>
          </cell>
          <cell r="U193">
            <v>0</v>
          </cell>
          <cell r="V193">
            <v>79</v>
          </cell>
          <cell r="W193">
            <v>0</v>
          </cell>
          <cell r="X193">
            <v>25</v>
          </cell>
          <cell r="Y193">
            <v>3</v>
          </cell>
          <cell r="Z193">
            <v>0</v>
          </cell>
          <cell r="AA193">
            <v>0.4</v>
          </cell>
          <cell r="AB193">
            <v>0.35</v>
          </cell>
          <cell r="AC193">
            <v>0.04</v>
          </cell>
          <cell r="AD193">
            <v>0.03</v>
          </cell>
          <cell r="AE193">
            <v>1.9</v>
          </cell>
          <cell r="AF193">
            <v>5.6</v>
          </cell>
          <cell r="AG193">
            <v>3.7</v>
          </cell>
          <cell r="AH193">
            <v>0.12</v>
          </cell>
          <cell r="AI193">
            <v>3.3</v>
          </cell>
          <cell r="AJ193">
            <v>0</v>
          </cell>
          <cell r="AK193">
            <v>6.2</v>
          </cell>
          <cell r="AL193">
            <v>1.1000000000000001</v>
          </cell>
          <cell r="AM193">
            <v>170</v>
          </cell>
          <cell r="AN193">
            <v>290</v>
          </cell>
          <cell r="AO193">
            <v>14</v>
          </cell>
          <cell r="AP193">
            <v>190</v>
          </cell>
          <cell r="AQ193">
            <v>32</v>
          </cell>
          <cell r="AR193">
            <v>0.1</v>
          </cell>
          <cell r="AS193">
            <v>0.3</v>
          </cell>
        </row>
        <row r="194">
          <cell r="A194">
            <v>816</v>
          </cell>
          <cell r="B194" t="str">
            <v>Cação frito</v>
          </cell>
          <cell r="C194" t="str">
            <v>Peixes, mariscos, anfíbios, répteis e invertebrados</v>
          </cell>
          <cell r="D194" t="str">
            <v>Peixe (músculo)</v>
          </cell>
          <cell r="E194" t="str">
            <v>Peixe de mar</v>
          </cell>
          <cell r="F194">
            <v>170</v>
          </cell>
          <cell r="G194">
            <v>714</v>
          </cell>
          <cell r="H194">
            <v>7</v>
          </cell>
          <cell r="I194">
            <v>0.8</v>
          </cell>
          <cell r="J194">
            <v>1.4</v>
          </cell>
          <cell r="K194">
            <v>4.4000000000000004</v>
          </cell>
          <cell r="L194">
            <v>4.32</v>
          </cell>
          <cell r="M194">
            <v>0</v>
          </cell>
          <cell r="N194">
            <v>2.7</v>
          </cell>
          <cell r="O194">
            <v>0.1</v>
          </cell>
          <cell r="P194">
            <v>0</v>
          </cell>
          <cell r="Q194">
            <v>2.7</v>
          </cell>
          <cell r="R194">
            <v>0.1</v>
          </cell>
          <cell r="S194">
            <v>24</v>
          </cell>
          <cell r="T194">
            <v>1.2</v>
          </cell>
          <cell r="U194">
            <v>0</v>
          </cell>
          <cell r="V194">
            <v>64.400000000000006</v>
          </cell>
          <cell r="W194">
            <v>0</v>
          </cell>
          <cell r="X194">
            <v>30</v>
          </cell>
          <cell r="Y194">
            <v>4</v>
          </cell>
          <cell r="Z194">
            <v>0</v>
          </cell>
          <cell r="AA194">
            <v>0.4</v>
          </cell>
          <cell r="AB194">
            <v>4.54</v>
          </cell>
          <cell r="AC194">
            <v>0.04</v>
          </cell>
          <cell r="AD194">
            <v>0.03</v>
          </cell>
          <cell r="AE194">
            <v>2.1</v>
          </cell>
          <cell r="AF194">
            <v>6.74</v>
          </cell>
          <cell r="AG194">
            <v>4.45</v>
          </cell>
          <cell r="AH194">
            <v>0.12</v>
          </cell>
          <cell r="AI194">
            <v>3.5</v>
          </cell>
          <cell r="AJ194">
            <v>0</v>
          </cell>
          <cell r="AK194">
            <v>6.4</v>
          </cell>
          <cell r="AL194">
            <v>2.09</v>
          </cell>
          <cell r="AM194">
            <v>480</v>
          </cell>
          <cell r="AN194">
            <v>300</v>
          </cell>
          <cell r="AO194">
            <v>18</v>
          </cell>
          <cell r="AP194">
            <v>210</v>
          </cell>
          <cell r="AQ194">
            <v>38</v>
          </cell>
          <cell r="AR194">
            <v>0.1</v>
          </cell>
          <cell r="AS194">
            <v>0.4</v>
          </cell>
        </row>
        <row r="195">
          <cell r="A195">
            <v>505</v>
          </cell>
          <cell r="B195" t="str">
            <v>Cacau em pó</v>
          </cell>
          <cell r="C195" t="str">
            <v>Café, cacau, chá e tisanas</v>
          </cell>
          <cell r="D195" t="str">
            <v>Ingredientes para café, cacau, chá e tisanas de ervas</v>
          </cell>
          <cell r="E195" t="str">
            <v>Ingredientes de cacau</v>
          </cell>
          <cell r="F195">
            <v>358</v>
          </cell>
          <cell r="G195">
            <v>1480</v>
          </cell>
          <cell r="H195">
            <v>23.4</v>
          </cell>
          <cell r="I195">
            <v>13.8</v>
          </cell>
          <cell r="J195">
            <v>7.8</v>
          </cell>
          <cell r="K195">
            <v>0.6</v>
          </cell>
          <cell r="L195">
            <v>0.6</v>
          </cell>
          <cell r="M195">
            <v>0</v>
          </cell>
          <cell r="N195">
            <v>11.1</v>
          </cell>
          <cell r="O195">
            <v>0</v>
          </cell>
          <cell r="P195">
            <v>0</v>
          </cell>
          <cell r="Q195">
            <v>11.1</v>
          </cell>
          <cell r="R195">
            <v>12.1</v>
          </cell>
          <cell r="S195">
            <v>19.600000000000001</v>
          </cell>
          <cell r="T195">
            <v>0.1</v>
          </cell>
          <cell r="U195">
            <v>0</v>
          </cell>
          <cell r="V195">
            <v>7</v>
          </cell>
          <cell r="W195">
            <v>0</v>
          </cell>
          <cell r="X195">
            <v>0</v>
          </cell>
          <cell r="Y195">
            <v>0</v>
          </cell>
          <cell r="Z195">
            <v>0</v>
          </cell>
          <cell r="AA195">
            <v>0</v>
          </cell>
          <cell r="AB195">
            <v>0.5</v>
          </cell>
          <cell r="AC195">
            <v>0.12</v>
          </cell>
          <cell r="AD195">
            <v>0.3</v>
          </cell>
          <cell r="AE195">
            <v>3.1</v>
          </cell>
          <cell r="AF195">
            <v>6.6</v>
          </cell>
          <cell r="AG195">
            <v>3.5</v>
          </cell>
          <cell r="AH195">
            <v>0.11</v>
          </cell>
          <cell r="AI195">
            <v>0</v>
          </cell>
          <cell r="AJ195">
            <v>0</v>
          </cell>
          <cell r="AK195">
            <v>34</v>
          </cell>
          <cell r="AL195">
            <v>4.4000000000000004</v>
          </cell>
          <cell r="AM195">
            <v>34</v>
          </cell>
          <cell r="AN195">
            <v>1840</v>
          </cell>
          <cell r="AO195">
            <v>110</v>
          </cell>
          <cell r="AP195">
            <v>550</v>
          </cell>
          <cell r="AQ195">
            <v>410</v>
          </cell>
          <cell r="AR195">
            <v>5.8</v>
          </cell>
          <cell r="AS195">
            <v>1.9</v>
          </cell>
        </row>
        <row r="196">
          <cell r="A196">
            <v>2120000003</v>
          </cell>
          <cell r="B196" t="str">
            <v>Cachaço de vaca cru</v>
          </cell>
          <cell r="C196" t="str">
            <v>Carne e produtos cárneos</v>
          </cell>
          <cell r="D196" t="str">
            <v>Carne de mamiferos e de aves</v>
          </cell>
          <cell r="E196" t="str">
            <v>Carne de mamíferos</v>
          </cell>
          <cell r="F196">
            <v>137</v>
          </cell>
          <cell r="G196">
            <v>574</v>
          </cell>
          <cell r="H196">
            <v>5.6</v>
          </cell>
          <cell r="I196">
            <v>2.2999999999999998</v>
          </cell>
          <cell r="J196">
            <v>2.2999999999999998</v>
          </cell>
          <cell r="K196">
            <v>0.3</v>
          </cell>
          <cell r="L196">
            <v>0.1</v>
          </cell>
          <cell r="M196">
            <v>0.2</v>
          </cell>
          <cell r="N196">
            <v>0.3</v>
          </cell>
          <cell r="O196">
            <v>0</v>
          </cell>
          <cell r="P196">
            <v>0</v>
          </cell>
          <cell r="Q196">
            <v>0</v>
          </cell>
          <cell r="R196">
            <v>0</v>
          </cell>
          <cell r="S196">
            <v>21.3</v>
          </cell>
          <cell r="T196">
            <v>0.2</v>
          </cell>
          <cell r="U196">
            <v>0</v>
          </cell>
          <cell r="V196">
            <v>70.2</v>
          </cell>
          <cell r="W196">
            <v>0</v>
          </cell>
          <cell r="X196">
            <v>69</v>
          </cell>
          <cell r="Y196">
            <v>0</v>
          </cell>
          <cell r="Z196">
            <v>0</v>
          </cell>
          <cell r="AA196">
            <v>0.5</v>
          </cell>
          <cell r="AB196">
            <v>0.04</v>
          </cell>
          <cell r="AC196">
            <v>0.21</v>
          </cell>
          <cell r="AD196">
            <v>0.18</v>
          </cell>
          <cell r="AE196">
            <v>3.5</v>
          </cell>
          <cell r="AF196">
            <v>8</v>
          </cell>
          <cell r="AG196">
            <v>4.5</v>
          </cell>
          <cell r="AH196">
            <v>0.51</v>
          </cell>
          <cell r="AI196">
            <v>2</v>
          </cell>
          <cell r="AJ196">
            <v>0</v>
          </cell>
          <cell r="AK196">
            <v>16</v>
          </cell>
          <cell r="AL196">
            <v>0.95</v>
          </cell>
          <cell r="AM196">
            <v>98</v>
          </cell>
          <cell r="AN196">
            <v>300</v>
          </cell>
          <cell r="AO196">
            <v>9</v>
          </cell>
          <cell r="AP196">
            <v>190</v>
          </cell>
          <cell r="AQ196">
            <v>23</v>
          </cell>
          <cell r="AR196">
            <v>0.6</v>
          </cell>
          <cell r="AS196">
            <v>3.6</v>
          </cell>
        </row>
        <row r="197">
          <cell r="A197">
            <v>2120000014</v>
          </cell>
          <cell r="B197" t="str">
            <v>Cachucho cru</v>
          </cell>
          <cell r="C197" t="str">
            <v>Peixes, mariscos, anfíbios, répteis e invertebrados</v>
          </cell>
          <cell r="D197" t="str">
            <v>Peixe (músculo)</v>
          </cell>
          <cell r="E197" t="str">
            <v>Peixe de mar</v>
          </cell>
          <cell r="F197">
            <v>80</v>
          </cell>
          <cell r="G197">
            <v>337</v>
          </cell>
          <cell r="H197">
            <v>0.7</v>
          </cell>
          <cell r="I197">
            <v>0.1</v>
          </cell>
          <cell r="J197">
            <v>0.1</v>
          </cell>
          <cell r="K197">
            <v>0.2</v>
          </cell>
          <cell r="L197">
            <v>0</v>
          </cell>
          <cell r="M197">
            <v>0</v>
          </cell>
          <cell r="N197">
            <v>0</v>
          </cell>
          <cell r="O197">
            <v>0</v>
          </cell>
          <cell r="P197">
            <v>0</v>
          </cell>
          <cell r="Q197">
            <v>0</v>
          </cell>
          <cell r="R197">
            <v>0</v>
          </cell>
          <cell r="S197">
            <v>18.3</v>
          </cell>
          <cell r="T197">
            <v>0.2</v>
          </cell>
          <cell r="U197">
            <v>0</v>
          </cell>
          <cell r="V197">
            <v>79</v>
          </cell>
          <cell r="W197">
            <v>0</v>
          </cell>
          <cell r="X197">
            <v>34</v>
          </cell>
          <cell r="Y197">
            <v>0</v>
          </cell>
          <cell r="Z197">
            <v>0</v>
          </cell>
          <cell r="AA197">
            <v>0.9</v>
          </cell>
          <cell r="AB197">
            <v>1.9</v>
          </cell>
          <cell r="AC197">
            <v>0.02</v>
          </cell>
          <cell r="AD197">
            <v>0.05</v>
          </cell>
          <cell r="AE197">
            <v>1.5</v>
          </cell>
          <cell r="AF197">
            <v>5</v>
          </cell>
          <cell r="AG197">
            <v>3.5</v>
          </cell>
          <cell r="AH197">
            <v>0.22</v>
          </cell>
          <cell r="AI197">
            <v>1.3</v>
          </cell>
          <cell r="AJ197">
            <v>0</v>
          </cell>
          <cell r="AK197">
            <v>7</v>
          </cell>
          <cell r="AL197">
            <v>1.25</v>
          </cell>
          <cell r="AM197">
            <v>61</v>
          </cell>
          <cell r="AN197">
            <v>320</v>
          </cell>
          <cell r="AO197">
            <v>30</v>
          </cell>
          <cell r="AP197">
            <v>190</v>
          </cell>
          <cell r="AQ197">
            <v>28</v>
          </cell>
          <cell r="AR197">
            <v>0.8</v>
          </cell>
          <cell r="AS197">
            <v>0.8</v>
          </cell>
        </row>
        <row r="198">
          <cell r="A198">
            <v>771</v>
          </cell>
          <cell r="B198" t="str">
            <v>Café solúvel em pó com cafeína</v>
          </cell>
          <cell r="C198" t="str">
            <v>Café, cacau, chá e tisanas</v>
          </cell>
          <cell r="D198" t="str">
            <v>Ingredientes para café, cacau, chá e tisanas de ervas</v>
          </cell>
          <cell r="E198" t="str">
            <v>Ingredientes de café</v>
          </cell>
          <cell r="F198">
            <v>272</v>
          </cell>
          <cell r="G198">
            <v>1140</v>
          </cell>
          <cell r="H198">
            <v>0.5</v>
          </cell>
          <cell r="I198">
            <v>0.2</v>
          </cell>
          <cell r="J198">
            <v>0</v>
          </cell>
          <cell r="K198">
            <v>0.2</v>
          </cell>
          <cell r="L198">
            <v>0.2</v>
          </cell>
          <cell r="M198">
            <v>0</v>
          </cell>
          <cell r="N198">
            <v>41.1</v>
          </cell>
          <cell r="O198">
            <v>3</v>
          </cell>
          <cell r="P198">
            <v>0</v>
          </cell>
          <cell r="Q198">
            <v>0</v>
          </cell>
          <cell r="R198">
            <v>21.5</v>
          </cell>
          <cell r="S198">
            <v>14.9</v>
          </cell>
          <cell r="T198">
            <v>0.1</v>
          </cell>
          <cell r="U198">
            <v>0</v>
          </cell>
          <cell r="V198">
            <v>2.9</v>
          </cell>
          <cell r="W198">
            <v>0</v>
          </cell>
          <cell r="X198">
            <v>0</v>
          </cell>
          <cell r="Y198">
            <v>0</v>
          </cell>
          <cell r="Z198">
            <v>0</v>
          </cell>
          <cell r="AA198">
            <v>0</v>
          </cell>
          <cell r="AB198">
            <v>0</v>
          </cell>
          <cell r="AC198">
            <v>0.04</v>
          </cell>
          <cell r="AD198">
            <v>0.21</v>
          </cell>
          <cell r="AE198">
            <v>25</v>
          </cell>
          <cell r="AF198">
            <v>28</v>
          </cell>
          <cell r="AG198">
            <v>3</v>
          </cell>
          <cell r="AH198">
            <v>0</v>
          </cell>
          <cell r="AI198">
            <v>0</v>
          </cell>
          <cell r="AJ198">
            <v>0</v>
          </cell>
          <cell r="AK198">
            <v>0</v>
          </cell>
          <cell r="AL198">
            <v>9.1</v>
          </cell>
          <cell r="AM198">
            <v>42</v>
          </cell>
          <cell r="AN198">
            <v>3250</v>
          </cell>
          <cell r="AO198">
            <v>89</v>
          </cell>
          <cell r="AP198">
            <v>320</v>
          </cell>
          <cell r="AQ198">
            <v>220</v>
          </cell>
          <cell r="AR198">
            <v>0.8</v>
          </cell>
          <cell r="AS198">
            <v>0.2</v>
          </cell>
        </row>
        <row r="199">
          <cell r="A199">
            <v>773</v>
          </cell>
          <cell r="B199" t="str">
            <v>Café solúvel em pó descafeinado</v>
          </cell>
          <cell r="C199" t="str">
            <v>Café, cacau, chá e tisanas</v>
          </cell>
          <cell r="D199" t="str">
            <v>Ingredientes para café, cacau, chá e tisanas de ervas</v>
          </cell>
          <cell r="E199" t="str">
            <v>Ingredientes de café</v>
          </cell>
          <cell r="F199">
            <v>274</v>
          </cell>
          <cell r="G199">
            <v>1150</v>
          </cell>
          <cell r="H199">
            <v>0.2</v>
          </cell>
          <cell r="I199">
            <v>0.1</v>
          </cell>
          <cell r="J199">
            <v>0</v>
          </cell>
          <cell r="K199">
            <v>0.1</v>
          </cell>
          <cell r="L199">
            <v>0.1</v>
          </cell>
          <cell r="M199">
            <v>0</v>
          </cell>
          <cell r="N199">
            <v>42.6</v>
          </cell>
          <cell r="O199">
            <v>3</v>
          </cell>
          <cell r="P199">
            <v>0</v>
          </cell>
          <cell r="Q199">
            <v>0</v>
          </cell>
          <cell r="R199">
            <v>21.5</v>
          </cell>
          <cell r="S199">
            <v>14.7</v>
          </cell>
          <cell r="T199">
            <v>0.1</v>
          </cell>
          <cell r="U199">
            <v>0</v>
          </cell>
          <cell r="V199">
            <v>2.8</v>
          </cell>
          <cell r="W199">
            <v>0</v>
          </cell>
          <cell r="X199">
            <v>0</v>
          </cell>
          <cell r="Y199">
            <v>0</v>
          </cell>
          <cell r="Z199">
            <v>0</v>
          </cell>
          <cell r="AA199">
            <v>0</v>
          </cell>
          <cell r="AB199">
            <v>0</v>
          </cell>
          <cell r="AC199">
            <v>0</v>
          </cell>
          <cell r="AD199">
            <v>0.21</v>
          </cell>
          <cell r="AE199">
            <v>25</v>
          </cell>
          <cell r="AF199">
            <v>28</v>
          </cell>
          <cell r="AG199">
            <v>2.9</v>
          </cell>
          <cell r="AH199">
            <v>0</v>
          </cell>
          <cell r="AI199">
            <v>0</v>
          </cell>
          <cell r="AJ199">
            <v>0</v>
          </cell>
          <cell r="AK199">
            <v>0</v>
          </cell>
          <cell r="AL199">
            <v>8.93</v>
          </cell>
          <cell r="AM199">
            <v>55</v>
          </cell>
          <cell r="AN199">
            <v>3420</v>
          </cell>
          <cell r="AO199">
            <v>97</v>
          </cell>
          <cell r="AP199">
            <v>370</v>
          </cell>
          <cell r="AQ199">
            <v>270</v>
          </cell>
          <cell r="AR199">
            <v>1.3</v>
          </cell>
          <cell r="AS199">
            <v>0.2</v>
          </cell>
        </row>
        <row r="200">
          <cell r="A200">
            <v>767</v>
          </cell>
          <cell r="B200" t="str">
            <v>Café, infusão - bica (3 marcas)</v>
          </cell>
          <cell r="C200" t="str">
            <v>Café, cacau, chá e tisanas</v>
          </cell>
          <cell r="D200" t="str">
            <v>Bebidas quentes e similares (café, cacau, chá e tisanas de ervas)</v>
          </cell>
          <cell r="E200" t="str">
            <v>Bebidas de café</v>
          </cell>
          <cell r="F200">
            <v>4</v>
          </cell>
          <cell r="G200">
            <v>16</v>
          </cell>
          <cell r="H200">
            <v>0.1</v>
          </cell>
          <cell r="I200">
            <v>0</v>
          </cell>
          <cell r="J200">
            <v>0</v>
          </cell>
          <cell r="K200">
            <v>0.1</v>
          </cell>
          <cell r="L200">
            <v>0</v>
          </cell>
          <cell r="M200">
            <v>0</v>
          </cell>
          <cell r="N200">
            <v>0.3</v>
          </cell>
          <cell r="O200">
            <v>0</v>
          </cell>
          <cell r="P200">
            <v>0</v>
          </cell>
          <cell r="Q200">
            <v>0.3</v>
          </cell>
          <cell r="R200">
            <v>0</v>
          </cell>
          <cell r="S200">
            <v>0.4</v>
          </cell>
          <cell r="T200">
            <v>0</v>
          </cell>
          <cell r="U200">
            <v>0</v>
          </cell>
          <cell r="V200">
            <v>96.2</v>
          </cell>
          <cell r="W200">
            <v>0</v>
          </cell>
          <cell r="X200">
            <v>0</v>
          </cell>
          <cell r="Y200">
            <v>0</v>
          </cell>
          <cell r="Z200">
            <v>0</v>
          </cell>
          <cell r="AA200">
            <v>0</v>
          </cell>
          <cell r="AB200">
            <v>0</v>
          </cell>
          <cell r="AC200">
            <v>0</v>
          </cell>
          <cell r="AD200">
            <v>0</v>
          </cell>
          <cell r="AE200">
            <v>0.7</v>
          </cell>
          <cell r="AF200">
            <v>0.7</v>
          </cell>
          <cell r="AG200">
            <v>0</v>
          </cell>
          <cell r="AH200">
            <v>0</v>
          </cell>
          <cell r="AI200">
            <v>0</v>
          </cell>
          <cell r="AJ200">
            <v>0</v>
          </cell>
          <cell r="AK200">
            <v>0</v>
          </cell>
          <cell r="AL200">
            <v>0.52</v>
          </cell>
          <cell r="AM200">
            <v>3</v>
          </cell>
          <cell r="AN200">
            <v>270</v>
          </cell>
          <cell r="AO200">
            <v>3</v>
          </cell>
          <cell r="AP200">
            <v>11</v>
          </cell>
          <cell r="AQ200">
            <v>10</v>
          </cell>
          <cell r="AR200">
            <v>0</v>
          </cell>
          <cell r="AS200">
            <v>0</v>
          </cell>
        </row>
        <row r="201">
          <cell r="A201">
            <v>769</v>
          </cell>
          <cell r="B201" t="str">
            <v>Café, infusão - café de cafeteira (3 marcas)</v>
          </cell>
          <cell r="C201" t="str">
            <v>Café, cacau, chá e tisanas</v>
          </cell>
          <cell r="D201" t="str">
            <v>Bebidas quentes e similares (café, cacau, chá e tisanas de ervas)</v>
          </cell>
          <cell r="E201" t="str">
            <v>Bebidas de café</v>
          </cell>
          <cell r="F201">
            <v>2</v>
          </cell>
          <cell r="G201">
            <v>9</v>
          </cell>
          <cell r="H201">
            <v>0</v>
          </cell>
          <cell r="I201">
            <v>0</v>
          </cell>
          <cell r="J201">
            <v>0</v>
          </cell>
          <cell r="K201">
            <v>0</v>
          </cell>
          <cell r="L201">
            <v>0</v>
          </cell>
          <cell r="M201">
            <v>0</v>
          </cell>
          <cell r="N201">
            <v>0.3</v>
          </cell>
          <cell r="O201">
            <v>0</v>
          </cell>
          <cell r="P201">
            <v>0</v>
          </cell>
          <cell r="Q201">
            <v>0.3</v>
          </cell>
          <cell r="R201">
            <v>0</v>
          </cell>
          <cell r="S201">
            <v>0.2</v>
          </cell>
          <cell r="T201">
            <v>0</v>
          </cell>
          <cell r="U201">
            <v>0</v>
          </cell>
          <cell r="V201">
            <v>97.8</v>
          </cell>
          <cell r="W201">
            <v>0</v>
          </cell>
          <cell r="X201">
            <v>0</v>
          </cell>
          <cell r="Y201">
            <v>0</v>
          </cell>
          <cell r="Z201">
            <v>0</v>
          </cell>
          <cell r="AA201">
            <v>0</v>
          </cell>
          <cell r="AB201">
            <v>0</v>
          </cell>
          <cell r="AC201">
            <v>0</v>
          </cell>
          <cell r="AD201">
            <v>0</v>
          </cell>
          <cell r="AE201">
            <v>0.7</v>
          </cell>
          <cell r="AF201">
            <v>0.7</v>
          </cell>
          <cell r="AG201">
            <v>0</v>
          </cell>
          <cell r="AH201">
            <v>0</v>
          </cell>
          <cell r="AI201">
            <v>0</v>
          </cell>
          <cell r="AJ201">
            <v>0</v>
          </cell>
          <cell r="AK201">
            <v>0</v>
          </cell>
          <cell r="AL201">
            <v>0.3</v>
          </cell>
          <cell r="AM201">
            <v>1</v>
          </cell>
          <cell r="AN201">
            <v>150</v>
          </cell>
          <cell r="AO201">
            <v>2</v>
          </cell>
          <cell r="AP201">
            <v>10</v>
          </cell>
          <cell r="AQ201">
            <v>5</v>
          </cell>
          <cell r="AR201">
            <v>0</v>
          </cell>
          <cell r="AS201">
            <v>0</v>
          </cell>
        </row>
        <row r="202">
          <cell r="A202">
            <v>768</v>
          </cell>
          <cell r="B202" t="str">
            <v>Café, infusão - carioca (2 marcas)</v>
          </cell>
          <cell r="C202" t="str">
            <v>Café, cacau, chá e tisanas</v>
          </cell>
          <cell r="D202" t="str">
            <v>Bebidas quentes e similares (café, cacau, chá e tisanas de ervas)</v>
          </cell>
          <cell r="E202" t="str">
            <v>Bebidas de café</v>
          </cell>
          <cell r="F202">
            <v>2</v>
          </cell>
          <cell r="G202">
            <v>9</v>
          </cell>
          <cell r="H202">
            <v>0</v>
          </cell>
          <cell r="I202">
            <v>0</v>
          </cell>
          <cell r="J202">
            <v>0</v>
          </cell>
          <cell r="K202">
            <v>0</v>
          </cell>
          <cell r="L202">
            <v>0</v>
          </cell>
          <cell r="M202">
            <v>0</v>
          </cell>
          <cell r="N202">
            <v>0.3</v>
          </cell>
          <cell r="O202">
            <v>0</v>
          </cell>
          <cell r="P202">
            <v>0</v>
          </cell>
          <cell r="Q202">
            <v>0.3</v>
          </cell>
          <cell r="R202">
            <v>0</v>
          </cell>
          <cell r="S202">
            <v>0.2</v>
          </cell>
          <cell r="T202">
            <v>0</v>
          </cell>
          <cell r="U202">
            <v>0</v>
          </cell>
          <cell r="V202">
            <v>98.5</v>
          </cell>
          <cell r="W202">
            <v>0</v>
          </cell>
          <cell r="X202">
            <v>0</v>
          </cell>
          <cell r="Y202">
            <v>0</v>
          </cell>
          <cell r="Z202">
            <v>0</v>
          </cell>
          <cell r="AA202">
            <v>0</v>
          </cell>
          <cell r="AB202">
            <v>0</v>
          </cell>
          <cell r="AC202">
            <v>0</v>
          </cell>
          <cell r="AD202">
            <v>0</v>
          </cell>
          <cell r="AE202">
            <v>0.7</v>
          </cell>
          <cell r="AF202">
            <v>0.7</v>
          </cell>
          <cell r="AG202">
            <v>0</v>
          </cell>
          <cell r="AH202">
            <v>0</v>
          </cell>
          <cell r="AI202">
            <v>0</v>
          </cell>
          <cell r="AJ202">
            <v>0</v>
          </cell>
          <cell r="AK202">
            <v>0</v>
          </cell>
          <cell r="AL202">
            <v>0.2</v>
          </cell>
          <cell r="AM202">
            <v>2</v>
          </cell>
          <cell r="AN202">
            <v>110</v>
          </cell>
          <cell r="AO202">
            <v>1</v>
          </cell>
          <cell r="AP202">
            <v>5</v>
          </cell>
          <cell r="AQ202">
            <v>5</v>
          </cell>
          <cell r="AR202">
            <v>0</v>
          </cell>
          <cell r="AS202">
            <v>0</v>
          </cell>
        </row>
        <row r="203">
          <cell r="A203">
            <v>770</v>
          </cell>
          <cell r="B203" t="str">
            <v>Café, infusão - valor médio (bica 60% e café de cafeteira 40%)</v>
          </cell>
          <cell r="C203" t="str">
            <v>Café, cacau, chá e tisanas</v>
          </cell>
          <cell r="D203" t="str">
            <v>Bebidas quentes e similares (café, cacau, chá e tisanas de ervas)</v>
          </cell>
          <cell r="E203" t="str">
            <v>Bebidas de café</v>
          </cell>
          <cell r="F203">
            <v>3</v>
          </cell>
          <cell r="G203">
            <v>14</v>
          </cell>
          <cell r="H203">
            <v>0.1</v>
          </cell>
          <cell r="I203">
            <v>0</v>
          </cell>
          <cell r="J203">
            <v>0</v>
          </cell>
          <cell r="K203">
            <v>0.1</v>
          </cell>
          <cell r="L203">
            <v>0</v>
          </cell>
          <cell r="M203">
            <v>0</v>
          </cell>
          <cell r="N203">
            <v>0.3</v>
          </cell>
          <cell r="O203">
            <v>0</v>
          </cell>
          <cell r="P203">
            <v>0</v>
          </cell>
          <cell r="Q203">
            <v>0.3</v>
          </cell>
          <cell r="R203">
            <v>0</v>
          </cell>
          <cell r="S203">
            <v>0.3</v>
          </cell>
          <cell r="T203">
            <v>0</v>
          </cell>
          <cell r="U203">
            <v>0</v>
          </cell>
          <cell r="V203">
            <v>97</v>
          </cell>
          <cell r="W203">
            <v>0</v>
          </cell>
          <cell r="X203">
            <v>0</v>
          </cell>
          <cell r="Y203">
            <v>0</v>
          </cell>
          <cell r="Z203">
            <v>0</v>
          </cell>
          <cell r="AA203">
            <v>0</v>
          </cell>
          <cell r="AB203">
            <v>0</v>
          </cell>
          <cell r="AC203">
            <v>0</v>
          </cell>
          <cell r="AD203">
            <v>0</v>
          </cell>
          <cell r="AE203">
            <v>0.7</v>
          </cell>
          <cell r="AF203">
            <v>0.7</v>
          </cell>
          <cell r="AG203">
            <v>0</v>
          </cell>
          <cell r="AH203">
            <v>0</v>
          </cell>
          <cell r="AI203">
            <v>0</v>
          </cell>
          <cell r="AJ203">
            <v>0</v>
          </cell>
          <cell r="AK203">
            <v>0</v>
          </cell>
          <cell r="AL203">
            <v>0.43</v>
          </cell>
          <cell r="AM203">
            <v>2</v>
          </cell>
          <cell r="AN203">
            <v>220</v>
          </cell>
          <cell r="AO203">
            <v>3</v>
          </cell>
          <cell r="AP203">
            <v>11</v>
          </cell>
          <cell r="AQ203">
            <v>8</v>
          </cell>
          <cell r="AR203">
            <v>0</v>
          </cell>
          <cell r="AS203">
            <v>0</v>
          </cell>
        </row>
        <row r="204">
          <cell r="A204">
            <v>1050</v>
          </cell>
          <cell r="B204" t="str">
            <v>Caldeirada de bacalhau</v>
          </cell>
          <cell r="C204" t="str">
            <v>Pratos compostos</v>
          </cell>
          <cell r="D204" t="str">
            <v>Pratos, incl. refeições prontas a comer (excluindo sopas e saladas)</v>
          </cell>
          <cell r="E204" t="str">
            <v>Pratos, excluindo pratos  de massa ou arroz, sanduíches e pizza</v>
          </cell>
          <cell r="F204">
            <v>67</v>
          </cell>
          <cell r="G204">
            <v>279</v>
          </cell>
          <cell r="H204">
            <v>2.1</v>
          </cell>
          <cell r="I204">
            <v>1</v>
          </cell>
          <cell r="J204">
            <v>0.5</v>
          </cell>
          <cell r="K204">
            <v>0.7</v>
          </cell>
          <cell r="L204">
            <v>0.56999999999999995</v>
          </cell>
          <cell r="M204">
            <v>0</v>
          </cell>
          <cell r="N204">
            <v>7.1</v>
          </cell>
          <cell r="O204">
            <v>2</v>
          </cell>
          <cell r="P204">
            <v>0.2</v>
          </cell>
          <cell r="Q204">
            <v>5</v>
          </cell>
          <cell r="R204">
            <v>1.2</v>
          </cell>
          <cell r="S204">
            <v>4.2</v>
          </cell>
          <cell r="T204">
            <v>0.9</v>
          </cell>
          <cell r="U204">
            <v>0</v>
          </cell>
          <cell r="V204">
            <v>83.9</v>
          </cell>
          <cell r="W204">
            <v>0</v>
          </cell>
          <cell r="X204">
            <v>8</v>
          </cell>
          <cell r="Y204">
            <v>56</v>
          </cell>
          <cell r="Z204">
            <v>254</v>
          </cell>
          <cell r="AA204">
            <v>0.7</v>
          </cell>
          <cell r="AB204">
            <v>0.54</v>
          </cell>
          <cell r="AC204">
            <v>0.1</v>
          </cell>
          <cell r="AD204">
            <v>0.03</v>
          </cell>
          <cell r="AE204">
            <v>0.83</v>
          </cell>
          <cell r="AF204">
            <v>1.61</v>
          </cell>
          <cell r="AG204">
            <v>0.77</v>
          </cell>
          <cell r="AH204">
            <v>0.23</v>
          </cell>
          <cell r="AI204">
            <v>0.15</v>
          </cell>
          <cell r="AJ204">
            <v>17.399999999999999</v>
          </cell>
          <cell r="AK204">
            <v>21</v>
          </cell>
          <cell r="AL204">
            <v>1.33</v>
          </cell>
          <cell r="AM204">
            <v>350</v>
          </cell>
          <cell r="AN204">
            <v>250</v>
          </cell>
          <cell r="AO204">
            <v>17</v>
          </cell>
          <cell r="AP204">
            <v>42</v>
          </cell>
          <cell r="AQ204">
            <v>14</v>
          </cell>
          <cell r="AR204">
            <v>0.4</v>
          </cell>
          <cell r="AS204">
            <v>0.3</v>
          </cell>
        </row>
        <row r="205">
          <cell r="A205">
            <v>1049</v>
          </cell>
          <cell r="B205" t="str">
            <v>Caldeirada de bacalhau com enchidos e massa</v>
          </cell>
          <cell r="C205" t="str">
            <v>Pratos compostos</v>
          </cell>
          <cell r="D205" t="str">
            <v>Pratos, incl. refeições prontas a comer (excluindo sopas e saladas)</v>
          </cell>
          <cell r="E205" t="str">
            <v>Pratos, excluindo pratos  de massa ou arroz, sanduíches e pizza</v>
          </cell>
          <cell r="F205">
            <v>146</v>
          </cell>
          <cell r="G205">
            <v>610</v>
          </cell>
          <cell r="H205">
            <v>8.5</v>
          </cell>
          <cell r="I205">
            <v>2.8</v>
          </cell>
          <cell r="J205">
            <v>3.7</v>
          </cell>
          <cell r="K205">
            <v>1.2</v>
          </cell>
          <cell r="L205">
            <v>0.96399999999999997</v>
          </cell>
          <cell r="M205">
            <v>0</v>
          </cell>
          <cell r="N205">
            <v>9.6999999999999993</v>
          </cell>
          <cell r="O205">
            <v>2</v>
          </cell>
          <cell r="P205">
            <v>0.1</v>
          </cell>
          <cell r="Q205">
            <v>7.7</v>
          </cell>
          <cell r="R205">
            <v>1.5</v>
          </cell>
          <cell r="S205">
            <v>7</v>
          </cell>
          <cell r="T205">
            <v>1.3</v>
          </cell>
          <cell r="U205">
            <v>0</v>
          </cell>
          <cell r="V205">
            <v>71.3</v>
          </cell>
          <cell r="W205">
            <v>0</v>
          </cell>
          <cell r="X205">
            <v>25</v>
          </cell>
          <cell r="Y205">
            <v>81</v>
          </cell>
          <cell r="Z205">
            <v>477</v>
          </cell>
          <cell r="AA205">
            <v>0.9</v>
          </cell>
          <cell r="AB205">
            <v>0.44</v>
          </cell>
          <cell r="AC205">
            <v>0.13</v>
          </cell>
          <cell r="AD205">
            <v>0.06</v>
          </cell>
          <cell r="AE205">
            <v>1.2</v>
          </cell>
          <cell r="AF205">
            <v>2.6</v>
          </cell>
          <cell r="AG205">
            <v>1.44</v>
          </cell>
          <cell r="AH205">
            <v>0.17</v>
          </cell>
          <cell r="AI205">
            <v>0.28999999999999998</v>
          </cell>
          <cell r="AJ205">
            <v>31.2</v>
          </cell>
          <cell r="AK205">
            <v>34</v>
          </cell>
          <cell r="AL205">
            <v>1.85</v>
          </cell>
          <cell r="AM205">
            <v>540</v>
          </cell>
          <cell r="AN205">
            <v>230</v>
          </cell>
          <cell r="AO205">
            <v>39</v>
          </cell>
          <cell r="AP205">
            <v>79</v>
          </cell>
          <cell r="AQ205">
            <v>21</v>
          </cell>
          <cell r="AR205">
            <v>1.7</v>
          </cell>
          <cell r="AS205">
            <v>0.7</v>
          </cell>
        </row>
        <row r="206">
          <cell r="A206">
            <v>134</v>
          </cell>
          <cell r="B206" t="str">
            <v>Caldeirada de cabrito com azeite e banha</v>
          </cell>
          <cell r="C206" t="str">
            <v>Pratos compostos</v>
          </cell>
          <cell r="D206" t="str">
            <v>Pratos, incl. refeições prontas a comer (excluindo sopas e saladas)</v>
          </cell>
          <cell r="E206" t="str">
            <v>Pratos, excluindo pratos  de massa ou arroz, sanduíches e pizza</v>
          </cell>
          <cell r="F206">
            <v>119</v>
          </cell>
          <cell r="G206">
            <v>500</v>
          </cell>
          <cell r="H206">
            <v>4.3</v>
          </cell>
          <cell r="I206">
            <v>1.1000000000000001</v>
          </cell>
          <cell r="J206">
            <v>2.4</v>
          </cell>
          <cell r="K206">
            <v>0.4</v>
          </cell>
          <cell r="L206">
            <v>0.311</v>
          </cell>
          <cell r="M206">
            <v>0.1</v>
          </cell>
          <cell r="N206">
            <v>8.3000000000000007</v>
          </cell>
          <cell r="O206">
            <v>0.9</v>
          </cell>
          <cell r="P206">
            <v>0</v>
          </cell>
          <cell r="Q206">
            <v>7.3</v>
          </cell>
          <cell r="R206">
            <v>0.9</v>
          </cell>
          <cell r="S206">
            <v>11.3</v>
          </cell>
          <cell r="T206">
            <v>0.8</v>
          </cell>
          <cell r="U206">
            <v>0</v>
          </cell>
          <cell r="V206">
            <v>73.5</v>
          </cell>
          <cell r="W206">
            <v>0</v>
          </cell>
          <cell r="X206">
            <v>31</v>
          </cell>
          <cell r="Y206">
            <v>15</v>
          </cell>
          <cell r="Z206">
            <v>92</v>
          </cell>
          <cell r="AA206">
            <v>0</v>
          </cell>
          <cell r="AB206">
            <v>0.34</v>
          </cell>
          <cell r="AC206">
            <v>0.11</v>
          </cell>
          <cell r="AD206">
            <v>0.12</v>
          </cell>
          <cell r="AE206">
            <v>2.2000000000000002</v>
          </cell>
          <cell r="AF206">
            <v>5.98</v>
          </cell>
          <cell r="AG206">
            <v>2.42</v>
          </cell>
          <cell r="AH206">
            <v>0.26</v>
          </cell>
          <cell r="AI206">
            <v>0.33</v>
          </cell>
          <cell r="AJ206">
            <v>9.1</v>
          </cell>
          <cell r="AK206">
            <v>15</v>
          </cell>
          <cell r="AL206">
            <v>1.74</v>
          </cell>
          <cell r="AM206">
            <v>330</v>
          </cell>
          <cell r="AN206">
            <v>310</v>
          </cell>
          <cell r="AO206">
            <v>10</v>
          </cell>
          <cell r="AP206">
            <v>110</v>
          </cell>
          <cell r="AQ206">
            <v>16</v>
          </cell>
          <cell r="AR206">
            <v>0.5</v>
          </cell>
          <cell r="AS206">
            <v>1.9</v>
          </cell>
        </row>
        <row r="207">
          <cell r="A207">
            <v>135</v>
          </cell>
          <cell r="B207" t="str">
            <v>Caldeirada de cabrito com azeite e margarina</v>
          </cell>
          <cell r="C207" t="str">
            <v>Pratos compostos</v>
          </cell>
          <cell r="D207" t="str">
            <v>Pratos, incl. refeições prontas a comer (excluindo sopas e saladas)</v>
          </cell>
          <cell r="E207" t="str">
            <v>Pratos, excluindo pratos  de massa ou arroz, sanduíches e pizza</v>
          </cell>
          <cell r="F207">
            <v>116</v>
          </cell>
          <cell r="G207">
            <v>488</v>
          </cell>
          <cell r="H207">
            <v>4</v>
          </cell>
          <cell r="I207">
            <v>1.3</v>
          </cell>
          <cell r="J207">
            <v>1.9</v>
          </cell>
          <cell r="K207">
            <v>0.5</v>
          </cell>
          <cell r="L207">
            <v>0.439</v>
          </cell>
          <cell r="M207">
            <v>0.1</v>
          </cell>
          <cell r="N207">
            <v>8.3000000000000007</v>
          </cell>
          <cell r="O207">
            <v>0.9</v>
          </cell>
          <cell r="P207">
            <v>0</v>
          </cell>
          <cell r="Q207">
            <v>7.3</v>
          </cell>
          <cell r="R207">
            <v>0.9</v>
          </cell>
          <cell r="S207">
            <v>11.3</v>
          </cell>
          <cell r="T207">
            <v>0.9</v>
          </cell>
          <cell r="U207">
            <v>0</v>
          </cell>
          <cell r="V207">
            <v>73.7</v>
          </cell>
          <cell r="W207">
            <v>0</v>
          </cell>
          <cell r="X207">
            <v>30</v>
          </cell>
          <cell r="Y207">
            <v>23</v>
          </cell>
          <cell r="Z207">
            <v>97</v>
          </cell>
          <cell r="AA207">
            <v>0</v>
          </cell>
          <cell r="AB207">
            <v>0.33</v>
          </cell>
          <cell r="AC207">
            <v>0.11</v>
          </cell>
          <cell r="AD207">
            <v>0.12</v>
          </cell>
          <cell r="AE207">
            <v>2.2000000000000002</v>
          </cell>
          <cell r="AF207">
            <v>5.98</v>
          </cell>
          <cell r="AG207">
            <v>2.42</v>
          </cell>
          <cell r="AH207">
            <v>0.26</v>
          </cell>
          <cell r="AI207">
            <v>0.33</v>
          </cell>
          <cell r="AJ207">
            <v>9.1</v>
          </cell>
          <cell r="AK207">
            <v>15</v>
          </cell>
          <cell r="AL207">
            <v>1.78</v>
          </cell>
          <cell r="AM207">
            <v>340</v>
          </cell>
          <cell r="AN207">
            <v>310</v>
          </cell>
          <cell r="AO207">
            <v>10</v>
          </cell>
          <cell r="AP207">
            <v>110</v>
          </cell>
          <cell r="AQ207">
            <v>16</v>
          </cell>
          <cell r="AR207">
            <v>0.5</v>
          </cell>
          <cell r="AS207">
            <v>1.9</v>
          </cell>
        </row>
        <row r="208">
          <cell r="A208">
            <v>833</v>
          </cell>
          <cell r="B208" t="str">
            <v>Caldeirada de enguias</v>
          </cell>
          <cell r="C208" t="str">
            <v>Pratos compostos</v>
          </cell>
          <cell r="D208" t="str">
            <v>Pratos, incl. refeições prontas a comer (excluindo sopas e saladas)</v>
          </cell>
          <cell r="E208" t="str">
            <v>Pratos, excluindo pratos  de massa ou arroz, sanduíches e pizza</v>
          </cell>
          <cell r="F208">
            <v>171</v>
          </cell>
          <cell r="G208">
            <v>709</v>
          </cell>
          <cell r="H208">
            <v>11.9</v>
          </cell>
          <cell r="I208">
            <v>3.5</v>
          </cell>
          <cell r="J208">
            <v>1.6</v>
          </cell>
          <cell r="K208">
            <v>3.9</v>
          </cell>
          <cell r="L208">
            <v>0.16</v>
          </cell>
          <cell r="M208">
            <v>0</v>
          </cell>
          <cell r="N208">
            <v>8.1999999999999993</v>
          </cell>
          <cell r="O208">
            <v>1.7</v>
          </cell>
          <cell r="P208">
            <v>0.2</v>
          </cell>
          <cell r="Q208">
            <v>6.3</v>
          </cell>
          <cell r="R208">
            <v>1.1000000000000001</v>
          </cell>
          <cell r="S208">
            <v>6.6</v>
          </cell>
          <cell r="T208">
            <v>0.6</v>
          </cell>
          <cell r="U208">
            <v>0.3</v>
          </cell>
          <cell r="V208">
            <v>70.2</v>
          </cell>
          <cell r="W208">
            <v>0</v>
          </cell>
          <cell r="X208">
            <v>10</v>
          </cell>
          <cell r="Y208">
            <v>369</v>
          </cell>
          <cell r="Z208">
            <v>112</v>
          </cell>
          <cell r="AA208">
            <v>4.5999999999999996</v>
          </cell>
          <cell r="AB208">
            <v>1.42</v>
          </cell>
          <cell r="AC208">
            <v>0.15</v>
          </cell>
          <cell r="AD208">
            <v>0.08</v>
          </cell>
          <cell r="AE208">
            <v>0.95</v>
          </cell>
          <cell r="AF208">
            <v>2.5099999999999998</v>
          </cell>
          <cell r="AG208">
            <v>1.24</v>
          </cell>
          <cell r="AH208">
            <v>0.22</v>
          </cell>
          <cell r="AI208">
            <v>0.54</v>
          </cell>
          <cell r="AJ208">
            <v>7.4</v>
          </cell>
          <cell r="AK208">
            <v>13</v>
          </cell>
          <cell r="AL208">
            <v>1.53</v>
          </cell>
          <cell r="AM208">
            <v>240</v>
          </cell>
          <cell r="AN208">
            <v>280</v>
          </cell>
          <cell r="AO208">
            <v>68</v>
          </cell>
          <cell r="AP208">
            <v>100</v>
          </cell>
          <cell r="AQ208">
            <v>16</v>
          </cell>
          <cell r="AR208">
            <v>0.5</v>
          </cell>
          <cell r="AS208">
            <v>1.2</v>
          </cell>
        </row>
        <row r="209">
          <cell r="A209">
            <v>1048</v>
          </cell>
          <cell r="B209" t="str">
            <v>Caldeirada de enguias à moda de Aveiro</v>
          </cell>
          <cell r="C209" t="str">
            <v>Pratos compostos</v>
          </cell>
          <cell r="D209" t="str">
            <v>Pratos, incl. refeições prontas a comer (excluindo sopas e saladas)</v>
          </cell>
          <cell r="E209" t="str">
            <v>Pratos, excluindo pratos  de massa ou arroz, sanduíches e pizza</v>
          </cell>
          <cell r="F209">
            <v>245</v>
          </cell>
          <cell r="G209">
            <v>1010</v>
          </cell>
          <cell r="H209">
            <v>21.4</v>
          </cell>
          <cell r="I209">
            <v>5.8</v>
          </cell>
          <cell r="J209">
            <v>6.5</v>
          </cell>
          <cell r="K209">
            <v>5.3</v>
          </cell>
          <cell r="L209">
            <v>0.68899999999999995</v>
          </cell>
          <cell r="M209">
            <v>0</v>
          </cell>
          <cell r="N209">
            <v>5.3</v>
          </cell>
          <cell r="O209">
            <v>0.7</v>
          </cell>
          <cell r="P209">
            <v>0.2</v>
          </cell>
          <cell r="Q209">
            <v>4.4000000000000004</v>
          </cell>
          <cell r="R209">
            <v>0.7</v>
          </cell>
          <cell r="S209">
            <v>7.4</v>
          </cell>
          <cell r="T209">
            <v>0.7</v>
          </cell>
          <cell r="U209">
            <v>0</v>
          </cell>
          <cell r="V209">
            <v>63.5</v>
          </cell>
          <cell r="W209">
            <v>0</v>
          </cell>
          <cell r="X209">
            <v>16</v>
          </cell>
          <cell r="Y209">
            <v>446</v>
          </cell>
          <cell r="Z209">
            <v>68</v>
          </cell>
          <cell r="AA209">
            <v>7.8</v>
          </cell>
          <cell r="AB209">
            <v>1.84</v>
          </cell>
          <cell r="AC209">
            <v>0.22</v>
          </cell>
          <cell r="AD209">
            <v>0.14000000000000001</v>
          </cell>
          <cell r="AE209">
            <v>1.1000000000000001</v>
          </cell>
          <cell r="AF209">
            <v>2.5</v>
          </cell>
          <cell r="AG209">
            <v>1.4</v>
          </cell>
          <cell r="AH209">
            <v>0.22</v>
          </cell>
          <cell r="AI209">
            <v>0.93</v>
          </cell>
          <cell r="AJ209">
            <v>9.3000000000000007</v>
          </cell>
          <cell r="AK209">
            <v>20</v>
          </cell>
          <cell r="AL209">
            <v>1.53</v>
          </cell>
          <cell r="AM209">
            <v>290</v>
          </cell>
          <cell r="AN209">
            <v>250</v>
          </cell>
          <cell r="AO209">
            <v>80</v>
          </cell>
          <cell r="AP209">
            <v>140</v>
          </cell>
          <cell r="AQ209">
            <v>16</v>
          </cell>
          <cell r="AR209">
            <v>0.5</v>
          </cell>
          <cell r="AS209">
            <v>1.4</v>
          </cell>
        </row>
        <row r="210">
          <cell r="A210">
            <v>1052</v>
          </cell>
          <cell r="B210" t="str">
            <v>Caldeirada de pargo e peixe-espada-preto</v>
          </cell>
          <cell r="C210" t="str">
            <v>Pratos compostos</v>
          </cell>
          <cell r="D210" t="str">
            <v>Pratos, incl. refeições prontas a comer (excluindo sopas e saladas)</v>
          </cell>
          <cell r="E210" t="str">
            <v>Pratos, excluindo pratos  de massa ou arroz, sanduíches e pizza</v>
          </cell>
          <cell r="F210">
            <v>138</v>
          </cell>
          <cell r="G210">
            <v>575</v>
          </cell>
          <cell r="H210">
            <v>9.8000000000000007</v>
          </cell>
          <cell r="I210">
            <v>1.5</v>
          </cell>
          <cell r="J210">
            <v>7.4</v>
          </cell>
          <cell r="K210">
            <v>0.8</v>
          </cell>
          <cell r="L210">
            <v>0.61899999999999999</v>
          </cell>
          <cell r="M210">
            <v>0</v>
          </cell>
          <cell r="N210">
            <v>4.4000000000000004</v>
          </cell>
          <cell r="O210">
            <v>1.3</v>
          </cell>
          <cell r="P210">
            <v>0.1</v>
          </cell>
          <cell r="Q210">
            <v>2.9</v>
          </cell>
          <cell r="R210">
            <v>0.8</v>
          </cell>
          <cell r="S210">
            <v>7.2</v>
          </cell>
          <cell r="T210">
            <v>0.7</v>
          </cell>
          <cell r="U210">
            <v>0.3</v>
          </cell>
          <cell r="V210">
            <v>75.900000000000006</v>
          </cell>
          <cell r="W210">
            <v>0</v>
          </cell>
          <cell r="X210">
            <v>10</v>
          </cell>
          <cell r="Y210">
            <v>31</v>
          </cell>
          <cell r="Z210">
            <v>161</v>
          </cell>
          <cell r="AA210">
            <v>1.7</v>
          </cell>
          <cell r="AB210">
            <v>1.82</v>
          </cell>
          <cell r="AC210">
            <v>0.11</v>
          </cell>
          <cell r="AD210">
            <v>0.03</v>
          </cell>
          <cell r="AE210">
            <v>2.2999999999999998</v>
          </cell>
          <cell r="AF210">
            <v>3.64</v>
          </cell>
          <cell r="AG210">
            <v>1.35</v>
          </cell>
          <cell r="AH210">
            <v>0.26</v>
          </cell>
          <cell r="AI210">
            <v>0.67</v>
          </cell>
          <cell r="AJ210">
            <v>11.2</v>
          </cell>
          <cell r="AK210">
            <v>17</v>
          </cell>
          <cell r="AL210">
            <v>1.41</v>
          </cell>
          <cell r="AM210">
            <v>280</v>
          </cell>
          <cell r="AN210">
            <v>290</v>
          </cell>
          <cell r="AO210">
            <v>15</v>
          </cell>
          <cell r="AP210">
            <v>92</v>
          </cell>
          <cell r="AQ210">
            <v>20</v>
          </cell>
          <cell r="AR210">
            <v>0.7</v>
          </cell>
          <cell r="AS210">
            <v>0.4</v>
          </cell>
        </row>
        <row r="211">
          <cell r="A211">
            <v>1053</v>
          </cell>
          <cell r="B211" t="str">
            <v>Caldeirada de peixe</v>
          </cell>
          <cell r="C211" t="str">
            <v>Pratos compostos</v>
          </cell>
          <cell r="D211" t="str">
            <v>Pratos, incl. refeições prontas a comer (excluindo sopas e saladas)</v>
          </cell>
          <cell r="E211" t="str">
            <v>Pratos, excluindo pratos  de massa ou arroz, sanduíches e pizza</v>
          </cell>
          <cell r="F211">
            <v>84</v>
          </cell>
          <cell r="G211">
            <v>350</v>
          </cell>
          <cell r="H211">
            <v>3.5</v>
          </cell>
          <cell r="I211">
            <v>0.5</v>
          </cell>
          <cell r="J211">
            <v>2.4</v>
          </cell>
          <cell r="K211">
            <v>0.4</v>
          </cell>
          <cell r="L211">
            <v>0.26600000000000001</v>
          </cell>
          <cell r="M211">
            <v>0</v>
          </cell>
          <cell r="N211">
            <v>4.4000000000000004</v>
          </cell>
          <cell r="O211">
            <v>1.3</v>
          </cell>
          <cell r="P211">
            <v>0.1</v>
          </cell>
          <cell r="Q211">
            <v>2.9</v>
          </cell>
          <cell r="R211">
            <v>0.8</v>
          </cell>
          <cell r="S211">
            <v>7.5</v>
          </cell>
          <cell r="T211">
            <v>0.8</v>
          </cell>
          <cell r="U211">
            <v>0.4</v>
          </cell>
          <cell r="V211">
            <v>81.400000000000006</v>
          </cell>
          <cell r="W211">
            <v>0</v>
          </cell>
          <cell r="X211">
            <v>17</v>
          </cell>
          <cell r="Y211">
            <v>61</v>
          </cell>
          <cell r="Z211">
            <v>186</v>
          </cell>
          <cell r="AA211">
            <v>5.9</v>
          </cell>
          <cell r="AB211">
            <v>0.99</v>
          </cell>
          <cell r="AC211">
            <v>0.09</v>
          </cell>
          <cell r="AD211">
            <v>0.04</v>
          </cell>
          <cell r="AE211">
            <v>1.2</v>
          </cell>
          <cell r="AF211">
            <v>2.64</v>
          </cell>
          <cell r="AG211">
            <v>1.41</v>
          </cell>
          <cell r="AH211">
            <v>0.2</v>
          </cell>
          <cell r="AI211">
            <v>4.2</v>
          </cell>
          <cell r="AJ211">
            <v>12.7</v>
          </cell>
          <cell r="AK211">
            <v>17</v>
          </cell>
          <cell r="AL211">
            <v>1.45</v>
          </cell>
          <cell r="AM211">
            <v>320</v>
          </cell>
          <cell r="AN211">
            <v>260</v>
          </cell>
          <cell r="AO211">
            <v>36</v>
          </cell>
          <cell r="AP211">
            <v>110</v>
          </cell>
          <cell r="AQ211">
            <v>28</v>
          </cell>
          <cell r="AR211">
            <v>1.3</v>
          </cell>
          <cell r="AS211">
            <v>0.5</v>
          </cell>
        </row>
        <row r="212">
          <cell r="A212">
            <v>1051</v>
          </cell>
          <cell r="B212" t="str">
            <v>Caldeirada de safio com amêijoas</v>
          </cell>
          <cell r="C212" t="str">
            <v>Pratos compostos</v>
          </cell>
          <cell r="D212" t="str">
            <v>Pratos, incl. refeições prontas a comer (excluindo sopas e saladas)</v>
          </cell>
          <cell r="E212" t="str">
            <v>Pratos, excluindo pratos  de massa ou arroz, sanduíches e pizza</v>
          </cell>
          <cell r="F212">
            <v>80</v>
          </cell>
          <cell r="G212">
            <v>335</v>
          </cell>
          <cell r="H212">
            <v>2.7</v>
          </cell>
          <cell r="I212">
            <v>0.5</v>
          </cell>
          <cell r="J212">
            <v>1.6</v>
          </cell>
          <cell r="K212">
            <v>0.4</v>
          </cell>
          <cell r="L212">
            <v>0.154</v>
          </cell>
          <cell r="M212">
            <v>0</v>
          </cell>
          <cell r="N212">
            <v>5.8</v>
          </cell>
          <cell r="O212">
            <v>1.4</v>
          </cell>
          <cell r="P212">
            <v>0.1</v>
          </cell>
          <cell r="Q212">
            <v>4.3</v>
          </cell>
          <cell r="R212">
            <v>0.9</v>
          </cell>
          <cell r="S212">
            <v>6.9</v>
          </cell>
          <cell r="T212">
            <v>0.4</v>
          </cell>
          <cell r="U212">
            <v>0.4</v>
          </cell>
          <cell r="V212">
            <v>81.900000000000006</v>
          </cell>
          <cell r="W212">
            <v>0</v>
          </cell>
          <cell r="X212">
            <v>18</v>
          </cell>
          <cell r="Y212">
            <v>116</v>
          </cell>
          <cell r="Z212">
            <v>202</v>
          </cell>
          <cell r="AA212">
            <v>25</v>
          </cell>
          <cell r="AB212">
            <v>0.96</v>
          </cell>
          <cell r="AC212">
            <v>0.09</v>
          </cell>
          <cell r="AD212">
            <v>0.04</v>
          </cell>
          <cell r="AE212">
            <v>1.1000000000000001</v>
          </cell>
          <cell r="AF212">
            <v>2.44</v>
          </cell>
          <cell r="AG212">
            <v>1.33</v>
          </cell>
          <cell r="AH212">
            <v>0.33</v>
          </cell>
          <cell r="AI212">
            <v>3.5</v>
          </cell>
          <cell r="AJ212">
            <v>14.9</v>
          </cell>
          <cell r="AK212">
            <v>19</v>
          </cell>
          <cell r="AL212">
            <v>1.02</v>
          </cell>
          <cell r="AM212">
            <v>160</v>
          </cell>
          <cell r="AN212">
            <v>290</v>
          </cell>
          <cell r="AO212">
            <v>49</v>
          </cell>
          <cell r="AP212">
            <v>96</v>
          </cell>
          <cell r="AQ212">
            <v>25</v>
          </cell>
          <cell r="AR212">
            <v>1.2</v>
          </cell>
          <cell r="AS212">
            <v>0.6</v>
          </cell>
        </row>
        <row r="213">
          <cell r="A213">
            <v>1127</v>
          </cell>
          <cell r="B213" t="str">
            <v>Caldeirada de safio com batatas</v>
          </cell>
          <cell r="C213" t="str">
            <v>Pratos compostos</v>
          </cell>
          <cell r="D213" t="str">
            <v>Pratos, incl. refeições prontas a comer (excluindo sopas e saladas)</v>
          </cell>
          <cell r="E213" t="str">
            <v>Pratos, excluindo pratos  de massa ou arroz, sanduíches e pizza</v>
          </cell>
          <cell r="F213">
            <v>81</v>
          </cell>
          <cell r="G213">
            <v>339</v>
          </cell>
          <cell r="H213">
            <v>3.1</v>
          </cell>
          <cell r="I213">
            <v>0.6</v>
          </cell>
          <cell r="J213">
            <v>2.2000000000000002</v>
          </cell>
          <cell r="K213">
            <v>0.4</v>
          </cell>
          <cell r="L213">
            <v>0.2</v>
          </cell>
          <cell r="M213">
            <v>0</v>
          </cell>
          <cell r="N213">
            <v>7.2</v>
          </cell>
          <cell r="O213">
            <v>1.9</v>
          </cell>
          <cell r="P213">
            <v>0.2</v>
          </cell>
          <cell r="Q213">
            <v>5.3</v>
          </cell>
          <cell r="R213">
            <v>1.3</v>
          </cell>
          <cell r="S213">
            <v>4.5</v>
          </cell>
          <cell r="T213">
            <v>0.7</v>
          </cell>
          <cell r="U213">
            <v>0.6</v>
          </cell>
          <cell r="V213">
            <v>83.4</v>
          </cell>
          <cell r="W213">
            <v>0</v>
          </cell>
          <cell r="X213">
            <v>11</v>
          </cell>
          <cell r="Y213">
            <v>116</v>
          </cell>
          <cell r="Z213">
            <v>323</v>
          </cell>
          <cell r="AA213">
            <v>17.7</v>
          </cell>
          <cell r="AB213">
            <v>1.1499999999999999</v>
          </cell>
          <cell r="AC213">
            <v>0.11</v>
          </cell>
          <cell r="AD213">
            <v>0.03</v>
          </cell>
          <cell r="AE213">
            <v>0.88</v>
          </cell>
          <cell r="AF213">
            <v>2.13</v>
          </cell>
          <cell r="AG213">
            <v>1.03</v>
          </cell>
          <cell r="AH213">
            <v>0.27</v>
          </cell>
          <cell r="AI213">
            <v>0.06</v>
          </cell>
          <cell r="AJ213">
            <v>16.600000000000001</v>
          </cell>
          <cell r="AK213">
            <v>19.8</v>
          </cell>
          <cell r="AL213">
            <v>1.5</v>
          </cell>
          <cell r="AM213">
            <v>310</v>
          </cell>
          <cell r="AN213">
            <v>310</v>
          </cell>
          <cell r="AO213">
            <v>56</v>
          </cell>
          <cell r="AP213">
            <v>73</v>
          </cell>
          <cell r="AQ213">
            <v>18</v>
          </cell>
          <cell r="AR213">
            <v>0.6</v>
          </cell>
          <cell r="AS213">
            <v>0.5</v>
          </cell>
        </row>
        <row r="214">
          <cell r="A214">
            <v>895</v>
          </cell>
          <cell r="B214" t="str">
            <v>Caldeirada de safio, raia e tamboril</v>
          </cell>
          <cell r="C214" t="str">
            <v>Pratos compostos</v>
          </cell>
          <cell r="D214" t="str">
            <v>Pratos, incl. refeições prontas a comer (excluindo sopas e saladas)</v>
          </cell>
          <cell r="E214" t="str">
            <v>Pratos, excluindo pratos  de massa ou arroz, sanduíches e pizza</v>
          </cell>
          <cell r="F214">
            <v>98</v>
          </cell>
          <cell r="G214">
            <v>412</v>
          </cell>
          <cell r="H214">
            <v>2.9</v>
          </cell>
          <cell r="I214">
            <v>0.4</v>
          </cell>
          <cell r="J214">
            <v>2.1</v>
          </cell>
          <cell r="K214">
            <v>0.3</v>
          </cell>
          <cell r="L214">
            <v>0.215</v>
          </cell>
          <cell r="M214">
            <v>0</v>
          </cell>
          <cell r="N214">
            <v>9.8000000000000007</v>
          </cell>
          <cell r="O214">
            <v>1.8</v>
          </cell>
          <cell r="P214">
            <v>0.2</v>
          </cell>
          <cell r="Q214">
            <v>7.8</v>
          </cell>
          <cell r="R214">
            <v>1.3</v>
          </cell>
          <cell r="S214">
            <v>7</v>
          </cell>
          <cell r="T214">
            <v>0.9</v>
          </cell>
          <cell r="U214">
            <v>0.3</v>
          </cell>
          <cell r="V214">
            <v>76</v>
          </cell>
          <cell r="W214">
            <v>0</v>
          </cell>
          <cell r="X214">
            <v>14</v>
          </cell>
          <cell r="Y214">
            <v>44</v>
          </cell>
          <cell r="Z214">
            <v>113</v>
          </cell>
          <cell r="AA214">
            <v>6.1</v>
          </cell>
          <cell r="AB214">
            <v>0.87</v>
          </cell>
          <cell r="AC214">
            <v>0.12</v>
          </cell>
          <cell r="AD214">
            <v>0.02</v>
          </cell>
          <cell r="AE214">
            <v>1.2</v>
          </cell>
          <cell r="AF214">
            <v>2.79</v>
          </cell>
          <cell r="AG214">
            <v>1.33</v>
          </cell>
          <cell r="AH214">
            <v>0.27</v>
          </cell>
          <cell r="AI214">
            <v>0.1</v>
          </cell>
          <cell r="AJ214">
            <v>8.9</v>
          </cell>
          <cell r="AK214">
            <v>17</v>
          </cell>
          <cell r="AL214">
            <v>1.85</v>
          </cell>
          <cell r="AM214">
            <v>370</v>
          </cell>
          <cell r="AN214">
            <v>330</v>
          </cell>
          <cell r="AO214">
            <v>45</v>
          </cell>
          <cell r="AP214">
            <v>100</v>
          </cell>
          <cell r="AQ214">
            <v>20</v>
          </cell>
          <cell r="AR214">
            <v>0.4</v>
          </cell>
          <cell r="AS214">
            <v>0.4</v>
          </cell>
        </row>
        <row r="215">
          <cell r="A215">
            <v>300</v>
          </cell>
          <cell r="B215" t="str">
            <v>Caldo preparado com cubo de carne de galinha (diluição 2%)</v>
          </cell>
          <cell r="C215" t="str">
            <v>Temperos, molhos e condimentos</v>
          </cell>
          <cell r="D215" t="str">
            <v>Extratos salgados e ingredientes para molhos</v>
          </cell>
          <cell r="E215" t="str">
            <v>Cubos de caldo ou granulado (base de caldo)</v>
          </cell>
          <cell r="F215">
            <v>5</v>
          </cell>
          <cell r="G215">
            <v>20</v>
          </cell>
          <cell r="H215">
            <v>0.3</v>
          </cell>
          <cell r="I215">
            <v>0.1</v>
          </cell>
          <cell r="J215">
            <v>0.1</v>
          </cell>
          <cell r="K215">
            <v>0.1</v>
          </cell>
          <cell r="L215">
            <v>0.1</v>
          </cell>
          <cell r="M215">
            <v>0</v>
          </cell>
          <cell r="N215">
            <v>0.2</v>
          </cell>
          <cell r="O215">
            <v>0</v>
          </cell>
          <cell r="P215">
            <v>0</v>
          </cell>
          <cell r="Q215">
            <v>0.2</v>
          </cell>
          <cell r="R215">
            <v>0</v>
          </cell>
          <cell r="S215">
            <v>0.3</v>
          </cell>
          <cell r="T215">
            <v>0.8</v>
          </cell>
          <cell r="U215">
            <v>0</v>
          </cell>
          <cell r="V215">
            <v>98.3</v>
          </cell>
          <cell r="W215">
            <v>0</v>
          </cell>
          <cell r="X215">
            <v>0</v>
          </cell>
          <cell r="Y215">
            <v>1</v>
          </cell>
          <cell r="Z215">
            <v>0</v>
          </cell>
          <cell r="AA215">
            <v>0.1</v>
          </cell>
          <cell r="AB215">
            <v>0.01</v>
          </cell>
          <cell r="AC215">
            <v>0.01</v>
          </cell>
          <cell r="AD215">
            <v>0.01</v>
          </cell>
          <cell r="AE215">
            <v>0.09</v>
          </cell>
          <cell r="AF215">
            <v>0.14000000000000001</v>
          </cell>
          <cell r="AG215">
            <v>0.06</v>
          </cell>
          <cell r="AH215">
            <v>0.01</v>
          </cell>
          <cell r="AI215">
            <v>0.01</v>
          </cell>
          <cell r="AJ215">
            <v>0</v>
          </cell>
          <cell r="AK215">
            <v>0.1</v>
          </cell>
          <cell r="AL215">
            <v>0.9</v>
          </cell>
          <cell r="AM215">
            <v>330</v>
          </cell>
          <cell r="AN215">
            <v>8</v>
          </cell>
          <cell r="AO215">
            <v>6</v>
          </cell>
          <cell r="AP215">
            <v>4</v>
          </cell>
          <cell r="AQ215">
            <v>1</v>
          </cell>
          <cell r="AR215">
            <v>0</v>
          </cell>
          <cell r="AS215">
            <v>0.1</v>
          </cell>
        </row>
        <row r="216">
          <cell r="A216">
            <v>299</v>
          </cell>
          <cell r="B216" t="str">
            <v>Caldo preparado com cubo de carne de vaca (diluição 2%)</v>
          </cell>
          <cell r="C216" t="str">
            <v>Temperos, molhos e condimentos</v>
          </cell>
          <cell r="D216" t="str">
            <v>Extratos salgados e ingredientes para molhos</v>
          </cell>
          <cell r="E216" t="str">
            <v>Cubos de caldo ou granulado (base de caldo)</v>
          </cell>
          <cell r="F216">
            <v>4</v>
          </cell>
          <cell r="G216">
            <v>18</v>
          </cell>
          <cell r="H216">
            <v>0.2</v>
          </cell>
          <cell r="I216">
            <v>0.1</v>
          </cell>
          <cell r="J216">
            <v>0.1</v>
          </cell>
          <cell r="K216">
            <v>0</v>
          </cell>
          <cell r="L216">
            <v>0</v>
          </cell>
          <cell r="M216">
            <v>0</v>
          </cell>
          <cell r="N216">
            <v>0.2</v>
          </cell>
          <cell r="O216">
            <v>0</v>
          </cell>
          <cell r="P216">
            <v>0</v>
          </cell>
          <cell r="Q216">
            <v>0.2</v>
          </cell>
          <cell r="R216">
            <v>0</v>
          </cell>
          <cell r="S216">
            <v>0.4</v>
          </cell>
          <cell r="T216">
            <v>0.8</v>
          </cell>
          <cell r="U216">
            <v>0</v>
          </cell>
          <cell r="V216">
            <v>98.3</v>
          </cell>
          <cell r="W216">
            <v>0</v>
          </cell>
          <cell r="X216">
            <v>0</v>
          </cell>
          <cell r="Y216">
            <v>0</v>
          </cell>
          <cell r="Z216">
            <v>0</v>
          </cell>
          <cell r="AA216">
            <v>0</v>
          </cell>
          <cell r="AB216">
            <v>0</v>
          </cell>
          <cell r="AC216">
            <v>0.01</v>
          </cell>
          <cell r="AD216">
            <v>0.01</v>
          </cell>
          <cell r="AE216">
            <v>0.11</v>
          </cell>
          <cell r="AF216">
            <v>0.19</v>
          </cell>
          <cell r="AG216">
            <v>7.0000000000000007E-2</v>
          </cell>
          <cell r="AH216">
            <v>0.01</v>
          </cell>
          <cell r="AI216">
            <v>0.02</v>
          </cell>
          <cell r="AJ216">
            <v>0</v>
          </cell>
          <cell r="AK216">
            <v>0.7</v>
          </cell>
          <cell r="AL216">
            <v>0.9</v>
          </cell>
          <cell r="AM216">
            <v>300</v>
          </cell>
          <cell r="AN216">
            <v>9</v>
          </cell>
          <cell r="AO216">
            <v>8</v>
          </cell>
          <cell r="AP216">
            <v>7</v>
          </cell>
          <cell r="AQ216">
            <v>3</v>
          </cell>
          <cell r="AR216">
            <v>0</v>
          </cell>
          <cell r="AS216">
            <v>0.1</v>
          </cell>
        </row>
        <row r="217">
          <cell r="A217">
            <v>971</v>
          </cell>
          <cell r="B217" t="str">
            <v>Camarão cozido</v>
          </cell>
          <cell r="C217" t="str">
            <v>Peixes, mariscos, anfíbios, répteis e invertebrados</v>
          </cell>
          <cell r="D217" t="str">
            <v>Crustáceos</v>
          </cell>
          <cell r="E217" t="str">
            <v>Camarões e gambas</v>
          </cell>
          <cell r="F217">
            <v>99</v>
          </cell>
          <cell r="G217">
            <v>421</v>
          </cell>
          <cell r="H217">
            <v>0.8</v>
          </cell>
          <cell r="I217">
            <v>0.2</v>
          </cell>
          <cell r="J217">
            <v>0.1</v>
          </cell>
          <cell r="K217">
            <v>0.4</v>
          </cell>
          <cell r="L217">
            <v>0.1</v>
          </cell>
          <cell r="M217">
            <v>0</v>
          </cell>
          <cell r="N217">
            <v>0.4</v>
          </cell>
          <cell r="O217">
            <v>0</v>
          </cell>
          <cell r="P217">
            <v>0</v>
          </cell>
          <cell r="Q217">
            <v>0.4</v>
          </cell>
          <cell r="R217">
            <v>0</v>
          </cell>
          <cell r="S217">
            <v>22.6</v>
          </cell>
          <cell r="T217">
            <v>4</v>
          </cell>
          <cell r="U217">
            <v>0</v>
          </cell>
          <cell r="V217">
            <v>70.2</v>
          </cell>
          <cell r="W217">
            <v>0</v>
          </cell>
          <cell r="X217">
            <v>198</v>
          </cell>
          <cell r="Y217">
            <v>2</v>
          </cell>
          <cell r="Z217">
            <v>0</v>
          </cell>
          <cell r="AA217">
            <v>0</v>
          </cell>
          <cell r="AB217">
            <v>0.9</v>
          </cell>
          <cell r="AC217">
            <v>0.03</v>
          </cell>
          <cell r="AD217">
            <v>0.01</v>
          </cell>
          <cell r="AE217">
            <v>2.4</v>
          </cell>
          <cell r="AF217">
            <v>7.2</v>
          </cell>
          <cell r="AG217">
            <v>4.8</v>
          </cell>
          <cell r="AH217">
            <v>0.05</v>
          </cell>
          <cell r="AI217">
            <v>2.4</v>
          </cell>
          <cell r="AJ217">
            <v>0</v>
          </cell>
          <cell r="AK217">
            <v>9.8000000000000007</v>
          </cell>
          <cell r="AL217">
            <v>5</v>
          </cell>
          <cell r="AM217">
            <v>1600</v>
          </cell>
          <cell r="AN217">
            <v>230</v>
          </cell>
          <cell r="AO217">
            <v>110</v>
          </cell>
          <cell r="AP217">
            <v>190</v>
          </cell>
          <cell r="AQ217">
            <v>38</v>
          </cell>
          <cell r="AR217">
            <v>2.2999999999999998</v>
          </cell>
          <cell r="AS217">
            <v>0.4</v>
          </cell>
          <cell r="AU217">
            <v>71</v>
          </cell>
        </row>
        <row r="218">
          <cell r="A218">
            <v>970</v>
          </cell>
          <cell r="B218" t="str">
            <v>Camarão cozido sem sal</v>
          </cell>
          <cell r="C218" t="str">
            <v>Peixes, mariscos, anfíbios, répteis e invertebrados</v>
          </cell>
          <cell r="D218" t="str">
            <v>Crustáceos</v>
          </cell>
          <cell r="E218" t="str">
            <v>Camarões e gambas</v>
          </cell>
          <cell r="F218">
            <v>92</v>
          </cell>
          <cell r="G218">
            <v>389</v>
          </cell>
          <cell r="H218">
            <v>1.1000000000000001</v>
          </cell>
          <cell r="I218">
            <v>0.2</v>
          </cell>
          <cell r="J218">
            <v>0.2</v>
          </cell>
          <cell r="K218">
            <v>0.6</v>
          </cell>
          <cell r="L218">
            <v>0.6</v>
          </cell>
          <cell r="M218">
            <v>0</v>
          </cell>
          <cell r="N218">
            <v>0.3</v>
          </cell>
          <cell r="O218">
            <v>0</v>
          </cell>
          <cell r="P218">
            <v>0</v>
          </cell>
          <cell r="Q218">
            <v>0.3</v>
          </cell>
          <cell r="R218">
            <v>0</v>
          </cell>
          <cell r="S218">
            <v>20.2</v>
          </cell>
          <cell r="T218">
            <v>0.6</v>
          </cell>
          <cell r="U218">
            <v>0</v>
          </cell>
          <cell r="V218">
            <v>76.8</v>
          </cell>
          <cell r="W218">
            <v>0</v>
          </cell>
          <cell r="X218">
            <v>308</v>
          </cell>
          <cell r="Y218">
            <v>2</v>
          </cell>
          <cell r="Z218">
            <v>0</v>
          </cell>
          <cell r="AA218">
            <v>0</v>
          </cell>
          <cell r="AB218">
            <v>0.82</v>
          </cell>
          <cell r="AC218">
            <v>0.03</v>
          </cell>
          <cell r="AD218">
            <v>0.01</v>
          </cell>
          <cell r="AE218">
            <v>2.2000000000000002</v>
          </cell>
          <cell r="AF218">
            <v>6.5</v>
          </cell>
          <cell r="AG218">
            <v>4.3</v>
          </cell>
          <cell r="AH218">
            <v>0.05</v>
          </cell>
          <cell r="AI218">
            <v>2.4</v>
          </cell>
          <cell r="AJ218">
            <v>0</v>
          </cell>
          <cell r="AK218">
            <v>9</v>
          </cell>
          <cell r="AL218">
            <v>1.5</v>
          </cell>
          <cell r="AM218">
            <v>230</v>
          </cell>
          <cell r="AN218">
            <v>210</v>
          </cell>
          <cell r="AO218">
            <v>100</v>
          </cell>
          <cell r="AP218">
            <v>180</v>
          </cell>
          <cell r="AQ218">
            <v>35</v>
          </cell>
          <cell r="AR218">
            <v>2.1</v>
          </cell>
          <cell r="AS218">
            <v>0.4</v>
          </cell>
          <cell r="AU218">
            <v>71</v>
          </cell>
        </row>
        <row r="219">
          <cell r="A219">
            <v>969</v>
          </cell>
          <cell r="B219" t="str">
            <v>Camarão cru</v>
          </cell>
          <cell r="C219" t="str">
            <v>Peixes, mariscos, anfíbios, répteis e invertebrados</v>
          </cell>
          <cell r="D219" t="str">
            <v>Crustáceos</v>
          </cell>
          <cell r="E219" t="str">
            <v>Camarões e gambas</v>
          </cell>
          <cell r="F219">
            <v>77</v>
          </cell>
          <cell r="G219">
            <v>327</v>
          </cell>
          <cell r="H219">
            <v>0.6</v>
          </cell>
          <cell r="I219">
            <v>0.1</v>
          </cell>
          <cell r="J219">
            <v>0.1</v>
          </cell>
          <cell r="K219">
            <v>0.3</v>
          </cell>
          <cell r="L219">
            <v>0.1</v>
          </cell>
          <cell r="M219">
            <v>0</v>
          </cell>
          <cell r="N219">
            <v>0.3</v>
          </cell>
          <cell r="O219">
            <v>0</v>
          </cell>
          <cell r="P219">
            <v>0</v>
          </cell>
          <cell r="Q219">
            <v>0.3</v>
          </cell>
          <cell r="R219">
            <v>0</v>
          </cell>
          <cell r="S219">
            <v>17.600000000000001</v>
          </cell>
          <cell r="T219">
            <v>0.5</v>
          </cell>
          <cell r="U219">
            <v>0</v>
          </cell>
          <cell r="V219">
            <v>79.2</v>
          </cell>
          <cell r="W219">
            <v>0</v>
          </cell>
          <cell r="X219">
            <v>154</v>
          </cell>
          <cell r="Y219">
            <v>0</v>
          </cell>
          <cell r="Z219">
            <v>0</v>
          </cell>
          <cell r="AA219">
            <v>0</v>
          </cell>
          <cell r="AB219">
            <v>0.7</v>
          </cell>
          <cell r="AC219">
            <v>0.03</v>
          </cell>
          <cell r="AD219">
            <v>0.01</v>
          </cell>
          <cell r="AE219">
            <v>2</v>
          </cell>
          <cell r="AF219">
            <v>5.8</v>
          </cell>
          <cell r="AG219">
            <v>3.8</v>
          </cell>
          <cell r="AH219">
            <v>0.05</v>
          </cell>
          <cell r="AI219">
            <v>2.1</v>
          </cell>
          <cell r="AJ219">
            <v>0</v>
          </cell>
          <cell r="AK219">
            <v>9</v>
          </cell>
          <cell r="AL219">
            <v>1.5</v>
          </cell>
          <cell r="AM219">
            <v>190</v>
          </cell>
          <cell r="AN219">
            <v>180</v>
          </cell>
          <cell r="AO219">
            <v>87</v>
          </cell>
          <cell r="AP219">
            <v>150</v>
          </cell>
          <cell r="AQ219">
            <v>30</v>
          </cell>
          <cell r="AR219">
            <v>1.8</v>
          </cell>
          <cell r="AS219">
            <v>0.3</v>
          </cell>
        </row>
        <row r="220">
          <cell r="A220">
            <v>549</v>
          </cell>
          <cell r="B220" t="str">
            <v>Canela moída</v>
          </cell>
          <cell r="C220" t="str">
            <v>Leguminosas, frutos de casca rija, sementes oleaginosas e especiarias</v>
          </cell>
          <cell r="D220" t="str">
            <v xml:space="preserve">Especiarias </v>
          </cell>
          <cell r="E220" t="str">
            <v>Especiarias de cascas</v>
          </cell>
          <cell r="F220">
            <v>315</v>
          </cell>
          <cell r="G220">
            <v>1320</v>
          </cell>
          <cell r="H220">
            <v>3.2</v>
          </cell>
          <cell r="I220">
            <v>0.7</v>
          </cell>
          <cell r="J220">
            <v>0.5</v>
          </cell>
          <cell r="K220">
            <v>0.5</v>
          </cell>
          <cell r="L220">
            <v>0.5</v>
          </cell>
          <cell r="M220">
            <v>0</v>
          </cell>
          <cell r="N220">
            <v>55.5</v>
          </cell>
          <cell r="O220">
            <v>55.5</v>
          </cell>
          <cell r="P220">
            <v>0</v>
          </cell>
          <cell r="Q220">
            <v>0</v>
          </cell>
          <cell r="R220">
            <v>24.4</v>
          </cell>
          <cell r="S220">
            <v>3.9</v>
          </cell>
          <cell r="T220">
            <v>0.1</v>
          </cell>
          <cell r="U220">
            <v>0</v>
          </cell>
          <cell r="V220">
            <v>10</v>
          </cell>
          <cell r="W220">
            <v>0</v>
          </cell>
          <cell r="X220">
            <v>0</v>
          </cell>
          <cell r="Y220">
            <v>26</v>
          </cell>
          <cell r="Z220">
            <v>155</v>
          </cell>
          <cell r="AA220">
            <v>0</v>
          </cell>
          <cell r="AB220">
            <v>0.1</v>
          </cell>
          <cell r="AC220">
            <v>0.08</v>
          </cell>
          <cell r="AD220">
            <v>0.14000000000000001</v>
          </cell>
          <cell r="AE220">
            <v>1.3</v>
          </cell>
          <cell r="AF220">
            <v>1.3</v>
          </cell>
          <cell r="AG220">
            <v>0</v>
          </cell>
          <cell r="AH220">
            <v>0.25</v>
          </cell>
          <cell r="AI220">
            <v>0</v>
          </cell>
          <cell r="AJ220">
            <v>28</v>
          </cell>
          <cell r="AK220">
            <v>0</v>
          </cell>
          <cell r="AL220">
            <v>3.6</v>
          </cell>
          <cell r="AM220">
            <v>26</v>
          </cell>
          <cell r="AN220">
            <v>500</v>
          </cell>
          <cell r="AO220">
            <v>1230</v>
          </cell>
          <cell r="AP220">
            <v>61</v>
          </cell>
          <cell r="AQ220">
            <v>56</v>
          </cell>
          <cell r="AR220">
            <v>38</v>
          </cell>
          <cell r="AS220">
            <v>2</v>
          </cell>
        </row>
        <row r="221">
          <cell r="A221">
            <v>1116</v>
          </cell>
          <cell r="B221" t="str">
            <v>Canja de frango com aipo</v>
          </cell>
          <cell r="C221" t="str">
            <v>Pratos compostos</v>
          </cell>
          <cell r="D221" t="str">
            <v>Sopas e saladas</v>
          </cell>
          <cell r="E221" t="str">
            <v>Sopas (prontas a comer)</v>
          </cell>
          <cell r="F221">
            <v>56</v>
          </cell>
          <cell r="G221">
            <v>236</v>
          </cell>
          <cell r="H221">
            <v>1.7</v>
          </cell>
          <cell r="I221">
            <v>0.5</v>
          </cell>
          <cell r="J221">
            <v>0.6</v>
          </cell>
          <cell r="K221">
            <v>0.3</v>
          </cell>
          <cell r="L221">
            <v>0.26800000000000002</v>
          </cell>
          <cell r="M221">
            <v>0</v>
          </cell>
          <cell r="N221">
            <v>2.2999999999999998</v>
          </cell>
          <cell r="O221">
            <v>0.2</v>
          </cell>
          <cell r="P221">
            <v>0.1</v>
          </cell>
          <cell r="Q221">
            <v>2.1</v>
          </cell>
          <cell r="R221">
            <v>0.2</v>
          </cell>
          <cell r="S221">
            <v>7.8</v>
          </cell>
          <cell r="T221">
            <v>0.7</v>
          </cell>
          <cell r="U221">
            <v>0</v>
          </cell>
          <cell r="V221">
            <v>86.9</v>
          </cell>
          <cell r="W221">
            <v>0</v>
          </cell>
          <cell r="X221">
            <v>29</v>
          </cell>
          <cell r="Y221">
            <v>3</v>
          </cell>
          <cell r="Z221">
            <v>0</v>
          </cell>
          <cell r="AA221">
            <v>0.1</v>
          </cell>
          <cell r="AB221">
            <v>0.09</v>
          </cell>
          <cell r="AC221">
            <v>0.06</v>
          </cell>
          <cell r="AD221">
            <v>7.0000000000000007E-2</v>
          </cell>
          <cell r="AE221">
            <v>2.7</v>
          </cell>
          <cell r="AF221">
            <v>4.05</v>
          </cell>
          <cell r="AG221">
            <v>1.46</v>
          </cell>
          <cell r="AH221">
            <v>0.14000000000000001</v>
          </cell>
          <cell r="AI221">
            <v>0.25</v>
          </cell>
          <cell r="AJ221">
            <v>0.7</v>
          </cell>
          <cell r="AK221">
            <v>5.6</v>
          </cell>
          <cell r="AL221">
            <v>1.07</v>
          </cell>
          <cell r="AM221">
            <v>270</v>
          </cell>
          <cell r="AN221">
            <v>150</v>
          </cell>
          <cell r="AO221">
            <v>10</v>
          </cell>
          <cell r="AP221">
            <v>71</v>
          </cell>
          <cell r="AQ221">
            <v>14</v>
          </cell>
          <cell r="AR221">
            <v>0.4</v>
          </cell>
          <cell r="AS221">
            <v>0.4</v>
          </cell>
        </row>
        <row r="222">
          <cell r="A222">
            <v>1117</v>
          </cell>
          <cell r="B222" t="str">
            <v>Canja de frango com massa</v>
          </cell>
          <cell r="C222" t="str">
            <v>Pratos compostos</v>
          </cell>
          <cell r="D222" t="str">
            <v>Sopas e saladas</v>
          </cell>
          <cell r="E222" t="str">
            <v>Sopas (prontas a comer)</v>
          </cell>
          <cell r="F222">
            <v>61</v>
          </cell>
          <cell r="G222">
            <v>258</v>
          </cell>
          <cell r="H222">
            <v>1</v>
          </cell>
          <cell r="I222">
            <v>0.2</v>
          </cell>
          <cell r="J222">
            <v>0.3</v>
          </cell>
          <cell r="K222">
            <v>0.2</v>
          </cell>
          <cell r="L222">
            <v>0.21199999999999999</v>
          </cell>
          <cell r="M222">
            <v>0</v>
          </cell>
          <cell r="N222">
            <v>2.1</v>
          </cell>
          <cell r="O222">
            <v>0.1</v>
          </cell>
          <cell r="P222">
            <v>0</v>
          </cell>
          <cell r="Q222">
            <v>2.1</v>
          </cell>
          <cell r="R222">
            <v>0.2</v>
          </cell>
          <cell r="S222">
            <v>10.8</v>
          </cell>
          <cell r="T222">
            <v>0.2</v>
          </cell>
          <cell r="U222">
            <v>0</v>
          </cell>
          <cell r="V222">
            <v>85.3</v>
          </cell>
          <cell r="W222">
            <v>0</v>
          </cell>
          <cell r="X222">
            <v>40</v>
          </cell>
          <cell r="Y222">
            <v>5</v>
          </cell>
          <cell r="Z222">
            <v>0</v>
          </cell>
          <cell r="AA222">
            <v>0.1</v>
          </cell>
          <cell r="AB222">
            <v>0.09</v>
          </cell>
          <cell r="AC222">
            <v>7.0000000000000007E-2</v>
          </cell>
          <cell r="AD222">
            <v>0.09</v>
          </cell>
          <cell r="AE222">
            <v>3.7</v>
          </cell>
          <cell r="AF222">
            <v>5.59</v>
          </cell>
          <cell r="AG222">
            <v>2.02</v>
          </cell>
          <cell r="AH222">
            <v>0.17</v>
          </cell>
          <cell r="AI222">
            <v>0.33</v>
          </cell>
          <cell r="AJ222">
            <v>0</v>
          </cell>
          <cell r="AK222">
            <v>5.6</v>
          </cell>
          <cell r="AL222">
            <v>0.68</v>
          </cell>
          <cell r="AM222">
            <v>97</v>
          </cell>
          <cell r="AN222">
            <v>180</v>
          </cell>
          <cell r="AO222">
            <v>8.3000000000000007</v>
          </cell>
          <cell r="AP222">
            <v>96</v>
          </cell>
          <cell r="AQ222">
            <v>14</v>
          </cell>
          <cell r="AR222">
            <v>0.4</v>
          </cell>
          <cell r="AS222">
            <v>0.5</v>
          </cell>
        </row>
        <row r="223">
          <cell r="A223">
            <v>1900000026</v>
          </cell>
          <cell r="B223" t="str">
            <v>Canónigos crus</v>
          </cell>
          <cell r="C223" t="str">
            <v>Produtos hortícolas e derivados</v>
          </cell>
          <cell r="D223" t="str">
            <v>Hortícolas folhosos</v>
          </cell>
          <cell r="E223" t="str">
            <v>Alfaces e outros vegetais para salada</v>
          </cell>
          <cell r="F223">
            <v>24</v>
          </cell>
          <cell r="G223">
            <v>100</v>
          </cell>
          <cell r="H223">
            <v>0.4</v>
          </cell>
          <cell r="I223">
            <v>0.1</v>
          </cell>
          <cell r="J223">
            <v>0</v>
          </cell>
          <cell r="K223">
            <v>0.2</v>
          </cell>
          <cell r="L223">
            <v>0.1</v>
          </cell>
          <cell r="M223">
            <v>0</v>
          </cell>
          <cell r="N223">
            <v>2</v>
          </cell>
          <cell r="O223">
            <v>2</v>
          </cell>
          <cell r="P223">
            <v>0</v>
          </cell>
          <cell r="Q223">
            <v>0</v>
          </cell>
          <cell r="R223">
            <v>2.1</v>
          </cell>
          <cell r="S223">
            <v>2</v>
          </cell>
          <cell r="T223">
            <v>0</v>
          </cell>
          <cell r="U223">
            <v>0</v>
          </cell>
          <cell r="V223">
            <v>93.4</v>
          </cell>
          <cell r="W223">
            <v>0</v>
          </cell>
          <cell r="X223">
            <v>0</v>
          </cell>
          <cell r="Y223">
            <v>680</v>
          </cell>
          <cell r="Z223">
            <v>4070</v>
          </cell>
          <cell r="AA223">
            <v>0</v>
          </cell>
          <cell r="AB223">
            <v>0.3</v>
          </cell>
          <cell r="AC223">
            <v>0.08</v>
          </cell>
          <cell r="AD223">
            <v>0.08</v>
          </cell>
          <cell r="AE223">
            <v>0.4</v>
          </cell>
          <cell r="AF223">
            <v>0.5</v>
          </cell>
          <cell r="AG223">
            <v>0.1</v>
          </cell>
          <cell r="AH223">
            <v>0.19</v>
          </cell>
          <cell r="AI223">
            <v>0</v>
          </cell>
          <cell r="AJ223">
            <v>39</v>
          </cell>
          <cell r="AK223">
            <v>94.2</v>
          </cell>
          <cell r="AL223">
            <v>0.65</v>
          </cell>
          <cell r="AM223">
            <v>9.5</v>
          </cell>
          <cell r="AN223">
            <v>380</v>
          </cell>
          <cell r="AO223">
            <v>32</v>
          </cell>
          <cell r="AP223">
            <v>52</v>
          </cell>
          <cell r="AQ223">
            <v>13</v>
          </cell>
          <cell r="AR223">
            <v>3.1</v>
          </cell>
          <cell r="AS223">
            <v>0.5</v>
          </cell>
          <cell r="AU223">
            <v>35</v>
          </cell>
        </row>
        <row r="224">
          <cell r="A224">
            <v>904</v>
          </cell>
          <cell r="B224" t="str">
            <v>Cantarilho (Redfish) assado com cebola, tomate, azeite e bacon</v>
          </cell>
          <cell r="C224" t="str">
            <v>Pratos compostos</v>
          </cell>
          <cell r="D224" t="str">
            <v>Pratos, incl. refeições prontas a comer (excluindo sopas e saladas)</v>
          </cell>
          <cell r="E224" t="str">
            <v>Pratos, excluindo pratos  de massa ou arroz, sanduíches e pizza</v>
          </cell>
          <cell r="F224">
            <v>142</v>
          </cell>
          <cell r="G224">
            <v>593</v>
          </cell>
          <cell r="H224">
            <v>8.6</v>
          </cell>
          <cell r="I224">
            <v>1.5</v>
          </cell>
          <cell r="J224">
            <v>5.3</v>
          </cell>
          <cell r="K224">
            <v>1</v>
          </cell>
          <cell r="L224">
            <v>0.80800000000000005</v>
          </cell>
          <cell r="M224">
            <v>0</v>
          </cell>
          <cell r="N224">
            <v>1.2</v>
          </cell>
          <cell r="O224">
            <v>1.1000000000000001</v>
          </cell>
          <cell r="P224">
            <v>0.1</v>
          </cell>
          <cell r="Q224">
            <v>0.1</v>
          </cell>
          <cell r="R224">
            <v>0.4</v>
          </cell>
          <cell r="S224">
            <v>13.6</v>
          </cell>
          <cell r="T224">
            <v>0.9</v>
          </cell>
          <cell r="U224">
            <v>0.7</v>
          </cell>
          <cell r="V224">
            <v>73.7</v>
          </cell>
          <cell r="W224">
            <v>0</v>
          </cell>
          <cell r="X224">
            <v>31</v>
          </cell>
          <cell r="Y224">
            <v>32</v>
          </cell>
          <cell r="Z224">
            <v>106</v>
          </cell>
          <cell r="AA224">
            <v>1.4</v>
          </cell>
          <cell r="AB224">
            <v>1.89</v>
          </cell>
          <cell r="AC224">
            <v>0.1</v>
          </cell>
          <cell r="AD224">
            <v>0.06</v>
          </cell>
          <cell r="AE224">
            <v>1.9</v>
          </cell>
          <cell r="AF224">
            <v>4.76</v>
          </cell>
          <cell r="AG224">
            <v>2.52</v>
          </cell>
          <cell r="AH224">
            <v>0.17</v>
          </cell>
          <cell r="AI224">
            <v>1.5</v>
          </cell>
          <cell r="AJ224">
            <v>3.9</v>
          </cell>
          <cell r="AK224">
            <v>7.2</v>
          </cell>
          <cell r="AL224">
            <v>1.8</v>
          </cell>
          <cell r="AM224">
            <v>360</v>
          </cell>
          <cell r="AN224">
            <v>270</v>
          </cell>
          <cell r="AO224">
            <v>17</v>
          </cell>
          <cell r="AP224">
            <v>140</v>
          </cell>
          <cell r="AQ224">
            <v>25</v>
          </cell>
          <cell r="AR224">
            <v>0.6</v>
          </cell>
          <cell r="AS224">
            <v>0.5</v>
          </cell>
        </row>
        <row r="225">
          <cell r="A225">
            <v>1160</v>
          </cell>
          <cell r="B225" t="str">
            <v>Cantarilho (Redfish) com batata, no forno</v>
          </cell>
          <cell r="C225" t="str">
            <v>Peixes, mariscos, anfíbios, répteis e invertebrados</v>
          </cell>
          <cell r="D225" t="str">
            <v>Peixe (músculo)</v>
          </cell>
          <cell r="E225" t="str">
            <v>Peixe de mar</v>
          </cell>
          <cell r="F225">
            <v>108</v>
          </cell>
          <cell r="G225">
            <v>452</v>
          </cell>
          <cell r="H225">
            <v>4.9000000000000004</v>
          </cell>
          <cell r="I225">
            <v>0.9</v>
          </cell>
          <cell r="J225">
            <v>3</v>
          </cell>
          <cell r="K225">
            <v>0.6</v>
          </cell>
          <cell r="L225">
            <v>0.47499999999999998</v>
          </cell>
          <cell r="M225">
            <v>0</v>
          </cell>
          <cell r="N225">
            <v>5.7</v>
          </cell>
          <cell r="O225">
            <v>1.9</v>
          </cell>
          <cell r="P225">
            <v>0.2</v>
          </cell>
          <cell r="Q225">
            <v>3.5</v>
          </cell>
          <cell r="R225">
            <v>1.1000000000000001</v>
          </cell>
          <cell r="S225">
            <v>8.6999999999999993</v>
          </cell>
          <cell r="T225">
            <v>0.5</v>
          </cell>
          <cell r="U225">
            <v>0.6</v>
          </cell>
          <cell r="V225">
            <v>77.7</v>
          </cell>
          <cell r="W225">
            <v>0</v>
          </cell>
          <cell r="X225">
            <v>18</v>
          </cell>
          <cell r="Y225">
            <v>39</v>
          </cell>
          <cell r="Z225">
            <v>196</v>
          </cell>
          <cell r="AA225">
            <v>0.8</v>
          </cell>
          <cell r="AB225">
            <v>1.27</v>
          </cell>
          <cell r="AC225">
            <v>0.19</v>
          </cell>
          <cell r="AD225">
            <v>7.0000000000000007E-2</v>
          </cell>
          <cell r="AE225">
            <v>1.9</v>
          </cell>
          <cell r="AF225">
            <v>3.56</v>
          </cell>
          <cell r="AG225">
            <v>1.66</v>
          </cell>
          <cell r="AH225">
            <v>0.27</v>
          </cell>
          <cell r="AI225">
            <v>0.81</v>
          </cell>
          <cell r="AJ225">
            <v>14.1</v>
          </cell>
          <cell r="AK225">
            <v>21</v>
          </cell>
          <cell r="AL225">
            <v>1.38</v>
          </cell>
          <cell r="AM225">
            <v>200</v>
          </cell>
          <cell r="AN225">
            <v>370</v>
          </cell>
          <cell r="AO225">
            <v>24</v>
          </cell>
          <cell r="AP225">
            <v>100</v>
          </cell>
          <cell r="AQ225">
            <v>22</v>
          </cell>
          <cell r="AR225">
            <v>0.8</v>
          </cell>
          <cell r="AS225">
            <v>0.6</v>
          </cell>
        </row>
        <row r="226">
          <cell r="A226">
            <v>903</v>
          </cell>
          <cell r="B226" t="str">
            <v>Cantarilho (Redfish) cozido</v>
          </cell>
          <cell r="C226" t="str">
            <v>Peixes, mariscos, anfíbios, répteis e invertebrados</v>
          </cell>
          <cell r="D226" t="str">
            <v>Peixe (músculo)</v>
          </cell>
          <cell r="E226" t="str">
            <v>Peixe de mar</v>
          </cell>
          <cell r="F226">
            <v>99</v>
          </cell>
          <cell r="G226">
            <v>417</v>
          </cell>
          <cell r="H226">
            <v>2.4</v>
          </cell>
          <cell r="I226">
            <v>0.5</v>
          </cell>
          <cell r="J226">
            <v>0.9</v>
          </cell>
          <cell r="K226">
            <v>0.6</v>
          </cell>
          <cell r="L226">
            <v>0.4</v>
          </cell>
          <cell r="M226">
            <v>0</v>
          </cell>
          <cell r="N226">
            <v>0</v>
          </cell>
          <cell r="O226">
            <v>0</v>
          </cell>
          <cell r="P226">
            <v>0</v>
          </cell>
          <cell r="Q226">
            <v>0</v>
          </cell>
          <cell r="R226">
            <v>0</v>
          </cell>
          <cell r="S226">
            <v>19.3</v>
          </cell>
          <cell r="T226">
            <v>0.9</v>
          </cell>
          <cell r="U226">
            <v>0</v>
          </cell>
          <cell r="V226">
            <v>76.5</v>
          </cell>
          <cell r="W226">
            <v>0</v>
          </cell>
          <cell r="X226">
            <v>46</v>
          </cell>
          <cell r="Y226">
            <v>18</v>
          </cell>
          <cell r="Z226">
            <v>0</v>
          </cell>
          <cell r="AA226">
            <v>2.2999999999999998</v>
          </cell>
          <cell r="AB226">
            <v>1.3</v>
          </cell>
          <cell r="AC226">
            <v>0.11</v>
          </cell>
          <cell r="AD226">
            <v>0.1</v>
          </cell>
          <cell r="AE226">
            <v>2.8</v>
          </cell>
          <cell r="AF226">
            <v>6.4</v>
          </cell>
          <cell r="AG226">
            <v>3.6</v>
          </cell>
          <cell r="AH226">
            <v>0.14000000000000001</v>
          </cell>
          <cell r="AI226">
            <v>2</v>
          </cell>
          <cell r="AJ226">
            <v>0</v>
          </cell>
          <cell r="AK226">
            <v>5.9</v>
          </cell>
          <cell r="AL226">
            <v>1.8</v>
          </cell>
          <cell r="AM226">
            <v>340</v>
          </cell>
          <cell r="AN226">
            <v>290</v>
          </cell>
          <cell r="AO226">
            <v>14</v>
          </cell>
          <cell r="AP226">
            <v>200</v>
          </cell>
          <cell r="AQ226">
            <v>39</v>
          </cell>
          <cell r="AR226">
            <v>0.7</v>
          </cell>
          <cell r="AS226">
            <v>0.7</v>
          </cell>
          <cell r="AU226">
            <v>22</v>
          </cell>
        </row>
        <row r="227">
          <cell r="A227">
            <v>902</v>
          </cell>
          <cell r="B227" t="str">
            <v>Cantarilho (Redfish) cru</v>
          </cell>
          <cell r="C227" t="str">
            <v>Peixes, mariscos, anfíbios, répteis e invertebrados</v>
          </cell>
          <cell r="D227" t="str">
            <v>Peixe (músculo)</v>
          </cell>
          <cell r="E227" t="str">
            <v>Peixe de mar</v>
          </cell>
          <cell r="F227">
            <v>101</v>
          </cell>
          <cell r="G227">
            <v>424</v>
          </cell>
          <cell r="H227">
            <v>2.9</v>
          </cell>
          <cell r="I227">
            <v>0.5</v>
          </cell>
          <cell r="J227">
            <v>0.9</v>
          </cell>
          <cell r="K227">
            <v>0.5</v>
          </cell>
          <cell r="L227">
            <v>0.4</v>
          </cell>
          <cell r="M227">
            <v>0</v>
          </cell>
          <cell r="N227">
            <v>0</v>
          </cell>
          <cell r="O227">
            <v>0</v>
          </cell>
          <cell r="P227">
            <v>0</v>
          </cell>
          <cell r="Q227">
            <v>0</v>
          </cell>
          <cell r="R227">
            <v>0</v>
          </cell>
          <cell r="S227">
            <v>18.600000000000001</v>
          </cell>
          <cell r="T227">
            <v>0.2</v>
          </cell>
          <cell r="U227">
            <v>0</v>
          </cell>
          <cell r="V227">
            <v>77.3</v>
          </cell>
          <cell r="W227">
            <v>0</v>
          </cell>
          <cell r="X227">
            <v>42</v>
          </cell>
          <cell r="Y227">
            <v>20</v>
          </cell>
          <cell r="Z227">
            <v>0</v>
          </cell>
          <cell r="AA227">
            <v>2.2999999999999998</v>
          </cell>
          <cell r="AB227">
            <v>1.2</v>
          </cell>
          <cell r="AC227">
            <v>0.13</v>
          </cell>
          <cell r="AD227">
            <v>0.09</v>
          </cell>
          <cell r="AE227">
            <v>2.8</v>
          </cell>
          <cell r="AF227">
            <v>6.3</v>
          </cell>
          <cell r="AG227">
            <v>3.5</v>
          </cell>
          <cell r="AH227">
            <v>0.18</v>
          </cell>
          <cell r="AI227">
            <v>2.2999999999999998</v>
          </cell>
          <cell r="AJ227">
            <v>0</v>
          </cell>
          <cell r="AK227">
            <v>6</v>
          </cell>
          <cell r="AL227">
            <v>1.2</v>
          </cell>
          <cell r="AM227">
            <v>78</v>
          </cell>
          <cell r="AN227">
            <v>310</v>
          </cell>
          <cell r="AO227">
            <v>15</v>
          </cell>
          <cell r="AP227">
            <v>200</v>
          </cell>
          <cell r="AQ227">
            <v>29</v>
          </cell>
          <cell r="AR227">
            <v>0.6</v>
          </cell>
          <cell r="AS227">
            <v>0.6</v>
          </cell>
        </row>
        <row r="228">
          <cell r="A228">
            <v>1161</v>
          </cell>
          <cell r="B228" t="str">
            <v>Cantarilho (Redfish) no forno</v>
          </cell>
          <cell r="C228" t="str">
            <v>Peixes, mariscos, anfíbios, répteis e invertebrados</v>
          </cell>
          <cell r="D228" t="str">
            <v>Peixe (músculo)</v>
          </cell>
          <cell r="E228" t="str">
            <v>Peixe de mar</v>
          </cell>
          <cell r="F228">
            <v>114</v>
          </cell>
          <cell r="G228">
            <v>481</v>
          </cell>
          <cell r="H228">
            <v>2.7</v>
          </cell>
          <cell r="I228">
            <v>0.5</v>
          </cell>
          <cell r="J228">
            <v>0.8</v>
          </cell>
          <cell r="K228">
            <v>0.5</v>
          </cell>
          <cell r="L228">
            <v>0.371</v>
          </cell>
          <cell r="M228">
            <v>0</v>
          </cell>
          <cell r="N228">
            <v>1.1000000000000001</v>
          </cell>
          <cell r="O228">
            <v>1</v>
          </cell>
          <cell r="P228">
            <v>0</v>
          </cell>
          <cell r="Q228">
            <v>0.1</v>
          </cell>
          <cell r="R228">
            <v>0.5</v>
          </cell>
          <cell r="S228">
            <v>17.3</v>
          </cell>
          <cell r="T228">
            <v>1</v>
          </cell>
          <cell r="U228">
            <v>2.2000000000000002</v>
          </cell>
          <cell r="V228">
            <v>74.3</v>
          </cell>
          <cell r="W228">
            <v>0</v>
          </cell>
          <cell r="X228">
            <v>39</v>
          </cell>
          <cell r="Y228">
            <v>176</v>
          </cell>
          <cell r="Z228">
            <v>947</v>
          </cell>
          <cell r="AA228">
            <v>2.1</v>
          </cell>
          <cell r="AB228">
            <v>1.19</v>
          </cell>
          <cell r="AC228">
            <v>0.14000000000000001</v>
          </cell>
          <cell r="AD228">
            <v>0.09</v>
          </cell>
          <cell r="AE228">
            <v>2.8</v>
          </cell>
          <cell r="AF228">
            <v>5.99</v>
          </cell>
          <cell r="AG228">
            <v>3.25</v>
          </cell>
          <cell r="AH228">
            <v>0.19</v>
          </cell>
          <cell r="AI228">
            <v>2.1</v>
          </cell>
          <cell r="AJ228">
            <v>0.6</v>
          </cell>
          <cell r="AK228">
            <v>10</v>
          </cell>
          <cell r="AL228">
            <v>2.0499999999999998</v>
          </cell>
          <cell r="AM228">
            <v>400</v>
          </cell>
          <cell r="AN228">
            <v>360</v>
          </cell>
          <cell r="AO228">
            <v>24</v>
          </cell>
          <cell r="AP228">
            <v>190</v>
          </cell>
          <cell r="AQ228">
            <v>32</v>
          </cell>
          <cell r="AR228">
            <v>0.9</v>
          </cell>
          <cell r="AS228">
            <v>0.6</v>
          </cell>
        </row>
        <row r="229">
          <cell r="A229">
            <v>1900000115</v>
          </cell>
          <cell r="B229" t="str">
            <v>Caracol cru</v>
          </cell>
          <cell r="C229" t="str">
            <v>Peixes, mariscos, anfíbios, répteis e invertebrados</v>
          </cell>
          <cell r="D229" t="str">
            <v>Anfíbios, répteis, caracóis e insetos</v>
          </cell>
          <cell r="E229" t="str">
            <v>Invertebrados terrestres</v>
          </cell>
          <cell r="F229">
            <v>85</v>
          </cell>
          <cell r="G229">
            <v>360</v>
          </cell>
          <cell r="H229">
            <v>1.4</v>
          </cell>
          <cell r="I229">
            <v>0.2</v>
          </cell>
          <cell r="J229">
            <v>0.3</v>
          </cell>
          <cell r="K229">
            <v>0.4</v>
          </cell>
          <cell r="L229">
            <v>0</v>
          </cell>
          <cell r="M229">
            <v>0</v>
          </cell>
          <cell r="N229">
            <v>2</v>
          </cell>
          <cell r="O229">
            <v>0</v>
          </cell>
          <cell r="P229">
            <v>0</v>
          </cell>
          <cell r="Q229">
            <v>2</v>
          </cell>
          <cell r="R229">
            <v>0</v>
          </cell>
          <cell r="S229">
            <v>16.100000000000001</v>
          </cell>
          <cell r="T229">
            <v>0.2</v>
          </cell>
          <cell r="U229">
            <v>0</v>
          </cell>
          <cell r="V229">
            <v>79</v>
          </cell>
          <cell r="W229">
            <v>0</v>
          </cell>
          <cell r="X229">
            <v>50</v>
          </cell>
          <cell r="Y229">
            <v>90</v>
          </cell>
          <cell r="Z229">
            <v>0</v>
          </cell>
          <cell r="AA229">
            <v>1.1000000000000001</v>
          </cell>
          <cell r="AB229">
            <v>0.8</v>
          </cell>
          <cell r="AC229">
            <v>0.13</v>
          </cell>
          <cell r="AD229">
            <v>0.18</v>
          </cell>
          <cell r="AE229">
            <v>0.9</v>
          </cell>
          <cell r="AF229">
            <v>3.4</v>
          </cell>
          <cell r="AG229">
            <v>2.5</v>
          </cell>
          <cell r="AH229">
            <v>0.1</v>
          </cell>
          <cell r="AI229">
            <v>5</v>
          </cell>
          <cell r="AJ229">
            <v>15</v>
          </cell>
          <cell r="AK229">
            <v>20</v>
          </cell>
          <cell r="AL229">
            <v>1.3</v>
          </cell>
          <cell r="AM229">
            <v>73</v>
          </cell>
          <cell r="AN229">
            <v>120</v>
          </cell>
          <cell r="AO229">
            <v>170</v>
          </cell>
          <cell r="AP229">
            <v>200</v>
          </cell>
          <cell r="AQ229">
            <v>250</v>
          </cell>
          <cell r="AR229">
            <v>3.5</v>
          </cell>
          <cell r="AS229">
            <v>2</v>
          </cell>
          <cell r="AT229">
            <v>50</v>
          </cell>
          <cell r="AU229">
            <v>5.9</v>
          </cell>
        </row>
        <row r="230">
          <cell r="A230">
            <v>623</v>
          </cell>
          <cell r="B230" t="str">
            <v>Carambola</v>
          </cell>
          <cell r="C230" t="str">
            <v>Frutos e produtos derivados de frutos</v>
          </cell>
          <cell r="D230" t="str">
            <v>Fruta utilizada como fruta</v>
          </cell>
          <cell r="E230" t="str">
            <v>Frutos diversos com casca comestível</v>
          </cell>
          <cell r="F230">
            <v>40</v>
          </cell>
          <cell r="G230">
            <v>171</v>
          </cell>
          <cell r="H230">
            <v>0.3</v>
          </cell>
          <cell r="I230">
            <v>0</v>
          </cell>
          <cell r="J230">
            <v>0.1</v>
          </cell>
          <cell r="K230">
            <v>0.1</v>
          </cell>
          <cell r="L230">
            <v>0.1</v>
          </cell>
          <cell r="M230">
            <v>0</v>
          </cell>
          <cell r="N230">
            <v>7.1</v>
          </cell>
          <cell r="O230">
            <v>6.9</v>
          </cell>
          <cell r="P230">
            <v>0</v>
          </cell>
          <cell r="Q230">
            <v>0.2</v>
          </cell>
          <cell r="R230">
            <v>1.7</v>
          </cell>
          <cell r="S230">
            <v>0.5</v>
          </cell>
          <cell r="T230">
            <v>0</v>
          </cell>
          <cell r="U230">
            <v>0</v>
          </cell>
          <cell r="V230">
            <v>91</v>
          </cell>
          <cell r="W230">
            <v>1.3</v>
          </cell>
          <cell r="X230">
            <v>0</v>
          </cell>
          <cell r="Y230">
            <v>8</v>
          </cell>
          <cell r="Z230">
            <v>49</v>
          </cell>
          <cell r="AA230">
            <v>0</v>
          </cell>
          <cell r="AB230">
            <v>0</v>
          </cell>
          <cell r="AC230">
            <v>0.03</v>
          </cell>
          <cell r="AD230">
            <v>0.03</v>
          </cell>
          <cell r="AE230">
            <v>0.4</v>
          </cell>
          <cell r="AF230">
            <v>0.5</v>
          </cell>
          <cell r="AG230">
            <v>0.1</v>
          </cell>
          <cell r="AH230">
            <v>0</v>
          </cell>
          <cell r="AI230">
            <v>0</v>
          </cell>
          <cell r="AJ230">
            <v>27</v>
          </cell>
          <cell r="AK230">
            <v>0</v>
          </cell>
          <cell r="AL230">
            <v>0.4</v>
          </cell>
          <cell r="AM230">
            <v>3</v>
          </cell>
          <cell r="AN230">
            <v>150</v>
          </cell>
          <cell r="AO230">
            <v>5</v>
          </cell>
          <cell r="AP230">
            <v>15</v>
          </cell>
          <cell r="AQ230">
            <v>7</v>
          </cell>
          <cell r="AR230">
            <v>0.6</v>
          </cell>
          <cell r="AS230">
            <v>0.1</v>
          </cell>
        </row>
        <row r="231">
          <cell r="A231">
            <v>817</v>
          </cell>
          <cell r="B231" t="str">
            <v>Carapau cru</v>
          </cell>
          <cell r="C231" t="str">
            <v>Peixes, mariscos, anfíbios, répteis e invertebrados</v>
          </cell>
          <cell r="D231" t="str">
            <v>Peixe (músculo)</v>
          </cell>
          <cell r="E231" t="str">
            <v>Peixe de mar</v>
          </cell>
          <cell r="F231">
            <v>105</v>
          </cell>
          <cell r="G231">
            <v>442</v>
          </cell>
          <cell r="H231">
            <v>2.9</v>
          </cell>
          <cell r="I231">
            <v>0.7</v>
          </cell>
          <cell r="J231">
            <v>0.8</v>
          </cell>
          <cell r="K231">
            <v>0.9</v>
          </cell>
          <cell r="L231">
            <v>0</v>
          </cell>
          <cell r="M231">
            <v>0</v>
          </cell>
          <cell r="N231">
            <v>0</v>
          </cell>
          <cell r="O231">
            <v>0</v>
          </cell>
          <cell r="P231">
            <v>0</v>
          </cell>
          <cell r="Q231">
            <v>0</v>
          </cell>
          <cell r="R231">
            <v>0</v>
          </cell>
          <cell r="S231">
            <v>19.7</v>
          </cell>
          <cell r="T231">
            <v>0.2</v>
          </cell>
          <cell r="U231">
            <v>0</v>
          </cell>
          <cell r="V231">
            <v>75.599999999999994</v>
          </cell>
          <cell r="W231">
            <v>0</v>
          </cell>
          <cell r="X231">
            <v>36</v>
          </cell>
          <cell r="Y231">
            <v>15</v>
          </cell>
          <cell r="Z231">
            <v>0</v>
          </cell>
          <cell r="AA231">
            <v>4.0999999999999996</v>
          </cell>
          <cell r="AB231">
            <v>0.37</v>
          </cell>
          <cell r="AC231">
            <v>0.15</v>
          </cell>
          <cell r="AD231">
            <v>0.15</v>
          </cell>
          <cell r="AE231">
            <v>5</v>
          </cell>
          <cell r="AF231">
            <v>8.6999999999999993</v>
          </cell>
          <cell r="AG231">
            <v>3.7</v>
          </cell>
          <cell r="AH231">
            <v>0.36</v>
          </cell>
          <cell r="AI231">
            <v>5.7</v>
          </cell>
          <cell r="AJ231">
            <v>0</v>
          </cell>
          <cell r="AK231">
            <v>15</v>
          </cell>
          <cell r="AL231">
            <v>1.4</v>
          </cell>
          <cell r="AM231">
            <v>80</v>
          </cell>
          <cell r="AN231">
            <v>400</v>
          </cell>
          <cell r="AO231">
            <v>69</v>
          </cell>
          <cell r="AP231">
            <v>260</v>
          </cell>
          <cell r="AQ231">
            <v>33</v>
          </cell>
          <cell r="AR231">
            <v>1.2</v>
          </cell>
          <cell r="AS231">
            <v>1.2</v>
          </cell>
          <cell r="AU231">
            <v>46</v>
          </cell>
        </row>
        <row r="232">
          <cell r="A232">
            <v>819</v>
          </cell>
          <cell r="B232" t="str">
            <v>Carapau frito</v>
          </cell>
          <cell r="C232" t="str">
            <v>Peixes, mariscos, anfíbios, répteis e invertebrados</v>
          </cell>
          <cell r="D232" t="str">
            <v>Peixe (músculo)</v>
          </cell>
          <cell r="E232" t="str">
            <v>Peixe de mar</v>
          </cell>
          <cell r="F232">
            <v>186</v>
          </cell>
          <cell r="G232">
            <v>780</v>
          </cell>
          <cell r="H232">
            <v>9.6</v>
          </cell>
          <cell r="I232">
            <v>1.5</v>
          </cell>
          <cell r="J232">
            <v>2.5</v>
          </cell>
          <cell r="K232">
            <v>4.2</v>
          </cell>
          <cell r="L232">
            <v>3</v>
          </cell>
          <cell r="M232">
            <v>0</v>
          </cell>
          <cell r="N232">
            <v>1</v>
          </cell>
          <cell r="O232">
            <v>0</v>
          </cell>
          <cell r="P232">
            <v>0</v>
          </cell>
          <cell r="Q232">
            <v>1</v>
          </cell>
          <cell r="R232">
            <v>0</v>
          </cell>
          <cell r="S232">
            <v>24</v>
          </cell>
          <cell r="T232">
            <v>1.3</v>
          </cell>
          <cell r="U232">
            <v>0</v>
          </cell>
          <cell r="V232">
            <v>62.8</v>
          </cell>
          <cell r="W232">
            <v>0</v>
          </cell>
          <cell r="X232">
            <v>39</v>
          </cell>
          <cell r="Y232">
            <v>8</v>
          </cell>
          <cell r="Z232">
            <v>0</v>
          </cell>
          <cell r="AA232">
            <v>2.8</v>
          </cell>
          <cell r="AB232">
            <v>0.79</v>
          </cell>
          <cell r="AC232">
            <v>0.13</v>
          </cell>
          <cell r="AD232">
            <v>0.17</v>
          </cell>
          <cell r="AE232">
            <v>5.5</v>
          </cell>
          <cell r="AF232">
            <v>10</v>
          </cell>
          <cell r="AG232">
            <v>4.5</v>
          </cell>
          <cell r="AH232">
            <v>0.3</v>
          </cell>
          <cell r="AI232">
            <v>6.6</v>
          </cell>
          <cell r="AJ232">
            <v>0</v>
          </cell>
          <cell r="AK232">
            <v>20</v>
          </cell>
          <cell r="AL232">
            <v>2.6</v>
          </cell>
          <cell r="AM232">
            <v>530</v>
          </cell>
          <cell r="AN232">
            <v>470</v>
          </cell>
          <cell r="AO232">
            <v>86</v>
          </cell>
          <cell r="AP232">
            <v>290</v>
          </cell>
          <cell r="AQ232">
            <v>37</v>
          </cell>
          <cell r="AR232">
            <v>2</v>
          </cell>
          <cell r="AS232">
            <v>1.1000000000000001</v>
          </cell>
          <cell r="AU232">
            <v>44</v>
          </cell>
        </row>
        <row r="233">
          <cell r="A233">
            <v>818</v>
          </cell>
          <cell r="B233" t="str">
            <v>Carapau grelhado</v>
          </cell>
          <cell r="C233" t="str">
            <v>Peixes, mariscos, anfíbios, répteis e invertebrados</v>
          </cell>
          <cell r="D233" t="str">
            <v>Peixe (músculo)</v>
          </cell>
          <cell r="E233" t="str">
            <v>Peixe de mar</v>
          </cell>
          <cell r="F233">
            <v>139</v>
          </cell>
          <cell r="G233">
            <v>584</v>
          </cell>
          <cell r="H233">
            <v>3.7</v>
          </cell>
          <cell r="I233">
            <v>0.9</v>
          </cell>
          <cell r="J233">
            <v>1</v>
          </cell>
          <cell r="K233">
            <v>1.1000000000000001</v>
          </cell>
          <cell r="L233">
            <v>0</v>
          </cell>
          <cell r="M233">
            <v>0</v>
          </cell>
          <cell r="N233">
            <v>0</v>
          </cell>
          <cell r="O233">
            <v>0</v>
          </cell>
          <cell r="P233">
            <v>0</v>
          </cell>
          <cell r="Q233">
            <v>0</v>
          </cell>
          <cell r="R233">
            <v>0</v>
          </cell>
          <cell r="S233">
            <v>26.3</v>
          </cell>
          <cell r="T233">
            <v>1.1000000000000001</v>
          </cell>
          <cell r="U233">
            <v>0</v>
          </cell>
          <cell r="V233">
            <v>67.5</v>
          </cell>
          <cell r="W233">
            <v>0</v>
          </cell>
          <cell r="X233">
            <v>48</v>
          </cell>
          <cell r="Y233">
            <v>21</v>
          </cell>
          <cell r="Z233">
            <v>0</v>
          </cell>
          <cell r="AA233">
            <v>3.5</v>
          </cell>
          <cell r="AB233">
            <v>0.18</v>
          </cell>
          <cell r="AC233">
            <v>0.14000000000000001</v>
          </cell>
          <cell r="AD233">
            <v>0.16</v>
          </cell>
          <cell r="AE233">
            <v>5.9</v>
          </cell>
          <cell r="AF233">
            <v>11</v>
          </cell>
          <cell r="AG233">
            <v>4.9000000000000004</v>
          </cell>
          <cell r="AH233">
            <v>0.34</v>
          </cell>
          <cell r="AI233">
            <v>6.4</v>
          </cell>
          <cell r="AJ233">
            <v>0</v>
          </cell>
          <cell r="AK233">
            <v>24</v>
          </cell>
          <cell r="AL233">
            <v>2.2999999999999998</v>
          </cell>
          <cell r="AM233">
            <v>450</v>
          </cell>
          <cell r="AN233">
            <v>470</v>
          </cell>
          <cell r="AO233">
            <v>61</v>
          </cell>
          <cell r="AP233">
            <v>290</v>
          </cell>
          <cell r="AQ233">
            <v>35</v>
          </cell>
          <cell r="AR233">
            <v>2.1</v>
          </cell>
          <cell r="AS233">
            <v>0.9</v>
          </cell>
          <cell r="AU233">
            <v>44</v>
          </cell>
        </row>
        <row r="234">
          <cell r="A234">
            <v>1900000044</v>
          </cell>
          <cell r="B234" t="str">
            <v>Cardamomo verde</v>
          </cell>
          <cell r="C234" t="str">
            <v>Leguminosas, frutos de casca rija, sementes oleaginosas e especiarias</v>
          </cell>
          <cell r="D234" t="str">
            <v xml:space="preserve">Especiarias </v>
          </cell>
          <cell r="E234" t="str">
            <v>Especiarias de frutos</v>
          </cell>
          <cell r="F234">
            <v>335</v>
          </cell>
          <cell r="G234">
            <v>1410</v>
          </cell>
          <cell r="H234">
            <v>6.2</v>
          </cell>
          <cell r="I234">
            <v>0.7</v>
          </cell>
          <cell r="J234">
            <v>0.9</v>
          </cell>
          <cell r="K234">
            <v>0.4</v>
          </cell>
          <cell r="L234">
            <v>0.31</v>
          </cell>
          <cell r="M234">
            <v>0</v>
          </cell>
          <cell r="N234">
            <v>49.5</v>
          </cell>
          <cell r="O234">
            <v>5.2</v>
          </cell>
          <cell r="P234">
            <v>0</v>
          </cell>
          <cell r="Q234">
            <v>31</v>
          </cell>
          <cell r="R234">
            <v>19</v>
          </cell>
          <cell r="S234">
            <v>10.8</v>
          </cell>
          <cell r="T234">
            <v>0.9</v>
          </cell>
          <cell r="U234">
            <v>0</v>
          </cell>
          <cell r="V234">
            <v>10.4</v>
          </cell>
          <cell r="W234">
            <v>0</v>
          </cell>
          <cell r="X234">
            <v>0</v>
          </cell>
          <cell r="Y234">
            <v>0</v>
          </cell>
          <cell r="Z234">
            <v>0</v>
          </cell>
          <cell r="AA234">
            <v>0</v>
          </cell>
          <cell r="AB234">
            <v>0</v>
          </cell>
          <cell r="AC234">
            <v>0.2</v>
          </cell>
          <cell r="AD234">
            <v>0.18</v>
          </cell>
          <cell r="AE234">
            <v>1.1000000000000001</v>
          </cell>
          <cell r="AF234">
            <v>9.6</v>
          </cell>
          <cell r="AG234">
            <v>8.5</v>
          </cell>
          <cell r="AH234">
            <v>0.23</v>
          </cell>
          <cell r="AI234">
            <v>0</v>
          </cell>
          <cell r="AJ234">
            <v>21</v>
          </cell>
          <cell r="AK234">
            <v>0</v>
          </cell>
          <cell r="AL234">
            <v>4.2</v>
          </cell>
          <cell r="AM234">
            <v>370</v>
          </cell>
          <cell r="AN234">
            <v>210</v>
          </cell>
          <cell r="AO234">
            <v>240</v>
          </cell>
          <cell r="AP234">
            <v>66</v>
          </cell>
          <cell r="AQ234">
            <v>69</v>
          </cell>
          <cell r="AR234">
            <v>5.6</v>
          </cell>
          <cell r="AS234">
            <v>1.7</v>
          </cell>
        </row>
        <row r="235">
          <cell r="A235">
            <v>1193</v>
          </cell>
          <cell r="B235" t="str">
            <v>Caril em pó</v>
          </cell>
          <cell r="C235" t="str">
            <v>Temperos, molhos e condimentos</v>
          </cell>
          <cell r="D235" t="str">
            <v>Temperos</v>
          </cell>
          <cell r="E235" t="str">
            <v>Misturas de temperos</v>
          </cell>
          <cell r="F235">
            <v>342</v>
          </cell>
          <cell r="G235">
            <v>1420</v>
          </cell>
          <cell r="H235">
            <v>13.8</v>
          </cell>
          <cell r="I235">
            <v>2</v>
          </cell>
          <cell r="J235">
            <v>5</v>
          </cell>
          <cell r="K235">
            <v>2</v>
          </cell>
          <cell r="L235">
            <v>1.8</v>
          </cell>
          <cell r="M235">
            <v>0</v>
          </cell>
          <cell r="N235">
            <v>25.2</v>
          </cell>
          <cell r="O235">
            <v>25.2</v>
          </cell>
          <cell r="P235">
            <v>0</v>
          </cell>
          <cell r="Q235">
            <v>0</v>
          </cell>
          <cell r="R235">
            <v>33.200000000000003</v>
          </cell>
          <cell r="S235">
            <v>12.7</v>
          </cell>
          <cell r="T235">
            <v>0.1</v>
          </cell>
          <cell r="U235">
            <v>0</v>
          </cell>
          <cell r="V235">
            <v>9.5</v>
          </cell>
          <cell r="W235">
            <v>0</v>
          </cell>
          <cell r="X235">
            <v>0</v>
          </cell>
          <cell r="Y235">
            <v>50</v>
          </cell>
          <cell r="Z235">
            <v>594</v>
          </cell>
          <cell r="AA235">
            <v>0</v>
          </cell>
          <cell r="AB235">
            <v>22</v>
          </cell>
          <cell r="AC235">
            <v>0.25</v>
          </cell>
          <cell r="AD235">
            <v>0.28000000000000003</v>
          </cell>
          <cell r="AE235">
            <v>3.47</v>
          </cell>
          <cell r="AF235">
            <v>3.47</v>
          </cell>
          <cell r="AG235">
            <v>0</v>
          </cell>
          <cell r="AH235">
            <v>1.1499999999999999</v>
          </cell>
          <cell r="AI235">
            <v>0</v>
          </cell>
          <cell r="AJ235">
            <v>11.4</v>
          </cell>
          <cell r="AK235">
            <v>154</v>
          </cell>
          <cell r="AL235">
            <v>5.6</v>
          </cell>
          <cell r="AM235">
            <v>52</v>
          </cell>
          <cell r="AN235">
            <v>1540</v>
          </cell>
          <cell r="AO235">
            <v>480</v>
          </cell>
          <cell r="AP235">
            <v>350</v>
          </cell>
          <cell r="AQ235">
            <v>250</v>
          </cell>
          <cell r="AR235">
            <v>30</v>
          </cell>
          <cell r="AS235">
            <v>4.0999999999999996</v>
          </cell>
        </row>
        <row r="236">
          <cell r="A236">
            <v>1027</v>
          </cell>
          <cell r="B236" t="str">
            <v>Carne à bolonhesa</v>
          </cell>
          <cell r="C236" t="str">
            <v>Pratos compostos</v>
          </cell>
          <cell r="D236" t="str">
            <v>Pratos, incl. refeições prontas a comer (excluindo sopas e saladas)</v>
          </cell>
          <cell r="E236" t="str">
            <v>Pratos, excluindo pratos  de massa ou arroz, sanduíches e pizza</v>
          </cell>
          <cell r="F236">
            <v>238</v>
          </cell>
          <cell r="G236">
            <v>992</v>
          </cell>
          <cell r="H236">
            <v>14</v>
          </cell>
          <cell r="I236">
            <v>5.4</v>
          </cell>
          <cell r="J236">
            <v>4.5999999999999996</v>
          </cell>
          <cell r="K236">
            <v>2.6</v>
          </cell>
          <cell r="L236">
            <v>2.36</v>
          </cell>
          <cell r="M236">
            <v>0.3</v>
          </cell>
          <cell r="N236">
            <v>15.6</v>
          </cell>
          <cell r="O236">
            <v>1.8</v>
          </cell>
          <cell r="P236">
            <v>0.1</v>
          </cell>
          <cell r="Q236">
            <v>13.7</v>
          </cell>
          <cell r="R236">
            <v>1.5</v>
          </cell>
          <cell r="S236">
            <v>11.5</v>
          </cell>
          <cell r="T236">
            <v>0.9</v>
          </cell>
          <cell r="U236">
            <v>0</v>
          </cell>
          <cell r="V236">
            <v>55.3</v>
          </cell>
          <cell r="W236">
            <v>0.1</v>
          </cell>
          <cell r="X236">
            <v>27</v>
          </cell>
          <cell r="Y236">
            <v>126</v>
          </cell>
          <cell r="Z236">
            <v>558</v>
          </cell>
          <cell r="AA236">
            <v>0.2</v>
          </cell>
          <cell r="AB236">
            <v>1.17</v>
          </cell>
          <cell r="AC236">
            <v>0.13</v>
          </cell>
          <cell r="AD236">
            <v>0.1</v>
          </cell>
          <cell r="AE236">
            <v>2.1</v>
          </cell>
          <cell r="AF236">
            <v>4.6900000000000004</v>
          </cell>
          <cell r="AG236">
            <v>2.56</v>
          </cell>
          <cell r="AH236">
            <v>0.24</v>
          </cell>
          <cell r="AI236">
            <v>0.72</v>
          </cell>
          <cell r="AJ236">
            <v>5.2</v>
          </cell>
          <cell r="AK236">
            <v>17</v>
          </cell>
          <cell r="AL236">
            <v>1.78</v>
          </cell>
          <cell r="AM236">
            <v>370</v>
          </cell>
          <cell r="AN236">
            <v>250</v>
          </cell>
          <cell r="AO236">
            <v>86</v>
          </cell>
          <cell r="AP236">
            <v>170</v>
          </cell>
          <cell r="AQ236">
            <v>22</v>
          </cell>
          <cell r="AR236">
            <v>1.1000000000000001</v>
          </cell>
          <cell r="AS236">
            <v>1.6</v>
          </cell>
        </row>
        <row r="237">
          <cell r="A237">
            <v>1028</v>
          </cell>
          <cell r="B237" t="str">
            <v>Carne à jardineira</v>
          </cell>
          <cell r="C237" t="str">
            <v>Pratos compostos</v>
          </cell>
          <cell r="D237" t="str">
            <v>Pratos, incl. refeições prontas a comer (excluindo sopas e saladas)</v>
          </cell>
          <cell r="E237" t="str">
            <v>Pratos, excluindo pratos  de massa ou arroz, sanduíches e pizza</v>
          </cell>
          <cell r="F237">
            <v>140</v>
          </cell>
          <cell r="G237">
            <v>585</v>
          </cell>
          <cell r="H237">
            <v>8.1</v>
          </cell>
          <cell r="I237">
            <v>2.6</v>
          </cell>
          <cell r="J237">
            <v>4.2</v>
          </cell>
          <cell r="K237">
            <v>0.5</v>
          </cell>
          <cell r="L237">
            <v>0.49099999999999999</v>
          </cell>
          <cell r="M237">
            <v>0.2</v>
          </cell>
          <cell r="N237">
            <v>5.6</v>
          </cell>
          <cell r="O237">
            <v>1.7</v>
          </cell>
          <cell r="P237">
            <v>0.9</v>
          </cell>
          <cell r="Q237">
            <v>3</v>
          </cell>
          <cell r="R237">
            <v>3.1</v>
          </cell>
          <cell r="S237">
            <v>9.6999999999999993</v>
          </cell>
          <cell r="T237">
            <v>0.7</v>
          </cell>
          <cell r="U237">
            <v>0</v>
          </cell>
          <cell r="V237">
            <v>71.900000000000006</v>
          </cell>
          <cell r="W237">
            <v>0</v>
          </cell>
          <cell r="X237">
            <v>19</v>
          </cell>
          <cell r="Y237">
            <v>138</v>
          </cell>
          <cell r="Z237">
            <v>798</v>
          </cell>
          <cell r="AA237">
            <v>0.2</v>
          </cell>
          <cell r="AB237">
            <v>0.6</v>
          </cell>
          <cell r="AC237">
            <v>0.46</v>
          </cell>
          <cell r="AD237">
            <v>0.06</v>
          </cell>
          <cell r="AE237">
            <v>1.9</v>
          </cell>
          <cell r="AF237">
            <v>3.72</v>
          </cell>
          <cell r="AG237">
            <v>1.83</v>
          </cell>
          <cell r="AH237">
            <v>0.23</v>
          </cell>
          <cell r="AI237">
            <v>0.56000000000000005</v>
          </cell>
          <cell r="AJ237">
            <v>13.1</v>
          </cell>
          <cell r="AK237">
            <v>44</v>
          </cell>
          <cell r="AL237">
            <v>1.62</v>
          </cell>
          <cell r="AM237">
            <v>300</v>
          </cell>
          <cell r="AN237">
            <v>340</v>
          </cell>
          <cell r="AO237">
            <v>32</v>
          </cell>
          <cell r="AP237">
            <v>150</v>
          </cell>
          <cell r="AQ237">
            <v>21</v>
          </cell>
          <cell r="AR237">
            <v>1.5</v>
          </cell>
          <cell r="AS237">
            <v>1.5</v>
          </cell>
        </row>
        <row r="238">
          <cell r="A238">
            <v>1030</v>
          </cell>
          <cell r="B238" t="str">
            <v>Carne de porco à alentejana</v>
          </cell>
          <cell r="C238" t="str">
            <v>Pratos compostos</v>
          </cell>
          <cell r="D238" t="str">
            <v>Pratos, incl. refeições prontas a comer (excluindo sopas e saladas)</v>
          </cell>
          <cell r="E238" t="str">
            <v>Pratos, excluindo pratos  de massa ou arroz, sanduíches e pizza</v>
          </cell>
          <cell r="F238">
            <v>229</v>
          </cell>
          <cell r="G238">
            <v>951</v>
          </cell>
          <cell r="H238">
            <v>16.899999999999999</v>
          </cell>
          <cell r="I238">
            <v>5.0999999999999996</v>
          </cell>
          <cell r="J238">
            <v>7.5</v>
          </cell>
          <cell r="K238">
            <v>2.4</v>
          </cell>
          <cell r="L238">
            <v>2.0099999999999998</v>
          </cell>
          <cell r="M238">
            <v>0.1</v>
          </cell>
          <cell r="N238">
            <v>1.8</v>
          </cell>
          <cell r="O238">
            <v>0.5</v>
          </cell>
          <cell r="P238">
            <v>0</v>
          </cell>
          <cell r="Q238">
            <v>1.3</v>
          </cell>
          <cell r="R238">
            <v>0.3</v>
          </cell>
          <cell r="S238">
            <v>14.6</v>
          </cell>
          <cell r="T238">
            <v>1.2</v>
          </cell>
          <cell r="U238">
            <v>1.4</v>
          </cell>
          <cell r="V238">
            <v>61.4</v>
          </cell>
          <cell r="W238">
            <v>0.3</v>
          </cell>
          <cell r="X238">
            <v>62</v>
          </cell>
          <cell r="Y238">
            <v>60</v>
          </cell>
          <cell r="Z238">
            <v>78</v>
          </cell>
          <cell r="AA238">
            <v>0.4</v>
          </cell>
          <cell r="AB238">
            <v>0.35</v>
          </cell>
          <cell r="AC238">
            <v>0.4</v>
          </cell>
          <cell r="AD238">
            <v>0.2</v>
          </cell>
          <cell r="AE238">
            <v>4.5</v>
          </cell>
          <cell r="AF238">
            <v>7.43</v>
          </cell>
          <cell r="AG238">
            <v>2.83</v>
          </cell>
          <cell r="AH238">
            <v>0.25</v>
          </cell>
          <cell r="AI238">
            <v>18</v>
          </cell>
          <cell r="AJ238">
            <v>9.1999999999999993</v>
          </cell>
          <cell r="AK238">
            <v>7.4</v>
          </cell>
          <cell r="AL238">
            <v>1.98</v>
          </cell>
          <cell r="AM238">
            <v>500</v>
          </cell>
          <cell r="AN238">
            <v>220</v>
          </cell>
          <cell r="AO238">
            <v>37</v>
          </cell>
          <cell r="AP238">
            <v>190</v>
          </cell>
          <cell r="AQ238">
            <v>62</v>
          </cell>
          <cell r="AR238">
            <v>4.8</v>
          </cell>
          <cell r="AS238">
            <v>1.9</v>
          </cell>
        </row>
        <row r="239">
          <cell r="A239">
            <v>1029</v>
          </cell>
          <cell r="B239" t="str">
            <v>Carne de porco à alentejana sem massa de pimentão</v>
          </cell>
          <cell r="C239" t="str">
            <v>Pratos compostos</v>
          </cell>
          <cell r="D239" t="str">
            <v>Pratos, incl. refeições prontas a comer (excluindo sopas e saladas)</v>
          </cell>
          <cell r="E239" t="str">
            <v>Pratos, excluindo pratos  de massa ou arroz, sanduíches e pizza</v>
          </cell>
          <cell r="F239">
            <v>183</v>
          </cell>
          <cell r="G239">
            <v>764</v>
          </cell>
          <cell r="H239">
            <v>11.8</v>
          </cell>
          <cell r="I239">
            <v>3.6</v>
          </cell>
          <cell r="J239">
            <v>4.8</v>
          </cell>
          <cell r="K239">
            <v>1.7</v>
          </cell>
          <cell r="L239">
            <v>1.39</v>
          </cell>
          <cell r="M239">
            <v>0.1</v>
          </cell>
          <cell r="N239">
            <v>2.2000000000000002</v>
          </cell>
          <cell r="O239">
            <v>0.2</v>
          </cell>
          <cell r="P239">
            <v>0</v>
          </cell>
          <cell r="Q239">
            <v>2</v>
          </cell>
          <cell r="R239">
            <v>0.1</v>
          </cell>
          <cell r="S239">
            <v>16</v>
          </cell>
          <cell r="T239">
            <v>1.3</v>
          </cell>
          <cell r="U239">
            <v>0.5</v>
          </cell>
          <cell r="V239">
            <v>65</v>
          </cell>
          <cell r="W239">
            <v>0.2</v>
          </cell>
          <cell r="X239">
            <v>64</v>
          </cell>
          <cell r="Y239">
            <v>77</v>
          </cell>
          <cell r="Z239">
            <v>12</v>
          </cell>
          <cell r="AA239">
            <v>0.4</v>
          </cell>
          <cell r="AB239">
            <v>0.33</v>
          </cell>
          <cell r="AC239">
            <v>0.33</v>
          </cell>
          <cell r="AD239">
            <v>0.21</v>
          </cell>
          <cell r="AE239">
            <v>4.2</v>
          </cell>
          <cell r="AF239">
            <v>7.46</v>
          </cell>
          <cell r="AG239">
            <v>3.19</v>
          </cell>
          <cell r="AH239">
            <v>0.2</v>
          </cell>
          <cell r="AI239">
            <v>29</v>
          </cell>
          <cell r="AJ239">
            <v>3.2</v>
          </cell>
          <cell r="AK239">
            <v>8.3000000000000007</v>
          </cell>
          <cell r="AL239">
            <v>2</v>
          </cell>
          <cell r="AM239">
            <v>520</v>
          </cell>
          <cell r="AN239">
            <v>190</v>
          </cell>
          <cell r="AO239">
            <v>47</v>
          </cell>
          <cell r="AP239">
            <v>220</v>
          </cell>
          <cell r="AQ239">
            <v>87</v>
          </cell>
          <cell r="AR239">
            <v>7</v>
          </cell>
          <cell r="AS239">
            <v>2.2999999999999998</v>
          </cell>
        </row>
        <row r="240">
          <cell r="A240">
            <v>1900000084</v>
          </cell>
          <cell r="B240" t="str">
            <v>Caseína</v>
          </cell>
          <cell r="C240" t="str">
            <v>Ingredientes principais isolados, aditivos, aromas, fermentos e auxiliares tecnológicos</v>
          </cell>
          <cell r="D240" t="str">
            <v>Proteínas isoladas e outros produtos de proteínas</v>
          </cell>
          <cell r="E240" t="str">
            <v>Proteína de leite</v>
          </cell>
          <cell r="F240">
            <v>358</v>
          </cell>
          <cell r="G240">
            <v>1520</v>
          </cell>
          <cell r="H240">
            <v>1.5</v>
          </cell>
          <cell r="I240">
            <v>1</v>
          </cell>
          <cell r="J240">
            <v>0.3</v>
          </cell>
          <cell r="K240">
            <v>0.1</v>
          </cell>
          <cell r="L240">
            <v>2.5000000000000001E-2</v>
          </cell>
          <cell r="M240">
            <v>0</v>
          </cell>
          <cell r="N240">
            <v>0</v>
          </cell>
          <cell r="O240">
            <v>0</v>
          </cell>
          <cell r="P240">
            <v>0</v>
          </cell>
          <cell r="Q240">
            <v>0</v>
          </cell>
          <cell r="R240">
            <v>0</v>
          </cell>
          <cell r="S240">
            <v>86.2</v>
          </cell>
          <cell r="T240">
            <v>0</v>
          </cell>
          <cell r="U240">
            <v>0</v>
          </cell>
          <cell r="V240">
            <v>10.6</v>
          </cell>
          <cell r="W240">
            <v>0</v>
          </cell>
          <cell r="X240">
            <v>26</v>
          </cell>
          <cell r="Y240">
            <v>0</v>
          </cell>
          <cell r="Z240">
            <v>0</v>
          </cell>
          <cell r="AA240">
            <v>0</v>
          </cell>
          <cell r="AB240">
            <v>0</v>
          </cell>
          <cell r="AC240">
            <v>0</v>
          </cell>
          <cell r="AD240">
            <v>0</v>
          </cell>
          <cell r="AE240">
            <v>0</v>
          </cell>
          <cell r="AF240">
            <v>18.329999999999998</v>
          </cell>
          <cell r="AG240">
            <v>18.329999999999998</v>
          </cell>
          <cell r="AH240">
            <v>0.01</v>
          </cell>
          <cell r="AI240">
            <v>2.2999999999999998</v>
          </cell>
          <cell r="AJ240">
            <v>0</v>
          </cell>
          <cell r="AK240">
            <v>6</v>
          </cell>
          <cell r="AL240">
            <v>1.7</v>
          </cell>
          <cell r="AM240">
            <v>10</v>
          </cell>
          <cell r="AN240">
            <v>2</v>
          </cell>
          <cell r="AO240">
            <v>26</v>
          </cell>
          <cell r="AP240">
            <v>120</v>
          </cell>
          <cell r="AQ240">
            <v>3</v>
          </cell>
          <cell r="AR240">
            <v>0.8</v>
          </cell>
          <cell r="AS240">
            <v>2.6</v>
          </cell>
        </row>
        <row r="241">
          <cell r="A241">
            <v>706</v>
          </cell>
          <cell r="B241" t="str">
            <v>Castanha assada com sal</v>
          </cell>
          <cell r="C241" t="str">
            <v>Leguminosas, frutos de casca rija, sementes oleaginosas e especiarias</v>
          </cell>
          <cell r="D241" t="str">
            <v>Frutos de casca rija, sementes oleaginosas e frutos oleaginosos</v>
          </cell>
          <cell r="E241" t="str">
            <v>Frutos de casca rija</v>
          </cell>
          <cell r="F241">
            <v>222</v>
          </cell>
          <cell r="G241">
            <v>937</v>
          </cell>
          <cell r="H241">
            <v>1.3</v>
          </cell>
          <cell r="I241">
            <v>0.2</v>
          </cell>
          <cell r="J241">
            <v>0.5</v>
          </cell>
          <cell r="K241">
            <v>0.5</v>
          </cell>
          <cell r="L241">
            <v>0.5</v>
          </cell>
          <cell r="M241">
            <v>0</v>
          </cell>
          <cell r="N241">
            <v>45.5</v>
          </cell>
          <cell r="O241">
            <v>11.2</v>
          </cell>
          <cell r="P241">
            <v>0</v>
          </cell>
          <cell r="Q241">
            <v>34.299999999999997</v>
          </cell>
          <cell r="R241">
            <v>7</v>
          </cell>
          <cell r="S241">
            <v>3.5</v>
          </cell>
          <cell r="T241">
            <v>1.4</v>
          </cell>
          <cell r="U241">
            <v>0</v>
          </cell>
          <cell r="V241">
            <v>39.4</v>
          </cell>
          <cell r="W241">
            <v>0</v>
          </cell>
          <cell r="X241">
            <v>0</v>
          </cell>
          <cell r="Y241">
            <v>11</v>
          </cell>
          <cell r="Z241">
            <v>66</v>
          </cell>
          <cell r="AA241">
            <v>0</v>
          </cell>
          <cell r="AB241">
            <v>1.4</v>
          </cell>
          <cell r="AC241">
            <v>0.2</v>
          </cell>
          <cell r="AD241">
            <v>0.14000000000000001</v>
          </cell>
          <cell r="AE241">
            <v>0.5</v>
          </cell>
          <cell r="AF241">
            <v>1.2</v>
          </cell>
          <cell r="AG241">
            <v>0.7</v>
          </cell>
          <cell r="AH241">
            <v>0.3</v>
          </cell>
          <cell r="AI241">
            <v>0</v>
          </cell>
          <cell r="AJ241">
            <v>46</v>
          </cell>
          <cell r="AK241">
            <v>56</v>
          </cell>
          <cell r="AL241">
            <v>4.5999999999999996</v>
          </cell>
          <cell r="AM241">
            <v>550</v>
          </cell>
          <cell r="AN241">
            <v>570</v>
          </cell>
          <cell r="AO241">
            <v>23</v>
          </cell>
          <cell r="AP241">
            <v>72</v>
          </cell>
          <cell r="AQ241">
            <v>48</v>
          </cell>
          <cell r="AR241">
            <v>0.9</v>
          </cell>
          <cell r="AS241">
            <v>0.6</v>
          </cell>
        </row>
        <row r="242">
          <cell r="A242">
            <v>1900000054</v>
          </cell>
          <cell r="B242" t="str">
            <v>Castanha cozida sem sal</v>
          </cell>
          <cell r="C242" t="str">
            <v>Leguminosas, frutos de casca rija, sementes oleaginosas e especiarias</v>
          </cell>
          <cell r="D242" t="str">
            <v>Frutos de casca rija, sementes oleaginosas e frutos oleaginosos</v>
          </cell>
          <cell r="E242" t="str">
            <v>Frutos de casca rija</v>
          </cell>
          <cell r="F242">
            <v>175</v>
          </cell>
          <cell r="G242">
            <v>738</v>
          </cell>
          <cell r="H242">
            <v>1</v>
          </cell>
          <cell r="I242">
            <v>0.2</v>
          </cell>
          <cell r="J242">
            <v>0.4</v>
          </cell>
          <cell r="K242">
            <v>0.4</v>
          </cell>
          <cell r="L242">
            <v>0.36</v>
          </cell>
          <cell r="M242">
            <v>0</v>
          </cell>
          <cell r="N242">
            <v>35.9</v>
          </cell>
          <cell r="O242">
            <v>8.8000000000000007</v>
          </cell>
          <cell r="P242">
            <v>0</v>
          </cell>
          <cell r="Q242">
            <v>27</v>
          </cell>
          <cell r="R242">
            <v>5.5</v>
          </cell>
          <cell r="S242">
            <v>2.8</v>
          </cell>
          <cell r="T242">
            <v>0</v>
          </cell>
          <cell r="U242">
            <v>0</v>
          </cell>
          <cell r="V242">
            <v>54.9</v>
          </cell>
          <cell r="W242">
            <v>0</v>
          </cell>
          <cell r="X242">
            <v>0</v>
          </cell>
          <cell r="Y242">
            <v>10</v>
          </cell>
          <cell r="Z242">
            <v>58</v>
          </cell>
          <cell r="AA242">
            <v>0</v>
          </cell>
          <cell r="AB242">
            <v>1.08</v>
          </cell>
          <cell r="AC242">
            <v>0.2</v>
          </cell>
          <cell r="AD242">
            <v>0.11</v>
          </cell>
          <cell r="AE242">
            <v>0.45</v>
          </cell>
          <cell r="AF242">
            <v>0.99</v>
          </cell>
          <cell r="AG242">
            <v>0.54</v>
          </cell>
          <cell r="AH242">
            <v>0.32</v>
          </cell>
          <cell r="AI242">
            <v>0</v>
          </cell>
          <cell r="AJ242">
            <v>45.9</v>
          </cell>
          <cell r="AK242">
            <v>55</v>
          </cell>
          <cell r="AL242">
            <v>0.99099999999999999</v>
          </cell>
          <cell r="AM242">
            <v>8.1</v>
          </cell>
          <cell r="AN242">
            <v>450</v>
          </cell>
          <cell r="AO242">
            <v>18</v>
          </cell>
          <cell r="AP242">
            <v>57</v>
          </cell>
          <cell r="AQ242">
            <v>30</v>
          </cell>
          <cell r="AR242">
            <v>0.7</v>
          </cell>
          <cell r="AS242">
            <v>0.5</v>
          </cell>
        </row>
        <row r="243">
          <cell r="A243">
            <v>704</v>
          </cell>
          <cell r="B243" t="str">
            <v>Castanha de caju torrada  e salgada</v>
          </cell>
          <cell r="C243" t="str">
            <v>Leguminosas, frutos de casca rija, sementes oleaginosas e especiarias</v>
          </cell>
          <cell r="D243" t="str">
            <v>Frutos de casca rija, sementes oleaginosas e frutos oleaginosos</v>
          </cell>
          <cell r="E243" t="str">
            <v>Frutos de casca rija</v>
          </cell>
          <cell r="F243">
            <v>613</v>
          </cell>
          <cell r="G243">
            <v>2540</v>
          </cell>
          <cell r="H243">
            <v>50</v>
          </cell>
          <cell r="I243">
            <v>9.9</v>
          </cell>
          <cell r="J243">
            <v>28.9</v>
          </cell>
          <cell r="K243">
            <v>8.9</v>
          </cell>
          <cell r="L243">
            <v>8.6999999999999993</v>
          </cell>
          <cell r="M243">
            <v>0</v>
          </cell>
          <cell r="N243">
            <v>19.399999999999999</v>
          </cell>
          <cell r="O243">
            <v>5.9</v>
          </cell>
          <cell r="P243">
            <v>0</v>
          </cell>
          <cell r="Q243">
            <v>13.5</v>
          </cell>
          <cell r="R243">
            <v>3.3</v>
          </cell>
          <cell r="S243">
            <v>19.600000000000001</v>
          </cell>
          <cell r="T243">
            <v>0.8</v>
          </cell>
          <cell r="U243">
            <v>0</v>
          </cell>
          <cell r="V243">
            <v>3.2</v>
          </cell>
          <cell r="W243">
            <v>0</v>
          </cell>
          <cell r="X243">
            <v>0</v>
          </cell>
          <cell r="Y243">
            <v>1</v>
          </cell>
          <cell r="Z243">
            <v>6</v>
          </cell>
          <cell r="AA243">
            <v>0</v>
          </cell>
          <cell r="AB243">
            <v>1.2</v>
          </cell>
          <cell r="AC243">
            <v>0.42</v>
          </cell>
          <cell r="AD243">
            <v>0.16</v>
          </cell>
          <cell r="AE243">
            <v>1.6</v>
          </cell>
          <cell r="AF243">
            <v>6.5</v>
          </cell>
          <cell r="AG243">
            <v>4.9000000000000004</v>
          </cell>
          <cell r="AH243">
            <v>0.41</v>
          </cell>
          <cell r="AI243">
            <v>0</v>
          </cell>
          <cell r="AJ243">
            <v>0</v>
          </cell>
          <cell r="AK243">
            <v>68</v>
          </cell>
          <cell r="AL243">
            <v>4.5</v>
          </cell>
          <cell r="AM243">
            <v>320</v>
          </cell>
          <cell r="AN243">
            <v>700</v>
          </cell>
          <cell r="AO243">
            <v>37</v>
          </cell>
          <cell r="AP243">
            <v>490</v>
          </cell>
          <cell r="AQ243">
            <v>250</v>
          </cell>
          <cell r="AR243">
            <v>5.7</v>
          </cell>
          <cell r="AS243">
            <v>5.7</v>
          </cell>
        </row>
        <row r="244">
          <cell r="A244">
            <v>1900000052</v>
          </cell>
          <cell r="B244" t="str">
            <v>Castanha de caju torrada, sem sal</v>
          </cell>
          <cell r="C244" t="str">
            <v>Leguminosas, frutos de casca rija, sementes oleaginosas e especiarias</v>
          </cell>
          <cell r="D244" t="str">
            <v>Frutos de casca rija, sementes oleaginosas e frutos oleaginosos</v>
          </cell>
          <cell r="E244" t="str">
            <v>Frutos de casca rija</v>
          </cell>
          <cell r="F244">
            <v>613</v>
          </cell>
          <cell r="G244">
            <v>2540</v>
          </cell>
          <cell r="H244">
            <v>50</v>
          </cell>
          <cell r="I244">
            <v>9.9</v>
          </cell>
          <cell r="J244">
            <v>28.9</v>
          </cell>
          <cell r="K244">
            <v>8.9</v>
          </cell>
          <cell r="L244">
            <v>8.6999999999999993</v>
          </cell>
          <cell r="M244">
            <v>0</v>
          </cell>
          <cell r="N244">
            <v>19.399999999999999</v>
          </cell>
          <cell r="O244">
            <v>5.9</v>
          </cell>
          <cell r="P244">
            <v>0</v>
          </cell>
          <cell r="Q244">
            <v>13.5</v>
          </cell>
          <cell r="R244">
            <v>3.3</v>
          </cell>
          <cell r="S244">
            <v>19.600000000000001</v>
          </cell>
          <cell r="T244">
            <v>0</v>
          </cell>
          <cell r="U244">
            <v>0</v>
          </cell>
          <cell r="V244">
            <v>3.2</v>
          </cell>
          <cell r="W244">
            <v>0</v>
          </cell>
          <cell r="X244">
            <v>0</v>
          </cell>
          <cell r="Y244">
            <v>1</v>
          </cell>
          <cell r="Z244">
            <v>6</v>
          </cell>
          <cell r="AA244">
            <v>0</v>
          </cell>
          <cell r="AB244">
            <v>1.2</v>
          </cell>
          <cell r="AC244">
            <v>0.42</v>
          </cell>
          <cell r="AD244">
            <v>0.16</v>
          </cell>
          <cell r="AE244">
            <v>1.6</v>
          </cell>
          <cell r="AF244">
            <v>6.5</v>
          </cell>
          <cell r="AG244">
            <v>4.9000000000000004</v>
          </cell>
          <cell r="AH244">
            <v>0.41</v>
          </cell>
          <cell r="AI244">
            <v>0</v>
          </cell>
          <cell r="AJ244">
            <v>0</v>
          </cell>
          <cell r="AK244">
            <v>68</v>
          </cell>
          <cell r="AL244">
            <v>2.5</v>
          </cell>
          <cell r="AM244">
            <v>10</v>
          </cell>
          <cell r="AN244">
            <v>700</v>
          </cell>
          <cell r="AO244">
            <v>37</v>
          </cell>
          <cell r="AP244">
            <v>490</v>
          </cell>
          <cell r="AQ244">
            <v>250</v>
          </cell>
          <cell r="AR244">
            <v>5.7</v>
          </cell>
          <cell r="AS244">
            <v>5.7</v>
          </cell>
        </row>
        <row r="245">
          <cell r="A245">
            <v>1900000093</v>
          </cell>
          <cell r="B245" t="str">
            <v>Castanha do Brasil</v>
          </cell>
          <cell r="C245" t="str">
            <v>Leguminosas, frutos de casca rija, sementes oleaginosas e especiarias</v>
          </cell>
          <cell r="D245" t="str">
            <v>Frutos de casca rija, sementes oleaginosas e frutos oleaginosos</v>
          </cell>
          <cell r="E245" t="str">
            <v>Frutos de casca rija</v>
          </cell>
          <cell r="F245">
            <v>690</v>
          </cell>
          <cell r="G245">
            <v>2840</v>
          </cell>
          <cell r="H245">
            <v>66.7</v>
          </cell>
          <cell r="I245">
            <v>16</v>
          </cell>
          <cell r="J245">
            <v>20.399999999999999</v>
          </cell>
          <cell r="K245">
            <v>27.4</v>
          </cell>
          <cell r="L245">
            <v>27.3</v>
          </cell>
          <cell r="M245">
            <v>0.1</v>
          </cell>
          <cell r="N245">
            <v>2.6</v>
          </cell>
          <cell r="O245">
            <v>2.6</v>
          </cell>
          <cell r="P245">
            <v>0</v>
          </cell>
          <cell r="Q245">
            <v>0</v>
          </cell>
          <cell r="R245">
            <v>20.5</v>
          </cell>
          <cell r="S245">
            <v>9.6</v>
          </cell>
          <cell r="T245">
            <v>0</v>
          </cell>
          <cell r="U245">
            <v>0</v>
          </cell>
          <cell r="V245">
            <v>2.8</v>
          </cell>
          <cell r="W245">
            <v>0</v>
          </cell>
          <cell r="X245">
            <v>0</v>
          </cell>
          <cell r="Y245">
            <v>0</v>
          </cell>
          <cell r="Z245">
            <v>0</v>
          </cell>
          <cell r="AA245">
            <v>0</v>
          </cell>
          <cell r="AB245">
            <v>5.72</v>
          </cell>
          <cell r="AC245">
            <v>0.24</v>
          </cell>
          <cell r="AD245">
            <v>0.02</v>
          </cell>
          <cell r="AE245">
            <v>0.69</v>
          </cell>
          <cell r="AF245">
            <v>3.53</v>
          </cell>
          <cell r="AG245">
            <v>2.84</v>
          </cell>
          <cell r="AH245">
            <v>0.11</v>
          </cell>
          <cell r="AI245">
            <v>0</v>
          </cell>
          <cell r="AJ245">
            <v>0</v>
          </cell>
          <cell r="AK245">
            <v>12.5</v>
          </cell>
          <cell r="AL245">
            <v>3.5</v>
          </cell>
          <cell r="AM245" t="str">
            <v/>
          </cell>
          <cell r="AN245">
            <v>650</v>
          </cell>
          <cell r="AO245">
            <v>170</v>
          </cell>
          <cell r="AP245">
            <v>710</v>
          </cell>
          <cell r="AQ245">
            <v>380</v>
          </cell>
          <cell r="AR245">
            <v>2.5</v>
          </cell>
          <cell r="AS245">
            <v>4.0999999999999996</v>
          </cell>
          <cell r="AT245">
            <v>180</v>
          </cell>
          <cell r="AU245">
            <v>10</v>
          </cell>
        </row>
        <row r="246">
          <cell r="A246">
            <v>707</v>
          </cell>
          <cell r="B246" t="str">
            <v>Castanha pilada</v>
          </cell>
          <cell r="C246" t="str">
            <v>Leguminosas, frutos de casca rija, sementes oleaginosas e especiarias</v>
          </cell>
          <cell r="D246" t="str">
            <v>Leguminosas, frutos de casca rija, sementes oleaginosas e especiarias - Processadas</v>
          </cell>
          <cell r="E246" t="str">
            <v>Derivados primários de frutos de casca rija e sementes semelhantes</v>
          </cell>
          <cell r="F246">
            <v>341</v>
          </cell>
          <cell r="G246">
            <v>1440</v>
          </cell>
          <cell r="H246">
            <v>2</v>
          </cell>
          <cell r="I246">
            <v>0.4</v>
          </cell>
          <cell r="J246">
            <v>0.7</v>
          </cell>
          <cell r="K246">
            <v>0.7</v>
          </cell>
          <cell r="L246">
            <v>0.6</v>
          </cell>
          <cell r="M246">
            <v>0</v>
          </cell>
          <cell r="N246">
            <v>70</v>
          </cell>
          <cell r="O246">
            <v>17.2</v>
          </cell>
          <cell r="P246">
            <v>0</v>
          </cell>
          <cell r="Q246">
            <v>52.8</v>
          </cell>
          <cell r="R246">
            <v>11.3</v>
          </cell>
          <cell r="S246">
            <v>5.0999999999999996</v>
          </cell>
          <cell r="T246">
            <v>0</v>
          </cell>
          <cell r="U246">
            <v>0</v>
          </cell>
          <cell r="V246">
            <v>9.9</v>
          </cell>
          <cell r="W246">
            <v>0</v>
          </cell>
          <cell r="X246">
            <v>0</v>
          </cell>
          <cell r="Y246">
            <v>0</v>
          </cell>
          <cell r="Z246">
            <v>0</v>
          </cell>
          <cell r="AA246">
            <v>0</v>
          </cell>
          <cell r="AB246">
            <v>2.2000000000000002</v>
          </cell>
          <cell r="AC246">
            <v>0.3</v>
          </cell>
          <cell r="AD246">
            <v>0.19</v>
          </cell>
          <cell r="AE246">
            <v>0.8</v>
          </cell>
          <cell r="AF246">
            <v>1.8</v>
          </cell>
          <cell r="AG246">
            <v>1</v>
          </cell>
          <cell r="AH246">
            <v>0.55000000000000004</v>
          </cell>
          <cell r="AI246">
            <v>0</v>
          </cell>
          <cell r="AJ246">
            <v>0</v>
          </cell>
          <cell r="AK246">
            <v>61</v>
          </cell>
          <cell r="AL246">
            <v>2.0499999999999998</v>
          </cell>
          <cell r="AM246">
            <v>17</v>
          </cell>
          <cell r="AN246">
            <v>930</v>
          </cell>
          <cell r="AO246">
            <v>37</v>
          </cell>
          <cell r="AP246">
            <v>120</v>
          </cell>
          <cell r="AQ246">
            <v>61</v>
          </cell>
          <cell r="AR246">
            <v>1.5</v>
          </cell>
          <cell r="AS246">
            <v>0.9</v>
          </cell>
        </row>
        <row r="247">
          <cell r="A247">
            <v>705</v>
          </cell>
          <cell r="B247" t="str">
            <v>Castanha, miolo</v>
          </cell>
          <cell r="C247" t="str">
            <v>Leguminosas, frutos de casca rija, sementes oleaginosas e especiarias</v>
          </cell>
          <cell r="D247" t="str">
            <v>Frutos de casca rija, sementes oleaginosas e frutos oleaginosos</v>
          </cell>
          <cell r="E247" t="str">
            <v>Frutos de casca rija</v>
          </cell>
          <cell r="F247">
            <v>194</v>
          </cell>
          <cell r="G247">
            <v>819</v>
          </cell>
          <cell r="H247">
            <v>1.1000000000000001</v>
          </cell>
          <cell r="I247">
            <v>0.2</v>
          </cell>
          <cell r="J247">
            <v>0.4</v>
          </cell>
          <cell r="K247">
            <v>0.4</v>
          </cell>
          <cell r="L247">
            <v>0.4</v>
          </cell>
          <cell r="M247">
            <v>0</v>
          </cell>
          <cell r="N247">
            <v>39.799999999999997</v>
          </cell>
          <cell r="O247">
            <v>9.8000000000000007</v>
          </cell>
          <cell r="P247">
            <v>0</v>
          </cell>
          <cell r="Q247">
            <v>30</v>
          </cell>
          <cell r="R247">
            <v>6.1</v>
          </cell>
          <cell r="S247">
            <v>3.1</v>
          </cell>
          <cell r="T247">
            <v>0</v>
          </cell>
          <cell r="U247">
            <v>0</v>
          </cell>
          <cell r="V247">
            <v>48.5</v>
          </cell>
          <cell r="W247">
            <v>0</v>
          </cell>
          <cell r="X247">
            <v>0</v>
          </cell>
          <cell r="Y247">
            <v>11</v>
          </cell>
          <cell r="Z247">
            <v>64</v>
          </cell>
          <cell r="AA247">
            <v>0</v>
          </cell>
          <cell r="AB247">
            <v>1.2</v>
          </cell>
          <cell r="AC247">
            <v>0.22</v>
          </cell>
          <cell r="AD247">
            <v>0.12</v>
          </cell>
          <cell r="AE247">
            <v>0.5</v>
          </cell>
          <cell r="AF247">
            <v>1.1000000000000001</v>
          </cell>
          <cell r="AG247">
            <v>0.6</v>
          </cell>
          <cell r="AH247">
            <v>0.35</v>
          </cell>
          <cell r="AI247">
            <v>0</v>
          </cell>
          <cell r="AJ247">
            <v>51</v>
          </cell>
          <cell r="AK247">
            <v>61</v>
          </cell>
          <cell r="AL247">
            <v>1.1000000000000001</v>
          </cell>
          <cell r="AM247">
            <v>9</v>
          </cell>
          <cell r="AN247">
            <v>500</v>
          </cell>
          <cell r="AO247">
            <v>20</v>
          </cell>
          <cell r="AP247">
            <v>63</v>
          </cell>
          <cell r="AQ247">
            <v>33</v>
          </cell>
          <cell r="AR247">
            <v>0.8</v>
          </cell>
          <cell r="AS247">
            <v>0.5</v>
          </cell>
        </row>
        <row r="248">
          <cell r="A248">
            <v>821</v>
          </cell>
          <cell r="B248" t="str">
            <v>Cavala cozida</v>
          </cell>
          <cell r="C248" t="str">
            <v>Peixes, mariscos, anfíbios, répteis e invertebrados</v>
          </cell>
          <cell r="D248" t="str">
            <v>Peixe (músculo)</v>
          </cell>
          <cell r="E248" t="str">
            <v>Peixe de mar</v>
          </cell>
          <cell r="F248">
            <v>192</v>
          </cell>
          <cell r="G248">
            <v>800</v>
          </cell>
          <cell r="H248">
            <v>12.2</v>
          </cell>
          <cell r="I248">
            <v>3.2</v>
          </cell>
          <cell r="J248">
            <v>3.3</v>
          </cell>
          <cell r="K248">
            <v>4.3</v>
          </cell>
          <cell r="L248">
            <v>0.2</v>
          </cell>
          <cell r="M248">
            <v>0.3</v>
          </cell>
          <cell r="N248">
            <v>0</v>
          </cell>
          <cell r="O248">
            <v>0</v>
          </cell>
          <cell r="P248">
            <v>0</v>
          </cell>
          <cell r="Q248">
            <v>0</v>
          </cell>
          <cell r="R248">
            <v>0</v>
          </cell>
          <cell r="S248">
            <v>20.5</v>
          </cell>
          <cell r="T248">
            <v>0.8</v>
          </cell>
          <cell r="U248">
            <v>0</v>
          </cell>
          <cell r="V248">
            <v>65.2</v>
          </cell>
          <cell r="W248">
            <v>0</v>
          </cell>
          <cell r="X248">
            <v>48</v>
          </cell>
          <cell r="Y248">
            <v>21</v>
          </cell>
          <cell r="Z248">
            <v>0</v>
          </cell>
          <cell r="AA248">
            <v>2.2999999999999998</v>
          </cell>
          <cell r="AB248">
            <v>1.4</v>
          </cell>
          <cell r="AC248">
            <v>0.11</v>
          </cell>
          <cell r="AD248">
            <v>0.25</v>
          </cell>
          <cell r="AE248">
            <v>8.6</v>
          </cell>
          <cell r="AF248">
            <v>12</v>
          </cell>
          <cell r="AG248">
            <v>3.8</v>
          </cell>
          <cell r="AH248">
            <v>0.75</v>
          </cell>
          <cell r="AI248">
            <v>12</v>
          </cell>
          <cell r="AJ248">
            <v>0</v>
          </cell>
          <cell r="AK248">
            <v>13</v>
          </cell>
          <cell r="AL248">
            <v>2.1</v>
          </cell>
          <cell r="AM248">
            <v>330</v>
          </cell>
          <cell r="AN248">
            <v>330</v>
          </cell>
          <cell r="AO248">
            <v>42</v>
          </cell>
          <cell r="AP248">
            <v>260</v>
          </cell>
          <cell r="AQ248">
            <v>33</v>
          </cell>
          <cell r="AR248">
            <v>1</v>
          </cell>
          <cell r="AS248">
            <v>2.2999999999999998</v>
          </cell>
          <cell r="AU248">
            <v>31</v>
          </cell>
        </row>
        <row r="249">
          <cell r="A249">
            <v>820</v>
          </cell>
          <cell r="B249" t="str">
            <v>Cavala crua</v>
          </cell>
          <cell r="C249" t="str">
            <v>Peixes, mariscos, anfíbios, répteis e invertebrados</v>
          </cell>
          <cell r="D249" t="str">
            <v>Peixe (músculo)</v>
          </cell>
          <cell r="E249" t="str">
            <v>Peixe de mar</v>
          </cell>
          <cell r="F249">
            <v>202</v>
          </cell>
          <cell r="G249">
            <v>841</v>
          </cell>
          <cell r="H249">
            <v>13.4</v>
          </cell>
          <cell r="I249">
            <v>3.6</v>
          </cell>
          <cell r="J249">
            <v>3.7</v>
          </cell>
          <cell r="K249">
            <v>4.7</v>
          </cell>
          <cell r="L249">
            <v>0.2</v>
          </cell>
          <cell r="M249">
            <v>0.3</v>
          </cell>
          <cell r="N249">
            <v>0</v>
          </cell>
          <cell r="O249">
            <v>0</v>
          </cell>
          <cell r="P249">
            <v>0</v>
          </cell>
          <cell r="Q249">
            <v>0</v>
          </cell>
          <cell r="R249">
            <v>0</v>
          </cell>
          <cell r="S249">
            <v>20.3</v>
          </cell>
          <cell r="T249">
            <v>0.2</v>
          </cell>
          <cell r="U249">
            <v>0</v>
          </cell>
          <cell r="V249">
            <v>64.3</v>
          </cell>
          <cell r="W249">
            <v>0</v>
          </cell>
          <cell r="X249">
            <v>45</v>
          </cell>
          <cell r="Y249">
            <v>28</v>
          </cell>
          <cell r="Z249">
            <v>0</v>
          </cell>
          <cell r="AA249">
            <v>2.4</v>
          </cell>
          <cell r="AB249">
            <v>1.3</v>
          </cell>
          <cell r="AC249">
            <v>0.13</v>
          </cell>
          <cell r="AD249">
            <v>0.23</v>
          </cell>
          <cell r="AE249">
            <v>9</v>
          </cell>
          <cell r="AF249">
            <v>13</v>
          </cell>
          <cell r="AG249">
            <v>3.8</v>
          </cell>
          <cell r="AH249">
            <v>1</v>
          </cell>
          <cell r="AI249">
            <v>14</v>
          </cell>
          <cell r="AJ249">
            <v>0</v>
          </cell>
          <cell r="AK249">
            <v>14</v>
          </cell>
          <cell r="AL249">
            <v>1.4</v>
          </cell>
          <cell r="AM249">
            <v>78</v>
          </cell>
          <cell r="AN249">
            <v>360</v>
          </cell>
          <cell r="AO249">
            <v>39</v>
          </cell>
          <cell r="AP249">
            <v>280</v>
          </cell>
          <cell r="AQ249">
            <v>37</v>
          </cell>
          <cell r="AR249">
            <v>1.1000000000000001</v>
          </cell>
          <cell r="AS249">
            <v>2.2000000000000002</v>
          </cell>
        </row>
        <row r="250">
          <cell r="A250">
            <v>822</v>
          </cell>
          <cell r="B250" t="str">
            <v>Cavala em filetes, conserva em azeite</v>
          </cell>
          <cell r="C250" t="str">
            <v>Peixes, mariscos, anfíbios, répteis e invertebrados</v>
          </cell>
          <cell r="D250" t="str">
            <v>Peixe e produtos da pesca processados</v>
          </cell>
          <cell r="E250" t="str">
            <v>Peixe processado ou conservado (incluindo vísceras processadas)</v>
          </cell>
          <cell r="F250">
            <v>182</v>
          </cell>
          <cell r="G250">
            <v>763</v>
          </cell>
          <cell r="H250">
            <v>9.6</v>
          </cell>
          <cell r="I250">
            <v>1.5</v>
          </cell>
          <cell r="J250">
            <v>6</v>
          </cell>
          <cell r="K250">
            <v>1.2</v>
          </cell>
          <cell r="L250">
            <v>0.5</v>
          </cell>
          <cell r="M250">
            <v>0.2</v>
          </cell>
          <cell r="N250">
            <v>0</v>
          </cell>
          <cell r="O250">
            <v>0</v>
          </cell>
          <cell r="P250">
            <v>0</v>
          </cell>
          <cell r="Q250">
            <v>0</v>
          </cell>
          <cell r="R250">
            <v>0</v>
          </cell>
          <cell r="S250">
            <v>24</v>
          </cell>
          <cell r="T250">
            <v>1.6</v>
          </cell>
          <cell r="U250">
            <v>0</v>
          </cell>
          <cell r="V250">
            <v>63.7</v>
          </cell>
          <cell r="W250">
            <v>0</v>
          </cell>
          <cell r="X250">
            <v>35</v>
          </cell>
          <cell r="Y250">
            <v>23</v>
          </cell>
          <cell r="Z250">
            <v>0</v>
          </cell>
          <cell r="AA250">
            <v>0.4</v>
          </cell>
          <cell r="AB250">
            <v>1.9</v>
          </cell>
          <cell r="AC250">
            <v>0.04</v>
          </cell>
          <cell r="AD250">
            <v>0.2</v>
          </cell>
          <cell r="AE250">
            <v>5.8</v>
          </cell>
          <cell r="AF250">
            <v>10</v>
          </cell>
          <cell r="AG250">
            <v>4.5</v>
          </cell>
          <cell r="AH250">
            <v>0.26</v>
          </cell>
          <cell r="AI250">
            <v>17</v>
          </cell>
          <cell r="AJ250">
            <v>0</v>
          </cell>
          <cell r="AK250">
            <v>17</v>
          </cell>
          <cell r="AL250">
            <v>2.4</v>
          </cell>
          <cell r="AM250">
            <v>620</v>
          </cell>
          <cell r="AN250">
            <v>380</v>
          </cell>
          <cell r="AO250">
            <v>10</v>
          </cell>
          <cell r="AP250">
            <v>250</v>
          </cell>
          <cell r="AQ250">
            <v>35</v>
          </cell>
          <cell r="AR250">
            <v>0.6</v>
          </cell>
          <cell r="AS250">
            <v>0.7</v>
          </cell>
        </row>
        <row r="251">
          <cell r="A251">
            <v>1128</v>
          </cell>
          <cell r="B251" t="str">
            <v>Cavala grelhada</v>
          </cell>
          <cell r="C251" t="str">
            <v>Peixes, mariscos, anfíbios, répteis e invertebrados</v>
          </cell>
          <cell r="D251" t="str">
            <v>Peixe (músculo)</v>
          </cell>
          <cell r="E251" t="str">
            <v>Peixe de mar</v>
          </cell>
          <cell r="F251">
            <v>192</v>
          </cell>
          <cell r="G251">
            <v>799</v>
          </cell>
          <cell r="H251">
            <v>12.2</v>
          </cell>
          <cell r="I251">
            <v>3.3</v>
          </cell>
          <cell r="J251">
            <v>3.4</v>
          </cell>
          <cell r="K251">
            <v>4.3</v>
          </cell>
          <cell r="L251">
            <v>0.21099999999999999</v>
          </cell>
          <cell r="M251">
            <v>0.3</v>
          </cell>
          <cell r="N251">
            <v>0.6</v>
          </cell>
          <cell r="O251">
            <v>0.6</v>
          </cell>
          <cell r="P251">
            <v>0</v>
          </cell>
          <cell r="Q251">
            <v>0</v>
          </cell>
          <cell r="R251">
            <v>0.7</v>
          </cell>
          <cell r="S251">
            <v>18.5</v>
          </cell>
          <cell r="T251">
            <v>0.9</v>
          </cell>
          <cell r="U251">
            <v>0</v>
          </cell>
          <cell r="V251">
            <v>64.099999999999994</v>
          </cell>
          <cell r="W251">
            <v>1.3</v>
          </cell>
          <cell r="X251">
            <v>41</v>
          </cell>
          <cell r="Y251">
            <v>26</v>
          </cell>
          <cell r="Z251">
            <v>3</v>
          </cell>
          <cell r="AA251">
            <v>2.2000000000000002</v>
          </cell>
          <cell r="AB251">
            <v>1.34</v>
          </cell>
          <cell r="AC251">
            <v>0.13</v>
          </cell>
          <cell r="AD251">
            <v>0.21</v>
          </cell>
          <cell r="AE251">
            <v>8.1999999999999993</v>
          </cell>
          <cell r="AF251">
            <v>11.8</v>
          </cell>
          <cell r="AG251">
            <v>3.46</v>
          </cell>
          <cell r="AH251">
            <v>0.92</v>
          </cell>
          <cell r="AI251">
            <v>13</v>
          </cell>
          <cell r="AJ251">
            <v>15.4</v>
          </cell>
          <cell r="AK251">
            <v>15</v>
          </cell>
          <cell r="AL251">
            <v>2.09</v>
          </cell>
          <cell r="AM251">
            <v>360</v>
          </cell>
          <cell r="AN251">
            <v>370</v>
          </cell>
          <cell r="AO251">
            <v>44</v>
          </cell>
          <cell r="AP251">
            <v>260</v>
          </cell>
          <cell r="AQ251">
            <v>38</v>
          </cell>
          <cell r="AR251">
            <v>1.2</v>
          </cell>
          <cell r="AS251">
            <v>2</v>
          </cell>
        </row>
        <row r="252">
          <cell r="A252">
            <v>1129</v>
          </cell>
          <cell r="B252" t="str">
            <v>Cavala no forno</v>
          </cell>
          <cell r="C252" t="str">
            <v>Peixes, mariscos, anfíbios, répteis e invertebrados</v>
          </cell>
          <cell r="D252" t="str">
            <v>Peixe (músculo)</v>
          </cell>
          <cell r="E252" t="str">
            <v>Peixe de mar</v>
          </cell>
          <cell r="F252">
            <v>192</v>
          </cell>
          <cell r="G252">
            <v>796</v>
          </cell>
          <cell r="H252">
            <v>14.3</v>
          </cell>
          <cell r="I252">
            <v>3.1</v>
          </cell>
          <cell r="J252">
            <v>7</v>
          </cell>
          <cell r="K252">
            <v>3.4</v>
          </cell>
          <cell r="L252">
            <v>0.56699999999999995</v>
          </cell>
          <cell r="M252">
            <v>0.2</v>
          </cell>
          <cell r="N252">
            <v>2.2999999999999998</v>
          </cell>
          <cell r="O252">
            <v>1.6</v>
          </cell>
          <cell r="P252">
            <v>0.6</v>
          </cell>
          <cell r="Q252">
            <v>0.2</v>
          </cell>
          <cell r="R252">
            <v>1</v>
          </cell>
          <cell r="S252">
            <v>12.9</v>
          </cell>
          <cell r="T252">
            <v>0.9</v>
          </cell>
          <cell r="U252">
            <v>0</v>
          </cell>
          <cell r="V252">
            <v>67</v>
          </cell>
          <cell r="W252">
            <v>0</v>
          </cell>
          <cell r="X252">
            <v>27</v>
          </cell>
          <cell r="Y252">
            <v>17</v>
          </cell>
          <cell r="Z252">
            <v>0</v>
          </cell>
          <cell r="AA252">
            <v>1.4</v>
          </cell>
          <cell r="AB252">
            <v>1.83</v>
          </cell>
          <cell r="AC252">
            <v>0.17</v>
          </cell>
          <cell r="AD252">
            <v>0.15</v>
          </cell>
          <cell r="AE252">
            <v>5.8</v>
          </cell>
          <cell r="AF252">
            <v>8.33</v>
          </cell>
          <cell r="AG252">
            <v>2.38</v>
          </cell>
          <cell r="AH252">
            <v>0.74</v>
          </cell>
          <cell r="AI252">
            <v>8.5</v>
          </cell>
          <cell r="AJ252">
            <v>5.5</v>
          </cell>
          <cell r="AK252">
            <v>19</v>
          </cell>
          <cell r="AL252">
            <v>2.09</v>
          </cell>
          <cell r="AM252">
            <v>370</v>
          </cell>
          <cell r="AN252">
            <v>360</v>
          </cell>
          <cell r="AO252">
            <v>45</v>
          </cell>
          <cell r="AP252">
            <v>190</v>
          </cell>
          <cell r="AQ252">
            <v>33</v>
          </cell>
          <cell r="AR252">
            <v>1.1000000000000001</v>
          </cell>
          <cell r="AS252">
            <v>1.5</v>
          </cell>
        </row>
        <row r="253">
          <cell r="A253">
            <v>598</v>
          </cell>
          <cell r="B253" t="str">
            <v>Cebola cozida</v>
          </cell>
          <cell r="C253" t="str">
            <v>Produtos hortícolas e derivados</v>
          </cell>
          <cell r="D253" t="str">
            <v>Bolbos</v>
          </cell>
          <cell r="E253" t="str">
            <v>Cebolas e similares</v>
          </cell>
          <cell r="F253">
            <v>18</v>
          </cell>
          <cell r="G253">
            <v>76</v>
          </cell>
          <cell r="H253">
            <v>0.2</v>
          </cell>
          <cell r="I253">
            <v>0</v>
          </cell>
          <cell r="J253">
            <v>0</v>
          </cell>
          <cell r="K253">
            <v>0.1</v>
          </cell>
          <cell r="L253">
            <v>0.1</v>
          </cell>
          <cell r="M253">
            <v>0</v>
          </cell>
          <cell r="N253">
            <v>2.4</v>
          </cell>
          <cell r="O253">
            <v>1.7</v>
          </cell>
          <cell r="P253">
            <v>0.7</v>
          </cell>
          <cell r="Q253">
            <v>0</v>
          </cell>
          <cell r="R253">
            <v>1.4</v>
          </cell>
          <cell r="S253">
            <v>1</v>
          </cell>
          <cell r="T253">
            <v>0.3</v>
          </cell>
          <cell r="U253">
            <v>0</v>
          </cell>
          <cell r="V253">
            <v>94</v>
          </cell>
          <cell r="W253">
            <v>0</v>
          </cell>
          <cell r="X253">
            <v>0</v>
          </cell>
          <cell r="Y253">
            <v>0</v>
          </cell>
          <cell r="Z253">
            <v>0</v>
          </cell>
          <cell r="AA253">
            <v>0</v>
          </cell>
          <cell r="AB253">
            <v>0.15</v>
          </cell>
          <cell r="AC253">
            <v>0.1</v>
          </cell>
          <cell r="AD253">
            <v>0.01</v>
          </cell>
          <cell r="AE253">
            <v>0.5</v>
          </cell>
          <cell r="AF253">
            <v>0.7</v>
          </cell>
          <cell r="AG253">
            <v>0.2</v>
          </cell>
          <cell r="AH253">
            <v>0.16</v>
          </cell>
          <cell r="AI253">
            <v>0</v>
          </cell>
          <cell r="AJ253">
            <v>5</v>
          </cell>
          <cell r="AK253">
            <v>9</v>
          </cell>
          <cell r="AL253">
            <v>1</v>
          </cell>
          <cell r="AM253">
            <v>110</v>
          </cell>
          <cell r="AN253">
            <v>140</v>
          </cell>
          <cell r="AO253">
            <v>33</v>
          </cell>
          <cell r="AP253">
            <v>30</v>
          </cell>
          <cell r="AQ253">
            <v>9</v>
          </cell>
          <cell r="AR253">
            <v>0.5</v>
          </cell>
          <cell r="AS253">
            <v>0.3</v>
          </cell>
          <cell r="AU253">
            <v>1.7</v>
          </cell>
        </row>
        <row r="254">
          <cell r="A254">
            <v>597</v>
          </cell>
          <cell r="B254" t="str">
            <v>Cebola crua</v>
          </cell>
          <cell r="C254" t="str">
            <v>Produtos hortícolas e derivados</v>
          </cell>
          <cell r="D254" t="str">
            <v>Bolbos</v>
          </cell>
          <cell r="E254" t="str">
            <v>Cebolas e similares</v>
          </cell>
          <cell r="F254">
            <v>20</v>
          </cell>
          <cell r="G254">
            <v>86</v>
          </cell>
          <cell r="H254">
            <v>0.2</v>
          </cell>
          <cell r="I254">
            <v>0</v>
          </cell>
          <cell r="J254">
            <v>0</v>
          </cell>
          <cell r="K254">
            <v>0.2</v>
          </cell>
          <cell r="L254">
            <v>0.1</v>
          </cell>
          <cell r="M254">
            <v>0</v>
          </cell>
          <cell r="N254">
            <v>3.1</v>
          </cell>
          <cell r="O254">
            <v>2.2000000000000002</v>
          </cell>
          <cell r="P254">
            <v>0.9</v>
          </cell>
          <cell r="Q254">
            <v>0</v>
          </cell>
          <cell r="R254">
            <v>1.3</v>
          </cell>
          <cell r="S254">
            <v>0.9</v>
          </cell>
          <cell r="T254">
            <v>0</v>
          </cell>
          <cell r="U254">
            <v>0</v>
          </cell>
          <cell r="V254">
            <v>93.8</v>
          </cell>
          <cell r="W254">
            <v>0</v>
          </cell>
          <cell r="X254">
            <v>0</v>
          </cell>
          <cell r="Y254">
            <v>0</v>
          </cell>
          <cell r="Z254">
            <v>0</v>
          </cell>
          <cell r="AA254">
            <v>0</v>
          </cell>
          <cell r="AB254">
            <v>0.3</v>
          </cell>
          <cell r="AC254">
            <v>0.13</v>
          </cell>
          <cell r="AD254">
            <v>0.01</v>
          </cell>
          <cell r="AE254">
            <v>0.6</v>
          </cell>
          <cell r="AF254">
            <v>0.7</v>
          </cell>
          <cell r="AG254">
            <v>0.1</v>
          </cell>
          <cell r="AH254">
            <v>0.2</v>
          </cell>
          <cell r="AI254">
            <v>0</v>
          </cell>
          <cell r="AJ254">
            <v>8</v>
          </cell>
          <cell r="AK254">
            <v>17</v>
          </cell>
          <cell r="AL254">
            <v>0.7</v>
          </cell>
          <cell r="AM254">
            <v>10</v>
          </cell>
          <cell r="AN254">
            <v>210</v>
          </cell>
          <cell r="AO254">
            <v>31</v>
          </cell>
          <cell r="AP254">
            <v>30</v>
          </cell>
          <cell r="AQ254">
            <v>12</v>
          </cell>
          <cell r="AR254">
            <v>0.5</v>
          </cell>
          <cell r="AS254">
            <v>0.3</v>
          </cell>
          <cell r="AU254">
            <v>1.7</v>
          </cell>
        </row>
        <row r="255">
          <cell r="A255">
            <v>220002</v>
          </cell>
          <cell r="B255" t="str">
            <v>Cebola doce, crua</v>
          </cell>
          <cell r="C255" t="str">
            <v>Produtos hortícolas e derivados</v>
          </cell>
          <cell r="D255" t="str">
            <v>Bolbos</v>
          </cell>
          <cell r="E255" t="str">
            <v>Cebolas e similares</v>
          </cell>
          <cell r="F255">
            <v>25</v>
          </cell>
          <cell r="G255">
            <v>106</v>
          </cell>
          <cell r="H255">
            <v>0</v>
          </cell>
          <cell r="I255">
            <v>0</v>
          </cell>
          <cell r="J255">
            <v>0</v>
          </cell>
          <cell r="K255">
            <v>0</v>
          </cell>
          <cell r="L255">
            <v>0</v>
          </cell>
          <cell r="M255">
            <v>0</v>
          </cell>
          <cell r="N255">
            <v>4.9000000000000004</v>
          </cell>
          <cell r="O255">
            <v>4.8</v>
          </cell>
          <cell r="P255">
            <v>0.1</v>
          </cell>
          <cell r="Q255">
            <v>0</v>
          </cell>
          <cell r="R255">
            <v>1.1000000000000001</v>
          </cell>
          <cell r="S255">
            <v>0.8</v>
          </cell>
          <cell r="T255">
            <v>0</v>
          </cell>
          <cell r="U255">
            <v>0</v>
          </cell>
          <cell r="V255">
            <v>92.8</v>
          </cell>
          <cell r="W255">
            <v>0</v>
          </cell>
          <cell r="X255">
            <v>0</v>
          </cell>
          <cell r="Y255">
            <v>0</v>
          </cell>
          <cell r="Z255">
            <v>0</v>
          </cell>
          <cell r="AA255">
            <v>0</v>
          </cell>
          <cell r="AB255">
            <v>0.3</v>
          </cell>
          <cell r="AC255">
            <v>0.13</v>
          </cell>
          <cell r="AD255">
            <v>0.01</v>
          </cell>
          <cell r="AE255">
            <v>0.6</v>
          </cell>
          <cell r="AF255">
            <v>0.7</v>
          </cell>
          <cell r="AG255">
            <v>0.1</v>
          </cell>
          <cell r="AH255">
            <v>0.2</v>
          </cell>
          <cell r="AI255">
            <v>0</v>
          </cell>
          <cell r="AJ255">
            <v>8</v>
          </cell>
          <cell r="AK255">
            <v>17</v>
          </cell>
          <cell r="AL255">
            <v>0.35</v>
          </cell>
          <cell r="AM255">
            <v>0</v>
          </cell>
          <cell r="AN255">
            <v>210</v>
          </cell>
          <cell r="AO255">
            <v>31</v>
          </cell>
          <cell r="AP255">
            <v>30</v>
          </cell>
          <cell r="AQ255">
            <v>12</v>
          </cell>
          <cell r="AR255">
            <v>0.5</v>
          </cell>
          <cell r="AS255">
            <v>0.3</v>
          </cell>
          <cell r="AU255">
            <v>1.7</v>
          </cell>
        </row>
        <row r="256">
          <cell r="A256">
            <v>599</v>
          </cell>
          <cell r="B256" t="str">
            <v>Cebola frita com óleo alimentar</v>
          </cell>
          <cell r="C256" t="str">
            <v>Produtos hortícolas e derivados</v>
          </cell>
          <cell r="D256" t="str">
            <v>Bolbos</v>
          </cell>
          <cell r="E256" t="str">
            <v>Cebolas e similares</v>
          </cell>
          <cell r="F256">
            <v>138</v>
          </cell>
          <cell r="G256">
            <v>573</v>
          </cell>
          <cell r="H256">
            <v>11.2</v>
          </cell>
          <cell r="I256">
            <v>1.3</v>
          </cell>
          <cell r="J256">
            <v>2.2999999999999998</v>
          </cell>
          <cell r="K256">
            <v>7.2</v>
          </cell>
          <cell r="L256">
            <v>7.2</v>
          </cell>
          <cell r="M256">
            <v>0</v>
          </cell>
          <cell r="N256">
            <v>6.2</v>
          </cell>
          <cell r="O256">
            <v>4.4000000000000004</v>
          </cell>
          <cell r="P256">
            <v>1.8</v>
          </cell>
          <cell r="Q256">
            <v>0</v>
          </cell>
          <cell r="R256">
            <v>2.6</v>
          </cell>
          <cell r="S256">
            <v>1.9</v>
          </cell>
          <cell r="T256">
            <v>0.1</v>
          </cell>
          <cell r="U256">
            <v>0</v>
          </cell>
          <cell r="V256">
            <v>76.7</v>
          </cell>
          <cell r="W256">
            <v>0</v>
          </cell>
          <cell r="X256">
            <v>0</v>
          </cell>
          <cell r="Y256">
            <v>0</v>
          </cell>
          <cell r="Z256">
            <v>0</v>
          </cell>
          <cell r="AA256">
            <v>0</v>
          </cell>
          <cell r="AB256">
            <v>2.2999999999999998</v>
          </cell>
          <cell r="AC256">
            <v>0.08</v>
          </cell>
          <cell r="AD256">
            <v>0.02</v>
          </cell>
          <cell r="AE256">
            <v>0.6</v>
          </cell>
          <cell r="AF256">
            <v>1</v>
          </cell>
          <cell r="AG256">
            <v>0.4</v>
          </cell>
          <cell r="AH256">
            <v>0.2</v>
          </cell>
          <cell r="AI256">
            <v>0</v>
          </cell>
          <cell r="AJ256">
            <v>10</v>
          </cell>
          <cell r="AK256">
            <v>24</v>
          </cell>
          <cell r="AL256">
            <v>1.4</v>
          </cell>
          <cell r="AM256">
            <v>40</v>
          </cell>
          <cell r="AN256">
            <v>420</v>
          </cell>
          <cell r="AO256">
            <v>62</v>
          </cell>
          <cell r="AP256">
            <v>60</v>
          </cell>
          <cell r="AQ256">
            <v>24</v>
          </cell>
          <cell r="AR256">
            <v>1</v>
          </cell>
          <cell r="AS256">
            <v>0.6</v>
          </cell>
          <cell r="AU256">
            <v>1.7</v>
          </cell>
        </row>
        <row r="257">
          <cell r="A257">
            <v>220001</v>
          </cell>
          <cell r="B257" t="str">
            <v>Cebola roxa, crua</v>
          </cell>
          <cell r="C257" t="str">
            <v>Produtos hortícolas e derivados</v>
          </cell>
          <cell r="D257" t="str">
            <v>Bolbos</v>
          </cell>
          <cell r="E257" t="str">
            <v>Cebolas e similares</v>
          </cell>
          <cell r="F257">
            <v>43</v>
          </cell>
          <cell r="G257">
            <v>180</v>
          </cell>
          <cell r="H257">
            <v>0</v>
          </cell>
          <cell r="I257">
            <v>0</v>
          </cell>
          <cell r="J257">
            <v>0</v>
          </cell>
          <cell r="K257">
            <v>0</v>
          </cell>
          <cell r="L257">
            <v>0</v>
          </cell>
          <cell r="M257">
            <v>0</v>
          </cell>
          <cell r="N257">
            <v>8.6</v>
          </cell>
          <cell r="O257">
            <v>5.9</v>
          </cell>
          <cell r="P257">
            <v>0.9</v>
          </cell>
          <cell r="Q257">
            <v>0</v>
          </cell>
          <cell r="R257">
            <v>2.7</v>
          </cell>
          <cell r="S257">
            <v>0.7</v>
          </cell>
          <cell r="T257">
            <v>0</v>
          </cell>
          <cell r="U257">
            <v>0</v>
          </cell>
          <cell r="V257">
            <v>87.5</v>
          </cell>
          <cell r="W257">
            <v>0</v>
          </cell>
          <cell r="X257">
            <v>0</v>
          </cell>
          <cell r="Y257">
            <v>0</v>
          </cell>
          <cell r="Z257">
            <v>0</v>
          </cell>
          <cell r="AA257">
            <v>0</v>
          </cell>
          <cell r="AB257">
            <v>0.3</v>
          </cell>
          <cell r="AC257">
            <v>0.13</v>
          </cell>
          <cell r="AD257">
            <v>0.01</v>
          </cell>
          <cell r="AE257">
            <v>0.6</v>
          </cell>
          <cell r="AF257">
            <v>0.7</v>
          </cell>
          <cell r="AG257">
            <v>0.1</v>
          </cell>
          <cell r="AH257">
            <v>0.2</v>
          </cell>
          <cell r="AI257">
            <v>0</v>
          </cell>
          <cell r="AJ257">
            <v>8</v>
          </cell>
          <cell r="AK257">
            <v>17</v>
          </cell>
          <cell r="AL257">
            <v>0.47</v>
          </cell>
          <cell r="AM257">
            <v>0</v>
          </cell>
          <cell r="AN257">
            <v>210</v>
          </cell>
          <cell r="AO257">
            <v>31</v>
          </cell>
          <cell r="AP257">
            <v>30</v>
          </cell>
          <cell r="AQ257">
            <v>12</v>
          </cell>
          <cell r="AR257">
            <v>0.5</v>
          </cell>
          <cell r="AS257">
            <v>0.3</v>
          </cell>
          <cell r="AU257">
            <v>1.7</v>
          </cell>
        </row>
        <row r="258">
          <cell r="A258">
            <v>1194</v>
          </cell>
          <cell r="B258" t="str">
            <v>Cebolinho fresco</v>
          </cell>
          <cell r="C258" t="str">
            <v>Produtos hortícolas e derivados</v>
          </cell>
          <cell r="D258" t="str">
            <v>Ervas e flores comestíveis</v>
          </cell>
          <cell r="E258" t="str">
            <v>Ervas aromáticas</v>
          </cell>
          <cell r="F258">
            <v>28</v>
          </cell>
          <cell r="G258">
            <v>116</v>
          </cell>
          <cell r="H258">
            <v>0.6</v>
          </cell>
          <cell r="I258">
            <v>0.1</v>
          </cell>
          <cell r="J258">
            <v>0</v>
          </cell>
          <cell r="K258">
            <v>0.4</v>
          </cell>
          <cell r="L258">
            <v>0.36</v>
          </cell>
          <cell r="M258">
            <v>0</v>
          </cell>
          <cell r="N258">
            <v>1.7</v>
          </cell>
          <cell r="O258">
            <v>1.7</v>
          </cell>
          <cell r="P258">
            <v>0</v>
          </cell>
          <cell r="Q258">
            <v>0</v>
          </cell>
          <cell r="R258">
            <v>2.1</v>
          </cell>
          <cell r="S258">
            <v>2.8</v>
          </cell>
          <cell r="T258">
            <v>0</v>
          </cell>
          <cell r="U258">
            <v>0</v>
          </cell>
          <cell r="V258">
            <v>92</v>
          </cell>
          <cell r="W258">
            <v>0</v>
          </cell>
          <cell r="X258">
            <v>0</v>
          </cell>
          <cell r="Y258">
            <v>567</v>
          </cell>
          <cell r="Z258">
            <v>3402</v>
          </cell>
          <cell r="AA258">
            <v>0</v>
          </cell>
          <cell r="AB258">
            <v>1.6</v>
          </cell>
          <cell r="AC258">
            <v>7.0000000000000007E-2</v>
          </cell>
          <cell r="AD258">
            <v>0.2</v>
          </cell>
          <cell r="AE258">
            <v>0.6</v>
          </cell>
          <cell r="AF258">
            <v>1.07</v>
          </cell>
          <cell r="AG258">
            <v>0.47</v>
          </cell>
          <cell r="AH258">
            <v>0.22</v>
          </cell>
          <cell r="AI258">
            <v>0</v>
          </cell>
          <cell r="AJ258">
            <v>41</v>
          </cell>
          <cell r="AK258">
            <v>64</v>
          </cell>
          <cell r="AL258">
            <v>0.8</v>
          </cell>
          <cell r="AM258">
            <v>3</v>
          </cell>
          <cell r="AN258">
            <v>220</v>
          </cell>
          <cell r="AO258">
            <v>77</v>
          </cell>
          <cell r="AP258">
            <v>51</v>
          </cell>
          <cell r="AQ258">
            <v>17</v>
          </cell>
          <cell r="AR258">
            <v>1.3</v>
          </cell>
          <cell r="AS258">
            <v>0.4</v>
          </cell>
        </row>
        <row r="259">
          <cell r="A259">
            <v>1900000018</v>
          </cell>
          <cell r="B259" t="str">
            <v>Cenoura baby crua</v>
          </cell>
          <cell r="C259" t="str">
            <v>Produtos hortícolas e derivados</v>
          </cell>
          <cell r="D259" t="str">
            <v>Raízes e tubérculos (excluindo amiláceos e sacarinos)</v>
          </cell>
          <cell r="E259" t="str">
            <v>Cenouras e similares</v>
          </cell>
          <cell r="F259">
            <v>29</v>
          </cell>
          <cell r="G259">
            <v>122</v>
          </cell>
          <cell r="H259">
            <v>0.1</v>
          </cell>
          <cell r="I259">
            <v>0</v>
          </cell>
          <cell r="J259">
            <v>0</v>
          </cell>
          <cell r="K259">
            <v>0.1</v>
          </cell>
          <cell r="L259">
            <v>0</v>
          </cell>
          <cell r="M259">
            <v>0</v>
          </cell>
          <cell r="N259">
            <v>4.9000000000000004</v>
          </cell>
          <cell r="O259">
            <v>4.8</v>
          </cell>
          <cell r="P259">
            <v>0.1</v>
          </cell>
          <cell r="Q259">
            <v>0</v>
          </cell>
          <cell r="R259">
            <v>2.9</v>
          </cell>
          <cell r="S259">
            <v>0.6</v>
          </cell>
          <cell r="T259">
            <v>0.2</v>
          </cell>
          <cell r="U259">
            <v>0</v>
          </cell>
          <cell r="V259">
            <v>90.4</v>
          </cell>
          <cell r="W259">
            <v>0</v>
          </cell>
          <cell r="X259">
            <v>0</v>
          </cell>
          <cell r="Y259">
            <v>1065</v>
          </cell>
          <cell r="Z259">
            <v>6391</v>
          </cell>
          <cell r="AA259">
            <v>0</v>
          </cell>
          <cell r="AB259">
            <v>0.5</v>
          </cell>
          <cell r="AC259">
            <v>0.03</v>
          </cell>
          <cell r="AD259">
            <v>0.04</v>
          </cell>
          <cell r="AE259">
            <v>0.56000000000000005</v>
          </cell>
          <cell r="AF259">
            <v>0.66</v>
          </cell>
          <cell r="AG259">
            <v>0.1</v>
          </cell>
          <cell r="AH259">
            <v>0.11</v>
          </cell>
          <cell r="AI259">
            <v>0</v>
          </cell>
          <cell r="AJ259">
            <v>2.6</v>
          </cell>
          <cell r="AK259">
            <v>27</v>
          </cell>
          <cell r="AL259">
            <v>0.63</v>
          </cell>
          <cell r="AM259">
            <v>78</v>
          </cell>
          <cell r="AN259">
            <v>240</v>
          </cell>
          <cell r="AO259">
            <v>32</v>
          </cell>
          <cell r="AP259">
            <v>28</v>
          </cell>
          <cell r="AQ259">
            <v>10</v>
          </cell>
          <cell r="AR259">
            <v>0.9</v>
          </cell>
          <cell r="AS259">
            <v>0.2</v>
          </cell>
          <cell r="AT259">
            <v>0.9</v>
          </cell>
          <cell r="AU259">
            <v>1.7</v>
          </cell>
        </row>
        <row r="260">
          <cell r="A260">
            <v>601</v>
          </cell>
          <cell r="B260" t="str">
            <v>Cenoura cozida</v>
          </cell>
          <cell r="C260" t="str">
            <v>Produtos hortícolas e derivados</v>
          </cell>
          <cell r="D260" t="str">
            <v>Raízes e tubérculos (excluindo amiláceos e sacarinos)</v>
          </cell>
          <cell r="E260" t="str">
            <v>Cenouras e similares</v>
          </cell>
          <cell r="F260">
            <v>23</v>
          </cell>
          <cell r="G260">
            <v>97</v>
          </cell>
          <cell r="H260">
            <v>0</v>
          </cell>
          <cell r="I260">
            <v>0</v>
          </cell>
          <cell r="J260">
            <v>0</v>
          </cell>
          <cell r="K260">
            <v>0</v>
          </cell>
          <cell r="L260">
            <v>0</v>
          </cell>
          <cell r="M260">
            <v>0</v>
          </cell>
          <cell r="N260">
            <v>3.6</v>
          </cell>
          <cell r="O260">
            <v>3.3</v>
          </cell>
          <cell r="P260">
            <v>0.1</v>
          </cell>
          <cell r="Q260">
            <v>0.2</v>
          </cell>
          <cell r="R260">
            <v>3</v>
          </cell>
          <cell r="S260">
            <v>0.7</v>
          </cell>
          <cell r="T260">
            <v>0.3</v>
          </cell>
          <cell r="U260">
            <v>0</v>
          </cell>
          <cell r="V260">
            <v>91.7</v>
          </cell>
          <cell r="W260">
            <v>0</v>
          </cell>
          <cell r="X260">
            <v>0</v>
          </cell>
          <cell r="Y260">
            <v>963</v>
          </cell>
          <cell r="Z260">
            <v>5780</v>
          </cell>
          <cell r="AA260">
            <v>0</v>
          </cell>
          <cell r="AB260">
            <v>0.5</v>
          </cell>
          <cell r="AC260">
            <v>0.04</v>
          </cell>
          <cell r="AD260">
            <v>0.02</v>
          </cell>
          <cell r="AE260">
            <v>0.7</v>
          </cell>
          <cell r="AF260">
            <v>0.8</v>
          </cell>
          <cell r="AG260">
            <v>0.1</v>
          </cell>
          <cell r="AH260">
            <v>0.06</v>
          </cell>
          <cell r="AI260">
            <v>0</v>
          </cell>
          <cell r="AJ260">
            <v>2</v>
          </cell>
          <cell r="AK260">
            <v>16</v>
          </cell>
          <cell r="AL260">
            <v>0.5</v>
          </cell>
          <cell r="AM260">
            <v>140</v>
          </cell>
          <cell r="AN260">
            <v>220</v>
          </cell>
          <cell r="AO260">
            <v>45</v>
          </cell>
          <cell r="AP260">
            <v>34</v>
          </cell>
          <cell r="AQ260">
            <v>6</v>
          </cell>
          <cell r="AR260">
            <v>0.6</v>
          </cell>
          <cell r="AS260">
            <v>0.1</v>
          </cell>
          <cell r="AU260">
            <v>1.7</v>
          </cell>
        </row>
        <row r="261">
          <cell r="A261">
            <v>600</v>
          </cell>
          <cell r="B261" t="str">
            <v>Cenoura crua</v>
          </cell>
          <cell r="C261" t="str">
            <v>Produtos hortícolas e derivados</v>
          </cell>
          <cell r="D261" t="str">
            <v>Raízes e tubérculos (excluindo amiláceos e sacarinos)</v>
          </cell>
          <cell r="E261" t="str">
            <v>Cenouras e similares</v>
          </cell>
          <cell r="F261">
            <v>25</v>
          </cell>
          <cell r="G261">
            <v>106</v>
          </cell>
          <cell r="H261">
            <v>0</v>
          </cell>
          <cell r="I261">
            <v>0</v>
          </cell>
          <cell r="J261">
            <v>0</v>
          </cell>
          <cell r="K261">
            <v>0</v>
          </cell>
          <cell r="L261">
            <v>0</v>
          </cell>
          <cell r="M261">
            <v>0</v>
          </cell>
          <cell r="N261">
            <v>4.4000000000000004</v>
          </cell>
          <cell r="O261">
            <v>4.0999999999999996</v>
          </cell>
          <cell r="P261">
            <v>0.1</v>
          </cell>
          <cell r="Q261">
            <v>0.2</v>
          </cell>
          <cell r="R261">
            <v>2.6</v>
          </cell>
          <cell r="S261">
            <v>0.6</v>
          </cell>
          <cell r="T261">
            <v>0.1</v>
          </cell>
          <cell r="U261">
            <v>0</v>
          </cell>
          <cell r="V261">
            <v>92</v>
          </cell>
          <cell r="W261">
            <v>0</v>
          </cell>
          <cell r="X261">
            <v>0</v>
          </cell>
          <cell r="Y261">
            <v>933</v>
          </cell>
          <cell r="Z261">
            <v>5600</v>
          </cell>
          <cell r="AA261">
            <v>0</v>
          </cell>
          <cell r="AB261">
            <v>0.5</v>
          </cell>
          <cell r="AC261">
            <v>0.05</v>
          </cell>
          <cell r="AD261">
            <v>0.02</v>
          </cell>
          <cell r="AE261">
            <v>0.9</v>
          </cell>
          <cell r="AF261">
            <v>1</v>
          </cell>
          <cell r="AG261">
            <v>0.1</v>
          </cell>
          <cell r="AH261">
            <v>7.0000000000000007E-2</v>
          </cell>
          <cell r="AI261">
            <v>0</v>
          </cell>
          <cell r="AJ261">
            <v>3</v>
          </cell>
          <cell r="AK261">
            <v>28</v>
          </cell>
          <cell r="AL261">
            <v>0.6</v>
          </cell>
          <cell r="AM261">
            <v>58</v>
          </cell>
          <cell r="AN261">
            <v>310</v>
          </cell>
          <cell r="AO261">
            <v>41</v>
          </cell>
          <cell r="AP261">
            <v>33</v>
          </cell>
          <cell r="AQ261">
            <v>7</v>
          </cell>
          <cell r="AR261">
            <v>0.7</v>
          </cell>
          <cell r="AS261">
            <v>0.1</v>
          </cell>
          <cell r="AU261">
            <v>1.7</v>
          </cell>
        </row>
        <row r="262">
          <cell r="A262">
            <v>451</v>
          </cell>
          <cell r="B262" t="str">
            <v>Cereal de pequeno almoço à base de farelo de trigo (tipo "All-Bran")</v>
          </cell>
          <cell r="C262" t="str">
            <v>Cereais e produtos à base de cereais</v>
          </cell>
          <cell r="D262" t="str">
            <v>Cereais de pequeno-almoço</v>
          </cell>
          <cell r="E262" t="str">
            <v>Cereais de pequeno almoço processados e misturados</v>
          </cell>
          <cell r="F262">
            <v>310</v>
          </cell>
          <cell r="G262">
            <v>1300</v>
          </cell>
          <cell r="H262">
            <v>3.4</v>
          </cell>
          <cell r="I262">
            <v>0.6</v>
          </cell>
          <cell r="J262">
            <v>0.4</v>
          </cell>
          <cell r="K262">
            <v>1.5</v>
          </cell>
          <cell r="L262">
            <v>1.4</v>
          </cell>
          <cell r="M262">
            <v>0</v>
          </cell>
          <cell r="N262">
            <v>39.799999999999997</v>
          </cell>
          <cell r="O262">
            <v>14.7</v>
          </cell>
          <cell r="P262">
            <v>0</v>
          </cell>
          <cell r="Q262">
            <v>25.1</v>
          </cell>
          <cell r="R262">
            <v>30</v>
          </cell>
          <cell r="S262">
            <v>15.1</v>
          </cell>
          <cell r="T262">
            <v>3.7</v>
          </cell>
          <cell r="U262">
            <v>0</v>
          </cell>
          <cell r="V262">
            <v>3</v>
          </cell>
          <cell r="W262">
            <v>0</v>
          </cell>
          <cell r="X262">
            <v>0</v>
          </cell>
          <cell r="Y262">
            <v>0</v>
          </cell>
          <cell r="Z262">
            <v>0</v>
          </cell>
          <cell r="AA262">
            <v>2.8</v>
          </cell>
          <cell r="AB262">
            <v>2.2000000000000002</v>
          </cell>
          <cell r="AC262">
            <v>1</v>
          </cell>
          <cell r="AD262">
            <v>1.5</v>
          </cell>
          <cell r="AE262">
            <v>16</v>
          </cell>
          <cell r="AF262">
            <v>19</v>
          </cell>
          <cell r="AG262">
            <v>3.2</v>
          </cell>
          <cell r="AH262">
            <v>1.8</v>
          </cell>
          <cell r="AI262">
            <v>2</v>
          </cell>
          <cell r="AJ262">
            <v>0</v>
          </cell>
          <cell r="AK262">
            <v>250</v>
          </cell>
          <cell r="AL262">
            <v>6.5</v>
          </cell>
          <cell r="AM262">
            <v>1480</v>
          </cell>
          <cell r="AN262">
            <v>900</v>
          </cell>
          <cell r="AO262">
            <v>69</v>
          </cell>
          <cell r="AP262">
            <v>620</v>
          </cell>
          <cell r="AQ262">
            <v>370</v>
          </cell>
          <cell r="AR262">
            <v>12</v>
          </cell>
          <cell r="AS262">
            <v>8.4</v>
          </cell>
          <cell r="AU262">
            <v>1</v>
          </cell>
        </row>
        <row r="263">
          <cell r="A263">
            <v>450</v>
          </cell>
          <cell r="B263" t="str">
            <v>Cereal de pequeno almoço de trigo integral tipo "Weetabix"</v>
          </cell>
          <cell r="C263" t="str">
            <v>Cereais e produtos à base de cereais</v>
          </cell>
          <cell r="D263" t="str">
            <v>Cereais de pequeno-almoço</v>
          </cell>
          <cell r="E263" t="str">
            <v>Cereais de pequeno almoço processados e misturados</v>
          </cell>
          <cell r="F263">
            <v>364</v>
          </cell>
          <cell r="G263">
            <v>1540</v>
          </cell>
          <cell r="H263">
            <v>2</v>
          </cell>
          <cell r="I263">
            <v>0.3</v>
          </cell>
          <cell r="J263">
            <v>0.4</v>
          </cell>
          <cell r="K263">
            <v>0.9</v>
          </cell>
          <cell r="L263">
            <v>0.8</v>
          </cell>
          <cell r="M263">
            <v>0</v>
          </cell>
          <cell r="N263">
            <v>71.5</v>
          </cell>
          <cell r="O263">
            <v>6.1</v>
          </cell>
          <cell r="P263">
            <v>0</v>
          </cell>
          <cell r="Q263">
            <v>65.400000000000006</v>
          </cell>
          <cell r="R263">
            <v>8.5</v>
          </cell>
          <cell r="S263">
            <v>10.7</v>
          </cell>
          <cell r="T263">
            <v>0.9</v>
          </cell>
          <cell r="U263">
            <v>0</v>
          </cell>
          <cell r="V263">
            <v>5.8</v>
          </cell>
          <cell r="W263">
            <v>0</v>
          </cell>
          <cell r="X263">
            <v>0</v>
          </cell>
          <cell r="Y263">
            <v>0</v>
          </cell>
          <cell r="Z263">
            <v>0</v>
          </cell>
          <cell r="AA263">
            <v>0</v>
          </cell>
          <cell r="AB263">
            <v>1</v>
          </cell>
          <cell r="AC263">
            <v>0.7</v>
          </cell>
          <cell r="AD263">
            <v>1</v>
          </cell>
          <cell r="AE263">
            <v>10</v>
          </cell>
          <cell r="AF263">
            <v>12</v>
          </cell>
          <cell r="AG263">
            <v>2.1</v>
          </cell>
          <cell r="AH263">
            <v>0.22</v>
          </cell>
          <cell r="AI263">
            <v>0</v>
          </cell>
          <cell r="AJ263">
            <v>0</v>
          </cell>
          <cell r="AK263">
            <v>50</v>
          </cell>
          <cell r="AL263">
            <v>1.5</v>
          </cell>
          <cell r="AM263">
            <v>370</v>
          </cell>
          <cell r="AN263">
            <v>370</v>
          </cell>
          <cell r="AO263">
            <v>35</v>
          </cell>
          <cell r="AP263">
            <v>290</v>
          </cell>
          <cell r="AQ263">
            <v>120</v>
          </cell>
          <cell r="AR263">
            <v>6</v>
          </cell>
          <cell r="AS263">
            <v>2</v>
          </cell>
          <cell r="AU263">
            <v>1</v>
          </cell>
        </row>
        <row r="264">
          <cell r="A264">
            <v>1195</v>
          </cell>
          <cell r="B264" t="str">
            <v>Cerefólio fresco</v>
          </cell>
          <cell r="C264" t="str">
            <v>Produtos hortícolas e derivados</v>
          </cell>
          <cell r="D264" t="str">
            <v>Ervas e flores comestíveis</v>
          </cell>
          <cell r="E264" t="str">
            <v>Ervas aromáticas</v>
          </cell>
          <cell r="F264">
            <v>80</v>
          </cell>
          <cell r="G264">
            <v>335</v>
          </cell>
          <cell r="H264">
            <v>1</v>
          </cell>
          <cell r="I264">
            <v>0</v>
          </cell>
          <cell r="J264">
            <v>0</v>
          </cell>
          <cell r="K264">
            <v>0.7</v>
          </cell>
          <cell r="L264">
            <v>0.6</v>
          </cell>
          <cell r="M264">
            <v>0</v>
          </cell>
          <cell r="N264">
            <v>12</v>
          </cell>
          <cell r="O264">
            <v>0</v>
          </cell>
          <cell r="P264">
            <v>0</v>
          </cell>
          <cell r="Q264">
            <v>12</v>
          </cell>
          <cell r="R264">
            <v>3.3</v>
          </cell>
          <cell r="S264">
            <v>4</v>
          </cell>
          <cell r="T264">
            <v>0</v>
          </cell>
          <cell r="U264">
            <v>0</v>
          </cell>
          <cell r="V264">
            <v>80</v>
          </cell>
          <cell r="W264">
            <v>0</v>
          </cell>
          <cell r="X264">
            <v>0</v>
          </cell>
          <cell r="Y264">
            <v>245</v>
          </cell>
          <cell r="Z264">
            <v>1470</v>
          </cell>
          <cell r="AA264">
            <v>0</v>
          </cell>
          <cell r="AB264">
            <v>3</v>
          </cell>
          <cell r="AC264">
            <v>0.12</v>
          </cell>
          <cell r="AD264">
            <v>0.34</v>
          </cell>
          <cell r="AE264">
            <v>0.3</v>
          </cell>
          <cell r="AF264">
            <v>0.4</v>
          </cell>
          <cell r="AG264">
            <v>0.1</v>
          </cell>
          <cell r="AH264">
            <v>0.03</v>
          </cell>
          <cell r="AI264">
            <v>0</v>
          </cell>
          <cell r="AJ264">
            <v>35</v>
          </cell>
          <cell r="AK264">
            <v>44</v>
          </cell>
          <cell r="AL264">
            <v>1.7</v>
          </cell>
          <cell r="AM264">
            <v>10</v>
          </cell>
          <cell r="AN264">
            <v>600</v>
          </cell>
          <cell r="AO264">
            <v>260</v>
          </cell>
          <cell r="AP264">
            <v>30</v>
          </cell>
          <cell r="AQ264">
            <v>25</v>
          </cell>
          <cell r="AR264">
            <v>1.6</v>
          </cell>
          <cell r="AS264">
            <v>0.4</v>
          </cell>
        </row>
        <row r="265">
          <cell r="A265">
            <v>637</v>
          </cell>
          <cell r="B265" t="str">
            <v>Cereja (4 variedades)</v>
          </cell>
          <cell r="C265" t="str">
            <v>Frutos e produtos derivados de frutos</v>
          </cell>
          <cell r="D265" t="str">
            <v>Fruta utilizada como fruta</v>
          </cell>
          <cell r="E265" t="str">
            <v>Frutos de caroço</v>
          </cell>
          <cell r="F265">
            <v>67</v>
          </cell>
          <cell r="G265">
            <v>284</v>
          </cell>
          <cell r="H265">
            <v>0.7</v>
          </cell>
          <cell r="I265">
            <v>0.2</v>
          </cell>
          <cell r="J265">
            <v>0.2</v>
          </cell>
          <cell r="K265">
            <v>0.2</v>
          </cell>
          <cell r="L265">
            <v>0.2</v>
          </cell>
          <cell r="M265">
            <v>0</v>
          </cell>
          <cell r="N265">
            <v>13.3</v>
          </cell>
          <cell r="O265">
            <v>13.3</v>
          </cell>
          <cell r="P265">
            <v>0</v>
          </cell>
          <cell r="Q265">
            <v>0</v>
          </cell>
          <cell r="R265">
            <v>1.6</v>
          </cell>
          <cell r="S265">
            <v>0.8</v>
          </cell>
          <cell r="T265">
            <v>0</v>
          </cell>
          <cell r="U265">
            <v>0</v>
          </cell>
          <cell r="V265">
            <v>82.6</v>
          </cell>
          <cell r="W265">
            <v>0.4</v>
          </cell>
          <cell r="X265">
            <v>0</v>
          </cell>
          <cell r="Y265">
            <v>24</v>
          </cell>
          <cell r="Z265">
            <v>141</v>
          </cell>
          <cell r="AA265">
            <v>0</v>
          </cell>
          <cell r="AB265">
            <v>0.13</v>
          </cell>
          <cell r="AC265">
            <v>0.04</v>
          </cell>
          <cell r="AD265">
            <v>0.06</v>
          </cell>
          <cell r="AE265">
            <v>0.2</v>
          </cell>
          <cell r="AF265">
            <v>0.3</v>
          </cell>
          <cell r="AG265">
            <v>0.1</v>
          </cell>
          <cell r="AH265">
            <v>0.04</v>
          </cell>
          <cell r="AI265">
            <v>0</v>
          </cell>
          <cell r="AJ265">
            <v>6</v>
          </cell>
          <cell r="AK265">
            <v>5</v>
          </cell>
          <cell r="AL265">
            <v>0.43</v>
          </cell>
          <cell r="AM265">
            <v>1</v>
          </cell>
          <cell r="AN265">
            <v>210</v>
          </cell>
          <cell r="AO265">
            <v>14</v>
          </cell>
          <cell r="AP265">
            <v>15</v>
          </cell>
          <cell r="AQ265">
            <v>10</v>
          </cell>
          <cell r="AR265">
            <v>0.4</v>
          </cell>
          <cell r="AS265">
            <v>0.1</v>
          </cell>
        </row>
        <row r="266">
          <cell r="A266">
            <v>1900000111</v>
          </cell>
          <cell r="B266" t="str">
            <v>Cereja desidratada</v>
          </cell>
          <cell r="C266" t="str">
            <v>Frutos e produtos derivados de frutos</v>
          </cell>
          <cell r="D266" t="str">
            <v>Produtos de frutos processados</v>
          </cell>
          <cell r="E266" t="str">
            <v>Frutos secados</v>
          </cell>
          <cell r="F266">
            <v>366</v>
          </cell>
          <cell r="G266">
            <v>1550</v>
          </cell>
          <cell r="H266">
            <v>3.8</v>
          </cell>
          <cell r="I266">
            <v>1.1000000000000001</v>
          </cell>
          <cell r="J266">
            <v>1.1000000000000001</v>
          </cell>
          <cell r="K266">
            <v>1.1000000000000001</v>
          </cell>
          <cell r="L266">
            <v>1</v>
          </cell>
          <cell r="M266">
            <v>0</v>
          </cell>
          <cell r="N266">
            <v>72.599999999999994</v>
          </cell>
          <cell r="O266">
            <v>72.599999999999994</v>
          </cell>
          <cell r="P266">
            <v>0</v>
          </cell>
          <cell r="Q266">
            <v>0</v>
          </cell>
          <cell r="R266">
            <v>8.6999999999999993</v>
          </cell>
          <cell r="S266">
            <v>4.4000000000000004</v>
          </cell>
          <cell r="T266">
            <v>0</v>
          </cell>
          <cell r="U266">
            <v>0</v>
          </cell>
          <cell r="V266">
            <v>5</v>
          </cell>
          <cell r="W266">
            <v>2</v>
          </cell>
          <cell r="X266">
            <v>0</v>
          </cell>
          <cell r="AA266">
            <v>0</v>
          </cell>
          <cell r="AB266">
            <v>0.71</v>
          </cell>
          <cell r="AD266">
            <v>0.33</v>
          </cell>
          <cell r="AE266">
            <v>1.0900000000000001</v>
          </cell>
          <cell r="AF266">
            <v>1.64</v>
          </cell>
          <cell r="AG266">
            <v>0.55000000000000004</v>
          </cell>
          <cell r="AH266">
            <v>0.22</v>
          </cell>
          <cell r="AI266">
            <v>0</v>
          </cell>
          <cell r="AK266">
            <v>27.3</v>
          </cell>
          <cell r="AL266">
            <v>2.35</v>
          </cell>
          <cell r="AM266">
            <v>5.5</v>
          </cell>
          <cell r="AN266">
            <v>1150</v>
          </cell>
          <cell r="AO266">
            <v>76</v>
          </cell>
          <cell r="AP266">
            <v>82</v>
          </cell>
          <cell r="AQ266">
            <v>55</v>
          </cell>
          <cell r="AR266">
            <v>2.2000000000000002</v>
          </cell>
          <cell r="AS266">
            <v>0.5</v>
          </cell>
        </row>
        <row r="267">
          <cell r="A267">
            <v>638</v>
          </cell>
          <cell r="B267" t="str">
            <v>Cereja, conserva em calda de açúcar</v>
          </cell>
          <cell r="C267" t="str">
            <v>Frutos e produtos derivados de frutos</v>
          </cell>
          <cell r="D267" t="str">
            <v>Produtos de frutos processados</v>
          </cell>
          <cell r="E267" t="str">
            <v>Outros frutos processados (excluindo bebidas)</v>
          </cell>
          <cell r="F267">
            <v>120</v>
          </cell>
          <cell r="G267">
            <v>510</v>
          </cell>
          <cell r="H267">
            <v>0.2</v>
          </cell>
          <cell r="I267">
            <v>0</v>
          </cell>
          <cell r="J267">
            <v>0.1</v>
          </cell>
          <cell r="K267">
            <v>0.1</v>
          </cell>
          <cell r="L267">
            <v>0</v>
          </cell>
          <cell r="M267">
            <v>0</v>
          </cell>
          <cell r="N267">
            <v>28.7</v>
          </cell>
          <cell r="O267">
            <v>28.7</v>
          </cell>
          <cell r="P267">
            <v>0</v>
          </cell>
          <cell r="Q267">
            <v>0</v>
          </cell>
          <cell r="R267">
            <v>1</v>
          </cell>
          <cell r="S267">
            <v>0.4</v>
          </cell>
          <cell r="T267">
            <v>0</v>
          </cell>
          <cell r="U267">
            <v>0</v>
          </cell>
          <cell r="V267">
            <v>68.599999999999994</v>
          </cell>
          <cell r="W267">
            <v>0</v>
          </cell>
          <cell r="X267">
            <v>0</v>
          </cell>
          <cell r="Y267">
            <v>5</v>
          </cell>
          <cell r="Z267">
            <v>32</v>
          </cell>
          <cell r="AA267">
            <v>0</v>
          </cell>
          <cell r="AB267">
            <v>0.05</v>
          </cell>
          <cell r="AC267">
            <v>0.02</v>
          </cell>
          <cell r="AD267">
            <v>0.05</v>
          </cell>
          <cell r="AE267">
            <v>0.2</v>
          </cell>
          <cell r="AF267">
            <v>0.3</v>
          </cell>
          <cell r="AG267">
            <v>0.1</v>
          </cell>
          <cell r="AH267">
            <v>0.01</v>
          </cell>
          <cell r="AI267">
            <v>0</v>
          </cell>
          <cell r="AJ267">
            <v>2</v>
          </cell>
          <cell r="AK267">
            <v>1</v>
          </cell>
          <cell r="AL267">
            <v>0.27</v>
          </cell>
          <cell r="AM267">
            <v>4</v>
          </cell>
          <cell r="AN267">
            <v>170</v>
          </cell>
          <cell r="AO267">
            <v>16</v>
          </cell>
          <cell r="AP267">
            <v>12</v>
          </cell>
          <cell r="AQ267">
            <v>10</v>
          </cell>
          <cell r="AR267">
            <v>0.2</v>
          </cell>
          <cell r="AS267">
            <v>0.1</v>
          </cell>
        </row>
        <row r="268">
          <cell r="A268">
            <v>641</v>
          </cell>
          <cell r="B268" t="str">
            <v>Cereja, cristalizada</v>
          </cell>
          <cell r="C268" t="str">
            <v>Frutos e produtos derivados de frutos</v>
          </cell>
          <cell r="D268" t="str">
            <v>Produtos de frutos processados</v>
          </cell>
          <cell r="E268" t="str">
            <v>Outros frutos processados (excluindo bebidas)</v>
          </cell>
          <cell r="F268">
            <v>326</v>
          </cell>
          <cell r="G268">
            <v>1390</v>
          </cell>
          <cell r="H268">
            <v>0.2</v>
          </cell>
          <cell r="I268">
            <v>0</v>
          </cell>
          <cell r="J268">
            <v>0.1</v>
          </cell>
          <cell r="K268">
            <v>0.1</v>
          </cell>
          <cell r="L268">
            <v>0.1</v>
          </cell>
          <cell r="M268">
            <v>0</v>
          </cell>
          <cell r="N268">
            <v>79.900000000000006</v>
          </cell>
          <cell r="O268">
            <v>79.900000000000006</v>
          </cell>
          <cell r="P268">
            <v>0</v>
          </cell>
          <cell r="Q268">
            <v>0</v>
          </cell>
          <cell r="R268">
            <v>1.6</v>
          </cell>
          <cell r="S268">
            <v>0.4</v>
          </cell>
          <cell r="T268">
            <v>0.1</v>
          </cell>
          <cell r="U268">
            <v>0</v>
          </cell>
          <cell r="V268">
            <v>17.8</v>
          </cell>
          <cell r="W268">
            <v>0</v>
          </cell>
          <cell r="X268">
            <v>0</v>
          </cell>
          <cell r="Y268">
            <v>7</v>
          </cell>
          <cell r="Z268">
            <v>39</v>
          </cell>
          <cell r="AA268">
            <v>0</v>
          </cell>
          <cell r="AB268">
            <v>0</v>
          </cell>
          <cell r="AC268">
            <v>0</v>
          </cell>
          <cell r="AD268">
            <v>0</v>
          </cell>
          <cell r="AE268">
            <v>0</v>
          </cell>
          <cell r="AF268">
            <v>0</v>
          </cell>
          <cell r="AG268">
            <v>0</v>
          </cell>
          <cell r="AH268">
            <v>0</v>
          </cell>
          <cell r="AI268">
            <v>0</v>
          </cell>
          <cell r="AJ268">
            <v>0</v>
          </cell>
          <cell r="AK268">
            <v>0</v>
          </cell>
          <cell r="AL268">
            <v>0.41</v>
          </cell>
          <cell r="AM268">
            <v>27</v>
          </cell>
          <cell r="AN268">
            <v>24</v>
          </cell>
          <cell r="AO268">
            <v>38</v>
          </cell>
          <cell r="AP268">
            <v>8</v>
          </cell>
          <cell r="AQ268">
            <v>0.1</v>
          </cell>
          <cell r="AR268">
            <v>1.8</v>
          </cell>
          <cell r="AS268">
            <v>0.1</v>
          </cell>
        </row>
        <row r="269">
          <cell r="A269">
            <v>726</v>
          </cell>
          <cell r="B269" t="str">
            <v>Cerveja branca</v>
          </cell>
          <cell r="C269" t="str">
            <v>Bebidas alcoólicas</v>
          </cell>
          <cell r="D269" t="str">
            <v xml:space="preserve">Cerveja e bebidas similares </v>
          </cell>
          <cell r="E269" t="str">
            <v>Cerveja</v>
          </cell>
          <cell r="F269">
            <v>30</v>
          </cell>
          <cell r="G269">
            <v>123</v>
          </cell>
          <cell r="H269">
            <v>0</v>
          </cell>
          <cell r="I269">
            <v>0</v>
          </cell>
          <cell r="J269">
            <v>0</v>
          </cell>
          <cell r="K269">
            <v>0</v>
          </cell>
          <cell r="L269">
            <v>0</v>
          </cell>
          <cell r="M269">
            <v>0</v>
          </cell>
          <cell r="N269">
            <v>0.5</v>
          </cell>
          <cell r="O269">
            <v>0.5</v>
          </cell>
          <cell r="P269">
            <v>0</v>
          </cell>
          <cell r="Q269">
            <v>0</v>
          </cell>
          <cell r="R269">
            <v>0</v>
          </cell>
          <cell r="S269">
            <v>0.4</v>
          </cell>
          <cell r="T269">
            <v>0</v>
          </cell>
          <cell r="U269">
            <v>3.7</v>
          </cell>
          <cell r="V269">
            <v>91.6</v>
          </cell>
          <cell r="W269">
            <v>0</v>
          </cell>
          <cell r="X269">
            <v>0</v>
          </cell>
          <cell r="Y269">
            <v>0</v>
          </cell>
          <cell r="Z269">
            <v>0</v>
          </cell>
          <cell r="AA269">
            <v>0</v>
          </cell>
          <cell r="AB269">
            <v>0</v>
          </cell>
          <cell r="AC269">
            <v>0.02</v>
          </cell>
          <cell r="AD269">
            <v>0.01</v>
          </cell>
          <cell r="AE269">
            <v>0.5</v>
          </cell>
          <cell r="AF269">
            <v>0.5</v>
          </cell>
          <cell r="AG269">
            <v>0</v>
          </cell>
          <cell r="AH269">
            <v>0.01</v>
          </cell>
          <cell r="AI269">
            <v>0.14000000000000001</v>
          </cell>
          <cell r="AJ269">
            <v>0</v>
          </cell>
          <cell r="AK269">
            <v>4.0999999999999996</v>
          </cell>
          <cell r="AL269">
            <v>0.16</v>
          </cell>
          <cell r="AM269">
            <v>11</v>
          </cell>
          <cell r="AN269">
            <v>52</v>
          </cell>
          <cell r="AO269">
            <v>9</v>
          </cell>
          <cell r="AP269">
            <v>17</v>
          </cell>
          <cell r="AQ269">
            <v>11</v>
          </cell>
          <cell r="AR269">
            <v>0.3</v>
          </cell>
          <cell r="AS269">
            <v>0</v>
          </cell>
        </row>
        <row r="270">
          <cell r="A270">
            <v>727</v>
          </cell>
          <cell r="B270" t="str">
            <v>Cerveja preta</v>
          </cell>
          <cell r="C270" t="str">
            <v>Bebidas alcoólicas</v>
          </cell>
          <cell r="D270" t="str">
            <v xml:space="preserve">Cerveja e bebidas similares </v>
          </cell>
          <cell r="E270" t="str">
            <v>Cerveja</v>
          </cell>
          <cell r="F270">
            <v>23</v>
          </cell>
          <cell r="G270">
            <v>94</v>
          </cell>
          <cell r="H270">
            <v>0</v>
          </cell>
          <cell r="I270">
            <v>0</v>
          </cell>
          <cell r="J270">
            <v>0</v>
          </cell>
          <cell r="K270">
            <v>0</v>
          </cell>
          <cell r="L270">
            <v>0</v>
          </cell>
          <cell r="M270">
            <v>0</v>
          </cell>
          <cell r="N270">
            <v>0.6</v>
          </cell>
          <cell r="O270">
            <v>0.6</v>
          </cell>
          <cell r="P270">
            <v>0</v>
          </cell>
          <cell r="Q270">
            <v>0</v>
          </cell>
          <cell r="R270">
            <v>0</v>
          </cell>
          <cell r="S270">
            <v>0.5</v>
          </cell>
          <cell r="T270">
            <v>0</v>
          </cell>
          <cell r="U270">
            <v>2.6</v>
          </cell>
          <cell r="V270">
            <v>93.3</v>
          </cell>
          <cell r="W270">
            <v>0</v>
          </cell>
          <cell r="X270">
            <v>0</v>
          </cell>
          <cell r="Y270">
            <v>0</v>
          </cell>
          <cell r="Z270">
            <v>0</v>
          </cell>
          <cell r="AA270">
            <v>0</v>
          </cell>
          <cell r="AB270">
            <v>0</v>
          </cell>
          <cell r="AC270">
            <v>0.06</v>
          </cell>
          <cell r="AD270">
            <v>0.06</v>
          </cell>
          <cell r="AE270">
            <v>0.5</v>
          </cell>
          <cell r="AF270">
            <v>0.5</v>
          </cell>
          <cell r="AG270">
            <v>0</v>
          </cell>
          <cell r="AH270">
            <v>0.02</v>
          </cell>
          <cell r="AI270">
            <v>0.15</v>
          </cell>
          <cell r="AJ270">
            <v>0</v>
          </cell>
          <cell r="AK270">
            <v>4.5</v>
          </cell>
          <cell r="AL270">
            <v>0.2</v>
          </cell>
          <cell r="AM270">
            <v>14</v>
          </cell>
          <cell r="AN270">
            <v>65</v>
          </cell>
          <cell r="AO270">
            <v>11</v>
          </cell>
          <cell r="AP270">
            <v>19</v>
          </cell>
          <cell r="AQ270">
            <v>14</v>
          </cell>
          <cell r="AR270">
            <v>0.4</v>
          </cell>
          <cell r="AS270">
            <v>0</v>
          </cell>
        </row>
        <row r="271">
          <cell r="A271">
            <v>728</v>
          </cell>
          <cell r="B271" t="str">
            <v>Cerveja sem álcool</v>
          </cell>
          <cell r="C271" t="str">
            <v>Bebidas alcoólicas</v>
          </cell>
          <cell r="D271" t="str">
            <v xml:space="preserve">Cerveja e bebidas similares </v>
          </cell>
          <cell r="E271" t="str">
            <v>Cerveja</v>
          </cell>
          <cell r="F271">
            <v>7</v>
          </cell>
          <cell r="G271">
            <v>31</v>
          </cell>
          <cell r="H271">
            <v>0</v>
          </cell>
          <cell r="I271">
            <v>0</v>
          </cell>
          <cell r="J271">
            <v>0</v>
          </cell>
          <cell r="K271">
            <v>0</v>
          </cell>
          <cell r="L271">
            <v>0</v>
          </cell>
          <cell r="M271">
            <v>0</v>
          </cell>
          <cell r="N271">
            <v>1.5</v>
          </cell>
          <cell r="O271">
            <v>1.2</v>
          </cell>
          <cell r="P271">
            <v>0.3</v>
          </cell>
          <cell r="Q271">
            <v>0</v>
          </cell>
          <cell r="R271">
            <v>0</v>
          </cell>
          <cell r="S271">
            <v>0.3</v>
          </cell>
          <cell r="T271">
            <v>0</v>
          </cell>
          <cell r="U271">
            <v>0</v>
          </cell>
          <cell r="V271">
            <v>96.7</v>
          </cell>
          <cell r="W271">
            <v>0</v>
          </cell>
          <cell r="X271">
            <v>0</v>
          </cell>
          <cell r="Y271">
            <v>0</v>
          </cell>
          <cell r="Z271">
            <v>0</v>
          </cell>
          <cell r="AA271">
            <v>0</v>
          </cell>
          <cell r="AB271">
            <v>0</v>
          </cell>
          <cell r="AC271">
            <v>0</v>
          </cell>
          <cell r="AD271">
            <v>0.02</v>
          </cell>
          <cell r="AE271">
            <v>0.6</v>
          </cell>
          <cell r="AF271">
            <v>1</v>
          </cell>
          <cell r="AG271">
            <v>0.4</v>
          </cell>
          <cell r="AH271">
            <v>0.03</v>
          </cell>
          <cell r="AI271">
            <v>0</v>
          </cell>
          <cell r="AJ271">
            <v>0</v>
          </cell>
          <cell r="AK271">
            <v>4</v>
          </cell>
          <cell r="AL271">
            <v>0.2</v>
          </cell>
          <cell r="AM271">
            <v>2</v>
          </cell>
          <cell r="AN271">
            <v>44</v>
          </cell>
          <cell r="AO271">
            <v>3</v>
          </cell>
          <cell r="AP271">
            <v>19</v>
          </cell>
          <cell r="AQ271">
            <v>6</v>
          </cell>
          <cell r="AR271">
            <v>0</v>
          </cell>
          <cell r="AS271">
            <v>0</v>
          </cell>
        </row>
        <row r="272">
          <cell r="A272">
            <v>962</v>
          </cell>
          <cell r="B272" t="str">
            <v>Chá, infusão, preto</v>
          </cell>
          <cell r="C272" t="str">
            <v>Café, cacau, chá e tisanas</v>
          </cell>
          <cell r="D272" t="str">
            <v>Bebidas quentes e similares (café, cacau, chá e tisanas de ervas)</v>
          </cell>
          <cell r="E272" t="str">
            <v>Bebidas de chá</v>
          </cell>
          <cell r="F272">
            <v>0</v>
          </cell>
          <cell r="G272">
            <v>2</v>
          </cell>
          <cell r="H272">
            <v>0</v>
          </cell>
          <cell r="I272">
            <v>0</v>
          </cell>
          <cell r="J272">
            <v>0</v>
          </cell>
          <cell r="K272">
            <v>0</v>
          </cell>
          <cell r="L272">
            <v>0</v>
          </cell>
          <cell r="M272">
            <v>0</v>
          </cell>
          <cell r="N272">
            <v>0</v>
          </cell>
          <cell r="O272">
            <v>0</v>
          </cell>
          <cell r="P272">
            <v>0</v>
          </cell>
          <cell r="Q272">
            <v>0</v>
          </cell>
          <cell r="R272">
            <v>0</v>
          </cell>
          <cell r="S272">
            <v>0.1</v>
          </cell>
          <cell r="T272">
            <v>0</v>
          </cell>
          <cell r="U272">
            <v>0</v>
          </cell>
          <cell r="V272">
            <v>99.8</v>
          </cell>
          <cell r="W272">
            <v>0</v>
          </cell>
          <cell r="X272">
            <v>0</v>
          </cell>
          <cell r="Y272">
            <v>0</v>
          </cell>
          <cell r="Z272">
            <v>0</v>
          </cell>
          <cell r="AA272">
            <v>0</v>
          </cell>
          <cell r="AB272">
            <v>0</v>
          </cell>
          <cell r="AC272">
            <v>0</v>
          </cell>
          <cell r="AD272">
            <v>0.02</v>
          </cell>
          <cell r="AE272">
            <v>0.1</v>
          </cell>
          <cell r="AF272">
            <v>0.1</v>
          </cell>
          <cell r="AG272">
            <v>0</v>
          </cell>
          <cell r="AH272">
            <v>0.01</v>
          </cell>
          <cell r="AI272">
            <v>0</v>
          </cell>
          <cell r="AJ272">
            <v>0</v>
          </cell>
          <cell r="AK272">
            <v>3</v>
          </cell>
          <cell r="AL272">
            <v>0.04</v>
          </cell>
          <cell r="AM272">
            <v>2</v>
          </cell>
          <cell r="AN272">
            <v>11</v>
          </cell>
          <cell r="AO272">
            <v>1</v>
          </cell>
          <cell r="AP272">
            <v>1</v>
          </cell>
          <cell r="AQ272">
            <v>1</v>
          </cell>
          <cell r="AR272">
            <v>0</v>
          </cell>
          <cell r="AS272">
            <v>0.1</v>
          </cell>
        </row>
        <row r="273">
          <cell r="A273">
            <v>963</v>
          </cell>
          <cell r="B273" t="str">
            <v>Chá, infusão, verde</v>
          </cell>
          <cell r="C273" t="str">
            <v>Café, cacau, chá e tisanas</v>
          </cell>
          <cell r="D273" t="str">
            <v>Bebidas quentes e similares (café, cacau, chá e tisanas de ervas)</v>
          </cell>
          <cell r="E273" t="str">
            <v>Bebidas de chá</v>
          </cell>
          <cell r="F273">
            <v>0</v>
          </cell>
          <cell r="G273">
            <v>2</v>
          </cell>
          <cell r="H273">
            <v>0</v>
          </cell>
          <cell r="I273">
            <v>0</v>
          </cell>
          <cell r="J273">
            <v>0</v>
          </cell>
          <cell r="K273">
            <v>0</v>
          </cell>
          <cell r="L273">
            <v>0</v>
          </cell>
          <cell r="M273">
            <v>0</v>
          </cell>
          <cell r="N273">
            <v>0</v>
          </cell>
          <cell r="O273">
            <v>0</v>
          </cell>
          <cell r="P273">
            <v>0</v>
          </cell>
          <cell r="Q273">
            <v>0</v>
          </cell>
          <cell r="R273">
            <v>0</v>
          </cell>
          <cell r="S273">
            <v>0.1</v>
          </cell>
          <cell r="T273">
            <v>0</v>
          </cell>
          <cell r="U273">
            <v>0</v>
          </cell>
          <cell r="V273">
            <v>99.7</v>
          </cell>
          <cell r="W273">
            <v>0</v>
          </cell>
          <cell r="X273">
            <v>0</v>
          </cell>
          <cell r="Y273">
            <v>0</v>
          </cell>
          <cell r="Z273">
            <v>0</v>
          </cell>
          <cell r="AA273">
            <v>0</v>
          </cell>
          <cell r="AB273">
            <v>0</v>
          </cell>
          <cell r="AC273">
            <v>0</v>
          </cell>
          <cell r="AD273">
            <v>0.02</v>
          </cell>
          <cell r="AE273">
            <v>0.1</v>
          </cell>
          <cell r="AF273">
            <v>0.1</v>
          </cell>
          <cell r="AG273">
            <v>0</v>
          </cell>
          <cell r="AH273">
            <v>0.01</v>
          </cell>
          <cell r="AI273">
            <v>0</v>
          </cell>
          <cell r="AJ273">
            <v>3</v>
          </cell>
          <cell r="AK273">
            <v>0.1</v>
          </cell>
          <cell r="AL273">
            <v>0.03</v>
          </cell>
          <cell r="AM273">
            <v>2</v>
          </cell>
          <cell r="AN273">
            <v>10</v>
          </cell>
          <cell r="AO273">
            <v>2</v>
          </cell>
          <cell r="AP273">
            <v>1</v>
          </cell>
          <cell r="AQ273">
            <v>1</v>
          </cell>
          <cell r="AR273">
            <v>0</v>
          </cell>
          <cell r="AS273">
            <v>0.1</v>
          </cell>
        </row>
        <row r="274">
          <cell r="A274">
            <v>2120000004</v>
          </cell>
          <cell r="B274" t="str">
            <v>Chambão de vitela cru</v>
          </cell>
          <cell r="C274" t="str">
            <v>Carne e produtos cárneos</v>
          </cell>
          <cell r="D274" t="str">
            <v>Carne de mamiferos e de aves</v>
          </cell>
          <cell r="E274" t="str">
            <v>Carne de mamíferos</v>
          </cell>
          <cell r="F274">
            <v>195</v>
          </cell>
          <cell r="G274">
            <v>814</v>
          </cell>
          <cell r="H274">
            <v>12.6</v>
          </cell>
          <cell r="I274">
            <v>3.2</v>
          </cell>
          <cell r="J274">
            <v>6</v>
          </cell>
          <cell r="K274">
            <v>0.3</v>
          </cell>
          <cell r="L274">
            <v>0.1</v>
          </cell>
          <cell r="M274">
            <v>0.4</v>
          </cell>
          <cell r="N274">
            <v>0.2</v>
          </cell>
          <cell r="O274">
            <v>0</v>
          </cell>
          <cell r="P274">
            <v>0</v>
          </cell>
          <cell r="Q274">
            <v>0</v>
          </cell>
          <cell r="R274">
            <v>0</v>
          </cell>
          <cell r="S274">
            <v>20.3</v>
          </cell>
          <cell r="T274">
            <v>0.1</v>
          </cell>
          <cell r="U274">
            <v>0</v>
          </cell>
          <cell r="V274">
            <v>65.8</v>
          </cell>
          <cell r="W274">
            <v>0</v>
          </cell>
          <cell r="X274">
            <v>77</v>
          </cell>
          <cell r="Y274">
            <v>0</v>
          </cell>
          <cell r="Z274">
            <v>0</v>
          </cell>
          <cell r="AA274">
            <v>0</v>
          </cell>
          <cell r="AB274">
            <v>0.17</v>
          </cell>
          <cell r="AC274">
            <v>0.2</v>
          </cell>
          <cell r="AD274">
            <v>0.21</v>
          </cell>
          <cell r="AE274">
            <v>3.6</v>
          </cell>
          <cell r="AF274">
            <v>7.8</v>
          </cell>
          <cell r="AG274">
            <v>4.2</v>
          </cell>
          <cell r="AH274">
            <v>0.34</v>
          </cell>
          <cell r="AI274">
            <v>1.2</v>
          </cell>
          <cell r="AJ274">
            <v>0</v>
          </cell>
          <cell r="AK274">
            <v>5.7</v>
          </cell>
          <cell r="AL274">
            <v>1.1200000000000001</v>
          </cell>
          <cell r="AM274">
            <v>25</v>
          </cell>
          <cell r="AN274">
            <v>370</v>
          </cell>
          <cell r="AO274">
            <v>10</v>
          </cell>
          <cell r="AP274">
            <v>150</v>
          </cell>
          <cell r="AQ274">
            <v>19</v>
          </cell>
          <cell r="AR274">
            <v>0.7</v>
          </cell>
          <cell r="AS274">
            <v>3</v>
          </cell>
          <cell r="AU274">
            <v>25</v>
          </cell>
        </row>
        <row r="275">
          <cell r="A275">
            <v>369</v>
          </cell>
          <cell r="B275" t="str">
            <v>Chamuça</v>
          </cell>
          <cell r="C275" t="str">
            <v>Pratos compostos</v>
          </cell>
          <cell r="D275" t="str">
            <v>Pratos, incl. refeições prontas a comer (excluindo sopas e saladas)</v>
          </cell>
          <cell r="E275" t="str">
            <v>Sanduíches, pizzas e outros produtos similares recheados</v>
          </cell>
          <cell r="F275">
            <v>344</v>
          </cell>
          <cell r="G275">
            <v>1440</v>
          </cell>
          <cell r="H275">
            <v>16.3</v>
          </cell>
          <cell r="I275">
            <v>7</v>
          </cell>
          <cell r="J275">
            <v>5.5</v>
          </cell>
          <cell r="K275">
            <v>1.8</v>
          </cell>
          <cell r="L275">
            <v>1.8</v>
          </cell>
          <cell r="M275">
            <v>1.5</v>
          </cell>
          <cell r="N275">
            <v>39.299999999999997</v>
          </cell>
          <cell r="O275">
            <v>1.3</v>
          </cell>
          <cell r="P275">
            <v>0.1</v>
          </cell>
          <cell r="Q275">
            <v>37.9</v>
          </cell>
          <cell r="R275">
            <v>1.7</v>
          </cell>
          <cell r="S275">
            <v>9.1</v>
          </cell>
          <cell r="T275">
            <v>1.4</v>
          </cell>
          <cell r="U275">
            <v>0</v>
          </cell>
          <cell r="V275">
            <v>33.1</v>
          </cell>
          <cell r="W275">
            <v>0</v>
          </cell>
          <cell r="X275">
            <v>14</v>
          </cell>
          <cell r="Y275">
            <v>40</v>
          </cell>
          <cell r="Z275">
            <v>8</v>
          </cell>
          <cell r="AA275">
            <v>0.1</v>
          </cell>
          <cell r="AB275">
            <v>2.1</v>
          </cell>
          <cell r="AC275">
            <v>0.1</v>
          </cell>
          <cell r="AD275">
            <v>0.06</v>
          </cell>
          <cell r="AE275">
            <v>0.9</v>
          </cell>
          <cell r="AF275">
            <v>2.5</v>
          </cell>
          <cell r="AG275">
            <v>1.6</v>
          </cell>
          <cell r="AH275">
            <v>0.08</v>
          </cell>
          <cell r="AI275">
            <v>0.33</v>
          </cell>
          <cell r="AJ275">
            <v>4</v>
          </cell>
          <cell r="AK275">
            <v>8.6</v>
          </cell>
          <cell r="AL275">
            <v>1.1499999999999999</v>
          </cell>
          <cell r="AM275">
            <v>550</v>
          </cell>
          <cell r="AN275">
            <v>200</v>
          </cell>
          <cell r="AO275">
            <v>32</v>
          </cell>
          <cell r="AP275">
            <v>110</v>
          </cell>
          <cell r="AQ275">
            <v>25</v>
          </cell>
          <cell r="AR275">
            <v>1.4</v>
          </cell>
          <cell r="AS275">
            <v>1.2</v>
          </cell>
        </row>
        <row r="276">
          <cell r="A276">
            <v>897</v>
          </cell>
          <cell r="B276" t="str">
            <v>Cherne cozido</v>
          </cell>
          <cell r="C276" t="str">
            <v>Peixes, mariscos, anfíbios, répteis e invertebrados</v>
          </cell>
          <cell r="D276" t="str">
            <v>Peixe (músculo)</v>
          </cell>
          <cell r="E276" t="str">
            <v>Peixe de mar</v>
          </cell>
          <cell r="F276">
            <v>124</v>
          </cell>
          <cell r="G276">
            <v>521</v>
          </cell>
          <cell r="H276">
            <v>5.4</v>
          </cell>
          <cell r="I276">
            <v>1.6</v>
          </cell>
          <cell r="J276">
            <v>1.7</v>
          </cell>
          <cell r="K276">
            <v>0.9</v>
          </cell>
          <cell r="L276">
            <v>0.1</v>
          </cell>
          <cell r="M276">
            <v>0</v>
          </cell>
          <cell r="N276">
            <v>0</v>
          </cell>
          <cell r="O276">
            <v>0</v>
          </cell>
          <cell r="P276">
            <v>0</v>
          </cell>
          <cell r="Q276">
            <v>0</v>
          </cell>
          <cell r="R276">
            <v>0</v>
          </cell>
          <cell r="S276">
            <v>18.899999999999999</v>
          </cell>
          <cell r="T276">
            <v>1</v>
          </cell>
          <cell r="U276">
            <v>0</v>
          </cell>
          <cell r="V276">
            <v>73.7</v>
          </cell>
          <cell r="W276">
            <v>0</v>
          </cell>
          <cell r="X276">
            <v>52</v>
          </cell>
          <cell r="Y276">
            <v>43</v>
          </cell>
          <cell r="Z276">
            <v>0</v>
          </cell>
          <cell r="AA276">
            <v>5.0999999999999996</v>
          </cell>
          <cell r="AB276">
            <v>2</v>
          </cell>
          <cell r="AC276">
            <v>0.03</v>
          </cell>
          <cell r="AD276">
            <v>0.02</v>
          </cell>
          <cell r="AE276">
            <v>1.4</v>
          </cell>
          <cell r="AF276">
            <v>4.9000000000000004</v>
          </cell>
          <cell r="AG276">
            <v>3.5</v>
          </cell>
          <cell r="AH276">
            <v>0.19</v>
          </cell>
          <cell r="AI276">
            <v>0.62</v>
          </cell>
          <cell r="AJ276">
            <v>0</v>
          </cell>
          <cell r="AK276">
            <v>4.7</v>
          </cell>
          <cell r="AL276">
            <v>2</v>
          </cell>
          <cell r="AM276">
            <v>380</v>
          </cell>
          <cell r="AN276">
            <v>240</v>
          </cell>
          <cell r="AO276">
            <v>9</v>
          </cell>
          <cell r="AP276">
            <v>160</v>
          </cell>
          <cell r="AQ276">
            <v>26</v>
          </cell>
          <cell r="AR276">
            <v>0.3</v>
          </cell>
          <cell r="AS276">
            <v>0.8</v>
          </cell>
        </row>
        <row r="277">
          <cell r="A277">
            <v>896</v>
          </cell>
          <cell r="B277" t="str">
            <v>Cherne cru</v>
          </cell>
          <cell r="C277" t="str">
            <v>Peixes, mariscos, anfíbios, répteis e invertebrados</v>
          </cell>
          <cell r="D277" t="str">
            <v>Peixe (músculo)</v>
          </cell>
          <cell r="E277" t="str">
            <v>Peixe de mar</v>
          </cell>
          <cell r="F277">
            <v>132</v>
          </cell>
          <cell r="G277">
            <v>552</v>
          </cell>
          <cell r="H277">
            <v>6.7</v>
          </cell>
          <cell r="I277">
            <v>2</v>
          </cell>
          <cell r="J277">
            <v>2.2000000000000002</v>
          </cell>
          <cell r="K277">
            <v>0.9</v>
          </cell>
          <cell r="L277">
            <v>0.1</v>
          </cell>
          <cell r="M277">
            <v>0</v>
          </cell>
          <cell r="N277">
            <v>0</v>
          </cell>
          <cell r="O277">
            <v>0</v>
          </cell>
          <cell r="P277">
            <v>0</v>
          </cell>
          <cell r="Q277">
            <v>0</v>
          </cell>
          <cell r="R277">
            <v>0</v>
          </cell>
          <cell r="S277">
            <v>17.899999999999999</v>
          </cell>
          <cell r="T277">
            <v>0.3</v>
          </cell>
          <cell r="U277">
            <v>0</v>
          </cell>
          <cell r="V277">
            <v>74.400000000000006</v>
          </cell>
          <cell r="W277">
            <v>0</v>
          </cell>
          <cell r="X277">
            <v>47</v>
          </cell>
          <cell r="Y277">
            <v>55</v>
          </cell>
          <cell r="Z277">
            <v>0</v>
          </cell>
          <cell r="AA277">
            <v>6.6</v>
          </cell>
          <cell r="AB277">
            <v>2.6</v>
          </cell>
          <cell r="AC277">
            <v>0.04</v>
          </cell>
          <cell r="AD277">
            <v>0.03</v>
          </cell>
          <cell r="AE277">
            <v>1.8</v>
          </cell>
          <cell r="AF277">
            <v>5.0999999999999996</v>
          </cell>
          <cell r="AG277">
            <v>3.3</v>
          </cell>
          <cell r="AH277">
            <v>0.24</v>
          </cell>
          <cell r="AI277">
            <v>0.7</v>
          </cell>
          <cell r="AJ277">
            <v>0</v>
          </cell>
          <cell r="AK277">
            <v>6</v>
          </cell>
          <cell r="AL277">
            <v>1.2</v>
          </cell>
          <cell r="AM277">
            <v>110</v>
          </cell>
          <cell r="AN277">
            <v>290</v>
          </cell>
          <cell r="AO277">
            <v>8</v>
          </cell>
          <cell r="AP277">
            <v>170</v>
          </cell>
          <cell r="AQ277">
            <v>27</v>
          </cell>
          <cell r="AR277">
            <v>0.4</v>
          </cell>
          <cell r="AS277">
            <v>0.7</v>
          </cell>
        </row>
        <row r="278">
          <cell r="A278">
            <v>898</v>
          </cell>
          <cell r="B278" t="str">
            <v>Cherne grelhado</v>
          </cell>
          <cell r="C278" t="str">
            <v>Peixes, mariscos, anfíbios, répteis e invertebrados</v>
          </cell>
          <cell r="D278" t="str">
            <v>Peixe (músculo)</v>
          </cell>
          <cell r="E278" t="str">
            <v>Peixe de mar</v>
          </cell>
          <cell r="F278">
            <v>153</v>
          </cell>
          <cell r="G278">
            <v>643</v>
          </cell>
          <cell r="H278">
            <v>6.3</v>
          </cell>
          <cell r="I278">
            <v>1.9</v>
          </cell>
          <cell r="J278">
            <v>2.1</v>
          </cell>
          <cell r="K278">
            <v>0.9</v>
          </cell>
          <cell r="L278">
            <v>0.1</v>
          </cell>
          <cell r="M278">
            <v>0</v>
          </cell>
          <cell r="N278">
            <v>0</v>
          </cell>
          <cell r="O278">
            <v>0</v>
          </cell>
          <cell r="P278">
            <v>0</v>
          </cell>
          <cell r="Q278">
            <v>0</v>
          </cell>
          <cell r="R278">
            <v>0</v>
          </cell>
          <cell r="S278">
            <v>24.1</v>
          </cell>
          <cell r="T278">
            <v>1.2</v>
          </cell>
          <cell r="U278">
            <v>0</v>
          </cell>
          <cell r="V278">
            <v>67.099999999999994</v>
          </cell>
          <cell r="W278">
            <v>0</v>
          </cell>
          <cell r="X278">
            <v>63</v>
          </cell>
          <cell r="Y278">
            <v>62</v>
          </cell>
          <cell r="Z278">
            <v>0</v>
          </cell>
          <cell r="AA278">
            <v>7.5</v>
          </cell>
          <cell r="AB278">
            <v>3</v>
          </cell>
          <cell r="AC278">
            <v>0.04</v>
          </cell>
          <cell r="AD278">
            <v>0.04</v>
          </cell>
          <cell r="AE278">
            <v>2.2999999999999998</v>
          </cell>
          <cell r="AF278">
            <v>6.8</v>
          </cell>
          <cell r="AG278">
            <v>4.5</v>
          </cell>
          <cell r="AH278">
            <v>0.24</v>
          </cell>
          <cell r="AI278">
            <v>0.89</v>
          </cell>
          <cell r="AJ278">
            <v>0</v>
          </cell>
          <cell r="AK278">
            <v>6.8</v>
          </cell>
          <cell r="AL278">
            <v>2.5</v>
          </cell>
          <cell r="AM278">
            <v>480</v>
          </cell>
          <cell r="AN278">
            <v>350</v>
          </cell>
          <cell r="AO278">
            <v>11</v>
          </cell>
          <cell r="AP278">
            <v>210</v>
          </cell>
          <cell r="AQ278">
            <v>34</v>
          </cell>
          <cell r="AR278">
            <v>0.5</v>
          </cell>
          <cell r="AS278">
            <v>1</v>
          </cell>
        </row>
        <row r="279">
          <cell r="A279">
            <v>824</v>
          </cell>
          <cell r="B279" t="str">
            <v>Chicharro cozido</v>
          </cell>
          <cell r="C279" t="str">
            <v>Peixes, mariscos, anfíbios, répteis e invertebrados</v>
          </cell>
          <cell r="D279" t="str">
            <v>Peixe (músculo)</v>
          </cell>
          <cell r="E279" t="str">
            <v>Peixe de mar</v>
          </cell>
          <cell r="F279">
            <v>111</v>
          </cell>
          <cell r="G279">
            <v>470</v>
          </cell>
          <cell r="H279">
            <v>3</v>
          </cell>
          <cell r="I279">
            <v>0.7</v>
          </cell>
          <cell r="J279">
            <v>0.8</v>
          </cell>
          <cell r="K279">
            <v>0.9</v>
          </cell>
          <cell r="L279">
            <v>0</v>
          </cell>
          <cell r="M279">
            <v>0</v>
          </cell>
          <cell r="N279">
            <v>0</v>
          </cell>
          <cell r="O279">
            <v>0</v>
          </cell>
          <cell r="P279">
            <v>0</v>
          </cell>
          <cell r="Q279">
            <v>0</v>
          </cell>
          <cell r="R279">
            <v>0</v>
          </cell>
          <cell r="S279">
            <v>21.1</v>
          </cell>
          <cell r="T279">
            <v>0.9</v>
          </cell>
          <cell r="U279">
            <v>0</v>
          </cell>
          <cell r="V279">
            <v>73.5</v>
          </cell>
          <cell r="W279">
            <v>0</v>
          </cell>
          <cell r="X279">
            <v>41</v>
          </cell>
          <cell r="Y279">
            <v>15</v>
          </cell>
          <cell r="Z279">
            <v>0</v>
          </cell>
          <cell r="AA279">
            <v>4.2</v>
          </cell>
          <cell r="AB279">
            <v>0.42</v>
          </cell>
          <cell r="AC279">
            <v>0.13</v>
          </cell>
          <cell r="AD279">
            <v>0.12</v>
          </cell>
          <cell r="AE279">
            <v>3.9</v>
          </cell>
          <cell r="AF279">
            <v>8.1</v>
          </cell>
          <cell r="AG279">
            <v>4.2</v>
          </cell>
          <cell r="AH279">
            <v>0.28000000000000003</v>
          </cell>
          <cell r="AI279">
            <v>5.0999999999999996</v>
          </cell>
          <cell r="AJ279">
            <v>0</v>
          </cell>
          <cell r="AK279">
            <v>12</v>
          </cell>
          <cell r="AL279">
            <v>2.2999999999999998</v>
          </cell>
          <cell r="AM279">
            <v>350</v>
          </cell>
          <cell r="AN279">
            <v>340</v>
          </cell>
          <cell r="AO279">
            <v>78</v>
          </cell>
          <cell r="AP279">
            <v>250</v>
          </cell>
          <cell r="AQ279">
            <v>31</v>
          </cell>
          <cell r="AR279">
            <v>1.1000000000000001</v>
          </cell>
          <cell r="AS279">
            <v>1.4</v>
          </cell>
        </row>
        <row r="280">
          <cell r="A280">
            <v>823</v>
          </cell>
          <cell r="B280" t="str">
            <v>Chicharro cru</v>
          </cell>
          <cell r="C280" t="str">
            <v>Peixes, mariscos, anfíbios, répteis e invertebrados</v>
          </cell>
          <cell r="D280" t="str">
            <v>Peixe (músculo)</v>
          </cell>
          <cell r="E280" t="str">
            <v>Peixe de mar</v>
          </cell>
          <cell r="F280">
            <v>105</v>
          </cell>
          <cell r="G280">
            <v>442</v>
          </cell>
          <cell r="H280">
            <v>2.9</v>
          </cell>
          <cell r="I280">
            <v>0.7</v>
          </cell>
          <cell r="J280">
            <v>0.8</v>
          </cell>
          <cell r="K280">
            <v>0.9</v>
          </cell>
          <cell r="L280">
            <v>0</v>
          </cell>
          <cell r="M280">
            <v>0</v>
          </cell>
          <cell r="N280">
            <v>0</v>
          </cell>
          <cell r="O280">
            <v>0</v>
          </cell>
          <cell r="P280">
            <v>0</v>
          </cell>
          <cell r="Q280">
            <v>0</v>
          </cell>
          <cell r="R280">
            <v>0</v>
          </cell>
          <cell r="S280">
            <v>19.7</v>
          </cell>
          <cell r="T280">
            <v>0.2</v>
          </cell>
          <cell r="U280">
            <v>0</v>
          </cell>
          <cell r="V280">
            <v>75.599999999999994</v>
          </cell>
          <cell r="W280">
            <v>0</v>
          </cell>
          <cell r="X280">
            <v>36</v>
          </cell>
          <cell r="Y280">
            <v>15</v>
          </cell>
          <cell r="Z280">
            <v>0</v>
          </cell>
          <cell r="AA280">
            <v>4.0999999999999996</v>
          </cell>
          <cell r="AB280">
            <v>0.37</v>
          </cell>
          <cell r="AC280">
            <v>0.15</v>
          </cell>
          <cell r="AD280">
            <v>0.15</v>
          </cell>
          <cell r="AE280">
            <v>5</v>
          </cell>
          <cell r="AF280">
            <v>8.6999999999999993</v>
          </cell>
          <cell r="AG280">
            <v>3.7</v>
          </cell>
          <cell r="AH280">
            <v>0.36</v>
          </cell>
          <cell r="AI280">
            <v>5.7</v>
          </cell>
          <cell r="AJ280">
            <v>0</v>
          </cell>
          <cell r="AK280">
            <v>15</v>
          </cell>
          <cell r="AL280">
            <v>1.4</v>
          </cell>
          <cell r="AM280">
            <v>80</v>
          </cell>
          <cell r="AN280">
            <v>400</v>
          </cell>
          <cell r="AO280">
            <v>69</v>
          </cell>
          <cell r="AP280">
            <v>260</v>
          </cell>
          <cell r="AQ280">
            <v>33</v>
          </cell>
          <cell r="AR280">
            <v>1.2</v>
          </cell>
          <cell r="AS280">
            <v>1.2</v>
          </cell>
        </row>
        <row r="281">
          <cell r="A281">
            <v>825</v>
          </cell>
          <cell r="B281" t="str">
            <v>Chicharro grelhado</v>
          </cell>
          <cell r="C281" t="str">
            <v>Peixes, mariscos, anfíbios, répteis e invertebrados</v>
          </cell>
          <cell r="D281" t="str">
            <v>Peixe (músculo)</v>
          </cell>
          <cell r="E281" t="str">
            <v>Peixe de mar</v>
          </cell>
          <cell r="F281">
            <v>139</v>
          </cell>
          <cell r="G281">
            <v>584</v>
          </cell>
          <cell r="H281">
            <v>3.7</v>
          </cell>
          <cell r="I281">
            <v>0.9</v>
          </cell>
          <cell r="J281">
            <v>1</v>
          </cell>
          <cell r="K281">
            <v>1.1000000000000001</v>
          </cell>
          <cell r="L281">
            <v>0</v>
          </cell>
          <cell r="M281">
            <v>0</v>
          </cell>
          <cell r="N281">
            <v>0</v>
          </cell>
          <cell r="O281">
            <v>0</v>
          </cell>
          <cell r="P281">
            <v>0</v>
          </cell>
          <cell r="Q281">
            <v>0</v>
          </cell>
          <cell r="R281">
            <v>0</v>
          </cell>
          <cell r="S281">
            <v>26.3</v>
          </cell>
          <cell r="T281">
            <v>1.1000000000000001</v>
          </cell>
          <cell r="U281">
            <v>0</v>
          </cell>
          <cell r="V281">
            <v>67.5</v>
          </cell>
          <cell r="W281">
            <v>0</v>
          </cell>
          <cell r="X281">
            <v>48</v>
          </cell>
          <cell r="Y281">
            <v>21</v>
          </cell>
          <cell r="Z281">
            <v>0</v>
          </cell>
          <cell r="AA281">
            <v>3.5</v>
          </cell>
          <cell r="AB281">
            <v>0.18</v>
          </cell>
          <cell r="AC281">
            <v>0.14000000000000001</v>
          </cell>
          <cell r="AD281">
            <v>0.16</v>
          </cell>
          <cell r="AE281">
            <v>5.9</v>
          </cell>
          <cell r="AF281">
            <v>11</v>
          </cell>
          <cell r="AG281">
            <v>4.9000000000000004</v>
          </cell>
          <cell r="AH281">
            <v>0.34</v>
          </cell>
          <cell r="AI281">
            <v>6.4</v>
          </cell>
          <cell r="AJ281">
            <v>0</v>
          </cell>
          <cell r="AK281">
            <v>24</v>
          </cell>
          <cell r="AL281">
            <v>2.2999999999999998</v>
          </cell>
          <cell r="AM281">
            <v>450</v>
          </cell>
          <cell r="AN281">
            <v>470</v>
          </cell>
          <cell r="AO281">
            <v>61</v>
          </cell>
          <cell r="AP281">
            <v>290</v>
          </cell>
          <cell r="AQ281">
            <v>35</v>
          </cell>
          <cell r="AR281">
            <v>2.1</v>
          </cell>
          <cell r="AS281">
            <v>0.9</v>
          </cell>
        </row>
        <row r="282">
          <cell r="A282">
            <v>602</v>
          </cell>
          <cell r="B282" t="str">
            <v>Chicória crua</v>
          </cell>
          <cell r="C282" t="str">
            <v>Produtos hortícolas e derivados</v>
          </cell>
          <cell r="D282" t="str">
            <v>Hortícolas folhosos</v>
          </cell>
          <cell r="E282" t="str">
            <v>Alfaces e outros vegetais para salada</v>
          </cell>
          <cell r="F282">
            <v>14</v>
          </cell>
          <cell r="G282">
            <v>57</v>
          </cell>
          <cell r="H282">
            <v>0.1</v>
          </cell>
          <cell r="I282">
            <v>0</v>
          </cell>
          <cell r="J282">
            <v>0</v>
          </cell>
          <cell r="K282">
            <v>0.1</v>
          </cell>
          <cell r="L282">
            <v>0</v>
          </cell>
          <cell r="M282">
            <v>0</v>
          </cell>
          <cell r="N282">
            <v>0.9</v>
          </cell>
          <cell r="O282">
            <v>0.9</v>
          </cell>
          <cell r="P282">
            <v>0</v>
          </cell>
          <cell r="Q282">
            <v>0</v>
          </cell>
          <cell r="R282">
            <v>2.6</v>
          </cell>
          <cell r="S282">
            <v>1</v>
          </cell>
          <cell r="T282">
            <v>0</v>
          </cell>
          <cell r="U282">
            <v>0</v>
          </cell>
          <cell r="V282">
            <v>95</v>
          </cell>
          <cell r="W282">
            <v>0</v>
          </cell>
          <cell r="X282">
            <v>0</v>
          </cell>
          <cell r="Y282">
            <v>20</v>
          </cell>
          <cell r="Z282">
            <v>120</v>
          </cell>
          <cell r="AA282">
            <v>0</v>
          </cell>
          <cell r="AB282">
            <v>0</v>
          </cell>
          <cell r="AC282">
            <v>0.06</v>
          </cell>
          <cell r="AD282">
            <v>0.09</v>
          </cell>
          <cell r="AE282">
            <v>0.3</v>
          </cell>
          <cell r="AF282">
            <v>0.4</v>
          </cell>
          <cell r="AG282">
            <v>0.1</v>
          </cell>
          <cell r="AH282">
            <v>0.05</v>
          </cell>
          <cell r="AI282">
            <v>0</v>
          </cell>
          <cell r="AJ282">
            <v>2</v>
          </cell>
          <cell r="AK282">
            <v>14</v>
          </cell>
          <cell r="AL282">
            <v>0.37</v>
          </cell>
          <cell r="AM282">
            <v>4</v>
          </cell>
          <cell r="AN282">
            <v>170</v>
          </cell>
          <cell r="AO282">
            <v>30</v>
          </cell>
          <cell r="AP282">
            <v>23</v>
          </cell>
          <cell r="AQ282">
            <v>6</v>
          </cell>
          <cell r="AR282">
            <v>0.3</v>
          </cell>
          <cell r="AS282">
            <v>0.1</v>
          </cell>
        </row>
        <row r="283">
          <cell r="A283">
            <v>2120000010</v>
          </cell>
          <cell r="B283" t="str">
            <v>Chispe de porco</v>
          </cell>
          <cell r="C283" t="str">
            <v>Carne e produtos cárneos</v>
          </cell>
          <cell r="D283" t="str">
            <v>Outros produtos do abate de animais</v>
          </cell>
          <cell r="E283" t="str">
            <v>Outros produtos do abate de mamiferos</v>
          </cell>
          <cell r="F283">
            <v>369</v>
          </cell>
          <cell r="G283">
            <v>1530</v>
          </cell>
          <cell r="H283">
            <v>33.799999999999997</v>
          </cell>
          <cell r="I283">
            <v>14.6</v>
          </cell>
          <cell r="J283">
            <v>13.9</v>
          </cell>
          <cell r="K283">
            <v>3.8</v>
          </cell>
          <cell r="L283">
            <v>2</v>
          </cell>
          <cell r="M283">
            <v>0</v>
          </cell>
          <cell r="N283">
            <v>0.2</v>
          </cell>
          <cell r="O283">
            <v>0</v>
          </cell>
          <cell r="P283">
            <v>0</v>
          </cell>
          <cell r="Q283">
            <v>0</v>
          </cell>
          <cell r="R283">
            <v>0</v>
          </cell>
          <cell r="S283">
            <v>16.100000000000001</v>
          </cell>
          <cell r="T283">
            <v>0.2</v>
          </cell>
          <cell r="U283">
            <v>0</v>
          </cell>
          <cell r="V283">
            <v>48.6</v>
          </cell>
          <cell r="W283">
            <v>0</v>
          </cell>
          <cell r="X283">
            <v>94</v>
          </cell>
          <cell r="Y283">
            <v>0</v>
          </cell>
          <cell r="Z283">
            <v>0</v>
          </cell>
          <cell r="AA283">
            <v>0</v>
          </cell>
          <cell r="AB283">
            <v>0.65</v>
          </cell>
          <cell r="AC283">
            <v>0.43</v>
          </cell>
          <cell r="AD283">
            <v>0.12</v>
          </cell>
          <cell r="AE283">
            <v>4.3</v>
          </cell>
          <cell r="AF283">
            <v>11.27</v>
          </cell>
          <cell r="AG283">
            <v>6.97</v>
          </cell>
          <cell r="AH283">
            <v>0.26</v>
          </cell>
          <cell r="AI283">
            <v>0.63</v>
          </cell>
          <cell r="AJ283">
            <v>0</v>
          </cell>
          <cell r="AK283">
            <v>4.5</v>
          </cell>
          <cell r="AL283">
            <v>0.7</v>
          </cell>
          <cell r="AM283">
            <v>71</v>
          </cell>
          <cell r="AN283">
            <v>450</v>
          </cell>
          <cell r="AO283">
            <v>26</v>
          </cell>
          <cell r="AP283">
            <v>130</v>
          </cell>
          <cell r="AQ283">
            <v>12</v>
          </cell>
          <cell r="AR283">
            <v>2.1</v>
          </cell>
          <cell r="AS283">
            <v>2.2000000000000002</v>
          </cell>
        </row>
        <row r="284">
          <cell r="A284">
            <v>912</v>
          </cell>
          <cell r="B284" t="str">
            <v>Choco cru</v>
          </cell>
          <cell r="C284" t="str">
            <v>Peixes, mariscos, anfíbios, répteis e invertebrados</v>
          </cell>
          <cell r="D284" t="str">
            <v>Moluscos</v>
          </cell>
          <cell r="E284" t="str">
            <v>Lulas, chocos, polvos</v>
          </cell>
          <cell r="F284">
            <v>79</v>
          </cell>
          <cell r="G284">
            <v>336</v>
          </cell>
          <cell r="H284">
            <v>0.4</v>
          </cell>
          <cell r="I284">
            <v>0.1</v>
          </cell>
          <cell r="J284">
            <v>0.1</v>
          </cell>
          <cell r="K284">
            <v>0.1</v>
          </cell>
          <cell r="L284">
            <v>0</v>
          </cell>
          <cell r="M284">
            <v>0</v>
          </cell>
          <cell r="N284">
            <v>0</v>
          </cell>
          <cell r="O284">
            <v>0</v>
          </cell>
          <cell r="P284">
            <v>0</v>
          </cell>
          <cell r="Q284">
            <v>0</v>
          </cell>
          <cell r="R284">
            <v>0</v>
          </cell>
          <cell r="S284">
            <v>18.899999999999999</v>
          </cell>
          <cell r="T284">
            <v>0.5</v>
          </cell>
          <cell r="U284">
            <v>0</v>
          </cell>
          <cell r="V284">
            <v>78.599999999999994</v>
          </cell>
          <cell r="W284">
            <v>0</v>
          </cell>
          <cell r="X284">
            <v>76</v>
          </cell>
          <cell r="Y284">
            <v>9</v>
          </cell>
          <cell r="Z284">
            <v>0</v>
          </cell>
          <cell r="AA284">
            <v>0</v>
          </cell>
          <cell r="AB284">
            <v>0.94</v>
          </cell>
          <cell r="AC284">
            <v>0.04</v>
          </cell>
          <cell r="AD284">
            <v>0.03</v>
          </cell>
          <cell r="AE284">
            <v>1.1000000000000001</v>
          </cell>
          <cell r="AF284">
            <v>5.0999999999999996</v>
          </cell>
          <cell r="AG284">
            <v>4</v>
          </cell>
          <cell r="AH284">
            <v>0.06</v>
          </cell>
          <cell r="AI284">
            <v>1.2</v>
          </cell>
          <cell r="AJ284">
            <v>0</v>
          </cell>
          <cell r="AK284">
            <v>8.8000000000000007</v>
          </cell>
          <cell r="AL284">
            <v>1.4</v>
          </cell>
          <cell r="AM284">
            <v>200</v>
          </cell>
          <cell r="AN284">
            <v>320</v>
          </cell>
          <cell r="AO284">
            <v>8</v>
          </cell>
          <cell r="AP284">
            <v>270</v>
          </cell>
          <cell r="AQ284">
            <v>49</v>
          </cell>
          <cell r="AR284">
            <v>0.1</v>
          </cell>
          <cell r="AS284">
            <v>1.7</v>
          </cell>
        </row>
        <row r="285">
          <cell r="A285">
            <v>913</v>
          </cell>
          <cell r="B285" t="str">
            <v>Choco grelhado</v>
          </cell>
          <cell r="C285" t="str">
            <v>Peixes, mariscos, anfíbios, répteis e invertebrados</v>
          </cell>
          <cell r="D285" t="str">
            <v>Moluscos</v>
          </cell>
          <cell r="E285" t="str">
            <v>Lulas, chocos, polvos</v>
          </cell>
          <cell r="F285">
            <v>109</v>
          </cell>
          <cell r="G285">
            <v>461</v>
          </cell>
          <cell r="H285">
            <v>0.6</v>
          </cell>
          <cell r="I285">
            <v>0.1</v>
          </cell>
          <cell r="J285">
            <v>0.1</v>
          </cell>
          <cell r="K285">
            <v>0.1</v>
          </cell>
          <cell r="L285">
            <v>0</v>
          </cell>
          <cell r="M285">
            <v>0</v>
          </cell>
          <cell r="N285">
            <v>0</v>
          </cell>
          <cell r="O285">
            <v>0</v>
          </cell>
          <cell r="P285">
            <v>0</v>
          </cell>
          <cell r="Q285">
            <v>0</v>
          </cell>
          <cell r="R285">
            <v>0</v>
          </cell>
          <cell r="S285">
            <v>25.8</v>
          </cell>
          <cell r="T285">
            <v>1.3</v>
          </cell>
          <cell r="U285">
            <v>0</v>
          </cell>
          <cell r="V285">
            <v>70.8</v>
          </cell>
          <cell r="W285">
            <v>0</v>
          </cell>
          <cell r="X285">
            <v>110</v>
          </cell>
          <cell r="Y285">
            <v>12</v>
          </cell>
          <cell r="Z285">
            <v>0</v>
          </cell>
          <cell r="AA285">
            <v>0</v>
          </cell>
          <cell r="AB285">
            <v>1.4</v>
          </cell>
          <cell r="AC285">
            <v>0.05</v>
          </cell>
          <cell r="AD285">
            <v>0.04</v>
          </cell>
          <cell r="AE285">
            <v>1.4</v>
          </cell>
          <cell r="AF285">
            <v>6.9</v>
          </cell>
          <cell r="AG285">
            <v>5.5</v>
          </cell>
          <cell r="AH285">
            <v>7.0000000000000007E-2</v>
          </cell>
          <cell r="AI285">
            <v>1.4</v>
          </cell>
          <cell r="AJ285">
            <v>0</v>
          </cell>
          <cell r="AK285">
            <v>10</v>
          </cell>
          <cell r="AL285">
            <v>2.8</v>
          </cell>
          <cell r="AM285">
            <v>530</v>
          </cell>
          <cell r="AN285">
            <v>390</v>
          </cell>
          <cell r="AO285">
            <v>12</v>
          </cell>
          <cell r="AP285">
            <v>350</v>
          </cell>
          <cell r="AQ285">
            <v>64</v>
          </cell>
          <cell r="AR285">
            <v>0.1</v>
          </cell>
          <cell r="AS285">
            <v>2.5</v>
          </cell>
        </row>
        <row r="286">
          <cell r="A286">
            <v>508</v>
          </cell>
          <cell r="B286" t="str">
            <v>Chocolate de leite</v>
          </cell>
          <cell r="C286" t="str">
            <v>Açúcar e similares, confeitaria e sobremesas doces à base de água</v>
          </cell>
          <cell r="D286" t="str">
            <v>Confeitaria incluindo chocolate</v>
          </cell>
          <cell r="E286" t="str">
            <v>Chocolate e produtos de chocolate</v>
          </cell>
          <cell r="F286">
            <v>552</v>
          </cell>
          <cell r="G286">
            <v>2300</v>
          </cell>
          <cell r="H286">
            <v>33.9</v>
          </cell>
          <cell r="I286">
            <v>19.8</v>
          </cell>
          <cell r="J286">
            <v>10.1</v>
          </cell>
          <cell r="K286">
            <v>1</v>
          </cell>
          <cell r="L286">
            <v>1</v>
          </cell>
          <cell r="M286">
            <v>0.2</v>
          </cell>
          <cell r="N286">
            <v>53.1</v>
          </cell>
          <cell r="O286">
            <v>53.1</v>
          </cell>
          <cell r="P286">
            <v>0</v>
          </cell>
          <cell r="Q286">
            <v>0</v>
          </cell>
          <cell r="R286">
            <v>1.3</v>
          </cell>
          <cell r="S286">
            <v>8</v>
          </cell>
          <cell r="T286">
            <v>0.3</v>
          </cell>
          <cell r="U286">
            <v>0</v>
          </cell>
          <cell r="V286">
            <v>1.6</v>
          </cell>
          <cell r="W286">
            <v>0</v>
          </cell>
          <cell r="X286">
            <v>30</v>
          </cell>
          <cell r="Y286">
            <v>7</v>
          </cell>
          <cell r="Z286">
            <v>40</v>
          </cell>
          <cell r="AA286">
            <v>0</v>
          </cell>
          <cell r="AB286">
            <v>0.74</v>
          </cell>
          <cell r="AC286">
            <v>0.2</v>
          </cell>
          <cell r="AD286">
            <v>0.46</v>
          </cell>
          <cell r="AE286">
            <v>2</v>
          </cell>
          <cell r="AF286">
            <v>3.3</v>
          </cell>
          <cell r="AG286">
            <v>1.3</v>
          </cell>
          <cell r="AH286">
            <v>7.0000000000000007E-2</v>
          </cell>
          <cell r="AI286">
            <v>0.01</v>
          </cell>
          <cell r="AJ286">
            <v>0</v>
          </cell>
          <cell r="AK286">
            <v>10</v>
          </cell>
          <cell r="AL286">
            <v>2.06</v>
          </cell>
          <cell r="AM286">
            <v>120</v>
          </cell>
          <cell r="AN286">
            <v>420</v>
          </cell>
          <cell r="AO286">
            <v>190</v>
          </cell>
          <cell r="AP286">
            <v>230</v>
          </cell>
          <cell r="AQ286">
            <v>55</v>
          </cell>
          <cell r="AR286">
            <v>1.2</v>
          </cell>
          <cell r="AS286">
            <v>0.2</v>
          </cell>
        </row>
        <row r="287">
          <cell r="A287">
            <v>506</v>
          </cell>
          <cell r="B287" t="str">
            <v>Chocolate em barra, culinária</v>
          </cell>
          <cell r="C287" t="str">
            <v>Açúcar e similares, confeitaria e sobremesas doces à base de água</v>
          </cell>
          <cell r="D287" t="str">
            <v>Confeitaria incluindo chocolate</v>
          </cell>
          <cell r="E287" t="str">
            <v>Chocolate e produtos de chocolate</v>
          </cell>
          <cell r="F287">
            <v>502</v>
          </cell>
          <cell r="G287">
            <v>2090</v>
          </cell>
          <cell r="H287">
            <v>30.5</v>
          </cell>
          <cell r="I287">
            <v>19.3</v>
          </cell>
          <cell r="J287">
            <v>10.199999999999999</v>
          </cell>
          <cell r="K287">
            <v>1</v>
          </cell>
          <cell r="L287">
            <v>1</v>
          </cell>
          <cell r="M287">
            <v>0</v>
          </cell>
          <cell r="N287">
            <v>44</v>
          </cell>
          <cell r="O287">
            <v>44</v>
          </cell>
          <cell r="P287">
            <v>0</v>
          </cell>
          <cell r="Q287">
            <v>0</v>
          </cell>
          <cell r="R287">
            <v>15</v>
          </cell>
          <cell r="S287">
            <v>5.4</v>
          </cell>
          <cell r="T287">
            <v>0</v>
          </cell>
          <cell r="U287">
            <v>0</v>
          </cell>
          <cell r="V287">
            <v>3.8</v>
          </cell>
          <cell r="W287">
            <v>0</v>
          </cell>
          <cell r="X287">
            <v>0</v>
          </cell>
          <cell r="Y287">
            <v>6</v>
          </cell>
          <cell r="Z287">
            <v>38</v>
          </cell>
          <cell r="AA287">
            <v>0</v>
          </cell>
          <cell r="AB287">
            <v>0.5</v>
          </cell>
          <cell r="AC287">
            <v>0.06</v>
          </cell>
          <cell r="AD287">
            <v>0.1</v>
          </cell>
          <cell r="AE287">
            <v>0.5</v>
          </cell>
          <cell r="AF287">
            <v>1.3</v>
          </cell>
          <cell r="AG287">
            <v>0.8</v>
          </cell>
          <cell r="AH287">
            <v>0.05</v>
          </cell>
          <cell r="AI287">
            <v>0</v>
          </cell>
          <cell r="AJ287">
            <v>0</v>
          </cell>
          <cell r="AK287">
            <v>6</v>
          </cell>
          <cell r="AL287">
            <v>1.2</v>
          </cell>
          <cell r="AM287">
            <v>17</v>
          </cell>
          <cell r="AN287">
            <v>380</v>
          </cell>
          <cell r="AO287">
            <v>43</v>
          </cell>
          <cell r="AP287">
            <v>160</v>
          </cell>
          <cell r="AQ287">
            <v>110</v>
          </cell>
          <cell r="AR287">
            <v>2.9</v>
          </cell>
          <cell r="AS287">
            <v>2</v>
          </cell>
        </row>
        <row r="288">
          <cell r="A288">
            <v>507</v>
          </cell>
          <cell r="B288" t="str">
            <v>Chocolate em pó</v>
          </cell>
          <cell r="C288" t="str">
            <v>Açúcar e similares, confeitaria e sobremesas doces à base de água</v>
          </cell>
          <cell r="D288" t="str">
            <v>Confeitaria incluindo chocolate</v>
          </cell>
          <cell r="E288" t="str">
            <v>Chocolate e produtos de chocolate</v>
          </cell>
          <cell r="F288">
            <v>469</v>
          </cell>
          <cell r="G288">
            <v>1970</v>
          </cell>
          <cell r="H288">
            <v>20.3</v>
          </cell>
          <cell r="I288">
            <v>12.8</v>
          </cell>
          <cell r="J288">
            <v>6.8</v>
          </cell>
          <cell r="K288">
            <v>0.7</v>
          </cell>
          <cell r="L288">
            <v>0.7</v>
          </cell>
          <cell r="M288">
            <v>0</v>
          </cell>
          <cell r="N288">
            <v>63.8</v>
          </cell>
          <cell r="O288">
            <v>60.5</v>
          </cell>
          <cell r="P288">
            <v>0</v>
          </cell>
          <cell r="Q288">
            <v>3.3</v>
          </cell>
          <cell r="R288">
            <v>7.3</v>
          </cell>
          <cell r="S288">
            <v>4.2</v>
          </cell>
          <cell r="T288">
            <v>0</v>
          </cell>
          <cell r="U288">
            <v>0</v>
          </cell>
          <cell r="V288">
            <v>2.1</v>
          </cell>
          <cell r="W288">
            <v>0</v>
          </cell>
          <cell r="X288">
            <v>0</v>
          </cell>
          <cell r="Y288">
            <v>7</v>
          </cell>
          <cell r="Z288">
            <v>39</v>
          </cell>
          <cell r="AA288">
            <v>0</v>
          </cell>
          <cell r="AB288">
            <v>0.18</v>
          </cell>
          <cell r="AC288">
            <v>0.27</v>
          </cell>
          <cell r="AD288">
            <v>0.2</v>
          </cell>
          <cell r="AE288">
            <v>2.1</v>
          </cell>
          <cell r="AF288">
            <v>3</v>
          </cell>
          <cell r="AG288">
            <v>0.9</v>
          </cell>
          <cell r="AH288">
            <v>0.02</v>
          </cell>
          <cell r="AI288">
            <v>0</v>
          </cell>
          <cell r="AJ288">
            <v>0</v>
          </cell>
          <cell r="AK288">
            <v>10</v>
          </cell>
          <cell r="AL288">
            <v>2.2999999999999998</v>
          </cell>
          <cell r="AM288">
            <v>11</v>
          </cell>
          <cell r="AN288">
            <v>390</v>
          </cell>
          <cell r="AO288">
            <v>42</v>
          </cell>
          <cell r="AP288">
            <v>150</v>
          </cell>
          <cell r="AQ288">
            <v>100</v>
          </cell>
          <cell r="AR288">
            <v>2.2000000000000002</v>
          </cell>
          <cell r="AS288">
            <v>1.1000000000000001</v>
          </cell>
        </row>
        <row r="289">
          <cell r="A289">
            <v>1900000094</v>
          </cell>
          <cell r="B289" t="str">
            <v>Chocolate negro (aproximadamente 50% cacau)</v>
          </cell>
          <cell r="C289" t="str">
            <v>Açúcar e similares, confeitaria e sobremesas doces à base de água</v>
          </cell>
          <cell r="D289" t="str">
            <v>Confeitaria incluindo chocolate</v>
          </cell>
          <cell r="E289" t="str">
            <v>Chocolate e produtos de chocolate</v>
          </cell>
          <cell r="F289">
            <v>530</v>
          </cell>
          <cell r="G289">
            <v>2210</v>
          </cell>
          <cell r="H289">
            <v>31.7</v>
          </cell>
          <cell r="I289">
            <v>19.899999999999999</v>
          </cell>
          <cell r="J289">
            <v>10.8</v>
          </cell>
          <cell r="K289">
            <v>1.1000000000000001</v>
          </cell>
          <cell r="L289">
            <v>0.9</v>
          </cell>
          <cell r="M289">
            <v>0.1</v>
          </cell>
          <cell r="N289">
            <v>52.6</v>
          </cell>
          <cell r="O289">
            <v>49</v>
          </cell>
          <cell r="P289">
            <v>0</v>
          </cell>
          <cell r="Q289">
            <v>2.7</v>
          </cell>
          <cell r="R289">
            <v>7.2</v>
          </cell>
          <cell r="S289">
            <v>5.2</v>
          </cell>
          <cell r="T289">
            <v>0</v>
          </cell>
          <cell r="U289">
            <v>0</v>
          </cell>
          <cell r="V289">
            <v>0.9</v>
          </cell>
          <cell r="W289">
            <v>0</v>
          </cell>
          <cell r="X289">
            <v>21</v>
          </cell>
          <cell r="Y289">
            <v>19</v>
          </cell>
          <cell r="Z289">
            <v>38</v>
          </cell>
          <cell r="AA289">
            <v>1.4</v>
          </cell>
          <cell r="AB289">
            <v>1.3</v>
          </cell>
          <cell r="AC289">
            <v>0.09</v>
          </cell>
          <cell r="AD289">
            <v>0.13</v>
          </cell>
          <cell r="AE289">
            <v>0.65</v>
          </cell>
          <cell r="AF289">
            <v>1.45</v>
          </cell>
          <cell r="AG289">
            <v>0.8</v>
          </cell>
          <cell r="AH289">
            <v>0.05</v>
          </cell>
          <cell r="AI289">
            <v>0</v>
          </cell>
          <cell r="AK289">
            <v>9.5</v>
          </cell>
          <cell r="AL289">
            <v>0.98099999999999998</v>
          </cell>
          <cell r="AM289">
            <v>12</v>
          </cell>
          <cell r="AN289">
            <v>630</v>
          </cell>
          <cell r="AO289">
            <v>47</v>
          </cell>
          <cell r="AP289">
            <v>160</v>
          </cell>
          <cell r="AQ289">
            <v>130</v>
          </cell>
          <cell r="AR289">
            <v>5.3</v>
          </cell>
          <cell r="AS289">
            <v>2</v>
          </cell>
          <cell r="AT289">
            <v>5</v>
          </cell>
          <cell r="AU289">
            <v>1.2</v>
          </cell>
        </row>
        <row r="290">
          <cell r="A290">
            <v>70500004</v>
          </cell>
          <cell r="B290" t="str">
            <v>Chouriço de carne de porco, cru</v>
          </cell>
          <cell r="C290" t="str">
            <v>Carne e produtos cárneos</v>
          </cell>
          <cell r="D290" t="str">
            <v>Enchidos</v>
          </cell>
          <cell r="E290" t="str">
            <v>Enchidos preservados ou parcialmente preservados</v>
          </cell>
          <cell r="F290">
            <v>476</v>
          </cell>
          <cell r="G290">
            <v>1970</v>
          </cell>
          <cell r="H290">
            <v>44.1</v>
          </cell>
          <cell r="I290">
            <v>15.2</v>
          </cell>
          <cell r="J290">
            <v>17.399999999999999</v>
          </cell>
          <cell r="K290">
            <v>5.0999999999999996</v>
          </cell>
          <cell r="L290">
            <v>4.3499999999999996</v>
          </cell>
          <cell r="M290">
            <v>0.2</v>
          </cell>
          <cell r="N290">
            <v>0</v>
          </cell>
          <cell r="O290">
            <v>0</v>
          </cell>
          <cell r="P290">
            <v>0</v>
          </cell>
          <cell r="Q290">
            <v>0</v>
          </cell>
          <cell r="R290">
            <v>0</v>
          </cell>
          <cell r="S290">
            <v>20</v>
          </cell>
          <cell r="T290">
            <v>6.2</v>
          </cell>
          <cell r="U290">
            <v>0</v>
          </cell>
          <cell r="V290">
            <v>27.8</v>
          </cell>
          <cell r="W290">
            <v>0</v>
          </cell>
          <cell r="X290">
            <v>91</v>
          </cell>
          <cell r="Y290">
            <v>0</v>
          </cell>
          <cell r="Z290">
            <v>0</v>
          </cell>
          <cell r="AA290">
            <v>0</v>
          </cell>
          <cell r="AB290">
            <v>0.3</v>
          </cell>
          <cell r="AC290">
            <v>0.54</v>
          </cell>
          <cell r="AD290">
            <v>0.2</v>
          </cell>
          <cell r="AE290">
            <v>4.5</v>
          </cell>
          <cell r="AF290">
            <v>7.75</v>
          </cell>
          <cell r="AG290">
            <v>3.25</v>
          </cell>
          <cell r="AH290">
            <v>0.33</v>
          </cell>
          <cell r="AI290">
            <v>1.75</v>
          </cell>
          <cell r="AJ290">
            <v>0</v>
          </cell>
          <cell r="AK290">
            <v>1</v>
          </cell>
          <cell r="AL290">
            <v>8.6</v>
          </cell>
          <cell r="AM290">
            <v>2470</v>
          </cell>
          <cell r="AN290">
            <v>290</v>
          </cell>
          <cell r="AO290">
            <v>27</v>
          </cell>
          <cell r="AP290">
            <v>240</v>
          </cell>
          <cell r="AQ290">
            <v>21</v>
          </cell>
          <cell r="AR290">
            <v>2.6</v>
          </cell>
          <cell r="AS290">
            <v>3.1</v>
          </cell>
          <cell r="AU290">
            <v>13</v>
          </cell>
        </row>
        <row r="291">
          <cell r="A291">
            <v>342</v>
          </cell>
          <cell r="B291" t="str">
            <v>Chouriço de carne de porco, gordo, cru</v>
          </cell>
          <cell r="C291" t="str">
            <v>Carne e produtos cárneos</v>
          </cell>
          <cell r="D291" t="str">
            <v>Enchidos</v>
          </cell>
          <cell r="E291" t="str">
            <v>Enchidos preservados ou parcialmente preservados</v>
          </cell>
          <cell r="F291">
            <v>544</v>
          </cell>
          <cell r="G291">
            <v>2250</v>
          </cell>
          <cell r="H291">
            <v>53.6</v>
          </cell>
          <cell r="I291">
            <v>18.5</v>
          </cell>
          <cell r="J291">
            <v>21.2</v>
          </cell>
          <cell r="K291">
            <v>6.2</v>
          </cell>
          <cell r="L291">
            <v>5.3</v>
          </cell>
          <cell r="M291">
            <v>0.2</v>
          </cell>
          <cell r="N291">
            <v>0</v>
          </cell>
          <cell r="O291">
            <v>0</v>
          </cell>
          <cell r="P291">
            <v>0</v>
          </cell>
          <cell r="Q291">
            <v>0</v>
          </cell>
          <cell r="R291">
            <v>0</v>
          </cell>
          <cell r="S291">
            <v>15.4</v>
          </cell>
          <cell r="T291">
            <v>6.6</v>
          </cell>
          <cell r="U291">
            <v>0</v>
          </cell>
          <cell r="V291">
            <v>23</v>
          </cell>
          <cell r="W291">
            <v>0</v>
          </cell>
          <cell r="X291">
            <v>96</v>
          </cell>
          <cell r="Y291">
            <v>0</v>
          </cell>
          <cell r="Z291">
            <v>0</v>
          </cell>
          <cell r="AA291">
            <v>0</v>
          </cell>
          <cell r="AB291">
            <v>0.2</v>
          </cell>
          <cell r="AC291">
            <v>0.38</v>
          </cell>
          <cell r="AD291">
            <v>0.19</v>
          </cell>
          <cell r="AE291">
            <v>4</v>
          </cell>
          <cell r="AF291">
            <v>9.1999999999999993</v>
          </cell>
          <cell r="AG291">
            <v>5.2</v>
          </cell>
          <cell r="AH291">
            <v>0.27</v>
          </cell>
          <cell r="AI291">
            <v>1.7</v>
          </cell>
          <cell r="AJ291">
            <v>0</v>
          </cell>
          <cell r="AK291">
            <v>1</v>
          </cell>
          <cell r="AL291">
            <v>7.7</v>
          </cell>
          <cell r="AM291">
            <v>2630</v>
          </cell>
          <cell r="AN291">
            <v>370</v>
          </cell>
          <cell r="AO291">
            <v>23</v>
          </cell>
          <cell r="AP291">
            <v>200</v>
          </cell>
          <cell r="AQ291">
            <v>21</v>
          </cell>
          <cell r="AR291">
            <v>2.5</v>
          </cell>
          <cell r="AS291">
            <v>3.1</v>
          </cell>
          <cell r="AU291">
            <v>13</v>
          </cell>
        </row>
        <row r="292">
          <cell r="A292">
            <v>343</v>
          </cell>
          <cell r="B292" t="str">
            <v>Chouriço de carne de porco, magro, cozido sem adição de sal</v>
          </cell>
          <cell r="C292" t="str">
            <v>Carne e produtos cárneos</v>
          </cell>
          <cell r="D292" t="str">
            <v>Enchidos</v>
          </cell>
          <cell r="E292" t="str">
            <v>Enchidos preservados ou parcialmente preservados</v>
          </cell>
          <cell r="F292">
            <v>334</v>
          </cell>
          <cell r="G292">
            <v>1390</v>
          </cell>
          <cell r="H292">
            <v>26.1</v>
          </cell>
          <cell r="I292">
            <v>9</v>
          </cell>
          <cell r="J292">
            <v>10.3</v>
          </cell>
          <cell r="K292">
            <v>3</v>
          </cell>
          <cell r="L292">
            <v>2.6</v>
          </cell>
          <cell r="M292">
            <v>0.1</v>
          </cell>
          <cell r="N292">
            <v>0</v>
          </cell>
          <cell r="O292">
            <v>0</v>
          </cell>
          <cell r="P292">
            <v>0</v>
          </cell>
          <cell r="Q292">
            <v>0</v>
          </cell>
          <cell r="R292">
            <v>0</v>
          </cell>
          <cell r="S292">
            <v>24.8</v>
          </cell>
          <cell r="T292">
            <v>5.0999999999999996</v>
          </cell>
          <cell r="U292">
            <v>0</v>
          </cell>
          <cell r="V292">
            <v>41.1</v>
          </cell>
          <cell r="W292">
            <v>0</v>
          </cell>
          <cell r="X292">
            <v>85</v>
          </cell>
          <cell r="Y292">
            <v>0</v>
          </cell>
          <cell r="Z292">
            <v>0</v>
          </cell>
          <cell r="AA292">
            <v>0</v>
          </cell>
          <cell r="AB292">
            <v>0.4</v>
          </cell>
          <cell r="AC292">
            <v>0.55000000000000004</v>
          </cell>
          <cell r="AD292">
            <v>0.2</v>
          </cell>
          <cell r="AE292">
            <v>4</v>
          </cell>
          <cell r="AF292">
            <v>5.4</v>
          </cell>
          <cell r="AG292">
            <v>1.4</v>
          </cell>
          <cell r="AH292">
            <v>0.3</v>
          </cell>
          <cell r="AI292">
            <v>1.3</v>
          </cell>
          <cell r="AJ292">
            <v>0</v>
          </cell>
          <cell r="AK292">
            <v>0.7</v>
          </cell>
          <cell r="AL292">
            <v>8</v>
          </cell>
          <cell r="AM292">
            <v>2060</v>
          </cell>
          <cell r="AN292">
            <v>190</v>
          </cell>
          <cell r="AO292">
            <v>32</v>
          </cell>
          <cell r="AP292">
            <v>280</v>
          </cell>
          <cell r="AQ292">
            <v>22</v>
          </cell>
          <cell r="AR292">
            <v>2.8</v>
          </cell>
          <cell r="AS292">
            <v>3.3</v>
          </cell>
        </row>
        <row r="293">
          <cell r="A293">
            <v>341</v>
          </cell>
          <cell r="B293" t="str">
            <v>Chouriço de carne de porco, magro, cru</v>
          </cell>
          <cell r="C293" t="str">
            <v>Carne e produtos cárneos</v>
          </cell>
          <cell r="D293" t="str">
            <v>Enchidos</v>
          </cell>
          <cell r="E293" t="str">
            <v>Enchidos preservados ou parcialmente preservados</v>
          </cell>
          <cell r="F293">
            <v>409</v>
          </cell>
          <cell r="G293">
            <v>1690</v>
          </cell>
          <cell r="H293">
            <v>34.5</v>
          </cell>
          <cell r="I293">
            <v>11.9</v>
          </cell>
          <cell r="J293">
            <v>13.6</v>
          </cell>
          <cell r="K293">
            <v>4</v>
          </cell>
          <cell r="L293">
            <v>3.4</v>
          </cell>
          <cell r="M293">
            <v>0.1</v>
          </cell>
          <cell r="N293">
            <v>0</v>
          </cell>
          <cell r="O293">
            <v>0</v>
          </cell>
          <cell r="P293">
            <v>0</v>
          </cell>
          <cell r="Q293">
            <v>0</v>
          </cell>
          <cell r="R293">
            <v>0</v>
          </cell>
          <cell r="S293">
            <v>24.5</v>
          </cell>
          <cell r="T293">
            <v>5.8</v>
          </cell>
          <cell r="U293">
            <v>0</v>
          </cell>
          <cell r="V293">
            <v>32.5</v>
          </cell>
          <cell r="W293">
            <v>0</v>
          </cell>
          <cell r="X293">
            <v>85</v>
          </cell>
          <cell r="Y293">
            <v>0</v>
          </cell>
          <cell r="Z293">
            <v>0</v>
          </cell>
          <cell r="AA293">
            <v>0</v>
          </cell>
          <cell r="AB293">
            <v>0.4</v>
          </cell>
          <cell r="AC293">
            <v>0.69</v>
          </cell>
          <cell r="AD293">
            <v>0.2</v>
          </cell>
          <cell r="AE293">
            <v>5</v>
          </cell>
          <cell r="AF293">
            <v>6.3</v>
          </cell>
          <cell r="AG293">
            <v>1.3</v>
          </cell>
          <cell r="AH293">
            <v>0.38</v>
          </cell>
          <cell r="AI293">
            <v>1.8</v>
          </cell>
          <cell r="AJ293">
            <v>0</v>
          </cell>
          <cell r="AK293">
            <v>1</v>
          </cell>
          <cell r="AL293">
            <v>9.5</v>
          </cell>
          <cell r="AM293">
            <v>2300</v>
          </cell>
          <cell r="AN293">
            <v>210</v>
          </cell>
          <cell r="AO293">
            <v>30</v>
          </cell>
          <cell r="AP293">
            <v>280</v>
          </cell>
          <cell r="AQ293">
            <v>21</v>
          </cell>
          <cell r="AR293">
            <v>2.7</v>
          </cell>
          <cell r="AS293">
            <v>3.1</v>
          </cell>
          <cell r="AU293">
            <v>13</v>
          </cell>
        </row>
        <row r="294">
          <cell r="A294">
            <v>344</v>
          </cell>
          <cell r="B294" t="str">
            <v>Chouriço de carne de porco, magro, grelhado sem adição de sal</v>
          </cell>
          <cell r="C294" t="str">
            <v>Carne e produtos cárneos</v>
          </cell>
          <cell r="D294" t="str">
            <v>Enchidos</v>
          </cell>
          <cell r="E294" t="str">
            <v>Enchidos preservados ou parcialmente preservados</v>
          </cell>
          <cell r="F294">
            <v>343</v>
          </cell>
          <cell r="G294">
            <v>1430</v>
          </cell>
          <cell r="H294">
            <v>24.1</v>
          </cell>
          <cell r="I294">
            <v>8.3000000000000007</v>
          </cell>
          <cell r="J294">
            <v>9.5</v>
          </cell>
          <cell r="K294">
            <v>2.8</v>
          </cell>
          <cell r="L294">
            <v>2.4</v>
          </cell>
          <cell r="M294">
            <v>0.1</v>
          </cell>
          <cell r="N294">
            <v>0</v>
          </cell>
          <cell r="O294">
            <v>0</v>
          </cell>
          <cell r="P294">
            <v>0</v>
          </cell>
          <cell r="Q294">
            <v>0</v>
          </cell>
          <cell r="R294">
            <v>0</v>
          </cell>
          <cell r="S294">
            <v>31.6</v>
          </cell>
          <cell r="T294">
            <v>6.8</v>
          </cell>
          <cell r="U294">
            <v>0</v>
          </cell>
          <cell r="V294">
            <v>33</v>
          </cell>
          <cell r="W294">
            <v>0</v>
          </cell>
          <cell r="X294">
            <v>84</v>
          </cell>
          <cell r="Y294">
            <v>0</v>
          </cell>
          <cell r="Z294">
            <v>0</v>
          </cell>
          <cell r="AA294">
            <v>0</v>
          </cell>
          <cell r="AB294">
            <v>0.4</v>
          </cell>
          <cell r="AC294">
            <v>0.68</v>
          </cell>
          <cell r="AD294">
            <v>0.24</v>
          </cell>
          <cell r="AE294">
            <v>5.6</v>
          </cell>
          <cell r="AF294">
            <v>7.3</v>
          </cell>
          <cell r="AG294">
            <v>1.7</v>
          </cell>
          <cell r="AH294">
            <v>0.38</v>
          </cell>
          <cell r="AI294">
            <v>2.4</v>
          </cell>
          <cell r="AJ294">
            <v>0</v>
          </cell>
          <cell r="AK294">
            <v>1.1000000000000001</v>
          </cell>
          <cell r="AL294">
            <v>11.2</v>
          </cell>
          <cell r="AM294">
            <v>2720</v>
          </cell>
          <cell r="AN294">
            <v>240</v>
          </cell>
          <cell r="AO294">
            <v>39</v>
          </cell>
          <cell r="AP294">
            <v>350</v>
          </cell>
          <cell r="AQ294">
            <v>28</v>
          </cell>
          <cell r="AR294">
            <v>3.2</v>
          </cell>
          <cell r="AS294">
            <v>3.7</v>
          </cell>
        </row>
        <row r="295">
          <cell r="A295">
            <v>346</v>
          </cell>
          <cell r="B295" t="str">
            <v>Chouriço de sangue cozido sem adição de sal</v>
          </cell>
          <cell r="C295" t="str">
            <v>Carne e produtos cárneos</v>
          </cell>
          <cell r="D295" t="str">
            <v>Enchidos</v>
          </cell>
          <cell r="E295" t="str">
            <v>Enchidos preservados ou parcialmente preservados</v>
          </cell>
          <cell r="F295">
            <v>263</v>
          </cell>
          <cell r="G295">
            <v>1090</v>
          </cell>
          <cell r="H295">
            <v>24.2</v>
          </cell>
          <cell r="I295">
            <v>9.4</v>
          </cell>
          <cell r="J295">
            <v>10.9</v>
          </cell>
          <cell r="K295">
            <v>2</v>
          </cell>
          <cell r="L295">
            <v>1.6</v>
          </cell>
          <cell r="M295">
            <v>0.1</v>
          </cell>
          <cell r="N295">
            <v>0</v>
          </cell>
          <cell r="O295">
            <v>0</v>
          </cell>
          <cell r="P295">
            <v>0</v>
          </cell>
          <cell r="Q295">
            <v>0</v>
          </cell>
          <cell r="R295">
            <v>0</v>
          </cell>
          <cell r="S295">
            <v>11.2</v>
          </cell>
          <cell r="T295">
            <v>2.5</v>
          </cell>
          <cell r="U295">
            <v>0</v>
          </cell>
          <cell r="V295">
            <v>61.9</v>
          </cell>
          <cell r="W295">
            <v>0</v>
          </cell>
          <cell r="X295">
            <v>111</v>
          </cell>
          <cell r="Y295">
            <v>10</v>
          </cell>
          <cell r="Z295">
            <v>0</v>
          </cell>
          <cell r="AA295">
            <v>0.8</v>
          </cell>
          <cell r="AB295">
            <v>0.2</v>
          </cell>
          <cell r="AC295">
            <v>0.08</v>
          </cell>
          <cell r="AD295">
            <v>0.1</v>
          </cell>
          <cell r="AE295">
            <v>0.8</v>
          </cell>
          <cell r="AF295">
            <v>3</v>
          </cell>
          <cell r="AG295">
            <v>2.2000000000000002</v>
          </cell>
          <cell r="AH295">
            <v>0.03</v>
          </cell>
          <cell r="AI295">
            <v>0.2</v>
          </cell>
          <cell r="AJ295">
            <v>0</v>
          </cell>
          <cell r="AK295">
            <v>3.2</v>
          </cell>
          <cell r="AL295">
            <v>2.7</v>
          </cell>
          <cell r="AM295">
            <v>1000</v>
          </cell>
          <cell r="AN295">
            <v>170</v>
          </cell>
          <cell r="AO295">
            <v>43</v>
          </cell>
          <cell r="AP295">
            <v>70</v>
          </cell>
          <cell r="AQ295">
            <v>19</v>
          </cell>
          <cell r="AR295">
            <v>14</v>
          </cell>
          <cell r="AS295">
            <v>1.3</v>
          </cell>
        </row>
        <row r="296">
          <cell r="A296">
            <v>345</v>
          </cell>
          <cell r="B296" t="str">
            <v>Chouriço de sangue, cru</v>
          </cell>
          <cell r="C296" t="str">
            <v>Carne e produtos cárneos</v>
          </cell>
          <cell r="D296" t="str">
            <v>Enchidos</v>
          </cell>
          <cell r="E296" t="str">
            <v>Enchidos preservados ou parcialmente preservados</v>
          </cell>
          <cell r="F296">
            <v>328</v>
          </cell>
          <cell r="G296">
            <v>1360</v>
          </cell>
          <cell r="H296">
            <v>31.6</v>
          </cell>
          <cell r="I296">
            <v>12.3</v>
          </cell>
          <cell r="J296">
            <v>14.2</v>
          </cell>
          <cell r="K296">
            <v>2.6</v>
          </cell>
          <cell r="L296">
            <v>2.1</v>
          </cell>
          <cell r="M296">
            <v>0.1</v>
          </cell>
          <cell r="N296">
            <v>0</v>
          </cell>
          <cell r="O296">
            <v>0</v>
          </cell>
          <cell r="P296">
            <v>0</v>
          </cell>
          <cell r="Q296">
            <v>0</v>
          </cell>
          <cell r="R296">
            <v>0</v>
          </cell>
          <cell r="S296">
            <v>11</v>
          </cell>
          <cell r="T296">
            <v>2.8</v>
          </cell>
          <cell r="U296">
            <v>0</v>
          </cell>
          <cell r="V296">
            <v>54.1</v>
          </cell>
          <cell r="W296">
            <v>0</v>
          </cell>
          <cell r="X296">
            <v>110</v>
          </cell>
          <cell r="Y296">
            <v>12</v>
          </cell>
          <cell r="Z296">
            <v>0</v>
          </cell>
          <cell r="AA296">
            <v>0.9</v>
          </cell>
          <cell r="AB296">
            <v>0.15</v>
          </cell>
          <cell r="AC296">
            <v>0.1</v>
          </cell>
          <cell r="AD296">
            <v>0.1</v>
          </cell>
          <cell r="AE296">
            <v>1</v>
          </cell>
          <cell r="AF296">
            <v>3.1</v>
          </cell>
          <cell r="AG296">
            <v>2.1</v>
          </cell>
          <cell r="AH296">
            <v>0.04</v>
          </cell>
          <cell r="AI296">
            <v>0.3</v>
          </cell>
          <cell r="AJ296">
            <v>0</v>
          </cell>
          <cell r="AK296">
            <v>4.5999999999999996</v>
          </cell>
          <cell r="AL296">
            <v>3.2</v>
          </cell>
          <cell r="AM296">
            <v>1100</v>
          </cell>
          <cell r="AN296">
            <v>190</v>
          </cell>
          <cell r="AO296">
            <v>40</v>
          </cell>
          <cell r="AP296">
            <v>70</v>
          </cell>
          <cell r="AQ296">
            <v>18</v>
          </cell>
          <cell r="AR296">
            <v>14</v>
          </cell>
          <cell r="AS296">
            <v>1.2</v>
          </cell>
          <cell r="AU296">
            <v>13</v>
          </cell>
        </row>
        <row r="297">
          <cell r="A297">
            <v>1196</v>
          </cell>
          <cell r="B297" t="str">
            <v>Chuchu</v>
          </cell>
          <cell r="C297" t="str">
            <v>Produtos hortícolas e derivados</v>
          </cell>
          <cell r="D297" t="str">
            <v>Frutos de hortícolas</v>
          </cell>
          <cell r="E297" t="str">
            <v>Frutos vegetais de cucurbitáceas</v>
          </cell>
          <cell r="F297">
            <v>19</v>
          </cell>
          <cell r="G297">
            <v>80</v>
          </cell>
          <cell r="H297">
            <v>0.1</v>
          </cell>
          <cell r="I297">
            <v>0</v>
          </cell>
          <cell r="J297">
            <v>0</v>
          </cell>
          <cell r="K297">
            <v>0</v>
          </cell>
          <cell r="L297">
            <v>0.04</v>
          </cell>
          <cell r="M297">
            <v>0</v>
          </cell>
          <cell r="N297">
            <v>2.9</v>
          </cell>
          <cell r="O297">
            <v>2.9</v>
          </cell>
          <cell r="P297">
            <v>0.3</v>
          </cell>
          <cell r="Q297">
            <v>0</v>
          </cell>
          <cell r="R297">
            <v>1.7</v>
          </cell>
          <cell r="S297">
            <v>0.8</v>
          </cell>
          <cell r="T297">
            <v>0</v>
          </cell>
          <cell r="U297">
            <v>0</v>
          </cell>
          <cell r="V297">
            <v>94.2</v>
          </cell>
          <cell r="W297">
            <v>0</v>
          </cell>
          <cell r="X297">
            <v>0</v>
          </cell>
          <cell r="Y297">
            <v>3</v>
          </cell>
          <cell r="Z297">
            <v>30</v>
          </cell>
          <cell r="AA297">
            <v>0</v>
          </cell>
          <cell r="AB297">
            <v>0.51</v>
          </cell>
          <cell r="AC297">
            <v>0.03</v>
          </cell>
          <cell r="AD297">
            <v>0.03</v>
          </cell>
          <cell r="AE297">
            <v>0.47</v>
          </cell>
          <cell r="AF297">
            <v>0.65</v>
          </cell>
          <cell r="AG297">
            <v>0.18</v>
          </cell>
          <cell r="AH297">
            <v>0.08</v>
          </cell>
          <cell r="AI297">
            <v>0</v>
          </cell>
          <cell r="AJ297">
            <v>7.7</v>
          </cell>
          <cell r="AK297">
            <v>93</v>
          </cell>
          <cell r="AL297">
            <v>0.3</v>
          </cell>
          <cell r="AM297">
            <v>2</v>
          </cell>
          <cell r="AN297">
            <v>130</v>
          </cell>
          <cell r="AO297">
            <v>17</v>
          </cell>
          <cell r="AP297">
            <v>18</v>
          </cell>
          <cell r="AQ297">
            <v>12</v>
          </cell>
          <cell r="AR297">
            <v>0.3</v>
          </cell>
          <cell r="AS297">
            <v>0.7</v>
          </cell>
        </row>
        <row r="298">
          <cell r="A298">
            <v>1900000082</v>
          </cell>
          <cell r="B298" t="str">
            <v>Chucrute</v>
          </cell>
          <cell r="C298" t="str">
            <v>Produtos hortícolas e derivados</v>
          </cell>
          <cell r="D298" t="str">
            <v>Produtos hortícolas transformados ou em conserva e produtos similares</v>
          </cell>
          <cell r="E298" t="str">
            <v>Hortícolas fermentados ou em conserva</v>
          </cell>
          <cell r="F298">
            <v>15</v>
          </cell>
          <cell r="G298">
            <v>61</v>
          </cell>
          <cell r="H298">
            <v>0.3</v>
          </cell>
          <cell r="I298">
            <v>0.1</v>
          </cell>
          <cell r="J298">
            <v>0</v>
          </cell>
          <cell r="K298">
            <v>0.1</v>
          </cell>
          <cell r="L298">
            <v>0.1</v>
          </cell>
          <cell r="M298">
            <v>0</v>
          </cell>
          <cell r="N298">
            <v>1.1000000000000001</v>
          </cell>
          <cell r="O298">
            <v>1.1000000000000001</v>
          </cell>
          <cell r="P298">
            <v>0</v>
          </cell>
          <cell r="Q298">
            <v>0</v>
          </cell>
          <cell r="R298">
            <v>1.1000000000000001</v>
          </cell>
          <cell r="S298">
            <v>1.3</v>
          </cell>
          <cell r="T298">
            <v>1.2</v>
          </cell>
          <cell r="U298">
            <v>0</v>
          </cell>
          <cell r="V298">
            <v>91</v>
          </cell>
          <cell r="W298">
            <v>0</v>
          </cell>
          <cell r="X298">
            <v>0</v>
          </cell>
          <cell r="Y298">
            <v>3</v>
          </cell>
          <cell r="Z298">
            <v>18</v>
          </cell>
          <cell r="AA298">
            <v>0</v>
          </cell>
          <cell r="AB298">
            <v>0.2</v>
          </cell>
          <cell r="AC298">
            <v>0.04</v>
          </cell>
          <cell r="AD298">
            <v>0.03</v>
          </cell>
          <cell r="AE298">
            <v>0.2</v>
          </cell>
          <cell r="AF298">
            <v>0.4</v>
          </cell>
          <cell r="AG298">
            <v>0.2</v>
          </cell>
          <cell r="AH298">
            <v>0.15</v>
          </cell>
          <cell r="AI298">
            <v>0</v>
          </cell>
          <cell r="AJ298">
            <v>15</v>
          </cell>
          <cell r="AK298">
            <v>16</v>
          </cell>
          <cell r="AL298">
            <v>1.76</v>
          </cell>
          <cell r="AM298">
            <v>470</v>
          </cell>
          <cell r="AN298">
            <v>230</v>
          </cell>
          <cell r="AO298">
            <v>49</v>
          </cell>
          <cell r="AP298">
            <v>33</v>
          </cell>
          <cell r="AQ298">
            <v>10</v>
          </cell>
          <cell r="AR298">
            <v>0.9</v>
          </cell>
          <cell r="AS298">
            <v>0.4</v>
          </cell>
          <cell r="AU298">
            <v>1</v>
          </cell>
        </row>
        <row r="299">
          <cell r="A299">
            <v>85</v>
          </cell>
          <cell r="B299" t="str">
            <v>Clara de ovo de galinha, crua</v>
          </cell>
          <cell r="C299" t="str">
            <v>Ovos e ovoprodutos</v>
          </cell>
          <cell r="D299" t="str">
            <v>Ovos não processados</v>
          </cell>
          <cell r="E299" t="str">
            <v>Ovoprodutos líquidos</v>
          </cell>
          <cell r="F299">
            <v>47</v>
          </cell>
          <cell r="G299">
            <v>198</v>
          </cell>
          <cell r="H299">
            <v>0.3</v>
          </cell>
          <cell r="I299">
            <v>0.1</v>
          </cell>
          <cell r="J299">
            <v>0.1</v>
          </cell>
          <cell r="K299">
            <v>0</v>
          </cell>
          <cell r="L299">
            <v>0</v>
          </cell>
          <cell r="M299">
            <v>0</v>
          </cell>
          <cell r="N299">
            <v>0</v>
          </cell>
          <cell r="O299">
            <v>0</v>
          </cell>
          <cell r="P299">
            <v>0</v>
          </cell>
          <cell r="Q299">
            <v>0</v>
          </cell>
          <cell r="R299">
            <v>0</v>
          </cell>
          <cell r="S299">
            <v>11</v>
          </cell>
          <cell r="T299">
            <v>0.5</v>
          </cell>
          <cell r="U299">
            <v>0</v>
          </cell>
          <cell r="V299">
            <v>87.4</v>
          </cell>
          <cell r="W299">
            <v>0</v>
          </cell>
          <cell r="X299">
            <v>0</v>
          </cell>
          <cell r="Y299">
            <v>0</v>
          </cell>
          <cell r="Z299">
            <v>0</v>
          </cell>
          <cell r="AA299">
            <v>0</v>
          </cell>
          <cell r="AB299">
            <v>0.03</v>
          </cell>
          <cell r="AC299">
            <v>0.04</v>
          </cell>
          <cell r="AD299">
            <v>0.33</v>
          </cell>
          <cell r="AE299">
            <v>0.03</v>
          </cell>
          <cell r="AF299">
            <v>3.2</v>
          </cell>
          <cell r="AG299">
            <v>3.2</v>
          </cell>
          <cell r="AH299">
            <v>0.02</v>
          </cell>
          <cell r="AI299">
            <v>0.1</v>
          </cell>
          <cell r="AJ299">
            <v>0</v>
          </cell>
          <cell r="AK299">
            <v>14</v>
          </cell>
          <cell r="AL299">
            <v>1.3</v>
          </cell>
          <cell r="AM299">
            <v>190</v>
          </cell>
          <cell r="AN299">
            <v>140</v>
          </cell>
          <cell r="AO299">
            <v>6</v>
          </cell>
          <cell r="AP299">
            <v>13</v>
          </cell>
          <cell r="AQ299">
            <v>12</v>
          </cell>
          <cell r="AR299">
            <v>0.1</v>
          </cell>
          <cell r="AS299">
            <v>0.1</v>
          </cell>
        </row>
        <row r="300">
          <cell r="A300">
            <v>1900000055</v>
          </cell>
          <cell r="B300" t="str">
            <v>Clara de ovo de galinha, pasteurizada</v>
          </cell>
          <cell r="C300" t="str">
            <v>Ovos e ovoprodutos</v>
          </cell>
          <cell r="D300" t="str">
            <v>Ovos não processados</v>
          </cell>
          <cell r="E300" t="str">
            <v>Ovoprodutos líquidos</v>
          </cell>
          <cell r="F300">
            <v>46</v>
          </cell>
          <cell r="G300">
            <v>196</v>
          </cell>
          <cell r="H300">
            <v>0</v>
          </cell>
          <cell r="I300">
            <v>0</v>
          </cell>
          <cell r="J300">
            <v>0</v>
          </cell>
          <cell r="K300">
            <v>0</v>
          </cell>
          <cell r="L300">
            <v>0</v>
          </cell>
          <cell r="M300">
            <v>0</v>
          </cell>
          <cell r="N300">
            <v>1</v>
          </cell>
          <cell r="O300">
            <v>0</v>
          </cell>
          <cell r="P300">
            <v>0</v>
          </cell>
          <cell r="Q300">
            <v>0</v>
          </cell>
          <cell r="R300">
            <v>0</v>
          </cell>
          <cell r="S300">
            <v>10.5</v>
          </cell>
          <cell r="T300">
            <v>0.4</v>
          </cell>
          <cell r="U300">
            <v>0</v>
          </cell>
          <cell r="V300">
            <v>87.8</v>
          </cell>
          <cell r="W300">
            <v>0</v>
          </cell>
          <cell r="X300">
            <v>0</v>
          </cell>
          <cell r="Y300">
            <v>0</v>
          </cell>
          <cell r="Z300">
            <v>0</v>
          </cell>
          <cell r="AA300">
            <v>0</v>
          </cell>
          <cell r="AB300">
            <v>0.03</v>
          </cell>
          <cell r="AC300">
            <v>0.01</v>
          </cell>
          <cell r="AD300">
            <v>0.28999999999999998</v>
          </cell>
          <cell r="AE300">
            <v>0.1</v>
          </cell>
          <cell r="AF300">
            <v>2.77</v>
          </cell>
          <cell r="AG300">
            <v>2.67</v>
          </cell>
          <cell r="AH300">
            <v>0</v>
          </cell>
          <cell r="AI300">
            <v>0.1</v>
          </cell>
          <cell r="AJ300">
            <v>0</v>
          </cell>
          <cell r="AK300">
            <v>16</v>
          </cell>
          <cell r="AL300">
            <v>0.6</v>
          </cell>
          <cell r="AM300">
            <v>150</v>
          </cell>
          <cell r="AN300">
            <v>140</v>
          </cell>
          <cell r="AO300">
            <v>11</v>
          </cell>
          <cell r="AP300">
            <v>11</v>
          </cell>
          <cell r="AQ300">
            <v>9</v>
          </cell>
          <cell r="AR300">
            <v>0</v>
          </cell>
          <cell r="AS300">
            <v>0</v>
          </cell>
        </row>
        <row r="301">
          <cell r="A301">
            <v>642</v>
          </cell>
          <cell r="B301" t="str">
            <v>Clementina</v>
          </cell>
          <cell r="C301" t="str">
            <v>Frutos e produtos derivados de frutos</v>
          </cell>
          <cell r="D301" t="str">
            <v>Fruta utilizada como fruta</v>
          </cell>
          <cell r="E301" t="str">
            <v>Frutos cítricos</v>
          </cell>
          <cell r="F301">
            <v>53</v>
          </cell>
          <cell r="G301">
            <v>223</v>
          </cell>
          <cell r="H301">
            <v>0.2</v>
          </cell>
          <cell r="I301">
            <v>0</v>
          </cell>
          <cell r="J301">
            <v>0.1</v>
          </cell>
          <cell r="K301">
            <v>0.1</v>
          </cell>
          <cell r="L301">
            <v>0.1</v>
          </cell>
          <cell r="M301">
            <v>0</v>
          </cell>
          <cell r="N301">
            <v>11.1</v>
          </cell>
          <cell r="O301">
            <v>11.1</v>
          </cell>
          <cell r="P301">
            <v>0</v>
          </cell>
          <cell r="Q301">
            <v>0</v>
          </cell>
          <cell r="R301">
            <v>1.7</v>
          </cell>
          <cell r="S301">
            <v>0.8</v>
          </cell>
          <cell r="T301">
            <v>0</v>
          </cell>
          <cell r="U301">
            <v>0</v>
          </cell>
          <cell r="V301">
            <v>85.6</v>
          </cell>
          <cell r="W301">
            <v>0</v>
          </cell>
          <cell r="X301">
            <v>0</v>
          </cell>
          <cell r="Y301">
            <v>12</v>
          </cell>
          <cell r="Z301">
            <v>75</v>
          </cell>
          <cell r="AA301">
            <v>0</v>
          </cell>
          <cell r="AB301">
            <v>0.33</v>
          </cell>
          <cell r="AC301">
            <v>0.08</v>
          </cell>
          <cell r="AD301">
            <v>0.04</v>
          </cell>
          <cell r="AE301">
            <v>0.3</v>
          </cell>
          <cell r="AF301">
            <v>0.4</v>
          </cell>
          <cell r="AG301">
            <v>0.1</v>
          </cell>
          <cell r="AH301">
            <v>7.0000000000000007E-2</v>
          </cell>
          <cell r="AI301">
            <v>0</v>
          </cell>
          <cell r="AJ301">
            <v>40</v>
          </cell>
          <cell r="AK301">
            <v>32</v>
          </cell>
          <cell r="AL301">
            <v>0.6</v>
          </cell>
          <cell r="AM301">
            <v>2</v>
          </cell>
          <cell r="AN301">
            <v>160</v>
          </cell>
          <cell r="AO301">
            <v>29</v>
          </cell>
          <cell r="AP301">
            <v>17</v>
          </cell>
          <cell r="AQ301">
            <v>11</v>
          </cell>
          <cell r="AR301">
            <v>0.1</v>
          </cell>
          <cell r="AS301">
            <v>0.1</v>
          </cell>
        </row>
        <row r="302">
          <cell r="A302">
            <v>643</v>
          </cell>
          <cell r="B302" t="str">
            <v>Coco seco, ralado</v>
          </cell>
          <cell r="C302" t="str">
            <v>Leguminosas, frutos de casca rija, sementes oleaginosas e especiarias</v>
          </cell>
          <cell r="D302" t="str">
            <v>Leguminosas, frutos de casca rija, sementes oleaginosas e especiarias - Processadas</v>
          </cell>
          <cell r="E302" t="str">
            <v>Derivados primários de frutos de casca rija e sementes semelhantes</v>
          </cell>
          <cell r="F302">
            <v>648</v>
          </cell>
          <cell r="G302">
            <v>2670</v>
          </cell>
          <cell r="H302">
            <v>62</v>
          </cell>
          <cell r="I302">
            <v>53.3</v>
          </cell>
          <cell r="J302">
            <v>4.0999999999999996</v>
          </cell>
          <cell r="K302">
            <v>1.1000000000000001</v>
          </cell>
          <cell r="L302">
            <v>1</v>
          </cell>
          <cell r="M302">
            <v>0</v>
          </cell>
          <cell r="N302">
            <v>6.4</v>
          </cell>
          <cell r="O302">
            <v>6.4</v>
          </cell>
          <cell r="P302">
            <v>0</v>
          </cell>
          <cell r="Q302">
            <v>0</v>
          </cell>
          <cell r="R302">
            <v>21.1</v>
          </cell>
          <cell r="S302">
            <v>5.6</v>
          </cell>
          <cell r="T302">
            <v>0.1</v>
          </cell>
          <cell r="U302">
            <v>0</v>
          </cell>
          <cell r="V302">
            <v>2.2999999999999998</v>
          </cell>
          <cell r="W302">
            <v>0</v>
          </cell>
          <cell r="X302">
            <v>0</v>
          </cell>
          <cell r="Y302">
            <v>0</v>
          </cell>
          <cell r="Z302">
            <v>0</v>
          </cell>
          <cell r="AA302">
            <v>0</v>
          </cell>
          <cell r="AB302">
            <v>1.3</v>
          </cell>
          <cell r="AC302">
            <v>0.03</v>
          </cell>
          <cell r="AD302">
            <v>0.05</v>
          </cell>
          <cell r="AE302">
            <v>0.9</v>
          </cell>
          <cell r="AF302">
            <v>2</v>
          </cell>
          <cell r="AG302">
            <v>1.1000000000000001</v>
          </cell>
          <cell r="AH302">
            <v>0.09</v>
          </cell>
          <cell r="AI302">
            <v>0</v>
          </cell>
          <cell r="AJ302">
            <v>0</v>
          </cell>
          <cell r="AK302">
            <v>9</v>
          </cell>
          <cell r="AL302">
            <v>2</v>
          </cell>
          <cell r="AM302">
            <v>28</v>
          </cell>
          <cell r="AN302">
            <v>660</v>
          </cell>
          <cell r="AO302">
            <v>22</v>
          </cell>
          <cell r="AP302">
            <v>160</v>
          </cell>
          <cell r="AQ302">
            <v>90</v>
          </cell>
          <cell r="AR302">
            <v>3.6</v>
          </cell>
          <cell r="AS302">
            <v>0.9</v>
          </cell>
        </row>
        <row r="303">
          <cell r="A303">
            <v>302</v>
          </cell>
          <cell r="B303" t="str">
            <v xml:space="preserve">Codorniz carne sem pele, crua </v>
          </cell>
          <cell r="C303" t="str">
            <v>Carne e produtos cárneos</v>
          </cell>
          <cell r="D303" t="str">
            <v>Carne de mamiferos e de aves</v>
          </cell>
          <cell r="E303" t="str">
            <v>Carne de aves</v>
          </cell>
          <cell r="F303">
            <v>119</v>
          </cell>
          <cell r="G303">
            <v>502</v>
          </cell>
          <cell r="H303">
            <v>3.4</v>
          </cell>
          <cell r="I303">
            <v>1</v>
          </cell>
          <cell r="J303">
            <v>1</v>
          </cell>
          <cell r="K303">
            <v>0.9</v>
          </cell>
          <cell r="L303">
            <v>0.7</v>
          </cell>
          <cell r="M303">
            <v>0</v>
          </cell>
          <cell r="N303">
            <v>0</v>
          </cell>
          <cell r="O303">
            <v>0</v>
          </cell>
          <cell r="P303">
            <v>0</v>
          </cell>
          <cell r="Q303">
            <v>0</v>
          </cell>
          <cell r="R303">
            <v>0</v>
          </cell>
          <cell r="S303">
            <v>22.1</v>
          </cell>
          <cell r="T303">
            <v>0.1</v>
          </cell>
          <cell r="U303">
            <v>0</v>
          </cell>
          <cell r="V303">
            <v>72.7</v>
          </cell>
          <cell r="W303">
            <v>0</v>
          </cell>
          <cell r="X303">
            <v>55</v>
          </cell>
          <cell r="Y303">
            <v>17</v>
          </cell>
          <cell r="Z303">
            <v>0</v>
          </cell>
          <cell r="AA303">
            <v>0.2</v>
          </cell>
          <cell r="AB303">
            <v>0.2</v>
          </cell>
          <cell r="AC303">
            <v>0.17</v>
          </cell>
          <cell r="AD303">
            <v>0.22</v>
          </cell>
          <cell r="AE303">
            <v>9.1</v>
          </cell>
          <cell r="AF303">
            <v>15</v>
          </cell>
          <cell r="AG303">
            <v>5.8</v>
          </cell>
          <cell r="AH303">
            <v>0.56000000000000005</v>
          </cell>
          <cell r="AI303">
            <v>0.47</v>
          </cell>
          <cell r="AJ303">
            <v>0</v>
          </cell>
          <cell r="AK303">
            <v>7</v>
          </cell>
          <cell r="AL303">
            <v>1.3</v>
          </cell>
          <cell r="AM303">
            <v>45</v>
          </cell>
          <cell r="AN303">
            <v>250</v>
          </cell>
          <cell r="AO303">
            <v>13</v>
          </cell>
          <cell r="AP303">
            <v>240</v>
          </cell>
          <cell r="AQ303">
            <v>29</v>
          </cell>
          <cell r="AR303">
            <v>3.1</v>
          </cell>
          <cell r="AS303">
            <v>2.7</v>
          </cell>
        </row>
        <row r="304">
          <cell r="A304">
            <v>301</v>
          </cell>
          <cell r="B304" t="str">
            <v>Codorniz com pele, crua</v>
          </cell>
          <cell r="C304" t="str">
            <v>Carne e produtos cárneos</v>
          </cell>
          <cell r="D304" t="str">
            <v>Carne de mamiferos e de aves</v>
          </cell>
          <cell r="E304" t="str">
            <v>Carne de aves</v>
          </cell>
          <cell r="F304">
            <v>170</v>
          </cell>
          <cell r="G304">
            <v>710</v>
          </cell>
          <cell r="H304">
            <v>9.3000000000000007</v>
          </cell>
          <cell r="I304">
            <v>2.6</v>
          </cell>
          <cell r="J304">
            <v>3.2</v>
          </cell>
          <cell r="K304">
            <v>2.2999999999999998</v>
          </cell>
          <cell r="L304">
            <v>1.8</v>
          </cell>
          <cell r="M304">
            <v>0</v>
          </cell>
          <cell r="N304">
            <v>0</v>
          </cell>
          <cell r="O304">
            <v>0</v>
          </cell>
          <cell r="P304">
            <v>0</v>
          </cell>
          <cell r="Q304">
            <v>0</v>
          </cell>
          <cell r="R304">
            <v>0</v>
          </cell>
          <cell r="S304">
            <v>21.5</v>
          </cell>
          <cell r="T304">
            <v>0.1</v>
          </cell>
          <cell r="U304">
            <v>0</v>
          </cell>
          <cell r="V304">
            <v>68.3</v>
          </cell>
          <cell r="W304">
            <v>0</v>
          </cell>
          <cell r="X304">
            <v>60</v>
          </cell>
          <cell r="Y304">
            <v>72</v>
          </cell>
          <cell r="Z304">
            <v>0</v>
          </cell>
          <cell r="AA304">
            <v>0.5</v>
          </cell>
          <cell r="AB304">
            <v>0.1</v>
          </cell>
          <cell r="AC304">
            <v>0.15</v>
          </cell>
          <cell r="AD304">
            <v>0.2</v>
          </cell>
          <cell r="AE304">
            <v>7.5</v>
          </cell>
          <cell r="AF304">
            <v>13</v>
          </cell>
          <cell r="AG304">
            <v>5.2</v>
          </cell>
          <cell r="AH304">
            <v>0.6</v>
          </cell>
          <cell r="AI304">
            <v>0.43</v>
          </cell>
          <cell r="AJ304">
            <v>0</v>
          </cell>
          <cell r="AK304">
            <v>8</v>
          </cell>
          <cell r="AL304">
            <v>0.9</v>
          </cell>
          <cell r="AM304">
            <v>47</v>
          </cell>
          <cell r="AN304">
            <v>220</v>
          </cell>
          <cell r="AO304">
            <v>13</v>
          </cell>
          <cell r="AP304">
            <v>220</v>
          </cell>
          <cell r="AQ304">
            <v>27</v>
          </cell>
          <cell r="AR304">
            <v>2.7</v>
          </cell>
          <cell r="AS304">
            <v>2.4</v>
          </cell>
        </row>
        <row r="305">
          <cell r="A305">
            <v>303</v>
          </cell>
          <cell r="B305" t="str">
            <v>Codorniz com pele, estufada com azeite</v>
          </cell>
          <cell r="C305" t="str">
            <v>Carne e produtos cárneos</v>
          </cell>
          <cell r="D305" t="str">
            <v>Carne de mamiferos e de aves</v>
          </cell>
          <cell r="E305" t="str">
            <v>Carne de aves</v>
          </cell>
          <cell r="F305">
            <v>234</v>
          </cell>
          <cell r="G305">
            <v>976</v>
          </cell>
          <cell r="H305">
            <v>13.4</v>
          </cell>
          <cell r="I305">
            <v>3.4</v>
          </cell>
          <cell r="J305">
            <v>5.6</v>
          </cell>
          <cell r="K305">
            <v>2.9</v>
          </cell>
          <cell r="L305">
            <v>2.29</v>
          </cell>
          <cell r="M305">
            <v>0</v>
          </cell>
          <cell r="N305">
            <v>0.7</v>
          </cell>
          <cell r="O305">
            <v>0.3</v>
          </cell>
          <cell r="P305">
            <v>0.1</v>
          </cell>
          <cell r="Q305">
            <v>0.3</v>
          </cell>
          <cell r="R305">
            <v>0.2</v>
          </cell>
          <cell r="S305">
            <v>25.6</v>
          </cell>
          <cell r="T305">
            <v>1.3</v>
          </cell>
          <cell r="U305">
            <v>1.1000000000000001</v>
          </cell>
          <cell r="V305">
            <v>56.8</v>
          </cell>
          <cell r="W305">
            <v>0</v>
          </cell>
          <cell r="X305">
            <v>71</v>
          </cell>
          <cell r="Y305">
            <v>85</v>
          </cell>
          <cell r="Z305">
            <v>0</v>
          </cell>
          <cell r="AA305">
            <v>0.3</v>
          </cell>
          <cell r="AB305">
            <v>0.47</v>
          </cell>
          <cell r="AC305">
            <v>0.11</v>
          </cell>
          <cell r="AD305">
            <v>0.23</v>
          </cell>
          <cell r="AE305">
            <v>5.4</v>
          </cell>
          <cell r="AF305">
            <v>15.5</v>
          </cell>
          <cell r="AG305">
            <v>6.18</v>
          </cell>
          <cell r="AH305">
            <v>0.45</v>
          </cell>
          <cell r="AI305">
            <v>0.25</v>
          </cell>
          <cell r="AJ305">
            <v>0.8</v>
          </cell>
          <cell r="AK305">
            <v>5.5</v>
          </cell>
          <cell r="AL305">
            <v>2.3199999999999998</v>
          </cell>
          <cell r="AM305">
            <v>500</v>
          </cell>
          <cell r="AN305">
            <v>160</v>
          </cell>
          <cell r="AO305">
            <v>17</v>
          </cell>
          <cell r="AP305">
            <v>190</v>
          </cell>
          <cell r="AQ305">
            <v>28</v>
          </cell>
          <cell r="AR305">
            <v>2.7</v>
          </cell>
          <cell r="AS305">
            <v>2.7</v>
          </cell>
        </row>
        <row r="306">
          <cell r="A306">
            <v>304</v>
          </cell>
          <cell r="B306" t="str">
            <v>Codorniz com pele, grelhada</v>
          </cell>
          <cell r="C306" t="str">
            <v>Carne e produtos cárneos</v>
          </cell>
          <cell r="D306" t="str">
            <v>Carne de mamiferos e de aves</v>
          </cell>
          <cell r="E306" t="str">
            <v>Carne de aves</v>
          </cell>
          <cell r="F306">
            <v>202</v>
          </cell>
          <cell r="G306">
            <v>846</v>
          </cell>
          <cell r="H306">
            <v>11.6</v>
          </cell>
          <cell r="I306">
            <v>3.2</v>
          </cell>
          <cell r="J306">
            <v>4.0999999999999996</v>
          </cell>
          <cell r="K306">
            <v>2.9</v>
          </cell>
          <cell r="L306">
            <v>2.2000000000000002</v>
          </cell>
          <cell r="M306">
            <v>0</v>
          </cell>
          <cell r="N306">
            <v>0</v>
          </cell>
          <cell r="O306">
            <v>0</v>
          </cell>
          <cell r="P306">
            <v>0</v>
          </cell>
          <cell r="Q306">
            <v>0</v>
          </cell>
          <cell r="R306">
            <v>0</v>
          </cell>
          <cell r="S306">
            <v>24.5</v>
          </cell>
          <cell r="T306">
            <v>0.8</v>
          </cell>
          <cell r="U306">
            <v>0</v>
          </cell>
          <cell r="V306">
            <v>62</v>
          </cell>
          <cell r="W306">
            <v>0</v>
          </cell>
          <cell r="X306">
            <v>86</v>
          </cell>
          <cell r="Y306">
            <v>68</v>
          </cell>
          <cell r="Z306">
            <v>0</v>
          </cell>
          <cell r="AA306">
            <v>0</v>
          </cell>
          <cell r="AB306">
            <v>0.7</v>
          </cell>
          <cell r="AC306">
            <v>0.19</v>
          </cell>
          <cell r="AD306">
            <v>0.33</v>
          </cell>
          <cell r="AE306">
            <v>7.7</v>
          </cell>
          <cell r="AF306">
            <v>14</v>
          </cell>
          <cell r="AG306">
            <v>6.1</v>
          </cell>
          <cell r="AH306">
            <v>0.46</v>
          </cell>
          <cell r="AI306">
            <v>0.36</v>
          </cell>
          <cell r="AJ306">
            <v>0</v>
          </cell>
          <cell r="AK306">
            <v>6.1</v>
          </cell>
          <cell r="AL306">
            <v>1.9</v>
          </cell>
          <cell r="AM306">
            <v>320</v>
          </cell>
          <cell r="AN306">
            <v>170</v>
          </cell>
          <cell r="AO306">
            <v>17</v>
          </cell>
          <cell r="AP306">
            <v>280</v>
          </cell>
          <cell r="AQ306">
            <v>26</v>
          </cell>
          <cell r="AR306">
            <v>4.8</v>
          </cell>
          <cell r="AS306">
            <v>3.1</v>
          </cell>
        </row>
        <row r="307">
          <cell r="A307">
            <v>1149</v>
          </cell>
          <cell r="B307" t="str">
            <v>Coelho à caçador</v>
          </cell>
          <cell r="C307" t="str">
            <v>Pratos compostos</v>
          </cell>
          <cell r="D307" t="str">
            <v>Pratos, incl. refeições prontas a comer (excluindo sopas e saladas)</v>
          </cell>
          <cell r="E307" t="str">
            <v>Pratos, excluindo pratos  de massa ou arroz, sanduíches e pizza</v>
          </cell>
          <cell r="F307">
            <v>182</v>
          </cell>
          <cell r="G307">
            <v>757</v>
          </cell>
          <cell r="H307">
            <v>12.7</v>
          </cell>
          <cell r="I307">
            <v>3.7</v>
          </cell>
          <cell r="J307">
            <v>5.6</v>
          </cell>
          <cell r="K307">
            <v>1.8</v>
          </cell>
          <cell r="L307">
            <v>1.57</v>
          </cell>
          <cell r="M307">
            <v>0</v>
          </cell>
          <cell r="N307">
            <v>1.6</v>
          </cell>
          <cell r="O307">
            <v>1.4</v>
          </cell>
          <cell r="P307">
            <v>0.2</v>
          </cell>
          <cell r="Q307">
            <v>0</v>
          </cell>
          <cell r="R307">
            <v>0.7</v>
          </cell>
          <cell r="S307">
            <v>12.3</v>
          </cell>
          <cell r="T307">
            <v>0.6</v>
          </cell>
          <cell r="U307">
            <v>1.5</v>
          </cell>
          <cell r="V307">
            <v>69.599999999999994</v>
          </cell>
          <cell r="W307">
            <v>0.1</v>
          </cell>
          <cell r="X307">
            <v>33</v>
          </cell>
          <cell r="Y307">
            <v>35</v>
          </cell>
          <cell r="Z307">
            <v>207</v>
          </cell>
          <cell r="AA307">
            <v>0.3</v>
          </cell>
          <cell r="AB307">
            <v>0.84</v>
          </cell>
          <cell r="AC307">
            <v>0.12</v>
          </cell>
          <cell r="AD307">
            <v>0.12</v>
          </cell>
          <cell r="AE307">
            <v>2.5</v>
          </cell>
          <cell r="AF307">
            <v>4.7</v>
          </cell>
          <cell r="AG307">
            <v>2.23</v>
          </cell>
          <cell r="AH307">
            <v>0.37</v>
          </cell>
          <cell r="AI307">
            <v>4.9000000000000004</v>
          </cell>
          <cell r="AJ307">
            <v>12.4</v>
          </cell>
          <cell r="AK307">
            <v>15</v>
          </cell>
          <cell r="AL307">
            <v>1.7</v>
          </cell>
          <cell r="AM307">
            <v>250</v>
          </cell>
          <cell r="AN307">
            <v>360</v>
          </cell>
          <cell r="AO307">
            <v>29</v>
          </cell>
          <cell r="AP307">
            <v>140</v>
          </cell>
          <cell r="AQ307">
            <v>26</v>
          </cell>
          <cell r="AR307">
            <v>1.1000000000000001</v>
          </cell>
          <cell r="AS307">
            <v>1</v>
          </cell>
        </row>
        <row r="308">
          <cell r="A308">
            <v>274</v>
          </cell>
          <cell r="B308" t="str">
            <v>Coelho cru</v>
          </cell>
          <cell r="C308" t="str">
            <v>Carne e produtos cárneos</v>
          </cell>
          <cell r="D308" t="str">
            <v>Carne de mamiferos e de aves</v>
          </cell>
          <cell r="E308" t="str">
            <v>Carne de mamíferos</v>
          </cell>
          <cell r="F308">
            <v>117</v>
          </cell>
          <cell r="G308">
            <v>493</v>
          </cell>
          <cell r="H308">
            <v>4</v>
          </cell>
          <cell r="I308">
            <v>1.3</v>
          </cell>
          <cell r="J308">
            <v>0.9</v>
          </cell>
          <cell r="K308">
            <v>0.7</v>
          </cell>
          <cell r="L308">
            <v>0.6</v>
          </cell>
          <cell r="M308">
            <v>0</v>
          </cell>
          <cell r="N308">
            <v>0</v>
          </cell>
          <cell r="O308">
            <v>0</v>
          </cell>
          <cell r="P308">
            <v>0</v>
          </cell>
          <cell r="Q308">
            <v>0</v>
          </cell>
          <cell r="R308">
            <v>0</v>
          </cell>
          <cell r="S308">
            <v>20.3</v>
          </cell>
          <cell r="T308">
            <v>0.1</v>
          </cell>
          <cell r="U308">
            <v>0</v>
          </cell>
          <cell r="V308">
            <v>74.400000000000006</v>
          </cell>
          <cell r="W308">
            <v>0</v>
          </cell>
          <cell r="X308">
            <v>48</v>
          </cell>
          <cell r="Y308">
            <v>0</v>
          </cell>
          <cell r="Z308">
            <v>0</v>
          </cell>
          <cell r="AA308">
            <v>0.5</v>
          </cell>
          <cell r="AB308">
            <v>0.13</v>
          </cell>
          <cell r="AC308">
            <v>0.1</v>
          </cell>
          <cell r="AD308">
            <v>0.16</v>
          </cell>
          <cell r="AE308">
            <v>4</v>
          </cell>
          <cell r="AF308">
            <v>7.8</v>
          </cell>
          <cell r="AG308">
            <v>3.8</v>
          </cell>
          <cell r="AH308">
            <v>0.5</v>
          </cell>
          <cell r="AI308">
            <v>9</v>
          </cell>
          <cell r="AJ308">
            <v>0</v>
          </cell>
          <cell r="AK308">
            <v>5</v>
          </cell>
          <cell r="AL308">
            <v>1.3</v>
          </cell>
          <cell r="AM308">
            <v>58</v>
          </cell>
          <cell r="AN308">
            <v>380</v>
          </cell>
          <cell r="AO308">
            <v>17</v>
          </cell>
          <cell r="AP308">
            <v>220</v>
          </cell>
          <cell r="AQ308">
            <v>20</v>
          </cell>
          <cell r="AR308">
            <v>1</v>
          </cell>
          <cell r="AS308">
            <v>1.5</v>
          </cell>
        </row>
        <row r="309">
          <cell r="A309">
            <v>1150</v>
          </cell>
          <cell r="B309" t="str">
            <v>Coelho em vinha de alhos</v>
          </cell>
          <cell r="C309" t="str">
            <v>Pratos compostos</v>
          </cell>
          <cell r="D309" t="str">
            <v>Pratos, incl. refeições prontas a comer (excluindo sopas e saladas)</v>
          </cell>
          <cell r="E309" t="str">
            <v>Pratos, excluindo pratos  de massa ou arroz, sanduíches e pizza</v>
          </cell>
          <cell r="F309">
            <v>174</v>
          </cell>
          <cell r="G309">
            <v>722</v>
          </cell>
          <cell r="H309">
            <v>11.6</v>
          </cell>
          <cell r="I309">
            <v>1.8</v>
          </cell>
          <cell r="J309">
            <v>2.4</v>
          </cell>
          <cell r="K309">
            <v>6.5</v>
          </cell>
          <cell r="L309">
            <v>6.41</v>
          </cell>
          <cell r="M309">
            <v>0</v>
          </cell>
          <cell r="N309">
            <v>1.4</v>
          </cell>
          <cell r="O309">
            <v>1.1000000000000001</v>
          </cell>
          <cell r="P309">
            <v>0.3</v>
          </cell>
          <cell r="Q309">
            <v>0.1</v>
          </cell>
          <cell r="R309">
            <v>0.5</v>
          </cell>
          <cell r="S309">
            <v>11.3</v>
          </cell>
          <cell r="T309">
            <v>0.1</v>
          </cell>
          <cell r="U309">
            <v>2.5</v>
          </cell>
          <cell r="V309">
            <v>71.599999999999994</v>
          </cell>
          <cell r="W309">
            <v>0</v>
          </cell>
          <cell r="X309">
            <v>26</v>
          </cell>
          <cell r="Y309">
            <v>46</v>
          </cell>
          <cell r="Z309">
            <v>274</v>
          </cell>
          <cell r="AA309">
            <v>0.3</v>
          </cell>
          <cell r="AB309">
            <v>6.08</v>
          </cell>
          <cell r="AC309">
            <v>0.1</v>
          </cell>
          <cell r="AD309">
            <v>0.1</v>
          </cell>
          <cell r="AE309">
            <v>2.5</v>
          </cell>
          <cell r="AF309">
            <v>4.55</v>
          </cell>
          <cell r="AG309">
            <v>2.08</v>
          </cell>
          <cell r="AH309">
            <v>0.35</v>
          </cell>
          <cell r="AI309">
            <v>4.8</v>
          </cell>
          <cell r="AJ309">
            <v>4.5</v>
          </cell>
          <cell r="AK309">
            <v>9.1</v>
          </cell>
          <cell r="AL309">
            <v>1.08</v>
          </cell>
          <cell r="AM309">
            <v>40</v>
          </cell>
          <cell r="AN309">
            <v>340</v>
          </cell>
          <cell r="AO309">
            <v>24</v>
          </cell>
          <cell r="AP309">
            <v>130</v>
          </cell>
          <cell r="AQ309">
            <v>18</v>
          </cell>
          <cell r="AR309">
            <v>1</v>
          </cell>
          <cell r="AS309">
            <v>1</v>
          </cell>
        </row>
        <row r="310">
          <cell r="A310">
            <v>70208006</v>
          </cell>
          <cell r="B310" t="str">
            <v>Coelho estufado</v>
          </cell>
          <cell r="C310" t="str">
            <v>Pratos compostos</v>
          </cell>
          <cell r="D310" t="str">
            <v>Pratos, incl. refeições prontas a comer (excluindo sopas e saladas)</v>
          </cell>
          <cell r="E310" t="str">
            <v>Pratos, excluindo pratos  de massa ou arroz, sanduíches e pizza</v>
          </cell>
          <cell r="F310">
            <v>211</v>
          </cell>
          <cell r="G310">
            <v>884</v>
          </cell>
          <cell r="H310">
            <v>10.199999999999999</v>
          </cell>
          <cell r="I310">
            <v>1.7</v>
          </cell>
          <cell r="J310">
            <v>1.7</v>
          </cell>
          <cell r="K310">
            <v>1.7</v>
          </cell>
          <cell r="L310">
            <v>1.52</v>
          </cell>
          <cell r="M310">
            <v>1.7</v>
          </cell>
          <cell r="N310">
            <v>0.9</v>
          </cell>
          <cell r="O310">
            <v>0.7</v>
          </cell>
          <cell r="P310">
            <v>0.2</v>
          </cell>
          <cell r="Q310">
            <v>0</v>
          </cell>
          <cell r="R310">
            <v>0.3</v>
          </cell>
          <cell r="S310">
            <v>26.6</v>
          </cell>
          <cell r="T310">
            <v>1.3</v>
          </cell>
          <cell r="U310">
            <v>1.2</v>
          </cell>
          <cell r="V310">
            <v>57.8</v>
          </cell>
          <cell r="W310">
            <v>0</v>
          </cell>
          <cell r="X310">
            <v>62</v>
          </cell>
          <cell r="Y310">
            <v>16</v>
          </cell>
          <cell r="Z310">
            <v>11</v>
          </cell>
          <cell r="AA310">
            <v>0.5</v>
          </cell>
          <cell r="AB310">
            <v>0.64</v>
          </cell>
          <cell r="AC310">
            <v>0.09</v>
          </cell>
          <cell r="AD310">
            <v>0.16</v>
          </cell>
          <cell r="AE310">
            <v>3</v>
          </cell>
          <cell r="AF310">
            <v>10.3</v>
          </cell>
          <cell r="AG310">
            <v>4.96</v>
          </cell>
          <cell r="AH310">
            <v>0.34</v>
          </cell>
          <cell r="AI310">
            <v>7</v>
          </cell>
          <cell r="AJ310">
            <v>1.4</v>
          </cell>
          <cell r="AK310">
            <v>7.1</v>
          </cell>
          <cell r="AL310">
            <v>3.06</v>
          </cell>
          <cell r="AM310">
            <v>520</v>
          </cell>
          <cell r="AN310">
            <v>320</v>
          </cell>
          <cell r="AO310">
            <v>27</v>
          </cell>
          <cell r="AP310">
            <v>220</v>
          </cell>
          <cell r="AQ310">
            <v>24</v>
          </cell>
          <cell r="AR310">
            <v>1.5</v>
          </cell>
          <cell r="AS310">
            <v>1.9</v>
          </cell>
        </row>
        <row r="311">
          <cell r="A311">
            <v>276</v>
          </cell>
          <cell r="B311" t="str">
            <v>Coelho estufado com azeite</v>
          </cell>
          <cell r="C311" t="str">
            <v>Pratos compostos</v>
          </cell>
          <cell r="D311" t="str">
            <v>Pratos, incl. refeições prontas a comer (excluindo sopas e saladas)</v>
          </cell>
          <cell r="E311" t="str">
            <v>Pratos, excluindo pratos  de massa ou arroz, sanduíches e pizza</v>
          </cell>
          <cell r="F311">
            <v>218</v>
          </cell>
          <cell r="G311">
            <v>912</v>
          </cell>
          <cell r="H311">
            <v>11</v>
          </cell>
          <cell r="I311">
            <v>2.5</v>
          </cell>
          <cell r="J311">
            <v>5.7</v>
          </cell>
          <cell r="K311">
            <v>1.4</v>
          </cell>
          <cell r="L311">
            <v>1.1599999999999999</v>
          </cell>
          <cell r="M311">
            <v>0</v>
          </cell>
          <cell r="N311">
            <v>0.9</v>
          </cell>
          <cell r="O311">
            <v>0.7</v>
          </cell>
          <cell r="P311">
            <v>0.2</v>
          </cell>
          <cell r="Q311">
            <v>0</v>
          </cell>
          <cell r="R311">
            <v>0.3</v>
          </cell>
          <cell r="S311">
            <v>26.6</v>
          </cell>
          <cell r="T311">
            <v>1.2</v>
          </cell>
          <cell r="U311">
            <v>1.2</v>
          </cell>
          <cell r="V311">
            <v>57.2</v>
          </cell>
          <cell r="W311">
            <v>0</v>
          </cell>
          <cell r="X311">
            <v>62</v>
          </cell>
          <cell r="Y311">
            <v>0</v>
          </cell>
          <cell r="Z311">
            <v>0</v>
          </cell>
          <cell r="AA311">
            <v>0.5</v>
          </cell>
          <cell r="AB311">
            <v>1.04</v>
          </cell>
          <cell r="AC311">
            <v>0.09</v>
          </cell>
          <cell r="AD311">
            <v>0.16</v>
          </cell>
          <cell r="AE311">
            <v>3</v>
          </cell>
          <cell r="AF311">
            <v>10.3</v>
          </cell>
          <cell r="AG311">
            <v>4.95</v>
          </cell>
          <cell r="AH311">
            <v>0.34</v>
          </cell>
          <cell r="AI311">
            <v>7</v>
          </cell>
          <cell r="AJ311">
            <v>1.4</v>
          </cell>
          <cell r="AK311">
            <v>7.1</v>
          </cell>
          <cell r="AL311">
            <v>2.96</v>
          </cell>
          <cell r="AM311">
            <v>490</v>
          </cell>
          <cell r="AN311">
            <v>320</v>
          </cell>
          <cell r="AO311">
            <v>27</v>
          </cell>
          <cell r="AP311">
            <v>220</v>
          </cell>
          <cell r="AQ311">
            <v>24</v>
          </cell>
          <cell r="AR311">
            <v>1.5</v>
          </cell>
          <cell r="AS311">
            <v>1.9</v>
          </cell>
        </row>
        <row r="312">
          <cell r="A312">
            <v>275</v>
          </cell>
          <cell r="B312" t="str">
            <v>Coelho estufado com margarina</v>
          </cell>
          <cell r="C312" t="str">
            <v>Pratos compostos</v>
          </cell>
          <cell r="D312" t="str">
            <v>Pratos, incl. refeições prontas a comer (excluindo sopas e saladas)</v>
          </cell>
          <cell r="E312" t="str">
            <v>Pratos, excluindo pratos  de massa ou arroz, sanduíches e pizza</v>
          </cell>
          <cell r="F312">
            <v>205</v>
          </cell>
          <cell r="G312">
            <v>856</v>
          </cell>
          <cell r="H312">
            <v>9.5</v>
          </cell>
          <cell r="I312">
            <v>3.8</v>
          </cell>
          <cell r="J312">
            <v>2.1</v>
          </cell>
          <cell r="K312">
            <v>2.1</v>
          </cell>
          <cell r="L312">
            <v>1.87</v>
          </cell>
          <cell r="M312">
            <v>0</v>
          </cell>
          <cell r="N312">
            <v>0.9</v>
          </cell>
          <cell r="O312">
            <v>0.7</v>
          </cell>
          <cell r="P312">
            <v>0.2</v>
          </cell>
          <cell r="Q312">
            <v>0</v>
          </cell>
          <cell r="R312">
            <v>0.3</v>
          </cell>
          <cell r="S312">
            <v>26.6</v>
          </cell>
          <cell r="T312">
            <v>1.4</v>
          </cell>
          <cell r="U312">
            <v>1.2</v>
          </cell>
          <cell r="V312">
            <v>58.4</v>
          </cell>
          <cell r="W312">
            <v>0</v>
          </cell>
          <cell r="X312">
            <v>63</v>
          </cell>
          <cell r="Y312">
            <v>32</v>
          </cell>
          <cell r="Z312">
            <v>21</v>
          </cell>
          <cell r="AA312">
            <v>0.5</v>
          </cell>
          <cell r="AB312">
            <v>0.24</v>
          </cell>
          <cell r="AC312">
            <v>0.09</v>
          </cell>
          <cell r="AD312">
            <v>0.16</v>
          </cell>
          <cell r="AE312">
            <v>3</v>
          </cell>
          <cell r="AF312">
            <v>10.3</v>
          </cell>
          <cell r="AG312">
            <v>4.96</v>
          </cell>
          <cell r="AH312">
            <v>0.34</v>
          </cell>
          <cell r="AI312">
            <v>7</v>
          </cell>
          <cell r="AJ312">
            <v>1.4</v>
          </cell>
          <cell r="AK312">
            <v>7.1</v>
          </cell>
          <cell r="AL312">
            <v>3.15</v>
          </cell>
          <cell r="AM312">
            <v>550</v>
          </cell>
          <cell r="AN312">
            <v>320</v>
          </cell>
          <cell r="AO312">
            <v>27</v>
          </cell>
          <cell r="AP312">
            <v>220</v>
          </cell>
          <cell r="AQ312">
            <v>24</v>
          </cell>
          <cell r="AR312">
            <v>1.5</v>
          </cell>
          <cell r="AS312">
            <v>1.9</v>
          </cell>
        </row>
        <row r="313">
          <cell r="A313">
            <v>7</v>
          </cell>
          <cell r="B313" t="str">
            <v>Coentros crus</v>
          </cell>
          <cell r="C313" t="str">
            <v>Produtos hortícolas e derivados</v>
          </cell>
          <cell r="D313" t="str">
            <v>Ervas e flores comestíveis</v>
          </cell>
          <cell r="E313" t="str">
            <v>Ervas aromáticas</v>
          </cell>
          <cell r="F313">
            <v>28</v>
          </cell>
          <cell r="G313">
            <v>117</v>
          </cell>
          <cell r="H313">
            <v>0.6</v>
          </cell>
          <cell r="I313">
            <v>0.1</v>
          </cell>
          <cell r="J313">
            <v>0</v>
          </cell>
          <cell r="K313">
            <v>0.4</v>
          </cell>
          <cell r="L313">
            <v>0.3</v>
          </cell>
          <cell r="M313">
            <v>0</v>
          </cell>
          <cell r="N313">
            <v>1.8</v>
          </cell>
          <cell r="O313">
            <v>1.5</v>
          </cell>
          <cell r="P313">
            <v>0</v>
          </cell>
          <cell r="Q313">
            <v>0.3</v>
          </cell>
          <cell r="R313">
            <v>2.9</v>
          </cell>
          <cell r="S313">
            <v>2.4</v>
          </cell>
          <cell r="T313">
            <v>0.1</v>
          </cell>
          <cell r="U313">
            <v>0</v>
          </cell>
          <cell r="V313">
            <v>92.8</v>
          </cell>
          <cell r="W313">
            <v>0</v>
          </cell>
          <cell r="X313">
            <v>0</v>
          </cell>
          <cell r="Y313">
            <v>102</v>
          </cell>
          <cell r="Z313">
            <v>610</v>
          </cell>
          <cell r="AA313">
            <v>0</v>
          </cell>
          <cell r="AB313">
            <v>0.7</v>
          </cell>
          <cell r="AC313">
            <v>7.0000000000000007E-2</v>
          </cell>
          <cell r="AD313">
            <v>0.12</v>
          </cell>
          <cell r="AE313">
            <v>0.7</v>
          </cell>
          <cell r="AF313">
            <v>1.1000000000000001</v>
          </cell>
          <cell r="AG313">
            <v>0.4</v>
          </cell>
          <cell r="AH313">
            <v>0.18</v>
          </cell>
          <cell r="AI313">
            <v>0</v>
          </cell>
          <cell r="AJ313">
            <v>63</v>
          </cell>
          <cell r="AK313">
            <v>18</v>
          </cell>
          <cell r="AL313">
            <v>1.7</v>
          </cell>
          <cell r="AM313">
            <v>28</v>
          </cell>
          <cell r="AN313">
            <v>540</v>
          </cell>
          <cell r="AO313">
            <v>98</v>
          </cell>
          <cell r="AP313">
            <v>36</v>
          </cell>
          <cell r="AQ313">
            <v>26</v>
          </cell>
          <cell r="AR313">
            <v>1.9</v>
          </cell>
          <cell r="AS313">
            <v>0.2</v>
          </cell>
        </row>
        <row r="314">
          <cell r="A314">
            <v>603</v>
          </cell>
          <cell r="B314" t="str">
            <v>Cogumelos crus</v>
          </cell>
          <cell r="C314" t="str">
            <v>Produtos hortícolas e derivados</v>
          </cell>
          <cell r="D314" t="str">
            <v>Fungos, musgos e líquenes</v>
          </cell>
          <cell r="E314" t="str">
            <v>Fungos</v>
          </cell>
          <cell r="F314">
            <v>18</v>
          </cell>
          <cell r="G314">
            <v>76</v>
          </cell>
          <cell r="H314">
            <v>0.5</v>
          </cell>
          <cell r="I314">
            <v>0.1</v>
          </cell>
          <cell r="J314">
            <v>0</v>
          </cell>
          <cell r="K314">
            <v>0.2</v>
          </cell>
          <cell r="L314">
            <v>0.2</v>
          </cell>
          <cell r="M314">
            <v>0</v>
          </cell>
          <cell r="N314">
            <v>0.5</v>
          </cell>
          <cell r="O314">
            <v>0.3</v>
          </cell>
          <cell r="P314">
            <v>0</v>
          </cell>
          <cell r="Q314">
            <v>0.2</v>
          </cell>
          <cell r="R314">
            <v>2.2999999999999998</v>
          </cell>
          <cell r="S314">
            <v>1.8</v>
          </cell>
          <cell r="T314">
            <v>0</v>
          </cell>
          <cell r="U314">
            <v>0</v>
          </cell>
          <cell r="V314">
            <v>92.6</v>
          </cell>
          <cell r="W314">
            <v>0</v>
          </cell>
          <cell r="X314">
            <v>0</v>
          </cell>
          <cell r="Y314">
            <v>0</v>
          </cell>
          <cell r="Z314">
            <v>0</v>
          </cell>
          <cell r="AA314">
            <v>0</v>
          </cell>
          <cell r="AB314">
            <v>0.1</v>
          </cell>
          <cell r="AC314">
            <v>0.09</v>
          </cell>
          <cell r="AD314">
            <v>0.31</v>
          </cell>
          <cell r="AE314">
            <v>3.2</v>
          </cell>
          <cell r="AF314">
            <v>3.5</v>
          </cell>
          <cell r="AG314">
            <v>0.3</v>
          </cell>
          <cell r="AH314">
            <v>0.18</v>
          </cell>
          <cell r="AI314">
            <v>0</v>
          </cell>
          <cell r="AJ314">
            <v>1</v>
          </cell>
          <cell r="AK314">
            <v>44</v>
          </cell>
          <cell r="AL314">
            <v>0.9</v>
          </cell>
          <cell r="AM314">
            <v>5</v>
          </cell>
          <cell r="AN314">
            <v>320</v>
          </cell>
          <cell r="AO314">
            <v>6</v>
          </cell>
          <cell r="AP314">
            <v>80</v>
          </cell>
          <cell r="AQ314">
            <v>9</v>
          </cell>
          <cell r="AR314">
            <v>0.6</v>
          </cell>
          <cell r="AS314">
            <v>0.4</v>
          </cell>
        </row>
        <row r="315">
          <cell r="A315">
            <v>604</v>
          </cell>
          <cell r="B315" t="str">
            <v>Cogumelos enlatados, escorridos</v>
          </cell>
          <cell r="C315" t="str">
            <v>Produtos hortícolas e derivados</v>
          </cell>
          <cell r="D315" t="str">
            <v>Produtos hortícolas transformados ou em conserva e produtos similares</v>
          </cell>
          <cell r="E315" t="str">
            <v>Vegetais em lata ou frasco</v>
          </cell>
          <cell r="F315">
            <v>17</v>
          </cell>
          <cell r="G315">
            <v>72</v>
          </cell>
          <cell r="H315">
            <v>0.4</v>
          </cell>
          <cell r="I315">
            <v>0.1</v>
          </cell>
          <cell r="J315">
            <v>0</v>
          </cell>
          <cell r="K315">
            <v>0.2</v>
          </cell>
          <cell r="L315">
            <v>0.2</v>
          </cell>
          <cell r="M315">
            <v>0</v>
          </cell>
          <cell r="N315">
            <v>0</v>
          </cell>
          <cell r="O315">
            <v>0</v>
          </cell>
          <cell r="P315">
            <v>0</v>
          </cell>
          <cell r="Q315">
            <v>0</v>
          </cell>
          <cell r="R315">
            <v>2.7</v>
          </cell>
          <cell r="S315">
            <v>2.1</v>
          </cell>
          <cell r="T315">
            <v>0.9</v>
          </cell>
          <cell r="U315">
            <v>0</v>
          </cell>
          <cell r="V315">
            <v>91.4</v>
          </cell>
          <cell r="W315">
            <v>0</v>
          </cell>
          <cell r="X315">
            <v>0</v>
          </cell>
          <cell r="Y315">
            <v>0</v>
          </cell>
          <cell r="Z315">
            <v>0</v>
          </cell>
          <cell r="AA315">
            <v>0</v>
          </cell>
          <cell r="AB315">
            <v>0.1</v>
          </cell>
          <cell r="AC315">
            <v>0.01</v>
          </cell>
          <cell r="AD315">
            <v>0.25</v>
          </cell>
          <cell r="AE315">
            <v>1.1000000000000001</v>
          </cell>
          <cell r="AF315">
            <v>1.4</v>
          </cell>
          <cell r="AG315">
            <v>0.3</v>
          </cell>
          <cell r="AH315">
            <v>0.02</v>
          </cell>
          <cell r="AI315">
            <v>0</v>
          </cell>
          <cell r="AJ315">
            <v>0</v>
          </cell>
          <cell r="AK315">
            <v>10</v>
          </cell>
          <cell r="AL315">
            <v>1.7</v>
          </cell>
          <cell r="AM315">
            <v>360</v>
          </cell>
          <cell r="AN315">
            <v>100</v>
          </cell>
          <cell r="AO315">
            <v>22</v>
          </cell>
          <cell r="AP315">
            <v>61</v>
          </cell>
          <cell r="AQ315">
            <v>6</v>
          </cell>
          <cell r="AR315">
            <v>0.6</v>
          </cell>
          <cell r="AS315">
            <v>0.6</v>
          </cell>
          <cell r="AU315">
            <v>1.6</v>
          </cell>
        </row>
        <row r="316">
          <cell r="A316">
            <v>605</v>
          </cell>
          <cell r="B316" t="str">
            <v>Cogumelos fritos com óleo alimentar</v>
          </cell>
          <cell r="C316" t="str">
            <v>Produtos hortícolas e derivados</v>
          </cell>
          <cell r="D316" t="str">
            <v>Fungos, musgos e líquenes</v>
          </cell>
          <cell r="E316" t="str">
            <v>Fungos</v>
          </cell>
          <cell r="F316">
            <v>163</v>
          </cell>
          <cell r="G316">
            <v>669</v>
          </cell>
          <cell r="H316">
            <v>16.2</v>
          </cell>
          <cell r="I316">
            <v>1.8</v>
          </cell>
          <cell r="J316">
            <v>3.4</v>
          </cell>
          <cell r="K316">
            <v>10.4</v>
          </cell>
          <cell r="L316">
            <v>10.4</v>
          </cell>
          <cell r="M316">
            <v>0</v>
          </cell>
          <cell r="N316">
            <v>0.3</v>
          </cell>
          <cell r="O316">
            <v>0.1</v>
          </cell>
          <cell r="P316">
            <v>0</v>
          </cell>
          <cell r="Q316">
            <v>0.2</v>
          </cell>
          <cell r="R316">
            <v>3</v>
          </cell>
          <cell r="S316">
            <v>2.4</v>
          </cell>
          <cell r="T316">
            <v>0</v>
          </cell>
          <cell r="U316">
            <v>0</v>
          </cell>
          <cell r="V316">
            <v>74.8</v>
          </cell>
          <cell r="W316">
            <v>0</v>
          </cell>
          <cell r="X316">
            <v>0</v>
          </cell>
          <cell r="Y316">
            <v>0</v>
          </cell>
          <cell r="Z316">
            <v>0</v>
          </cell>
          <cell r="AA316">
            <v>0</v>
          </cell>
          <cell r="AB316">
            <v>2.9</v>
          </cell>
          <cell r="AC316">
            <v>0.09</v>
          </cell>
          <cell r="AD316">
            <v>0.34</v>
          </cell>
          <cell r="AE316">
            <v>0.4</v>
          </cell>
          <cell r="AF316">
            <v>0.6</v>
          </cell>
          <cell r="AG316">
            <v>0.2</v>
          </cell>
          <cell r="AH316">
            <v>0.19</v>
          </cell>
          <cell r="AI316">
            <v>0</v>
          </cell>
          <cell r="AJ316">
            <v>1</v>
          </cell>
          <cell r="AK316">
            <v>11</v>
          </cell>
          <cell r="AL316">
            <v>1.7</v>
          </cell>
          <cell r="AM316">
            <v>4</v>
          </cell>
          <cell r="AN316">
            <v>340</v>
          </cell>
          <cell r="AO316">
            <v>8</v>
          </cell>
          <cell r="AP316">
            <v>100</v>
          </cell>
          <cell r="AQ316">
            <v>19</v>
          </cell>
          <cell r="AR316">
            <v>1</v>
          </cell>
          <cell r="AS316">
            <v>0.5</v>
          </cell>
          <cell r="AU316">
            <v>1.6</v>
          </cell>
        </row>
        <row r="317">
          <cell r="A317">
            <v>1197</v>
          </cell>
          <cell r="B317" t="str">
            <v>Colorau</v>
          </cell>
          <cell r="C317" t="str">
            <v>Leguminosas, frutos de casca rija, sementes oleaginosas e especiarias</v>
          </cell>
          <cell r="D317" t="str">
            <v xml:space="preserve">Especiarias </v>
          </cell>
          <cell r="E317" t="str">
            <v>Especiarias de frutos</v>
          </cell>
          <cell r="F317">
            <v>358</v>
          </cell>
          <cell r="G317">
            <v>1490</v>
          </cell>
          <cell r="H317">
            <v>13</v>
          </cell>
          <cell r="I317">
            <v>2.1</v>
          </cell>
          <cell r="J317">
            <v>1.2</v>
          </cell>
          <cell r="K317">
            <v>8.4</v>
          </cell>
          <cell r="L317">
            <v>0.5</v>
          </cell>
          <cell r="M317">
            <v>0</v>
          </cell>
          <cell r="N317">
            <v>35</v>
          </cell>
          <cell r="O317">
            <v>33.200000000000003</v>
          </cell>
          <cell r="P317">
            <v>0</v>
          </cell>
          <cell r="Q317">
            <v>1.8</v>
          </cell>
          <cell r="R317">
            <v>20.9</v>
          </cell>
          <cell r="S317">
            <v>14.8</v>
          </cell>
          <cell r="T317">
            <v>0.1</v>
          </cell>
          <cell r="U317">
            <v>0</v>
          </cell>
          <cell r="V317">
            <v>9.4</v>
          </cell>
          <cell r="W317">
            <v>0</v>
          </cell>
          <cell r="X317">
            <v>0</v>
          </cell>
          <cell r="Y317">
            <v>6042</v>
          </cell>
          <cell r="Z317">
            <v>18126</v>
          </cell>
          <cell r="AA317">
            <v>0</v>
          </cell>
          <cell r="AB317">
            <v>0</v>
          </cell>
          <cell r="AC317">
            <v>0.65</v>
          </cell>
          <cell r="AD317">
            <v>1.7</v>
          </cell>
          <cell r="AE317">
            <v>15</v>
          </cell>
          <cell r="AF317">
            <v>15</v>
          </cell>
          <cell r="AG317">
            <v>0</v>
          </cell>
          <cell r="AH317">
            <v>3.4</v>
          </cell>
          <cell r="AI317">
            <v>0</v>
          </cell>
          <cell r="AJ317">
            <v>0</v>
          </cell>
          <cell r="AK317">
            <v>0</v>
          </cell>
          <cell r="AL317">
            <v>7.7</v>
          </cell>
          <cell r="AM317">
            <v>34</v>
          </cell>
          <cell r="AN317">
            <v>2340</v>
          </cell>
          <cell r="AO317">
            <v>180</v>
          </cell>
          <cell r="AP317">
            <v>350</v>
          </cell>
          <cell r="AQ317">
            <v>190</v>
          </cell>
          <cell r="AR317">
            <v>24</v>
          </cell>
          <cell r="AS317">
            <v>4.0999999999999996</v>
          </cell>
        </row>
        <row r="318">
          <cell r="A318">
            <v>1900000045</v>
          </cell>
          <cell r="B318" t="str">
            <v>Cominhos</v>
          </cell>
          <cell r="C318" t="str">
            <v>Leguminosas, frutos de casca rija, sementes oleaginosas e especiarias</v>
          </cell>
          <cell r="D318" t="str">
            <v xml:space="preserve">Especiarias </v>
          </cell>
          <cell r="E318" t="str">
            <v>Especiarias de sementes</v>
          </cell>
          <cell r="F318">
            <v>427</v>
          </cell>
          <cell r="G318">
            <v>1780</v>
          </cell>
          <cell r="H318">
            <v>22</v>
          </cell>
          <cell r="I318">
            <v>1.9</v>
          </cell>
          <cell r="J318">
            <v>8.6</v>
          </cell>
          <cell r="K318">
            <v>10.6</v>
          </cell>
          <cell r="L318">
            <v>10.6</v>
          </cell>
          <cell r="M318">
            <v>0</v>
          </cell>
          <cell r="N318">
            <v>34</v>
          </cell>
          <cell r="O318">
            <v>0</v>
          </cell>
          <cell r="P318">
            <v>0</v>
          </cell>
          <cell r="Q318">
            <v>34</v>
          </cell>
          <cell r="R318">
            <v>10.5</v>
          </cell>
          <cell r="S318">
            <v>18</v>
          </cell>
          <cell r="T318">
            <v>0.4</v>
          </cell>
          <cell r="U318">
            <v>0</v>
          </cell>
          <cell r="V318">
            <v>18</v>
          </cell>
          <cell r="W318">
            <v>0</v>
          </cell>
          <cell r="X318">
            <v>0</v>
          </cell>
          <cell r="Y318">
            <v>130</v>
          </cell>
          <cell r="Z318">
            <v>762</v>
          </cell>
          <cell r="AA318">
            <v>0</v>
          </cell>
          <cell r="AB318">
            <v>3.33</v>
          </cell>
          <cell r="AC318">
            <v>0.63</v>
          </cell>
          <cell r="AD318">
            <v>0.33</v>
          </cell>
          <cell r="AE318">
            <v>4.5999999999999996</v>
          </cell>
          <cell r="AF318">
            <v>13.1</v>
          </cell>
          <cell r="AG318">
            <v>8.5</v>
          </cell>
          <cell r="AH318">
            <v>0.44</v>
          </cell>
          <cell r="AI318">
            <v>0</v>
          </cell>
          <cell r="AJ318">
            <v>8</v>
          </cell>
          <cell r="AK318">
            <v>0</v>
          </cell>
          <cell r="AL318">
            <v>3.83</v>
          </cell>
          <cell r="AM318">
            <v>170</v>
          </cell>
          <cell r="AN318">
            <v>1790</v>
          </cell>
          <cell r="AO318">
            <v>930</v>
          </cell>
          <cell r="AP318">
            <v>500</v>
          </cell>
          <cell r="AQ318">
            <v>370</v>
          </cell>
          <cell r="AR318">
            <v>66</v>
          </cell>
          <cell r="AS318">
            <v>4.2</v>
          </cell>
        </row>
        <row r="319">
          <cell r="A319">
            <v>629</v>
          </cell>
          <cell r="B319" t="str">
            <v>Compota de ameixa</v>
          </cell>
          <cell r="C319" t="str">
            <v>Frutos e produtos derivados de frutos</v>
          </cell>
          <cell r="D319" t="str">
            <v>Produtos de frutos processados</v>
          </cell>
          <cell r="E319" t="str">
            <v>Frutos / Vegetais, cremes e similares</v>
          </cell>
          <cell r="F319">
            <v>200</v>
          </cell>
          <cell r="G319">
            <v>849</v>
          </cell>
          <cell r="H319">
            <v>0</v>
          </cell>
          <cell r="I319">
            <v>0</v>
          </cell>
          <cell r="J319">
            <v>0</v>
          </cell>
          <cell r="K319">
            <v>0</v>
          </cell>
          <cell r="L319">
            <v>0</v>
          </cell>
          <cell r="M319">
            <v>0</v>
          </cell>
          <cell r="N319">
            <v>49.2</v>
          </cell>
          <cell r="O319">
            <v>49.2</v>
          </cell>
          <cell r="P319">
            <v>0</v>
          </cell>
          <cell r="Q319">
            <v>0</v>
          </cell>
          <cell r="R319">
            <v>0.9</v>
          </cell>
          <cell r="S319">
            <v>0.3</v>
          </cell>
          <cell r="T319">
            <v>0</v>
          </cell>
          <cell r="U319">
            <v>0</v>
          </cell>
          <cell r="V319">
            <v>49.6</v>
          </cell>
          <cell r="W319">
            <v>0</v>
          </cell>
          <cell r="X319">
            <v>0</v>
          </cell>
          <cell r="Y319">
            <v>8</v>
          </cell>
          <cell r="Z319">
            <v>50</v>
          </cell>
          <cell r="AA319">
            <v>0</v>
          </cell>
          <cell r="AB319">
            <v>0</v>
          </cell>
          <cell r="AC319">
            <v>0</v>
          </cell>
          <cell r="AD319">
            <v>0</v>
          </cell>
          <cell r="AE319">
            <v>0</v>
          </cell>
          <cell r="AF319">
            <v>0</v>
          </cell>
          <cell r="AG319">
            <v>0</v>
          </cell>
          <cell r="AH319">
            <v>0</v>
          </cell>
          <cell r="AI319">
            <v>0</v>
          </cell>
          <cell r="AJ319">
            <v>0</v>
          </cell>
          <cell r="AK319">
            <v>0</v>
          </cell>
          <cell r="AL319">
            <v>0.22</v>
          </cell>
          <cell r="AM319">
            <v>9</v>
          </cell>
          <cell r="AN319">
            <v>72</v>
          </cell>
          <cell r="AO319">
            <v>11</v>
          </cell>
          <cell r="AP319">
            <v>7</v>
          </cell>
          <cell r="AQ319">
            <v>4</v>
          </cell>
          <cell r="AR319">
            <v>0.4</v>
          </cell>
          <cell r="AS319">
            <v>0.1</v>
          </cell>
        </row>
        <row r="320">
          <cell r="A320">
            <v>634</v>
          </cell>
          <cell r="B320" t="str">
            <v>Compota de ananás</v>
          </cell>
          <cell r="C320" t="str">
            <v>Frutos e produtos derivados de frutos</v>
          </cell>
          <cell r="D320" t="str">
            <v>Produtos de frutos processados</v>
          </cell>
          <cell r="E320" t="str">
            <v>Frutos / Vegetais, cremes e similares</v>
          </cell>
          <cell r="F320">
            <v>211</v>
          </cell>
          <cell r="G320">
            <v>895</v>
          </cell>
          <cell r="H320">
            <v>0.1</v>
          </cell>
          <cell r="I320">
            <v>0</v>
          </cell>
          <cell r="J320">
            <v>0.1</v>
          </cell>
          <cell r="K320">
            <v>0</v>
          </cell>
          <cell r="L320">
            <v>0</v>
          </cell>
          <cell r="M320">
            <v>0</v>
          </cell>
          <cell r="N320">
            <v>50.8</v>
          </cell>
          <cell r="O320">
            <v>50.8</v>
          </cell>
          <cell r="P320">
            <v>0</v>
          </cell>
          <cell r="Q320">
            <v>0</v>
          </cell>
          <cell r="R320">
            <v>0.8</v>
          </cell>
          <cell r="S320">
            <v>0.5</v>
          </cell>
          <cell r="T320">
            <v>0</v>
          </cell>
          <cell r="U320">
            <v>0</v>
          </cell>
          <cell r="V320">
            <v>46.8</v>
          </cell>
          <cell r="W320">
            <v>1</v>
          </cell>
          <cell r="X320">
            <v>0</v>
          </cell>
          <cell r="Y320">
            <v>2</v>
          </cell>
          <cell r="Z320">
            <v>11</v>
          </cell>
          <cell r="AA320">
            <v>0</v>
          </cell>
          <cell r="AB320">
            <v>0.06</v>
          </cell>
          <cell r="AC320">
            <v>0.05</v>
          </cell>
          <cell r="AD320">
            <v>0.02</v>
          </cell>
          <cell r="AE320">
            <v>0.2</v>
          </cell>
          <cell r="AF320">
            <v>0.3</v>
          </cell>
          <cell r="AG320">
            <v>0.1</v>
          </cell>
          <cell r="AH320">
            <v>7.0000000000000007E-2</v>
          </cell>
          <cell r="AI320">
            <v>0</v>
          </cell>
          <cell r="AJ320">
            <v>0</v>
          </cell>
          <cell r="AK320">
            <v>1</v>
          </cell>
          <cell r="AL320">
            <v>0.49</v>
          </cell>
          <cell r="AM320">
            <v>12</v>
          </cell>
          <cell r="AN320">
            <v>86</v>
          </cell>
          <cell r="AO320">
            <v>12</v>
          </cell>
          <cell r="AP320">
            <v>7</v>
          </cell>
          <cell r="AQ320">
            <v>8</v>
          </cell>
          <cell r="AR320">
            <v>1.6</v>
          </cell>
          <cell r="AS320">
            <v>0</v>
          </cell>
        </row>
        <row r="321">
          <cell r="A321">
            <v>639</v>
          </cell>
          <cell r="B321" t="str">
            <v>Compota de cereja</v>
          </cell>
          <cell r="C321" t="str">
            <v>Frutos e produtos derivados de frutos</v>
          </cell>
          <cell r="D321" t="str">
            <v>Produtos de frutos processados</v>
          </cell>
          <cell r="E321" t="str">
            <v>Frutos / Vegetais, cremes e similares</v>
          </cell>
          <cell r="F321">
            <v>251</v>
          </cell>
          <cell r="G321">
            <v>1070</v>
          </cell>
          <cell r="H321">
            <v>0</v>
          </cell>
          <cell r="I321">
            <v>0</v>
          </cell>
          <cell r="J321">
            <v>0</v>
          </cell>
          <cell r="K321">
            <v>0</v>
          </cell>
          <cell r="L321">
            <v>0</v>
          </cell>
          <cell r="M321">
            <v>0</v>
          </cell>
          <cell r="N321">
            <v>61.9</v>
          </cell>
          <cell r="O321">
            <v>61.9</v>
          </cell>
          <cell r="P321">
            <v>0</v>
          </cell>
          <cell r="Q321">
            <v>0</v>
          </cell>
          <cell r="R321">
            <v>0.9</v>
          </cell>
          <cell r="S321">
            <v>0.4</v>
          </cell>
          <cell r="T321">
            <v>0</v>
          </cell>
          <cell r="U321">
            <v>0</v>
          </cell>
          <cell r="V321">
            <v>36.6</v>
          </cell>
          <cell r="W321">
            <v>0</v>
          </cell>
          <cell r="X321">
            <v>0</v>
          </cell>
          <cell r="Y321">
            <v>0</v>
          </cell>
          <cell r="Z321">
            <v>0</v>
          </cell>
          <cell r="AA321">
            <v>0</v>
          </cell>
          <cell r="AB321">
            <v>0</v>
          </cell>
          <cell r="AC321">
            <v>0.01</v>
          </cell>
          <cell r="AD321">
            <v>0.03</v>
          </cell>
          <cell r="AE321">
            <v>0</v>
          </cell>
          <cell r="AF321">
            <v>0</v>
          </cell>
          <cell r="AG321">
            <v>0</v>
          </cell>
          <cell r="AH321">
            <v>0</v>
          </cell>
          <cell r="AI321">
            <v>0</v>
          </cell>
          <cell r="AJ321">
            <v>0</v>
          </cell>
          <cell r="AK321">
            <v>0</v>
          </cell>
          <cell r="AL321">
            <v>0.18</v>
          </cell>
          <cell r="AM321">
            <v>11</v>
          </cell>
          <cell r="AN321">
            <v>94</v>
          </cell>
          <cell r="AO321">
            <v>11</v>
          </cell>
          <cell r="AP321">
            <v>7</v>
          </cell>
          <cell r="AQ321">
            <v>5</v>
          </cell>
          <cell r="AR321">
            <v>1.5</v>
          </cell>
          <cell r="AS321">
            <v>0</v>
          </cell>
        </row>
        <row r="322">
          <cell r="A322">
            <v>646</v>
          </cell>
          <cell r="B322" t="str">
            <v>Compota de damasco</v>
          </cell>
          <cell r="C322" t="str">
            <v>Frutos e produtos derivados de frutos</v>
          </cell>
          <cell r="D322" t="str">
            <v>Produtos de frutos processados</v>
          </cell>
          <cell r="E322" t="str">
            <v>Frutos / Vegetais, cremes e similares</v>
          </cell>
          <cell r="F322">
            <v>239</v>
          </cell>
          <cell r="G322">
            <v>1020</v>
          </cell>
          <cell r="H322">
            <v>0</v>
          </cell>
          <cell r="I322">
            <v>0</v>
          </cell>
          <cell r="J322">
            <v>0</v>
          </cell>
          <cell r="K322">
            <v>0</v>
          </cell>
          <cell r="L322">
            <v>0</v>
          </cell>
          <cell r="M322">
            <v>0</v>
          </cell>
          <cell r="N322">
            <v>58.9</v>
          </cell>
          <cell r="O322">
            <v>58.9</v>
          </cell>
          <cell r="P322">
            <v>0</v>
          </cell>
          <cell r="Q322">
            <v>0</v>
          </cell>
          <cell r="R322">
            <v>0.9</v>
          </cell>
          <cell r="S322">
            <v>0.4</v>
          </cell>
          <cell r="T322">
            <v>0</v>
          </cell>
          <cell r="U322">
            <v>0</v>
          </cell>
          <cell r="V322">
            <v>39.5</v>
          </cell>
          <cell r="W322">
            <v>0</v>
          </cell>
          <cell r="X322">
            <v>0</v>
          </cell>
          <cell r="Y322">
            <v>0</v>
          </cell>
          <cell r="Z322">
            <v>0</v>
          </cell>
          <cell r="AA322">
            <v>0</v>
          </cell>
          <cell r="AB322">
            <v>0</v>
          </cell>
          <cell r="AC322">
            <v>0</v>
          </cell>
          <cell r="AD322">
            <v>0</v>
          </cell>
          <cell r="AE322">
            <v>0</v>
          </cell>
          <cell r="AF322">
            <v>0</v>
          </cell>
          <cell r="AG322">
            <v>0</v>
          </cell>
          <cell r="AH322">
            <v>0</v>
          </cell>
          <cell r="AI322">
            <v>0</v>
          </cell>
          <cell r="AJ322">
            <v>2</v>
          </cell>
          <cell r="AK322">
            <v>0</v>
          </cell>
          <cell r="AL322">
            <v>0.35</v>
          </cell>
          <cell r="AM322">
            <v>10</v>
          </cell>
          <cell r="AN322">
            <v>86</v>
          </cell>
          <cell r="AO322">
            <v>18</v>
          </cell>
          <cell r="AP322">
            <v>21</v>
          </cell>
          <cell r="AQ322">
            <v>4</v>
          </cell>
          <cell r="AR322">
            <v>0.8</v>
          </cell>
          <cell r="AS322">
            <v>0</v>
          </cell>
        </row>
        <row r="323">
          <cell r="A323">
            <v>659</v>
          </cell>
          <cell r="B323" t="str">
            <v>Compota de laranja</v>
          </cell>
          <cell r="C323" t="str">
            <v>Frutos e produtos derivados de frutos</v>
          </cell>
          <cell r="D323" t="str">
            <v>Produtos de frutos processados</v>
          </cell>
          <cell r="E323" t="str">
            <v>Frutos / Vegetais, cremes e similares</v>
          </cell>
          <cell r="F323">
            <v>242</v>
          </cell>
          <cell r="G323">
            <v>1030</v>
          </cell>
          <cell r="H323">
            <v>0</v>
          </cell>
          <cell r="I323">
            <v>0</v>
          </cell>
          <cell r="J323">
            <v>0</v>
          </cell>
          <cell r="K323">
            <v>0</v>
          </cell>
          <cell r="L323">
            <v>0</v>
          </cell>
          <cell r="M323">
            <v>0</v>
          </cell>
          <cell r="N323">
            <v>59.5</v>
          </cell>
          <cell r="O323">
            <v>59.5</v>
          </cell>
          <cell r="P323">
            <v>0</v>
          </cell>
          <cell r="Q323">
            <v>0</v>
          </cell>
          <cell r="R323">
            <v>0.9</v>
          </cell>
          <cell r="S323">
            <v>0.4</v>
          </cell>
          <cell r="T323">
            <v>0</v>
          </cell>
          <cell r="U323">
            <v>0</v>
          </cell>
          <cell r="V323">
            <v>38.700000000000003</v>
          </cell>
          <cell r="W323">
            <v>0.1</v>
          </cell>
          <cell r="X323">
            <v>0</v>
          </cell>
          <cell r="Y323">
            <v>80</v>
          </cell>
          <cell r="Z323">
            <v>50</v>
          </cell>
          <cell r="AA323">
            <v>0</v>
          </cell>
          <cell r="AB323">
            <v>0</v>
          </cell>
          <cell r="AC323">
            <v>0</v>
          </cell>
          <cell r="AD323">
            <v>0</v>
          </cell>
          <cell r="AE323">
            <v>0</v>
          </cell>
          <cell r="AF323">
            <v>0</v>
          </cell>
          <cell r="AG323">
            <v>0</v>
          </cell>
          <cell r="AH323">
            <v>0</v>
          </cell>
          <cell r="AI323">
            <v>0</v>
          </cell>
          <cell r="AJ323">
            <v>11</v>
          </cell>
          <cell r="AK323">
            <v>5</v>
          </cell>
          <cell r="AL323">
            <v>0.28999999999999998</v>
          </cell>
          <cell r="AM323">
            <v>14</v>
          </cell>
          <cell r="AN323">
            <v>46</v>
          </cell>
          <cell r="AO323">
            <v>26</v>
          </cell>
          <cell r="AP323">
            <v>12</v>
          </cell>
          <cell r="AQ323">
            <v>4</v>
          </cell>
          <cell r="AR323">
            <v>0.6</v>
          </cell>
          <cell r="AS323">
            <v>0.2</v>
          </cell>
        </row>
        <row r="324">
          <cell r="A324">
            <v>1210</v>
          </cell>
          <cell r="B324" t="str">
            <v>Condimento de mostarda</v>
          </cell>
          <cell r="C324" t="str">
            <v>Temperos, molhos e condimentos</v>
          </cell>
          <cell r="D324" t="str">
            <v>Condimentos (incluindo formatos de mesa)</v>
          </cell>
          <cell r="E324" t="str">
            <v>Molhos salgados</v>
          </cell>
          <cell r="F324">
            <v>158</v>
          </cell>
          <cell r="G324">
            <v>662</v>
          </cell>
          <cell r="H324">
            <v>6.4</v>
          </cell>
          <cell r="I324">
            <v>0.3</v>
          </cell>
          <cell r="J324">
            <v>4.5999999999999996</v>
          </cell>
          <cell r="K324">
            <v>1.5</v>
          </cell>
          <cell r="L324">
            <v>1.3</v>
          </cell>
          <cell r="M324">
            <v>0</v>
          </cell>
          <cell r="N324">
            <v>18.5</v>
          </cell>
          <cell r="O324">
            <v>14.5</v>
          </cell>
          <cell r="P324">
            <v>0</v>
          </cell>
          <cell r="Q324">
            <v>4</v>
          </cell>
          <cell r="R324">
            <v>1.7</v>
          </cell>
          <cell r="S324">
            <v>5.7</v>
          </cell>
          <cell r="T324">
            <v>1.9</v>
          </cell>
          <cell r="U324">
            <v>0</v>
          </cell>
          <cell r="V324">
            <v>63</v>
          </cell>
          <cell r="W324">
            <v>0</v>
          </cell>
          <cell r="X324">
            <v>0</v>
          </cell>
          <cell r="Y324">
            <v>0</v>
          </cell>
          <cell r="Z324">
            <v>0</v>
          </cell>
          <cell r="AA324">
            <v>0</v>
          </cell>
          <cell r="AB324">
            <v>1.8</v>
          </cell>
          <cell r="AC324">
            <v>0.1</v>
          </cell>
          <cell r="AD324">
            <v>0.2</v>
          </cell>
          <cell r="AE324">
            <v>0</v>
          </cell>
          <cell r="AF324">
            <v>1</v>
          </cell>
          <cell r="AG324">
            <v>1</v>
          </cell>
          <cell r="AH324">
            <v>0</v>
          </cell>
          <cell r="AI324">
            <v>0</v>
          </cell>
          <cell r="AJ324">
            <v>0</v>
          </cell>
          <cell r="AK324">
            <v>1.8</v>
          </cell>
          <cell r="AL324">
            <v>1.26</v>
          </cell>
          <cell r="AM324">
            <v>760</v>
          </cell>
          <cell r="AN324">
            <v>170</v>
          </cell>
          <cell r="AO324">
            <v>35</v>
          </cell>
          <cell r="AP324">
            <v>170</v>
          </cell>
          <cell r="AQ324">
            <v>120</v>
          </cell>
          <cell r="AR324">
            <v>1.6</v>
          </cell>
          <cell r="AS324">
            <v>0.7</v>
          </cell>
        </row>
        <row r="325">
          <cell r="A325">
            <v>1900000007</v>
          </cell>
          <cell r="B325" t="str">
            <v>Coração de galinha cru</v>
          </cell>
          <cell r="C325" t="str">
            <v>Carne e produtos cárneos</v>
          </cell>
          <cell r="D325" t="str">
            <v>Outros produtos do abate de animais</v>
          </cell>
          <cell r="E325" t="str">
            <v>Outros produtos do abate de aves</v>
          </cell>
          <cell r="F325">
            <v>149</v>
          </cell>
          <cell r="G325">
            <v>621</v>
          </cell>
          <cell r="H325">
            <v>9.3000000000000007</v>
          </cell>
          <cell r="I325">
            <v>2.7</v>
          </cell>
          <cell r="J325">
            <v>2.4</v>
          </cell>
          <cell r="K325">
            <v>2.7</v>
          </cell>
          <cell r="L325">
            <v>0.6</v>
          </cell>
          <cell r="M325">
            <v>0</v>
          </cell>
          <cell r="N325">
            <v>0.7</v>
          </cell>
          <cell r="O325">
            <v>0</v>
          </cell>
          <cell r="P325">
            <v>0</v>
          </cell>
          <cell r="Q325">
            <v>0.7</v>
          </cell>
          <cell r="R325">
            <v>0</v>
          </cell>
          <cell r="S325">
            <v>15.6</v>
          </cell>
          <cell r="T325">
            <v>0.2</v>
          </cell>
          <cell r="U325">
            <v>0</v>
          </cell>
          <cell r="V325">
            <v>73.599999999999994</v>
          </cell>
          <cell r="W325">
            <v>0</v>
          </cell>
          <cell r="X325">
            <v>136</v>
          </cell>
          <cell r="Y325">
            <v>9</v>
          </cell>
          <cell r="Z325">
            <v>0</v>
          </cell>
          <cell r="AA325">
            <v>0.7</v>
          </cell>
          <cell r="AB325">
            <v>0.37</v>
          </cell>
          <cell r="AC325">
            <v>0.31</v>
          </cell>
          <cell r="AD325">
            <v>0.73</v>
          </cell>
          <cell r="AE325">
            <v>4.88</v>
          </cell>
          <cell r="AF325">
            <v>8.2100000000000009</v>
          </cell>
          <cell r="AG325">
            <v>3.33</v>
          </cell>
          <cell r="AH325">
            <v>0.23</v>
          </cell>
          <cell r="AI325">
            <v>7.29</v>
          </cell>
          <cell r="AJ325">
            <v>3.2</v>
          </cell>
          <cell r="AK325">
            <v>45</v>
          </cell>
          <cell r="AL325">
            <v>0.8</v>
          </cell>
          <cell r="AM325">
            <v>64</v>
          </cell>
          <cell r="AN325">
            <v>180</v>
          </cell>
          <cell r="AO325">
            <v>12</v>
          </cell>
          <cell r="AP325">
            <v>180</v>
          </cell>
          <cell r="AQ325">
            <v>17</v>
          </cell>
          <cell r="AR325">
            <v>6</v>
          </cell>
          <cell r="AS325">
            <v>6.6</v>
          </cell>
        </row>
        <row r="326">
          <cell r="A326">
            <v>315</v>
          </cell>
          <cell r="B326" t="str">
            <v>Coração de porco, cru</v>
          </cell>
          <cell r="C326" t="str">
            <v>Carne e produtos cárneos</v>
          </cell>
          <cell r="D326" t="str">
            <v>Outros produtos do abate de animais</v>
          </cell>
          <cell r="E326" t="str">
            <v>Outros produtos do abate de mamiferos</v>
          </cell>
          <cell r="F326">
            <v>113</v>
          </cell>
          <cell r="G326">
            <v>476</v>
          </cell>
          <cell r="H326">
            <v>4.4000000000000004</v>
          </cell>
          <cell r="I326">
            <v>1.5</v>
          </cell>
          <cell r="J326">
            <v>1.7</v>
          </cell>
          <cell r="K326">
            <v>0.7</v>
          </cell>
          <cell r="L326">
            <v>0.6</v>
          </cell>
          <cell r="M326">
            <v>0</v>
          </cell>
          <cell r="N326">
            <v>0</v>
          </cell>
          <cell r="O326">
            <v>0</v>
          </cell>
          <cell r="P326">
            <v>0</v>
          </cell>
          <cell r="Q326">
            <v>0</v>
          </cell>
          <cell r="R326">
            <v>0</v>
          </cell>
          <cell r="S326">
            <v>18.399999999999999</v>
          </cell>
          <cell r="T326">
            <v>0.3</v>
          </cell>
          <cell r="U326">
            <v>0</v>
          </cell>
          <cell r="V326">
            <v>76.3</v>
          </cell>
          <cell r="W326">
            <v>0</v>
          </cell>
          <cell r="X326">
            <v>92</v>
          </cell>
          <cell r="Y326">
            <v>8</v>
          </cell>
          <cell r="Z326">
            <v>0</v>
          </cell>
          <cell r="AA326">
            <v>0.7</v>
          </cell>
          <cell r="AB326">
            <v>0.37</v>
          </cell>
          <cell r="AC326">
            <v>0.52</v>
          </cell>
          <cell r="AD326">
            <v>0.97</v>
          </cell>
          <cell r="AE326">
            <v>5</v>
          </cell>
          <cell r="AF326">
            <v>8.9</v>
          </cell>
          <cell r="AG326">
            <v>3.9</v>
          </cell>
          <cell r="AH326">
            <v>0.31</v>
          </cell>
          <cell r="AI326">
            <v>2</v>
          </cell>
          <cell r="AJ326">
            <v>3</v>
          </cell>
          <cell r="AK326">
            <v>2</v>
          </cell>
          <cell r="AL326">
            <v>1.18</v>
          </cell>
          <cell r="AM326">
            <v>110</v>
          </cell>
          <cell r="AN326">
            <v>320</v>
          </cell>
          <cell r="AO326">
            <v>10</v>
          </cell>
          <cell r="AP326">
            <v>280</v>
          </cell>
          <cell r="AQ326">
            <v>22</v>
          </cell>
          <cell r="AR326">
            <v>2.7</v>
          </cell>
          <cell r="AS326">
            <v>2.2000000000000002</v>
          </cell>
        </row>
        <row r="327">
          <cell r="A327">
            <v>316</v>
          </cell>
          <cell r="B327" t="str">
            <v>Coração de porco, estufado com banha e margarina</v>
          </cell>
          <cell r="C327" t="str">
            <v>Pratos compostos</v>
          </cell>
          <cell r="D327" t="str">
            <v>Pratos, incl. refeições prontas a comer (excluindo sopas e saladas)</v>
          </cell>
          <cell r="E327" t="str">
            <v>Pratos, excluindo pratos  de massa ou arroz, sanduíches e pizza</v>
          </cell>
          <cell r="F327">
            <v>193</v>
          </cell>
          <cell r="G327">
            <v>805</v>
          </cell>
          <cell r="H327">
            <v>10.5</v>
          </cell>
          <cell r="I327">
            <v>3.8</v>
          </cell>
          <cell r="J327">
            <v>4.0999999999999996</v>
          </cell>
          <cell r="K327">
            <v>1.8</v>
          </cell>
          <cell r="L327">
            <v>1.63</v>
          </cell>
          <cell r="M327">
            <v>0</v>
          </cell>
          <cell r="N327">
            <v>1</v>
          </cell>
          <cell r="O327">
            <v>0.7</v>
          </cell>
          <cell r="P327">
            <v>0.1</v>
          </cell>
          <cell r="Q327">
            <v>0.1</v>
          </cell>
          <cell r="R327">
            <v>0.4</v>
          </cell>
          <cell r="S327">
            <v>20.9</v>
          </cell>
          <cell r="T327">
            <v>1.4</v>
          </cell>
          <cell r="U327">
            <v>1.4</v>
          </cell>
          <cell r="V327">
            <v>63.6</v>
          </cell>
          <cell r="W327">
            <v>0</v>
          </cell>
          <cell r="X327">
            <v>106</v>
          </cell>
          <cell r="Y327">
            <v>117</v>
          </cell>
          <cell r="Z327">
            <v>542</v>
          </cell>
          <cell r="AA327">
            <v>0.7</v>
          </cell>
          <cell r="AB327">
            <v>0.55000000000000004</v>
          </cell>
          <cell r="AC327">
            <v>0.44</v>
          </cell>
          <cell r="AD327">
            <v>0.99</v>
          </cell>
          <cell r="AE327">
            <v>4.2</v>
          </cell>
          <cell r="AF327">
            <v>10.199999999999999</v>
          </cell>
          <cell r="AG327">
            <v>4.41</v>
          </cell>
          <cell r="AH327">
            <v>0.25</v>
          </cell>
          <cell r="AI327">
            <v>1.2</v>
          </cell>
          <cell r="AJ327">
            <v>5</v>
          </cell>
          <cell r="AK327">
            <v>4.8</v>
          </cell>
          <cell r="AL327">
            <v>2.73</v>
          </cell>
          <cell r="AM327">
            <v>570</v>
          </cell>
          <cell r="AN327">
            <v>260</v>
          </cell>
          <cell r="AO327">
            <v>23</v>
          </cell>
          <cell r="AP327">
            <v>210</v>
          </cell>
          <cell r="AQ327">
            <v>25</v>
          </cell>
          <cell r="AR327">
            <v>3</v>
          </cell>
          <cell r="AS327">
            <v>1.9</v>
          </cell>
        </row>
        <row r="328">
          <cell r="A328">
            <v>318</v>
          </cell>
          <cell r="B328" t="str">
            <v>Coração de vaca, cozido</v>
          </cell>
          <cell r="C328" t="str">
            <v>Carne e produtos cárneos</v>
          </cell>
          <cell r="D328" t="str">
            <v>Outros produtos do abate de animais</v>
          </cell>
          <cell r="E328" t="str">
            <v>Outros produtos do abate de mamiferos</v>
          </cell>
          <cell r="F328">
            <v>123</v>
          </cell>
          <cell r="G328">
            <v>520</v>
          </cell>
          <cell r="H328">
            <v>3.3</v>
          </cell>
          <cell r="I328">
            <v>1.4</v>
          </cell>
          <cell r="J328">
            <v>1.4</v>
          </cell>
          <cell r="K328">
            <v>0.2</v>
          </cell>
          <cell r="L328">
            <v>0.2</v>
          </cell>
          <cell r="M328">
            <v>0.1</v>
          </cell>
          <cell r="N328">
            <v>0</v>
          </cell>
          <cell r="O328">
            <v>0</v>
          </cell>
          <cell r="P328">
            <v>0</v>
          </cell>
          <cell r="Q328">
            <v>0</v>
          </cell>
          <cell r="R328">
            <v>0</v>
          </cell>
          <cell r="S328">
            <v>23.4</v>
          </cell>
          <cell r="T328">
            <v>0.5</v>
          </cell>
          <cell r="U328">
            <v>0</v>
          </cell>
          <cell r="V328">
            <v>71.400000000000006</v>
          </cell>
          <cell r="W328">
            <v>0</v>
          </cell>
          <cell r="X328">
            <v>128</v>
          </cell>
          <cell r="Y328">
            <v>10</v>
          </cell>
          <cell r="Z328">
            <v>0</v>
          </cell>
          <cell r="AA328">
            <v>0.4</v>
          </cell>
          <cell r="AB328">
            <v>0.6</v>
          </cell>
          <cell r="AC328">
            <v>0.43</v>
          </cell>
          <cell r="AD328">
            <v>0.49</v>
          </cell>
          <cell r="AE328">
            <v>3.8</v>
          </cell>
          <cell r="AF328">
            <v>8.8000000000000007</v>
          </cell>
          <cell r="AG328">
            <v>5</v>
          </cell>
          <cell r="AH328">
            <v>0.16</v>
          </cell>
          <cell r="AI328">
            <v>12</v>
          </cell>
          <cell r="AJ328">
            <v>6</v>
          </cell>
          <cell r="AK328">
            <v>3.9</v>
          </cell>
          <cell r="AL328">
            <v>1.6</v>
          </cell>
          <cell r="AM328">
            <v>200</v>
          </cell>
          <cell r="AN328">
            <v>260</v>
          </cell>
          <cell r="AO328">
            <v>16</v>
          </cell>
          <cell r="AP328">
            <v>300</v>
          </cell>
          <cell r="AQ328">
            <v>27</v>
          </cell>
          <cell r="AR328">
            <v>7.6</v>
          </cell>
          <cell r="AS328">
            <v>2.1</v>
          </cell>
        </row>
        <row r="329">
          <cell r="A329">
            <v>317</v>
          </cell>
          <cell r="B329" t="str">
            <v>Coração de vaca, cru</v>
          </cell>
          <cell r="C329" t="str">
            <v>Carne e produtos cárneos</v>
          </cell>
          <cell r="D329" t="str">
            <v>Outros produtos do abate de animais</v>
          </cell>
          <cell r="E329" t="str">
            <v>Outros produtos do abate de mamiferos</v>
          </cell>
          <cell r="F329">
            <v>92</v>
          </cell>
          <cell r="G329">
            <v>389</v>
          </cell>
          <cell r="H329">
            <v>2.7</v>
          </cell>
          <cell r="I329">
            <v>1.1000000000000001</v>
          </cell>
          <cell r="J329">
            <v>1.2</v>
          </cell>
          <cell r="K329">
            <v>0.1</v>
          </cell>
          <cell r="L329">
            <v>0.1</v>
          </cell>
          <cell r="M329">
            <v>0.1</v>
          </cell>
          <cell r="N329">
            <v>0</v>
          </cell>
          <cell r="O329">
            <v>0</v>
          </cell>
          <cell r="P329">
            <v>0</v>
          </cell>
          <cell r="Q329">
            <v>0</v>
          </cell>
          <cell r="R329">
            <v>0</v>
          </cell>
          <cell r="S329">
            <v>17</v>
          </cell>
          <cell r="T329">
            <v>0.3</v>
          </cell>
          <cell r="U329">
            <v>0</v>
          </cell>
          <cell r="V329">
            <v>78.8</v>
          </cell>
          <cell r="W329">
            <v>0</v>
          </cell>
          <cell r="X329">
            <v>91</v>
          </cell>
          <cell r="Y329">
            <v>6</v>
          </cell>
          <cell r="Z329">
            <v>0</v>
          </cell>
          <cell r="AA329">
            <v>0.3</v>
          </cell>
          <cell r="AB329">
            <v>0.45</v>
          </cell>
          <cell r="AC329">
            <v>0.4</v>
          </cell>
          <cell r="AD329">
            <v>0.4</v>
          </cell>
          <cell r="AE329">
            <v>5</v>
          </cell>
          <cell r="AF329">
            <v>8.6</v>
          </cell>
          <cell r="AG329">
            <v>3.6</v>
          </cell>
          <cell r="AH329">
            <v>0.23</v>
          </cell>
          <cell r="AI329">
            <v>13</v>
          </cell>
          <cell r="AJ329">
            <v>6</v>
          </cell>
          <cell r="AK329">
            <v>4</v>
          </cell>
          <cell r="AL329">
            <v>1.04</v>
          </cell>
          <cell r="AM329">
            <v>100</v>
          </cell>
          <cell r="AN329">
            <v>290</v>
          </cell>
          <cell r="AO329">
            <v>13</v>
          </cell>
          <cell r="AP329">
            <v>280</v>
          </cell>
          <cell r="AQ329">
            <v>20</v>
          </cell>
          <cell r="AR329">
            <v>5</v>
          </cell>
          <cell r="AS329">
            <v>1.6</v>
          </cell>
        </row>
        <row r="330">
          <cell r="A330">
            <v>319</v>
          </cell>
          <cell r="B330" t="str">
            <v>Coração de vaca, estufado com banha e margarina</v>
          </cell>
          <cell r="C330" t="str">
            <v>Pratos compostos</v>
          </cell>
          <cell r="D330" t="str">
            <v>Pratos, incl. refeições prontas a comer (excluindo sopas e saladas)</v>
          </cell>
          <cell r="E330" t="str">
            <v>Pratos, excluindo pratos  de massa ou arroz, sanduíches e pizza</v>
          </cell>
          <cell r="F330">
            <v>154</v>
          </cell>
          <cell r="G330">
            <v>643</v>
          </cell>
          <cell r="H330">
            <v>7.8</v>
          </cell>
          <cell r="I330">
            <v>3</v>
          </cell>
          <cell r="J330">
            <v>3.3</v>
          </cell>
          <cell r="K330">
            <v>1.1000000000000001</v>
          </cell>
          <cell r="L330">
            <v>0.98099999999999998</v>
          </cell>
          <cell r="M330">
            <v>0.1</v>
          </cell>
          <cell r="N330">
            <v>0.9</v>
          </cell>
          <cell r="O330">
            <v>0.7</v>
          </cell>
          <cell r="P330">
            <v>0.1</v>
          </cell>
          <cell r="Q330">
            <v>0.1</v>
          </cell>
          <cell r="R330">
            <v>0.4</v>
          </cell>
          <cell r="S330">
            <v>17.7</v>
          </cell>
          <cell r="T330">
            <v>1.3</v>
          </cell>
          <cell r="U330">
            <v>1.2</v>
          </cell>
          <cell r="V330">
            <v>69.2</v>
          </cell>
          <cell r="W330">
            <v>0</v>
          </cell>
          <cell r="X330">
            <v>96</v>
          </cell>
          <cell r="Y330">
            <v>105</v>
          </cell>
          <cell r="Z330">
            <v>496</v>
          </cell>
          <cell r="AA330">
            <v>0.3</v>
          </cell>
          <cell r="AB330">
            <v>0.57999999999999996</v>
          </cell>
          <cell r="AC330">
            <v>0.32</v>
          </cell>
          <cell r="AD330">
            <v>0.38</v>
          </cell>
          <cell r="AE330">
            <v>3.8</v>
          </cell>
          <cell r="AF330">
            <v>9.02</v>
          </cell>
          <cell r="AG330">
            <v>3.73</v>
          </cell>
          <cell r="AH330">
            <v>0.18</v>
          </cell>
          <cell r="AI330">
            <v>7</v>
          </cell>
          <cell r="AJ330">
            <v>6.3</v>
          </cell>
          <cell r="AK330">
            <v>5.5</v>
          </cell>
          <cell r="AL330">
            <v>2.35</v>
          </cell>
          <cell r="AM330">
            <v>520</v>
          </cell>
          <cell r="AN330">
            <v>220</v>
          </cell>
          <cell r="AO330">
            <v>24</v>
          </cell>
          <cell r="AP330">
            <v>190</v>
          </cell>
          <cell r="AQ330">
            <v>21</v>
          </cell>
          <cell r="AR330">
            <v>4.9000000000000004</v>
          </cell>
          <cell r="AS330">
            <v>1.3</v>
          </cell>
        </row>
        <row r="331">
          <cell r="A331">
            <v>320</v>
          </cell>
          <cell r="B331" t="str">
            <v>Coração de vitela, cru</v>
          </cell>
          <cell r="C331" t="str">
            <v>Carne e produtos cárneos</v>
          </cell>
          <cell r="D331" t="str">
            <v>Outros produtos do abate de animais</v>
          </cell>
          <cell r="E331" t="str">
            <v>Outros produtos do abate de mamiferos</v>
          </cell>
          <cell r="F331">
            <v>100</v>
          </cell>
          <cell r="G331">
            <v>419</v>
          </cell>
          <cell r="H331">
            <v>3.6</v>
          </cell>
          <cell r="I331">
            <v>1.5</v>
          </cell>
          <cell r="J331">
            <v>1.5</v>
          </cell>
          <cell r="K331">
            <v>0.1</v>
          </cell>
          <cell r="L331">
            <v>0.1</v>
          </cell>
          <cell r="M331">
            <v>0.2</v>
          </cell>
          <cell r="N331">
            <v>0</v>
          </cell>
          <cell r="O331">
            <v>0</v>
          </cell>
          <cell r="P331">
            <v>0</v>
          </cell>
          <cell r="Q331">
            <v>0</v>
          </cell>
          <cell r="R331">
            <v>0</v>
          </cell>
          <cell r="S331">
            <v>16.8</v>
          </cell>
          <cell r="T331">
            <v>0.3</v>
          </cell>
          <cell r="U331">
            <v>0</v>
          </cell>
          <cell r="V331">
            <v>78.599999999999994</v>
          </cell>
          <cell r="W331">
            <v>0</v>
          </cell>
          <cell r="X331">
            <v>76</v>
          </cell>
          <cell r="Y331">
            <v>6</v>
          </cell>
          <cell r="Z331">
            <v>0</v>
          </cell>
          <cell r="AA331">
            <v>0.9</v>
          </cell>
          <cell r="AB331">
            <v>0.45</v>
          </cell>
          <cell r="AC331">
            <v>0.5</v>
          </cell>
          <cell r="AD331">
            <v>0.49</v>
          </cell>
          <cell r="AE331">
            <v>6.5</v>
          </cell>
          <cell r="AF331">
            <v>10</v>
          </cell>
          <cell r="AG331">
            <v>3.6</v>
          </cell>
          <cell r="AH331">
            <v>0.23</v>
          </cell>
          <cell r="AI331">
            <v>13</v>
          </cell>
          <cell r="AJ331">
            <v>5</v>
          </cell>
          <cell r="AK331">
            <v>4</v>
          </cell>
          <cell r="AL331">
            <v>1.1000000000000001</v>
          </cell>
          <cell r="AM331">
            <v>120</v>
          </cell>
          <cell r="AN331">
            <v>350</v>
          </cell>
          <cell r="AO331">
            <v>15</v>
          </cell>
          <cell r="AP331">
            <v>300</v>
          </cell>
          <cell r="AQ331">
            <v>18</v>
          </cell>
          <cell r="AR331">
            <v>5.5</v>
          </cell>
          <cell r="AS331">
            <v>1.5</v>
          </cell>
        </row>
        <row r="332">
          <cell r="A332">
            <v>827</v>
          </cell>
          <cell r="B332" t="str">
            <v>Corvina cozida</v>
          </cell>
          <cell r="C332" t="str">
            <v>Peixes, mariscos, anfíbios, répteis e invertebrados</v>
          </cell>
          <cell r="D332" t="str">
            <v>Peixe (músculo)</v>
          </cell>
          <cell r="E332" t="str">
            <v>Peixe de mar</v>
          </cell>
          <cell r="F332">
            <v>95</v>
          </cell>
          <cell r="G332">
            <v>404</v>
          </cell>
          <cell r="H332">
            <v>1.4</v>
          </cell>
          <cell r="I332">
            <v>0.3</v>
          </cell>
          <cell r="J332">
            <v>0.5</v>
          </cell>
          <cell r="K332">
            <v>0.2</v>
          </cell>
          <cell r="L332">
            <v>0</v>
          </cell>
          <cell r="M332">
            <v>0</v>
          </cell>
          <cell r="N332">
            <v>0</v>
          </cell>
          <cell r="O332">
            <v>0</v>
          </cell>
          <cell r="P332">
            <v>0</v>
          </cell>
          <cell r="Q332">
            <v>0</v>
          </cell>
          <cell r="R332">
            <v>0</v>
          </cell>
          <cell r="S332">
            <v>20.7</v>
          </cell>
          <cell r="T332">
            <v>0.8</v>
          </cell>
          <cell r="U332">
            <v>0</v>
          </cell>
          <cell r="V332">
            <v>76</v>
          </cell>
          <cell r="W332">
            <v>0</v>
          </cell>
          <cell r="X332">
            <v>54</v>
          </cell>
          <cell r="Y332">
            <v>1</v>
          </cell>
          <cell r="Z332">
            <v>0</v>
          </cell>
          <cell r="AA332">
            <v>16</v>
          </cell>
          <cell r="AB332">
            <v>0.48</v>
          </cell>
          <cell r="AC332">
            <v>0.05</v>
          </cell>
          <cell r="AD332">
            <v>0.15</v>
          </cell>
          <cell r="AE332">
            <v>2.6</v>
          </cell>
          <cell r="AF332">
            <v>6.5</v>
          </cell>
          <cell r="AG332">
            <v>3.9</v>
          </cell>
          <cell r="AH332">
            <v>0.22</v>
          </cell>
          <cell r="AI332">
            <v>0.3</v>
          </cell>
          <cell r="AJ332">
            <v>0</v>
          </cell>
          <cell r="AK332">
            <v>12</v>
          </cell>
          <cell r="AL332">
            <v>1.9</v>
          </cell>
          <cell r="AM332">
            <v>310</v>
          </cell>
          <cell r="AN332">
            <v>390</v>
          </cell>
          <cell r="AO332">
            <v>11</v>
          </cell>
          <cell r="AP332">
            <v>230</v>
          </cell>
          <cell r="AQ332">
            <v>40</v>
          </cell>
          <cell r="AR332">
            <v>0.2</v>
          </cell>
          <cell r="AS332">
            <v>0.5</v>
          </cell>
        </row>
        <row r="333">
          <cell r="A333">
            <v>826</v>
          </cell>
          <cell r="B333" t="str">
            <v>Corvina crua</v>
          </cell>
          <cell r="C333" t="str">
            <v>Peixes, mariscos, anfíbios, répteis e invertebrados</v>
          </cell>
          <cell r="D333" t="str">
            <v>Peixe (músculo)</v>
          </cell>
          <cell r="E333" t="str">
            <v>Peixe de mar</v>
          </cell>
          <cell r="F333">
            <v>94</v>
          </cell>
          <cell r="G333">
            <v>399</v>
          </cell>
          <cell r="H333">
            <v>1.4</v>
          </cell>
          <cell r="I333">
            <v>0.3</v>
          </cell>
          <cell r="J333">
            <v>0.5</v>
          </cell>
          <cell r="K333">
            <v>0.2</v>
          </cell>
          <cell r="L333">
            <v>0</v>
          </cell>
          <cell r="M333">
            <v>0</v>
          </cell>
          <cell r="N333">
            <v>0</v>
          </cell>
          <cell r="O333">
            <v>0</v>
          </cell>
          <cell r="P333">
            <v>0</v>
          </cell>
          <cell r="Q333">
            <v>0</v>
          </cell>
          <cell r="R333">
            <v>0</v>
          </cell>
          <cell r="S333">
            <v>20.399999999999999</v>
          </cell>
          <cell r="T333">
            <v>0.1</v>
          </cell>
          <cell r="U333">
            <v>0</v>
          </cell>
          <cell r="V333">
            <v>76.7</v>
          </cell>
          <cell r="W333">
            <v>0</v>
          </cell>
          <cell r="X333">
            <v>50</v>
          </cell>
          <cell r="Y333">
            <v>1</v>
          </cell>
          <cell r="Z333">
            <v>0</v>
          </cell>
          <cell r="AA333">
            <v>16</v>
          </cell>
          <cell r="AB333">
            <v>0.45</v>
          </cell>
          <cell r="AC333">
            <v>7.0000000000000007E-2</v>
          </cell>
          <cell r="AD333">
            <v>0.14000000000000001</v>
          </cell>
          <cell r="AE333">
            <v>2.7</v>
          </cell>
          <cell r="AF333">
            <v>6.5</v>
          </cell>
          <cell r="AG333">
            <v>3.8</v>
          </cell>
          <cell r="AH333">
            <v>0.28999999999999998</v>
          </cell>
          <cell r="AI333">
            <v>0.3</v>
          </cell>
          <cell r="AJ333">
            <v>0</v>
          </cell>
          <cell r="AK333">
            <v>12</v>
          </cell>
          <cell r="AL333">
            <v>1.2</v>
          </cell>
          <cell r="AM333">
            <v>56</v>
          </cell>
          <cell r="AN333">
            <v>430</v>
          </cell>
          <cell r="AO333">
            <v>13</v>
          </cell>
          <cell r="AP333">
            <v>230</v>
          </cell>
          <cell r="AQ333">
            <v>31</v>
          </cell>
          <cell r="AR333">
            <v>0.3</v>
          </cell>
          <cell r="AS333">
            <v>0.5</v>
          </cell>
        </row>
        <row r="334">
          <cell r="A334">
            <v>126</v>
          </cell>
          <cell r="B334" t="str">
            <v>Costeleta de cabrito crua</v>
          </cell>
          <cell r="C334" t="str">
            <v>Carne e produtos cárneos</v>
          </cell>
          <cell r="D334" t="str">
            <v>Carne de mamiferos e de aves</v>
          </cell>
          <cell r="E334" t="str">
            <v>Carne de mamíferos</v>
          </cell>
          <cell r="F334">
            <v>120</v>
          </cell>
          <cell r="G334">
            <v>506</v>
          </cell>
          <cell r="H334">
            <v>2.7</v>
          </cell>
          <cell r="I334">
            <v>0.8</v>
          </cell>
          <cell r="J334">
            <v>1.2</v>
          </cell>
          <cell r="K334">
            <v>0.2</v>
          </cell>
          <cell r="L334">
            <v>0.1</v>
          </cell>
          <cell r="M334">
            <v>0.1</v>
          </cell>
          <cell r="N334">
            <v>0</v>
          </cell>
          <cell r="O334">
            <v>0</v>
          </cell>
          <cell r="P334">
            <v>0</v>
          </cell>
          <cell r="Q334">
            <v>0</v>
          </cell>
          <cell r="R334">
            <v>0</v>
          </cell>
          <cell r="S334">
            <v>23.9</v>
          </cell>
          <cell r="T334">
            <v>0.2</v>
          </cell>
          <cell r="U334">
            <v>0</v>
          </cell>
          <cell r="V334">
            <v>72.2</v>
          </cell>
          <cell r="W334">
            <v>0</v>
          </cell>
          <cell r="X334">
            <v>60</v>
          </cell>
          <cell r="Y334">
            <v>0</v>
          </cell>
          <cell r="Z334">
            <v>0</v>
          </cell>
          <cell r="AA334">
            <v>0.4</v>
          </cell>
          <cell r="AB334">
            <v>0.09</v>
          </cell>
          <cell r="AC334">
            <v>0.13</v>
          </cell>
          <cell r="AD334">
            <v>0.32</v>
          </cell>
          <cell r="AE334">
            <v>6.6</v>
          </cell>
          <cell r="AF334">
            <v>12</v>
          </cell>
          <cell r="AG334">
            <v>5.0999999999999996</v>
          </cell>
          <cell r="AH334">
            <v>0.32</v>
          </cell>
          <cell r="AI334">
            <v>1.3</v>
          </cell>
          <cell r="AJ334">
            <v>0</v>
          </cell>
          <cell r="AK334">
            <v>5</v>
          </cell>
          <cell r="AL334">
            <v>0.9</v>
          </cell>
          <cell r="AM334">
            <v>94</v>
          </cell>
          <cell r="AN334">
            <v>440</v>
          </cell>
          <cell r="AO334">
            <v>14</v>
          </cell>
          <cell r="AP334">
            <v>130</v>
          </cell>
          <cell r="AQ334">
            <v>26</v>
          </cell>
          <cell r="AR334">
            <v>1.1000000000000001</v>
          </cell>
          <cell r="AS334">
            <v>4.5999999999999996</v>
          </cell>
        </row>
        <row r="335">
          <cell r="A335">
            <v>136</v>
          </cell>
          <cell r="B335" t="str">
            <v>Costeleta de cabrito grelhada</v>
          </cell>
          <cell r="C335" t="str">
            <v>Carne e produtos cárneos</v>
          </cell>
          <cell r="D335" t="str">
            <v>Carne de mamiferos e de aves</v>
          </cell>
          <cell r="E335" t="str">
            <v>Carne de mamíferos</v>
          </cell>
          <cell r="F335">
            <v>151</v>
          </cell>
          <cell r="G335">
            <v>636</v>
          </cell>
          <cell r="H335">
            <v>3</v>
          </cell>
          <cell r="I335">
            <v>0.9</v>
          </cell>
          <cell r="J335">
            <v>1.3</v>
          </cell>
          <cell r="K335">
            <v>0.2</v>
          </cell>
          <cell r="L335">
            <v>0.1</v>
          </cell>
          <cell r="M335">
            <v>0.1</v>
          </cell>
          <cell r="N335">
            <v>0</v>
          </cell>
          <cell r="O335">
            <v>0</v>
          </cell>
          <cell r="P335">
            <v>0</v>
          </cell>
          <cell r="Q335">
            <v>0</v>
          </cell>
          <cell r="R335">
            <v>0</v>
          </cell>
          <cell r="S335">
            <v>30.9</v>
          </cell>
          <cell r="T335">
            <v>0.5</v>
          </cell>
          <cell r="U335">
            <v>0</v>
          </cell>
          <cell r="V335">
            <v>63.8</v>
          </cell>
          <cell r="W335">
            <v>0</v>
          </cell>
          <cell r="X335">
            <v>78</v>
          </cell>
          <cell r="Y335">
            <v>0</v>
          </cell>
          <cell r="Z335">
            <v>0</v>
          </cell>
          <cell r="AA335">
            <v>0</v>
          </cell>
          <cell r="AB335">
            <v>0.98</v>
          </cell>
          <cell r="AC335">
            <v>0.11</v>
          </cell>
          <cell r="AD335">
            <v>0.35</v>
          </cell>
          <cell r="AE335">
            <v>6.3</v>
          </cell>
          <cell r="AF335">
            <v>12</v>
          </cell>
          <cell r="AG335">
            <v>5.8</v>
          </cell>
          <cell r="AH335">
            <v>0.26</v>
          </cell>
          <cell r="AI335">
            <v>1.2</v>
          </cell>
          <cell r="AJ335">
            <v>0</v>
          </cell>
          <cell r="AK335">
            <v>5.4</v>
          </cell>
          <cell r="AL335">
            <v>1.8</v>
          </cell>
          <cell r="AM335">
            <v>200</v>
          </cell>
          <cell r="AN335">
            <v>480</v>
          </cell>
          <cell r="AO335">
            <v>17</v>
          </cell>
          <cell r="AP335">
            <v>160</v>
          </cell>
          <cell r="AQ335">
            <v>32</v>
          </cell>
          <cell r="AR335">
            <v>1.4</v>
          </cell>
          <cell r="AS335">
            <v>6.3</v>
          </cell>
        </row>
        <row r="336">
          <cell r="A336">
            <v>97</v>
          </cell>
          <cell r="B336" t="str">
            <v>Costeleta de carneiro, crua</v>
          </cell>
          <cell r="C336" t="str">
            <v>Carne e produtos cárneos</v>
          </cell>
          <cell r="D336" t="str">
            <v>Carne de mamiferos e de aves</v>
          </cell>
          <cell r="E336" t="str">
            <v>Carne de mamíferos</v>
          </cell>
          <cell r="F336">
            <v>151</v>
          </cell>
          <cell r="G336">
            <v>631</v>
          </cell>
          <cell r="H336">
            <v>7.5</v>
          </cell>
          <cell r="I336">
            <v>3.2</v>
          </cell>
          <cell r="J336">
            <v>2.4</v>
          </cell>
          <cell r="K336">
            <v>0.3</v>
          </cell>
          <cell r="L336">
            <v>0.2</v>
          </cell>
          <cell r="M336">
            <v>0.3</v>
          </cell>
          <cell r="N336">
            <v>0</v>
          </cell>
          <cell r="O336">
            <v>0</v>
          </cell>
          <cell r="P336">
            <v>0</v>
          </cell>
          <cell r="Q336">
            <v>0</v>
          </cell>
          <cell r="R336">
            <v>0</v>
          </cell>
          <cell r="S336">
            <v>20.8</v>
          </cell>
          <cell r="T336">
            <v>0.2</v>
          </cell>
          <cell r="U336">
            <v>0</v>
          </cell>
          <cell r="V336">
            <v>70</v>
          </cell>
          <cell r="W336">
            <v>0</v>
          </cell>
          <cell r="X336">
            <v>66</v>
          </cell>
          <cell r="Y336">
            <v>0</v>
          </cell>
          <cell r="Z336">
            <v>0</v>
          </cell>
          <cell r="AA336">
            <v>0.4</v>
          </cell>
          <cell r="AB336">
            <v>0.09</v>
          </cell>
          <cell r="AC336">
            <v>0.09</v>
          </cell>
          <cell r="AD336">
            <v>0.18</v>
          </cell>
          <cell r="AE336">
            <v>4.8</v>
          </cell>
          <cell r="AF336">
            <v>8.6999999999999993</v>
          </cell>
          <cell r="AG336">
            <v>3.9</v>
          </cell>
          <cell r="AH336">
            <v>0.3</v>
          </cell>
          <cell r="AI336">
            <v>2</v>
          </cell>
          <cell r="AJ336">
            <v>0</v>
          </cell>
          <cell r="AK336">
            <v>3</v>
          </cell>
          <cell r="AL336">
            <v>1.2</v>
          </cell>
          <cell r="AM336">
            <v>88</v>
          </cell>
          <cell r="AN336">
            <v>350</v>
          </cell>
          <cell r="AO336">
            <v>17</v>
          </cell>
          <cell r="AP336">
            <v>220</v>
          </cell>
          <cell r="AQ336">
            <v>24</v>
          </cell>
          <cell r="AR336">
            <v>0.9</v>
          </cell>
          <cell r="AS336">
            <v>4</v>
          </cell>
        </row>
        <row r="337">
          <cell r="A337">
            <v>151</v>
          </cell>
          <cell r="B337" t="str">
            <v>Costeleta de porco gorda crua</v>
          </cell>
          <cell r="C337" t="str">
            <v>Carne e produtos cárneos</v>
          </cell>
          <cell r="D337" t="str">
            <v>Carne de mamiferos e de aves</v>
          </cell>
          <cell r="E337" t="str">
            <v>Carne de mamíferos</v>
          </cell>
          <cell r="F337">
            <v>355</v>
          </cell>
          <cell r="G337">
            <v>1470</v>
          </cell>
          <cell r="H337">
            <v>31.8</v>
          </cell>
          <cell r="I337">
            <v>10.9</v>
          </cell>
          <cell r="J337">
            <v>10.6</v>
          </cell>
          <cell r="K337">
            <v>5.2</v>
          </cell>
          <cell r="L337">
            <v>4.5</v>
          </cell>
          <cell r="M337">
            <v>0.1</v>
          </cell>
          <cell r="N337">
            <v>0</v>
          </cell>
          <cell r="O337">
            <v>0</v>
          </cell>
          <cell r="P337">
            <v>0</v>
          </cell>
          <cell r="Q337">
            <v>0</v>
          </cell>
          <cell r="R337">
            <v>0</v>
          </cell>
          <cell r="S337">
            <v>17.3</v>
          </cell>
          <cell r="T337">
            <v>0.2</v>
          </cell>
          <cell r="U337">
            <v>0</v>
          </cell>
          <cell r="V337">
            <v>50.5</v>
          </cell>
          <cell r="W337">
            <v>0</v>
          </cell>
          <cell r="X337">
            <v>74</v>
          </cell>
          <cell r="Y337">
            <v>0</v>
          </cell>
          <cell r="Z337">
            <v>0</v>
          </cell>
          <cell r="AA337">
            <v>1</v>
          </cell>
          <cell r="AB337">
            <v>0.03</v>
          </cell>
          <cell r="AC337">
            <v>0.63</v>
          </cell>
          <cell r="AD337">
            <v>0.17</v>
          </cell>
          <cell r="AE337">
            <v>5.5</v>
          </cell>
          <cell r="AF337">
            <v>9.1999999999999993</v>
          </cell>
          <cell r="AG337">
            <v>3.7</v>
          </cell>
          <cell r="AH337">
            <v>0.35</v>
          </cell>
          <cell r="AI337">
            <v>1</v>
          </cell>
          <cell r="AJ337">
            <v>0</v>
          </cell>
          <cell r="AK337">
            <v>3</v>
          </cell>
          <cell r="AL337">
            <v>1.02</v>
          </cell>
          <cell r="AM337">
            <v>61</v>
          </cell>
          <cell r="AN337">
            <v>310</v>
          </cell>
          <cell r="AO337">
            <v>19</v>
          </cell>
          <cell r="AP337">
            <v>190</v>
          </cell>
          <cell r="AQ337">
            <v>18</v>
          </cell>
          <cell r="AR337">
            <v>1.3</v>
          </cell>
          <cell r="AS337">
            <v>1.7</v>
          </cell>
        </row>
        <row r="338">
          <cell r="A338">
            <v>177</v>
          </cell>
          <cell r="B338" t="str">
            <v>Costeleta de porco gorda grelhada</v>
          </cell>
          <cell r="C338" t="str">
            <v>Carne e produtos cárneos</v>
          </cell>
          <cell r="D338" t="str">
            <v>Carne de mamiferos e de aves</v>
          </cell>
          <cell r="E338" t="str">
            <v>Carne de mamíferos</v>
          </cell>
          <cell r="F338">
            <v>305</v>
          </cell>
          <cell r="G338">
            <v>1270</v>
          </cell>
          <cell r="H338">
            <v>23.1</v>
          </cell>
          <cell r="I338">
            <v>7.9</v>
          </cell>
          <cell r="J338">
            <v>7.7</v>
          </cell>
          <cell r="K338">
            <v>3.8</v>
          </cell>
          <cell r="L338">
            <v>3.3</v>
          </cell>
          <cell r="M338">
            <v>0.1</v>
          </cell>
          <cell r="N338">
            <v>0</v>
          </cell>
          <cell r="O338">
            <v>0</v>
          </cell>
          <cell r="P338">
            <v>0</v>
          </cell>
          <cell r="Q338">
            <v>0</v>
          </cell>
          <cell r="R338">
            <v>0</v>
          </cell>
          <cell r="S338">
            <v>24.3</v>
          </cell>
          <cell r="T338">
            <v>0.5</v>
          </cell>
          <cell r="U338">
            <v>0</v>
          </cell>
          <cell r="V338">
            <v>50.8</v>
          </cell>
          <cell r="W338">
            <v>0</v>
          </cell>
          <cell r="X338">
            <v>111</v>
          </cell>
          <cell r="Y338">
            <v>0</v>
          </cell>
          <cell r="Z338">
            <v>0</v>
          </cell>
          <cell r="AA338">
            <v>1.5</v>
          </cell>
          <cell r="AB338">
            <v>0.04</v>
          </cell>
          <cell r="AC338">
            <v>0.74</v>
          </cell>
          <cell r="AD338">
            <v>0.21</v>
          </cell>
          <cell r="AE338">
            <v>6.1</v>
          </cell>
          <cell r="AF338">
            <v>11</v>
          </cell>
          <cell r="AG338">
            <v>5.2</v>
          </cell>
          <cell r="AH338">
            <v>0.36</v>
          </cell>
          <cell r="AI338">
            <v>1</v>
          </cell>
          <cell r="AJ338">
            <v>0</v>
          </cell>
          <cell r="AK338">
            <v>3.7</v>
          </cell>
          <cell r="AL338">
            <v>1.8</v>
          </cell>
          <cell r="AM338">
            <v>190</v>
          </cell>
          <cell r="AN338">
            <v>370</v>
          </cell>
          <cell r="AO338">
            <v>28</v>
          </cell>
          <cell r="AP338">
            <v>250</v>
          </cell>
          <cell r="AQ338">
            <v>29</v>
          </cell>
          <cell r="AR338">
            <v>1.7</v>
          </cell>
          <cell r="AS338">
            <v>2.5</v>
          </cell>
        </row>
        <row r="339">
          <cell r="A339">
            <v>1146</v>
          </cell>
          <cell r="B339" t="str">
            <v>Costeleta de porco grelhada</v>
          </cell>
          <cell r="C339" t="str">
            <v>Carne e produtos cárneos</v>
          </cell>
          <cell r="D339" t="str">
            <v>Carne de mamiferos e de aves</v>
          </cell>
          <cell r="E339" t="str">
            <v>Carne de mamíferos</v>
          </cell>
          <cell r="F339">
            <v>212</v>
          </cell>
          <cell r="G339">
            <v>881</v>
          </cell>
          <cell r="H339">
            <v>14.4</v>
          </cell>
          <cell r="I339">
            <v>4.9000000000000004</v>
          </cell>
          <cell r="J339">
            <v>4.8</v>
          </cell>
          <cell r="K339">
            <v>2.4</v>
          </cell>
          <cell r="L339">
            <v>2.02</v>
          </cell>
          <cell r="M339">
            <v>0.1</v>
          </cell>
          <cell r="N339">
            <v>0.8</v>
          </cell>
          <cell r="O339">
            <v>0.8</v>
          </cell>
          <cell r="P339">
            <v>0</v>
          </cell>
          <cell r="Q339">
            <v>0</v>
          </cell>
          <cell r="R339">
            <v>0.8</v>
          </cell>
          <cell r="S339">
            <v>18.100000000000001</v>
          </cell>
          <cell r="T339">
            <v>1</v>
          </cell>
          <cell r="U339">
            <v>0</v>
          </cell>
          <cell r="V339">
            <v>61.8</v>
          </cell>
          <cell r="W339">
            <v>1.6</v>
          </cell>
          <cell r="X339">
            <v>60</v>
          </cell>
          <cell r="Y339">
            <v>1</v>
          </cell>
          <cell r="Z339">
            <v>4</v>
          </cell>
          <cell r="AA339">
            <v>0.6</v>
          </cell>
          <cell r="AB339">
            <v>0.3</v>
          </cell>
          <cell r="AC339">
            <v>0.68</v>
          </cell>
          <cell r="AD339">
            <v>0.19</v>
          </cell>
          <cell r="AE339">
            <v>5.9</v>
          </cell>
          <cell r="AF339">
            <v>10</v>
          </cell>
          <cell r="AG339">
            <v>3.83</v>
          </cell>
          <cell r="AH339">
            <v>0.39</v>
          </cell>
          <cell r="AI339">
            <v>0.9</v>
          </cell>
          <cell r="AJ339">
            <v>18.5</v>
          </cell>
          <cell r="AK339">
            <v>8.5</v>
          </cell>
          <cell r="AL339">
            <v>1.85</v>
          </cell>
          <cell r="AM339">
            <v>390</v>
          </cell>
          <cell r="AN339">
            <v>390</v>
          </cell>
          <cell r="AO339">
            <v>23</v>
          </cell>
          <cell r="AP339">
            <v>180</v>
          </cell>
          <cell r="AQ339">
            <v>22</v>
          </cell>
          <cell r="AR339">
            <v>1.5</v>
          </cell>
          <cell r="AS339">
            <v>1.9</v>
          </cell>
        </row>
        <row r="340">
          <cell r="A340">
            <v>152</v>
          </cell>
          <cell r="B340" t="str">
            <v>Costeleta de porco meio gorda crua</v>
          </cell>
          <cell r="C340" t="str">
            <v>Carne e produtos cárneos</v>
          </cell>
          <cell r="D340" t="str">
            <v>Carne de mamiferos e de aves</v>
          </cell>
          <cell r="E340" t="str">
            <v>Carne de mamíferos</v>
          </cell>
          <cell r="F340">
            <v>221</v>
          </cell>
          <cell r="G340">
            <v>921</v>
          </cell>
          <cell r="H340">
            <v>15.8</v>
          </cell>
          <cell r="I340">
            <v>5.4</v>
          </cell>
          <cell r="J340">
            <v>5.3</v>
          </cell>
          <cell r="K340">
            <v>2.6</v>
          </cell>
          <cell r="L340">
            <v>2.2000000000000002</v>
          </cell>
          <cell r="M340">
            <v>0.1</v>
          </cell>
          <cell r="N340">
            <v>0</v>
          </cell>
          <cell r="O340">
            <v>0</v>
          </cell>
          <cell r="P340">
            <v>0</v>
          </cell>
          <cell r="Q340">
            <v>0</v>
          </cell>
          <cell r="R340">
            <v>0</v>
          </cell>
          <cell r="S340">
            <v>19.8</v>
          </cell>
          <cell r="T340">
            <v>0.3</v>
          </cell>
          <cell r="U340">
            <v>0</v>
          </cell>
          <cell r="V340">
            <v>62.6</v>
          </cell>
          <cell r="W340">
            <v>0</v>
          </cell>
          <cell r="X340">
            <v>66</v>
          </cell>
          <cell r="Y340">
            <v>0</v>
          </cell>
          <cell r="Z340">
            <v>0</v>
          </cell>
          <cell r="AA340">
            <v>0.7</v>
          </cell>
          <cell r="AB340">
            <v>0.11</v>
          </cell>
          <cell r="AC340">
            <v>0.74</v>
          </cell>
          <cell r="AD340">
            <v>0.2</v>
          </cell>
          <cell r="AE340">
            <v>6.5</v>
          </cell>
          <cell r="AF340">
            <v>11</v>
          </cell>
          <cell r="AG340">
            <v>4.2</v>
          </cell>
          <cell r="AH340">
            <v>0.4</v>
          </cell>
          <cell r="AI340">
            <v>1</v>
          </cell>
          <cell r="AJ340">
            <v>0</v>
          </cell>
          <cell r="AK340">
            <v>6</v>
          </cell>
          <cell r="AL340">
            <v>1.06</v>
          </cell>
          <cell r="AM340">
            <v>100</v>
          </cell>
          <cell r="AN340">
            <v>380</v>
          </cell>
          <cell r="AO340">
            <v>14</v>
          </cell>
          <cell r="AP340">
            <v>190</v>
          </cell>
          <cell r="AQ340">
            <v>18</v>
          </cell>
          <cell r="AR340">
            <v>1.4</v>
          </cell>
          <cell r="AS340">
            <v>2.1</v>
          </cell>
        </row>
        <row r="341">
          <cell r="A341">
            <v>70204038</v>
          </cell>
          <cell r="B341" t="str">
            <v>Costeleta de porco meio gorda estufada</v>
          </cell>
          <cell r="C341" t="str">
            <v>Pratos compostos</v>
          </cell>
          <cell r="D341" t="str">
            <v>Pratos, incl. refeições prontas a comer (excluindo sopas e saladas)</v>
          </cell>
          <cell r="E341" t="str">
            <v>Pratos, excluindo pratos  de massa ou arroz, sanduíches e pizza</v>
          </cell>
          <cell r="F341">
            <v>277</v>
          </cell>
          <cell r="G341">
            <v>1150</v>
          </cell>
          <cell r="H341">
            <v>20.5</v>
          </cell>
          <cell r="I341">
            <v>3.9</v>
          </cell>
          <cell r="J341">
            <v>3.9</v>
          </cell>
          <cell r="K341">
            <v>3.9</v>
          </cell>
          <cell r="L341">
            <v>3.42</v>
          </cell>
          <cell r="M341">
            <v>3.9</v>
          </cell>
          <cell r="N341">
            <v>0.7</v>
          </cell>
          <cell r="O341">
            <v>0.5</v>
          </cell>
          <cell r="P341">
            <v>0.1</v>
          </cell>
          <cell r="Q341">
            <v>0.1</v>
          </cell>
          <cell r="R341">
            <v>0.2</v>
          </cell>
          <cell r="S341">
            <v>21.1</v>
          </cell>
          <cell r="T341">
            <v>1.3</v>
          </cell>
          <cell r="U341">
            <v>0.8</v>
          </cell>
          <cell r="V341">
            <v>53.7</v>
          </cell>
          <cell r="W341">
            <v>0</v>
          </cell>
          <cell r="X341">
            <v>70</v>
          </cell>
          <cell r="Y341">
            <v>5</v>
          </cell>
          <cell r="Z341">
            <v>3</v>
          </cell>
          <cell r="AA341">
            <v>0.7</v>
          </cell>
          <cell r="AB341">
            <v>1.07</v>
          </cell>
          <cell r="AC341">
            <v>0.81</v>
          </cell>
          <cell r="AD341">
            <v>0.21</v>
          </cell>
          <cell r="AE341">
            <v>7</v>
          </cell>
          <cell r="AF341">
            <v>11.7</v>
          </cell>
          <cell r="AG341">
            <v>4.46</v>
          </cell>
          <cell r="AH341">
            <v>0.46</v>
          </cell>
          <cell r="AI341">
            <v>1.1000000000000001</v>
          </cell>
          <cell r="AJ341">
            <v>1.4</v>
          </cell>
          <cell r="AK341">
            <v>9.1</v>
          </cell>
          <cell r="AL341">
            <v>2.2200000000000002</v>
          </cell>
          <cell r="AM341">
            <v>500</v>
          </cell>
          <cell r="AN341">
            <v>450</v>
          </cell>
          <cell r="AO341">
            <v>21</v>
          </cell>
          <cell r="AP341">
            <v>210</v>
          </cell>
          <cell r="AQ341">
            <v>25</v>
          </cell>
          <cell r="AR341">
            <v>1.6</v>
          </cell>
          <cell r="AS341">
            <v>2.2999999999999998</v>
          </cell>
        </row>
        <row r="342">
          <cell r="A342">
            <v>166</v>
          </cell>
          <cell r="B342" t="str">
            <v>Costeleta de porco meio gorda estufada com azeite e banha</v>
          </cell>
          <cell r="C342" t="str">
            <v>Pratos compostos</v>
          </cell>
          <cell r="D342" t="str">
            <v>Pratos, incl. refeições prontas a comer (excluindo sopas e saladas)</v>
          </cell>
          <cell r="E342" t="str">
            <v>Pratos, excluindo pratos  de massa ou arroz, sanduíches e pizza</v>
          </cell>
          <cell r="F342">
            <v>280</v>
          </cell>
          <cell r="G342">
            <v>1160</v>
          </cell>
          <cell r="H342">
            <v>20.7</v>
          </cell>
          <cell r="I342">
            <v>6.5</v>
          </cell>
          <cell r="J342">
            <v>8.4</v>
          </cell>
          <cell r="K342">
            <v>3.1</v>
          </cell>
          <cell r="L342">
            <v>2.64</v>
          </cell>
          <cell r="M342">
            <v>0.1</v>
          </cell>
          <cell r="N342">
            <v>0.7</v>
          </cell>
          <cell r="O342">
            <v>0.5</v>
          </cell>
          <cell r="P342">
            <v>0.1</v>
          </cell>
          <cell r="Q342">
            <v>0.1</v>
          </cell>
          <cell r="R342">
            <v>0.2</v>
          </cell>
          <cell r="S342">
            <v>21.1</v>
          </cell>
          <cell r="T342">
            <v>1.1000000000000001</v>
          </cell>
          <cell r="U342">
            <v>0.8</v>
          </cell>
          <cell r="V342">
            <v>53.6</v>
          </cell>
          <cell r="W342">
            <v>0</v>
          </cell>
          <cell r="X342">
            <v>71</v>
          </cell>
          <cell r="Y342">
            <v>0</v>
          </cell>
          <cell r="Z342">
            <v>0</v>
          </cell>
          <cell r="AA342">
            <v>0.6</v>
          </cell>
          <cell r="AB342">
            <v>0.51</v>
          </cell>
          <cell r="AC342">
            <v>0.36</v>
          </cell>
          <cell r="AD342">
            <v>0.16</v>
          </cell>
          <cell r="AE342">
            <v>3.9</v>
          </cell>
          <cell r="AF342">
            <v>11.7</v>
          </cell>
          <cell r="AG342">
            <v>4.46</v>
          </cell>
          <cell r="AH342">
            <v>0.22</v>
          </cell>
          <cell r="AI342">
            <v>0.63</v>
          </cell>
          <cell r="AJ342">
            <v>1.1000000000000001</v>
          </cell>
          <cell r="AK342">
            <v>6.2</v>
          </cell>
          <cell r="AL342">
            <v>2.2000000000000002</v>
          </cell>
          <cell r="AM342">
            <v>440</v>
          </cell>
          <cell r="AN342">
            <v>260</v>
          </cell>
          <cell r="AO342">
            <v>18</v>
          </cell>
          <cell r="AP342">
            <v>160</v>
          </cell>
          <cell r="AQ342">
            <v>18</v>
          </cell>
          <cell r="AR342">
            <v>1.6</v>
          </cell>
          <cell r="AS342">
            <v>2.1</v>
          </cell>
        </row>
        <row r="343">
          <cell r="A343">
            <v>168</v>
          </cell>
          <cell r="B343" t="str">
            <v>Costeleta de porco meio gorda estufada com azeite e margarina</v>
          </cell>
          <cell r="C343" t="str">
            <v>Pratos compostos</v>
          </cell>
          <cell r="D343" t="str">
            <v>Pratos, incl. refeições prontas a comer (excluindo sopas e saladas)</v>
          </cell>
          <cell r="E343" t="str">
            <v>Pratos, excluindo pratos  de massa ou arroz, sanduíches e pizza</v>
          </cell>
          <cell r="F343">
            <v>277</v>
          </cell>
          <cell r="G343">
            <v>1150</v>
          </cell>
          <cell r="H343">
            <v>20.399999999999999</v>
          </cell>
          <cell r="I343">
            <v>6.7</v>
          </cell>
          <cell r="J343">
            <v>7.7</v>
          </cell>
          <cell r="K343">
            <v>3.3</v>
          </cell>
          <cell r="L343">
            <v>2.81</v>
          </cell>
          <cell r="M343">
            <v>0.1</v>
          </cell>
          <cell r="N343">
            <v>0.7</v>
          </cell>
          <cell r="O343">
            <v>0.5</v>
          </cell>
          <cell r="P343">
            <v>0.1</v>
          </cell>
          <cell r="Q343">
            <v>0.1</v>
          </cell>
          <cell r="R343">
            <v>0.2</v>
          </cell>
          <cell r="S343">
            <v>21.1</v>
          </cell>
          <cell r="T343">
            <v>1.2</v>
          </cell>
          <cell r="U343">
            <v>0.8</v>
          </cell>
          <cell r="V343">
            <v>53.8</v>
          </cell>
          <cell r="W343">
            <v>0</v>
          </cell>
          <cell r="X343">
            <v>70</v>
          </cell>
          <cell r="Y343">
            <v>10</v>
          </cell>
          <cell r="Z343">
            <v>6</v>
          </cell>
          <cell r="AA343">
            <v>0.6</v>
          </cell>
          <cell r="AB343">
            <v>0.5</v>
          </cell>
          <cell r="AC343">
            <v>0.36</v>
          </cell>
          <cell r="AD343">
            <v>0.16</v>
          </cell>
          <cell r="AE343">
            <v>3.9</v>
          </cell>
          <cell r="AF343">
            <v>11.7</v>
          </cell>
          <cell r="AG343">
            <v>4.46</v>
          </cell>
          <cell r="AH343">
            <v>0.22</v>
          </cell>
          <cell r="AI343">
            <v>0.63</v>
          </cell>
          <cell r="AJ343">
            <v>1.1000000000000001</v>
          </cell>
          <cell r="AK343">
            <v>6.2</v>
          </cell>
          <cell r="AL343">
            <v>2.25</v>
          </cell>
          <cell r="AM343">
            <v>460</v>
          </cell>
          <cell r="AN343">
            <v>260</v>
          </cell>
          <cell r="AO343">
            <v>18</v>
          </cell>
          <cell r="AP343">
            <v>160</v>
          </cell>
          <cell r="AQ343">
            <v>18</v>
          </cell>
          <cell r="AR343">
            <v>1.6</v>
          </cell>
          <cell r="AS343">
            <v>2.1</v>
          </cell>
        </row>
        <row r="344">
          <cell r="A344">
            <v>167</v>
          </cell>
          <cell r="B344" t="str">
            <v>Costeleta de porco meio gorda estufada com margarina</v>
          </cell>
          <cell r="C344" t="str">
            <v>Pratos compostos</v>
          </cell>
          <cell r="D344" t="str">
            <v>Pratos, incl. refeições prontas a comer (excluindo sopas e saladas)</v>
          </cell>
          <cell r="E344" t="str">
            <v>Pratos, excluindo pratos  de massa ou arroz, sanduíches e pizza</v>
          </cell>
          <cell r="F344">
            <v>272</v>
          </cell>
          <cell r="G344">
            <v>1130</v>
          </cell>
          <cell r="H344">
            <v>19.899999999999999</v>
          </cell>
          <cell r="I344">
            <v>7.3</v>
          </cell>
          <cell r="J344">
            <v>6.3</v>
          </cell>
          <cell r="K344">
            <v>3.7</v>
          </cell>
          <cell r="L344">
            <v>3.14</v>
          </cell>
          <cell r="M344">
            <v>0.1</v>
          </cell>
          <cell r="N344">
            <v>0.7</v>
          </cell>
          <cell r="O344">
            <v>0.5</v>
          </cell>
          <cell r="P344">
            <v>0.1</v>
          </cell>
          <cell r="Q344">
            <v>0.1</v>
          </cell>
          <cell r="R344">
            <v>0.2</v>
          </cell>
          <cell r="S344">
            <v>21.1</v>
          </cell>
          <cell r="T344">
            <v>1.2</v>
          </cell>
          <cell r="U344">
            <v>0.8</v>
          </cell>
          <cell r="V344">
            <v>54.2</v>
          </cell>
          <cell r="W344">
            <v>0</v>
          </cell>
          <cell r="X344">
            <v>70</v>
          </cell>
          <cell r="Y344">
            <v>24</v>
          </cell>
          <cell r="Z344">
            <v>16</v>
          </cell>
          <cell r="AA344">
            <v>0.6</v>
          </cell>
          <cell r="AB344">
            <v>0.16</v>
          </cell>
          <cell r="AC344">
            <v>0.36</v>
          </cell>
          <cell r="AD344">
            <v>0.16</v>
          </cell>
          <cell r="AE344">
            <v>3.9</v>
          </cell>
          <cell r="AF344">
            <v>11.7</v>
          </cell>
          <cell r="AG344">
            <v>4.46</v>
          </cell>
          <cell r="AH344">
            <v>0.22</v>
          </cell>
          <cell r="AI344">
            <v>0.63</v>
          </cell>
          <cell r="AJ344">
            <v>1.1000000000000001</v>
          </cell>
          <cell r="AK344">
            <v>6.2</v>
          </cell>
          <cell r="AL344">
            <v>2.3199999999999998</v>
          </cell>
          <cell r="AM344">
            <v>490</v>
          </cell>
          <cell r="AN344">
            <v>260</v>
          </cell>
          <cell r="AO344">
            <v>19</v>
          </cell>
          <cell r="AP344">
            <v>160</v>
          </cell>
          <cell r="AQ344">
            <v>18</v>
          </cell>
          <cell r="AR344">
            <v>1.6</v>
          </cell>
          <cell r="AS344">
            <v>2.1</v>
          </cell>
        </row>
        <row r="345">
          <cell r="A345">
            <v>165</v>
          </cell>
          <cell r="B345" t="str">
            <v>Costeleta de porco meio gorda estufada com óleo alimentar e banha</v>
          </cell>
          <cell r="C345" t="str">
            <v>Pratos compostos</v>
          </cell>
          <cell r="D345" t="str">
            <v>Pratos, incl. refeições prontas a comer (excluindo sopas e saladas)</v>
          </cell>
          <cell r="E345" t="str">
            <v>Pratos, excluindo pratos  de massa ou arroz, sanduíches e pizza</v>
          </cell>
          <cell r="F345">
            <v>280</v>
          </cell>
          <cell r="G345">
            <v>1160</v>
          </cell>
          <cell r="H345">
            <v>20.7</v>
          </cell>
          <cell r="I345">
            <v>6.4</v>
          </cell>
          <cell r="J345">
            <v>7</v>
          </cell>
          <cell r="K345">
            <v>4.5</v>
          </cell>
          <cell r="L345">
            <v>4.0199999999999996</v>
          </cell>
          <cell r="M345">
            <v>0.1</v>
          </cell>
          <cell r="N345">
            <v>0.7</v>
          </cell>
          <cell r="O345">
            <v>0.5</v>
          </cell>
          <cell r="P345">
            <v>0.1</v>
          </cell>
          <cell r="Q345">
            <v>0.1</v>
          </cell>
          <cell r="R345">
            <v>0.2</v>
          </cell>
          <cell r="S345">
            <v>21.1</v>
          </cell>
          <cell r="T345">
            <v>1.1000000000000001</v>
          </cell>
          <cell r="U345">
            <v>0.8</v>
          </cell>
          <cell r="V345">
            <v>53.6</v>
          </cell>
          <cell r="W345">
            <v>0</v>
          </cell>
          <cell r="X345">
            <v>71</v>
          </cell>
          <cell r="Y345">
            <v>0</v>
          </cell>
          <cell r="Z345">
            <v>0</v>
          </cell>
          <cell r="AA345">
            <v>0.6</v>
          </cell>
          <cell r="AB345">
            <v>1.64</v>
          </cell>
          <cell r="AC345">
            <v>0.36</v>
          </cell>
          <cell r="AD345">
            <v>0.16</v>
          </cell>
          <cell r="AE345">
            <v>3.9</v>
          </cell>
          <cell r="AF345">
            <v>11.7</v>
          </cell>
          <cell r="AG345">
            <v>4.46</v>
          </cell>
          <cell r="AH345">
            <v>0.22</v>
          </cell>
          <cell r="AI345">
            <v>0.63</v>
          </cell>
          <cell r="AJ345">
            <v>1.1000000000000001</v>
          </cell>
          <cell r="AK345">
            <v>6.2</v>
          </cell>
          <cell r="AL345">
            <v>2.2000000000000002</v>
          </cell>
          <cell r="AM345">
            <v>440</v>
          </cell>
          <cell r="AN345">
            <v>260</v>
          </cell>
          <cell r="AO345">
            <v>18</v>
          </cell>
          <cell r="AP345">
            <v>160</v>
          </cell>
          <cell r="AQ345">
            <v>18</v>
          </cell>
          <cell r="AR345">
            <v>1.6</v>
          </cell>
          <cell r="AS345">
            <v>2.1</v>
          </cell>
        </row>
        <row r="346">
          <cell r="A346">
            <v>158</v>
          </cell>
          <cell r="B346" t="str">
            <v>Costeleta de porco meio gorda estufada, sem molho</v>
          </cell>
          <cell r="C346" t="str">
            <v>Carne e produtos cárneos</v>
          </cell>
          <cell r="D346" t="str">
            <v>Carne de mamiferos e de aves</v>
          </cell>
          <cell r="E346" t="str">
            <v>Carne de mamíferos</v>
          </cell>
          <cell r="F346">
            <v>284</v>
          </cell>
          <cell r="G346">
            <v>1180</v>
          </cell>
          <cell r="H346">
            <v>19.600000000000001</v>
          </cell>
          <cell r="I346">
            <v>6.7</v>
          </cell>
          <cell r="J346">
            <v>6.5</v>
          </cell>
          <cell r="K346">
            <v>3.2</v>
          </cell>
          <cell r="L346">
            <v>2.7</v>
          </cell>
          <cell r="M346">
            <v>0.1</v>
          </cell>
          <cell r="N346">
            <v>0</v>
          </cell>
          <cell r="O346">
            <v>0</v>
          </cell>
          <cell r="P346">
            <v>0</v>
          </cell>
          <cell r="Q346">
            <v>0</v>
          </cell>
          <cell r="R346">
            <v>0</v>
          </cell>
          <cell r="S346">
            <v>26.9</v>
          </cell>
          <cell r="T346">
            <v>0.7</v>
          </cell>
          <cell r="U346">
            <v>0</v>
          </cell>
          <cell r="V346">
            <v>51</v>
          </cell>
          <cell r="W346">
            <v>0</v>
          </cell>
          <cell r="X346">
            <v>91</v>
          </cell>
          <cell r="Y346">
            <v>0</v>
          </cell>
          <cell r="Z346">
            <v>0</v>
          </cell>
          <cell r="AA346">
            <v>0.8</v>
          </cell>
          <cell r="AB346">
            <v>0.14000000000000001</v>
          </cell>
          <cell r="AC346">
            <v>0.49</v>
          </cell>
          <cell r="AD346">
            <v>0.22</v>
          </cell>
          <cell r="AE346">
            <v>4.7</v>
          </cell>
          <cell r="AF346">
            <v>10</v>
          </cell>
          <cell r="AG346">
            <v>5.7</v>
          </cell>
          <cell r="AH346">
            <v>0.26</v>
          </cell>
          <cell r="AI346">
            <v>0.88</v>
          </cell>
          <cell r="AJ346">
            <v>0</v>
          </cell>
          <cell r="AK346">
            <v>6.2</v>
          </cell>
          <cell r="AL346">
            <v>1.8</v>
          </cell>
          <cell r="AM346">
            <v>280</v>
          </cell>
          <cell r="AN346">
            <v>360</v>
          </cell>
          <cell r="AO346">
            <v>17</v>
          </cell>
          <cell r="AP346">
            <v>180</v>
          </cell>
          <cell r="AQ346">
            <v>19</v>
          </cell>
          <cell r="AR346">
            <v>2</v>
          </cell>
          <cell r="AS346">
            <v>2.5</v>
          </cell>
        </row>
        <row r="347">
          <cell r="A347">
            <v>191</v>
          </cell>
          <cell r="B347" t="str">
            <v>Costeleta de porco meio gorda frita panada</v>
          </cell>
          <cell r="C347" t="str">
            <v>Pratos compostos</v>
          </cell>
          <cell r="D347" t="str">
            <v>Pratos, incl. refeições prontas a comer (excluindo sopas e saladas)</v>
          </cell>
          <cell r="E347" t="str">
            <v>Pratos, excluindo pratos  de massa ou arroz, sanduíches e pizza</v>
          </cell>
          <cell r="F347">
            <v>341</v>
          </cell>
          <cell r="G347">
            <v>1420</v>
          </cell>
          <cell r="H347">
            <v>24.1</v>
          </cell>
          <cell r="I347">
            <v>6.5</v>
          </cell>
          <cell r="J347">
            <v>7.2</v>
          </cell>
          <cell r="K347">
            <v>7.5</v>
          </cell>
          <cell r="L347">
            <v>7.04</v>
          </cell>
          <cell r="M347">
            <v>0.1</v>
          </cell>
          <cell r="N347">
            <v>8.6</v>
          </cell>
          <cell r="O347">
            <v>0.3</v>
          </cell>
          <cell r="P347">
            <v>0</v>
          </cell>
          <cell r="Q347">
            <v>8.3000000000000007</v>
          </cell>
          <cell r="R347">
            <v>0.4</v>
          </cell>
          <cell r="S347">
            <v>22.1</v>
          </cell>
          <cell r="T347">
            <v>1</v>
          </cell>
          <cell r="U347">
            <v>0</v>
          </cell>
          <cell r="V347">
            <v>42.1</v>
          </cell>
          <cell r="W347">
            <v>0</v>
          </cell>
          <cell r="X347">
            <v>113</v>
          </cell>
          <cell r="Y347">
            <v>23</v>
          </cell>
          <cell r="Z347">
            <v>0</v>
          </cell>
          <cell r="AA347">
            <v>0.7</v>
          </cell>
          <cell r="AB347">
            <v>4.8</v>
          </cell>
          <cell r="AC347">
            <v>0.38</v>
          </cell>
          <cell r="AD347">
            <v>0.23</v>
          </cell>
          <cell r="AE347">
            <v>4.9000000000000004</v>
          </cell>
          <cell r="AF347">
            <v>11.6</v>
          </cell>
          <cell r="AG347">
            <v>4.7699999999999996</v>
          </cell>
          <cell r="AH347">
            <v>0.26</v>
          </cell>
          <cell r="AI347">
            <v>0.82</v>
          </cell>
          <cell r="AJ347">
            <v>0</v>
          </cell>
          <cell r="AK347">
            <v>10</v>
          </cell>
          <cell r="AL347">
            <v>2.0299999999999998</v>
          </cell>
          <cell r="AM347">
            <v>410</v>
          </cell>
          <cell r="AN347">
            <v>280</v>
          </cell>
          <cell r="AO347">
            <v>24</v>
          </cell>
          <cell r="AP347">
            <v>200</v>
          </cell>
          <cell r="AQ347">
            <v>23</v>
          </cell>
          <cell r="AR347">
            <v>1.9</v>
          </cell>
          <cell r="AS347">
            <v>2.2999999999999998</v>
          </cell>
        </row>
        <row r="348">
          <cell r="A348">
            <v>178</v>
          </cell>
          <cell r="B348" t="str">
            <v>Costeleta de porco meio gorda grelhada</v>
          </cell>
          <cell r="C348" t="str">
            <v>Carne e produtos cárneos</v>
          </cell>
          <cell r="D348" t="str">
            <v>Carne de mamiferos e de aves</v>
          </cell>
          <cell r="E348" t="str">
            <v>Carne de mamíferos</v>
          </cell>
          <cell r="F348">
            <v>261</v>
          </cell>
          <cell r="G348">
            <v>1090</v>
          </cell>
          <cell r="H348">
            <v>17</v>
          </cell>
          <cell r="I348">
            <v>5.9</v>
          </cell>
          <cell r="J348">
            <v>5.7</v>
          </cell>
          <cell r="K348">
            <v>2.8</v>
          </cell>
          <cell r="L348">
            <v>2.4</v>
          </cell>
          <cell r="M348">
            <v>0.1</v>
          </cell>
          <cell r="N348">
            <v>0</v>
          </cell>
          <cell r="O348">
            <v>0</v>
          </cell>
          <cell r="P348">
            <v>0</v>
          </cell>
          <cell r="Q348">
            <v>0</v>
          </cell>
          <cell r="R348">
            <v>0</v>
          </cell>
          <cell r="S348">
            <v>27</v>
          </cell>
          <cell r="T348">
            <v>0.6</v>
          </cell>
          <cell r="U348">
            <v>0</v>
          </cell>
          <cell r="V348">
            <v>53.2</v>
          </cell>
          <cell r="W348">
            <v>0</v>
          </cell>
          <cell r="X348">
            <v>96</v>
          </cell>
          <cell r="Y348">
            <v>0</v>
          </cell>
          <cell r="Z348">
            <v>0</v>
          </cell>
          <cell r="AA348">
            <v>1</v>
          </cell>
          <cell r="AB348">
            <v>0.13</v>
          </cell>
          <cell r="AC348">
            <v>0.85</v>
          </cell>
          <cell r="AD348">
            <v>0.25</v>
          </cell>
          <cell r="AE348">
            <v>7</v>
          </cell>
          <cell r="AF348">
            <v>13</v>
          </cell>
          <cell r="AG348">
            <v>5.8</v>
          </cell>
          <cell r="AH348">
            <v>0.4</v>
          </cell>
          <cell r="AI348">
            <v>1</v>
          </cell>
          <cell r="AJ348">
            <v>0</v>
          </cell>
          <cell r="AK348">
            <v>7.3</v>
          </cell>
          <cell r="AL348">
            <v>1.8</v>
          </cell>
          <cell r="AM348">
            <v>240</v>
          </cell>
          <cell r="AN348">
            <v>430</v>
          </cell>
          <cell r="AO348">
            <v>20</v>
          </cell>
          <cell r="AP348">
            <v>240</v>
          </cell>
          <cell r="AQ348">
            <v>28</v>
          </cell>
          <cell r="AR348">
            <v>1.8</v>
          </cell>
          <cell r="AS348">
            <v>3</v>
          </cell>
          <cell r="AU348">
            <v>0.2</v>
          </cell>
        </row>
        <row r="349">
          <cell r="A349">
            <v>223</v>
          </cell>
          <cell r="B349" t="str">
            <v>Costeleta de vitela crua</v>
          </cell>
          <cell r="C349" t="str">
            <v>Carne e produtos cárneos</v>
          </cell>
          <cell r="D349" t="str">
            <v>Carne de mamiferos e de aves</v>
          </cell>
          <cell r="E349" t="str">
            <v>Carne de mamíferos</v>
          </cell>
          <cell r="F349">
            <v>121</v>
          </cell>
          <cell r="G349">
            <v>507</v>
          </cell>
          <cell r="H349">
            <v>4.5</v>
          </cell>
          <cell r="I349">
            <v>1.9</v>
          </cell>
          <cell r="J349">
            <v>2.2000000000000002</v>
          </cell>
          <cell r="K349">
            <v>0.2</v>
          </cell>
          <cell r="L349">
            <v>0.1</v>
          </cell>
          <cell r="M349">
            <v>0.2</v>
          </cell>
          <cell r="N349">
            <v>0</v>
          </cell>
          <cell r="O349">
            <v>0</v>
          </cell>
          <cell r="P349">
            <v>0</v>
          </cell>
          <cell r="Q349">
            <v>0</v>
          </cell>
          <cell r="R349">
            <v>0</v>
          </cell>
          <cell r="S349">
            <v>20</v>
          </cell>
          <cell r="T349">
            <v>0.1</v>
          </cell>
          <cell r="U349">
            <v>0</v>
          </cell>
          <cell r="V349">
            <v>73.599999999999994</v>
          </cell>
          <cell r="W349">
            <v>0</v>
          </cell>
          <cell r="X349">
            <v>73</v>
          </cell>
          <cell r="Y349">
            <v>0</v>
          </cell>
          <cell r="Z349">
            <v>0</v>
          </cell>
          <cell r="AA349">
            <v>0</v>
          </cell>
          <cell r="AB349">
            <v>0.3</v>
          </cell>
          <cell r="AC349">
            <v>0.25</v>
          </cell>
          <cell r="AD349">
            <v>0.21</v>
          </cell>
          <cell r="AE349">
            <v>6.6</v>
          </cell>
          <cell r="AF349">
            <v>11</v>
          </cell>
          <cell r="AG349">
            <v>4.3</v>
          </cell>
          <cell r="AH349">
            <v>0.31</v>
          </cell>
          <cell r="AI349">
            <v>1</v>
          </cell>
          <cell r="AJ349">
            <v>0</v>
          </cell>
          <cell r="AK349">
            <v>5.3</v>
          </cell>
          <cell r="AL349">
            <v>1.9</v>
          </cell>
          <cell r="AM349">
            <v>26</v>
          </cell>
          <cell r="AN349">
            <v>390</v>
          </cell>
          <cell r="AO349">
            <v>13</v>
          </cell>
          <cell r="AP349">
            <v>230</v>
          </cell>
          <cell r="AQ349">
            <v>20</v>
          </cell>
          <cell r="AR349">
            <v>0.9</v>
          </cell>
          <cell r="AS349">
            <v>3.1</v>
          </cell>
        </row>
        <row r="350">
          <cell r="A350">
            <v>238</v>
          </cell>
          <cell r="B350" t="str">
            <v>Costeleta de vitela frita com margarina</v>
          </cell>
          <cell r="C350" t="str">
            <v>Carne e produtos cárneos</v>
          </cell>
          <cell r="D350" t="str">
            <v>Carne de mamiferos e de aves</v>
          </cell>
          <cell r="E350" t="str">
            <v>Carne de mamíferos</v>
          </cell>
          <cell r="F350">
            <v>183</v>
          </cell>
          <cell r="G350">
            <v>764</v>
          </cell>
          <cell r="H350">
            <v>9.9</v>
          </cell>
          <cell r="I350">
            <v>4.5999999999999996</v>
          </cell>
          <cell r="J350">
            <v>3.6</v>
          </cell>
          <cell r="K350">
            <v>1.5</v>
          </cell>
          <cell r="L350">
            <v>1.29</v>
          </cell>
          <cell r="M350">
            <v>0.2</v>
          </cell>
          <cell r="N350">
            <v>0</v>
          </cell>
          <cell r="O350">
            <v>0</v>
          </cell>
          <cell r="P350">
            <v>0</v>
          </cell>
          <cell r="Q350">
            <v>0</v>
          </cell>
          <cell r="R350">
            <v>0</v>
          </cell>
          <cell r="S350">
            <v>23.4</v>
          </cell>
          <cell r="T350">
            <v>1.1000000000000001</v>
          </cell>
          <cell r="U350">
            <v>0</v>
          </cell>
          <cell r="V350">
            <v>63.4</v>
          </cell>
          <cell r="W350">
            <v>0</v>
          </cell>
          <cell r="X350">
            <v>85</v>
          </cell>
          <cell r="Y350">
            <v>35</v>
          </cell>
          <cell r="Z350">
            <v>23</v>
          </cell>
          <cell r="AA350">
            <v>0</v>
          </cell>
          <cell r="AB350">
            <v>0.35</v>
          </cell>
          <cell r="AC350">
            <v>0.15</v>
          </cell>
          <cell r="AD350">
            <v>0.2</v>
          </cell>
          <cell r="AE350">
            <v>5.8</v>
          </cell>
          <cell r="AF350">
            <v>12.8</v>
          </cell>
          <cell r="AG350">
            <v>5.0199999999999996</v>
          </cell>
          <cell r="AH350">
            <v>0.2</v>
          </cell>
          <cell r="AI350">
            <v>0.85</v>
          </cell>
          <cell r="AJ350">
            <v>0</v>
          </cell>
          <cell r="AK350">
            <v>5.0999999999999996</v>
          </cell>
          <cell r="AL350">
            <v>3.21</v>
          </cell>
          <cell r="AM350">
            <v>420</v>
          </cell>
          <cell r="AN350">
            <v>310</v>
          </cell>
          <cell r="AO350">
            <v>14</v>
          </cell>
          <cell r="AP350">
            <v>230</v>
          </cell>
          <cell r="AQ350">
            <v>22</v>
          </cell>
          <cell r="AR350">
            <v>1</v>
          </cell>
          <cell r="AS350">
            <v>3.6</v>
          </cell>
        </row>
        <row r="351">
          <cell r="A351">
            <v>1143</v>
          </cell>
          <cell r="B351" t="str">
            <v>Costeleta de vitela frita panada</v>
          </cell>
          <cell r="C351" t="str">
            <v>Pratos compostos</v>
          </cell>
          <cell r="D351" t="str">
            <v>Pratos, incl. refeições prontas a comer (excluindo sopas e saladas)</v>
          </cell>
          <cell r="E351" t="str">
            <v>Pratos, excluindo pratos  de massa ou arroz, sanduíches e pizza</v>
          </cell>
          <cell r="F351">
            <v>148</v>
          </cell>
          <cell r="G351">
            <v>622</v>
          </cell>
          <cell r="H351">
            <v>5.3</v>
          </cell>
          <cell r="I351">
            <v>2</v>
          </cell>
          <cell r="J351">
            <v>2.4</v>
          </cell>
          <cell r="K351">
            <v>0.5</v>
          </cell>
          <cell r="L351">
            <v>0.35199999999999998</v>
          </cell>
          <cell r="M351">
            <v>0.2</v>
          </cell>
          <cell r="N351">
            <v>3.4</v>
          </cell>
          <cell r="O351">
            <v>0.4</v>
          </cell>
          <cell r="P351">
            <v>0</v>
          </cell>
          <cell r="Q351">
            <v>3</v>
          </cell>
          <cell r="R351">
            <v>0.5</v>
          </cell>
          <cell r="S351">
            <v>19.7</v>
          </cell>
          <cell r="T351">
            <v>0.2</v>
          </cell>
          <cell r="U351">
            <v>1</v>
          </cell>
          <cell r="V351">
            <v>68</v>
          </cell>
          <cell r="W351">
            <v>0</v>
          </cell>
          <cell r="X351">
            <v>114</v>
          </cell>
          <cell r="Y351">
            <v>84</v>
          </cell>
          <cell r="Z351">
            <v>360</v>
          </cell>
          <cell r="AA351">
            <v>0.2</v>
          </cell>
          <cell r="AB351">
            <v>0.76</v>
          </cell>
          <cell r="AC351">
            <v>0.26</v>
          </cell>
          <cell r="AD351">
            <v>0.26</v>
          </cell>
          <cell r="AE351">
            <v>5.8</v>
          </cell>
          <cell r="AF351">
            <v>10.199999999999999</v>
          </cell>
          <cell r="AG351">
            <v>4.32</v>
          </cell>
          <cell r="AH351">
            <v>0.33</v>
          </cell>
          <cell r="AI351">
            <v>0.98</v>
          </cell>
          <cell r="AJ351">
            <v>23.8</v>
          </cell>
          <cell r="AK351">
            <v>30</v>
          </cell>
          <cell r="AL351">
            <v>2.06</v>
          </cell>
          <cell r="AM351">
            <v>63</v>
          </cell>
          <cell r="AN351">
            <v>450</v>
          </cell>
          <cell r="AO351">
            <v>43</v>
          </cell>
          <cell r="AP351">
            <v>240</v>
          </cell>
          <cell r="AQ351">
            <v>25</v>
          </cell>
          <cell r="AR351">
            <v>1.6</v>
          </cell>
          <cell r="AS351">
            <v>3</v>
          </cell>
        </row>
        <row r="352">
          <cell r="A352">
            <v>239</v>
          </cell>
          <cell r="B352" t="str">
            <v>Costeleta de vitela frita, sem molho</v>
          </cell>
          <cell r="C352" t="str">
            <v>Carne e produtos cárneos</v>
          </cell>
          <cell r="D352" t="str">
            <v>Carne de mamiferos e de aves</v>
          </cell>
          <cell r="E352" t="str">
            <v>Carne de mamíferos</v>
          </cell>
          <cell r="F352">
            <v>159</v>
          </cell>
          <cell r="G352">
            <v>668</v>
          </cell>
          <cell r="H352">
            <v>6.9</v>
          </cell>
          <cell r="I352">
            <v>3.1</v>
          </cell>
          <cell r="J352">
            <v>2.9</v>
          </cell>
          <cell r="K352">
            <v>0.7</v>
          </cell>
          <cell r="L352">
            <v>0.6</v>
          </cell>
          <cell r="M352">
            <v>0.2</v>
          </cell>
          <cell r="N352">
            <v>0</v>
          </cell>
          <cell r="O352">
            <v>0</v>
          </cell>
          <cell r="P352">
            <v>0</v>
          </cell>
          <cell r="Q352">
            <v>0</v>
          </cell>
          <cell r="R352">
            <v>0</v>
          </cell>
          <cell r="S352">
            <v>24.3</v>
          </cell>
          <cell r="T352">
            <v>0.5</v>
          </cell>
          <cell r="U352">
            <v>0</v>
          </cell>
          <cell r="V352">
            <v>66.599999999999994</v>
          </cell>
          <cell r="W352">
            <v>0</v>
          </cell>
          <cell r="X352">
            <v>94</v>
          </cell>
          <cell r="Y352">
            <v>11</v>
          </cell>
          <cell r="Z352">
            <v>6</v>
          </cell>
          <cell r="AA352">
            <v>0.1</v>
          </cell>
          <cell r="AB352">
            <v>0.2</v>
          </cell>
          <cell r="AC352">
            <v>0.14000000000000001</v>
          </cell>
          <cell r="AD352">
            <v>0.23</v>
          </cell>
          <cell r="AE352">
            <v>6.8</v>
          </cell>
          <cell r="AF352">
            <v>12</v>
          </cell>
          <cell r="AG352">
            <v>5.5</v>
          </cell>
          <cell r="AH352">
            <v>0.18</v>
          </cell>
          <cell r="AI352">
            <v>0.9</v>
          </cell>
          <cell r="AJ352">
            <v>0</v>
          </cell>
          <cell r="AK352">
            <v>5.8</v>
          </cell>
          <cell r="AL352">
            <v>2.2000000000000002</v>
          </cell>
          <cell r="AM352">
            <v>200</v>
          </cell>
          <cell r="AN352">
            <v>350</v>
          </cell>
          <cell r="AO352">
            <v>15</v>
          </cell>
          <cell r="AP352">
            <v>250</v>
          </cell>
          <cell r="AQ352">
            <v>24</v>
          </cell>
          <cell r="AR352">
            <v>1.2</v>
          </cell>
          <cell r="AS352">
            <v>4</v>
          </cell>
          <cell r="AU352">
            <v>2</v>
          </cell>
        </row>
        <row r="353">
          <cell r="A353">
            <v>235</v>
          </cell>
          <cell r="B353" t="str">
            <v>Costeleta de vitela grelhada</v>
          </cell>
          <cell r="C353" t="str">
            <v>Carne e produtos cárneos</v>
          </cell>
          <cell r="D353" t="str">
            <v>Carne de mamiferos e de aves</v>
          </cell>
          <cell r="E353" t="str">
            <v>Carne de mamíferos</v>
          </cell>
          <cell r="F353">
            <v>131</v>
          </cell>
          <cell r="G353">
            <v>551</v>
          </cell>
          <cell r="H353">
            <v>3.3</v>
          </cell>
          <cell r="I353">
            <v>1.4</v>
          </cell>
          <cell r="J353">
            <v>1.6</v>
          </cell>
          <cell r="K353">
            <v>0.2</v>
          </cell>
          <cell r="L353">
            <v>0.1</v>
          </cell>
          <cell r="M353">
            <v>0.2</v>
          </cell>
          <cell r="N353">
            <v>0</v>
          </cell>
          <cell r="O353">
            <v>0</v>
          </cell>
          <cell r="P353">
            <v>0</v>
          </cell>
          <cell r="Q353">
            <v>0</v>
          </cell>
          <cell r="R353">
            <v>0</v>
          </cell>
          <cell r="S353">
            <v>25.2</v>
          </cell>
          <cell r="T353">
            <v>0.5</v>
          </cell>
          <cell r="U353">
            <v>0</v>
          </cell>
          <cell r="V353">
            <v>69</v>
          </cell>
          <cell r="W353">
            <v>0</v>
          </cell>
          <cell r="X353">
            <v>101</v>
          </cell>
          <cell r="Y353">
            <v>0</v>
          </cell>
          <cell r="Z353">
            <v>0</v>
          </cell>
          <cell r="AA353">
            <v>0</v>
          </cell>
          <cell r="AB353">
            <v>0.22</v>
          </cell>
          <cell r="AC353">
            <v>0.15</v>
          </cell>
          <cell r="AD353">
            <v>0.24</v>
          </cell>
          <cell r="AE353">
            <v>5.9</v>
          </cell>
          <cell r="AF353">
            <v>11</v>
          </cell>
          <cell r="AG353">
            <v>5.4</v>
          </cell>
          <cell r="AH353">
            <v>0.18</v>
          </cell>
          <cell r="AI353">
            <v>0.97</v>
          </cell>
          <cell r="AJ353">
            <v>0</v>
          </cell>
          <cell r="AK353">
            <v>5.9</v>
          </cell>
          <cell r="AL353">
            <v>1.7</v>
          </cell>
          <cell r="AM353">
            <v>190</v>
          </cell>
          <cell r="AN353">
            <v>360</v>
          </cell>
          <cell r="AO353">
            <v>15</v>
          </cell>
          <cell r="AP353">
            <v>260</v>
          </cell>
          <cell r="AQ353">
            <v>25</v>
          </cell>
          <cell r="AR353">
            <v>1.2</v>
          </cell>
          <cell r="AS353">
            <v>4.0999999999999996</v>
          </cell>
          <cell r="AU353">
            <v>2</v>
          </cell>
        </row>
        <row r="354">
          <cell r="A354">
            <v>122</v>
          </cell>
          <cell r="B354" t="str">
            <v>Costeleta ou perna de borrego assada com azeite e margarina</v>
          </cell>
          <cell r="C354" t="str">
            <v>Carne e produtos cárneos</v>
          </cell>
          <cell r="D354" t="str">
            <v>Carne de mamiferos e de aves</v>
          </cell>
          <cell r="E354" t="str">
            <v>Carne de mamíferos</v>
          </cell>
          <cell r="F354">
            <v>234</v>
          </cell>
          <cell r="G354">
            <v>973</v>
          </cell>
          <cell r="H354">
            <v>15.6</v>
          </cell>
          <cell r="I354">
            <v>5.5</v>
          </cell>
          <cell r="J354">
            <v>7</v>
          </cell>
          <cell r="K354">
            <v>1.8</v>
          </cell>
          <cell r="L354">
            <v>1.53</v>
          </cell>
          <cell r="M354">
            <v>0.2</v>
          </cell>
          <cell r="N354">
            <v>0</v>
          </cell>
          <cell r="O354">
            <v>0</v>
          </cell>
          <cell r="P354">
            <v>0</v>
          </cell>
          <cell r="Q354">
            <v>0</v>
          </cell>
          <cell r="R354">
            <v>0</v>
          </cell>
          <cell r="S354">
            <v>23.3</v>
          </cell>
          <cell r="T354">
            <v>1.4</v>
          </cell>
          <cell r="U354">
            <v>0</v>
          </cell>
          <cell r="V354">
            <v>57.9</v>
          </cell>
          <cell r="W354">
            <v>0</v>
          </cell>
          <cell r="X354">
            <v>80</v>
          </cell>
          <cell r="Y354">
            <v>32</v>
          </cell>
          <cell r="Z354">
            <v>22</v>
          </cell>
          <cell r="AA354">
            <v>0.4</v>
          </cell>
          <cell r="AB354">
            <v>0.87</v>
          </cell>
          <cell r="AC354">
            <v>0.09</v>
          </cell>
          <cell r="AD354">
            <v>0.24</v>
          </cell>
          <cell r="AE354">
            <v>4.4000000000000004</v>
          </cell>
          <cell r="AF354">
            <v>10.3</v>
          </cell>
          <cell r="AG354">
            <v>4.37</v>
          </cell>
          <cell r="AH354">
            <v>0.24</v>
          </cell>
          <cell r="AI354">
            <v>1.7</v>
          </cell>
          <cell r="AJ354">
            <v>0</v>
          </cell>
          <cell r="AK354">
            <v>2.9</v>
          </cell>
          <cell r="AL354">
            <v>2.65</v>
          </cell>
          <cell r="AM354">
            <v>560</v>
          </cell>
          <cell r="AN354">
            <v>220</v>
          </cell>
          <cell r="AO354">
            <v>12</v>
          </cell>
          <cell r="AP354">
            <v>220</v>
          </cell>
          <cell r="AQ354">
            <v>30</v>
          </cell>
          <cell r="AR354">
            <v>2</v>
          </cell>
          <cell r="AS354">
            <v>4.5</v>
          </cell>
        </row>
        <row r="355">
          <cell r="A355">
            <v>123</v>
          </cell>
          <cell r="B355" t="str">
            <v>Costeleta ou perna de borrego assada com margarina</v>
          </cell>
          <cell r="C355" t="str">
            <v>Carne e produtos cárneos</v>
          </cell>
          <cell r="D355" t="str">
            <v>Carne de mamiferos e de aves</v>
          </cell>
          <cell r="E355" t="str">
            <v>Carne de mamíferos</v>
          </cell>
          <cell r="F355">
            <v>224</v>
          </cell>
          <cell r="G355">
            <v>933</v>
          </cell>
          <cell r="H355">
            <v>14.5</v>
          </cell>
          <cell r="I355">
            <v>6.9</v>
          </cell>
          <cell r="J355">
            <v>3.7</v>
          </cell>
          <cell r="K355">
            <v>2.6</v>
          </cell>
          <cell r="L355">
            <v>2.2799999999999998</v>
          </cell>
          <cell r="M355">
            <v>0.2</v>
          </cell>
          <cell r="N355">
            <v>0</v>
          </cell>
          <cell r="O355">
            <v>0</v>
          </cell>
          <cell r="P355">
            <v>0</v>
          </cell>
          <cell r="Q355">
            <v>0</v>
          </cell>
          <cell r="R355">
            <v>0</v>
          </cell>
          <cell r="S355">
            <v>23.3</v>
          </cell>
          <cell r="T355">
            <v>1.6</v>
          </cell>
          <cell r="U355">
            <v>0</v>
          </cell>
          <cell r="V355">
            <v>58.7</v>
          </cell>
          <cell r="W355">
            <v>0</v>
          </cell>
          <cell r="X355">
            <v>81</v>
          </cell>
          <cell r="Y355">
            <v>64</v>
          </cell>
          <cell r="Z355">
            <v>43</v>
          </cell>
          <cell r="AA355">
            <v>0.4</v>
          </cell>
          <cell r="AB355">
            <v>0.12</v>
          </cell>
          <cell r="AC355">
            <v>0.09</v>
          </cell>
          <cell r="AD355">
            <v>0.24</v>
          </cell>
          <cell r="AE355">
            <v>4.4000000000000004</v>
          </cell>
          <cell r="AF355">
            <v>10.3</v>
          </cell>
          <cell r="AG355">
            <v>4.37</v>
          </cell>
          <cell r="AH355">
            <v>0.24</v>
          </cell>
          <cell r="AI355">
            <v>1.7</v>
          </cell>
          <cell r="AJ355">
            <v>0</v>
          </cell>
          <cell r="AK355">
            <v>2.9</v>
          </cell>
          <cell r="AL355">
            <v>2.82</v>
          </cell>
          <cell r="AM355">
            <v>620</v>
          </cell>
          <cell r="AN355">
            <v>220</v>
          </cell>
          <cell r="AO355">
            <v>12</v>
          </cell>
          <cell r="AP355">
            <v>220</v>
          </cell>
          <cell r="AQ355">
            <v>30</v>
          </cell>
          <cell r="AR355">
            <v>2</v>
          </cell>
          <cell r="AS355">
            <v>4.5</v>
          </cell>
        </row>
        <row r="356">
          <cell r="A356">
            <v>124</v>
          </cell>
          <cell r="B356" t="str">
            <v>Costeleta ou perna de borrego frita com margarina, sem molho</v>
          </cell>
          <cell r="C356" t="str">
            <v>Carne e produtos cárneos</v>
          </cell>
          <cell r="D356" t="str">
            <v>Carne de mamiferos e de aves</v>
          </cell>
          <cell r="E356" t="str">
            <v>Carne de mamíferos</v>
          </cell>
          <cell r="F356">
            <v>166</v>
          </cell>
          <cell r="G356">
            <v>698</v>
          </cell>
          <cell r="H356">
            <v>7.6</v>
          </cell>
          <cell r="I356">
            <v>3.4</v>
          </cell>
          <cell r="J356">
            <v>2.2999999999999998</v>
          </cell>
          <cell r="K356">
            <v>0.7</v>
          </cell>
          <cell r="L356">
            <v>0.4</v>
          </cell>
          <cell r="M356">
            <v>0.3</v>
          </cell>
          <cell r="N356">
            <v>0</v>
          </cell>
          <cell r="O356">
            <v>0</v>
          </cell>
          <cell r="P356">
            <v>0</v>
          </cell>
          <cell r="Q356">
            <v>0</v>
          </cell>
          <cell r="R356">
            <v>0</v>
          </cell>
          <cell r="S356">
            <v>24.5</v>
          </cell>
          <cell r="T356">
            <v>0.4</v>
          </cell>
          <cell r="U356">
            <v>0</v>
          </cell>
          <cell r="V356">
            <v>65.8</v>
          </cell>
          <cell r="W356">
            <v>0</v>
          </cell>
          <cell r="X356">
            <v>87</v>
          </cell>
          <cell r="Y356">
            <v>8</v>
          </cell>
          <cell r="Z356">
            <v>0</v>
          </cell>
          <cell r="AA356">
            <v>0.5</v>
          </cell>
          <cell r="AB356">
            <v>0.3</v>
          </cell>
          <cell r="AC356">
            <v>0.11</v>
          </cell>
          <cell r="AD356">
            <v>0.25</v>
          </cell>
          <cell r="AE356">
            <v>4.5999999999999996</v>
          </cell>
          <cell r="AF356">
            <v>9.1999999999999993</v>
          </cell>
          <cell r="AG356">
            <v>4.5999999999999996</v>
          </cell>
          <cell r="AH356">
            <v>0.28999999999999998</v>
          </cell>
          <cell r="AI356">
            <v>1.8</v>
          </cell>
          <cell r="AJ356">
            <v>0</v>
          </cell>
          <cell r="AK356">
            <v>3.1</v>
          </cell>
          <cell r="AL356">
            <v>2.1</v>
          </cell>
          <cell r="AM356">
            <v>180</v>
          </cell>
          <cell r="AN356">
            <v>300</v>
          </cell>
          <cell r="AO356">
            <v>13</v>
          </cell>
          <cell r="AP356">
            <v>250</v>
          </cell>
          <cell r="AQ356">
            <v>32</v>
          </cell>
          <cell r="AR356">
            <v>2.1</v>
          </cell>
          <cell r="AS356">
            <v>5</v>
          </cell>
          <cell r="AU356">
            <v>7</v>
          </cell>
        </row>
        <row r="357">
          <cell r="A357">
            <v>116</v>
          </cell>
          <cell r="B357" t="str">
            <v>Costeleta ou perna de borrego, assada, sem molho</v>
          </cell>
          <cell r="C357" t="str">
            <v>Carne e produtos cárneos</v>
          </cell>
          <cell r="D357" t="str">
            <v>Carne de mamiferos e de aves</v>
          </cell>
          <cell r="E357" t="str">
            <v>Carne de mamíferos</v>
          </cell>
          <cell r="F357">
            <v>168</v>
          </cell>
          <cell r="G357">
            <v>706</v>
          </cell>
          <cell r="H357">
            <v>8</v>
          </cell>
          <cell r="I357">
            <v>3.5</v>
          </cell>
          <cell r="J357">
            <v>2.6</v>
          </cell>
          <cell r="K357">
            <v>0.4</v>
          </cell>
          <cell r="L357">
            <v>0.1</v>
          </cell>
          <cell r="M357">
            <v>0.4</v>
          </cell>
          <cell r="N357">
            <v>0</v>
          </cell>
          <cell r="O357">
            <v>0</v>
          </cell>
          <cell r="P357">
            <v>0</v>
          </cell>
          <cell r="Q357">
            <v>0</v>
          </cell>
          <cell r="R357">
            <v>0</v>
          </cell>
          <cell r="S357">
            <v>24.1</v>
          </cell>
          <cell r="T357">
            <v>0.4</v>
          </cell>
          <cell r="U357">
            <v>0</v>
          </cell>
          <cell r="V357">
            <v>65.099999999999994</v>
          </cell>
          <cell r="W357">
            <v>0</v>
          </cell>
          <cell r="X357">
            <v>88</v>
          </cell>
          <cell r="Y357">
            <v>0</v>
          </cell>
          <cell r="Z357">
            <v>0</v>
          </cell>
          <cell r="AA357">
            <v>0.4</v>
          </cell>
          <cell r="AB357">
            <v>0.1</v>
          </cell>
          <cell r="AC357">
            <v>0.11</v>
          </cell>
          <cell r="AD357">
            <v>0.25</v>
          </cell>
          <cell r="AE357">
            <v>4.5</v>
          </cell>
          <cell r="AF357">
            <v>9</v>
          </cell>
          <cell r="AG357">
            <v>4.5</v>
          </cell>
          <cell r="AH357">
            <v>0.28999999999999998</v>
          </cell>
          <cell r="AI357">
            <v>1.8</v>
          </cell>
          <cell r="AJ357">
            <v>0</v>
          </cell>
          <cell r="AK357">
            <v>3.1</v>
          </cell>
          <cell r="AL357">
            <v>2.19</v>
          </cell>
          <cell r="AM357">
            <v>170</v>
          </cell>
          <cell r="AN357">
            <v>290</v>
          </cell>
          <cell r="AO357">
            <v>13</v>
          </cell>
          <cell r="AP357">
            <v>240</v>
          </cell>
          <cell r="AQ357">
            <v>31</v>
          </cell>
          <cell r="AR357">
            <v>2.2000000000000002</v>
          </cell>
          <cell r="AS357">
            <v>4.9000000000000004</v>
          </cell>
          <cell r="AU357">
            <v>7</v>
          </cell>
        </row>
        <row r="358">
          <cell r="A358">
            <v>102</v>
          </cell>
          <cell r="B358" t="str">
            <v xml:space="preserve">Costeleta ou perna de borrego, cozida </v>
          </cell>
          <cell r="C358" t="str">
            <v>Carne e produtos cárneos</v>
          </cell>
          <cell r="D358" t="str">
            <v>Carne de mamiferos e de aves</v>
          </cell>
          <cell r="E358" t="str">
            <v>Carne de mamíferos</v>
          </cell>
          <cell r="F358">
            <v>157</v>
          </cell>
          <cell r="G358">
            <v>661</v>
          </cell>
          <cell r="H358">
            <v>5.7</v>
          </cell>
          <cell r="I358">
            <v>2.5</v>
          </cell>
          <cell r="J358">
            <v>1.8</v>
          </cell>
          <cell r="K358">
            <v>0.2</v>
          </cell>
          <cell r="L358">
            <v>0.1</v>
          </cell>
          <cell r="M358">
            <v>0.3</v>
          </cell>
          <cell r="N358">
            <v>0</v>
          </cell>
          <cell r="O358">
            <v>0</v>
          </cell>
          <cell r="P358">
            <v>0</v>
          </cell>
          <cell r="Q358">
            <v>0</v>
          </cell>
          <cell r="R358">
            <v>0</v>
          </cell>
          <cell r="S358">
            <v>26.5</v>
          </cell>
          <cell r="T358">
            <v>0.4</v>
          </cell>
          <cell r="U358">
            <v>0</v>
          </cell>
          <cell r="V358">
            <v>65.7</v>
          </cell>
          <cell r="W358">
            <v>0</v>
          </cell>
          <cell r="X358">
            <v>91</v>
          </cell>
          <cell r="Y358">
            <v>0</v>
          </cell>
          <cell r="Z358">
            <v>0</v>
          </cell>
          <cell r="AA358">
            <v>0.4</v>
          </cell>
          <cell r="AB358">
            <v>0.11</v>
          </cell>
          <cell r="AC358">
            <v>0.08</v>
          </cell>
          <cell r="AD358">
            <v>0.19</v>
          </cell>
          <cell r="AE358">
            <v>2.5</v>
          </cell>
          <cell r="AF358">
            <v>7.4</v>
          </cell>
          <cell r="AG358">
            <v>4.9000000000000004</v>
          </cell>
          <cell r="AH358">
            <v>0.21</v>
          </cell>
          <cell r="AI358">
            <v>1.7</v>
          </cell>
          <cell r="AJ358">
            <v>0</v>
          </cell>
          <cell r="AK358">
            <v>2.5</v>
          </cell>
          <cell r="AL358">
            <v>2.1</v>
          </cell>
          <cell r="AM358">
            <v>160</v>
          </cell>
          <cell r="AN358">
            <v>220</v>
          </cell>
          <cell r="AO358">
            <v>13</v>
          </cell>
          <cell r="AP358">
            <v>250</v>
          </cell>
          <cell r="AQ358">
            <v>27</v>
          </cell>
          <cell r="AR358">
            <v>2.4</v>
          </cell>
          <cell r="AS358">
            <v>5.4</v>
          </cell>
          <cell r="AU358">
            <v>7</v>
          </cell>
        </row>
        <row r="359">
          <cell r="A359">
            <v>96</v>
          </cell>
          <cell r="B359" t="str">
            <v xml:space="preserve">Costeleta ou perna de borrego, crua </v>
          </cell>
          <cell r="C359" t="str">
            <v>Carne e produtos cárneos</v>
          </cell>
          <cell r="D359" t="str">
            <v>Carne de mamiferos e de aves</v>
          </cell>
          <cell r="E359" t="str">
            <v>Carne de mamíferos</v>
          </cell>
          <cell r="F359">
            <v>124</v>
          </cell>
          <cell r="G359">
            <v>520</v>
          </cell>
          <cell r="H359">
            <v>5</v>
          </cell>
          <cell r="I359">
            <v>2.2000000000000002</v>
          </cell>
          <cell r="J359">
            <v>1.6</v>
          </cell>
          <cell r="K359">
            <v>0.2</v>
          </cell>
          <cell r="L359">
            <v>0.1</v>
          </cell>
          <cell r="M359">
            <v>0.2</v>
          </cell>
          <cell r="N359">
            <v>0</v>
          </cell>
          <cell r="O359">
            <v>0</v>
          </cell>
          <cell r="P359">
            <v>0</v>
          </cell>
          <cell r="Q359">
            <v>0</v>
          </cell>
          <cell r="R359">
            <v>0</v>
          </cell>
          <cell r="S359">
            <v>19.7</v>
          </cell>
          <cell r="T359">
            <v>0.2</v>
          </cell>
          <cell r="U359">
            <v>0</v>
          </cell>
          <cell r="V359">
            <v>73.599999999999994</v>
          </cell>
          <cell r="W359">
            <v>0</v>
          </cell>
          <cell r="X359">
            <v>68</v>
          </cell>
          <cell r="Y359">
            <v>0</v>
          </cell>
          <cell r="Z359">
            <v>0</v>
          </cell>
          <cell r="AA359">
            <v>0.4</v>
          </cell>
          <cell r="AB359">
            <v>0.1</v>
          </cell>
          <cell r="AC359">
            <v>0.14000000000000001</v>
          </cell>
          <cell r="AD359">
            <v>0.24</v>
          </cell>
          <cell r="AE359">
            <v>5</v>
          </cell>
          <cell r="AF359">
            <v>8.6999999999999993</v>
          </cell>
          <cell r="AG359">
            <v>3.7</v>
          </cell>
          <cell r="AH359">
            <v>0.37</v>
          </cell>
          <cell r="AI359">
            <v>2</v>
          </cell>
          <cell r="AJ359">
            <v>0</v>
          </cell>
          <cell r="AK359">
            <v>3</v>
          </cell>
          <cell r="AL359">
            <v>1.2</v>
          </cell>
          <cell r="AM359">
            <v>64</v>
          </cell>
          <cell r="AN359">
            <v>280</v>
          </cell>
          <cell r="AO359">
            <v>11</v>
          </cell>
          <cell r="AP359">
            <v>220</v>
          </cell>
          <cell r="AQ359">
            <v>27</v>
          </cell>
          <cell r="AR359">
            <v>1.7</v>
          </cell>
          <cell r="AS359">
            <v>3.8</v>
          </cell>
        </row>
        <row r="360">
          <cell r="A360">
            <v>111</v>
          </cell>
          <cell r="B360" t="str">
            <v>Costeleta ou perna de borrego, estufada com azeite e margarina</v>
          </cell>
          <cell r="C360" t="str">
            <v>Pratos compostos</v>
          </cell>
          <cell r="D360" t="str">
            <v>Pratos, incl. refeições prontas a comer (excluindo sopas e saladas)</v>
          </cell>
          <cell r="E360" t="str">
            <v>Pratos, excluindo pratos  de massa ou arroz, sanduíches e pizza</v>
          </cell>
          <cell r="F360">
            <v>183</v>
          </cell>
          <cell r="G360">
            <v>763</v>
          </cell>
          <cell r="H360">
            <v>12</v>
          </cell>
          <cell r="I360">
            <v>4.2</v>
          </cell>
          <cell r="J360">
            <v>5.5</v>
          </cell>
          <cell r="K360">
            <v>1.5</v>
          </cell>
          <cell r="L360">
            <v>1.31</v>
          </cell>
          <cell r="M360">
            <v>0.2</v>
          </cell>
          <cell r="N360">
            <v>1.6</v>
          </cell>
          <cell r="O360">
            <v>1.5</v>
          </cell>
          <cell r="P360">
            <v>0.1</v>
          </cell>
          <cell r="Q360">
            <v>0</v>
          </cell>
          <cell r="R360">
            <v>0.6</v>
          </cell>
          <cell r="S360">
            <v>16.2</v>
          </cell>
          <cell r="T360">
            <v>1</v>
          </cell>
          <cell r="U360">
            <v>0.4</v>
          </cell>
          <cell r="V360">
            <v>66.900000000000006</v>
          </cell>
          <cell r="W360">
            <v>0</v>
          </cell>
          <cell r="X360">
            <v>55</v>
          </cell>
          <cell r="Y360">
            <v>57</v>
          </cell>
          <cell r="Z360">
            <v>203</v>
          </cell>
          <cell r="AA360">
            <v>0.3</v>
          </cell>
          <cell r="AB360">
            <v>1.1499999999999999</v>
          </cell>
          <cell r="AC360">
            <v>7.0000000000000007E-2</v>
          </cell>
          <cell r="AD360">
            <v>0.16</v>
          </cell>
          <cell r="AE360">
            <v>2.5</v>
          </cell>
          <cell r="AF360">
            <v>7.28</v>
          </cell>
          <cell r="AG360">
            <v>3.01</v>
          </cell>
          <cell r="AH360">
            <v>0.19</v>
          </cell>
          <cell r="AI360">
            <v>0.96</v>
          </cell>
          <cell r="AJ360">
            <v>6</v>
          </cell>
          <cell r="AK360">
            <v>6.8</v>
          </cell>
          <cell r="AL360">
            <v>2.08</v>
          </cell>
          <cell r="AM360">
            <v>380</v>
          </cell>
          <cell r="AN360">
            <v>230</v>
          </cell>
          <cell r="AO360">
            <v>14</v>
          </cell>
          <cell r="AP360">
            <v>140</v>
          </cell>
          <cell r="AQ360">
            <v>22</v>
          </cell>
          <cell r="AR360">
            <v>1.7</v>
          </cell>
          <cell r="AS360">
            <v>2.9</v>
          </cell>
        </row>
        <row r="361">
          <cell r="A361">
            <v>112</v>
          </cell>
          <cell r="B361" t="str">
            <v>Costeleta ou perna de borrego, estufada com margarina</v>
          </cell>
          <cell r="C361" t="str">
            <v>Pratos compostos</v>
          </cell>
          <cell r="D361" t="str">
            <v>Pratos, incl. refeições prontas a comer (excluindo sopas e saladas)</v>
          </cell>
          <cell r="E361" t="str">
            <v>Pratos, excluindo pratos  de massa ou arroz, sanduíches e pizza</v>
          </cell>
          <cell r="F361">
            <v>175</v>
          </cell>
          <cell r="G361">
            <v>730</v>
          </cell>
          <cell r="H361">
            <v>11.1</v>
          </cell>
          <cell r="I361">
            <v>5.3</v>
          </cell>
          <cell r="J361">
            <v>2.8</v>
          </cell>
          <cell r="K361">
            <v>2.2000000000000002</v>
          </cell>
          <cell r="L361">
            <v>1.92</v>
          </cell>
          <cell r="M361">
            <v>0.2</v>
          </cell>
          <cell r="N361">
            <v>1.6</v>
          </cell>
          <cell r="O361">
            <v>1.5</v>
          </cell>
          <cell r="P361">
            <v>0.1</v>
          </cell>
          <cell r="Q361">
            <v>0</v>
          </cell>
          <cell r="R361">
            <v>0.6</v>
          </cell>
          <cell r="S361">
            <v>16.2</v>
          </cell>
          <cell r="T361">
            <v>1.1000000000000001</v>
          </cell>
          <cell r="U361">
            <v>0.4</v>
          </cell>
          <cell r="V361">
            <v>67.599999999999994</v>
          </cell>
          <cell r="W361">
            <v>0</v>
          </cell>
          <cell r="X361">
            <v>55</v>
          </cell>
          <cell r="Y361">
            <v>83</v>
          </cell>
          <cell r="Z361">
            <v>221</v>
          </cell>
          <cell r="AA361">
            <v>0.3</v>
          </cell>
          <cell r="AB361">
            <v>0.54</v>
          </cell>
          <cell r="AC361">
            <v>7.0000000000000007E-2</v>
          </cell>
          <cell r="AD361">
            <v>0.16</v>
          </cell>
          <cell r="AE361">
            <v>2.5</v>
          </cell>
          <cell r="AF361">
            <v>7.28</v>
          </cell>
          <cell r="AG361">
            <v>3.01</v>
          </cell>
          <cell r="AH361">
            <v>0.19</v>
          </cell>
          <cell r="AI361">
            <v>0.96</v>
          </cell>
          <cell r="AJ361">
            <v>6</v>
          </cell>
          <cell r="AK361">
            <v>6.8</v>
          </cell>
          <cell r="AL361">
            <v>2.2200000000000002</v>
          </cell>
          <cell r="AM361">
            <v>430</v>
          </cell>
          <cell r="AN361">
            <v>230</v>
          </cell>
          <cell r="AO361">
            <v>14</v>
          </cell>
          <cell r="AP361">
            <v>140</v>
          </cell>
          <cell r="AQ361">
            <v>22</v>
          </cell>
          <cell r="AR361">
            <v>1.7</v>
          </cell>
          <cell r="AS361">
            <v>2.9</v>
          </cell>
        </row>
        <row r="362">
          <cell r="A362">
            <v>105</v>
          </cell>
          <cell r="B362" t="str">
            <v>Costeleta ou perna de borrego, estufada sem molho</v>
          </cell>
          <cell r="C362" t="str">
            <v>Carne e produtos cárneos</v>
          </cell>
          <cell r="D362" t="str">
            <v>Carne de mamiferos e de aves</v>
          </cell>
          <cell r="E362" t="str">
            <v>Carne de mamíferos</v>
          </cell>
          <cell r="F362">
            <v>185</v>
          </cell>
          <cell r="G362">
            <v>774</v>
          </cell>
          <cell r="H362">
            <v>9.1999999999999993</v>
          </cell>
          <cell r="I362">
            <v>4.0999999999999996</v>
          </cell>
          <cell r="J362">
            <v>3</v>
          </cell>
          <cell r="K362">
            <v>0.4</v>
          </cell>
          <cell r="L362">
            <v>0.1</v>
          </cell>
          <cell r="M362">
            <v>0.4</v>
          </cell>
          <cell r="N362">
            <v>0</v>
          </cell>
          <cell r="O362">
            <v>0</v>
          </cell>
          <cell r="P362">
            <v>0</v>
          </cell>
          <cell r="Q362">
            <v>0</v>
          </cell>
          <cell r="R362">
            <v>0</v>
          </cell>
          <cell r="S362">
            <v>25.5</v>
          </cell>
          <cell r="T362">
            <v>0.6</v>
          </cell>
          <cell r="U362">
            <v>0</v>
          </cell>
          <cell r="V362">
            <v>62.7</v>
          </cell>
          <cell r="W362">
            <v>0</v>
          </cell>
          <cell r="X362">
            <v>96</v>
          </cell>
          <cell r="Y362">
            <v>0</v>
          </cell>
          <cell r="Z362">
            <v>0</v>
          </cell>
          <cell r="AA362">
            <v>0.4</v>
          </cell>
          <cell r="AB362">
            <v>0.11</v>
          </cell>
          <cell r="AC362">
            <v>0.08</v>
          </cell>
          <cell r="AD362">
            <v>0.21</v>
          </cell>
          <cell r="AE362">
            <v>3.7</v>
          </cell>
          <cell r="AF362">
            <v>8.5</v>
          </cell>
          <cell r="AG362">
            <v>4.8</v>
          </cell>
          <cell r="AH362">
            <v>0.23</v>
          </cell>
          <cell r="AI362">
            <v>1.6</v>
          </cell>
          <cell r="AJ362">
            <v>0</v>
          </cell>
          <cell r="AK362">
            <v>2.7</v>
          </cell>
          <cell r="AL362">
            <v>1.9</v>
          </cell>
          <cell r="AM362">
            <v>220</v>
          </cell>
          <cell r="AN362">
            <v>210</v>
          </cell>
          <cell r="AO362">
            <v>12</v>
          </cell>
          <cell r="AP362">
            <v>240</v>
          </cell>
          <cell r="AQ362">
            <v>25</v>
          </cell>
          <cell r="AR362">
            <v>2.2999999999999998</v>
          </cell>
          <cell r="AS362">
            <v>5.2</v>
          </cell>
          <cell r="AU362">
            <v>7</v>
          </cell>
        </row>
        <row r="363">
          <cell r="A363">
            <v>113</v>
          </cell>
          <cell r="B363" t="str">
            <v>Costeleta ou perna de borrego, grelhada</v>
          </cell>
          <cell r="C363" t="str">
            <v>Carne e produtos cárneos</v>
          </cell>
          <cell r="D363" t="str">
            <v>Carne de mamiferos e de aves</v>
          </cell>
          <cell r="E363" t="str">
            <v>Carne de mamíferos</v>
          </cell>
          <cell r="F363">
            <v>152</v>
          </cell>
          <cell r="G363">
            <v>640</v>
          </cell>
          <cell r="H363">
            <v>5.5</v>
          </cell>
          <cell r="I363">
            <v>2.4</v>
          </cell>
          <cell r="J363">
            <v>1.8</v>
          </cell>
          <cell r="K363">
            <v>0.2</v>
          </cell>
          <cell r="L363">
            <v>0.1</v>
          </cell>
          <cell r="M363">
            <v>0.3</v>
          </cell>
          <cell r="N363">
            <v>0</v>
          </cell>
          <cell r="O363">
            <v>0</v>
          </cell>
          <cell r="P363">
            <v>0</v>
          </cell>
          <cell r="Q363">
            <v>0</v>
          </cell>
          <cell r="R363">
            <v>0</v>
          </cell>
          <cell r="S363">
            <v>25.7</v>
          </cell>
          <cell r="T363">
            <v>0.5</v>
          </cell>
          <cell r="U363">
            <v>0</v>
          </cell>
          <cell r="V363">
            <v>65.900000000000006</v>
          </cell>
          <cell r="W363">
            <v>0</v>
          </cell>
          <cell r="X363">
            <v>88</v>
          </cell>
          <cell r="Y363">
            <v>0</v>
          </cell>
          <cell r="Z363">
            <v>0</v>
          </cell>
          <cell r="AA363">
            <v>0.4</v>
          </cell>
          <cell r="AB363">
            <v>0.11</v>
          </cell>
          <cell r="AC363">
            <v>0.11</v>
          </cell>
          <cell r="AD363">
            <v>0.26</v>
          </cell>
          <cell r="AE363">
            <v>4.8</v>
          </cell>
          <cell r="AF363">
            <v>9.6</v>
          </cell>
          <cell r="AG363">
            <v>4.8</v>
          </cell>
          <cell r="AH363">
            <v>0.3</v>
          </cell>
          <cell r="AI363">
            <v>1.9</v>
          </cell>
          <cell r="AJ363">
            <v>0</v>
          </cell>
          <cell r="AK363">
            <v>3.3</v>
          </cell>
          <cell r="AL363">
            <v>2.9</v>
          </cell>
          <cell r="AM363">
            <v>180</v>
          </cell>
          <cell r="AN363">
            <v>310</v>
          </cell>
          <cell r="AO363">
            <v>14</v>
          </cell>
          <cell r="AP363">
            <v>260</v>
          </cell>
          <cell r="AQ363">
            <v>34</v>
          </cell>
          <cell r="AR363">
            <v>2.2000000000000002</v>
          </cell>
          <cell r="AS363">
            <v>5.2</v>
          </cell>
          <cell r="AU363">
            <v>7</v>
          </cell>
        </row>
        <row r="364">
          <cell r="A364">
            <v>125</v>
          </cell>
          <cell r="B364" t="str">
            <v>Costeleta ou perna de carneiro magra frita com margarina, sem molho</v>
          </cell>
          <cell r="C364" t="str">
            <v>Carne e produtos cárneos</v>
          </cell>
          <cell r="D364" t="str">
            <v>Carne de mamiferos e de aves</v>
          </cell>
          <cell r="E364" t="str">
            <v>Carne de mamíferos</v>
          </cell>
          <cell r="F364">
            <v>174</v>
          </cell>
          <cell r="G364">
            <v>731</v>
          </cell>
          <cell r="H364">
            <v>8.4</v>
          </cell>
          <cell r="I364">
            <v>3.7</v>
          </cell>
          <cell r="J364">
            <v>2.6</v>
          </cell>
          <cell r="K364">
            <v>0.7</v>
          </cell>
          <cell r="L364">
            <v>0.4</v>
          </cell>
          <cell r="M364">
            <v>0.4</v>
          </cell>
          <cell r="N364">
            <v>0</v>
          </cell>
          <cell r="O364">
            <v>0</v>
          </cell>
          <cell r="P364">
            <v>0</v>
          </cell>
          <cell r="Q364">
            <v>0</v>
          </cell>
          <cell r="R364">
            <v>0</v>
          </cell>
          <cell r="S364">
            <v>24.7</v>
          </cell>
          <cell r="T364">
            <v>0.6</v>
          </cell>
          <cell r="U364">
            <v>0</v>
          </cell>
          <cell r="V364">
            <v>64.8</v>
          </cell>
          <cell r="W364">
            <v>0</v>
          </cell>
          <cell r="X364">
            <v>87</v>
          </cell>
          <cell r="Y364">
            <v>8</v>
          </cell>
          <cell r="Z364">
            <v>0</v>
          </cell>
          <cell r="AA364">
            <v>0.8</v>
          </cell>
          <cell r="AB364">
            <v>0.24</v>
          </cell>
          <cell r="AC364">
            <v>0.11</v>
          </cell>
          <cell r="AD364">
            <v>0.22</v>
          </cell>
          <cell r="AE364">
            <v>4.5999999999999996</v>
          </cell>
          <cell r="AF364">
            <v>9.1999999999999993</v>
          </cell>
          <cell r="AG364">
            <v>4.5999999999999996</v>
          </cell>
          <cell r="AH364">
            <v>0.24</v>
          </cell>
          <cell r="AI364">
            <v>1.8</v>
          </cell>
          <cell r="AJ364">
            <v>0</v>
          </cell>
          <cell r="AK364">
            <v>6.3</v>
          </cell>
          <cell r="AL364">
            <v>2.1</v>
          </cell>
          <cell r="AM364">
            <v>230</v>
          </cell>
          <cell r="AN364">
            <v>320</v>
          </cell>
          <cell r="AO364">
            <v>22</v>
          </cell>
          <cell r="AP364">
            <v>280</v>
          </cell>
          <cell r="AQ364">
            <v>20</v>
          </cell>
          <cell r="AR364">
            <v>2</v>
          </cell>
          <cell r="AS364">
            <v>2.5</v>
          </cell>
        </row>
        <row r="365">
          <cell r="A365">
            <v>553</v>
          </cell>
          <cell r="B365" t="str">
            <v>Couve-branca cozida</v>
          </cell>
          <cell r="C365" t="str">
            <v>Produtos hortícolas e derivados</v>
          </cell>
          <cell r="D365" t="str">
            <v>Hortícolas folhosos</v>
          </cell>
          <cell r="E365" t="str">
            <v>Couve de repolho</v>
          </cell>
          <cell r="F365">
            <v>23</v>
          </cell>
          <cell r="G365">
            <v>95</v>
          </cell>
          <cell r="H365">
            <v>0.4</v>
          </cell>
          <cell r="I365">
            <v>0.1</v>
          </cell>
          <cell r="J365">
            <v>0</v>
          </cell>
          <cell r="K365">
            <v>0.2</v>
          </cell>
          <cell r="L365">
            <v>0.1</v>
          </cell>
          <cell r="M365">
            <v>0</v>
          </cell>
          <cell r="N365">
            <v>2.2000000000000002</v>
          </cell>
          <cell r="O365">
            <v>2.1</v>
          </cell>
          <cell r="P365">
            <v>0</v>
          </cell>
          <cell r="Q365">
            <v>0.1</v>
          </cell>
          <cell r="R365">
            <v>1.7</v>
          </cell>
          <cell r="S365">
            <v>1.7</v>
          </cell>
          <cell r="T365">
            <v>0.3</v>
          </cell>
          <cell r="U365">
            <v>0</v>
          </cell>
          <cell r="V365">
            <v>93.5</v>
          </cell>
          <cell r="W365">
            <v>0</v>
          </cell>
          <cell r="X365">
            <v>0</v>
          </cell>
          <cell r="Y365">
            <v>6</v>
          </cell>
          <cell r="Z365">
            <v>40</v>
          </cell>
          <cell r="AA365">
            <v>0</v>
          </cell>
          <cell r="AB365">
            <v>0.2</v>
          </cell>
          <cell r="AC365">
            <v>7.0000000000000007E-2</v>
          </cell>
          <cell r="AD365">
            <v>7.0000000000000007E-2</v>
          </cell>
          <cell r="AE365">
            <v>0.2</v>
          </cell>
          <cell r="AF365">
            <v>0.4</v>
          </cell>
          <cell r="AG365">
            <v>0.2</v>
          </cell>
          <cell r="AH365">
            <v>0.11</v>
          </cell>
          <cell r="AI365">
            <v>0</v>
          </cell>
          <cell r="AJ365">
            <v>25</v>
          </cell>
          <cell r="AK365">
            <v>16</v>
          </cell>
          <cell r="AL365">
            <v>0.4</v>
          </cell>
          <cell r="AM365">
            <v>100</v>
          </cell>
          <cell r="AN365">
            <v>110</v>
          </cell>
          <cell r="AO365">
            <v>45</v>
          </cell>
          <cell r="AP365">
            <v>32</v>
          </cell>
          <cell r="AQ365">
            <v>5</v>
          </cell>
          <cell r="AR365">
            <v>0.4</v>
          </cell>
          <cell r="AS365">
            <v>0.2</v>
          </cell>
          <cell r="AU365">
            <v>1.7</v>
          </cell>
        </row>
        <row r="366">
          <cell r="A366">
            <v>552</v>
          </cell>
          <cell r="B366" t="str">
            <v>Couve-branca crua</v>
          </cell>
          <cell r="C366" t="str">
            <v>Produtos hortícolas e derivados</v>
          </cell>
          <cell r="D366" t="str">
            <v>Hortícolas folhosos</v>
          </cell>
          <cell r="E366" t="str">
            <v>Couve de repolho</v>
          </cell>
          <cell r="F366">
            <v>28</v>
          </cell>
          <cell r="G366">
            <v>117</v>
          </cell>
          <cell r="H366">
            <v>0.4</v>
          </cell>
          <cell r="I366">
            <v>0.1</v>
          </cell>
          <cell r="J366">
            <v>0</v>
          </cell>
          <cell r="K366">
            <v>0.2</v>
          </cell>
          <cell r="L366">
            <v>0.1</v>
          </cell>
          <cell r="M366">
            <v>0</v>
          </cell>
          <cell r="N366">
            <v>3.5</v>
          </cell>
          <cell r="O366">
            <v>3.4</v>
          </cell>
          <cell r="P366">
            <v>0</v>
          </cell>
          <cell r="Q366">
            <v>0.1</v>
          </cell>
          <cell r="R366">
            <v>2.4</v>
          </cell>
          <cell r="S366">
            <v>1.4</v>
          </cell>
          <cell r="T366">
            <v>0</v>
          </cell>
          <cell r="U366">
            <v>0</v>
          </cell>
          <cell r="V366">
            <v>91.8</v>
          </cell>
          <cell r="W366">
            <v>0</v>
          </cell>
          <cell r="X366">
            <v>0</v>
          </cell>
          <cell r="Y366">
            <v>7</v>
          </cell>
          <cell r="Z366">
            <v>40</v>
          </cell>
          <cell r="AA366">
            <v>0</v>
          </cell>
          <cell r="AB366">
            <v>0.2</v>
          </cell>
          <cell r="AC366">
            <v>0.12</v>
          </cell>
          <cell r="AD366">
            <v>0.01</v>
          </cell>
          <cell r="AE366">
            <v>0.3</v>
          </cell>
          <cell r="AF366">
            <v>0.6</v>
          </cell>
          <cell r="AG366">
            <v>0.3</v>
          </cell>
          <cell r="AH366">
            <v>0.18</v>
          </cell>
          <cell r="AI366">
            <v>0</v>
          </cell>
          <cell r="AJ366">
            <v>40</v>
          </cell>
          <cell r="AK366">
            <v>34</v>
          </cell>
          <cell r="AL366">
            <v>0.5</v>
          </cell>
          <cell r="AM366">
            <v>7</v>
          </cell>
          <cell r="AN366">
            <v>240</v>
          </cell>
          <cell r="AO366">
            <v>50</v>
          </cell>
          <cell r="AP366">
            <v>38</v>
          </cell>
          <cell r="AQ366">
            <v>6</v>
          </cell>
          <cell r="AR366">
            <v>0.6</v>
          </cell>
          <cell r="AS366">
            <v>0.2</v>
          </cell>
        </row>
        <row r="367">
          <cell r="A367">
            <v>555</v>
          </cell>
          <cell r="B367" t="str">
            <v>Couve-de-Bruxelas cozida</v>
          </cell>
          <cell r="C367" t="str">
            <v>Produtos hortícolas e derivados</v>
          </cell>
          <cell r="D367" t="str">
            <v>Hortícolas folhosos</v>
          </cell>
          <cell r="E367" t="str">
            <v>Couve de repolho</v>
          </cell>
          <cell r="F367">
            <v>43</v>
          </cell>
          <cell r="G367">
            <v>178</v>
          </cell>
          <cell r="H367">
            <v>1.3</v>
          </cell>
          <cell r="I367">
            <v>0.3</v>
          </cell>
          <cell r="J367">
            <v>0.1</v>
          </cell>
          <cell r="K367">
            <v>0.7</v>
          </cell>
          <cell r="L367">
            <v>0.2</v>
          </cell>
          <cell r="M367">
            <v>0</v>
          </cell>
          <cell r="N367">
            <v>3.5</v>
          </cell>
          <cell r="O367">
            <v>3</v>
          </cell>
          <cell r="P367">
            <v>0.2</v>
          </cell>
          <cell r="Q367">
            <v>0.3</v>
          </cell>
          <cell r="R367">
            <v>2.6</v>
          </cell>
          <cell r="S367">
            <v>2.9</v>
          </cell>
          <cell r="T367">
            <v>0.2</v>
          </cell>
          <cell r="U367">
            <v>0</v>
          </cell>
          <cell r="V367">
            <v>86.9</v>
          </cell>
          <cell r="W367">
            <v>0</v>
          </cell>
          <cell r="X367">
            <v>0</v>
          </cell>
          <cell r="Y367">
            <v>53</v>
          </cell>
          <cell r="Z367">
            <v>320</v>
          </cell>
          <cell r="AA367">
            <v>0</v>
          </cell>
          <cell r="AB367">
            <v>0.9</v>
          </cell>
          <cell r="AC367">
            <v>7.0000000000000007E-2</v>
          </cell>
          <cell r="AD367">
            <v>0.09</v>
          </cell>
          <cell r="AE367">
            <v>0.13</v>
          </cell>
          <cell r="AF367">
            <v>0.63</v>
          </cell>
          <cell r="AG367">
            <v>0.5</v>
          </cell>
          <cell r="AH367">
            <v>0.19</v>
          </cell>
          <cell r="AI367">
            <v>0</v>
          </cell>
          <cell r="AJ367">
            <v>60</v>
          </cell>
          <cell r="AK367">
            <v>110</v>
          </cell>
          <cell r="AL367">
            <v>1</v>
          </cell>
          <cell r="AM367">
            <v>73</v>
          </cell>
          <cell r="AN367">
            <v>310</v>
          </cell>
          <cell r="AO367">
            <v>20</v>
          </cell>
          <cell r="AP367">
            <v>61</v>
          </cell>
          <cell r="AQ367">
            <v>13</v>
          </cell>
          <cell r="AR367">
            <v>0.5</v>
          </cell>
          <cell r="AS367">
            <v>0.3</v>
          </cell>
          <cell r="AU367">
            <v>1.7</v>
          </cell>
        </row>
        <row r="368">
          <cell r="A368">
            <v>554</v>
          </cell>
          <cell r="B368" t="str">
            <v>Couve-de-Bruxelas crua</v>
          </cell>
          <cell r="C368" t="str">
            <v>Produtos hortícolas e derivados</v>
          </cell>
          <cell r="D368" t="str">
            <v>Hortícolas folhosos</v>
          </cell>
          <cell r="E368" t="str">
            <v>Couve de repolho</v>
          </cell>
          <cell r="F368">
            <v>50</v>
          </cell>
          <cell r="G368">
            <v>210</v>
          </cell>
          <cell r="H368">
            <v>1.4</v>
          </cell>
          <cell r="I368">
            <v>0.3</v>
          </cell>
          <cell r="J368">
            <v>0.1</v>
          </cell>
          <cell r="K368">
            <v>0.7</v>
          </cell>
          <cell r="L368">
            <v>0.2</v>
          </cell>
          <cell r="M368">
            <v>0</v>
          </cell>
          <cell r="N368">
            <v>4</v>
          </cell>
          <cell r="O368">
            <v>3.1</v>
          </cell>
          <cell r="P368">
            <v>0.2</v>
          </cell>
          <cell r="Q368">
            <v>0.7</v>
          </cell>
          <cell r="R368">
            <v>3.8</v>
          </cell>
          <cell r="S368">
            <v>3.5</v>
          </cell>
          <cell r="T368">
            <v>0</v>
          </cell>
          <cell r="U368">
            <v>0</v>
          </cell>
          <cell r="V368">
            <v>84.3</v>
          </cell>
          <cell r="W368">
            <v>0</v>
          </cell>
          <cell r="X368">
            <v>0</v>
          </cell>
          <cell r="Y368">
            <v>36</v>
          </cell>
          <cell r="Z368">
            <v>215</v>
          </cell>
          <cell r="AA368">
            <v>0</v>
          </cell>
          <cell r="AB368">
            <v>1</v>
          </cell>
          <cell r="AC368">
            <v>0.15</v>
          </cell>
          <cell r="AD368">
            <v>0.11</v>
          </cell>
          <cell r="AE368">
            <v>0.2</v>
          </cell>
          <cell r="AF368">
            <v>0.9</v>
          </cell>
          <cell r="AG368">
            <v>0.7</v>
          </cell>
          <cell r="AH368">
            <v>0.37</v>
          </cell>
          <cell r="AI368">
            <v>0</v>
          </cell>
          <cell r="AJ368">
            <v>115</v>
          </cell>
          <cell r="AK368">
            <v>135</v>
          </cell>
          <cell r="AL368">
            <v>1.4</v>
          </cell>
          <cell r="AM368">
            <v>6</v>
          </cell>
          <cell r="AN368">
            <v>450</v>
          </cell>
          <cell r="AO368">
            <v>26</v>
          </cell>
          <cell r="AP368">
            <v>77</v>
          </cell>
          <cell r="AQ368">
            <v>8</v>
          </cell>
          <cell r="AR368">
            <v>0.7</v>
          </cell>
          <cell r="AS368">
            <v>0.5</v>
          </cell>
        </row>
        <row r="369">
          <cell r="A369">
            <v>557</v>
          </cell>
          <cell r="B369" t="str">
            <v>Couve-flor cozida</v>
          </cell>
          <cell r="C369" t="str">
            <v>Produtos hortícolas e derivados</v>
          </cell>
          <cell r="D369" t="str">
            <v>Couves de inflorescência</v>
          </cell>
          <cell r="E369" t="str">
            <v>Couve flor e similares</v>
          </cell>
          <cell r="F369">
            <v>21</v>
          </cell>
          <cell r="G369">
            <v>88</v>
          </cell>
          <cell r="H369">
            <v>0.2</v>
          </cell>
          <cell r="I369">
            <v>0</v>
          </cell>
          <cell r="J369">
            <v>0</v>
          </cell>
          <cell r="K369">
            <v>0.1</v>
          </cell>
          <cell r="L369">
            <v>0.1</v>
          </cell>
          <cell r="M369">
            <v>0</v>
          </cell>
          <cell r="N369">
            <v>2.2999999999999998</v>
          </cell>
          <cell r="O369">
            <v>1.9</v>
          </cell>
          <cell r="P369">
            <v>0.1</v>
          </cell>
          <cell r="Q369">
            <v>0.3</v>
          </cell>
          <cell r="R369">
            <v>1.8</v>
          </cell>
          <cell r="S369">
            <v>1.6</v>
          </cell>
          <cell r="T369">
            <v>0.3</v>
          </cell>
          <cell r="U369">
            <v>0</v>
          </cell>
          <cell r="V369">
            <v>92</v>
          </cell>
          <cell r="W369">
            <v>0</v>
          </cell>
          <cell r="X369">
            <v>0</v>
          </cell>
          <cell r="Y369">
            <v>5</v>
          </cell>
          <cell r="Z369">
            <v>30</v>
          </cell>
          <cell r="AA369">
            <v>0</v>
          </cell>
          <cell r="AB369">
            <v>0.11</v>
          </cell>
          <cell r="AC369">
            <v>0.1</v>
          </cell>
          <cell r="AD369">
            <v>0.04</v>
          </cell>
          <cell r="AE369">
            <v>0.4</v>
          </cell>
          <cell r="AF369">
            <v>1</v>
          </cell>
          <cell r="AG369">
            <v>0.6</v>
          </cell>
          <cell r="AH369">
            <v>0.17</v>
          </cell>
          <cell r="AI369">
            <v>0</v>
          </cell>
          <cell r="AJ369">
            <v>45</v>
          </cell>
          <cell r="AK369">
            <v>44</v>
          </cell>
          <cell r="AL369">
            <v>0.61</v>
          </cell>
          <cell r="AM369">
            <v>110</v>
          </cell>
          <cell r="AN369">
            <v>180</v>
          </cell>
          <cell r="AO369">
            <v>19</v>
          </cell>
          <cell r="AP369">
            <v>29</v>
          </cell>
          <cell r="AQ369">
            <v>12</v>
          </cell>
          <cell r="AR369">
            <v>0.4</v>
          </cell>
          <cell r="AS369">
            <v>0.5</v>
          </cell>
          <cell r="AU369">
            <v>2.2999999999999998</v>
          </cell>
        </row>
        <row r="370">
          <cell r="A370">
            <v>556</v>
          </cell>
          <cell r="B370" t="str">
            <v>Couve-flor crua</v>
          </cell>
          <cell r="C370" t="str">
            <v>Produtos hortícolas e derivados</v>
          </cell>
          <cell r="D370" t="str">
            <v>Couves de inflorescência</v>
          </cell>
          <cell r="E370" t="str">
            <v>Couve flor e similares</v>
          </cell>
          <cell r="F370">
            <v>34</v>
          </cell>
          <cell r="G370">
            <v>142</v>
          </cell>
          <cell r="H370">
            <v>0.2</v>
          </cell>
          <cell r="I370">
            <v>0</v>
          </cell>
          <cell r="J370">
            <v>0</v>
          </cell>
          <cell r="K370">
            <v>0.1</v>
          </cell>
          <cell r="L370">
            <v>0</v>
          </cell>
          <cell r="M370">
            <v>0</v>
          </cell>
          <cell r="N370">
            <v>3.3</v>
          </cell>
          <cell r="O370">
            <v>2.8</v>
          </cell>
          <cell r="P370">
            <v>0.1</v>
          </cell>
          <cell r="Q370">
            <v>0.4</v>
          </cell>
          <cell r="R370">
            <v>1.9</v>
          </cell>
          <cell r="S370">
            <v>3.7</v>
          </cell>
          <cell r="T370">
            <v>0</v>
          </cell>
          <cell r="U370">
            <v>0</v>
          </cell>
          <cell r="V370">
            <v>89.9</v>
          </cell>
          <cell r="W370">
            <v>0</v>
          </cell>
          <cell r="X370">
            <v>0</v>
          </cell>
          <cell r="Y370">
            <v>5</v>
          </cell>
          <cell r="Z370">
            <v>30</v>
          </cell>
          <cell r="AA370">
            <v>0</v>
          </cell>
          <cell r="AB370">
            <v>0.22</v>
          </cell>
          <cell r="AC370">
            <v>0.17</v>
          </cell>
          <cell r="AD370">
            <v>7.0000000000000007E-2</v>
          </cell>
          <cell r="AE370">
            <v>0.6</v>
          </cell>
          <cell r="AF370">
            <v>1.5</v>
          </cell>
          <cell r="AG370">
            <v>0.9</v>
          </cell>
          <cell r="AH370">
            <v>0.28000000000000003</v>
          </cell>
          <cell r="AI370">
            <v>0</v>
          </cell>
          <cell r="AJ370">
            <v>73</v>
          </cell>
          <cell r="AK370">
            <v>66</v>
          </cell>
          <cell r="AL370">
            <v>0.95</v>
          </cell>
          <cell r="AM370">
            <v>14</v>
          </cell>
          <cell r="AN370">
            <v>380</v>
          </cell>
          <cell r="AO370">
            <v>21</v>
          </cell>
          <cell r="AP370">
            <v>34</v>
          </cell>
          <cell r="AQ370">
            <v>22</v>
          </cell>
          <cell r="AR370">
            <v>0.5</v>
          </cell>
          <cell r="AS370">
            <v>0.7</v>
          </cell>
        </row>
        <row r="371">
          <cell r="A371">
            <v>559</v>
          </cell>
          <cell r="B371" t="str">
            <v>Couve-galega cozida</v>
          </cell>
          <cell r="C371" t="str">
            <v>Produtos hortícolas e derivados</v>
          </cell>
          <cell r="D371" t="str">
            <v>Hortícolas folhosos</v>
          </cell>
          <cell r="E371" t="str">
            <v>Couve de folhas</v>
          </cell>
          <cell r="F371">
            <v>29</v>
          </cell>
          <cell r="G371">
            <v>121</v>
          </cell>
          <cell r="H371">
            <v>0.4</v>
          </cell>
          <cell r="I371">
            <v>0.1</v>
          </cell>
          <cell r="J371">
            <v>0</v>
          </cell>
          <cell r="K371">
            <v>0.3</v>
          </cell>
          <cell r="L371">
            <v>0.3</v>
          </cell>
          <cell r="M371">
            <v>0</v>
          </cell>
          <cell r="N371">
            <v>2.9</v>
          </cell>
          <cell r="O371">
            <v>2.5</v>
          </cell>
          <cell r="P371">
            <v>0</v>
          </cell>
          <cell r="Q371">
            <v>0.4</v>
          </cell>
          <cell r="R371">
            <v>2.7</v>
          </cell>
          <cell r="S371">
            <v>2.1</v>
          </cell>
          <cell r="T371">
            <v>0.3</v>
          </cell>
          <cell r="U371">
            <v>0</v>
          </cell>
          <cell r="V371">
            <v>90.5</v>
          </cell>
          <cell r="W371">
            <v>0</v>
          </cell>
          <cell r="X371">
            <v>0</v>
          </cell>
          <cell r="Y371">
            <v>362</v>
          </cell>
          <cell r="Z371">
            <v>2170</v>
          </cell>
          <cell r="AA371">
            <v>0</v>
          </cell>
          <cell r="AB371">
            <v>0.2</v>
          </cell>
          <cell r="AC371">
            <v>0.13</v>
          </cell>
          <cell r="AD371">
            <v>7.0000000000000007E-2</v>
          </cell>
          <cell r="AE371">
            <v>0.9</v>
          </cell>
          <cell r="AF371">
            <v>1.4</v>
          </cell>
          <cell r="AG371">
            <v>0.5</v>
          </cell>
          <cell r="AH371">
            <v>0.09</v>
          </cell>
          <cell r="AI371">
            <v>0</v>
          </cell>
          <cell r="AJ371">
            <v>58</v>
          </cell>
          <cell r="AK371">
            <v>38</v>
          </cell>
          <cell r="AL371">
            <v>1.4</v>
          </cell>
          <cell r="AM371">
            <v>130</v>
          </cell>
          <cell r="AN371">
            <v>90</v>
          </cell>
          <cell r="AO371">
            <v>260</v>
          </cell>
          <cell r="AP371">
            <v>35</v>
          </cell>
          <cell r="AQ371">
            <v>11</v>
          </cell>
          <cell r="AR371">
            <v>0.7</v>
          </cell>
          <cell r="AS371">
            <v>0.4</v>
          </cell>
        </row>
        <row r="372">
          <cell r="A372">
            <v>558</v>
          </cell>
          <cell r="B372" t="str">
            <v>Couve-galega crua</v>
          </cell>
          <cell r="C372" t="str">
            <v>Produtos hortícolas e derivados</v>
          </cell>
          <cell r="D372" t="str">
            <v>Hortícolas folhosos</v>
          </cell>
          <cell r="E372" t="str">
            <v>Couve de folhas</v>
          </cell>
          <cell r="F372">
            <v>32</v>
          </cell>
          <cell r="G372">
            <v>133</v>
          </cell>
          <cell r="H372">
            <v>0.4</v>
          </cell>
          <cell r="I372">
            <v>0.1</v>
          </cell>
          <cell r="J372">
            <v>0</v>
          </cell>
          <cell r="K372">
            <v>0.3</v>
          </cell>
          <cell r="L372">
            <v>0.3</v>
          </cell>
          <cell r="M372">
            <v>0</v>
          </cell>
          <cell r="N372">
            <v>3.1</v>
          </cell>
          <cell r="O372">
            <v>2.7</v>
          </cell>
          <cell r="P372">
            <v>0</v>
          </cell>
          <cell r="Q372">
            <v>0.4</v>
          </cell>
          <cell r="R372">
            <v>3.1</v>
          </cell>
          <cell r="S372">
            <v>2.4</v>
          </cell>
          <cell r="T372">
            <v>0.1</v>
          </cell>
          <cell r="U372">
            <v>0</v>
          </cell>
          <cell r="V372">
            <v>89</v>
          </cell>
          <cell r="W372">
            <v>0</v>
          </cell>
          <cell r="X372">
            <v>0</v>
          </cell>
          <cell r="Y372">
            <v>414</v>
          </cell>
          <cell r="Z372">
            <v>2490</v>
          </cell>
          <cell r="AA372">
            <v>0</v>
          </cell>
          <cell r="AB372">
            <v>0.2</v>
          </cell>
          <cell r="AC372">
            <v>0.21</v>
          </cell>
          <cell r="AD372">
            <v>0.11</v>
          </cell>
          <cell r="AE372">
            <v>1.5</v>
          </cell>
          <cell r="AF372">
            <v>2</v>
          </cell>
          <cell r="AG372">
            <v>0.5</v>
          </cell>
          <cell r="AH372">
            <v>0.15</v>
          </cell>
          <cell r="AI372">
            <v>0</v>
          </cell>
          <cell r="AJ372">
            <v>148</v>
          </cell>
          <cell r="AK372">
            <v>78</v>
          </cell>
          <cell r="AL372">
            <v>2.2000000000000002</v>
          </cell>
          <cell r="AM372">
            <v>21</v>
          </cell>
          <cell r="AN372">
            <v>180</v>
          </cell>
          <cell r="AO372">
            <v>290</v>
          </cell>
          <cell r="AP372">
            <v>40</v>
          </cell>
          <cell r="AQ372">
            <v>18</v>
          </cell>
          <cell r="AR372">
            <v>1</v>
          </cell>
          <cell r="AS372">
            <v>0.5</v>
          </cell>
        </row>
        <row r="373">
          <cell r="A373">
            <v>561</v>
          </cell>
          <cell r="B373" t="str">
            <v>Couve-lombarda cozida</v>
          </cell>
          <cell r="C373" t="str">
            <v>Produtos hortícolas e derivados</v>
          </cell>
          <cell r="D373" t="str">
            <v>Hortícolas folhosos</v>
          </cell>
          <cell r="E373" t="str">
            <v>Couve de repolho</v>
          </cell>
          <cell r="F373">
            <v>22</v>
          </cell>
          <cell r="G373">
            <v>92</v>
          </cell>
          <cell r="H373">
            <v>0.2</v>
          </cell>
          <cell r="I373">
            <v>0</v>
          </cell>
          <cell r="J373">
            <v>0</v>
          </cell>
          <cell r="K373">
            <v>0.1</v>
          </cell>
          <cell r="L373">
            <v>0.1</v>
          </cell>
          <cell r="M373">
            <v>0</v>
          </cell>
          <cell r="N373">
            <v>1.4</v>
          </cell>
          <cell r="O373">
            <v>1.3</v>
          </cell>
          <cell r="P373">
            <v>0</v>
          </cell>
          <cell r="Q373">
            <v>0.1</v>
          </cell>
          <cell r="R373">
            <v>2.9</v>
          </cell>
          <cell r="S373">
            <v>2.2000000000000002</v>
          </cell>
          <cell r="T373">
            <v>0.3</v>
          </cell>
          <cell r="U373">
            <v>0</v>
          </cell>
          <cell r="V373">
            <v>92.7</v>
          </cell>
          <cell r="W373">
            <v>0</v>
          </cell>
          <cell r="X373">
            <v>0</v>
          </cell>
          <cell r="Y373">
            <v>104</v>
          </cell>
          <cell r="Z373">
            <v>625</v>
          </cell>
          <cell r="AA373">
            <v>0</v>
          </cell>
          <cell r="AB373">
            <v>0.2</v>
          </cell>
          <cell r="AC373">
            <v>0.1</v>
          </cell>
          <cell r="AD373">
            <v>0.02</v>
          </cell>
          <cell r="AE373">
            <v>0.6</v>
          </cell>
          <cell r="AF373">
            <v>1</v>
          </cell>
          <cell r="AG373">
            <v>0.4</v>
          </cell>
          <cell r="AH373">
            <v>0.11</v>
          </cell>
          <cell r="AI373">
            <v>0</v>
          </cell>
          <cell r="AJ373">
            <v>44</v>
          </cell>
          <cell r="AK373">
            <v>70</v>
          </cell>
          <cell r="AL373">
            <v>0.64</v>
          </cell>
          <cell r="AM373">
            <v>100</v>
          </cell>
          <cell r="AN373">
            <v>200</v>
          </cell>
          <cell r="AO373">
            <v>46</v>
          </cell>
          <cell r="AP373">
            <v>57</v>
          </cell>
          <cell r="AQ373">
            <v>8</v>
          </cell>
          <cell r="AR373">
            <v>0.4</v>
          </cell>
          <cell r="AS373">
            <v>0.2</v>
          </cell>
        </row>
        <row r="374">
          <cell r="A374">
            <v>560</v>
          </cell>
          <cell r="B374" t="str">
            <v>Couve-lombarda crua</v>
          </cell>
          <cell r="C374" t="str">
            <v>Produtos hortícolas e derivados</v>
          </cell>
          <cell r="D374" t="str">
            <v>Hortícolas folhosos</v>
          </cell>
          <cell r="E374" t="str">
            <v>Couve de repolho</v>
          </cell>
          <cell r="F374">
            <v>26</v>
          </cell>
          <cell r="G374">
            <v>109</v>
          </cell>
          <cell r="H374">
            <v>0.2</v>
          </cell>
          <cell r="I374">
            <v>0</v>
          </cell>
          <cell r="J374">
            <v>0</v>
          </cell>
          <cell r="K374">
            <v>0.1</v>
          </cell>
          <cell r="L374">
            <v>0.1</v>
          </cell>
          <cell r="M374">
            <v>0</v>
          </cell>
          <cell r="N374">
            <v>2.1</v>
          </cell>
          <cell r="O374">
            <v>2</v>
          </cell>
          <cell r="P374">
            <v>0</v>
          </cell>
          <cell r="Q374">
            <v>0.1</v>
          </cell>
          <cell r="R374">
            <v>3.1</v>
          </cell>
          <cell r="S374">
            <v>2.4</v>
          </cell>
          <cell r="T374">
            <v>0</v>
          </cell>
          <cell r="U374">
            <v>0</v>
          </cell>
          <cell r="V374">
            <v>91.1</v>
          </cell>
          <cell r="W374">
            <v>0</v>
          </cell>
          <cell r="X374">
            <v>0</v>
          </cell>
          <cell r="Y374">
            <v>166</v>
          </cell>
          <cell r="Z374">
            <v>995</v>
          </cell>
          <cell r="AA374">
            <v>0</v>
          </cell>
          <cell r="AB374">
            <v>0.2</v>
          </cell>
          <cell r="AC374">
            <v>0.15</v>
          </cell>
          <cell r="AD374">
            <v>0.03</v>
          </cell>
          <cell r="AE374">
            <v>0.7</v>
          </cell>
          <cell r="AF374">
            <v>1.1000000000000001</v>
          </cell>
          <cell r="AG374">
            <v>0.4</v>
          </cell>
          <cell r="AH374">
            <v>0.15</v>
          </cell>
          <cell r="AI374">
            <v>0</v>
          </cell>
          <cell r="AJ374">
            <v>67</v>
          </cell>
          <cell r="AK374">
            <v>150</v>
          </cell>
          <cell r="AL374">
            <v>1.04</v>
          </cell>
          <cell r="AM374">
            <v>9</v>
          </cell>
          <cell r="AN374">
            <v>250</v>
          </cell>
          <cell r="AO374">
            <v>51</v>
          </cell>
          <cell r="AP374">
            <v>64</v>
          </cell>
          <cell r="AQ374">
            <v>12</v>
          </cell>
          <cell r="AR374">
            <v>0.5</v>
          </cell>
          <cell r="AS374">
            <v>0.3</v>
          </cell>
        </row>
        <row r="375">
          <cell r="A375">
            <v>563</v>
          </cell>
          <cell r="B375" t="str">
            <v>Couve-portuguesa cozida</v>
          </cell>
          <cell r="C375" t="str">
            <v>Produtos hortícolas e derivados</v>
          </cell>
          <cell r="D375" t="str">
            <v>Hortícolas folhosos</v>
          </cell>
          <cell r="E375" t="str">
            <v>Couve de folhas</v>
          </cell>
          <cell r="F375">
            <v>27</v>
          </cell>
          <cell r="G375">
            <v>112</v>
          </cell>
          <cell r="H375">
            <v>0.4</v>
          </cell>
          <cell r="I375">
            <v>0</v>
          </cell>
          <cell r="J375">
            <v>0</v>
          </cell>
          <cell r="K375">
            <v>0.3</v>
          </cell>
          <cell r="L375">
            <v>0.2</v>
          </cell>
          <cell r="M375">
            <v>0</v>
          </cell>
          <cell r="N375">
            <v>2.5</v>
          </cell>
          <cell r="O375">
            <v>2.4</v>
          </cell>
          <cell r="P375">
            <v>0</v>
          </cell>
          <cell r="Q375">
            <v>0.1</v>
          </cell>
          <cell r="R375">
            <v>2.4</v>
          </cell>
          <cell r="S375">
            <v>2.1</v>
          </cell>
          <cell r="T375">
            <v>0.3</v>
          </cell>
          <cell r="U375">
            <v>0</v>
          </cell>
          <cell r="V375">
            <v>92.1</v>
          </cell>
          <cell r="W375">
            <v>0</v>
          </cell>
          <cell r="X375">
            <v>0</v>
          </cell>
          <cell r="Y375">
            <v>207</v>
          </cell>
          <cell r="Z375">
            <v>1245</v>
          </cell>
          <cell r="AA375">
            <v>0</v>
          </cell>
          <cell r="AB375">
            <v>0.11</v>
          </cell>
          <cell r="AC375">
            <v>0.08</v>
          </cell>
          <cell r="AD375">
            <v>0.05</v>
          </cell>
          <cell r="AE375">
            <v>0.5</v>
          </cell>
          <cell r="AF375">
            <v>0.8</v>
          </cell>
          <cell r="AG375">
            <v>0.3</v>
          </cell>
          <cell r="AH375">
            <v>0.1</v>
          </cell>
          <cell r="AI375">
            <v>0</v>
          </cell>
          <cell r="AJ375">
            <v>58</v>
          </cell>
          <cell r="AK375">
            <v>46</v>
          </cell>
          <cell r="AL375">
            <v>0.51</v>
          </cell>
          <cell r="AM375">
            <v>110</v>
          </cell>
          <cell r="AN375">
            <v>230</v>
          </cell>
          <cell r="AO375">
            <v>71</v>
          </cell>
          <cell r="AP375">
            <v>61</v>
          </cell>
          <cell r="AQ375">
            <v>26</v>
          </cell>
          <cell r="AR375">
            <v>0.7</v>
          </cell>
          <cell r="AS375">
            <v>0.3</v>
          </cell>
          <cell r="AU375">
            <v>1.7</v>
          </cell>
        </row>
        <row r="376">
          <cell r="A376">
            <v>562</v>
          </cell>
          <cell r="B376" t="str">
            <v>Couve-portuguesa crua</v>
          </cell>
          <cell r="C376" t="str">
            <v>Produtos hortícolas e derivados</v>
          </cell>
          <cell r="D376" t="str">
            <v>Hortícolas folhosos</v>
          </cell>
          <cell r="E376" t="str">
            <v>Couve de folhas</v>
          </cell>
          <cell r="F376">
            <v>31</v>
          </cell>
          <cell r="G376">
            <v>131</v>
          </cell>
          <cell r="H376">
            <v>0.4</v>
          </cell>
          <cell r="I376">
            <v>0</v>
          </cell>
          <cell r="J376">
            <v>0</v>
          </cell>
          <cell r="K376">
            <v>0.3</v>
          </cell>
          <cell r="L376">
            <v>0.2</v>
          </cell>
          <cell r="M376">
            <v>0</v>
          </cell>
          <cell r="N376">
            <v>3.5</v>
          </cell>
          <cell r="O376">
            <v>3.4</v>
          </cell>
          <cell r="P376">
            <v>0</v>
          </cell>
          <cell r="Q376">
            <v>0.1</v>
          </cell>
          <cell r="R376">
            <v>2.4</v>
          </cell>
          <cell r="S376">
            <v>2.2000000000000002</v>
          </cell>
          <cell r="T376">
            <v>0</v>
          </cell>
          <cell r="U376">
            <v>0</v>
          </cell>
          <cell r="V376">
            <v>90.6</v>
          </cell>
          <cell r="W376">
            <v>0</v>
          </cell>
          <cell r="X376">
            <v>0</v>
          </cell>
          <cell r="Y376">
            <v>233</v>
          </cell>
          <cell r="Z376">
            <v>1400</v>
          </cell>
          <cell r="AA376">
            <v>0</v>
          </cell>
          <cell r="AB376">
            <v>0.2</v>
          </cell>
          <cell r="AC376">
            <v>0.12</v>
          </cell>
          <cell r="AD376">
            <v>0.06</v>
          </cell>
          <cell r="AE376">
            <v>0.7</v>
          </cell>
          <cell r="AF376">
            <v>1.1000000000000001</v>
          </cell>
          <cell r="AG376">
            <v>0.4</v>
          </cell>
          <cell r="AH376">
            <v>0.13</v>
          </cell>
          <cell r="AI376">
            <v>0</v>
          </cell>
          <cell r="AJ376">
            <v>90</v>
          </cell>
          <cell r="AK376">
            <v>78</v>
          </cell>
          <cell r="AL376">
            <v>0.8</v>
          </cell>
          <cell r="AM376">
            <v>15</v>
          </cell>
          <cell r="AN376">
            <v>270</v>
          </cell>
          <cell r="AO376">
            <v>76</v>
          </cell>
          <cell r="AP376">
            <v>65</v>
          </cell>
          <cell r="AQ376">
            <v>28</v>
          </cell>
          <cell r="AR376">
            <v>1</v>
          </cell>
          <cell r="AS376">
            <v>0.4</v>
          </cell>
        </row>
        <row r="377">
          <cell r="A377">
            <v>564</v>
          </cell>
          <cell r="B377" t="str">
            <v>Couve-roxa crua</v>
          </cell>
          <cell r="C377" t="str">
            <v>Produtos hortícolas e derivados</v>
          </cell>
          <cell r="D377" t="str">
            <v>Hortícolas folhosos</v>
          </cell>
          <cell r="E377" t="str">
            <v>Couve de repolho</v>
          </cell>
          <cell r="F377">
            <v>30</v>
          </cell>
          <cell r="G377">
            <v>127</v>
          </cell>
          <cell r="H377">
            <v>0</v>
          </cell>
          <cell r="I377">
            <v>0</v>
          </cell>
          <cell r="J377">
            <v>0</v>
          </cell>
          <cell r="K377">
            <v>0</v>
          </cell>
          <cell r="L377">
            <v>0</v>
          </cell>
          <cell r="M377">
            <v>0</v>
          </cell>
          <cell r="N377">
            <v>3.9</v>
          </cell>
          <cell r="O377">
            <v>3.3</v>
          </cell>
          <cell r="P377">
            <v>0.5</v>
          </cell>
          <cell r="Q377">
            <v>0.1</v>
          </cell>
          <cell r="R377">
            <v>3.3</v>
          </cell>
          <cell r="S377">
            <v>2</v>
          </cell>
          <cell r="T377">
            <v>0</v>
          </cell>
          <cell r="U377">
            <v>0</v>
          </cell>
          <cell r="V377">
            <v>90.3</v>
          </cell>
          <cell r="W377">
            <v>0</v>
          </cell>
          <cell r="X377">
            <v>0</v>
          </cell>
          <cell r="Y377">
            <v>3</v>
          </cell>
          <cell r="Z377">
            <v>15</v>
          </cell>
          <cell r="AA377">
            <v>0</v>
          </cell>
          <cell r="AB377">
            <v>0.2</v>
          </cell>
          <cell r="AC377">
            <v>0.02</v>
          </cell>
          <cell r="AD377">
            <v>0.01</v>
          </cell>
          <cell r="AE377">
            <v>0.4</v>
          </cell>
          <cell r="AF377">
            <v>0.7</v>
          </cell>
          <cell r="AG377">
            <v>0.3</v>
          </cell>
          <cell r="AH377">
            <v>0.09</v>
          </cell>
          <cell r="AI377">
            <v>0</v>
          </cell>
          <cell r="AJ377">
            <v>57</v>
          </cell>
          <cell r="AK377">
            <v>39</v>
          </cell>
          <cell r="AL377">
            <v>0.48</v>
          </cell>
          <cell r="AM377">
            <v>11</v>
          </cell>
          <cell r="AN377">
            <v>250</v>
          </cell>
          <cell r="AO377">
            <v>60</v>
          </cell>
          <cell r="AP377">
            <v>28</v>
          </cell>
          <cell r="AQ377">
            <v>9</v>
          </cell>
          <cell r="AR377">
            <v>0.5</v>
          </cell>
          <cell r="AS377">
            <v>0.1</v>
          </cell>
        </row>
        <row r="378">
          <cell r="A378">
            <v>1020</v>
          </cell>
          <cell r="B378" t="str">
            <v>Cozido à portuguesa</v>
          </cell>
          <cell r="C378" t="str">
            <v>Pratos compostos</v>
          </cell>
          <cell r="D378" t="str">
            <v>Pratos, incl. refeições prontas a comer (excluindo sopas e saladas)</v>
          </cell>
          <cell r="E378" t="str">
            <v>Pratos, excluindo pratos  de massa ou arroz, sanduíches e pizza</v>
          </cell>
          <cell r="F378">
            <v>120</v>
          </cell>
          <cell r="G378">
            <v>500</v>
          </cell>
          <cell r="H378">
            <v>7</v>
          </cell>
          <cell r="I378">
            <v>0.8</v>
          </cell>
          <cell r="J378">
            <v>0.8</v>
          </cell>
          <cell r="K378">
            <v>0.8</v>
          </cell>
          <cell r="L378">
            <v>0.63400000000000001</v>
          </cell>
          <cell r="M378">
            <v>0.8</v>
          </cell>
          <cell r="N378">
            <v>6.2</v>
          </cell>
          <cell r="O378">
            <v>2.2000000000000002</v>
          </cell>
          <cell r="P378">
            <v>0.2</v>
          </cell>
          <cell r="Q378">
            <v>3.8</v>
          </cell>
          <cell r="R378">
            <v>2.5</v>
          </cell>
          <cell r="S378">
            <v>6.8</v>
          </cell>
          <cell r="T378">
            <v>0.8</v>
          </cell>
          <cell r="U378">
            <v>0</v>
          </cell>
          <cell r="V378">
            <v>75.8</v>
          </cell>
          <cell r="W378">
            <v>0</v>
          </cell>
          <cell r="X378">
            <v>20</v>
          </cell>
          <cell r="Y378">
            <v>159</v>
          </cell>
          <cell r="Z378">
            <v>948</v>
          </cell>
          <cell r="AA378">
            <v>0.1</v>
          </cell>
          <cell r="AB378">
            <v>0.23</v>
          </cell>
          <cell r="AC378">
            <v>0.23</v>
          </cell>
          <cell r="AD378">
            <v>7.0000000000000007E-2</v>
          </cell>
          <cell r="AE378">
            <v>1.6</v>
          </cell>
          <cell r="AF378">
            <v>2.97</v>
          </cell>
          <cell r="AG378">
            <v>1.39</v>
          </cell>
          <cell r="AH378">
            <v>0.21</v>
          </cell>
          <cell r="AI378">
            <v>0.37</v>
          </cell>
          <cell r="AJ378">
            <v>34.299999999999997</v>
          </cell>
          <cell r="AK378">
            <v>66</v>
          </cell>
          <cell r="AL378">
            <v>1.72</v>
          </cell>
          <cell r="AM378">
            <v>330</v>
          </cell>
          <cell r="AN378">
            <v>320</v>
          </cell>
          <cell r="AO378">
            <v>40</v>
          </cell>
          <cell r="AP378">
            <v>100</v>
          </cell>
          <cell r="AQ378">
            <v>21</v>
          </cell>
          <cell r="AR378">
            <v>1.6</v>
          </cell>
          <cell r="AS378">
            <v>1</v>
          </cell>
        </row>
        <row r="379">
          <cell r="A379">
            <v>1021</v>
          </cell>
          <cell r="B379" t="str">
            <v>Cozido à portuguesa com grão</v>
          </cell>
          <cell r="C379" t="str">
            <v>Pratos compostos</v>
          </cell>
          <cell r="D379" t="str">
            <v>Pratos, incl. refeições prontas a comer (excluindo sopas e saladas)</v>
          </cell>
          <cell r="E379" t="str">
            <v>Pratos, excluindo pratos  de massa ou arroz, sanduíches e pizza</v>
          </cell>
          <cell r="F379">
            <v>259</v>
          </cell>
          <cell r="G379">
            <v>1080</v>
          </cell>
          <cell r="H379">
            <v>13.5</v>
          </cell>
          <cell r="I379">
            <v>4.5</v>
          </cell>
          <cell r="J379">
            <v>5.2</v>
          </cell>
          <cell r="K379">
            <v>2</v>
          </cell>
          <cell r="L379">
            <v>1.81</v>
          </cell>
          <cell r="M379">
            <v>0.2</v>
          </cell>
          <cell r="N379">
            <v>20.5</v>
          </cell>
          <cell r="O379">
            <v>1.5</v>
          </cell>
          <cell r="P379">
            <v>0.7</v>
          </cell>
          <cell r="Q379">
            <v>18.3</v>
          </cell>
          <cell r="R379">
            <v>4.0999999999999996</v>
          </cell>
          <cell r="S379">
            <v>11.7</v>
          </cell>
          <cell r="T379">
            <v>0.7</v>
          </cell>
          <cell r="U379">
            <v>0</v>
          </cell>
          <cell r="V379">
            <v>48.1</v>
          </cell>
          <cell r="W379">
            <v>0</v>
          </cell>
          <cell r="X379">
            <v>23</v>
          </cell>
          <cell r="Y379">
            <v>20</v>
          </cell>
          <cell r="Z379">
            <v>120</v>
          </cell>
          <cell r="AA379">
            <v>0.1</v>
          </cell>
          <cell r="AB379">
            <v>0.75</v>
          </cell>
          <cell r="AC379">
            <v>0.22</v>
          </cell>
          <cell r="AD379">
            <v>0.11</v>
          </cell>
          <cell r="AE379">
            <v>2.1</v>
          </cell>
          <cell r="AF379">
            <v>4.22</v>
          </cell>
          <cell r="AG379">
            <v>2.12</v>
          </cell>
          <cell r="AH379">
            <v>0.37</v>
          </cell>
          <cell r="AI379">
            <v>0.59</v>
          </cell>
          <cell r="AJ379">
            <v>8</v>
          </cell>
          <cell r="AK379">
            <v>68</v>
          </cell>
          <cell r="AL379">
            <v>2.1</v>
          </cell>
          <cell r="AM379">
            <v>280</v>
          </cell>
          <cell r="AN379">
            <v>470</v>
          </cell>
          <cell r="AO379">
            <v>49</v>
          </cell>
          <cell r="AP379">
            <v>140</v>
          </cell>
          <cell r="AQ379">
            <v>41</v>
          </cell>
          <cell r="AR379">
            <v>1.9</v>
          </cell>
          <cell r="AS379">
            <v>1.6</v>
          </cell>
        </row>
        <row r="380">
          <cell r="A380">
            <v>1198</v>
          </cell>
          <cell r="B380" t="str">
            <v>Cravinho</v>
          </cell>
          <cell r="C380" t="str">
            <v>Leguminosas, frutos de casca rija, sementes oleaginosas e especiarias</v>
          </cell>
          <cell r="D380" t="str">
            <v xml:space="preserve">Especiarias </v>
          </cell>
          <cell r="E380" t="str">
            <v>Especiarias de rebentos</v>
          </cell>
          <cell r="F380">
            <v>431</v>
          </cell>
          <cell r="G380">
            <v>1800</v>
          </cell>
          <cell r="H380">
            <v>20</v>
          </cell>
          <cell r="I380">
            <v>1.9</v>
          </cell>
          <cell r="J380">
            <v>7.7</v>
          </cell>
          <cell r="K380">
            <v>9.6</v>
          </cell>
          <cell r="L380">
            <v>9</v>
          </cell>
          <cell r="M380">
            <v>0</v>
          </cell>
          <cell r="N380">
            <v>52</v>
          </cell>
          <cell r="O380">
            <v>0</v>
          </cell>
          <cell r="P380">
            <v>0</v>
          </cell>
          <cell r="Q380">
            <v>52</v>
          </cell>
          <cell r="R380">
            <v>9.6</v>
          </cell>
          <cell r="S380">
            <v>6</v>
          </cell>
          <cell r="T380">
            <v>0.6</v>
          </cell>
          <cell r="U380">
            <v>0</v>
          </cell>
          <cell r="V380">
            <v>7</v>
          </cell>
          <cell r="W380">
            <v>0</v>
          </cell>
          <cell r="X380">
            <v>0</v>
          </cell>
          <cell r="Y380">
            <v>50</v>
          </cell>
          <cell r="Z380">
            <v>300</v>
          </cell>
          <cell r="AA380">
            <v>0</v>
          </cell>
          <cell r="AB380">
            <v>9</v>
          </cell>
          <cell r="AC380">
            <v>0.12</v>
          </cell>
          <cell r="AD380">
            <v>0.27</v>
          </cell>
          <cell r="AE380">
            <v>1.2</v>
          </cell>
          <cell r="AF380">
            <v>1.5</v>
          </cell>
          <cell r="AG380">
            <v>0.3</v>
          </cell>
          <cell r="AH380">
            <v>0.38</v>
          </cell>
          <cell r="AI380">
            <v>0</v>
          </cell>
          <cell r="AJ380">
            <v>81</v>
          </cell>
          <cell r="AK380">
            <v>0</v>
          </cell>
          <cell r="AL380">
            <v>3</v>
          </cell>
          <cell r="AM380">
            <v>240</v>
          </cell>
          <cell r="AN380">
            <v>1100</v>
          </cell>
          <cell r="AO380">
            <v>650</v>
          </cell>
          <cell r="AP380">
            <v>110</v>
          </cell>
          <cell r="AQ380">
            <v>200</v>
          </cell>
          <cell r="AR380">
            <v>30</v>
          </cell>
          <cell r="AS380">
            <v>3.8</v>
          </cell>
        </row>
        <row r="381">
          <cell r="A381">
            <v>2122000014</v>
          </cell>
          <cell r="B381" t="str">
            <v>Creme culinário</v>
          </cell>
          <cell r="C381" t="str">
            <v>Óleos e gorduras de origem animal e vegetal e seus derivados</v>
          </cell>
          <cell r="D381" t="str">
            <v>Emulsões de gordura e gorduras misturadas</v>
          </cell>
          <cell r="E381" t="str">
            <v>Margarinas e similares</v>
          </cell>
          <cell r="F381">
            <v>531</v>
          </cell>
          <cell r="G381">
            <v>2180</v>
          </cell>
          <cell r="H381">
            <v>59</v>
          </cell>
          <cell r="I381">
            <v>31</v>
          </cell>
          <cell r="J381">
            <v>21</v>
          </cell>
          <cell r="K381">
            <v>6.5</v>
          </cell>
          <cell r="L381">
            <v>5.9</v>
          </cell>
          <cell r="M381">
            <v>0</v>
          </cell>
          <cell r="N381">
            <v>0</v>
          </cell>
          <cell r="O381">
            <v>0</v>
          </cell>
          <cell r="P381">
            <v>0</v>
          </cell>
          <cell r="Q381">
            <v>0</v>
          </cell>
          <cell r="R381">
            <v>0</v>
          </cell>
          <cell r="S381">
            <v>0</v>
          </cell>
          <cell r="T381">
            <v>0</v>
          </cell>
          <cell r="U381">
            <v>0</v>
          </cell>
          <cell r="V381">
            <v>40.799999999999997</v>
          </cell>
          <cell r="W381">
            <v>0</v>
          </cell>
          <cell r="X381">
            <v>0</v>
          </cell>
          <cell r="Y381">
            <v>800</v>
          </cell>
          <cell r="Z381">
            <v>530</v>
          </cell>
          <cell r="AA381">
            <v>7.5</v>
          </cell>
          <cell r="AB381">
            <v>18</v>
          </cell>
          <cell r="AC381">
            <v>0</v>
          </cell>
          <cell r="AD381">
            <v>0</v>
          </cell>
          <cell r="AE381">
            <v>0</v>
          </cell>
          <cell r="AF381">
            <v>0</v>
          </cell>
          <cell r="AG381">
            <v>0</v>
          </cell>
          <cell r="AH381">
            <v>0</v>
          </cell>
          <cell r="AI381">
            <v>0</v>
          </cell>
          <cell r="AJ381">
            <v>0</v>
          </cell>
          <cell r="AK381">
            <v>0</v>
          </cell>
          <cell r="AL381">
            <v>1.9</v>
          </cell>
          <cell r="AM381">
            <v>1.2</v>
          </cell>
          <cell r="AN381">
            <v>21</v>
          </cell>
          <cell r="AO381">
            <v>7</v>
          </cell>
          <cell r="AP381">
            <v>12</v>
          </cell>
          <cell r="AQ381">
            <v>2</v>
          </cell>
          <cell r="AR381">
            <v>0.1</v>
          </cell>
          <cell r="AS381">
            <v>0.1</v>
          </cell>
        </row>
        <row r="382">
          <cell r="A382">
            <v>383</v>
          </cell>
          <cell r="B382" t="str">
            <v>Creme culinário líquido, 65% gordura, com sal</v>
          </cell>
          <cell r="C382" t="str">
            <v>Óleos e gorduras de origem animal e vegetal e seus derivados</v>
          </cell>
          <cell r="D382" t="str">
            <v>Emulsões de gordura e gorduras misturadas</v>
          </cell>
          <cell r="E382" t="str">
            <v>Margarinas e similares</v>
          </cell>
          <cell r="F382">
            <v>588</v>
          </cell>
          <cell r="G382">
            <v>2420</v>
          </cell>
          <cell r="H382">
            <v>65.3</v>
          </cell>
          <cell r="I382">
            <v>8.4</v>
          </cell>
          <cell r="J382">
            <v>15</v>
          </cell>
          <cell r="K382">
            <v>35.6</v>
          </cell>
          <cell r="L382">
            <v>35.5</v>
          </cell>
          <cell r="M382">
            <v>0.1</v>
          </cell>
          <cell r="N382">
            <v>0</v>
          </cell>
          <cell r="O382">
            <v>0</v>
          </cell>
          <cell r="P382">
            <v>0</v>
          </cell>
          <cell r="Q382">
            <v>0</v>
          </cell>
          <cell r="R382">
            <v>0</v>
          </cell>
          <cell r="S382">
            <v>0</v>
          </cell>
          <cell r="T382">
            <v>3</v>
          </cell>
          <cell r="U382">
            <v>0</v>
          </cell>
          <cell r="V382">
            <v>32</v>
          </cell>
          <cell r="W382">
            <v>0</v>
          </cell>
          <cell r="X382">
            <v>2</v>
          </cell>
          <cell r="Y382">
            <v>750</v>
          </cell>
          <cell r="Z382">
            <v>400</v>
          </cell>
          <cell r="AA382">
            <v>2</v>
          </cell>
          <cell r="AB382">
            <v>14</v>
          </cell>
          <cell r="AC382">
            <v>0</v>
          </cell>
          <cell r="AD382">
            <v>0</v>
          </cell>
          <cell r="AE382">
            <v>0</v>
          </cell>
          <cell r="AF382">
            <v>0</v>
          </cell>
          <cell r="AG382">
            <v>0</v>
          </cell>
          <cell r="AH382">
            <v>0</v>
          </cell>
          <cell r="AI382">
            <v>0</v>
          </cell>
          <cell r="AJ382">
            <v>0</v>
          </cell>
          <cell r="AK382">
            <v>0</v>
          </cell>
          <cell r="AL382">
            <v>3.3</v>
          </cell>
          <cell r="AM382">
            <v>1200</v>
          </cell>
          <cell r="AN382">
            <v>0</v>
          </cell>
          <cell r="AO382">
            <v>3</v>
          </cell>
          <cell r="AP382">
            <v>6</v>
          </cell>
          <cell r="AQ382">
            <v>1</v>
          </cell>
          <cell r="AR382">
            <v>0.3</v>
          </cell>
          <cell r="AS382">
            <v>0.1</v>
          </cell>
        </row>
        <row r="383">
          <cell r="A383">
            <v>1119</v>
          </cell>
          <cell r="B383" t="str">
            <v>Creme de camarão</v>
          </cell>
          <cell r="C383" t="str">
            <v>Pratos compostos</v>
          </cell>
          <cell r="D383" t="str">
            <v>Sopas e saladas</v>
          </cell>
          <cell r="E383" t="str">
            <v>Sopas (prontas a comer)</v>
          </cell>
          <cell r="F383">
            <v>39</v>
          </cell>
          <cell r="G383">
            <v>165</v>
          </cell>
          <cell r="H383">
            <v>1.4</v>
          </cell>
          <cell r="I383">
            <v>0.7</v>
          </cell>
          <cell r="J383">
            <v>0.3</v>
          </cell>
          <cell r="K383">
            <v>0.1</v>
          </cell>
          <cell r="L383">
            <v>7.3999999999999996E-2</v>
          </cell>
          <cell r="M383">
            <v>0</v>
          </cell>
          <cell r="N383">
            <v>1.7</v>
          </cell>
          <cell r="O383">
            <v>0.5</v>
          </cell>
          <cell r="P383">
            <v>0.1</v>
          </cell>
          <cell r="Q383">
            <v>1.1000000000000001</v>
          </cell>
          <cell r="R383">
            <v>0.3</v>
          </cell>
          <cell r="S383">
            <v>3.6</v>
          </cell>
          <cell r="T383">
            <v>0.7</v>
          </cell>
          <cell r="U383">
            <v>0.7</v>
          </cell>
          <cell r="V383">
            <v>91.1</v>
          </cell>
          <cell r="W383">
            <v>0</v>
          </cell>
          <cell r="X383">
            <v>32</v>
          </cell>
          <cell r="Y383">
            <v>14</v>
          </cell>
          <cell r="Z383">
            <v>35</v>
          </cell>
          <cell r="AA383">
            <v>0</v>
          </cell>
          <cell r="AB383">
            <v>0.24</v>
          </cell>
          <cell r="AC383">
            <v>0.03</v>
          </cell>
          <cell r="AD383">
            <v>0.01</v>
          </cell>
          <cell r="AE383">
            <v>0.51</v>
          </cell>
          <cell r="AF383">
            <v>1.26</v>
          </cell>
          <cell r="AG383">
            <v>0.75</v>
          </cell>
          <cell r="AH383">
            <v>0.05</v>
          </cell>
          <cell r="AI383">
            <v>0.39</v>
          </cell>
          <cell r="AJ383">
            <v>1.5</v>
          </cell>
          <cell r="AK383">
            <v>4.9000000000000004</v>
          </cell>
          <cell r="AL383">
            <v>1.05</v>
          </cell>
          <cell r="AM383">
            <v>270</v>
          </cell>
          <cell r="AN383">
            <v>81</v>
          </cell>
          <cell r="AO383">
            <v>25</v>
          </cell>
          <cell r="AP383">
            <v>36</v>
          </cell>
          <cell r="AQ383">
            <v>11</v>
          </cell>
          <cell r="AR383">
            <v>0.5</v>
          </cell>
          <cell r="AS383">
            <v>0.2</v>
          </cell>
        </row>
        <row r="384">
          <cell r="A384">
            <v>1118</v>
          </cell>
          <cell r="B384" t="str">
            <v>Creme de camarão com natas</v>
          </cell>
          <cell r="C384" t="str">
            <v>Pratos compostos</v>
          </cell>
          <cell r="D384" t="str">
            <v>Sopas e saladas</v>
          </cell>
          <cell r="E384" t="str">
            <v>Sopas (prontas a comer)</v>
          </cell>
          <cell r="F384">
            <v>51</v>
          </cell>
          <cell r="G384">
            <v>212</v>
          </cell>
          <cell r="H384">
            <v>2.9</v>
          </cell>
          <cell r="I384">
            <v>1.5</v>
          </cell>
          <cell r="J384">
            <v>0.6</v>
          </cell>
          <cell r="K384">
            <v>0.3</v>
          </cell>
          <cell r="L384">
            <v>0.25600000000000001</v>
          </cell>
          <cell r="M384">
            <v>0.1</v>
          </cell>
          <cell r="N384">
            <v>1.9</v>
          </cell>
          <cell r="O384">
            <v>0.7</v>
          </cell>
          <cell r="P384">
            <v>0.1</v>
          </cell>
          <cell r="Q384">
            <v>1.1000000000000001</v>
          </cell>
          <cell r="R384">
            <v>0.4</v>
          </cell>
          <cell r="S384">
            <v>3.5</v>
          </cell>
          <cell r="T384">
            <v>0.9</v>
          </cell>
          <cell r="U384">
            <v>0.3</v>
          </cell>
          <cell r="V384">
            <v>89.4</v>
          </cell>
          <cell r="W384">
            <v>0.1</v>
          </cell>
          <cell r="X384">
            <v>33</v>
          </cell>
          <cell r="Y384">
            <v>69</v>
          </cell>
          <cell r="Z384">
            <v>267</v>
          </cell>
          <cell r="AA384">
            <v>0</v>
          </cell>
          <cell r="AB384">
            <v>0.47</v>
          </cell>
          <cell r="AC384">
            <v>0.03</v>
          </cell>
          <cell r="AD384">
            <v>0.01</v>
          </cell>
          <cell r="AE384">
            <v>0.51</v>
          </cell>
          <cell r="AF384">
            <v>1.24</v>
          </cell>
          <cell r="AG384">
            <v>0.73</v>
          </cell>
          <cell r="AH384">
            <v>0.04</v>
          </cell>
          <cell r="AI384">
            <v>0.38</v>
          </cell>
          <cell r="AJ384">
            <v>4</v>
          </cell>
          <cell r="AK384">
            <v>6.5</v>
          </cell>
          <cell r="AL384">
            <v>1.32</v>
          </cell>
          <cell r="AM384">
            <v>380</v>
          </cell>
          <cell r="AN384">
            <v>92</v>
          </cell>
          <cell r="AO384">
            <v>29</v>
          </cell>
          <cell r="AP384">
            <v>37</v>
          </cell>
          <cell r="AQ384">
            <v>11</v>
          </cell>
          <cell r="AR384">
            <v>0.5</v>
          </cell>
          <cell r="AS384">
            <v>0.2</v>
          </cell>
        </row>
        <row r="385">
          <cell r="A385">
            <v>1104</v>
          </cell>
          <cell r="B385" t="str">
            <v>Creme de ervilhas</v>
          </cell>
          <cell r="C385" t="str">
            <v>Pratos compostos</v>
          </cell>
          <cell r="D385" t="str">
            <v>Sopas e saladas</v>
          </cell>
          <cell r="E385" t="str">
            <v>Sopas (prontas a comer)</v>
          </cell>
          <cell r="F385">
            <v>43</v>
          </cell>
          <cell r="G385">
            <v>178</v>
          </cell>
          <cell r="H385">
            <v>1.9</v>
          </cell>
          <cell r="I385">
            <v>0.8</v>
          </cell>
          <cell r="J385">
            <v>0.5</v>
          </cell>
          <cell r="K385">
            <v>0.5</v>
          </cell>
          <cell r="L385">
            <v>0.44400000000000001</v>
          </cell>
          <cell r="M385">
            <v>0</v>
          </cell>
          <cell r="N385">
            <v>3</v>
          </cell>
          <cell r="O385">
            <v>1.2</v>
          </cell>
          <cell r="P385">
            <v>0.5</v>
          </cell>
          <cell r="Q385">
            <v>1.3</v>
          </cell>
          <cell r="R385">
            <v>1.5</v>
          </cell>
          <cell r="S385">
            <v>2.6</v>
          </cell>
          <cell r="T385">
            <v>0.6</v>
          </cell>
          <cell r="U385">
            <v>0</v>
          </cell>
          <cell r="V385">
            <v>89.9</v>
          </cell>
          <cell r="W385">
            <v>0</v>
          </cell>
          <cell r="X385">
            <v>2</v>
          </cell>
          <cell r="Y385">
            <v>88</v>
          </cell>
          <cell r="Z385">
            <v>469</v>
          </cell>
          <cell r="AA385">
            <v>0</v>
          </cell>
          <cell r="AB385">
            <v>0.12</v>
          </cell>
          <cell r="AC385">
            <v>0.21</v>
          </cell>
          <cell r="AD385">
            <v>0.03</v>
          </cell>
          <cell r="AE385">
            <v>0.56999999999999995</v>
          </cell>
          <cell r="AF385">
            <v>1.01</v>
          </cell>
          <cell r="AG385">
            <v>0.45</v>
          </cell>
          <cell r="AH385">
            <v>7.0000000000000007E-2</v>
          </cell>
          <cell r="AI385">
            <v>0.03</v>
          </cell>
          <cell r="AJ385">
            <v>6</v>
          </cell>
          <cell r="AK385">
            <v>19</v>
          </cell>
          <cell r="AL385">
            <v>1.05</v>
          </cell>
          <cell r="AM385">
            <v>240</v>
          </cell>
          <cell r="AN385">
            <v>160</v>
          </cell>
          <cell r="AO385">
            <v>25</v>
          </cell>
          <cell r="AP385">
            <v>49</v>
          </cell>
          <cell r="AQ385">
            <v>9.9</v>
          </cell>
          <cell r="AR385">
            <v>0.7</v>
          </cell>
          <cell r="AS385">
            <v>0.4</v>
          </cell>
        </row>
        <row r="386">
          <cell r="A386">
            <v>372</v>
          </cell>
          <cell r="B386" t="str">
            <v>Creme para barrar de cacau e avelãs (8 marcas)</v>
          </cell>
          <cell r="C386" t="str">
            <v>Açúcar e similares, confeitaria e sobremesas doces à base de água</v>
          </cell>
          <cell r="D386" t="str">
            <v>Confeitaria incluindo chocolate</v>
          </cell>
          <cell r="E386" t="str">
            <v>Chocolate e produtos de chocolate</v>
          </cell>
          <cell r="F386">
            <v>545</v>
          </cell>
          <cell r="G386">
            <v>2270</v>
          </cell>
          <cell r="H386">
            <v>33.299999999999997</v>
          </cell>
          <cell r="I386">
            <v>8.1999999999999993</v>
          </cell>
          <cell r="J386">
            <v>17.600000000000001</v>
          </cell>
          <cell r="K386">
            <v>6.1</v>
          </cell>
          <cell r="L386">
            <v>5.9</v>
          </cell>
          <cell r="M386">
            <v>2</v>
          </cell>
          <cell r="N386">
            <v>54.7</v>
          </cell>
          <cell r="O386">
            <v>53.4</v>
          </cell>
          <cell r="P386">
            <v>0</v>
          </cell>
          <cell r="Q386">
            <v>1.3</v>
          </cell>
          <cell r="R386">
            <v>1.2</v>
          </cell>
          <cell r="S386">
            <v>5.9</v>
          </cell>
          <cell r="T386">
            <v>0.1</v>
          </cell>
          <cell r="U386">
            <v>0</v>
          </cell>
          <cell r="V386">
            <v>1.5</v>
          </cell>
          <cell r="W386">
            <v>0</v>
          </cell>
          <cell r="X386">
            <v>2</v>
          </cell>
          <cell r="Y386">
            <v>1</v>
          </cell>
          <cell r="Z386">
            <v>0</v>
          </cell>
          <cell r="AA386">
            <v>0</v>
          </cell>
          <cell r="AB386">
            <v>5</v>
          </cell>
          <cell r="AC386">
            <v>7.0000000000000007E-2</v>
          </cell>
          <cell r="AD386">
            <v>0.15</v>
          </cell>
          <cell r="AE386">
            <v>0.5</v>
          </cell>
          <cell r="AF386">
            <v>1.9</v>
          </cell>
          <cell r="AG386">
            <v>1.4</v>
          </cell>
          <cell r="AH386">
            <v>0.1</v>
          </cell>
          <cell r="AI386">
            <v>0.7</v>
          </cell>
          <cell r="AJ386">
            <v>0</v>
          </cell>
          <cell r="AK386">
            <v>7.6</v>
          </cell>
          <cell r="AL386">
            <v>1.4</v>
          </cell>
          <cell r="AM386">
            <v>47</v>
          </cell>
          <cell r="AN386">
            <v>410</v>
          </cell>
          <cell r="AO386">
            <v>140</v>
          </cell>
          <cell r="AP386">
            <v>160</v>
          </cell>
          <cell r="AQ386">
            <v>67</v>
          </cell>
          <cell r="AR386">
            <v>3.4</v>
          </cell>
          <cell r="AS386">
            <v>1.1000000000000001</v>
          </cell>
        </row>
        <row r="387">
          <cell r="A387">
            <v>375</v>
          </cell>
          <cell r="B387" t="str">
            <v>Creme vegetal culinário, 75% gordura, sem sal</v>
          </cell>
          <cell r="C387" t="str">
            <v>Óleos e gorduras de origem animal e vegetal e seus derivados</v>
          </cell>
          <cell r="D387" t="str">
            <v>Emulsões de gordura e gorduras misturadas</v>
          </cell>
          <cell r="E387" t="str">
            <v>Margarinas e similares</v>
          </cell>
          <cell r="F387">
            <v>677</v>
          </cell>
          <cell r="G387">
            <v>2780</v>
          </cell>
          <cell r="H387">
            <v>75</v>
          </cell>
          <cell r="I387">
            <v>18</v>
          </cell>
          <cell r="J387">
            <v>17.899999999999999</v>
          </cell>
          <cell r="K387">
            <v>38.6</v>
          </cell>
          <cell r="L387">
            <v>38.4</v>
          </cell>
          <cell r="M387">
            <v>0.2</v>
          </cell>
          <cell r="N387">
            <v>0.4</v>
          </cell>
          <cell r="O387">
            <v>0.4</v>
          </cell>
          <cell r="P387">
            <v>0</v>
          </cell>
          <cell r="Q387">
            <v>0</v>
          </cell>
          <cell r="R387">
            <v>0</v>
          </cell>
          <cell r="S387">
            <v>0.1</v>
          </cell>
          <cell r="T387">
            <v>0</v>
          </cell>
          <cell r="U387">
            <v>0</v>
          </cell>
          <cell r="V387">
            <v>24</v>
          </cell>
          <cell r="W387">
            <v>0</v>
          </cell>
          <cell r="X387">
            <v>2</v>
          </cell>
          <cell r="Y387">
            <v>600</v>
          </cell>
          <cell r="Z387">
            <v>320</v>
          </cell>
          <cell r="AA387">
            <v>0.2</v>
          </cell>
          <cell r="AB387">
            <v>40</v>
          </cell>
          <cell r="AC387">
            <v>0</v>
          </cell>
          <cell r="AD387">
            <v>0</v>
          </cell>
          <cell r="AE387">
            <v>0</v>
          </cell>
          <cell r="AF387">
            <v>0</v>
          </cell>
          <cell r="AG387">
            <v>0</v>
          </cell>
          <cell r="AH387">
            <v>0</v>
          </cell>
          <cell r="AI387">
            <v>0</v>
          </cell>
          <cell r="AJ387">
            <v>0</v>
          </cell>
          <cell r="AK387">
            <v>0</v>
          </cell>
          <cell r="AL387">
            <v>0.2</v>
          </cell>
          <cell r="AM387">
            <v>6</v>
          </cell>
          <cell r="AN387">
            <v>27</v>
          </cell>
          <cell r="AO387">
            <v>7</v>
          </cell>
          <cell r="AP387">
            <v>16</v>
          </cell>
          <cell r="AQ387">
            <v>3</v>
          </cell>
          <cell r="AR387">
            <v>0.1</v>
          </cell>
          <cell r="AS387">
            <v>0.1</v>
          </cell>
        </row>
        <row r="388">
          <cell r="A388">
            <v>374</v>
          </cell>
          <cell r="B388" t="str">
            <v>Creme vegetal para barrar  72% gordura, 33% ácidos gordos polinsaturados</v>
          </cell>
          <cell r="C388" t="str">
            <v>Óleos e gorduras de origem animal e vegetal e seus derivados</v>
          </cell>
          <cell r="D388" t="str">
            <v>Emulsões de gordura e gorduras misturadas</v>
          </cell>
          <cell r="E388" t="str">
            <v>Margarinas e similares</v>
          </cell>
          <cell r="F388">
            <v>651</v>
          </cell>
          <cell r="G388">
            <v>2680</v>
          </cell>
          <cell r="H388">
            <v>72.099999999999994</v>
          </cell>
          <cell r="I388">
            <v>18.8</v>
          </cell>
          <cell r="J388">
            <v>18.7</v>
          </cell>
          <cell r="K388">
            <v>33.700000000000003</v>
          </cell>
          <cell r="L388">
            <v>33.5</v>
          </cell>
          <cell r="M388">
            <v>0.6</v>
          </cell>
          <cell r="N388">
            <v>0.4</v>
          </cell>
          <cell r="O388">
            <v>0.4</v>
          </cell>
          <cell r="P388">
            <v>0</v>
          </cell>
          <cell r="Q388">
            <v>0</v>
          </cell>
          <cell r="R388">
            <v>0</v>
          </cell>
          <cell r="S388">
            <v>0.1</v>
          </cell>
          <cell r="T388">
            <v>0.9</v>
          </cell>
          <cell r="U388">
            <v>0</v>
          </cell>
          <cell r="V388">
            <v>26.4</v>
          </cell>
          <cell r="W388">
            <v>0</v>
          </cell>
          <cell r="X388">
            <v>2</v>
          </cell>
          <cell r="Y388">
            <v>600</v>
          </cell>
          <cell r="Z388">
            <v>350</v>
          </cell>
          <cell r="AA388">
            <v>0.2</v>
          </cell>
          <cell r="AB388">
            <v>40</v>
          </cell>
          <cell r="AC388">
            <v>0</v>
          </cell>
          <cell r="AD388">
            <v>0</v>
          </cell>
          <cell r="AE388">
            <v>0</v>
          </cell>
          <cell r="AF388">
            <v>0</v>
          </cell>
          <cell r="AG388">
            <v>0</v>
          </cell>
          <cell r="AH388">
            <v>0</v>
          </cell>
          <cell r="AI388">
            <v>0</v>
          </cell>
          <cell r="AJ388">
            <v>0</v>
          </cell>
          <cell r="AK388">
            <v>0</v>
          </cell>
          <cell r="AL388">
            <v>1</v>
          </cell>
          <cell r="AM388">
            <v>340</v>
          </cell>
          <cell r="AN388">
            <v>27</v>
          </cell>
          <cell r="AO388">
            <v>5</v>
          </cell>
          <cell r="AP388">
            <v>16</v>
          </cell>
          <cell r="AQ388">
            <v>3</v>
          </cell>
          <cell r="AR388">
            <v>0.1</v>
          </cell>
          <cell r="AS388">
            <v>0.1</v>
          </cell>
        </row>
        <row r="389">
          <cell r="A389">
            <v>376</v>
          </cell>
          <cell r="B389" t="str">
            <v>Creme vegetal para barrar 35% gordura, com fitosteróis</v>
          </cell>
          <cell r="C389" t="str">
            <v>Óleos e gorduras de origem animal e vegetal e seus derivados</v>
          </cell>
          <cell r="D389" t="str">
            <v>Emulsões de gordura e gorduras misturadas</v>
          </cell>
          <cell r="E389" t="str">
            <v>Margarinas e similares</v>
          </cell>
          <cell r="F389">
            <v>328</v>
          </cell>
          <cell r="G389">
            <v>1350</v>
          </cell>
          <cell r="H389">
            <v>35</v>
          </cell>
          <cell r="I389">
            <v>8</v>
          </cell>
          <cell r="J389">
            <v>9</v>
          </cell>
          <cell r="K389">
            <v>17.5</v>
          </cell>
          <cell r="L389">
            <v>15.8</v>
          </cell>
          <cell r="M389">
            <v>0.5</v>
          </cell>
          <cell r="N389">
            <v>3.2</v>
          </cell>
          <cell r="O389">
            <v>0.2</v>
          </cell>
          <cell r="P389">
            <v>0</v>
          </cell>
          <cell r="Q389">
            <v>3</v>
          </cell>
          <cell r="R389">
            <v>0</v>
          </cell>
          <cell r="S389">
            <v>0.1</v>
          </cell>
          <cell r="T389">
            <v>0.1</v>
          </cell>
          <cell r="U389">
            <v>0</v>
          </cell>
          <cell r="V389">
            <v>52.7</v>
          </cell>
          <cell r="W389">
            <v>0</v>
          </cell>
          <cell r="X389">
            <v>35</v>
          </cell>
          <cell r="Y389">
            <v>646</v>
          </cell>
          <cell r="Z389">
            <v>3880</v>
          </cell>
          <cell r="AA389">
            <v>8</v>
          </cell>
          <cell r="AB389">
            <v>66</v>
          </cell>
          <cell r="AC389">
            <v>0</v>
          </cell>
          <cell r="AD389">
            <v>0</v>
          </cell>
          <cell r="AE389">
            <v>0</v>
          </cell>
          <cell r="AF389">
            <v>0</v>
          </cell>
          <cell r="AG389">
            <v>0</v>
          </cell>
          <cell r="AH389">
            <v>0</v>
          </cell>
          <cell r="AI389">
            <v>0</v>
          </cell>
          <cell r="AJ389">
            <v>0</v>
          </cell>
          <cell r="AK389">
            <v>0</v>
          </cell>
          <cell r="AL389">
            <v>0.2</v>
          </cell>
          <cell r="AM389">
            <v>39</v>
          </cell>
          <cell r="AN389">
            <v>22</v>
          </cell>
          <cell r="AO389">
            <v>4</v>
          </cell>
          <cell r="AP389">
            <v>5</v>
          </cell>
          <cell r="AQ389">
            <v>2</v>
          </cell>
          <cell r="AR389">
            <v>0.1</v>
          </cell>
          <cell r="AS389">
            <v>0.1</v>
          </cell>
        </row>
        <row r="390">
          <cell r="A390">
            <v>378</v>
          </cell>
          <cell r="B390" t="str">
            <v>Creme vegetal para barrar 37% gordura</v>
          </cell>
          <cell r="C390" t="str">
            <v>Óleos e gorduras de origem animal e vegetal e seus derivados</v>
          </cell>
          <cell r="D390" t="str">
            <v>Emulsões de gordura e gorduras misturadas</v>
          </cell>
          <cell r="E390" t="str">
            <v>Margarinas e similares</v>
          </cell>
          <cell r="F390">
            <v>343</v>
          </cell>
          <cell r="G390">
            <v>1410</v>
          </cell>
          <cell r="H390">
            <v>37.4</v>
          </cell>
          <cell r="I390">
            <v>10.199999999999999</v>
          </cell>
          <cell r="J390">
            <v>9.4</v>
          </cell>
          <cell r="K390">
            <v>17.3</v>
          </cell>
          <cell r="L390">
            <v>14.7</v>
          </cell>
          <cell r="M390">
            <v>0.4</v>
          </cell>
          <cell r="N390">
            <v>0.2</v>
          </cell>
          <cell r="O390">
            <v>0.2</v>
          </cell>
          <cell r="P390">
            <v>0</v>
          </cell>
          <cell r="Q390">
            <v>0</v>
          </cell>
          <cell r="R390">
            <v>0</v>
          </cell>
          <cell r="S390">
            <v>1.4</v>
          </cell>
          <cell r="T390">
            <v>0.8</v>
          </cell>
          <cell r="U390">
            <v>0</v>
          </cell>
          <cell r="V390">
            <v>60.3</v>
          </cell>
          <cell r="W390">
            <v>0</v>
          </cell>
          <cell r="X390">
            <v>1</v>
          </cell>
          <cell r="Y390">
            <v>600</v>
          </cell>
          <cell r="Z390">
            <v>0</v>
          </cell>
          <cell r="AA390">
            <v>5</v>
          </cell>
          <cell r="AB390">
            <v>40</v>
          </cell>
          <cell r="AC390">
            <v>0</v>
          </cell>
          <cell r="AD390">
            <v>0</v>
          </cell>
          <cell r="AE390">
            <v>0</v>
          </cell>
          <cell r="AF390">
            <v>0</v>
          </cell>
          <cell r="AG390">
            <v>0</v>
          </cell>
          <cell r="AH390">
            <v>0</v>
          </cell>
          <cell r="AI390">
            <v>0</v>
          </cell>
          <cell r="AJ390">
            <v>0</v>
          </cell>
          <cell r="AK390">
            <v>0</v>
          </cell>
          <cell r="AL390">
            <v>2</v>
          </cell>
          <cell r="AM390">
            <v>300</v>
          </cell>
          <cell r="AN390">
            <v>22</v>
          </cell>
          <cell r="AO390">
            <v>4</v>
          </cell>
          <cell r="AP390">
            <v>5</v>
          </cell>
          <cell r="AQ390">
            <v>2</v>
          </cell>
          <cell r="AR390">
            <v>0.1</v>
          </cell>
          <cell r="AS390">
            <v>0.1</v>
          </cell>
        </row>
        <row r="391">
          <cell r="A391">
            <v>399</v>
          </cell>
          <cell r="B391" t="str">
            <v>Creme vegetal para barrar 58% gordura, com cálcio</v>
          </cell>
          <cell r="C391" t="str">
            <v>Óleos e gorduras de origem animal e vegetal e seus derivados</v>
          </cell>
          <cell r="D391" t="str">
            <v>Emulsões de gordura e gorduras misturadas</v>
          </cell>
          <cell r="E391" t="str">
            <v>Margarinas e similares</v>
          </cell>
          <cell r="F391">
            <v>525</v>
          </cell>
          <cell r="G391">
            <v>2160</v>
          </cell>
          <cell r="H391">
            <v>58</v>
          </cell>
          <cell r="I391">
            <v>19.100000000000001</v>
          </cell>
          <cell r="J391">
            <v>15.4</v>
          </cell>
          <cell r="K391">
            <v>23.1</v>
          </cell>
          <cell r="L391">
            <v>20.6</v>
          </cell>
          <cell r="M391">
            <v>0.7</v>
          </cell>
          <cell r="N391">
            <v>0.5</v>
          </cell>
          <cell r="O391">
            <v>0.5</v>
          </cell>
          <cell r="P391">
            <v>0</v>
          </cell>
          <cell r="Q391">
            <v>0</v>
          </cell>
          <cell r="R391">
            <v>0</v>
          </cell>
          <cell r="S391">
            <v>0.3</v>
          </cell>
          <cell r="T391">
            <v>1.5</v>
          </cell>
          <cell r="U391">
            <v>0</v>
          </cell>
          <cell r="V391">
            <v>38</v>
          </cell>
          <cell r="W391">
            <v>0</v>
          </cell>
          <cell r="X391">
            <v>4</v>
          </cell>
          <cell r="Y391">
            <v>600</v>
          </cell>
          <cell r="Z391">
            <v>0</v>
          </cell>
          <cell r="AA391">
            <v>5</v>
          </cell>
          <cell r="AB391">
            <v>11</v>
          </cell>
          <cell r="AC391">
            <v>0</v>
          </cell>
          <cell r="AD391">
            <v>0</v>
          </cell>
          <cell r="AE391">
            <v>0</v>
          </cell>
          <cell r="AF391">
            <v>0</v>
          </cell>
          <cell r="AG391">
            <v>0</v>
          </cell>
          <cell r="AH391">
            <v>0</v>
          </cell>
          <cell r="AI391">
            <v>0</v>
          </cell>
          <cell r="AJ391">
            <v>0</v>
          </cell>
          <cell r="AK391">
            <v>0</v>
          </cell>
          <cell r="AL391">
            <v>2.9</v>
          </cell>
          <cell r="AM391">
            <v>600</v>
          </cell>
          <cell r="AN391">
            <v>6</v>
          </cell>
          <cell r="AO391">
            <v>480</v>
          </cell>
          <cell r="AP391">
            <v>4</v>
          </cell>
          <cell r="AQ391">
            <v>1</v>
          </cell>
          <cell r="AR391">
            <v>0.2</v>
          </cell>
          <cell r="AS391">
            <v>0.1</v>
          </cell>
        </row>
        <row r="392">
          <cell r="A392">
            <v>398</v>
          </cell>
          <cell r="B392" t="str">
            <v>Creme vegetal para barrar 70% gordura, 53% ácidos gordos monoinsaturados</v>
          </cell>
          <cell r="C392" t="str">
            <v>Óleos e gorduras de origem animal e vegetal e seus derivados</v>
          </cell>
          <cell r="D392" t="str">
            <v>Emulsões de gordura e gorduras misturadas</v>
          </cell>
          <cell r="E392" t="str">
            <v>Margarinas e similares</v>
          </cell>
          <cell r="F392">
            <v>632</v>
          </cell>
          <cell r="G392">
            <v>2600</v>
          </cell>
          <cell r="H392">
            <v>70</v>
          </cell>
          <cell r="I392">
            <v>9.4</v>
          </cell>
          <cell r="J392">
            <v>53.2</v>
          </cell>
          <cell r="K392">
            <v>6.6</v>
          </cell>
          <cell r="L392">
            <v>6</v>
          </cell>
          <cell r="M392">
            <v>0</v>
          </cell>
          <cell r="N392">
            <v>0.5</v>
          </cell>
          <cell r="O392">
            <v>0.5</v>
          </cell>
          <cell r="P392">
            <v>0</v>
          </cell>
          <cell r="Q392">
            <v>0</v>
          </cell>
          <cell r="R392">
            <v>0</v>
          </cell>
          <cell r="S392">
            <v>0.1</v>
          </cell>
          <cell r="T392">
            <v>2.2000000000000002</v>
          </cell>
          <cell r="U392">
            <v>0</v>
          </cell>
          <cell r="V392">
            <v>27</v>
          </cell>
          <cell r="W392">
            <v>0</v>
          </cell>
          <cell r="X392">
            <v>4</v>
          </cell>
          <cell r="Y392">
            <v>600</v>
          </cell>
          <cell r="Z392">
            <v>0</v>
          </cell>
          <cell r="AA392">
            <v>5</v>
          </cell>
          <cell r="AB392">
            <v>40</v>
          </cell>
          <cell r="AC392">
            <v>0</v>
          </cell>
          <cell r="AD392">
            <v>0</v>
          </cell>
          <cell r="AE392">
            <v>0</v>
          </cell>
          <cell r="AF392">
            <v>0</v>
          </cell>
          <cell r="AG392">
            <v>0</v>
          </cell>
          <cell r="AH392">
            <v>0</v>
          </cell>
          <cell r="AI392">
            <v>0</v>
          </cell>
          <cell r="AJ392">
            <v>0</v>
          </cell>
          <cell r="AK392">
            <v>0</v>
          </cell>
          <cell r="AL392">
            <v>2.4</v>
          </cell>
          <cell r="AM392">
            <v>870</v>
          </cell>
          <cell r="AN392">
            <v>7</v>
          </cell>
          <cell r="AO392">
            <v>7</v>
          </cell>
          <cell r="AP392">
            <v>5</v>
          </cell>
          <cell r="AQ392">
            <v>1</v>
          </cell>
          <cell r="AR392">
            <v>0.2</v>
          </cell>
          <cell r="AS392">
            <v>0.1</v>
          </cell>
        </row>
        <row r="393">
          <cell r="A393">
            <v>377</v>
          </cell>
          <cell r="B393" t="str">
            <v>Creme vegetal para barrar 70% gordura, com sal</v>
          </cell>
          <cell r="C393" t="str">
            <v>Óleos e gorduras de origem animal e vegetal e seus derivados</v>
          </cell>
          <cell r="D393" t="str">
            <v>Emulsões de gordura e gorduras misturadas</v>
          </cell>
          <cell r="E393" t="str">
            <v>Margarinas e similares</v>
          </cell>
          <cell r="F393">
            <v>632</v>
          </cell>
          <cell r="G393">
            <v>2600</v>
          </cell>
          <cell r="H393">
            <v>70</v>
          </cell>
          <cell r="I393">
            <v>30.7</v>
          </cell>
          <cell r="J393">
            <v>16.399999999999999</v>
          </cell>
          <cell r="K393">
            <v>22.6</v>
          </cell>
          <cell r="L393">
            <v>20.2</v>
          </cell>
          <cell r="M393">
            <v>0.4</v>
          </cell>
          <cell r="N393">
            <v>0.3</v>
          </cell>
          <cell r="O393">
            <v>0.3</v>
          </cell>
          <cell r="P393">
            <v>0</v>
          </cell>
          <cell r="Q393">
            <v>0</v>
          </cell>
          <cell r="R393">
            <v>0</v>
          </cell>
          <cell r="S393">
            <v>0.1</v>
          </cell>
          <cell r="T393">
            <v>3</v>
          </cell>
          <cell r="U393">
            <v>0</v>
          </cell>
          <cell r="V393">
            <v>26</v>
          </cell>
          <cell r="W393">
            <v>0</v>
          </cell>
          <cell r="X393">
            <v>2</v>
          </cell>
          <cell r="Y393">
            <v>600</v>
          </cell>
          <cell r="Z393">
            <v>580</v>
          </cell>
          <cell r="AA393">
            <v>0.2</v>
          </cell>
          <cell r="AB393">
            <v>40</v>
          </cell>
          <cell r="AC393">
            <v>0</v>
          </cell>
          <cell r="AD393">
            <v>0</v>
          </cell>
          <cell r="AE393">
            <v>0</v>
          </cell>
          <cell r="AF393">
            <v>0</v>
          </cell>
          <cell r="AG393">
            <v>0</v>
          </cell>
          <cell r="AH393">
            <v>0</v>
          </cell>
          <cell r="AI393">
            <v>0</v>
          </cell>
          <cell r="AJ393">
            <v>0</v>
          </cell>
          <cell r="AK393">
            <v>0</v>
          </cell>
          <cell r="AL393">
            <v>3.3</v>
          </cell>
          <cell r="AM393">
            <v>1200</v>
          </cell>
          <cell r="AN393">
            <v>7</v>
          </cell>
          <cell r="AO393">
            <v>7</v>
          </cell>
          <cell r="AP393">
            <v>5</v>
          </cell>
          <cell r="AQ393">
            <v>1</v>
          </cell>
          <cell r="AR393">
            <v>0.2</v>
          </cell>
          <cell r="AS393">
            <v>0.1</v>
          </cell>
        </row>
        <row r="394">
          <cell r="A394">
            <v>480</v>
          </cell>
          <cell r="B394" t="str">
            <v>Croissant</v>
          </cell>
          <cell r="C394" t="str">
            <v>Cereais e produtos à base de cereais</v>
          </cell>
          <cell r="D394" t="str">
            <v>Produtos de pastelaria fina</v>
          </cell>
          <cell r="E394" t="str">
            <v>Pastelaria de massa levedada</v>
          </cell>
          <cell r="F394">
            <v>416</v>
          </cell>
          <cell r="G394">
            <v>1740</v>
          </cell>
          <cell r="H394">
            <v>23.5</v>
          </cell>
          <cell r="I394">
            <v>10.4</v>
          </cell>
          <cell r="J394">
            <v>7</v>
          </cell>
          <cell r="K394">
            <v>2.5</v>
          </cell>
          <cell r="L394">
            <v>2.5</v>
          </cell>
          <cell r="M394">
            <v>1.8</v>
          </cell>
          <cell r="N394">
            <v>42.2</v>
          </cell>
          <cell r="O394">
            <v>0.6</v>
          </cell>
          <cell r="P394">
            <v>0</v>
          </cell>
          <cell r="Q394">
            <v>41.6</v>
          </cell>
          <cell r="R394">
            <v>2.6</v>
          </cell>
          <cell r="S394">
            <v>7.6</v>
          </cell>
          <cell r="T394">
            <v>1.1000000000000001</v>
          </cell>
          <cell r="U394">
            <v>0</v>
          </cell>
          <cell r="V394">
            <v>22.7</v>
          </cell>
          <cell r="W394">
            <v>0</v>
          </cell>
          <cell r="X394">
            <v>52</v>
          </cell>
          <cell r="Y394">
            <v>21</v>
          </cell>
          <cell r="Z394">
            <v>0</v>
          </cell>
          <cell r="AA394">
            <v>0.1</v>
          </cell>
          <cell r="AB394">
            <v>0.06</v>
          </cell>
          <cell r="AC394">
            <v>0.14000000000000001</v>
          </cell>
          <cell r="AD394">
            <v>0.1</v>
          </cell>
          <cell r="AE394">
            <v>2</v>
          </cell>
          <cell r="AF394">
            <v>3.6</v>
          </cell>
          <cell r="AG394">
            <v>1.6</v>
          </cell>
          <cell r="AH394">
            <v>0.08</v>
          </cell>
          <cell r="AI394">
            <v>0.01</v>
          </cell>
          <cell r="AJ394">
            <v>0</v>
          </cell>
          <cell r="AK394">
            <v>73</v>
          </cell>
          <cell r="AL394">
            <v>1.4</v>
          </cell>
          <cell r="AM394">
            <v>440</v>
          </cell>
          <cell r="AN394">
            <v>120</v>
          </cell>
          <cell r="AO394">
            <v>45</v>
          </cell>
          <cell r="AP394">
            <v>120</v>
          </cell>
          <cell r="AQ394">
            <v>30</v>
          </cell>
          <cell r="AR394">
            <v>1.8</v>
          </cell>
          <cell r="AS394">
            <v>0.8</v>
          </cell>
          <cell r="AU394">
            <v>5</v>
          </cell>
        </row>
        <row r="395">
          <cell r="A395">
            <v>367</v>
          </cell>
          <cell r="B395" t="str">
            <v>Croquete</v>
          </cell>
          <cell r="C395" t="str">
            <v>Pratos compostos</v>
          </cell>
          <cell r="D395" t="str">
            <v>Pratos, incl. refeições prontas a comer (excluindo sopas e saladas)</v>
          </cell>
          <cell r="E395" t="str">
            <v>Sanduíches, pizzas e outros produtos similares recheados</v>
          </cell>
          <cell r="F395">
            <v>316</v>
          </cell>
          <cell r="G395">
            <v>1320</v>
          </cell>
          <cell r="H395">
            <v>18.8</v>
          </cell>
          <cell r="I395">
            <v>4.8</v>
          </cell>
          <cell r="J395">
            <v>5.4</v>
          </cell>
          <cell r="K395">
            <v>5.8</v>
          </cell>
          <cell r="L395">
            <v>5.7</v>
          </cell>
          <cell r="M395">
            <v>0.3</v>
          </cell>
          <cell r="N395">
            <v>23.1</v>
          </cell>
          <cell r="O395">
            <v>0.5</v>
          </cell>
          <cell r="P395">
            <v>0</v>
          </cell>
          <cell r="Q395">
            <v>22.6</v>
          </cell>
          <cell r="R395">
            <v>0.9</v>
          </cell>
          <cell r="S395">
            <v>13.2</v>
          </cell>
          <cell r="T395">
            <v>1.6</v>
          </cell>
          <cell r="U395">
            <v>0</v>
          </cell>
          <cell r="V395">
            <v>42.4</v>
          </cell>
          <cell r="W395">
            <v>0</v>
          </cell>
          <cell r="X395">
            <v>84</v>
          </cell>
          <cell r="Y395">
            <v>41</v>
          </cell>
          <cell r="Z395">
            <v>0</v>
          </cell>
          <cell r="AA395">
            <v>0.2</v>
          </cell>
          <cell r="AB395">
            <v>2.9</v>
          </cell>
          <cell r="AC395">
            <v>0.21</v>
          </cell>
          <cell r="AD395">
            <v>0.17</v>
          </cell>
          <cell r="AE395">
            <v>1.3</v>
          </cell>
          <cell r="AF395">
            <v>2.8</v>
          </cell>
          <cell r="AG395">
            <v>1.5</v>
          </cell>
          <cell r="AH395">
            <v>0.14000000000000001</v>
          </cell>
          <cell r="AI395">
            <v>0.93</v>
          </cell>
          <cell r="AJ395">
            <v>0</v>
          </cell>
          <cell r="AK395">
            <v>9.6</v>
          </cell>
          <cell r="AL395">
            <v>2.5</v>
          </cell>
          <cell r="AM395">
            <v>640</v>
          </cell>
          <cell r="AN395">
            <v>220</v>
          </cell>
          <cell r="AO395">
            <v>25</v>
          </cell>
          <cell r="AP395">
            <v>120</v>
          </cell>
          <cell r="AQ395">
            <v>23</v>
          </cell>
          <cell r="AR395">
            <v>2</v>
          </cell>
          <cell r="AS395">
            <v>1.6</v>
          </cell>
        </row>
        <row r="396">
          <cell r="A396">
            <v>1079</v>
          </cell>
          <cell r="B396" t="str">
            <v>Croquete de carne de vaca meio-gorda</v>
          </cell>
          <cell r="C396" t="str">
            <v>Pratos compostos</v>
          </cell>
          <cell r="D396" t="str">
            <v>Pratos, incl. refeições prontas a comer (excluindo sopas e saladas)</v>
          </cell>
          <cell r="E396" t="str">
            <v>Sanduíches, pizzas e outros produtos similares recheados</v>
          </cell>
          <cell r="F396">
            <v>257</v>
          </cell>
          <cell r="G396">
            <v>1070</v>
          </cell>
          <cell r="H396">
            <v>11.9</v>
          </cell>
          <cell r="I396">
            <v>4.8</v>
          </cell>
          <cell r="J396">
            <v>4</v>
          </cell>
          <cell r="K396">
            <v>1.9</v>
          </cell>
          <cell r="L396">
            <v>1.74</v>
          </cell>
          <cell r="M396">
            <v>0.2</v>
          </cell>
          <cell r="N396">
            <v>19.100000000000001</v>
          </cell>
          <cell r="O396">
            <v>1.6</v>
          </cell>
          <cell r="P396">
            <v>1</v>
          </cell>
          <cell r="Q396">
            <v>16.5</v>
          </cell>
          <cell r="R396">
            <v>5.8</v>
          </cell>
          <cell r="S396">
            <v>15.1</v>
          </cell>
          <cell r="T396">
            <v>1.1000000000000001</v>
          </cell>
          <cell r="U396">
            <v>0</v>
          </cell>
          <cell r="V396">
            <v>44.9</v>
          </cell>
          <cell r="W396">
            <v>0.5</v>
          </cell>
          <cell r="X396">
            <v>75</v>
          </cell>
          <cell r="Y396">
            <v>60</v>
          </cell>
          <cell r="Z396">
            <v>24</v>
          </cell>
          <cell r="AA396">
            <v>0.4</v>
          </cell>
          <cell r="AB396">
            <v>0.56000000000000005</v>
          </cell>
          <cell r="AC396">
            <v>0.22</v>
          </cell>
          <cell r="AD396">
            <v>0.18</v>
          </cell>
          <cell r="AE396">
            <v>2</v>
          </cell>
          <cell r="AF396">
            <v>5.0599999999999996</v>
          </cell>
          <cell r="AG396">
            <v>3.05</v>
          </cell>
          <cell r="AH396">
            <v>0.4</v>
          </cell>
          <cell r="AI396">
            <v>0.81</v>
          </cell>
          <cell r="AJ396">
            <v>7.7</v>
          </cell>
          <cell r="AK396">
            <v>95</v>
          </cell>
          <cell r="AL396">
            <v>2.48</v>
          </cell>
          <cell r="AM396">
            <v>450</v>
          </cell>
          <cell r="AN396">
            <v>490</v>
          </cell>
          <cell r="AO396">
            <v>63</v>
          </cell>
          <cell r="AP396">
            <v>210</v>
          </cell>
          <cell r="AQ396">
            <v>49</v>
          </cell>
          <cell r="AR396">
            <v>2.7</v>
          </cell>
          <cell r="AS396">
            <v>2.5</v>
          </cell>
        </row>
        <row r="397">
          <cell r="A397">
            <v>298</v>
          </cell>
          <cell r="B397" t="str">
            <v>Cubo de carne de galinha para caldo</v>
          </cell>
          <cell r="C397" t="str">
            <v>Temperos, molhos e condimentos</v>
          </cell>
          <cell r="D397" t="str">
            <v>Extratos salgados e ingredientes para molhos</v>
          </cell>
          <cell r="E397" t="str">
            <v>Cubos de caldo ou granulado (base de caldo)</v>
          </cell>
          <cell r="F397">
            <v>236</v>
          </cell>
          <cell r="G397">
            <v>985</v>
          </cell>
          <cell r="H397">
            <v>15.4</v>
          </cell>
          <cell r="I397">
            <v>3.6</v>
          </cell>
          <cell r="J397">
            <v>5.0999999999999996</v>
          </cell>
          <cell r="K397">
            <v>3.2</v>
          </cell>
          <cell r="L397">
            <v>2.8</v>
          </cell>
          <cell r="M397">
            <v>0.1</v>
          </cell>
          <cell r="N397">
            <v>9</v>
          </cell>
          <cell r="O397">
            <v>1.8</v>
          </cell>
          <cell r="P397">
            <v>0</v>
          </cell>
          <cell r="Q397">
            <v>7.2</v>
          </cell>
          <cell r="R397">
            <v>0</v>
          </cell>
          <cell r="S397">
            <v>15.4</v>
          </cell>
          <cell r="T397">
            <v>41</v>
          </cell>
          <cell r="U397">
            <v>0</v>
          </cell>
          <cell r="V397">
            <v>5.8</v>
          </cell>
          <cell r="W397">
            <v>0</v>
          </cell>
          <cell r="X397">
            <v>8</v>
          </cell>
          <cell r="Y397">
            <v>10</v>
          </cell>
          <cell r="Z397">
            <v>0</v>
          </cell>
          <cell r="AA397">
            <v>0.4</v>
          </cell>
          <cell r="AB397">
            <v>0.1</v>
          </cell>
          <cell r="AC397">
            <v>0.08</v>
          </cell>
          <cell r="AD397">
            <v>0.16</v>
          </cell>
          <cell r="AE397">
            <v>4.3</v>
          </cell>
          <cell r="AF397">
            <v>7.2</v>
          </cell>
          <cell r="AG397">
            <v>2.9</v>
          </cell>
          <cell r="AH397">
            <v>0.2</v>
          </cell>
          <cell r="AI397">
            <v>0.5</v>
          </cell>
          <cell r="AJ397">
            <v>0</v>
          </cell>
          <cell r="AK397">
            <v>6</v>
          </cell>
          <cell r="AL397">
            <v>46.1</v>
          </cell>
          <cell r="AM397">
            <v>16300</v>
          </cell>
          <cell r="AN397">
            <v>400</v>
          </cell>
          <cell r="AO397">
            <v>120</v>
          </cell>
          <cell r="AP397">
            <v>200</v>
          </cell>
          <cell r="AQ397">
            <v>47</v>
          </cell>
          <cell r="AR397">
            <v>1</v>
          </cell>
          <cell r="AS397">
            <v>1.2</v>
          </cell>
        </row>
        <row r="398">
          <cell r="A398">
            <v>297</v>
          </cell>
          <cell r="B398" t="str">
            <v>Cubo de carne de vaca para caldo</v>
          </cell>
          <cell r="C398" t="str">
            <v>Temperos, molhos e condimentos</v>
          </cell>
          <cell r="D398" t="str">
            <v>Extratos salgados e ingredientes para molhos</v>
          </cell>
          <cell r="E398" t="str">
            <v>Cubos de caldo ou granulado (base de caldo)</v>
          </cell>
          <cell r="F398">
            <v>183</v>
          </cell>
          <cell r="G398">
            <v>769</v>
          </cell>
          <cell r="H398">
            <v>8</v>
          </cell>
          <cell r="I398">
            <v>3.1</v>
          </cell>
          <cell r="J398">
            <v>3.6</v>
          </cell>
          <cell r="K398">
            <v>0.3</v>
          </cell>
          <cell r="L398">
            <v>0.2</v>
          </cell>
          <cell r="M398">
            <v>0.4</v>
          </cell>
          <cell r="N398">
            <v>8</v>
          </cell>
          <cell r="O398">
            <v>0</v>
          </cell>
          <cell r="P398">
            <v>0</v>
          </cell>
          <cell r="Q398">
            <v>8</v>
          </cell>
          <cell r="R398">
            <v>0</v>
          </cell>
          <cell r="S398">
            <v>19.8</v>
          </cell>
          <cell r="T398">
            <v>38</v>
          </cell>
          <cell r="U398">
            <v>0</v>
          </cell>
          <cell r="V398">
            <v>9</v>
          </cell>
          <cell r="W398">
            <v>0</v>
          </cell>
          <cell r="X398">
            <v>6</v>
          </cell>
          <cell r="Y398">
            <v>0</v>
          </cell>
          <cell r="Z398">
            <v>0</v>
          </cell>
          <cell r="AA398">
            <v>0</v>
          </cell>
          <cell r="AB398">
            <v>0</v>
          </cell>
          <cell r="AC398">
            <v>0.12</v>
          </cell>
          <cell r="AD398">
            <v>0.21</v>
          </cell>
          <cell r="AE398">
            <v>5.6</v>
          </cell>
          <cell r="AF398">
            <v>9.3000000000000007</v>
          </cell>
          <cell r="AG398">
            <v>3.7</v>
          </cell>
          <cell r="AH398">
            <v>0.2</v>
          </cell>
          <cell r="AI398">
            <v>1</v>
          </cell>
          <cell r="AJ398">
            <v>0</v>
          </cell>
          <cell r="AK398">
            <v>33</v>
          </cell>
          <cell r="AL398">
            <v>43.3</v>
          </cell>
          <cell r="AM398">
            <v>15000</v>
          </cell>
          <cell r="AN398">
            <v>420</v>
          </cell>
          <cell r="AO398">
            <v>180</v>
          </cell>
          <cell r="AP398">
            <v>340</v>
          </cell>
          <cell r="AQ398">
            <v>110</v>
          </cell>
          <cell r="AR398">
            <v>1</v>
          </cell>
          <cell r="AS398">
            <v>0.8</v>
          </cell>
        </row>
        <row r="399">
          <cell r="A399">
            <v>621</v>
          </cell>
          <cell r="B399" t="str">
            <v>Curgete crua</v>
          </cell>
          <cell r="C399" t="str">
            <v>Produtos hortícolas e derivados</v>
          </cell>
          <cell r="D399" t="str">
            <v>Frutos de hortícolas</v>
          </cell>
          <cell r="E399" t="str">
            <v>Frutos vegetais de cucurbitáceas</v>
          </cell>
          <cell r="F399">
            <v>19</v>
          </cell>
          <cell r="G399">
            <v>80</v>
          </cell>
          <cell r="H399">
            <v>0.3</v>
          </cell>
          <cell r="I399">
            <v>0.1</v>
          </cell>
          <cell r="J399">
            <v>0</v>
          </cell>
          <cell r="K399">
            <v>0.1</v>
          </cell>
          <cell r="L399">
            <v>0.1</v>
          </cell>
          <cell r="M399">
            <v>0</v>
          </cell>
          <cell r="N399">
            <v>2</v>
          </cell>
          <cell r="O399">
            <v>1.9</v>
          </cell>
          <cell r="P399">
            <v>0</v>
          </cell>
          <cell r="Q399">
            <v>0.1</v>
          </cell>
          <cell r="R399">
            <v>1</v>
          </cell>
          <cell r="S399">
            <v>1.6</v>
          </cell>
          <cell r="T399">
            <v>0</v>
          </cell>
          <cell r="U399">
            <v>0</v>
          </cell>
          <cell r="V399">
            <v>94</v>
          </cell>
          <cell r="W399">
            <v>0</v>
          </cell>
          <cell r="X399">
            <v>0</v>
          </cell>
          <cell r="Y399">
            <v>55</v>
          </cell>
          <cell r="Z399">
            <v>332</v>
          </cell>
          <cell r="AA399">
            <v>0</v>
          </cell>
          <cell r="AB399">
            <v>0</v>
          </cell>
          <cell r="AC399">
            <v>0.11</v>
          </cell>
          <cell r="AD399">
            <v>0.04</v>
          </cell>
          <cell r="AE399">
            <v>0.4</v>
          </cell>
          <cell r="AF399">
            <v>0.7</v>
          </cell>
          <cell r="AG399">
            <v>0.3</v>
          </cell>
          <cell r="AH399">
            <v>0.12</v>
          </cell>
          <cell r="AI399">
            <v>0</v>
          </cell>
          <cell r="AJ399">
            <v>17</v>
          </cell>
          <cell r="AK399">
            <v>41</v>
          </cell>
          <cell r="AL399">
            <v>0.6</v>
          </cell>
          <cell r="AM399">
            <v>3</v>
          </cell>
          <cell r="AN399">
            <v>250</v>
          </cell>
          <cell r="AO399">
            <v>22</v>
          </cell>
          <cell r="AP399">
            <v>33</v>
          </cell>
          <cell r="AQ399">
            <v>20</v>
          </cell>
          <cell r="AR399">
            <v>0.8</v>
          </cell>
          <cell r="AS399">
            <v>0.3</v>
          </cell>
        </row>
        <row r="400">
          <cell r="A400">
            <v>622</v>
          </cell>
          <cell r="B400" t="str">
            <v>Curgete frita com óleo alimentar</v>
          </cell>
          <cell r="C400" t="str">
            <v>Produtos hortícolas e derivados</v>
          </cell>
          <cell r="D400" t="str">
            <v>Frutos de hortícolas</v>
          </cell>
          <cell r="E400" t="str">
            <v>Frutos vegetais de cucurbitáceas</v>
          </cell>
          <cell r="F400">
            <v>64</v>
          </cell>
          <cell r="G400">
            <v>265</v>
          </cell>
          <cell r="H400">
            <v>4.8</v>
          </cell>
          <cell r="I400">
            <v>0.6</v>
          </cell>
          <cell r="J400">
            <v>0.9</v>
          </cell>
          <cell r="K400">
            <v>3</v>
          </cell>
          <cell r="L400">
            <v>2.95</v>
          </cell>
          <cell r="M400">
            <v>0</v>
          </cell>
          <cell r="N400">
            <v>2.5</v>
          </cell>
          <cell r="O400">
            <v>2.4</v>
          </cell>
          <cell r="P400">
            <v>0</v>
          </cell>
          <cell r="Q400">
            <v>0.1</v>
          </cell>
          <cell r="R400">
            <v>1.3</v>
          </cell>
          <cell r="S400">
            <v>2</v>
          </cell>
          <cell r="T400">
            <v>0.8</v>
          </cell>
          <cell r="U400">
            <v>0</v>
          </cell>
          <cell r="V400">
            <v>87.2</v>
          </cell>
          <cell r="W400">
            <v>0</v>
          </cell>
          <cell r="X400">
            <v>0</v>
          </cell>
          <cell r="Y400">
            <v>70</v>
          </cell>
          <cell r="Z400">
            <v>420</v>
          </cell>
          <cell r="AA400">
            <v>0</v>
          </cell>
          <cell r="AB400">
            <v>2.7</v>
          </cell>
          <cell r="AC400">
            <v>0.13</v>
          </cell>
          <cell r="AD400">
            <v>0.05</v>
          </cell>
          <cell r="AE400">
            <v>0.48</v>
          </cell>
          <cell r="AF400">
            <v>0.89</v>
          </cell>
          <cell r="AG400">
            <v>0.38</v>
          </cell>
          <cell r="AH400">
            <v>0.14000000000000001</v>
          </cell>
          <cell r="AI400">
            <v>0</v>
          </cell>
          <cell r="AJ400">
            <v>17.600000000000001</v>
          </cell>
          <cell r="AK400">
            <v>36</v>
          </cell>
          <cell r="AL400">
            <v>1.5</v>
          </cell>
          <cell r="AM400">
            <v>310</v>
          </cell>
          <cell r="AN400">
            <v>310</v>
          </cell>
          <cell r="AO400">
            <v>28</v>
          </cell>
          <cell r="AP400">
            <v>42</v>
          </cell>
          <cell r="AQ400">
            <v>28</v>
          </cell>
          <cell r="AR400">
            <v>1</v>
          </cell>
          <cell r="AS400">
            <v>0.4</v>
          </cell>
        </row>
        <row r="401">
          <cell r="A401">
            <v>644</v>
          </cell>
          <cell r="B401" t="str">
            <v>Damasco</v>
          </cell>
          <cell r="C401" t="str">
            <v>Frutos e produtos derivados de frutos</v>
          </cell>
          <cell r="D401" t="str">
            <v>Fruta utilizada como fruta</v>
          </cell>
          <cell r="E401" t="str">
            <v>Frutos de caroço</v>
          </cell>
          <cell r="F401">
            <v>48</v>
          </cell>
          <cell r="G401">
            <v>203</v>
          </cell>
          <cell r="H401">
            <v>0.1</v>
          </cell>
          <cell r="I401">
            <v>0</v>
          </cell>
          <cell r="J401">
            <v>0.1</v>
          </cell>
          <cell r="K401">
            <v>0</v>
          </cell>
          <cell r="L401">
            <v>0</v>
          </cell>
          <cell r="M401">
            <v>0</v>
          </cell>
          <cell r="N401">
            <v>8.5</v>
          </cell>
          <cell r="O401">
            <v>8.5</v>
          </cell>
          <cell r="P401">
            <v>0</v>
          </cell>
          <cell r="Q401">
            <v>0</v>
          </cell>
          <cell r="R401">
            <v>2.1</v>
          </cell>
          <cell r="S401">
            <v>0.8</v>
          </cell>
          <cell r="T401">
            <v>0</v>
          </cell>
          <cell r="U401">
            <v>0</v>
          </cell>
          <cell r="V401">
            <v>85.8</v>
          </cell>
          <cell r="W401">
            <v>1.9</v>
          </cell>
          <cell r="X401">
            <v>0</v>
          </cell>
          <cell r="Y401">
            <v>180</v>
          </cell>
          <cell r="Z401">
            <v>1100</v>
          </cell>
          <cell r="AA401">
            <v>0</v>
          </cell>
          <cell r="AB401">
            <v>0.7</v>
          </cell>
          <cell r="AC401">
            <v>0.04</v>
          </cell>
          <cell r="AD401">
            <v>0.1</v>
          </cell>
          <cell r="AE401">
            <v>0.5</v>
          </cell>
          <cell r="AF401">
            <v>0.6</v>
          </cell>
          <cell r="AG401">
            <v>0.1</v>
          </cell>
          <cell r="AH401">
            <v>7.0000000000000007E-2</v>
          </cell>
          <cell r="AI401">
            <v>0</v>
          </cell>
          <cell r="AJ401">
            <v>3</v>
          </cell>
          <cell r="AK401">
            <v>5</v>
          </cell>
          <cell r="AL401">
            <v>0.8</v>
          </cell>
          <cell r="AM401">
            <v>1</v>
          </cell>
          <cell r="AN401">
            <v>260</v>
          </cell>
          <cell r="AO401">
            <v>9</v>
          </cell>
          <cell r="AP401">
            <v>15</v>
          </cell>
          <cell r="AQ401">
            <v>12</v>
          </cell>
          <cell r="AR401">
            <v>1</v>
          </cell>
          <cell r="AS401">
            <v>0.1</v>
          </cell>
        </row>
        <row r="402">
          <cell r="A402">
            <v>648</v>
          </cell>
          <cell r="B402" t="str">
            <v>Damasco seco</v>
          </cell>
          <cell r="C402" t="str">
            <v>Frutos e produtos derivados de frutos</v>
          </cell>
          <cell r="D402" t="str">
            <v>Produtos de frutos processados</v>
          </cell>
          <cell r="E402" t="str">
            <v>Frutos secados</v>
          </cell>
          <cell r="F402">
            <v>242</v>
          </cell>
          <cell r="G402">
            <v>1020</v>
          </cell>
          <cell r="H402">
            <v>0.9</v>
          </cell>
          <cell r="I402">
            <v>0.1</v>
          </cell>
          <cell r="J402">
            <v>0.4</v>
          </cell>
          <cell r="K402">
            <v>0.2</v>
          </cell>
          <cell r="L402">
            <v>0.2</v>
          </cell>
          <cell r="M402">
            <v>0</v>
          </cell>
          <cell r="N402">
            <v>41.2</v>
          </cell>
          <cell r="O402">
            <v>41.2</v>
          </cell>
          <cell r="P402">
            <v>0</v>
          </cell>
          <cell r="Q402">
            <v>0</v>
          </cell>
          <cell r="R402">
            <v>19</v>
          </cell>
          <cell r="S402">
            <v>5.4</v>
          </cell>
          <cell r="T402">
            <v>0.1</v>
          </cell>
          <cell r="U402">
            <v>0</v>
          </cell>
          <cell r="V402">
            <v>27.3</v>
          </cell>
          <cell r="W402">
            <v>3</v>
          </cell>
          <cell r="X402">
            <v>0</v>
          </cell>
          <cell r="Y402">
            <v>417</v>
          </cell>
          <cell r="Z402">
            <v>2500</v>
          </cell>
          <cell r="AA402">
            <v>0</v>
          </cell>
          <cell r="AB402">
            <v>4.5</v>
          </cell>
          <cell r="AC402">
            <v>0</v>
          </cell>
          <cell r="AD402">
            <v>0.16</v>
          </cell>
          <cell r="AE402">
            <v>3</v>
          </cell>
          <cell r="AF402">
            <v>3.7</v>
          </cell>
          <cell r="AG402">
            <v>0.7</v>
          </cell>
          <cell r="AH402">
            <v>0.17</v>
          </cell>
          <cell r="AI402">
            <v>0</v>
          </cell>
          <cell r="AJ402">
            <v>12</v>
          </cell>
          <cell r="AK402">
            <v>14</v>
          </cell>
          <cell r="AL402">
            <v>3.2</v>
          </cell>
          <cell r="AM402">
            <v>44</v>
          </cell>
          <cell r="AN402">
            <v>1480</v>
          </cell>
          <cell r="AO402">
            <v>53</v>
          </cell>
          <cell r="AP402">
            <v>120</v>
          </cell>
          <cell r="AQ402">
            <v>51</v>
          </cell>
          <cell r="AR402">
            <v>5.8</v>
          </cell>
          <cell r="AS402">
            <v>0.2</v>
          </cell>
        </row>
        <row r="403">
          <cell r="A403">
            <v>645</v>
          </cell>
          <cell r="B403" t="str">
            <v>Damasco, conserva em calda de açúcar</v>
          </cell>
          <cell r="C403" t="str">
            <v>Frutos e produtos derivados de frutos</v>
          </cell>
          <cell r="D403" t="str">
            <v>Produtos de frutos processados</v>
          </cell>
          <cell r="E403" t="str">
            <v>Outros frutos processados (excluindo bebidas)</v>
          </cell>
          <cell r="F403">
            <v>163</v>
          </cell>
          <cell r="G403">
            <v>690</v>
          </cell>
          <cell r="H403">
            <v>0.1</v>
          </cell>
          <cell r="I403">
            <v>0</v>
          </cell>
          <cell r="J403">
            <v>0.1</v>
          </cell>
          <cell r="K403">
            <v>0</v>
          </cell>
          <cell r="L403">
            <v>0</v>
          </cell>
          <cell r="M403">
            <v>0</v>
          </cell>
          <cell r="N403">
            <v>39.299999999999997</v>
          </cell>
          <cell r="O403">
            <v>39.299999999999997</v>
          </cell>
          <cell r="P403">
            <v>0</v>
          </cell>
          <cell r="Q403">
            <v>0</v>
          </cell>
          <cell r="R403">
            <v>1.2</v>
          </cell>
          <cell r="S403">
            <v>0.5</v>
          </cell>
          <cell r="T403">
            <v>0</v>
          </cell>
          <cell r="U403">
            <v>0</v>
          </cell>
          <cell r="V403">
            <v>58.5</v>
          </cell>
          <cell r="W403">
            <v>0</v>
          </cell>
          <cell r="X403">
            <v>0</v>
          </cell>
          <cell r="Y403">
            <v>57</v>
          </cell>
          <cell r="Z403">
            <v>337</v>
          </cell>
          <cell r="AA403">
            <v>0</v>
          </cell>
          <cell r="AB403">
            <v>0.9</v>
          </cell>
          <cell r="AC403">
            <v>0.01</v>
          </cell>
          <cell r="AD403">
            <v>7.0000000000000007E-2</v>
          </cell>
          <cell r="AE403">
            <v>0.4</v>
          </cell>
          <cell r="AF403">
            <v>0.5</v>
          </cell>
          <cell r="AG403">
            <v>0.1</v>
          </cell>
          <cell r="AH403">
            <v>0.06</v>
          </cell>
          <cell r="AI403">
            <v>0</v>
          </cell>
          <cell r="AJ403">
            <v>1</v>
          </cell>
          <cell r="AK403">
            <v>2</v>
          </cell>
          <cell r="AL403">
            <v>0.37</v>
          </cell>
          <cell r="AM403">
            <v>1</v>
          </cell>
          <cell r="AN403">
            <v>140</v>
          </cell>
          <cell r="AO403">
            <v>10</v>
          </cell>
          <cell r="AP403">
            <v>12</v>
          </cell>
          <cell r="AQ403">
            <v>9</v>
          </cell>
          <cell r="AR403">
            <v>0.2</v>
          </cell>
          <cell r="AS403">
            <v>0.1</v>
          </cell>
        </row>
        <row r="404">
          <cell r="A404">
            <v>649</v>
          </cell>
          <cell r="B404" t="str">
            <v>Dióspiro</v>
          </cell>
          <cell r="C404" t="str">
            <v>Frutos e produtos derivados de frutos</v>
          </cell>
          <cell r="D404" t="str">
            <v>Fruta utilizada como fruta</v>
          </cell>
          <cell r="E404" t="str">
            <v>Frutos diversos com casca comestível</v>
          </cell>
          <cell r="F404">
            <v>65</v>
          </cell>
          <cell r="G404">
            <v>274</v>
          </cell>
          <cell r="H404">
            <v>0</v>
          </cell>
          <cell r="I404">
            <v>0</v>
          </cell>
          <cell r="J404">
            <v>0</v>
          </cell>
          <cell r="K404">
            <v>0</v>
          </cell>
          <cell r="L404">
            <v>0</v>
          </cell>
          <cell r="M404">
            <v>0</v>
          </cell>
          <cell r="N404">
            <v>14.8</v>
          </cell>
          <cell r="O404">
            <v>14.8</v>
          </cell>
          <cell r="P404">
            <v>0</v>
          </cell>
          <cell r="Q404">
            <v>0</v>
          </cell>
          <cell r="R404">
            <v>1.5</v>
          </cell>
          <cell r="S404">
            <v>0.6</v>
          </cell>
          <cell r="T404">
            <v>0</v>
          </cell>
          <cell r="U404">
            <v>0</v>
          </cell>
          <cell r="V404">
            <v>82.6</v>
          </cell>
          <cell r="W404">
            <v>0</v>
          </cell>
          <cell r="X404">
            <v>0</v>
          </cell>
          <cell r="Y404">
            <v>177</v>
          </cell>
          <cell r="Z404">
            <v>1060</v>
          </cell>
          <cell r="AA404">
            <v>0</v>
          </cell>
          <cell r="AB404">
            <v>0.1</v>
          </cell>
          <cell r="AC404">
            <v>0.03</v>
          </cell>
          <cell r="AD404">
            <v>0.02</v>
          </cell>
          <cell r="AE404">
            <v>0.3</v>
          </cell>
          <cell r="AF404">
            <v>0.5</v>
          </cell>
          <cell r="AG404">
            <v>0.2</v>
          </cell>
          <cell r="AH404">
            <v>0.05</v>
          </cell>
          <cell r="AI404">
            <v>0</v>
          </cell>
          <cell r="AJ404">
            <v>3</v>
          </cell>
          <cell r="AK404">
            <v>7</v>
          </cell>
          <cell r="AL404">
            <v>0.55000000000000004</v>
          </cell>
          <cell r="AM404">
            <v>5</v>
          </cell>
          <cell r="AN404">
            <v>230</v>
          </cell>
          <cell r="AO404">
            <v>10</v>
          </cell>
          <cell r="AP404">
            <v>13</v>
          </cell>
          <cell r="AQ404">
            <v>7</v>
          </cell>
          <cell r="AR404">
            <v>0.2</v>
          </cell>
          <cell r="AS404">
            <v>0.1</v>
          </cell>
        </row>
        <row r="405">
          <cell r="A405">
            <v>1900000110</v>
          </cell>
          <cell r="B405" t="str">
            <v>Dióspiro desidratado</v>
          </cell>
          <cell r="C405" t="str">
            <v>Frutos e produtos derivados de frutos</v>
          </cell>
          <cell r="D405" t="str">
            <v>Produtos de frutos processados</v>
          </cell>
          <cell r="E405" t="str">
            <v>Frutos secados</v>
          </cell>
          <cell r="F405">
            <v>353</v>
          </cell>
          <cell r="G405">
            <v>1490</v>
          </cell>
          <cell r="H405">
            <v>0</v>
          </cell>
          <cell r="I405">
            <v>0</v>
          </cell>
          <cell r="J405">
            <v>0</v>
          </cell>
          <cell r="K405">
            <v>0</v>
          </cell>
          <cell r="L405">
            <v>0</v>
          </cell>
          <cell r="M405">
            <v>0</v>
          </cell>
          <cell r="N405">
            <v>80.8</v>
          </cell>
          <cell r="O405">
            <v>80.8</v>
          </cell>
          <cell r="P405">
            <v>0</v>
          </cell>
          <cell r="Q405">
            <v>0</v>
          </cell>
          <cell r="R405">
            <v>8.1999999999999993</v>
          </cell>
          <cell r="S405">
            <v>3.3</v>
          </cell>
          <cell r="T405">
            <v>0.1</v>
          </cell>
          <cell r="U405">
            <v>0</v>
          </cell>
          <cell r="V405">
            <v>5</v>
          </cell>
          <cell r="W405">
            <v>0</v>
          </cell>
          <cell r="X405">
            <v>0</v>
          </cell>
          <cell r="AA405">
            <v>0</v>
          </cell>
          <cell r="AB405">
            <v>0.55000000000000004</v>
          </cell>
          <cell r="AD405">
            <v>0.11</v>
          </cell>
          <cell r="AE405">
            <v>1.64</v>
          </cell>
          <cell r="AF405">
            <v>2.73</v>
          </cell>
          <cell r="AG405">
            <v>1.0900000000000001</v>
          </cell>
          <cell r="AH405">
            <v>0.25</v>
          </cell>
          <cell r="AI405">
            <v>0</v>
          </cell>
          <cell r="AK405">
            <v>38.200000000000003</v>
          </cell>
          <cell r="AL405">
            <v>3</v>
          </cell>
          <cell r="AM405">
            <v>27</v>
          </cell>
          <cell r="AN405">
            <v>1240</v>
          </cell>
          <cell r="AO405">
            <v>55</v>
          </cell>
          <cell r="AP405">
            <v>71</v>
          </cell>
          <cell r="AQ405">
            <v>38</v>
          </cell>
          <cell r="AR405">
            <v>1.1000000000000001</v>
          </cell>
          <cell r="AS405">
            <v>0.5</v>
          </cell>
        </row>
        <row r="406">
          <cell r="A406">
            <v>640</v>
          </cell>
          <cell r="B406" t="str">
            <v>Doce de cereja</v>
          </cell>
          <cell r="C406" t="str">
            <v>Frutos e produtos derivados de frutos</v>
          </cell>
          <cell r="D406" t="str">
            <v>Produtos de frutos processados</v>
          </cell>
          <cell r="E406" t="str">
            <v>Frutos / Vegetais, cremes e similares</v>
          </cell>
          <cell r="F406">
            <v>262</v>
          </cell>
          <cell r="G406">
            <v>1110</v>
          </cell>
          <cell r="H406">
            <v>0</v>
          </cell>
          <cell r="I406">
            <v>0</v>
          </cell>
          <cell r="J406">
            <v>0</v>
          </cell>
          <cell r="K406">
            <v>0</v>
          </cell>
          <cell r="L406">
            <v>0</v>
          </cell>
          <cell r="M406">
            <v>0</v>
          </cell>
          <cell r="N406">
            <v>64.900000000000006</v>
          </cell>
          <cell r="O406">
            <v>64.900000000000006</v>
          </cell>
          <cell r="P406">
            <v>0</v>
          </cell>
          <cell r="Q406">
            <v>0</v>
          </cell>
          <cell r="R406">
            <v>0.7</v>
          </cell>
          <cell r="S406">
            <v>0.2</v>
          </cell>
          <cell r="T406">
            <v>0</v>
          </cell>
          <cell r="U406">
            <v>0</v>
          </cell>
          <cell r="V406">
            <v>33.9</v>
          </cell>
          <cell r="W406">
            <v>0</v>
          </cell>
          <cell r="X406">
            <v>0</v>
          </cell>
          <cell r="Y406">
            <v>0</v>
          </cell>
          <cell r="Z406">
            <v>0</v>
          </cell>
          <cell r="AA406">
            <v>0</v>
          </cell>
          <cell r="AB406">
            <v>0</v>
          </cell>
          <cell r="AC406">
            <v>0.02</v>
          </cell>
          <cell r="AD406">
            <v>0.05</v>
          </cell>
          <cell r="AE406">
            <v>0</v>
          </cell>
          <cell r="AF406">
            <v>0</v>
          </cell>
          <cell r="AG406">
            <v>0</v>
          </cell>
          <cell r="AH406">
            <v>0</v>
          </cell>
          <cell r="AI406">
            <v>0</v>
          </cell>
          <cell r="AJ406">
            <v>0</v>
          </cell>
          <cell r="AK406">
            <v>0</v>
          </cell>
          <cell r="AL406">
            <v>0.22</v>
          </cell>
          <cell r="AM406">
            <v>12</v>
          </cell>
          <cell r="AN406">
            <v>100</v>
          </cell>
          <cell r="AO406">
            <v>10</v>
          </cell>
          <cell r="AP406">
            <v>12</v>
          </cell>
          <cell r="AQ406">
            <v>5</v>
          </cell>
          <cell r="AR406">
            <v>1.5</v>
          </cell>
          <cell r="AS406">
            <v>0</v>
          </cell>
        </row>
        <row r="407">
          <cell r="A407">
            <v>647</v>
          </cell>
          <cell r="B407" t="str">
            <v>Doce de damasco</v>
          </cell>
          <cell r="C407" t="str">
            <v>Frutos e produtos derivados de frutos</v>
          </cell>
          <cell r="D407" t="str">
            <v>Produtos de frutos processados</v>
          </cell>
          <cell r="E407" t="str">
            <v>Frutos / Vegetais, cremes e similares</v>
          </cell>
          <cell r="F407">
            <v>233</v>
          </cell>
          <cell r="G407">
            <v>992</v>
          </cell>
          <cell r="H407">
            <v>0</v>
          </cell>
          <cell r="I407">
            <v>0</v>
          </cell>
          <cell r="J407">
            <v>0</v>
          </cell>
          <cell r="K407">
            <v>0</v>
          </cell>
          <cell r="L407">
            <v>0</v>
          </cell>
          <cell r="M407">
            <v>0</v>
          </cell>
          <cell r="N407">
            <v>57.4</v>
          </cell>
          <cell r="O407">
            <v>57.4</v>
          </cell>
          <cell r="P407">
            <v>0</v>
          </cell>
          <cell r="Q407">
            <v>0</v>
          </cell>
          <cell r="R407">
            <v>0.9</v>
          </cell>
          <cell r="S407">
            <v>0.5</v>
          </cell>
          <cell r="T407">
            <v>0</v>
          </cell>
          <cell r="U407">
            <v>0</v>
          </cell>
          <cell r="V407">
            <v>41</v>
          </cell>
          <cell r="W407">
            <v>0</v>
          </cell>
          <cell r="X407">
            <v>0</v>
          </cell>
          <cell r="Y407">
            <v>0</v>
          </cell>
          <cell r="Z407">
            <v>0</v>
          </cell>
          <cell r="AA407">
            <v>0</v>
          </cell>
          <cell r="AB407">
            <v>0</v>
          </cell>
          <cell r="AC407">
            <v>0</v>
          </cell>
          <cell r="AD407">
            <v>0</v>
          </cell>
          <cell r="AE407">
            <v>0</v>
          </cell>
          <cell r="AF407">
            <v>0</v>
          </cell>
          <cell r="AG407">
            <v>0</v>
          </cell>
          <cell r="AH407">
            <v>0</v>
          </cell>
          <cell r="AI407">
            <v>0</v>
          </cell>
          <cell r="AJ407">
            <v>1</v>
          </cell>
          <cell r="AK407">
            <v>0</v>
          </cell>
          <cell r="AL407">
            <v>0.18</v>
          </cell>
          <cell r="AM407">
            <v>11</v>
          </cell>
          <cell r="AN407">
            <v>90</v>
          </cell>
          <cell r="AO407">
            <v>7</v>
          </cell>
          <cell r="AP407">
            <v>13</v>
          </cell>
          <cell r="AQ407">
            <v>4</v>
          </cell>
          <cell r="AR407">
            <v>1.4</v>
          </cell>
          <cell r="AS407">
            <v>0</v>
          </cell>
        </row>
        <row r="408">
          <cell r="A408">
            <v>654</v>
          </cell>
          <cell r="B408" t="str">
            <v>Doce de framboesa</v>
          </cell>
          <cell r="C408" t="str">
            <v>Frutos e produtos derivados de frutos</v>
          </cell>
          <cell r="D408" t="str">
            <v>Produtos de frutos processados</v>
          </cell>
          <cell r="E408" t="str">
            <v>Frutos / Vegetais, cremes e similares</v>
          </cell>
          <cell r="F408">
            <v>242</v>
          </cell>
          <cell r="G408">
            <v>1030</v>
          </cell>
          <cell r="H408">
            <v>0</v>
          </cell>
          <cell r="I408">
            <v>0</v>
          </cell>
          <cell r="J408">
            <v>0</v>
          </cell>
          <cell r="K408">
            <v>0</v>
          </cell>
          <cell r="L408">
            <v>0</v>
          </cell>
          <cell r="M408">
            <v>0</v>
          </cell>
          <cell r="N408">
            <v>59.7</v>
          </cell>
          <cell r="O408">
            <v>59.7</v>
          </cell>
          <cell r="P408">
            <v>0</v>
          </cell>
          <cell r="Q408">
            <v>0</v>
          </cell>
          <cell r="R408">
            <v>1</v>
          </cell>
          <cell r="S408">
            <v>0.4</v>
          </cell>
          <cell r="T408">
            <v>0</v>
          </cell>
          <cell r="U408">
            <v>0</v>
          </cell>
          <cell r="V408">
            <v>38.700000000000003</v>
          </cell>
          <cell r="W408">
            <v>0</v>
          </cell>
          <cell r="X408">
            <v>0</v>
          </cell>
          <cell r="Y408">
            <v>0</v>
          </cell>
          <cell r="Z408">
            <v>0</v>
          </cell>
          <cell r="AA408">
            <v>0</v>
          </cell>
          <cell r="AB408">
            <v>0</v>
          </cell>
          <cell r="AC408">
            <v>0</v>
          </cell>
          <cell r="AD408">
            <v>0</v>
          </cell>
          <cell r="AE408">
            <v>0</v>
          </cell>
          <cell r="AF408">
            <v>0</v>
          </cell>
          <cell r="AG408">
            <v>0</v>
          </cell>
          <cell r="AH408">
            <v>0</v>
          </cell>
          <cell r="AI408">
            <v>0</v>
          </cell>
          <cell r="AJ408">
            <v>0</v>
          </cell>
          <cell r="AK408">
            <v>0</v>
          </cell>
          <cell r="AL408">
            <v>0.23</v>
          </cell>
          <cell r="AM408">
            <v>16</v>
          </cell>
          <cell r="AN408">
            <v>110</v>
          </cell>
          <cell r="AO408">
            <v>24</v>
          </cell>
          <cell r="AP408">
            <v>12</v>
          </cell>
          <cell r="AQ408">
            <v>10</v>
          </cell>
          <cell r="AR408">
            <v>1</v>
          </cell>
          <cell r="AS408">
            <v>0.2</v>
          </cell>
        </row>
        <row r="409">
          <cell r="A409">
            <v>656</v>
          </cell>
          <cell r="B409" t="str">
            <v>Doce de ginja</v>
          </cell>
          <cell r="C409" t="str">
            <v>Frutos e produtos derivados de frutos</v>
          </cell>
          <cell r="D409" t="str">
            <v>Produtos de frutos processados</v>
          </cell>
          <cell r="E409" t="str">
            <v>Frutos / Vegetais, cremes e similares</v>
          </cell>
          <cell r="F409">
            <v>263</v>
          </cell>
          <cell r="G409">
            <v>1120</v>
          </cell>
          <cell r="H409">
            <v>0</v>
          </cell>
          <cell r="I409">
            <v>0</v>
          </cell>
          <cell r="J409">
            <v>0</v>
          </cell>
          <cell r="K409">
            <v>0</v>
          </cell>
          <cell r="L409">
            <v>0</v>
          </cell>
          <cell r="M409">
            <v>0</v>
          </cell>
          <cell r="N409">
            <v>64.8</v>
          </cell>
          <cell r="O409">
            <v>64.8</v>
          </cell>
          <cell r="P409">
            <v>0</v>
          </cell>
          <cell r="Q409">
            <v>0</v>
          </cell>
          <cell r="R409">
            <v>0.9</v>
          </cell>
          <cell r="S409">
            <v>0.4</v>
          </cell>
          <cell r="T409">
            <v>0</v>
          </cell>
          <cell r="U409">
            <v>0</v>
          </cell>
          <cell r="V409">
            <v>33.5</v>
          </cell>
          <cell r="W409">
            <v>0</v>
          </cell>
          <cell r="X409">
            <v>0</v>
          </cell>
          <cell r="Y409">
            <v>0</v>
          </cell>
          <cell r="Z409">
            <v>0</v>
          </cell>
          <cell r="AA409">
            <v>0</v>
          </cell>
          <cell r="AB409">
            <v>0</v>
          </cell>
          <cell r="AC409">
            <v>0</v>
          </cell>
          <cell r="AD409">
            <v>0</v>
          </cell>
          <cell r="AE409">
            <v>0</v>
          </cell>
          <cell r="AF409">
            <v>0</v>
          </cell>
          <cell r="AG409">
            <v>0</v>
          </cell>
          <cell r="AH409">
            <v>0</v>
          </cell>
          <cell r="AI409">
            <v>0</v>
          </cell>
          <cell r="AJ409">
            <v>0</v>
          </cell>
          <cell r="AK409">
            <v>0</v>
          </cell>
          <cell r="AL409">
            <v>0.39</v>
          </cell>
          <cell r="AM409">
            <v>12</v>
          </cell>
          <cell r="AN409">
            <v>99</v>
          </cell>
          <cell r="AO409">
            <v>14</v>
          </cell>
          <cell r="AP409">
            <v>14</v>
          </cell>
          <cell r="AQ409">
            <v>5</v>
          </cell>
          <cell r="AR409">
            <v>1.3</v>
          </cell>
          <cell r="AS409">
            <v>0.1</v>
          </cell>
        </row>
        <row r="410">
          <cell r="A410">
            <v>664</v>
          </cell>
          <cell r="B410" t="str">
            <v>Doce de maçã</v>
          </cell>
          <cell r="C410" t="str">
            <v>Frutos e produtos derivados de frutos</v>
          </cell>
          <cell r="D410" t="str">
            <v>Produtos de frutos processados</v>
          </cell>
          <cell r="E410" t="str">
            <v>Frutos / Vegetais, cremes e similares</v>
          </cell>
          <cell r="F410">
            <v>239</v>
          </cell>
          <cell r="G410">
            <v>1010</v>
          </cell>
          <cell r="H410">
            <v>0</v>
          </cell>
          <cell r="I410">
            <v>0</v>
          </cell>
          <cell r="J410">
            <v>0</v>
          </cell>
          <cell r="K410">
            <v>0</v>
          </cell>
          <cell r="L410">
            <v>0</v>
          </cell>
          <cell r="M410">
            <v>0</v>
          </cell>
          <cell r="N410">
            <v>59</v>
          </cell>
          <cell r="O410">
            <v>59</v>
          </cell>
          <cell r="P410">
            <v>0</v>
          </cell>
          <cell r="Q410">
            <v>0</v>
          </cell>
          <cell r="R410">
            <v>0.9</v>
          </cell>
          <cell r="S410">
            <v>0.2</v>
          </cell>
          <cell r="T410">
            <v>0</v>
          </cell>
          <cell r="U410">
            <v>0</v>
          </cell>
          <cell r="V410">
            <v>39.6</v>
          </cell>
          <cell r="W410">
            <v>0</v>
          </cell>
          <cell r="X410">
            <v>0</v>
          </cell>
          <cell r="Y410">
            <v>0</v>
          </cell>
          <cell r="Z410">
            <v>0</v>
          </cell>
          <cell r="AA410">
            <v>0</v>
          </cell>
          <cell r="AB410">
            <v>0</v>
          </cell>
          <cell r="AC410">
            <v>0</v>
          </cell>
          <cell r="AD410">
            <v>0</v>
          </cell>
          <cell r="AE410">
            <v>0</v>
          </cell>
          <cell r="AF410">
            <v>0</v>
          </cell>
          <cell r="AG410">
            <v>0</v>
          </cell>
          <cell r="AH410">
            <v>0</v>
          </cell>
          <cell r="AI410">
            <v>0</v>
          </cell>
          <cell r="AJ410">
            <v>0</v>
          </cell>
          <cell r="AK410">
            <v>0</v>
          </cell>
          <cell r="AL410">
            <v>0.26</v>
          </cell>
          <cell r="AM410">
            <v>15</v>
          </cell>
          <cell r="AN410">
            <v>96</v>
          </cell>
          <cell r="AO410">
            <v>16</v>
          </cell>
          <cell r="AP410">
            <v>10</v>
          </cell>
          <cell r="AQ410">
            <v>5</v>
          </cell>
          <cell r="AR410">
            <v>1</v>
          </cell>
          <cell r="AS410">
            <v>0.1</v>
          </cell>
        </row>
        <row r="411">
          <cell r="A411">
            <v>677</v>
          </cell>
          <cell r="B411" t="str">
            <v>Doce de morango</v>
          </cell>
          <cell r="C411" t="str">
            <v>Frutos e produtos derivados de frutos</v>
          </cell>
          <cell r="D411" t="str">
            <v>Produtos de frutos processados</v>
          </cell>
          <cell r="E411" t="str">
            <v>Frutos / Vegetais, cremes e similares</v>
          </cell>
          <cell r="F411">
            <v>245</v>
          </cell>
          <cell r="G411">
            <v>1040</v>
          </cell>
          <cell r="H411">
            <v>0</v>
          </cell>
          <cell r="I411">
            <v>0</v>
          </cell>
          <cell r="J411">
            <v>0</v>
          </cell>
          <cell r="K411">
            <v>0</v>
          </cell>
          <cell r="L411">
            <v>0</v>
          </cell>
          <cell r="M411">
            <v>0</v>
          </cell>
          <cell r="N411">
            <v>60.5</v>
          </cell>
          <cell r="O411">
            <v>60.5</v>
          </cell>
          <cell r="P411">
            <v>0</v>
          </cell>
          <cell r="Q411">
            <v>0</v>
          </cell>
          <cell r="R411">
            <v>1</v>
          </cell>
          <cell r="S411">
            <v>0.2</v>
          </cell>
          <cell r="T411">
            <v>0</v>
          </cell>
          <cell r="U411">
            <v>0</v>
          </cell>
          <cell r="V411">
            <v>38</v>
          </cell>
          <cell r="W411">
            <v>0</v>
          </cell>
          <cell r="X411">
            <v>0</v>
          </cell>
          <cell r="Y411">
            <v>0</v>
          </cell>
          <cell r="Z411">
            <v>0</v>
          </cell>
          <cell r="AA411">
            <v>0</v>
          </cell>
          <cell r="AB411">
            <v>0</v>
          </cell>
          <cell r="AC411">
            <v>0</v>
          </cell>
          <cell r="AD411">
            <v>0</v>
          </cell>
          <cell r="AE411">
            <v>0</v>
          </cell>
          <cell r="AF411">
            <v>0</v>
          </cell>
          <cell r="AG411">
            <v>0</v>
          </cell>
          <cell r="AH411">
            <v>0</v>
          </cell>
          <cell r="AI411">
            <v>0</v>
          </cell>
          <cell r="AJ411">
            <v>0</v>
          </cell>
          <cell r="AK411">
            <v>0</v>
          </cell>
          <cell r="AL411">
            <v>0.28999999999999998</v>
          </cell>
          <cell r="AM411">
            <v>15</v>
          </cell>
          <cell r="AN411">
            <v>100</v>
          </cell>
          <cell r="AO411">
            <v>21</v>
          </cell>
          <cell r="AP411">
            <v>19</v>
          </cell>
          <cell r="AQ411">
            <v>9</v>
          </cell>
          <cell r="AR411">
            <v>1.7</v>
          </cell>
          <cell r="AS411">
            <v>0.1</v>
          </cell>
        </row>
        <row r="412">
          <cell r="A412">
            <v>687</v>
          </cell>
          <cell r="B412" t="str">
            <v>Doce de pêssego</v>
          </cell>
          <cell r="C412" t="str">
            <v>Frutos e produtos derivados de frutos</v>
          </cell>
          <cell r="D412" t="str">
            <v>Produtos de frutos processados</v>
          </cell>
          <cell r="E412" t="str">
            <v>Frutos / Vegetais, cremes e similares</v>
          </cell>
          <cell r="F412">
            <v>209</v>
          </cell>
          <cell r="G412">
            <v>887</v>
          </cell>
          <cell r="H412">
            <v>0</v>
          </cell>
          <cell r="I412">
            <v>0</v>
          </cell>
          <cell r="J412">
            <v>0</v>
          </cell>
          <cell r="K412">
            <v>0</v>
          </cell>
          <cell r="L412">
            <v>0</v>
          </cell>
          <cell r="M412">
            <v>0</v>
          </cell>
          <cell r="N412">
            <v>51.3</v>
          </cell>
          <cell r="O412">
            <v>51.3</v>
          </cell>
          <cell r="P412">
            <v>0</v>
          </cell>
          <cell r="Q412">
            <v>0</v>
          </cell>
          <cell r="R412">
            <v>1</v>
          </cell>
          <cell r="S412">
            <v>0.4</v>
          </cell>
          <cell r="T412">
            <v>0</v>
          </cell>
          <cell r="U412">
            <v>0</v>
          </cell>
          <cell r="V412">
            <v>47</v>
          </cell>
          <cell r="W412">
            <v>0</v>
          </cell>
          <cell r="X412">
            <v>0</v>
          </cell>
          <cell r="Y412">
            <v>0</v>
          </cell>
          <cell r="Z412">
            <v>0</v>
          </cell>
          <cell r="AA412">
            <v>0</v>
          </cell>
          <cell r="AB412">
            <v>0</v>
          </cell>
          <cell r="AC412">
            <v>0</v>
          </cell>
          <cell r="AD412">
            <v>0</v>
          </cell>
          <cell r="AE412">
            <v>0</v>
          </cell>
          <cell r="AF412">
            <v>0</v>
          </cell>
          <cell r="AG412">
            <v>0</v>
          </cell>
          <cell r="AH412">
            <v>0</v>
          </cell>
          <cell r="AI412">
            <v>0</v>
          </cell>
          <cell r="AJ412">
            <v>4</v>
          </cell>
          <cell r="AK412">
            <v>0</v>
          </cell>
          <cell r="AL412">
            <v>0.28999999999999998</v>
          </cell>
          <cell r="AM412">
            <v>15</v>
          </cell>
          <cell r="AN412">
            <v>100</v>
          </cell>
          <cell r="AO412">
            <v>10</v>
          </cell>
          <cell r="AP412">
            <v>16</v>
          </cell>
          <cell r="AQ412">
            <v>4</v>
          </cell>
          <cell r="AR412">
            <v>1.1000000000000001</v>
          </cell>
          <cell r="AS412">
            <v>0.1</v>
          </cell>
        </row>
        <row r="413">
          <cell r="A413">
            <v>481</v>
          </cell>
          <cell r="B413" t="str">
            <v>Donut</v>
          </cell>
          <cell r="C413" t="str">
            <v>Cereais e produtos à base de cereais</v>
          </cell>
          <cell r="D413" t="str">
            <v>Produtos de pastelaria fina</v>
          </cell>
          <cell r="E413" t="str">
            <v>Pastelaria de massa levedada</v>
          </cell>
          <cell r="F413">
            <v>400</v>
          </cell>
          <cell r="G413">
            <v>1670</v>
          </cell>
          <cell r="H413">
            <v>21.7</v>
          </cell>
          <cell r="I413">
            <v>9.6</v>
          </cell>
          <cell r="J413">
            <v>7.5</v>
          </cell>
          <cell r="K413">
            <v>1.8</v>
          </cell>
          <cell r="L413">
            <v>1.7</v>
          </cell>
          <cell r="M413">
            <v>1.1000000000000001</v>
          </cell>
          <cell r="N413">
            <v>43</v>
          </cell>
          <cell r="O413">
            <v>14.6</v>
          </cell>
          <cell r="P413">
            <v>0</v>
          </cell>
          <cell r="Q413">
            <v>28.4</v>
          </cell>
          <cell r="R413">
            <v>3</v>
          </cell>
          <cell r="S413">
            <v>6.6</v>
          </cell>
          <cell r="T413">
            <v>0.6</v>
          </cell>
          <cell r="U413">
            <v>0</v>
          </cell>
          <cell r="V413">
            <v>23.8</v>
          </cell>
          <cell r="W413">
            <v>0</v>
          </cell>
          <cell r="X413">
            <v>31</v>
          </cell>
          <cell r="Y413">
            <v>180</v>
          </cell>
          <cell r="Z413">
            <v>270</v>
          </cell>
          <cell r="AA413">
            <v>0.8</v>
          </cell>
          <cell r="AB413">
            <v>1</v>
          </cell>
          <cell r="AC413">
            <v>0.18</v>
          </cell>
          <cell r="AD413">
            <v>0.09</v>
          </cell>
          <cell r="AE413">
            <v>1.1000000000000001</v>
          </cell>
          <cell r="AF413">
            <v>2.2999999999999998</v>
          </cell>
          <cell r="AG413">
            <v>1.2</v>
          </cell>
          <cell r="AH413">
            <v>0.04</v>
          </cell>
          <cell r="AI413">
            <v>0.01</v>
          </cell>
          <cell r="AJ413">
            <v>0</v>
          </cell>
          <cell r="AK413">
            <v>19</v>
          </cell>
          <cell r="AL413">
            <v>1.9</v>
          </cell>
          <cell r="AM413">
            <v>230</v>
          </cell>
          <cell r="AN413">
            <v>90</v>
          </cell>
          <cell r="AO413">
            <v>35</v>
          </cell>
          <cell r="AP413">
            <v>95</v>
          </cell>
          <cell r="AQ413">
            <v>14</v>
          </cell>
          <cell r="AR413">
            <v>1.4</v>
          </cell>
          <cell r="AS413">
            <v>0.6</v>
          </cell>
        </row>
        <row r="414">
          <cell r="A414">
            <v>482</v>
          </cell>
          <cell r="B414" t="str">
            <v>Donut recheado com doce de fruta</v>
          </cell>
          <cell r="C414" t="str">
            <v>Cereais e produtos à base de cereais</v>
          </cell>
          <cell r="D414" t="str">
            <v>Produtos de pastelaria fina</v>
          </cell>
          <cell r="E414" t="str">
            <v>Pastelaria de massa levedada</v>
          </cell>
          <cell r="F414">
            <v>348</v>
          </cell>
          <cell r="G414">
            <v>1460</v>
          </cell>
          <cell r="H414">
            <v>14.5</v>
          </cell>
          <cell r="I414">
            <v>6.4</v>
          </cell>
          <cell r="J414">
            <v>5</v>
          </cell>
          <cell r="K414">
            <v>1.2</v>
          </cell>
          <cell r="L414">
            <v>1.1000000000000001</v>
          </cell>
          <cell r="M414">
            <v>0.8</v>
          </cell>
          <cell r="N414">
            <v>47</v>
          </cell>
          <cell r="O414">
            <v>18.600000000000001</v>
          </cell>
          <cell r="P414">
            <v>0</v>
          </cell>
          <cell r="Q414">
            <v>28.4</v>
          </cell>
          <cell r="R414">
            <v>2.5</v>
          </cell>
          <cell r="S414">
            <v>6</v>
          </cell>
          <cell r="T414">
            <v>0.5</v>
          </cell>
          <cell r="U414">
            <v>0</v>
          </cell>
          <cell r="V414">
            <v>28</v>
          </cell>
          <cell r="W414">
            <v>0</v>
          </cell>
          <cell r="X414">
            <v>15</v>
          </cell>
          <cell r="Y414">
            <v>21</v>
          </cell>
          <cell r="Z414">
            <v>20</v>
          </cell>
          <cell r="AA414">
            <v>0.2</v>
          </cell>
          <cell r="AB414">
            <v>0</v>
          </cell>
          <cell r="AC414">
            <v>0.22</v>
          </cell>
          <cell r="AD414">
            <v>7.0000000000000007E-2</v>
          </cell>
          <cell r="AE414">
            <v>1.3</v>
          </cell>
          <cell r="AF414">
            <v>2.5</v>
          </cell>
          <cell r="AG414">
            <v>1.2</v>
          </cell>
          <cell r="AH414">
            <v>0.06</v>
          </cell>
          <cell r="AI414">
            <v>0.01</v>
          </cell>
          <cell r="AJ414">
            <v>0</v>
          </cell>
          <cell r="AK414">
            <v>21</v>
          </cell>
          <cell r="AL414">
            <v>1.9</v>
          </cell>
          <cell r="AM414">
            <v>180</v>
          </cell>
          <cell r="AN414">
            <v>110</v>
          </cell>
          <cell r="AO414">
            <v>50</v>
          </cell>
          <cell r="AP414">
            <v>71</v>
          </cell>
          <cell r="AQ414">
            <v>16</v>
          </cell>
          <cell r="AR414">
            <v>1.4</v>
          </cell>
          <cell r="AS414">
            <v>0.5</v>
          </cell>
        </row>
        <row r="415">
          <cell r="A415">
            <v>829</v>
          </cell>
          <cell r="B415" t="str">
            <v>Dourada cozida</v>
          </cell>
          <cell r="C415" t="str">
            <v>Peixes, mariscos, anfíbios, répteis e invertebrados</v>
          </cell>
          <cell r="D415" t="str">
            <v>Peixe (músculo)</v>
          </cell>
          <cell r="E415" t="str">
            <v>Peixe de mar</v>
          </cell>
          <cell r="F415">
            <v>196</v>
          </cell>
          <cell r="G415">
            <v>816</v>
          </cell>
          <cell r="H415">
            <v>12.5</v>
          </cell>
          <cell r="I415">
            <v>2.4</v>
          </cell>
          <cell r="J415">
            <v>3.7</v>
          </cell>
          <cell r="K415">
            <v>4.0999999999999996</v>
          </cell>
          <cell r="L415">
            <v>0.5</v>
          </cell>
          <cell r="M415">
            <v>0</v>
          </cell>
          <cell r="N415">
            <v>0</v>
          </cell>
          <cell r="O415">
            <v>0</v>
          </cell>
          <cell r="P415">
            <v>0</v>
          </cell>
          <cell r="Q415">
            <v>0</v>
          </cell>
          <cell r="R415">
            <v>0</v>
          </cell>
          <cell r="S415">
            <v>20.8</v>
          </cell>
          <cell r="T415">
            <v>0.4</v>
          </cell>
          <cell r="U415">
            <v>0</v>
          </cell>
          <cell r="V415">
            <v>65.2</v>
          </cell>
          <cell r="W415">
            <v>0</v>
          </cell>
          <cell r="X415">
            <v>116</v>
          </cell>
          <cell r="Y415">
            <v>12</v>
          </cell>
          <cell r="Z415">
            <v>0</v>
          </cell>
          <cell r="AA415">
            <v>8.4</v>
          </cell>
          <cell r="AB415">
            <v>0.32</v>
          </cell>
          <cell r="AC415">
            <v>0.23</v>
          </cell>
          <cell r="AD415">
            <v>0.11</v>
          </cell>
          <cell r="AE415">
            <v>2.9</v>
          </cell>
          <cell r="AF415">
            <v>6.8</v>
          </cell>
          <cell r="AG415">
            <v>3.9</v>
          </cell>
          <cell r="AH415">
            <v>0.27</v>
          </cell>
          <cell r="AI415">
            <v>4.2</v>
          </cell>
          <cell r="AJ415">
            <v>0</v>
          </cell>
          <cell r="AK415">
            <v>25</v>
          </cell>
          <cell r="AL415">
            <v>1.5</v>
          </cell>
          <cell r="AM415">
            <v>170</v>
          </cell>
          <cell r="AN415">
            <v>370</v>
          </cell>
          <cell r="AO415">
            <v>30</v>
          </cell>
          <cell r="AP415">
            <v>290</v>
          </cell>
          <cell r="AQ415">
            <v>34</v>
          </cell>
          <cell r="AR415">
            <v>0.8</v>
          </cell>
          <cell r="AS415">
            <v>0.7</v>
          </cell>
          <cell r="AU415">
            <v>17</v>
          </cell>
        </row>
        <row r="416">
          <cell r="A416">
            <v>828</v>
          </cell>
          <cell r="B416" t="str">
            <v>Dourada crua</v>
          </cell>
          <cell r="C416" t="str">
            <v>Peixes, mariscos, anfíbios, répteis e invertebrados</v>
          </cell>
          <cell r="D416" t="str">
            <v>Peixe (músculo)</v>
          </cell>
          <cell r="E416" t="str">
            <v>Peixe de mar</v>
          </cell>
          <cell r="F416">
            <v>167</v>
          </cell>
          <cell r="G416">
            <v>698</v>
          </cell>
          <cell r="H416">
            <v>9.8000000000000007</v>
          </cell>
          <cell r="I416">
            <v>2.1</v>
          </cell>
          <cell r="J416">
            <v>3.6</v>
          </cell>
          <cell r="K416">
            <v>2.8</v>
          </cell>
          <cell r="L416">
            <v>0.5</v>
          </cell>
          <cell r="M416">
            <v>0</v>
          </cell>
          <cell r="N416">
            <v>0</v>
          </cell>
          <cell r="O416">
            <v>0</v>
          </cell>
          <cell r="P416">
            <v>0</v>
          </cell>
          <cell r="Q416">
            <v>0</v>
          </cell>
          <cell r="R416">
            <v>0</v>
          </cell>
          <cell r="S416">
            <v>19.7</v>
          </cell>
          <cell r="T416">
            <v>0.1</v>
          </cell>
          <cell r="U416">
            <v>0</v>
          </cell>
          <cell r="V416">
            <v>68.900000000000006</v>
          </cell>
          <cell r="W416">
            <v>0</v>
          </cell>
          <cell r="X416">
            <v>51</v>
          </cell>
          <cell r="Y416">
            <v>11</v>
          </cell>
          <cell r="Z416">
            <v>0</v>
          </cell>
          <cell r="AA416">
            <v>12</v>
          </cell>
          <cell r="AB416">
            <v>0.82</v>
          </cell>
          <cell r="AC416">
            <v>0.2</v>
          </cell>
          <cell r="AD416">
            <v>0.08</v>
          </cell>
          <cell r="AE416">
            <v>5.0999999999999996</v>
          </cell>
          <cell r="AF416">
            <v>8.8000000000000007</v>
          </cell>
          <cell r="AG416">
            <v>3.7</v>
          </cell>
          <cell r="AH416">
            <v>0.36</v>
          </cell>
          <cell r="AI416">
            <v>4.8</v>
          </cell>
          <cell r="AJ416">
            <v>0</v>
          </cell>
          <cell r="AK416">
            <v>24</v>
          </cell>
          <cell r="AL416">
            <v>1.4</v>
          </cell>
          <cell r="AM416">
            <v>59</v>
          </cell>
          <cell r="AN416">
            <v>380</v>
          </cell>
          <cell r="AO416">
            <v>15</v>
          </cell>
          <cell r="AP416">
            <v>250</v>
          </cell>
          <cell r="AQ416">
            <v>28</v>
          </cell>
          <cell r="AR416">
            <v>0.4</v>
          </cell>
          <cell r="AS416">
            <v>0.8</v>
          </cell>
        </row>
        <row r="417">
          <cell r="A417">
            <v>830</v>
          </cell>
          <cell r="B417" t="str">
            <v>Dourada grelhada</v>
          </cell>
          <cell r="C417" t="str">
            <v>Peixes, mariscos, anfíbios, répteis e invertebrados</v>
          </cell>
          <cell r="D417" t="str">
            <v>Peixe (músculo)</v>
          </cell>
          <cell r="E417" t="str">
            <v>Peixe de mar</v>
          </cell>
          <cell r="F417">
            <v>178</v>
          </cell>
          <cell r="G417">
            <v>745</v>
          </cell>
          <cell r="H417">
            <v>9.9</v>
          </cell>
          <cell r="I417">
            <v>1.9</v>
          </cell>
          <cell r="J417">
            <v>3.2</v>
          </cell>
          <cell r="K417">
            <v>3.3</v>
          </cell>
          <cell r="L417">
            <v>1</v>
          </cell>
          <cell r="M417">
            <v>0</v>
          </cell>
          <cell r="N417">
            <v>0</v>
          </cell>
          <cell r="O417">
            <v>0</v>
          </cell>
          <cell r="P417">
            <v>0</v>
          </cell>
          <cell r="Q417">
            <v>0</v>
          </cell>
          <cell r="R417">
            <v>0</v>
          </cell>
          <cell r="S417">
            <v>22.3</v>
          </cell>
          <cell r="T417">
            <v>1.6</v>
          </cell>
          <cell r="U417">
            <v>0</v>
          </cell>
          <cell r="V417">
            <v>65.400000000000006</v>
          </cell>
          <cell r="W417">
            <v>0</v>
          </cell>
          <cell r="X417">
            <v>97</v>
          </cell>
          <cell r="Y417">
            <v>9</v>
          </cell>
          <cell r="Z417">
            <v>0</v>
          </cell>
          <cell r="AA417">
            <v>7.9</v>
          </cell>
          <cell r="AB417">
            <v>0.16</v>
          </cell>
          <cell r="AC417">
            <v>0.23</v>
          </cell>
          <cell r="AD417">
            <v>0.12</v>
          </cell>
          <cell r="AE417">
            <v>4.4000000000000004</v>
          </cell>
          <cell r="AF417">
            <v>8.6</v>
          </cell>
          <cell r="AG417">
            <v>4.2</v>
          </cell>
          <cell r="AH417">
            <v>0.28000000000000003</v>
          </cell>
          <cell r="AI417">
            <v>4.2</v>
          </cell>
          <cell r="AJ417">
            <v>0</v>
          </cell>
          <cell r="AK417">
            <v>29</v>
          </cell>
          <cell r="AL417">
            <v>2.2999999999999998</v>
          </cell>
          <cell r="AM417">
            <v>650</v>
          </cell>
          <cell r="AN417">
            <v>490</v>
          </cell>
          <cell r="AO417">
            <v>65</v>
          </cell>
          <cell r="AP417">
            <v>320</v>
          </cell>
          <cell r="AQ417">
            <v>35</v>
          </cell>
          <cell r="AR417">
            <v>0.5</v>
          </cell>
          <cell r="AS417">
            <v>1</v>
          </cell>
          <cell r="AU417">
            <v>17</v>
          </cell>
        </row>
        <row r="418">
          <cell r="A418">
            <v>483</v>
          </cell>
          <cell r="B418" t="str">
            <v>Éclair de chocolate</v>
          </cell>
          <cell r="C418" t="str">
            <v>Cereais e produtos à base de cereais</v>
          </cell>
          <cell r="D418" t="str">
            <v>Produtos de pastelaria fina</v>
          </cell>
          <cell r="E418" t="str">
            <v>Pastelaria com massa choux</v>
          </cell>
          <cell r="F418">
            <v>378</v>
          </cell>
          <cell r="G418">
            <v>1570</v>
          </cell>
          <cell r="H418">
            <v>23.8</v>
          </cell>
          <cell r="I418">
            <v>10.3</v>
          </cell>
          <cell r="J418">
            <v>7.6</v>
          </cell>
          <cell r="K418">
            <v>4.5</v>
          </cell>
          <cell r="L418">
            <v>4.0999999999999996</v>
          </cell>
          <cell r="M418">
            <v>1.1000000000000001</v>
          </cell>
          <cell r="N418">
            <v>36.5</v>
          </cell>
          <cell r="O418">
            <v>25.7</v>
          </cell>
          <cell r="P418">
            <v>0</v>
          </cell>
          <cell r="Q418">
            <v>10.8</v>
          </cell>
          <cell r="R418">
            <v>0.5</v>
          </cell>
          <cell r="S418">
            <v>4.0999999999999996</v>
          </cell>
          <cell r="T418">
            <v>0.4</v>
          </cell>
          <cell r="U418">
            <v>0</v>
          </cell>
          <cell r="V418">
            <v>33.700000000000003</v>
          </cell>
          <cell r="W418">
            <v>0</v>
          </cell>
          <cell r="X418">
            <v>105</v>
          </cell>
          <cell r="Y418">
            <v>210</v>
          </cell>
          <cell r="Z418">
            <v>0</v>
          </cell>
          <cell r="AA418">
            <v>0.3</v>
          </cell>
          <cell r="AB418">
            <v>1.2</v>
          </cell>
          <cell r="AC418">
            <v>0.06</v>
          </cell>
          <cell r="AD418">
            <v>0.11</v>
          </cell>
          <cell r="AE418">
            <v>1.3</v>
          </cell>
          <cell r="AF418">
            <v>2.2999999999999998</v>
          </cell>
          <cell r="AG418">
            <v>1</v>
          </cell>
          <cell r="AH418">
            <v>0.03</v>
          </cell>
          <cell r="AI418">
            <v>0.01</v>
          </cell>
          <cell r="AJ418">
            <v>0</v>
          </cell>
          <cell r="AK418">
            <v>8</v>
          </cell>
          <cell r="AL418">
            <v>1.4</v>
          </cell>
          <cell r="AM418">
            <v>150</v>
          </cell>
          <cell r="AN418">
            <v>88</v>
          </cell>
          <cell r="AO418">
            <v>47</v>
          </cell>
          <cell r="AP418">
            <v>73</v>
          </cell>
          <cell r="AQ418">
            <v>16</v>
          </cell>
          <cell r="AR418">
            <v>0.9</v>
          </cell>
          <cell r="AS418">
            <v>0.4</v>
          </cell>
        </row>
        <row r="419">
          <cell r="A419">
            <v>371</v>
          </cell>
          <cell r="B419" t="str">
            <v>Empada</v>
          </cell>
          <cell r="C419" t="str">
            <v>Pratos compostos</v>
          </cell>
          <cell r="D419" t="str">
            <v>Pratos, incl. refeições prontas a comer (excluindo sopas e saladas)</v>
          </cell>
          <cell r="E419" t="str">
            <v>Sanduíches, pizzas e outros produtos similares recheados</v>
          </cell>
          <cell r="F419">
            <v>374</v>
          </cell>
          <cell r="G419">
            <v>1560</v>
          </cell>
          <cell r="H419">
            <v>21.9</v>
          </cell>
          <cell r="I419">
            <v>9.6999999999999993</v>
          </cell>
          <cell r="J419">
            <v>2.8</v>
          </cell>
          <cell r="K419">
            <v>2.7</v>
          </cell>
          <cell r="L419">
            <v>2.7</v>
          </cell>
          <cell r="M419">
            <v>1.3</v>
          </cell>
          <cell r="N419">
            <v>33.9</v>
          </cell>
          <cell r="O419">
            <v>1.8</v>
          </cell>
          <cell r="P419">
            <v>0.1</v>
          </cell>
          <cell r="Q419">
            <v>32</v>
          </cell>
          <cell r="R419">
            <v>1.3</v>
          </cell>
          <cell r="S419">
            <v>9.6</v>
          </cell>
          <cell r="T419">
            <v>1.3</v>
          </cell>
          <cell r="U419">
            <v>0</v>
          </cell>
          <cell r="V419">
            <v>32.700000000000003</v>
          </cell>
          <cell r="W419">
            <v>0</v>
          </cell>
          <cell r="X419">
            <v>17</v>
          </cell>
          <cell r="Y419">
            <v>143</v>
          </cell>
          <cell r="Z419">
            <v>0</v>
          </cell>
          <cell r="AA419">
            <v>0.2</v>
          </cell>
          <cell r="AB419">
            <v>2.5</v>
          </cell>
          <cell r="AC419">
            <v>0.14000000000000001</v>
          </cell>
          <cell r="AD419">
            <v>7.0000000000000007E-2</v>
          </cell>
          <cell r="AE419">
            <v>1.4</v>
          </cell>
          <cell r="AF419">
            <v>3.5</v>
          </cell>
          <cell r="AG419">
            <v>2.1</v>
          </cell>
          <cell r="AH419">
            <v>0.11</v>
          </cell>
          <cell r="AI419">
            <v>0.44</v>
          </cell>
          <cell r="AJ419">
            <v>0</v>
          </cell>
          <cell r="AK419">
            <v>8.1999999999999993</v>
          </cell>
          <cell r="AL419">
            <v>0.99</v>
          </cell>
          <cell r="AM419">
            <v>520</v>
          </cell>
          <cell r="AN419">
            <v>150</v>
          </cell>
          <cell r="AO419">
            <v>12</v>
          </cell>
          <cell r="AP419">
            <v>74</v>
          </cell>
          <cell r="AQ419">
            <v>21</v>
          </cell>
          <cell r="AR419">
            <v>1.3</v>
          </cell>
          <cell r="AS419">
            <v>0.8</v>
          </cell>
        </row>
        <row r="420">
          <cell r="A420">
            <v>1056</v>
          </cell>
          <cell r="B420" t="str">
            <v>Empadão de atum</v>
          </cell>
          <cell r="C420" t="str">
            <v>Pratos compostos</v>
          </cell>
          <cell r="D420" t="str">
            <v>Pratos, incl. refeições prontas a comer (excluindo sopas e saladas)</v>
          </cell>
          <cell r="E420" t="str">
            <v>Pratos, excluindo pratos  de massa ou arroz, sanduíches e pizza</v>
          </cell>
          <cell r="F420">
            <v>234</v>
          </cell>
          <cell r="G420">
            <v>973</v>
          </cell>
          <cell r="H420">
            <v>15.2</v>
          </cell>
          <cell r="I420">
            <v>6.1</v>
          </cell>
          <cell r="J420">
            <v>3.8</v>
          </cell>
          <cell r="K420">
            <v>3.9</v>
          </cell>
          <cell r="L420">
            <v>3.57</v>
          </cell>
          <cell r="M420">
            <v>0.4</v>
          </cell>
          <cell r="N420">
            <v>10.7</v>
          </cell>
          <cell r="O420">
            <v>1</v>
          </cell>
          <cell r="P420">
            <v>0</v>
          </cell>
          <cell r="Q420">
            <v>9.6999999999999993</v>
          </cell>
          <cell r="R420">
            <v>0.9</v>
          </cell>
          <cell r="S420">
            <v>12.9</v>
          </cell>
          <cell r="T420">
            <v>0.9</v>
          </cell>
          <cell r="U420">
            <v>0</v>
          </cell>
          <cell r="V420">
            <v>58.4</v>
          </cell>
          <cell r="W420">
            <v>0.2</v>
          </cell>
          <cell r="X420">
            <v>32</v>
          </cell>
          <cell r="Y420">
            <v>93</v>
          </cell>
          <cell r="Z420">
            <v>41</v>
          </cell>
          <cell r="AA420">
            <v>0.2</v>
          </cell>
          <cell r="AB420">
            <v>0.78</v>
          </cell>
          <cell r="AC420">
            <v>0.1</v>
          </cell>
          <cell r="AD420">
            <v>7.0000000000000007E-2</v>
          </cell>
          <cell r="AE420">
            <v>3.8</v>
          </cell>
          <cell r="AF420">
            <v>6.46</v>
          </cell>
          <cell r="AG420">
            <v>2.69</v>
          </cell>
          <cell r="AH420">
            <v>0.26</v>
          </cell>
          <cell r="AI420">
            <v>0.91</v>
          </cell>
          <cell r="AJ420">
            <v>5</v>
          </cell>
          <cell r="AK420">
            <v>14</v>
          </cell>
          <cell r="AL420">
            <v>1.63</v>
          </cell>
          <cell r="AM420">
            <v>370</v>
          </cell>
          <cell r="AN420">
            <v>290</v>
          </cell>
          <cell r="AO420">
            <v>140</v>
          </cell>
          <cell r="AP420">
            <v>180</v>
          </cell>
          <cell r="AQ420">
            <v>26</v>
          </cell>
          <cell r="AR420">
            <v>0.5</v>
          </cell>
          <cell r="AS420">
            <v>0.8</v>
          </cell>
        </row>
        <row r="421">
          <cell r="A421">
            <v>1055</v>
          </cell>
          <cell r="B421" t="str">
            <v>Empadão de bacalhau</v>
          </cell>
          <cell r="C421" t="str">
            <v>Pratos compostos</v>
          </cell>
          <cell r="D421" t="str">
            <v>Pratos, incl. refeições prontas a comer (excluindo sopas e saladas)</v>
          </cell>
          <cell r="E421" t="str">
            <v>Pratos, excluindo pratos  de massa ou arroz, sanduíches e pizza</v>
          </cell>
          <cell r="F421">
            <v>118</v>
          </cell>
          <cell r="G421">
            <v>495</v>
          </cell>
          <cell r="H421">
            <v>5</v>
          </cell>
          <cell r="I421">
            <v>2.4</v>
          </cell>
          <cell r="J421">
            <v>1.1000000000000001</v>
          </cell>
          <cell r="K421">
            <v>1.3</v>
          </cell>
          <cell r="L421">
            <v>1.1000000000000001</v>
          </cell>
          <cell r="M421">
            <v>0</v>
          </cell>
          <cell r="N421">
            <v>10.9</v>
          </cell>
          <cell r="O421">
            <v>2.1</v>
          </cell>
          <cell r="P421">
            <v>0.1</v>
          </cell>
          <cell r="Q421">
            <v>8.6999999999999993</v>
          </cell>
          <cell r="R421">
            <v>0.9</v>
          </cell>
          <cell r="S421">
            <v>6.9</v>
          </cell>
          <cell r="T421">
            <v>1.3</v>
          </cell>
          <cell r="U421">
            <v>0</v>
          </cell>
          <cell r="V421">
            <v>74.2</v>
          </cell>
          <cell r="W421">
            <v>0</v>
          </cell>
          <cell r="X421">
            <v>26</v>
          </cell>
          <cell r="Y421">
            <v>43</v>
          </cell>
          <cell r="Z421">
            <v>24</v>
          </cell>
          <cell r="AA421">
            <v>1.1000000000000001</v>
          </cell>
          <cell r="AB421">
            <v>0.2</v>
          </cell>
          <cell r="AC421">
            <v>0.13</v>
          </cell>
          <cell r="AD421">
            <v>0.09</v>
          </cell>
          <cell r="AE421">
            <v>0.89</v>
          </cell>
          <cell r="AF421">
            <v>2.29</v>
          </cell>
          <cell r="AG421">
            <v>1.39</v>
          </cell>
          <cell r="AH421">
            <v>0.24</v>
          </cell>
          <cell r="AI421">
            <v>0.28000000000000003</v>
          </cell>
          <cell r="AJ421">
            <v>6.6</v>
          </cell>
          <cell r="AK421">
            <v>20</v>
          </cell>
          <cell r="AL421">
            <v>1.79</v>
          </cell>
          <cell r="AM421">
            <v>510</v>
          </cell>
          <cell r="AN421">
            <v>260</v>
          </cell>
          <cell r="AO421">
            <v>46</v>
          </cell>
          <cell r="AP421">
            <v>79</v>
          </cell>
          <cell r="AQ421">
            <v>16</v>
          </cell>
          <cell r="AR421">
            <v>0.3</v>
          </cell>
          <cell r="AS421">
            <v>0.5</v>
          </cell>
        </row>
        <row r="422">
          <cell r="A422">
            <v>1019</v>
          </cell>
          <cell r="B422" t="str">
            <v>Empadão de carne com manteiga</v>
          </cell>
          <cell r="C422" t="str">
            <v>Pratos compostos</v>
          </cell>
          <cell r="D422" t="str">
            <v>Pratos, incl. refeições prontas a comer (excluindo sopas e saladas)</v>
          </cell>
          <cell r="E422" t="str">
            <v>Pratos, excluindo pratos  de massa ou arroz, sanduíches e pizza</v>
          </cell>
          <cell r="F422">
            <v>134</v>
          </cell>
          <cell r="G422">
            <v>559</v>
          </cell>
          <cell r="H422">
            <v>6.3</v>
          </cell>
          <cell r="I422">
            <v>2.6</v>
          </cell>
          <cell r="J422">
            <v>2.5</v>
          </cell>
          <cell r="K422">
            <v>0.3</v>
          </cell>
          <cell r="L422">
            <v>0.27300000000000002</v>
          </cell>
          <cell r="M422">
            <v>0.2</v>
          </cell>
          <cell r="N422">
            <v>10.7</v>
          </cell>
          <cell r="O422">
            <v>1.3</v>
          </cell>
          <cell r="P422">
            <v>0.1</v>
          </cell>
          <cell r="Q422">
            <v>9.3000000000000007</v>
          </cell>
          <cell r="R422">
            <v>1.1000000000000001</v>
          </cell>
          <cell r="S422">
            <v>6.6</v>
          </cell>
          <cell r="T422">
            <v>0.4</v>
          </cell>
          <cell r="U422">
            <v>0.8</v>
          </cell>
          <cell r="V422">
            <v>73.3</v>
          </cell>
          <cell r="W422">
            <v>0</v>
          </cell>
          <cell r="X422">
            <v>29</v>
          </cell>
          <cell r="Y422">
            <v>26</v>
          </cell>
          <cell r="Z422">
            <v>46</v>
          </cell>
          <cell r="AA422">
            <v>0.2</v>
          </cell>
          <cell r="AB422">
            <v>0.28999999999999998</v>
          </cell>
          <cell r="AC422">
            <v>0.15</v>
          </cell>
          <cell r="AD422">
            <v>0.08</v>
          </cell>
          <cell r="AE422">
            <v>1.7</v>
          </cell>
          <cell r="AF422">
            <v>3.13</v>
          </cell>
          <cell r="AG422">
            <v>1.44</v>
          </cell>
          <cell r="AH422">
            <v>0.37</v>
          </cell>
          <cell r="AI422">
            <v>0.46</v>
          </cell>
          <cell r="AJ422">
            <v>8.3000000000000007</v>
          </cell>
          <cell r="AK422">
            <v>24</v>
          </cell>
          <cell r="AL422">
            <v>1.19</v>
          </cell>
          <cell r="AM422">
            <v>180</v>
          </cell>
          <cell r="AN422">
            <v>350</v>
          </cell>
          <cell r="AO422">
            <v>22</v>
          </cell>
          <cell r="AP422">
            <v>91</v>
          </cell>
          <cell r="AQ422">
            <v>15</v>
          </cell>
          <cell r="AR422">
            <v>0.5</v>
          </cell>
          <cell r="AS422">
            <v>0.9</v>
          </cell>
        </row>
        <row r="423">
          <cell r="A423">
            <v>1018</v>
          </cell>
          <cell r="B423" t="str">
            <v>Empadão de carne com margarina</v>
          </cell>
          <cell r="C423" t="str">
            <v>Pratos compostos</v>
          </cell>
          <cell r="D423" t="str">
            <v>Pratos, incl. refeições prontas a comer (excluindo sopas e saladas)</v>
          </cell>
          <cell r="E423" t="str">
            <v>Pratos, excluindo pratos  de massa ou arroz, sanduíches e pizza</v>
          </cell>
          <cell r="F423">
            <v>134</v>
          </cell>
          <cell r="G423">
            <v>559</v>
          </cell>
          <cell r="H423">
            <v>6.3</v>
          </cell>
          <cell r="I423">
            <v>2.4</v>
          </cell>
          <cell r="J423">
            <v>2.5</v>
          </cell>
          <cell r="K423">
            <v>0.7</v>
          </cell>
          <cell r="L423">
            <v>0.67</v>
          </cell>
          <cell r="M423">
            <v>0.2</v>
          </cell>
          <cell r="N423">
            <v>10.7</v>
          </cell>
          <cell r="O423">
            <v>1.3</v>
          </cell>
          <cell r="P423">
            <v>0.1</v>
          </cell>
          <cell r="Q423">
            <v>9.3000000000000007</v>
          </cell>
          <cell r="R423">
            <v>1.1000000000000001</v>
          </cell>
          <cell r="S423">
            <v>6.6</v>
          </cell>
          <cell r="T423">
            <v>0.5</v>
          </cell>
          <cell r="U423">
            <v>0.8</v>
          </cell>
          <cell r="V423">
            <v>73.3</v>
          </cell>
          <cell r="W423">
            <v>0</v>
          </cell>
          <cell r="X423">
            <v>24</v>
          </cell>
          <cell r="Y423">
            <v>27</v>
          </cell>
          <cell r="Z423">
            <v>54</v>
          </cell>
          <cell r="AA423">
            <v>0.2</v>
          </cell>
          <cell r="AB423">
            <v>0.25</v>
          </cell>
          <cell r="AC423">
            <v>0.15</v>
          </cell>
          <cell r="AD423">
            <v>0.08</v>
          </cell>
          <cell r="AE423">
            <v>1.7</v>
          </cell>
          <cell r="AF423">
            <v>3.13</v>
          </cell>
          <cell r="AG423">
            <v>1.44</v>
          </cell>
          <cell r="AH423">
            <v>0.37</v>
          </cell>
          <cell r="AI423">
            <v>0.46</v>
          </cell>
          <cell r="AJ423">
            <v>8.3000000000000007</v>
          </cell>
          <cell r="AK423">
            <v>24</v>
          </cell>
          <cell r="AL423">
            <v>1.22</v>
          </cell>
          <cell r="AM423">
            <v>190</v>
          </cell>
          <cell r="AN423">
            <v>350</v>
          </cell>
          <cell r="AO423">
            <v>22</v>
          </cell>
          <cell r="AP423">
            <v>90</v>
          </cell>
          <cell r="AQ423">
            <v>15</v>
          </cell>
          <cell r="AR423">
            <v>0.5</v>
          </cell>
          <cell r="AS423">
            <v>0.9</v>
          </cell>
        </row>
        <row r="424">
          <cell r="A424">
            <v>1017</v>
          </cell>
          <cell r="B424" t="str">
            <v>Empadão de carne guisada</v>
          </cell>
          <cell r="C424" t="str">
            <v>Pratos compostos</v>
          </cell>
          <cell r="D424" t="str">
            <v>Pratos, incl. refeições prontas a comer (excluindo sopas e saladas)</v>
          </cell>
          <cell r="E424" t="str">
            <v>Pratos, excluindo pratos  de massa ou arroz, sanduíches e pizza</v>
          </cell>
          <cell r="F424">
            <v>167</v>
          </cell>
          <cell r="G424">
            <v>696</v>
          </cell>
          <cell r="H424">
            <v>9.3000000000000007</v>
          </cell>
          <cell r="I424">
            <v>4.2</v>
          </cell>
          <cell r="J424">
            <v>3.3</v>
          </cell>
          <cell r="K424">
            <v>0.4</v>
          </cell>
          <cell r="L424">
            <v>0.35899999999999999</v>
          </cell>
          <cell r="M424">
            <v>0.4</v>
          </cell>
          <cell r="N424">
            <v>10.9</v>
          </cell>
          <cell r="O424">
            <v>1.5</v>
          </cell>
          <cell r="P424">
            <v>0</v>
          </cell>
          <cell r="Q424">
            <v>9.4</v>
          </cell>
          <cell r="R424">
            <v>0.9</v>
          </cell>
          <cell r="S424">
            <v>9.4</v>
          </cell>
          <cell r="T424">
            <v>0.8</v>
          </cell>
          <cell r="U424">
            <v>0</v>
          </cell>
          <cell r="V424">
            <v>67.8</v>
          </cell>
          <cell r="W424">
            <v>0</v>
          </cell>
          <cell r="X424">
            <v>55</v>
          </cell>
          <cell r="Y424">
            <v>39</v>
          </cell>
          <cell r="Z424">
            <v>4</v>
          </cell>
          <cell r="AA424">
            <v>0.3</v>
          </cell>
          <cell r="AB424">
            <v>0.3</v>
          </cell>
          <cell r="AC424">
            <v>0.15</v>
          </cell>
          <cell r="AD424">
            <v>0.12</v>
          </cell>
          <cell r="AE424">
            <v>2</v>
          </cell>
          <cell r="AF424">
            <v>4.0999999999999996</v>
          </cell>
          <cell r="AG424">
            <v>2.08</v>
          </cell>
          <cell r="AH424">
            <v>0.41</v>
          </cell>
          <cell r="AI424">
            <v>0.71</v>
          </cell>
          <cell r="AJ424">
            <v>7.4</v>
          </cell>
          <cell r="AK424">
            <v>26</v>
          </cell>
          <cell r="AL424">
            <v>1.64</v>
          </cell>
          <cell r="AM424">
            <v>330</v>
          </cell>
          <cell r="AN424">
            <v>370</v>
          </cell>
          <cell r="AO424">
            <v>30</v>
          </cell>
          <cell r="AP424">
            <v>130</v>
          </cell>
          <cell r="AQ424">
            <v>17</v>
          </cell>
          <cell r="AR424">
            <v>0.5</v>
          </cell>
          <cell r="AS424">
            <v>1.3</v>
          </cell>
        </row>
        <row r="425">
          <cell r="A425">
            <v>1054</v>
          </cell>
          <cell r="B425" t="str">
            <v>Empadão de pescada e camarão</v>
          </cell>
          <cell r="C425" t="str">
            <v>Pratos compostos</v>
          </cell>
          <cell r="D425" t="str">
            <v>Pratos, incl. refeições prontas a comer (excluindo sopas e saladas)</v>
          </cell>
          <cell r="E425" t="str">
            <v>Pratos, excluindo pratos  de massa ou arroz, sanduíches e pizza</v>
          </cell>
          <cell r="F425">
            <v>122</v>
          </cell>
          <cell r="G425">
            <v>513</v>
          </cell>
          <cell r="H425">
            <v>4.5</v>
          </cell>
          <cell r="I425">
            <v>1.8</v>
          </cell>
          <cell r="J425">
            <v>1.2</v>
          </cell>
          <cell r="K425">
            <v>1.1000000000000001</v>
          </cell>
          <cell r="L425">
            <v>0.91600000000000004</v>
          </cell>
          <cell r="M425">
            <v>0</v>
          </cell>
          <cell r="N425">
            <v>11</v>
          </cell>
          <cell r="O425">
            <v>2.2000000000000002</v>
          </cell>
          <cell r="P425">
            <v>0.1</v>
          </cell>
          <cell r="Q425">
            <v>8.6999999999999993</v>
          </cell>
          <cell r="R425">
            <v>1.1000000000000001</v>
          </cell>
          <cell r="S425">
            <v>8.6999999999999993</v>
          </cell>
          <cell r="T425">
            <v>1.1000000000000001</v>
          </cell>
          <cell r="U425">
            <v>0</v>
          </cell>
          <cell r="V425">
            <v>72.2</v>
          </cell>
          <cell r="W425">
            <v>0.2</v>
          </cell>
          <cell r="X425">
            <v>71</v>
          </cell>
          <cell r="Y425">
            <v>72</v>
          </cell>
          <cell r="Z425">
            <v>165</v>
          </cell>
          <cell r="AA425">
            <v>0.5</v>
          </cell>
          <cell r="AB425">
            <v>0.61</v>
          </cell>
          <cell r="AC425">
            <v>0.09</v>
          </cell>
          <cell r="AD425">
            <v>0.15</v>
          </cell>
          <cell r="AE425">
            <v>0.77</v>
          </cell>
          <cell r="AF425">
            <v>2.65</v>
          </cell>
          <cell r="AG425">
            <v>1.89</v>
          </cell>
          <cell r="AH425">
            <v>0.15</v>
          </cell>
          <cell r="AI425">
            <v>0.49</v>
          </cell>
          <cell r="AJ425">
            <v>11</v>
          </cell>
          <cell r="AK425">
            <v>29</v>
          </cell>
          <cell r="AL425">
            <v>1.93</v>
          </cell>
          <cell r="AM425">
            <v>450</v>
          </cell>
          <cell r="AN425">
            <v>220</v>
          </cell>
          <cell r="AO425">
            <v>68</v>
          </cell>
          <cell r="AP425">
            <v>130</v>
          </cell>
          <cell r="AQ425">
            <v>22</v>
          </cell>
          <cell r="AR425">
            <v>1.1000000000000001</v>
          </cell>
          <cell r="AS425">
            <v>0.7</v>
          </cell>
        </row>
        <row r="426">
          <cell r="A426">
            <v>1900000025</v>
          </cell>
          <cell r="B426" t="str">
            <v>Endívia crua</v>
          </cell>
          <cell r="C426" t="str">
            <v>Produtos hortícolas e derivados</v>
          </cell>
          <cell r="D426" t="str">
            <v>Hortícolas folhosos</v>
          </cell>
          <cell r="E426" t="str">
            <v>Alfaces e outros vegetais para salada</v>
          </cell>
          <cell r="F426">
            <v>19</v>
          </cell>
          <cell r="G426">
            <v>80</v>
          </cell>
          <cell r="H426">
            <v>0.4</v>
          </cell>
          <cell r="I426">
            <v>0.1</v>
          </cell>
          <cell r="J426">
            <v>0</v>
          </cell>
          <cell r="K426">
            <v>0.2</v>
          </cell>
          <cell r="L426">
            <v>0.1</v>
          </cell>
          <cell r="M426">
            <v>0</v>
          </cell>
          <cell r="N426">
            <v>1.2</v>
          </cell>
          <cell r="O426">
            <v>1.2</v>
          </cell>
          <cell r="P426">
            <v>0</v>
          </cell>
          <cell r="Q426">
            <v>0</v>
          </cell>
          <cell r="R426">
            <v>1.8</v>
          </cell>
          <cell r="S426">
            <v>1.8</v>
          </cell>
          <cell r="T426">
            <v>0.1</v>
          </cell>
          <cell r="U426">
            <v>0</v>
          </cell>
          <cell r="V426">
            <v>93.7</v>
          </cell>
          <cell r="W426">
            <v>0</v>
          </cell>
          <cell r="X426">
            <v>0</v>
          </cell>
          <cell r="Y426">
            <v>73</v>
          </cell>
          <cell r="Z426">
            <v>440</v>
          </cell>
          <cell r="AA426">
            <v>0</v>
          </cell>
          <cell r="AB426">
            <v>0.3</v>
          </cell>
          <cell r="AC426">
            <v>0.06</v>
          </cell>
          <cell r="AD426">
            <v>0.1</v>
          </cell>
          <cell r="AE426">
            <v>0.4</v>
          </cell>
          <cell r="AF426">
            <v>0.6</v>
          </cell>
          <cell r="AG426">
            <v>0.2</v>
          </cell>
          <cell r="AH426">
            <v>0.02</v>
          </cell>
          <cell r="AI426">
            <v>0</v>
          </cell>
          <cell r="AJ426">
            <v>12</v>
          </cell>
          <cell r="AK426">
            <v>35.200000000000003</v>
          </cell>
          <cell r="AL426">
            <v>0.6</v>
          </cell>
          <cell r="AM426">
            <v>22</v>
          </cell>
          <cell r="AN426">
            <v>380</v>
          </cell>
          <cell r="AO426">
            <v>44</v>
          </cell>
          <cell r="AP426">
            <v>36</v>
          </cell>
          <cell r="AQ426">
            <v>10</v>
          </cell>
          <cell r="AR426">
            <v>2.8</v>
          </cell>
          <cell r="AS426">
            <v>0.2</v>
          </cell>
          <cell r="AT426">
            <v>1</v>
          </cell>
          <cell r="AU426">
            <v>6.4</v>
          </cell>
        </row>
        <row r="427">
          <cell r="A427">
            <v>831</v>
          </cell>
          <cell r="B427" t="str">
            <v>Enguia crua</v>
          </cell>
          <cell r="C427" t="str">
            <v>Peixes, mariscos, anfíbios, répteis e invertebrados</v>
          </cell>
          <cell r="D427" t="str">
            <v>Peixe (músculo)</v>
          </cell>
          <cell r="E427" t="str">
            <v>Peixe diádromos</v>
          </cell>
          <cell r="F427">
            <v>303</v>
          </cell>
          <cell r="G427">
            <v>1250</v>
          </cell>
          <cell r="H427">
            <v>27.7</v>
          </cell>
          <cell r="I427">
            <v>8.6</v>
          </cell>
          <cell r="J427">
            <v>2.4</v>
          </cell>
          <cell r="K427">
            <v>9.4</v>
          </cell>
          <cell r="L427">
            <v>0.1</v>
          </cell>
          <cell r="M427">
            <v>0</v>
          </cell>
          <cell r="N427">
            <v>0</v>
          </cell>
          <cell r="O427">
            <v>0</v>
          </cell>
          <cell r="P427">
            <v>0</v>
          </cell>
          <cell r="Q427">
            <v>0</v>
          </cell>
          <cell r="R427">
            <v>0</v>
          </cell>
          <cell r="S427">
            <v>13.4</v>
          </cell>
          <cell r="T427">
            <v>0.2</v>
          </cell>
          <cell r="U427">
            <v>0</v>
          </cell>
          <cell r="V427">
            <v>57.4</v>
          </cell>
          <cell r="W427">
            <v>0</v>
          </cell>
          <cell r="X427">
            <v>26</v>
          </cell>
          <cell r="Y427">
            <v>887</v>
          </cell>
          <cell r="Z427">
            <v>0</v>
          </cell>
          <cell r="AA427">
            <v>16</v>
          </cell>
          <cell r="AB427">
            <v>2.4</v>
          </cell>
          <cell r="AC427">
            <v>0.28000000000000003</v>
          </cell>
          <cell r="AD427">
            <v>0.26</v>
          </cell>
          <cell r="AE427">
            <v>1.3</v>
          </cell>
          <cell r="AF427">
            <v>3.8</v>
          </cell>
          <cell r="AG427">
            <v>2.5</v>
          </cell>
          <cell r="AH427">
            <v>0.15</v>
          </cell>
          <cell r="AI427">
            <v>1.9</v>
          </cell>
          <cell r="AJ427">
            <v>0</v>
          </cell>
          <cell r="AK427">
            <v>9.3000000000000007</v>
          </cell>
          <cell r="AL427">
            <v>1.2</v>
          </cell>
          <cell r="AM427">
            <v>77</v>
          </cell>
          <cell r="AN427">
            <v>180</v>
          </cell>
          <cell r="AO427">
            <v>140</v>
          </cell>
          <cell r="AP427">
            <v>250</v>
          </cell>
          <cell r="AQ427">
            <v>16</v>
          </cell>
          <cell r="AR427">
            <v>0.5</v>
          </cell>
          <cell r="AS427">
            <v>2.5</v>
          </cell>
        </row>
        <row r="428">
          <cell r="A428">
            <v>832</v>
          </cell>
          <cell r="B428" t="str">
            <v>Enguia frita</v>
          </cell>
          <cell r="C428" t="str">
            <v>Peixes, mariscos, anfíbios, répteis e invertebrados</v>
          </cell>
          <cell r="D428" t="str">
            <v>Peixe (músculo)</v>
          </cell>
          <cell r="E428" t="str">
            <v>Peixe diádromos</v>
          </cell>
          <cell r="F428">
            <v>267</v>
          </cell>
          <cell r="G428">
            <v>1110</v>
          </cell>
          <cell r="H428">
            <v>21.6</v>
          </cell>
          <cell r="I428">
            <v>6.2</v>
          </cell>
          <cell r="J428">
            <v>2.2000000000000002</v>
          </cell>
          <cell r="K428">
            <v>8.1999999999999993</v>
          </cell>
          <cell r="L428">
            <v>1.8</v>
          </cell>
          <cell r="M428">
            <v>0</v>
          </cell>
          <cell r="N428">
            <v>3.2</v>
          </cell>
          <cell r="O428">
            <v>0.1</v>
          </cell>
          <cell r="P428">
            <v>0</v>
          </cell>
          <cell r="Q428">
            <v>3.1</v>
          </cell>
          <cell r="R428">
            <v>0.1</v>
          </cell>
          <cell r="S428">
            <v>14.8</v>
          </cell>
          <cell r="T428">
            <v>0.4</v>
          </cell>
          <cell r="U428">
            <v>0</v>
          </cell>
          <cell r="V428">
            <v>58.7</v>
          </cell>
          <cell r="W428">
            <v>0</v>
          </cell>
          <cell r="X428">
            <v>30</v>
          </cell>
          <cell r="Y428">
            <v>806</v>
          </cell>
          <cell r="Z428">
            <v>0</v>
          </cell>
          <cell r="AA428">
            <v>14</v>
          </cell>
          <cell r="AB428">
            <v>4.4000000000000004</v>
          </cell>
          <cell r="AC428">
            <v>0.26</v>
          </cell>
          <cell r="AD428">
            <v>0.27</v>
          </cell>
          <cell r="AE428">
            <v>1.4</v>
          </cell>
          <cell r="AF428">
            <v>4.2</v>
          </cell>
          <cell r="AG428">
            <v>2.8</v>
          </cell>
          <cell r="AH428">
            <v>0.12</v>
          </cell>
          <cell r="AI428">
            <v>1.7</v>
          </cell>
          <cell r="AJ428">
            <v>0</v>
          </cell>
          <cell r="AK428">
            <v>9.3000000000000007</v>
          </cell>
          <cell r="AL428">
            <v>1.6</v>
          </cell>
          <cell r="AM428">
            <v>170</v>
          </cell>
          <cell r="AN428">
            <v>180</v>
          </cell>
          <cell r="AO428">
            <v>160</v>
          </cell>
          <cell r="AP428">
            <v>260</v>
          </cell>
          <cell r="AQ428">
            <v>18</v>
          </cell>
          <cell r="AR428">
            <v>0.5</v>
          </cell>
          <cell r="AS428">
            <v>2.9</v>
          </cell>
        </row>
        <row r="429">
          <cell r="A429">
            <v>157</v>
          </cell>
          <cell r="B429" t="str">
            <v>Entrecosto de porco cozido</v>
          </cell>
          <cell r="C429" t="str">
            <v>Carne e produtos cárneos</v>
          </cell>
          <cell r="D429" t="str">
            <v>Carne de mamiferos e de aves</v>
          </cell>
          <cell r="E429" t="str">
            <v>Carne de mamíferos</v>
          </cell>
          <cell r="F429">
            <v>235</v>
          </cell>
          <cell r="G429">
            <v>983</v>
          </cell>
          <cell r="H429">
            <v>14.2</v>
          </cell>
          <cell r="I429">
            <v>4.8</v>
          </cell>
          <cell r="J429">
            <v>4.7</v>
          </cell>
          <cell r="K429">
            <v>2.2999999999999998</v>
          </cell>
          <cell r="L429">
            <v>2</v>
          </cell>
          <cell r="M429">
            <v>0.1</v>
          </cell>
          <cell r="N429">
            <v>0</v>
          </cell>
          <cell r="O429">
            <v>0</v>
          </cell>
          <cell r="P429">
            <v>0</v>
          </cell>
          <cell r="Q429">
            <v>0</v>
          </cell>
          <cell r="R429">
            <v>0</v>
          </cell>
          <cell r="S429">
            <v>26.9</v>
          </cell>
          <cell r="T429">
            <v>0.5</v>
          </cell>
          <cell r="U429">
            <v>0</v>
          </cell>
          <cell r="V429">
            <v>57.1</v>
          </cell>
          <cell r="W429">
            <v>0</v>
          </cell>
          <cell r="X429">
            <v>96</v>
          </cell>
          <cell r="Y429">
            <v>0</v>
          </cell>
          <cell r="Z429">
            <v>0</v>
          </cell>
          <cell r="AA429">
            <v>0.6</v>
          </cell>
          <cell r="AB429">
            <v>0.09</v>
          </cell>
          <cell r="AC429">
            <v>0.33</v>
          </cell>
          <cell r="AD429">
            <v>0.27</v>
          </cell>
          <cell r="AE429">
            <v>5.5</v>
          </cell>
          <cell r="AF429">
            <v>11</v>
          </cell>
          <cell r="AG429">
            <v>5.7</v>
          </cell>
          <cell r="AH429">
            <v>0.3</v>
          </cell>
          <cell r="AI429">
            <v>0.92</v>
          </cell>
          <cell r="AJ429">
            <v>0</v>
          </cell>
          <cell r="AK429">
            <v>0.8</v>
          </cell>
          <cell r="AL429">
            <v>1.7</v>
          </cell>
          <cell r="AM429">
            <v>210</v>
          </cell>
          <cell r="AN429">
            <v>270</v>
          </cell>
          <cell r="AO429">
            <v>14</v>
          </cell>
          <cell r="AP429">
            <v>170</v>
          </cell>
          <cell r="AQ429">
            <v>21</v>
          </cell>
          <cell r="AR429">
            <v>1.2</v>
          </cell>
          <cell r="AS429">
            <v>2.7</v>
          </cell>
        </row>
        <row r="430">
          <cell r="A430">
            <v>156</v>
          </cell>
          <cell r="B430" t="str">
            <v>Entrecosto de porco cru</v>
          </cell>
          <cell r="C430" t="str">
            <v>Carne e produtos cárneos</v>
          </cell>
          <cell r="D430" t="str">
            <v>Carne de mamiferos e de aves</v>
          </cell>
          <cell r="E430" t="str">
            <v>Carne de mamíferos</v>
          </cell>
          <cell r="F430">
            <v>190</v>
          </cell>
          <cell r="G430">
            <v>792</v>
          </cell>
          <cell r="H430">
            <v>12.4</v>
          </cell>
          <cell r="I430">
            <v>4.2</v>
          </cell>
          <cell r="J430">
            <v>4.0999999999999996</v>
          </cell>
          <cell r="K430">
            <v>2</v>
          </cell>
          <cell r="L430">
            <v>1.7</v>
          </cell>
          <cell r="M430">
            <v>0.1</v>
          </cell>
          <cell r="N430">
            <v>0</v>
          </cell>
          <cell r="O430">
            <v>0</v>
          </cell>
          <cell r="P430">
            <v>0</v>
          </cell>
          <cell r="Q430">
            <v>0</v>
          </cell>
          <cell r="R430">
            <v>0</v>
          </cell>
          <cell r="S430">
            <v>19.600000000000001</v>
          </cell>
          <cell r="T430">
            <v>0.2</v>
          </cell>
          <cell r="U430">
            <v>0</v>
          </cell>
          <cell r="V430">
            <v>66.900000000000006</v>
          </cell>
          <cell r="W430">
            <v>0</v>
          </cell>
          <cell r="X430">
            <v>66</v>
          </cell>
          <cell r="Y430">
            <v>0</v>
          </cell>
          <cell r="Z430">
            <v>0</v>
          </cell>
          <cell r="AA430">
            <v>0.7</v>
          </cell>
          <cell r="AB430">
            <v>0.09</v>
          </cell>
          <cell r="AC430">
            <v>0.73</v>
          </cell>
          <cell r="AD430">
            <v>0.25</v>
          </cell>
          <cell r="AE430">
            <v>7.2</v>
          </cell>
          <cell r="AF430">
            <v>11</v>
          </cell>
          <cell r="AG430">
            <v>4.2</v>
          </cell>
          <cell r="AH430">
            <v>0.44</v>
          </cell>
          <cell r="AI430">
            <v>1</v>
          </cell>
          <cell r="AJ430">
            <v>0</v>
          </cell>
          <cell r="AK430">
            <v>1</v>
          </cell>
          <cell r="AL430">
            <v>1.1000000000000001</v>
          </cell>
          <cell r="AM430">
            <v>72</v>
          </cell>
          <cell r="AN430">
            <v>350</v>
          </cell>
          <cell r="AO430">
            <v>11</v>
          </cell>
          <cell r="AP430">
            <v>190</v>
          </cell>
          <cell r="AQ430">
            <v>21</v>
          </cell>
          <cell r="AR430">
            <v>0.8</v>
          </cell>
          <cell r="AS430">
            <v>2.2000000000000002</v>
          </cell>
        </row>
        <row r="431">
          <cell r="A431">
            <v>162</v>
          </cell>
          <cell r="B431" t="str">
            <v>Entrecosto de porco estufado com azeite e banha</v>
          </cell>
          <cell r="C431" t="str">
            <v>Pratos compostos</v>
          </cell>
          <cell r="D431" t="str">
            <v>Pratos, incl. refeições prontas a comer (excluindo sopas e saladas)</v>
          </cell>
          <cell r="E431" t="str">
            <v>Pratos, excluindo pratos  de massa ou arroz, sanduíches e pizza</v>
          </cell>
          <cell r="F431">
            <v>246</v>
          </cell>
          <cell r="G431">
            <v>1020</v>
          </cell>
          <cell r="H431">
            <v>17.100000000000001</v>
          </cell>
          <cell r="I431">
            <v>5.2</v>
          </cell>
          <cell r="J431">
            <v>7.1</v>
          </cell>
          <cell r="K431">
            <v>2.5</v>
          </cell>
          <cell r="L431">
            <v>2.12</v>
          </cell>
          <cell r="M431">
            <v>0.1</v>
          </cell>
          <cell r="N431">
            <v>0.7</v>
          </cell>
          <cell r="O431">
            <v>0.5</v>
          </cell>
          <cell r="P431">
            <v>0.1</v>
          </cell>
          <cell r="Q431">
            <v>0.1</v>
          </cell>
          <cell r="R431">
            <v>0.2</v>
          </cell>
          <cell r="S431">
            <v>20.9</v>
          </cell>
          <cell r="T431">
            <v>1.1000000000000001</v>
          </cell>
          <cell r="U431">
            <v>0.8</v>
          </cell>
          <cell r="V431">
            <v>58.1</v>
          </cell>
          <cell r="W431">
            <v>0</v>
          </cell>
          <cell r="X431">
            <v>71</v>
          </cell>
          <cell r="Y431">
            <v>0</v>
          </cell>
          <cell r="Z431">
            <v>0</v>
          </cell>
          <cell r="AA431">
            <v>0.6</v>
          </cell>
          <cell r="AB431">
            <v>0.49</v>
          </cell>
          <cell r="AC431">
            <v>0.35</v>
          </cell>
          <cell r="AD431">
            <v>0.2</v>
          </cell>
          <cell r="AE431">
            <v>4.3</v>
          </cell>
          <cell r="AF431">
            <v>11.7</v>
          </cell>
          <cell r="AG431">
            <v>4.46</v>
          </cell>
          <cell r="AH431">
            <v>0.24</v>
          </cell>
          <cell r="AI431">
            <v>0.63</v>
          </cell>
          <cell r="AJ431">
            <v>1.1000000000000001</v>
          </cell>
          <cell r="AK431">
            <v>2.6</v>
          </cell>
          <cell r="AL431">
            <v>2.2400000000000002</v>
          </cell>
          <cell r="AM431">
            <v>420</v>
          </cell>
          <cell r="AN431">
            <v>240</v>
          </cell>
          <cell r="AO431">
            <v>16</v>
          </cell>
          <cell r="AP431">
            <v>160</v>
          </cell>
          <cell r="AQ431">
            <v>20</v>
          </cell>
          <cell r="AR431">
            <v>1</v>
          </cell>
          <cell r="AS431">
            <v>2.2000000000000002</v>
          </cell>
        </row>
        <row r="432">
          <cell r="A432">
            <v>164</v>
          </cell>
          <cell r="B432" t="str">
            <v>Entrecosto de porco estufado com azeite e margarina</v>
          </cell>
          <cell r="C432" t="str">
            <v>Pratos compostos</v>
          </cell>
          <cell r="D432" t="str">
            <v>Pratos, incl. refeições prontas a comer (excluindo sopas e saladas)</v>
          </cell>
          <cell r="E432" t="str">
            <v>Pratos, excluindo pratos  de massa ou arroz, sanduíches e pizza</v>
          </cell>
          <cell r="F432">
            <v>244</v>
          </cell>
          <cell r="G432">
            <v>1010</v>
          </cell>
          <cell r="H432">
            <v>16.8</v>
          </cell>
          <cell r="I432">
            <v>5.4</v>
          </cell>
          <cell r="J432">
            <v>6.5</v>
          </cell>
          <cell r="K432">
            <v>2.7</v>
          </cell>
          <cell r="L432">
            <v>2.2799999999999998</v>
          </cell>
          <cell r="M432">
            <v>0.1</v>
          </cell>
          <cell r="N432">
            <v>0.7</v>
          </cell>
          <cell r="O432">
            <v>0.5</v>
          </cell>
          <cell r="P432">
            <v>0.1</v>
          </cell>
          <cell r="Q432">
            <v>0.1</v>
          </cell>
          <cell r="R432">
            <v>0.2</v>
          </cell>
          <cell r="S432">
            <v>20.9</v>
          </cell>
          <cell r="T432">
            <v>1.1000000000000001</v>
          </cell>
          <cell r="U432">
            <v>0.8</v>
          </cell>
          <cell r="V432">
            <v>58.4</v>
          </cell>
          <cell r="W432">
            <v>0</v>
          </cell>
          <cell r="X432">
            <v>70</v>
          </cell>
          <cell r="Y432">
            <v>10</v>
          </cell>
          <cell r="Z432">
            <v>6</v>
          </cell>
          <cell r="AA432">
            <v>0.6</v>
          </cell>
          <cell r="AB432">
            <v>0.48</v>
          </cell>
          <cell r="AC432">
            <v>0.35</v>
          </cell>
          <cell r="AD432">
            <v>0.2</v>
          </cell>
          <cell r="AE432">
            <v>4.3</v>
          </cell>
          <cell r="AF432">
            <v>11.7</v>
          </cell>
          <cell r="AG432">
            <v>4.46</v>
          </cell>
          <cell r="AH432">
            <v>0.24</v>
          </cell>
          <cell r="AI432">
            <v>0.63</v>
          </cell>
          <cell r="AJ432">
            <v>1.1000000000000001</v>
          </cell>
          <cell r="AK432">
            <v>2.6</v>
          </cell>
          <cell r="AL432">
            <v>2.29</v>
          </cell>
          <cell r="AM432">
            <v>440</v>
          </cell>
          <cell r="AN432">
            <v>240</v>
          </cell>
          <cell r="AO432">
            <v>16</v>
          </cell>
          <cell r="AP432">
            <v>160</v>
          </cell>
          <cell r="AQ432">
            <v>20</v>
          </cell>
          <cell r="AR432">
            <v>1</v>
          </cell>
          <cell r="AS432">
            <v>2.2000000000000002</v>
          </cell>
        </row>
        <row r="433">
          <cell r="A433">
            <v>163</v>
          </cell>
          <cell r="B433" t="str">
            <v>Entrecosto de porco estufado com margarina</v>
          </cell>
          <cell r="C433" t="str">
            <v>Pratos compostos</v>
          </cell>
          <cell r="D433" t="str">
            <v>Pratos, incl. refeições prontas a comer (excluindo sopas e saladas)</v>
          </cell>
          <cell r="E433" t="str">
            <v>Pratos, excluindo pratos  de massa ou arroz, sanduíches e pizza</v>
          </cell>
          <cell r="F433">
            <v>239</v>
          </cell>
          <cell r="G433">
            <v>995</v>
          </cell>
          <cell r="H433">
            <v>16.3</v>
          </cell>
          <cell r="I433">
            <v>6</v>
          </cell>
          <cell r="J433">
            <v>5</v>
          </cell>
          <cell r="K433">
            <v>3</v>
          </cell>
          <cell r="L433">
            <v>2.61</v>
          </cell>
          <cell r="M433">
            <v>0.1</v>
          </cell>
          <cell r="N433">
            <v>0.7</v>
          </cell>
          <cell r="O433">
            <v>0.5</v>
          </cell>
          <cell r="P433">
            <v>0.1</v>
          </cell>
          <cell r="Q433">
            <v>0.1</v>
          </cell>
          <cell r="R433">
            <v>0.2</v>
          </cell>
          <cell r="S433">
            <v>20.9</v>
          </cell>
          <cell r="T433">
            <v>1.2</v>
          </cell>
          <cell r="U433">
            <v>0.8</v>
          </cell>
          <cell r="V433">
            <v>58.8</v>
          </cell>
          <cell r="W433">
            <v>0</v>
          </cell>
          <cell r="X433">
            <v>70</v>
          </cell>
          <cell r="Y433">
            <v>24</v>
          </cell>
          <cell r="Z433">
            <v>16</v>
          </cell>
          <cell r="AA433">
            <v>0.6</v>
          </cell>
          <cell r="AB433">
            <v>0.14000000000000001</v>
          </cell>
          <cell r="AC433">
            <v>0.35</v>
          </cell>
          <cell r="AD433">
            <v>0.2</v>
          </cell>
          <cell r="AE433">
            <v>4.3</v>
          </cell>
          <cell r="AF433">
            <v>11.7</v>
          </cell>
          <cell r="AG433">
            <v>4.46</v>
          </cell>
          <cell r="AH433">
            <v>0.24</v>
          </cell>
          <cell r="AI433">
            <v>0.63</v>
          </cell>
          <cell r="AJ433">
            <v>1.1000000000000001</v>
          </cell>
          <cell r="AK433">
            <v>2.6</v>
          </cell>
          <cell r="AL433">
            <v>2.37</v>
          </cell>
          <cell r="AM433">
            <v>470</v>
          </cell>
          <cell r="AN433">
            <v>240</v>
          </cell>
          <cell r="AO433">
            <v>16</v>
          </cell>
          <cell r="AP433">
            <v>160</v>
          </cell>
          <cell r="AQ433">
            <v>20</v>
          </cell>
          <cell r="AR433">
            <v>1</v>
          </cell>
          <cell r="AS433">
            <v>2.2000000000000002</v>
          </cell>
        </row>
        <row r="434">
          <cell r="A434">
            <v>161</v>
          </cell>
          <cell r="B434" t="str">
            <v>Entrecosto de porco estufado com óleo alimentar e banha</v>
          </cell>
          <cell r="C434" t="str">
            <v>Pratos compostos</v>
          </cell>
          <cell r="D434" t="str">
            <v>Pratos, incl. refeições prontas a comer (excluindo sopas e saladas)</v>
          </cell>
          <cell r="E434" t="str">
            <v>Pratos, excluindo pratos  de massa ou arroz, sanduíches e pizza</v>
          </cell>
          <cell r="F434">
            <v>246</v>
          </cell>
          <cell r="G434">
            <v>1020</v>
          </cell>
          <cell r="H434">
            <v>17.100000000000001</v>
          </cell>
          <cell r="I434">
            <v>5.0999999999999996</v>
          </cell>
          <cell r="J434">
            <v>5.8</v>
          </cell>
          <cell r="K434">
            <v>3.8</v>
          </cell>
          <cell r="L434">
            <v>3.49</v>
          </cell>
          <cell r="M434">
            <v>0.1</v>
          </cell>
          <cell r="N434">
            <v>0.7</v>
          </cell>
          <cell r="O434">
            <v>0.5</v>
          </cell>
          <cell r="P434">
            <v>0.1</v>
          </cell>
          <cell r="Q434">
            <v>0.1</v>
          </cell>
          <cell r="R434">
            <v>0.2</v>
          </cell>
          <cell r="S434">
            <v>20.9</v>
          </cell>
          <cell r="T434">
            <v>1.1000000000000001</v>
          </cell>
          <cell r="U434">
            <v>0.8</v>
          </cell>
          <cell r="V434">
            <v>58.1</v>
          </cell>
          <cell r="W434">
            <v>0</v>
          </cell>
          <cell r="X434">
            <v>71</v>
          </cell>
          <cell r="Y434">
            <v>0</v>
          </cell>
          <cell r="Z434">
            <v>0</v>
          </cell>
          <cell r="AA434">
            <v>0.6</v>
          </cell>
          <cell r="AB434">
            <v>1.62</v>
          </cell>
          <cell r="AC434">
            <v>0.35</v>
          </cell>
          <cell r="AD434">
            <v>0.2</v>
          </cell>
          <cell r="AE434">
            <v>4.3</v>
          </cell>
          <cell r="AF434">
            <v>11.7</v>
          </cell>
          <cell r="AG434">
            <v>4.46</v>
          </cell>
          <cell r="AH434">
            <v>0.24</v>
          </cell>
          <cell r="AI434">
            <v>0.63</v>
          </cell>
          <cell r="AJ434">
            <v>1.1000000000000001</v>
          </cell>
          <cell r="AK434">
            <v>2.6</v>
          </cell>
          <cell r="AL434">
            <v>2.2400000000000002</v>
          </cell>
          <cell r="AM434">
            <v>420</v>
          </cell>
          <cell r="AN434">
            <v>240</v>
          </cell>
          <cell r="AO434">
            <v>16</v>
          </cell>
          <cell r="AP434">
            <v>160</v>
          </cell>
          <cell r="AQ434">
            <v>20</v>
          </cell>
          <cell r="AR434">
            <v>1</v>
          </cell>
          <cell r="AS434">
            <v>2.2000000000000002</v>
          </cell>
        </row>
        <row r="435">
          <cell r="A435">
            <v>159</v>
          </cell>
          <cell r="B435" t="str">
            <v>Entrecosto de porco estufado, sem molho</v>
          </cell>
          <cell r="C435" t="str">
            <v>Carne e produtos cárneos</v>
          </cell>
          <cell r="D435" t="str">
            <v>Carne de mamiferos e de aves</v>
          </cell>
          <cell r="E435" t="str">
            <v>Carne de mamíferos</v>
          </cell>
          <cell r="F435">
            <v>245</v>
          </cell>
          <cell r="G435">
            <v>1020</v>
          </cell>
          <cell r="H435">
            <v>15.4</v>
          </cell>
          <cell r="I435">
            <v>5.2</v>
          </cell>
          <cell r="J435">
            <v>5.0999999999999996</v>
          </cell>
          <cell r="K435">
            <v>2.5</v>
          </cell>
          <cell r="L435">
            <v>2.1</v>
          </cell>
          <cell r="M435">
            <v>0.1</v>
          </cell>
          <cell r="N435">
            <v>0</v>
          </cell>
          <cell r="O435">
            <v>0</v>
          </cell>
          <cell r="P435">
            <v>0</v>
          </cell>
          <cell r="Q435">
            <v>0</v>
          </cell>
          <cell r="R435">
            <v>0</v>
          </cell>
          <cell r="S435">
            <v>26.6</v>
          </cell>
          <cell r="T435">
            <v>0.3</v>
          </cell>
          <cell r="U435">
            <v>0</v>
          </cell>
          <cell r="V435">
            <v>56.2</v>
          </cell>
          <cell r="W435">
            <v>0</v>
          </cell>
          <cell r="X435">
            <v>91</v>
          </cell>
          <cell r="Y435">
            <v>0</v>
          </cell>
          <cell r="Z435">
            <v>0</v>
          </cell>
          <cell r="AA435">
            <v>0.8</v>
          </cell>
          <cell r="AB435">
            <v>0.11</v>
          </cell>
          <cell r="AC435">
            <v>0.48</v>
          </cell>
          <cell r="AD435">
            <v>0.27</v>
          </cell>
          <cell r="AE435">
            <v>5.3</v>
          </cell>
          <cell r="AF435">
            <v>11</v>
          </cell>
          <cell r="AG435">
            <v>5.7</v>
          </cell>
          <cell r="AH435">
            <v>0.28999999999999998</v>
          </cell>
          <cell r="AI435">
            <v>0.88</v>
          </cell>
          <cell r="AJ435">
            <v>0</v>
          </cell>
          <cell r="AK435">
            <v>1</v>
          </cell>
          <cell r="AL435">
            <v>1.9</v>
          </cell>
          <cell r="AM435">
            <v>120</v>
          </cell>
          <cell r="AN435">
            <v>330</v>
          </cell>
          <cell r="AO435">
            <v>14</v>
          </cell>
          <cell r="AP435">
            <v>180</v>
          </cell>
          <cell r="AQ435">
            <v>22</v>
          </cell>
          <cell r="AR435">
            <v>1.2</v>
          </cell>
          <cell r="AS435">
            <v>2.6</v>
          </cell>
          <cell r="AU435">
            <v>0.2</v>
          </cell>
        </row>
        <row r="436">
          <cell r="A436">
            <v>173</v>
          </cell>
          <cell r="B436" t="str">
            <v>Entrecosto de porco grelhado</v>
          </cell>
          <cell r="C436" t="str">
            <v>Carne e produtos cárneos</v>
          </cell>
          <cell r="D436" t="str">
            <v>Carne de mamiferos e de aves</v>
          </cell>
          <cell r="E436" t="str">
            <v>Carne de mamíferos</v>
          </cell>
          <cell r="F436">
            <v>243</v>
          </cell>
          <cell r="G436">
            <v>1010</v>
          </cell>
          <cell r="H436">
            <v>15.1</v>
          </cell>
          <cell r="I436">
            <v>5.0999999999999996</v>
          </cell>
          <cell r="J436">
            <v>5</v>
          </cell>
          <cell r="K436">
            <v>2.5</v>
          </cell>
          <cell r="L436">
            <v>2</v>
          </cell>
          <cell r="M436">
            <v>0.1</v>
          </cell>
          <cell r="N436">
            <v>0</v>
          </cell>
          <cell r="O436">
            <v>0</v>
          </cell>
          <cell r="P436">
            <v>0</v>
          </cell>
          <cell r="Q436">
            <v>0</v>
          </cell>
          <cell r="R436">
            <v>0</v>
          </cell>
          <cell r="S436">
            <v>26.8</v>
          </cell>
          <cell r="T436">
            <v>0.5</v>
          </cell>
          <cell r="U436">
            <v>0</v>
          </cell>
          <cell r="V436">
            <v>56.3</v>
          </cell>
          <cell r="W436">
            <v>0</v>
          </cell>
          <cell r="X436">
            <v>90</v>
          </cell>
          <cell r="Y436">
            <v>0</v>
          </cell>
          <cell r="Z436">
            <v>0</v>
          </cell>
          <cell r="AA436">
            <v>1</v>
          </cell>
          <cell r="AB436">
            <v>0.1</v>
          </cell>
          <cell r="AC436">
            <v>0.84</v>
          </cell>
          <cell r="AD436">
            <v>0.31</v>
          </cell>
          <cell r="AE436">
            <v>7.8</v>
          </cell>
          <cell r="AF436">
            <v>14</v>
          </cell>
          <cell r="AG436">
            <v>5.7</v>
          </cell>
          <cell r="AH436">
            <v>0.44</v>
          </cell>
          <cell r="AI436">
            <v>1</v>
          </cell>
          <cell r="AJ436">
            <v>0</v>
          </cell>
          <cell r="AK436">
            <v>1.2</v>
          </cell>
          <cell r="AL436">
            <v>1.8</v>
          </cell>
          <cell r="AM436">
            <v>200</v>
          </cell>
          <cell r="AN436">
            <v>400</v>
          </cell>
          <cell r="AO436">
            <v>16</v>
          </cell>
          <cell r="AP436">
            <v>240</v>
          </cell>
          <cell r="AQ436">
            <v>31</v>
          </cell>
          <cell r="AR436">
            <v>0.9</v>
          </cell>
          <cell r="AS436">
            <v>3.2</v>
          </cell>
          <cell r="AU436">
            <v>0.2</v>
          </cell>
        </row>
        <row r="437">
          <cell r="A437">
            <v>1133</v>
          </cell>
          <cell r="B437" t="str">
            <v>Ervilhas estufadas</v>
          </cell>
          <cell r="C437" t="str">
            <v>Pratos compostos</v>
          </cell>
          <cell r="D437" t="str">
            <v>Pratos, incl. refeições prontas a comer (excluindo sopas e saladas)</v>
          </cell>
          <cell r="E437" t="str">
            <v>Pratos, excluindo pratos  de massa ou arroz, sanduíches e pizza</v>
          </cell>
          <cell r="F437">
            <v>113</v>
          </cell>
          <cell r="G437">
            <v>470</v>
          </cell>
          <cell r="H437">
            <v>5.0999999999999996</v>
          </cell>
          <cell r="I437">
            <v>2.6</v>
          </cell>
          <cell r="J437">
            <v>1.1000000000000001</v>
          </cell>
          <cell r="K437">
            <v>0.4</v>
          </cell>
          <cell r="L437">
            <v>0.35699999999999998</v>
          </cell>
          <cell r="M437">
            <v>0.2</v>
          </cell>
          <cell r="N437">
            <v>9.6</v>
          </cell>
          <cell r="O437">
            <v>2.8</v>
          </cell>
          <cell r="P437">
            <v>1.3</v>
          </cell>
          <cell r="Q437">
            <v>5.5</v>
          </cell>
          <cell r="R437">
            <v>3.9</v>
          </cell>
          <cell r="S437">
            <v>5.0999999999999996</v>
          </cell>
          <cell r="T437">
            <v>0.3</v>
          </cell>
          <cell r="U437">
            <v>0</v>
          </cell>
          <cell r="V437">
            <v>75</v>
          </cell>
          <cell r="W437">
            <v>0</v>
          </cell>
          <cell r="X437">
            <v>13</v>
          </cell>
          <cell r="Y437">
            <v>103</v>
          </cell>
          <cell r="Z437">
            <v>434</v>
          </cell>
          <cell r="AA437">
            <v>0</v>
          </cell>
          <cell r="AB437">
            <v>0.48</v>
          </cell>
          <cell r="AC437">
            <v>0.56999999999999995</v>
          </cell>
          <cell r="AD437">
            <v>0.02</v>
          </cell>
          <cell r="AE437">
            <v>1</v>
          </cell>
          <cell r="AF437">
            <v>1.8</v>
          </cell>
          <cell r="AG437">
            <v>0.79</v>
          </cell>
          <cell r="AH437">
            <v>0.15</v>
          </cell>
          <cell r="AI437">
            <v>0</v>
          </cell>
          <cell r="AJ437">
            <v>31.4</v>
          </cell>
          <cell r="AK437">
            <v>60</v>
          </cell>
          <cell r="AL437">
            <v>1.31</v>
          </cell>
          <cell r="AM437">
            <v>150</v>
          </cell>
          <cell r="AN437">
            <v>370</v>
          </cell>
          <cell r="AO437">
            <v>49</v>
          </cell>
          <cell r="AP437">
            <v>110</v>
          </cell>
          <cell r="AQ437">
            <v>22</v>
          </cell>
          <cell r="AR437">
            <v>1.8</v>
          </cell>
          <cell r="AS437">
            <v>0.9</v>
          </cell>
        </row>
        <row r="438">
          <cell r="A438">
            <v>526</v>
          </cell>
          <cell r="B438" t="str">
            <v>Ervilhas secas cozidas</v>
          </cell>
          <cell r="C438" t="str">
            <v>Leguminosas, frutos de casca rija, sementes oleaginosas e especiarias</v>
          </cell>
          <cell r="D438" t="str">
            <v>Leguminosas</v>
          </cell>
          <cell r="E438" t="str">
            <v>Leguminosas (sementes de leguminosas secas)</v>
          </cell>
          <cell r="F438">
            <v>114</v>
          </cell>
          <cell r="G438">
            <v>481</v>
          </cell>
          <cell r="H438">
            <v>0.4</v>
          </cell>
          <cell r="I438">
            <v>0.1</v>
          </cell>
          <cell r="J438">
            <v>0.1</v>
          </cell>
          <cell r="K438">
            <v>0.1</v>
          </cell>
          <cell r="L438">
            <v>0.1</v>
          </cell>
          <cell r="M438">
            <v>0</v>
          </cell>
          <cell r="N438">
            <v>18.100000000000001</v>
          </cell>
          <cell r="O438">
            <v>0.9</v>
          </cell>
          <cell r="P438">
            <v>0.7</v>
          </cell>
          <cell r="Q438">
            <v>16.5</v>
          </cell>
          <cell r="R438">
            <v>5.0999999999999996</v>
          </cell>
          <cell r="S438">
            <v>6.9</v>
          </cell>
          <cell r="T438">
            <v>0.6</v>
          </cell>
          <cell r="U438">
            <v>0</v>
          </cell>
          <cell r="V438">
            <v>69.099999999999994</v>
          </cell>
          <cell r="W438">
            <v>0</v>
          </cell>
          <cell r="X438">
            <v>0</v>
          </cell>
          <cell r="Y438">
            <v>13</v>
          </cell>
          <cell r="Z438">
            <v>80</v>
          </cell>
          <cell r="AA438">
            <v>0</v>
          </cell>
          <cell r="AB438">
            <v>0.34</v>
          </cell>
          <cell r="AC438">
            <v>0.11</v>
          </cell>
          <cell r="AD438">
            <v>7.0000000000000007E-2</v>
          </cell>
          <cell r="AE438">
            <v>1</v>
          </cell>
          <cell r="AF438">
            <v>2.1</v>
          </cell>
          <cell r="AG438">
            <v>1.1000000000000001</v>
          </cell>
          <cell r="AH438">
            <v>0.36</v>
          </cell>
          <cell r="AI438">
            <v>0</v>
          </cell>
          <cell r="AJ438">
            <v>0</v>
          </cell>
          <cell r="AK438">
            <v>10</v>
          </cell>
          <cell r="AL438">
            <v>0.87</v>
          </cell>
          <cell r="AM438">
            <v>250</v>
          </cell>
          <cell r="AN438">
            <v>270</v>
          </cell>
          <cell r="AO438">
            <v>24</v>
          </cell>
          <cell r="AP438">
            <v>110</v>
          </cell>
          <cell r="AQ438">
            <v>32</v>
          </cell>
          <cell r="AR438">
            <v>1.4</v>
          </cell>
          <cell r="AS438">
            <v>1</v>
          </cell>
        </row>
        <row r="439">
          <cell r="A439">
            <v>525</v>
          </cell>
          <cell r="B439" t="str">
            <v>Ervilhas secas cruas</v>
          </cell>
          <cell r="C439" t="str">
            <v>Leguminosas, frutos de casca rija, sementes oleaginosas e especiarias</v>
          </cell>
          <cell r="D439" t="str">
            <v>Leguminosas</v>
          </cell>
          <cell r="E439" t="str">
            <v>Leguminosas (sementes de leguminosas secas)</v>
          </cell>
          <cell r="F439">
            <v>330</v>
          </cell>
          <cell r="G439">
            <v>1390</v>
          </cell>
          <cell r="H439">
            <v>1.3</v>
          </cell>
          <cell r="I439">
            <v>0.5</v>
          </cell>
          <cell r="J439">
            <v>0.4</v>
          </cell>
          <cell r="K439">
            <v>0.1</v>
          </cell>
          <cell r="L439">
            <v>0.1</v>
          </cell>
          <cell r="M439">
            <v>0</v>
          </cell>
          <cell r="N439">
            <v>49.4</v>
          </cell>
          <cell r="O439">
            <v>2.2999999999999998</v>
          </cell>
          <cell r="P439">
            <v>1.7</v>
          </cell>
          <cell r="Q439">
            <v>45.4</v>
          </cell>
          <cell r="R439">
            <v>15</v>
          </cell>
          <cell r="S439">
            <v>22.7</v>
          </cell>
          <cell r="T439">
            <v>0.1</v>
          </cell>
          <cell r="U439">
            <v>0</v>
          </cell>
          <cell r="V439">
            <v>9.3000000000000007</v>
          </cell>
          <cell r="W439">
            <v>0</v>
          </cell>
          <cell r="X439">
            <v>0</v>
          </cell>
          <cell r="Y439">
            <v>44</v>
          </cell>
          <cell r="Z439">
            <v>262</v>
          </cell>
          <cell r="AA439">
            <v>0</v>
          </cell>
          <cell r="AB439">
            <v>1</v>
          </cell>
          <cell r="AC439">
            <v>0.88</v>
          </cell>
          <cell r="AD439">
            <v>0.3</v>
          </cell>
          <cell r="AE439">
            <v>2.9</v>
          </cell>
          <cell r="AF439">
            <v>6.6</v>
          </cell>
          <cell r="AG439">
            <v>3.7</v>
          </cell>
          <cell r="AH439">
            <v>0.13</v>
          </cell>
          <cell r="AI439">
            <v>0</v>
          </cell>
          <cell r="AJ439">
            <v>0</v>
          </cell>
          <cell r="AK439">
            <v>33</v>
          </cell>
          <cell r="AL439">
            <v>2.2999999999999998</v>
          </cell>
          <cell r="AM439">
            <v>40</v>
          </cell>
          <cell r="AN439">
            <v>1040</v>
          </cell>
          <cell r="AO439">
            <v>61</v>
          </cell>
          <cell r="AP439">
            <v>340</v>
          </cell>
          <cell r="AQ439">
            <v>120</v>
          </cell>
          <cell r="AR439">
            <v>3.7</v>
          </cell>
          <cell r="AS439">
            <v>3.7</v>
          </cell>
        </row>
        <row r="440">
          <cell r="A440">
            <v>574</v>
          </cell>
          <cell r="B440" t="str">
            <v>Ervilhas, grão, congeladas cozidas</v>
          </cell>
          <cell r="C440" t="str">
            <v>Leguminosas, frutos de casca rija, sementes oleaginosas e especiarias</v>
          </cell>
          <cell r="D440" t="str">
            <v>Leguminosas</v>
          </cell>
          <cell r="E440" t="str">
            <v>Sementes de leguminosas frescas (feijão, ervilhas etc.)</v>
          </cell>
          <cell r="F440">
            <v>72</v>
          </cell>
          <cell r="G440">
            <v>300</v>
          </cell>
          <cell r="H440">
            <v>0.5</v>
          </cell>
          <cell r="I440">
            <v>0.1</v>
          </cell>
          <cell r="J440">
            <v>0.1</v>
          </cell>
          <cell r="K440">
            <v>0.2</v>
          </cell>
          <cell r="L440">
            <v>0.2</v>
          </cell>
          <cell r="M440">
            <v>0</v>
          </cell>
          <cell r="N440">
            <v>7.5</v>
          </cell>
          <cell r="O440">
            <v>1.5</v>
          </cell>
          <cell r="P440">
            <v>1.3</v>
          </cell>
          <cell r="Q440">
            <v>4.7</v>
          </cell>
          <cell r="R440">
            <v>7.3</v>
          </cell>
          <cell r="S440">
            <v>5.6</v>
          </cell>
          <cell r="T440">
            <v>0.3</v>
          </cell>
          <cell r="U440">
            <v>0</v>
          </cell>
          <cell r="V440">
            <v>78.599999999999994</v>
          </cell>
          <cell r="W440">
            <v>0</v>
          </cell>
          <cell r="X440">
            <v>0</v>
          </cell>
          <cell r="Y440">
            <v>64</v>
          </cell>
          <cell r="Z440">
            <v>383</v>
          </cell>
          <cell r="AA440">
            <v>0</v>
          </cell>
          <cell r="AB440">
            <v>0.18</v>
          </cell>
          <cell r="AC440">
            <v>0.25</v>
          </cell>
          <cell r="AD440">
            <v>0.02</v>
          </cell>
          <cell r="AE440">
            <v>1.4</v>
          </cell>
          <cell r="AF440">
            <v>2.2999999999999998</v>
          </cell>
          <cell r="AG440">
            <v>0.9</v>
          </cell>
          <cell r="AH440">
            <v>0.09</v>
          </cell>
          <cell r="AI440">
            <v>0</v>
          </cell>
          <cell r="AJ440">
            <v>10</v>
          </cell>
          <cell r="AK440">
            <v>47</v>
          </cell>
          <cell r="AL440">
            <v>0.55000000000000004</v>
          </cell>
          <cell r="AM440">
            <v>110</v>
          </cell>
          <cell r="AN440">
            <v>160</v>
          </cell>
          <cell r="AO440">
            <v>32</v>
          </cell>
          <cell r="AP440">
            <v>91</v>
          </cell>
          <cell r="AQ440">
            <v>19</v>
          </cell>
          <cell r="AR440">
            <v>1.2</v>
          </cell>
          <cell r="AS440">
            <v>0.7</v>
          </cell>
          <cell r="AU440">
            <v>0.2</v>
          </cell>
        </row>
        <row r="441">
          <cell r="A441">
            <v>573</v>
          </cell>
          <cell r="B441" t="str">
            <v>Ervilhas, grão, congeladas cruas</v>
          </cell>
          <cell r="C441" t="str">
            <v>Leguminosas, frutos de casca rija, sementes oleaginosas e especiarias</v>
          </cell>
          <cell r="D441" t="str">
            <v>Leguminosas</v>
          </cell>
          <cell r="E441" t="str">
            <v>Sementes de leguminosas frescas (feijão, ervilhas etc.)</v>
          </cell>
          <cell r="F441">
            <v>68</v>
          </cell>
          <cell r="G441">
            <v>284</v>
          </cell>
          <cell r="H441">
            <v>0.5</v>
          </cell>
          <cell r="I441">
            <v>0.1</v>
          </cell>
          <cell r="J441">
            <v>0.1</v>
          </cell>
          <cell r="K441">
            <v>0.2</v>
          </cell>
          <cell r="L441">
            <v>0.2</v>
          </cell>
          <cell r="M441">
            <v>0</v>
          </cell>
          <cell r="N441">
            <v>7</v>
          </cell>
          <cell r="O441">
            <v>1.4</v>
          </cell>
          <cell r="P441">
            <v>1.2</v>
          </cell>
          <cell r="Q441">
            <v>4.4000000000000004</v>
          </cell>
          <cell r="R441">
            <v>7</v>
          </cell>
          <cell r="S441">
            <v>5.3</v>
          </cell>
          <cell r="T441">
            <v>0</v>
          </cell>
          <cell r="U441">
            <v>0</v>
          </cell>
          <cell r="V441">
            <v>79.400000000000006</v>
          </cell>
          <cell r="W441">
            <v>0</v>
          </cell>
          <cell r="X441">
            <v>0</v>
          </cell>
          <cell r="Y441">
            <v>67</v>
          </cell>
          <cell r="Z441">
            <v>400</v>
          </cell>
          <cell r="AA441">
            <v>0</v>
          </cell>
          <cell r="AB441">
            <v>0.18</v>
          </cell>
          <cell r="AC441">
            <v>0.32</v>
          </cell>
          <cell r="AD441">
            <v>0.02</v>
          </cell>
          <cell r="AE441">
            <v>1.8</v>
          </cell>
          <cell r="AF441">
            <v>2.6</v>
          </cell>
          <cell r="AG441">
            <v>0.8</v>
          </cell>
          <cell r="AH441">
            <v>0.1</v>
          </cell>
          <cell r="AI441">
            <v>0</v>
          </cell>
          <cell r="AJ441">
            <v>14</v>
          </cell>
          <cell r="AK441">
            <v>58</v>
          </cell>
          <cell r="AL441">
            <v>0.8</v>
          </cell>
          <cell r="AM441">
            <v>11</v>
          </cell>
          <cell r="AN441">
            <v>210</v>
          </cell>
          <cell r="AO441">
            <v>32</v>
          </cell>
          <cell r="AP441">
            <v>96</v>
          </cell>
          <cell r="AQ441">
            <v>17</v>
          </cell>
          <cell r="AR441">
            <v>1.1000000000000001</v>
          </cell>
          <cell r="AS441">
            <v>0.9</v>
          </cell>
        </row>
        <row r="442">
          <cell r="A442">
            <v>570</v>
          </cell>
          <cell r="B442" t="str">
            <v>Ervilhas, grão, frescas cozidas</v>
          </cell>
          <cell r="C442" t="str">
            <v>Leguminosas, frutos de casca rija, sementes oleaginosas e especiarias</v>
          </cell>
          <cell r="D442" t="str">
            <v>Leguminosas</v>
          </cell>
          <cell r="E442" t="str">
            <v>Sementes de leguminosas frescas (feijão, ervilhas etc.)</v>
          </cell>
          <cell r="F442">
            <v>72</v>
          </cell>
          <cell r="G442">
            <v>304</v>
          </cell>
          <cell r="H442">
            <v>0.7</v>
          </cell>
          <cell r="I442">
            <v>0.1</v>
          </cell>
          <cell r="J442">
            <v>0.1</v>
          </cell>
          <cell r="K442">
            <v>0.3</v>
          </cell>
          <cell r="L442">
            <v>0.3</v>
          </cell>
          <cell r="M442">
            <v>0</v>
          </cell>
          <cell r="N442">
            <v>7.9</v>
          </cell>
          <cell r="O442">
            <v>1.6</v>
          </cell>
          <cell r="P442">
            <v>1.4</v>
          </cell>
          <cell r="Q442">
            <v>4.9000000000000004</v>
          </cell>
          <cell r="R442">
            <v>4.8</v>
          </cell>
          <cell r="S442">
            <v>6.2</v>
          </cell>
          <cell r="T442">
            <v>0.3</v>
          </cell>
          <cell r="U442">
            <v>0</v>
          </cell>
          <cell r="V442">
            <v>79.5</v>
          </cell>
          <cell r="W442">
            <v>0</v>
          </cell>
          <cell r="X442">
            <v>0</v>
          </cell>
          <cell r="Y442">
            <v>44</v>
          </cell>
          <cell r="Z442">
            <v>266</v>
          </cell>
          <cell r="AA442">
            <v>0</v>
          </cell>
          <cell r="AB442">
            <v>0.2</v>
          </cell>
          <cell r="AC442">
            <v>0.6</v>
          </cell>
          <cell r="AD442">
            <v>0.02</v>
          </cell>
          <cell r="AE442">
            <v>0.9</v>
          </cell>
          <cell r="AF442">
            <v>1.9</v>
          </cell>
          <cell r="AG442">
            <v>1</v>
          </cell>
          <cell r="AH442">
            <v>0.09</v>
          </cell>
          <cell r="AI442">
            <v>0</v>
          </cell>
          <cell r="AJ442">
            <v>13</v>
          </cell>
          <cell r="AK442">
            <v>38</v>
          </cell>
          <cell r="AL442">
            <v>0.66</v>
          </cell>
          <cell r="AM442">
            <v>110</v>
          </cell>
          <cell r="AN442">
            <v>330</v>
          </cell>
          <cell r="AO442">
            <v>37</v>
          </cell>
          <cell r="AP442">
            <v>68</v>
          </cell>
          <cell r="AQ442">
            <v>21</v>
          </cell>
          <cell r="AR442">
            <v>1.1000000000000001</v>
          </cell>
          <cell r="AS442">
            <v>0.4</v>
          </cell>
          <cell r="AU442">
            <v>0.2</v>
          </cell>
        </row>
        <row r="443">
          <cell r="A443">
            <v>569</v>
          </cell>
          <cell r="B443" t="str">
            <v>Ervilhas, grão, frescas cruas</v>
          </cell>
          <cell r="C443" t="str">
            <v>Leguminosas, frutos de casca rija, sementes oleaginosas e especiarias</v>
          </cell>
          <cell r="D443" t="str">
            <v>Leguminosas</v>
          </cell>
          <cell r="E443" t="str">
            <v>Sementes de leguminosas frescas (feijão, ervilhas etc.)</v>
          </cell>
          <cell r="F443">
            <v>76</v>
          </cell>
          <cell r="G443">
            <v>319</v>
          </cell>
          <cell r="H443">
            <v>0.7</v>
          </cell>
          <cell r="I443">
            <v>0.1</v>
          </cell>
          <cell r="J443">
            <v>0.1</v>
          </cell>
          <cell r="K443">
            <v>0.3</v>
          </cell>
          <cell r="L443">
            <v>0.3</v>
          </cell>
          <cell r="M443">
            <v>0</v>
          </cell>
          <cell r="N443">
            <v>8.6</v>
          </cell>
          <cell r="O443">
            <v>1.8</v>
          </cell>
          <cell r="P443">
            <v>1.5</v>
          </cell>
          <cell r="Q443">
            <v>5.3</v>
          </cell>
          <cell r="R443">
            <v>4.7</v>
          </cell>
          <cell r="S443">
            <v>6.4</v>
          </cell>
          <cell r="T443">
            <v>0</v>
          </cell>
          <cell r="U443">
            <v>0</v>
          </cell>
          <cell r="V443">
            <v>78.599999999999994</v>
          </cell>
          <cell r="W443">
            <v>0</v>
          </cell>
          <cell r="X443">
            <v>0</v>
          </cell>
          <cell r="Y443">
            <v>48</v>
          </cell>
          <cell r="Z443">
            <v>290</v>
          </cell>
          <cell r="AA443">
            <v>0</v>
          </cell>
          <cell r="AB443">
            <v>0.2</v>
          </cell>
          <cell r="AC443">
            <v>0.74</v>
          </cell>
          <cell r="AD443">
            <v>0.02</v>
          </cell>
          <cell r="AE443">
            <v>1.1000000000000001</v>
          </cell>
          <cell r="AF443">
            <v>2.1</v>
          </cell>
          <cell r="AG443">
            <v>1</v>
          </cell>
          <cell r="AH443">
            <v>0.12</v>
          </cell>
          <cell r="AI443">
            <v>0</v>
          </cell>
          <cell r="AJ443">
            <v>20</v>
          </cell>
          <cell r="AK443">
            <v>62</v>
          </cell>
          <cell r="AL443">
            <v>0.92</v>
          </cell>
          <cell r="AM443">
            <v>11</v>
          </cell>
          <cell r="AN443">
            <v>360</v>
          </cell>
          <cell r="AO443">
            <v>36</v>
          </cell>
          <cell r="AP443">
            <v>130</v>
          </cell>
          <cell r="AQ443">
            <v>21</v>
          </cell>
          <cell r="AR443">
            <v>2</v>
          </cell>
          <cell r="AS443">
            <v>1</v>
          </cell>
        </row>
        <row r="444">
          <cell r="A444">
            <v>572</v>
          </cell>
          <cell r="B444" t="str">
            <v>Ervilhas, vagens cozidas</v>
          </cell>
          <cell r="C444" t="str">
            <v>Produtos hortícolas e derivados</v>
          </cell>
          <cell r="D444" t="str">
            <v>Vagens de leguminosas</v>
          </cell>
          <cell r="E444" t="str">
            <v>Ervilhas (com vagem) e similares-</v>
          </cell>
          <cell r="F444">
            <v>30</v>
          </cell>
          <cell r="G444">
            <v>126</v>
          </cell>
          <cell r="H444">
            <v>0.2</v>
          </cell>
          <cell r="I444">
            <v>0</v>
          </cell>
          <cell r="J444">
            <v>0.1</v>
          </cell>
          <cell r="K444">
            <v>0.1</v>
          </cell>
          <cell r="L444">
            <v>0.1</v>
          </cell>
          <cell r="M444">
            <v>0</v>
          </cell>
          <cell r="N444">
            <v>3.5</v>
          </cell>
          <cell r="O444">
            <v>2.6</v>
          </cell>
          <cell r="P444">
            <v>0</v>
          </cell>
          <cell r="Q444">
            <v>0.9</v>
          </cell>
          <cell r="R444">
            <v>1.4</v>
          </cell>
          <cell r="S444">
            <v>2.8</v>
          </cell>
          <cell r="T444">
            <v>0.2</v>
          </cell>
          <cell r="U444">
            <v>0</v>
          </cell>
          <cell r="V444">
            <v>91.8</v>
          </cell>
          <cell r="W444">
            <v>0</v>
          </cell>
          <cell r="X444">
            <v>0</v>
          </cell>
          <cell r="Y444">
            <v>31</v>
          </cell>
          <cell r="Z444">
            <v>184</v>
          </cell>
          <cell r="AA444">
            <v>0</v>
          </cell>
          <cell r="AB444">
            <v>0.2</v>
          </cell>
          <cell r="AC444">
            <v>0.11</v>
          </cell>
          <cell r="AD444">
            <v>0.11</v>
          </cell>
          <cell r="AE444">
            <v>0.4</v>
          </cell>
          <cell r="AF444">
            <v>0.8</v>
          </cell>
          <cell r="AG444">
            <v>0.4</v>
          </cell>
          <cell r="AH444">
            <v>0.11</v>
          </cell>
          <cell r="AI444">
            <v>0</v>
          </cell>
          <cell r="AJ444">
            <v>19</v>
          </cell>
          <cell r="AK444">
            <v>4</v>
          </cell>
          <cell r="AL444">
            <v>0.4</v>
          </cell>
          <cell r="AM444">
            <v>99</v>
          </cell>
          <cell r="AN444">
            <v>130</v>
          </cell>
          <cell r="AO444">
            <v>41</v>
          </cell>
          <cell r="AP444">
            <v>36</v>
          </cell>
          <cell r="AQ444">
            <v>17</v>
          </cell>
          <cell r="AR444">
            <v>0.5</v>
          </cell>
          <cell r="AS444">
            <v>0.5</v>
          </cell>
        </row>
        <row r="445">
          <cell r="A445">
            <v>571</v>
          </cell>
          <cell r="B445" t="str">
            <v>Ervilhas, vagens cruas</v>
          </cell>
          <cell r="C445" t="str">
            <v>Produtos hortícolas e derivados</v>
          </cell>
          <cell r="D445" t="str">
            <v>Vagens de leguminosas</v>
          </cell>
          <cell r="E445" t="str">
            <v>Ervilhas (com vagem) e similares-</v>
          </cell>
          <cell r="F445">
            <v>33</v>
          </cell>
          <cell r="G445">
            <v>138</v>
          </cell>
          <cell r="H445">
            <v>0.2</v>
          </cell>
          <cell r="I445">
            <v>0</v>
          </cell>
          <cell r="J445">
            <v>0.1</v>
          </cell>
          <cell r="K445">
            <v>0.1</v>
          </cell>
          <cell r="L445">
            <v>0.1</v>
          </cell>
          <cell r="M445">
            <v>0</v>
          </cell>
          <cell r="N445">
            <v>3.9</v>
          </cell>
          <cell r="O445">
            <v>2.9</v>
          </cell>
          <cell r="P445">
            <v>0</v>
          </cell>
          <cell r="Q445">
            <v>1</v>
          </cell>
          <cell r="R445">
            <v>1.5</v>
          </cell>
          <cell r="S445">
            <v>3.1</v>
          </cell>
          <cell r="T445">
            <v>0</v>
          </cell>
          <cell r="U445">
            <v>0</v>
          </cell>
          <cell r="V445">
            <v>90.7</v>
          </cell>
          <cell r="W445">
            <v>0</v>
          </cell>
          <cell r="X445">
            <v>0</v>
          </cell>
          <cell r="Y445">
            <v>33</v>
          </cell>
          <cell r="Z445">
            <v>200</v>
          </cell>
          <cell r="AA445">
            <v>0</v>
          </cell>
          <cell r="AB445">
            <v>0.18</v>
          </cell>
          <cell r="AC445">
            <v>0.17</v>
          </cell>
          <cell r="AD445">
            <v>0.14000000000000001</v>
          </cell>
          <cell r="AE445">
            <v>0.5</v>
          </cell>
          <cell r="AF445">
            <v>1</v>
          </cell>
          <cell r="AG445">
            <v>0.5</v>
          </cell>
          <cell r="AH445">
            <v>0.16</v>
          </cell>
          <cell r="AI445">
            <v>0</v>
          </cell>
          <cell r="AJ445">
            <v>30</v>
          </cell>
          <cell r="AK445">
            <v>7</v>
          </cell>
          <cell r="AL445">
            <v>0.48</v>
          </cell>
          <cell r="AM445">
            <v>4</v>
          </cell>
          <cell r="AN445">
            <v>150</v>
          </cell>
          <cell r="AO445">
            <v>54</v>
          </cell>
          <cell r="AP445">
            <v>39</v>
          </cell>
          <cell r="AQ445">
            <v>25</v>
          </cell>
          <cell r="AR445">
            <v>0.7</v>
          </cell>
          <cell r="AS445">
            <v>0.6</v>
          </cell>
        </row>
        <row r="446">
          <cell r="A446">
            <v>834</v>
          </cell>
          <cell r="B446" t="str">
            <v>Espadarte cru</v>
          </cell>
          <cell r="C446" t="str">
            <v>Peixes, mariscos, anfíbios, répteis e invertebrados</v>
          </cell>
          <cell r="D446" t="str">
            <v>Peixe (músculo)</v>
          </cell>
          <cell r="E446" t="str">
            <v>Peixe de mar</v>
          </cell>
          <cell r="F446">
            <v>97</v>
          </cell>
          <cell r="G446">
            <v>410</v>
          </cell>
          <cell r="H446">
            <v>2.9</v>
          </cell>
          <cell r="I446">
            <v>0.7</v>
          </cell>
          <cell r="J446">
            <v>1.2</v>
          </cell>
          <cell r="K446">
            <v>0.5</v>
          </cell>
          <cell r="L446">
            <v>0</v>
          </cell>
          <cell r="M446">
            <v>0</v>
          </cell>
          <cell r="N446">
            <v>0</v>
          </cell>
          <cell r="O446">
            <v>0</v>
          </cell>
          <cell r="P446">
            <v>0</v>
          </cell>
          <cell r="Q446">
            <v>0</v>
          </cell>
          <cell r="R446">
            <v>0</v>
          </cell>
          <cell r="S446">
            <v>17.8</v>
          </cell>
          <cell r="T446">
            <v>0.2</v>
          </cell>
          <cell r="U446">
            <v>0</v>
          </cell>
          <cell r="V446">
            <v>77.5</v>
          </cell>
          <cell r="W446">
            <v>0</v>
          </cell>
          <cell r="X446">
            <v>45</v>
          </cell>
          <cell r="Y446">
            <v>0</v>
          </cell>
          <cell r="Z446">
            <v>0</v>
          </cell>
          <cell r="AA446">
            <v>1.3</v>
          </cell>
          <cell r="AB446">
            <v>0.09</v>
          </cell>
          <cell r="AC446">
            <v>0.11</v>
          </cell>
          <cell r="AD446">
            <v>0.04</v>
          </cell>
          <cell r="AE446">
            <v>4.0999999999999996</v>
          </cell>
          <cell r="AF446">
            <v>7.4</v>
          </cell>
          <cell r="AG446">
            <v>3.3</v>
          </cell>
          <cell r="AH446">
            <v>0.47</v>
          </cell>
          <cell r="AI446">
            <v>1.4</v>
          </cell>
          <cell r="AJ446">
            <v>0</v>
          </cell>
          <cell r="AK446">
            <v>14</v>
          </cell>
          <cell r="AL446">
            <v>1.3</v>
          </cell>
          <cell r="AM446">
            <v>72</v>
          </cell>
          <cell r="AN446">
            <v>390</v>
          </cell>
          <cell r="AO446">
            <v>5</v>
          </cell>
          <cell r="AP446">
            <v>260</v>
          </cell>
          <cell r="AQ446">
            <v>30</v>
          </cell>
          <cell r="AR446">
            <v>0.6</v>
          </cell>
          <cell r="AS446">
            <v>0.9</v>
          </cell>
        </row>
        <row r="447">
          <cell r="A447">
            <v>835</v>
          </cell>
          <cell r="B447" t="str">
            <v>Espadarte grelhado</v>
          </cell>
          <cell r="C447" t="str">
            <v>Peixes, mariscos, anfíbios, répteis e invertebrados</v>
          </cell>
          <cell r="D447" t="str">
            <v>Peixe (músculo)</v>
          </cell>
          <cell r="E447" t="str">
            <v>Peixe de mar</v>
          </cell>
          <cell r="F447">
            <v>116</v>
          </cell>
          <cell r="G447">
            <v>488</v>
          </cell>
          <cell r="H447">
            <v>3.4</v>
          </cell>
          <cell r="I447">
            <v>0.8</v>
          </cell>
          <cell r="J447">
            <v>1.4</v>
          </cell>
          <cell r="K447">
            <v>0.5</v>
          </cell>
          <cell r="L447">
            <v>0</v>
          </cell>
          <cell r="M447">
            <v>0</v>
          </cell>
          <cell r="N447">
            <v>0</v>
          </cell>
          <cell r="O447">
            <v>0</v>
          </cell>
          <cell r="P447">
            <v>0</v>
          </cell>
          <cell r="Q447">
            <v>0</v>
          </cell>
          <cell r="R447">
            <v>0</v>
          </cell>
          <cell r="S447">
            <v>21.3</v>
          </cell>
          <cell r="T447">
            <v>1</v>
          </cell>
          <cell r="U447">
            <v>0</v>
          </cell>
          <cell r="V447">
            <v>72.900000000000006</v>
          </cell>
          <cell r="W447">
            <v>0</v>
          </cell>
          <cell r="X447">
            <v>54</v>
          </cell>
          <cell r="Y447">
            <v>0</v>
          </cell>
          <cell r="Z447">
            <v>0</v>
          </cell>
          <cell r="AA447">
            <v>1.5</v>
          </cell>
          <cell r="AB447">
            <v>0.11</v>
          </cell>
          <cell r="AC447">
            <v>0.11</v>
          </cell>
          <cell r="AD447">
            <v>0.05</v>
          </cell>
          <cell r="AE447">
            <v>4.7</v>
          </cell>
          <cell r="AF447">
            <v>8.6999999999999993</v>
          </cell>
          <cell r="AG447">
            <v>4</v>
          </cell>
          <cell r="AH447">
            <v>0.47</v>
          </cell>
          <cell r="AI447">
            <v>1.4</v>
          </cell>
          <cell r="AJ447">
            <v>0</v>
          </cell>
          <cell r="AK447">
            <v>14</v>
          </cell>
          <cell r="AL447">
            <v>2.4</v>
          </cell>
          <cell r="AM447">
            <v>380</v>
          </cell>
          <cell r="AN447">
            <v>420</v>
          </cell>
          <cell r="AO447">
            <v>6</v>
          </cell>
          <cell r="AP447">
            <v>290</v>
          </cell>
          <cell r="AQ447">
            <v>34</v>
          </cell>
          <cell r="AR447">
            <v>0.7</v>
          </cell>
          <cell r="AS447">
            <v>1.1000000000000001</v>
          </cell>
        </row>
        <row r="448">
          <cell r="A448">
            <v>607</v>
          </cell>
          <cell r="B448" t="str">
            <v>Espargos cozidos</v>
          </cell>
          <cell r="C448" t="str">
            <v>Produtos hortícolas e derivados</v>
          </cell>
          <cell r="D448" t="str">
            <v>Caules e hastes de vegetais</v>
          </cell>
          <cell r="E448" t="str">
            <v>Espargos e similares</v>
          </cell>
          <cell r="F448">
            <v>20</v>
          </cell>
          <cell r="G448">
            <v>84</v>
          </cell>
          <cell r="H448">
            <v>0</v>
          </cell>
          <cell r="I448">
            <v>0</v>
          </cell>
          <cell r="J448">
            <v>0</v>
          </cell>
          <cell r="K448">
            <v>0</v>
          </cell>
          <cell r="L448">
            <v>0</v>
          </cell>
          <cell r="M448">
            <v>0</v>
          </cell>
          <cell r="N448">
            <v>2.2000000000000002</v>
          </cell>
          <cell r="O448">
            <v>2.1</v>
          </cell>
          <cell r="P448">
            <v>0</v>
          </cell>
          <cell r="Q448">
            <v>0.1</v>
          </cell>
          <cell r="R448">
            <v>1.2</v>
          </cell>
          <cell r="S448">
            <v>2.2000000000000002</v>
          </cell>
          <cell r="T448">
            <v>0.2</v>
          </cell>
          <cell r="U448">
            <v>0</v>
          </cell>
          <cell r="V448">
            <v>93.8</v>
          </cell>
          <cell r="W448">
            <v>0</v>
          </cell>
          <cell r="X448">
            <v>0</v>
          </cell>
          <cell r="Y448">
            <v>56</v>
          </cell>
          <cell r="Z448">
            <v>334</v>
          </cell>
          <cell r="AA448">
            <v>0</v>
          </cell>
          <cell r="AB448">
            <v>1.2</v>
          </cell>
          <cell r="AC448">
            <v>0.12</v>
          </cell>
          <cell r="AD448">
            <v>7.0000000000000007E-2</v>
          </cell>
          <cell r="AE448">
            <v>0.8</v>
          </cell>
          <cell r="AF448">
            <v>1.3</v>
          </cell>
          <cell r="AG448">
            <v>0.5</v>
          </cell>
          <cell r="AH448">
            <v>7.0000000000000007E-2</v>
          </cell>
          <cell r="AI448">
            <v>0</v>
          </cell>
          <cell r="AJ448">
            <v>8</v>
          </cell>
          <cell r="AK448">
            <v>155</v>
          </cell>
          <cell r="AL448">
            <v>0.6</v>
          </cell>
          <cell r="AM448">
            <v>98</v>
          </cell>
          <cell r="AN448">
            <v>220</v>
          </cell>
          <cell r="AO448">
            <v>21</v>
          </cell>
          <cell r="AP448">
            <v>47</v>
          </cell>
          <cell r="AQ448">
            <v>16</v>
          </cell>
          <cell r="AR448">
            <v>0.6</v>
          </cell>
          <cell r="AS448">
            <v>0.6</v>
          </cell>
          <cell r="AU448">
            <v>6.5</v>
          </cell>
        </row>
        <row r="449">
          <cell r="A449">
            <v>606</v>
          </cell>
          <cell r="B449" t="str">
            <v>Espargos crus</v>
          </cell>
          <cell r="C449" t="str">
            <v>Produtos hortícolas e derivados</v>
          </cell>
          <cell r="D449" t="str">
            <v>Caules e hastes de vegetais</v>
          </cell>
          <cell r="E449" t="str">
            <v>Espargos e similares</v>
          </cell>
          <cell r="F449">
            <v>22</v>
          </cell>
          <cell r="G449">
            <v>94</v>
          </cell>
          <cell r="H449">
            <v>0</v>
          </cell>
          <cell r="I449">
            <v>0</v>
          </cell>
          <cell r="J449">
            <v>0</v>
          </cell>
          <cell r="K449">
            <v>0</v>
          </cell>
          <cell r="L449">
            <v>0</v>
          </cell>
          <cell r="M449">
            <v>0</v>
          </cell>
          <cell r="N449">
            <v>2.7</v>
          </cell>
          <cell r="O449">
            <v>2.6</v>
          </cell>
          <cell r="P449">
            <v>0</v>
          </cell>
          <cell r="Q449">
            <v>0.1</v>
          </cell>
          <cell r="R449">
            <v>1.5</v>
          </cell>
          <cell r="S449">
            <v>2.1</v>
          </cell>
          <cell r="T449">
            <v>0</v>
          </cell>
          <cell r="U449">
            <v>0</v>
          </cell>
          <cell r="V449">
            <v>93.4</v>
          </cell>
          <cell r="W449">
            <v>0</v>
          </cell>
          <cell r="X449">
            <v>0</v>
          </cell>
          <cell r="Y449">
            <v>67</v>
          </cell>
          <cell r="Z449">
            <v>400</v>
          </cell>
          <cell r="AA449">
            <v>0</v>
          </cell>
          <cell r="AB449">
            <v>1.2</v>
          </cell>
          <cell r="AC449">
            <v>0.16</v>
          </cell>
          <cell r="AD449">
            <v>7.0000000000000007E-2</v>
          </cell>
          <cell r="AE449">
            <v>1</v>
          </cell>
          <cell r="AF449">
            <v>1.4</v>
          </cell>
          <cell r="AG449">
            <v>0.4</v>
          </cell>
          <cell r="AH449">
            <v>0.09</v>
          </cell>
          <cell r="AI449">
            <v>0</v>
          </cell>
          <cell r="AJ449">
            <v>10</v>
          </cell>
          <cell r="AK449">
            <v>175</v>
          </cell>
          <cell r="AL449">
            <v>0.8</v>
          </cell>
          <cell r="AM449">
            <v>2</v>
          </cell>
          <cell r="AN449">
            <v>260</v>
          </cell>
          <cell r="AO449">
            <v>23</v>
          </cell>
          <cell r="AP449">
            <v>68</v>
          </cell>
          <cell r="AQ449">
            <v>15</v>
          </cell>
          <cell r="AR449">
            <v>0.7</v>
          </cell>
          <cell r="AS449">
            <v>0.6</v>
          </cell>
        </row>
        <row r="450">
          <cell r="A450">
            <v>419</v>
          </cell>
          <cell r="B450" t="str">
            <v>Esparguete cozido</v>
          </cell>
          <cell r="C450" t="str">
            <v>Cereais e produtos à base de cereais</v>
          </cell>
          <cell r="D450" t="str">
            <v>Massa alimentícia, massas e produtos similares</v>
          </cell>
          <cell r="E450" t="str">
            <v>Massas alimentícias e produtos similares</v>
          </cell>
          <cell r="F450">
            <v>102</v>
          </cell>
          <cell r="G450">
            <v>430</v>
          </cell>
          <cell r="H450">
            <v>0.6</v>
          </cell>
          <cell r="I450">
            <v>0.1</v>
          </cell>
          <cell r="J450">
            <v>0.1</v>
          </cell>
          <cell r="K450">
            <v>0.3</v>
          </cell>
          <cell r="L450">
            <v>0.3</v>
          </cell>
          <cell r="M450">
            <v>0</v>
          </cell>
          <cell r="N450">
            <v>19.899999999999999</v>
          </cell>
          <cell r="O450">
            <v>0.9</v>
          </cell>
          <cell r="P450">
            <v>0</v>
          </cell>
          <cell r="Q450">
            <v>19</v>
          </cell>
          <cell r="R450">
            <v>1.5</v>
          </cell>
          <cell r="S450">
            <v>3.4</v>
          </cell>
          <cell r="T450">
            <v>0.6</v>
          </cell>
          <cell r="U450">
            <v>0</v>
          </cell>
          <cell r="V450">
            <v>75.400000000000006</v>
          </cell>
          <cell r="W450">
            <v>0</v>
          </cell>
          <cell r="X450">
            <v>0</v>
          </cell>
          <cell r="Y450">
            <v>0</v>
          </cell>
          <cell r="Z450">
            <v>0</v>
          </cell>
          <cell r="AA450">
            <v>0</v>
          </cell>
          <cell r="AB450">
            <v>0</v>
          </cell>
          <cell r="AC450">
            <v>0.04</v>
          </cell>
          <cell r="AD450">
            <v>0.01</v>
          </cell>
          <cell r="AE450">
            <v>0.5</v>
          </cell>
          <cell r="AF450">
            <v>1.2</v>
          </cell>
          <cell r="AG450">
            <v>0.7</v>
          </cell>
          <cell r="AH450">
            <v>0.03</v>
          </cell>
          <cell r="AI450">
            <v>0</v>
          </cell>
          <cell r="AJ450">
            <v>0</v>
          </cell>
          <cell r="AK450">
            <v>7</v>
          </cell>
          <cell r="AL450">
            <v>0.5</v>
          </cell>
          <cell r="AM450">
            <v>240</v>
          </cell>
          <cell r="AN450">
            <v>31</v>
          </cell>
          <cell r="AO450">
            <v>9</v>
          </cell>
          <cell r="AP450">
            <v>45</v>
          </cell>
          <cell r="AQ450">
            <v>7</v>
          </cell>
          <cell r="AR450">
            <v>0.5</v>
          </cell>
          <cell r="AS450">
            <v>0.3</v>
          </cell>
          <cell r="AU450">
            <v>1</v>
          </cell>
        </row>
        <row r="451">
          <cell r="A451">
            <v>417</v>
          </cell>
          <cell r="B451" t="str">
            <v>Esparguete cru</v>
          </cell>
          <cell r="C451" t="str">
            <v>Cereais e produtos à base de cereais</v>
          </cell>
          <cell r="D451" t="str">
            <v>Massa alimentícia, massas e produtos similares</v>
          </cell>
          <cell r="E451" t="str">
            <v>Massas alimentícias e produtos similares</v>
          </cell>
          <cell r="F451">
            <v>360</v>
          </cell>
          <cell r="G451">
            <v>1530</v>
          </cell>
          <cell r="H451">
            <v>1.9</v>
          </cell>
          <cell r="I451">
            <v>0.4</v>
          </cell>
          <cell r="J451">
            <v>0.3</v>
          </cell>
          <cell r="K451">
            <v>1.1000000000000001</v>
          </cell>
          <cell r="L451">
            <v>1</v>
          </cell>
          <cell r="M451">
            <v>0</v>
          </cell>
          <cell r="N451">
            <v>71.099999999999994</v>
          </cell>
          <cell r="O451">
            <v>3.1</v>
          </cell>
          <cell r="P451">
            <v>0</v>
          </cell>
          <cell r="Q451">
            <v>68</v>
          </cell>
          <cell r="R451">
            <v>5.0999999999999996</v>
          </cell>
          <cell r="S451">
            <v>12.1</v>
          </cell>
          <cell r="T451">
            <v>0</v>
          </cell>
          <cell r="U451">
            <v>0</v>
          </cell>
          <cell r="V451">
            <v>9.3000000000000007</v>
          </cell>
          <cell r="W451">
            <v>0</v>
          </cell>
          <cell r="X451">
            <v>0</v>
          </cell>
          <cell r="Y451">
            <v>0</v>
          </cell>
          <cell r="Z451">
            <v>0</v>
          </cell>
          <cell r="AA451">
            <v>0</v>
          </cell>
          <cell r="AB451">
            <v>0</v>
          </cell>
          <cell r="AC451">
            <v>0.24</v>
          </cell>
          <cell r="AD451">
            <v>0.03</v>
          </cell>
          <cell r="AE451">
            <v>2.2999999999999998</v>
          </cell>
          <cell r="AF451">
            <v>4.8</v>
          </cell>
          <cell r="AG451">
            <v>2.5</v>
          </cell>
          <cell r="AH451">
            <v>0.17</v>
          </cell>
          <cell r="AI451">
            <v>0</v>
          </cell>
          <cell r="AJ451">
            <v>0</v>
          </cell>
          <cell r="AK451">
            <v>34</v>
          </cell>
          <cell r="AL451">
            <v>0.5</v>
          </cell>
          <cell r="AM451">
            <v>5</v>
          </cell>
          <cell r="AN451">
            <v>160</v>
          </cell>
          <cell r="AO451">
            <v>22</v>
          </cell>
          <cell r="AP451">
            <v>170</v>
          </cell>
          <cell r="AQ451">
            <v>35</v>
          </cell>
          <cell r="AR451">
            <v>2.1</v>
          </cell>
          <cell r="AS451">
            <v>1</v>
          </cell>
        </row>
        <row r="452">
          <cell r="A452">
            <v>420</v>
          </cell>
          <cell r="B452" t="str">
            <v>Esparguete estufado com cenoura e azeite</v>
          </cell>
          <cell r="C452" t="str">
            <v>Pratos compostos</v>
          </cell>
          <cell r="D452" t="str">
            <v>Pratos, incl. refeições prontas a comer (excluindo sopas e saladas)</v>
          </cell>
          <cell r="E452" t="str">
            <v>Pratos à base de massas alimentícias e arroz (ou outro cereal)</v>
          </cell>
          <cell r="F452">
            <v>121</v>
          </cell>
          <cell r="G452">
            <v>509</v>
          </cell>
          <cell r="H452">
            <v>3.9</v>
          </cell>
          <cell r="I452">
            <v>0.6</v>
          </cell>
          <cell r="J452">
            <v>2.8</v>
          </cell>
          <cell r="K452">
            <v>0.5</v>
          </cell>
          <cell r="L452">
            <v>0.47899999999999998</v>
          </cell>
          <cell r="M452">
            <v>0</v>
          </cell>
          <cell r="N452">
            <v>17.600000000000001</v>
          </cell>
          <cell r="O452">
            <v>1.9</v>
          </cell>
          <cell r="P452">
            <v>0.1</v>
          </cell>
          <cell r="Q452">
            <v>15.5</v>
          </cell>
          <cell r="R452">
            <v>1.8</v>
          </cell>
          <cell r="S452">
            <v>3</v>
          </cell>
          <cell r="T452">
            <v>0.6</v>
          </cell>
          <cell r="U452">
            <v>0</v>
          </cell>
          <cell r="V452">
            <v>72.8</v>
          </cell>
          <cell r="W452">
            <v>0</v>
          </cell>
          <cell r="X452">
            <v>0</v>
          </cell>
          <cell r="Y452">
            <v>118</v>
          </cell>
          <cell r="Z452">
            <v>708</v>
          </cell>
          <cell r="AA452">
            <v>0</v>
          </cell>
          <cell r="AB452">
            <v>0.73</v>
          </cell>
          <cell r="AC452">
            <v>7.0000000000000007E-2</v>
          </cell>
          <cell r="AD452">
            <v>0.01</v>
          </cell>
          <cell r="AE452">
            <v>0.74</v>
          </cell>
          <cell r="AF452">
            <v>1.38</v>
          </cell>
          <cell r="AG452">
            <v>0.61</v>
          </cell>
          <cell r="AH452">
            <v>0.08</v>
          </cell>
          <cell r="AI452">
            <v>0</v>
          </cell>
          <cell r="AJ452">
            <v>3.1</v>
          </cell>
          <cell r="AK452">
            <v>12</v>
          </cell>
          <cell r="AL452">
            <v>0.89500000000000002</v>
          </cell>
          <cell r="AM452">
            <v>240</v>
          </cell>
          <cell r="AN452">
            <v>130</v>
          </cell>
          <cell r="AO452">
            <v>15</v>
          </cell>
          <cell r="AP452">
            <v>48</v>
          </cell>
          <cell r="AQ452">
            <v>13</v>
          </cell>
          <cell r="AR452">
            <v>0.7</v>
          </cell>
          <cell r="AS452">
            <v>0.3</v>
          </cell>
        </row>
        <row r="453">
          <cell r="A453">
            <v>421</v>
          </cell>
          <cell r="B453" t="str">
            <v>Esparguete estufado com cenoura e margarina</v>
          </cell>
          <cell r="C453" t="str">
            <v>Pratos compostos</v>
          </cell>
          <cell r="D453" t="str">
            <v>Pratos, incl. refeições prontas a comer (excluindo sopas e saladas)</v>
          </cell>
          <cell r="E453" t="str">
            <v>Pratos à base de massas alimentícias e arroz (ou outro cereal)</v>
          </cell>
          <cell r="F453">
            <v>115</v>
          </cell>
          <cell r="G453">
            <v>483</v>
          </cell>
          <cell r="H453">
            <v>3.2</v>
          </cell>
          <cell r="I453">
            <v>1.5</v>
          </cell>
          <cell r="J453">
            <v>0.7</v>
          </cell>
          <cell r="K453">
            <v>1.1000000000000001</v>
          </cell>
          <cell r="L453">
            <v>0.95399999999999996</v>
          </cell>
          <cell r="M453">
            <v>0</v>
          </cell>
          <cell r="N453">
            <v>17.600000000000001</v>
          </cell>
          <cell r="O453">
            <v>1.9</v>
          </cell>
          <cell r="P453">
            <v>0.1</v>
          </cell>
          <cell r="Q453">
            <v>15.5</v>
          </cell>
          <cell r="R453">
            <v>1.8</v>
          </cell>
          <cell r="S453">
            <v>3</v>
          </cell>
          <cell r="T453">
            <v>0.7</v>
          </cell>
          <cell r="U453">
            <v>0</v>
          </cell>
          <cell r="V453">
            <v>73.400000000000006</v>
          </cell>
          <cell r="W453">
            <v>0</v>
          </cell>
          <cell r="X453">
            <v>0</v>
          </cell>
          <cell r="Y453">
            <v>139</v>
          </cell>
          <cell r="Z453">
            <v>722</v>
          </cell>
          <cell r="AA453">
            <v>0</v>
          </cell>
          <cell r="AB453">
            <v>0.26</v>
          </cell>
          <cell r="AC453">
            <v>7.0000000000000007E-2</v>
          </cell>
          <cell r="AD453">
            <v>0.01</v>
          </cell>
          <cell r="AE453">
            <v>0.74</v>
          </cell>
          <cell r="AF453">
            <v>1.38</v>
          </cell>
          <cell r="AG453">
            <v>0.61</v>
          </cell>
          <cell r="AH453">
            <v>0.08</v>
          </cell>
          <cell r="AI453">
            <v>0</v>
          </cell>
          <cell r="AJ453">
            <v>3.1</v>
          </cell>
          <cell r="AK453">
            <v>12</v>
          </cell>
          <cell r="AL453">
            <v>1.01</v>
          </cell>
          <cell r="AM453">
            <v>280</v>
          </cell>
          <cell r="AN453">
            <v>130</v>
          </cell>
          <cell r="AO453">
            <v>15</v>
          </cell>
          <cell r="AP453">
            <v>49</v>
          </cell>
          <cell r="AQ453">
            <v>13</v>
          </cell>
          <cell r="AR453">
            <v>0.7</v>
          </cell>
          <cell r="AS453">
            <v>0.3</v>
          </cell>
        </row>
        <row r="454">
          <cell r="A454">
            <v>1144</v>
          </cell>
          <cell r="B454" t="str">
            <v>Espetada de porco grelhada</v>
          </cell>
          <cell r="C454" t="str">
            <v>Carne e produtos cárneos</v>
          </cell>
          <cell r="D454" t="str">
            <v>Carne de mamiferos e de aves</v>
          </cell>
          <cell r="E454" t="str">
            <v>Carne de mamíferos</v>
          </cell>
          <cell r="F454">
            <v>285</v>
          </cell>
          <cell r="G454">
            <v>1180</v>
          </cell>
          <cell r="H454">
            <v>24.8</v>
          </cell>
          <cell r="I454">
            <v>8.4</v>
          </cell>
          <cell r="J454">
            <v>9</v>
          </cell>
          <cell r="K454">
            <v>3.8</v>
          </cell>
          <cell r="L454">
            <v>3.25</v>
          </cell>
          <cell r="M454">
            <v>0.1</v>
          </cell>
          <cell r="N454">
            <v>1.3</v>
          </cell>
          <cell r="O454">
            <v>1.2</v>
          </cell>
          <cell r="P454">
            <v>0</v>
          </cell>
          <cell r="Q454">
            <v>0.1</v>
          </cell>
          <cell r="R454">
            <v>1</v>
          </cell>
          <cell r="S454">
            <v>13.6</v>
          </cell>
          <cell r="T454">
            <v>1.1000000000000001</v>
          </cell>
          <cell r="U454">
            <v>0</v>
          </cell>
          <cell r="V454">
            <v>56.9</v>
          </cell>
          <cell r="W454">
            <v>0.2</v>
          </cell>
          <cell r="X454">
            <v>58</v>
          </cell>
          <cell r="Y454">
            <v>91</v>
          </cell>
          <cell r="Z454">
            <v>543</v>
          </cell>
          <cell r="AA454">
            <v>0.5</v>
          </cell>
          <cell r="AB454">
            <v>0.44</v>
          </cell>
          <cell r="AC454">
            <v>0.5</v>
          </cell>
          <cell r="AD454">
            <v>0.18</v>
          </cell>
          <cell r="AE454">
            <v>5</v>
          </cell>
          <cell r="AF454">
            <v>7.74</v>
          </cell>
          <cell r="AG454">
            <v>2.67</v>
          </cell>
          <cell r="AH454">
            <v>0.41</v>
          </cell>
          <cell r="AI454">
            <v>0.87</v>
          </cell>
          <cell r="AJ454">
            <v>40.5</v>
          </cell>
          <cell r="AK454">
            <v>13</v>
          </cell>
          <cell r="AL454">
            <v>2.08</v>
          </cell>
          <cell r="AM454">
            <v>470</v>
          </cell>
          <cell r="AN454">
            <v>270</v>
          </cell>
          <cell r="AO454">
            <v>16</v>
          </cell>
          <cell r="AP454">
            <v>150</v>
          </cell>
          <cell r="AQ454">
            <v>24</v>
          </cell>
          <cell r="AR454">
            <v>1.2</v>
          </cell>
          <cell r="AS454">
            <v>1.5</v>
          </cell>
        </row>
        <row r="455">
          <cell r="A455">
            <v>1134</v>
          </cell>
          <cell r="B455" t="str">
            <v>Espetada de vaca grelhada</v>
          </cell>
          <cell r="C455" t="str">
            <v>Carne e produtos cárneos</v>
          </cell>
          <cell r="D455" t="str">
            <v>Carne de mamiferos e de aves</v>
          </cell>
          <cell r="E455" t="str">
            <v>Carne de mamíferos</v>
          </cell>
          <cell r="F455">
            <v>213</v>
          </cell>
          <cell r="G455">
            <v>889</v>
          </cell>
          <cell r="H455">
            <v>12.8</v>
          </cell>
          <cell r="I455">
            <v>4.9000000000000004</v>
          </cell>
          <cell r="J455">
            <v>5.7</v>
          </cell>
          <cell r="K455">
            <v>0.5</v>
          </cell>
          <cell r="L455">
            <v>0.376</v>
          </cell>
          <cell r="M455">
            <v>0.6</v>
          </cell>
          <cell r="N455">
            <v>0.8</v>
          </cell>
          <cell r="O455">
            <v>0.1</v>
          </cell>
          <cell r="P455">
            <v>0</v>
          </cell>
          <cell r="Q455">
            <v>0.7</v>
          </cell>
          <cell r="R455">
            <v>0.3</v>
          </cell>
          <cell r="S455">
            <v>23.5</v>
          </cell>
          <cell r="T455">
            <v>0.2</v>
          </cell>
          <cell r="U455">
            <v>0</v>
          </cell>
          <cell r="V455">
            <v>60.4</v>
          </cell>
          <cell r="W455">
            <v>0</v>
          </cell>
          <cell r="X455">
            <v>73</v>
          </cell>
          <cell r="Y455">
            <v>0</v>
          </cell>
          <cell r="Z455">
            <v>0</v>
          </cell>
          <cell r="AA455">
            <v>0.5</v>
          </cell>
          <cell r="AB455">
            <v>0.05</v>
          </cell>
          <cell r="AC455">
            <v>0.11</v>
          </cell>
          <cell r="AD455">
            <v>0.18</v>
          </cell>
          <cell r="AE455">
            <v>4.2</v>
          </cell>
          <cell r="AF455">
            <v>9.18</v>
          </cell>
          <cell r="AG455">
            <v>4.96</v>
          </cell>
          <cell r="AH455">
            <v>0.54</v>
          </cell>
          <cell r="AI455">
            <v>2.4</v>
          </cell>
          <cell r="AJ455">
            <v>0.8</v>
          </cell>
          <cell r="AK455">
            <v>29</v>
          </cell>
          <cell r="AL455">
            <v>0.90600000000000003</v>
          </cell>
          <cell r="AM455">
            <v>81</v>
          </cell>
          <cell r="AN455">
            <v>430</v>
          </cell>
          <cell r="AO455">
            <v>19</v>
          </cell>
          <cell r="AP455">
            <v>270</v>
          </cell>
          <cell r="AQ455">
            <v>28</v>
          </cell>
          <cell r="AR455">
            <v>2.2999999999999998</v>
          </cell>
          <cell r="AS455">
            <v>4.3</v>
          </cell>
        </row>
        <row r="456">
          <cell r="A456">
            <v>608</v>
          </cell>
          <cell r="B456" t="str">
            <v>Espinafres crus</v>
          </cell>
          <cell r="C456" t="str">
            <v>Produtos hortícolas e derivados</v>
          </cell>
          <cell r="D456" t="str">
            <v>Hortícolas folhosos</v>
          </cell>
          <cell r="E456" t="str">
            <v>Folhas do tipo espinafre</v>
          </cell>
          <cell r="F456">
            <v>27</v>
          </cell>
          <cell r="G456">
            <v>112</v>
          </cell>
          <cell r="H456">
            <v>0.9</v>
          </cell>
          <cell r="I456">
            <v>0.1</v>
          </cell>
          <cell r="J456">
            <v>0</v>
          </cell>
          <cell r="K456">
            <v>0.4</v>
          </cell>
          <cell r="L456">
            <v>0.1</v>
          </cell>
          <cell r="M456">
            <v>0</v>
          </cell>
          <cell r="N456">
            <v>0.8</v>
          </cell>
          <cell r="O456">
            <v>0.7</v>
          </cell>
          <cell r="P456">
            <v>0</v>
          </cell>
          <cell r="Q456">
            <v>0.1</v>
          </cell>
          <cell r="R456">
            <v>2.6</v>
          </cell>
          <cell r="S456">
            <v>2.6</v>
          </cell>
          <cell r="T456">
            <v>0.4</v>
          </cell>
          <cell r="U456">
            <v>0</v>
          </cell>
          <cell r="V456">
            <v>91.8</v>
          </cell>
          <cell r="W456">
            <v>0</v>
          </cell>
          <cell r="X456">
            <v>0</v>
          </cell>
          <cell r="Y456">
            <v>550</v>
          </cell>
          <cell r="Z456">
            <v>3300</v>
          </cell>
          <cell r="AA456">
            <v>0</v>
          </cell>
          <cell r="AB456">
            <v>1.7</v>
          </cell>
          <cell r="AC456">
            <v>7.0000000000000007E-2</v>
          </cell>
          <cell r="AD456">
            <v>0.18</v>
          </cell>
          <cell r="AE456">
            <v>0.4</v>
          </cell>
          <cell r="AF456">
            <v>1.1000000000000001</v>
          </cell>
          <cell r="AG456">
            <v>0.7</v>
          </cell>
          <cell r="AH456">
            <v>0.17</v>
          </cell>
          <cell r="AI456">
            <v>0</v>
          </cell>
          <cell r="AJ456">
            <v>35</v>
          </cell>
          <cell r="AK456">
            <v>150</v>
          </cell>
          <cell r="AL456">
            <v>1.3</v>
          </cell>
          <cell r="AM456">
            <v>170</v>
          </cell>
          <cell r="AN456">
            <v>470</v>
          </cell>
          <cell r="AO456">
            <v>100</v>
          </cell>
          <cell r="AP456">
            <v>45</v>
          </cell>
          <cell r="AQ456">
            <v>54</v>
          </cell>
          <cell r="AR456">
            <v>2.4</v>
          </cell>
          <cell r="AS456">
            <v>0.9</v>
          </cell>
        </row>
        <row r="457">
          <cell r="A457">
            <v>1200</v>
          </cell>
          <cell r="B457" t="str">
            <v>Estragão fresco</v>
          </cell>
          <cell r="C457" t="str">
            <v>Produtos hortícolas e derivados</v>
          </cell>
          <cell r="D457" t="str">
            <v>Ervas e flores comestíveis</v>
          </cell>
          <cell r="E457" t="str">
            <v>Ervas aromáticas</v>
          </cell>
          <cell r="F457">
            <v>55</v>
          </cell>
          <cell r="G457">
            <v>229</v>
          </cell>
          <cell r="H457">
            <v>1.1000000000000001</v>
          </cell>
          <cell r="I457">
            <v>0.4</v>
          </cell>
          <cell r="J457">
            <v>0.4</v>
          </cell>
          <cell r="K457">
            <v>0.3</v>
          </cell>
          <cell r="L457">
            <v>0.27</v>
          </cell>
          <cell r="M457">
            <v>0</v>
          </cell>
          <cell r="N457">
            <v>6.3</v>
          </cell>
          <cell r="O457">
            <v>6.3</v>
          </cell>
          <cell r="P457">
            <v>0</v>
          </cell>
          <cell r="Q457">
            <v>0</v>
          </cell>
          <cell r="R457">
            <v>2.9</v>
          </cell>
          <cell r="S457">
            <v>3.4</v>
          </cell>
          <cell r="T457">
            <v>0</v>
          </cell>
          <cell r="U457">
            <v>0</v>
          </cell>
          <cell r="V457">
            <v>86.3</v>
          </cell>
          <cell r="W457">
            <v>0</v>
          </cell>
          <cell r="X457">
            <v>0</v>
          </cell>
          <cell r="Y457">
            <v>63</v>
          </cell>
          <cell r="Z457">
            <v>375</v>
          </cell>
          <cell r="AA457">
            <v>0</v>
          </cell>
          <cell r="AB457">
            <v>0.5</v>
          </cell>
          <cell r="AC457">
            <v>0.15</v>
          </cell>
          <cell r="AD457">
            <v>0.3</v>
          </cell>
          <cell r="AE457">
            <v>1.2</v>
          </cell>
          <cell r="AF457">
            <v>1.4</v>
          </cell>
          <cell r="AG457">
            <v>0.2</v>
          </cell>
          <cell r="AH457">
            <v>0</v>
          </cell>
          <cell r="AI457">
            <v>0</v>
          </cell>
          <cell r="AJ457">
            <v>2</v>
          </cell>
          <cell r="AK457">
            <v>0</v>
          </cell>
          <cell r="AL457">
            <v>2</v>
          </cell>
          <cell r="AM457">
            <v>9</v>
          </cell>
          <cell r="AN457">
            <v>450</v>
          </cell>
          <cell r="AO457">
            <v>170</v>
          </cell>
          <cell r="AP457">
            <v>46</v>
          </cell>
          <cell r="AQ457">
            <v>51</v>
          </cell>
          <cell r="AR457">
            <v>29</v>
          </cell>
          <cell r="AS457">
            <v>0.6</v>
          </cell>
        </row>
        <row r="458">
          <cell r="A458">
            <v>1201</v>
          </cell>
          <cell r="B458" t="str">
            <v>Estragão seco</v>
          </cell>
          <cell r="C458" t="str">
            <v>Leguminosas, frutos de casca rija, sementes oleaginosas e especiarias</v>
          </cell>
          <cell r="D458" t="str">
            <v xml:space="preserve">Especiarias </v>
          </cell>
          <cell r="E458" t="str">
            <v>Ervas secas</v>
          </cell>
          <cell r="F458">
            <v>363</v>
          </cell>
          <cell r="G458">
            <v>1530</v>
          </cell>
          <cell r="H458">
            <v>7.2</v>
          </cell>
          <cell r="I458">
            <v>2.4</v>
          </cell>
          <cell r="J458">
            <v>2.4</v>
          </cell>
          <cell r="K458">
            <v>2.4</v>
          </cell>
          <cell r="L458">
            <v>2.2999999999999998</v>
          </cell>
          <cell r="M458">
            <v>0</v>
          </cell>
          <cell r="N458">
            <v>42.8</v>
          </cell>
          <cell r="O458">
            <v>42.8</v>
          </cell>
          <cell r="P458">
            <v>0</v>
          </cell>
          <cell r="Q458">
            <v>0</v>
          </cell>
          <cell r="R458">
            <v>18.100000000000001</v>
          </cell>
          <cell r="S458">
            <v>22.8</v>
          </cell>
          <cell r="T458">
            <v>0.2</v>
          </cell>
          <cell r="U458">
            <v>0</v>
          </cell>
          <cell r="V458">
            <v>7.7</v>
          </cell>
          <cell r="W458">
            <v>0</v>
          </cell>
          <cell r="X458">
            <v>0</v>
          </cell>
          <cell r="Y458">
            <v>420</v>
          </cell>
          <cell r="Z458">
            <v>2520</v>
          </cell>
          <cell r="AA458">
            <v>0</v>
          </cell>
          <cell r="AB458">
            <v>0.7</v>
          </cell>
          <cell r="AC458">
            <v>0.25</v>
          </cell>
          <cell r="AD458">
            <v>0.3</v>
          </cell>
          <cell r="AE458">
            <v>8.9</v>
          </cell>
          <cell r="AF458">
            <v>11.4</v>
          </cell>
          <cell r="AG458">
            <v>2.5</v>
          </cell>
          <cell r="AH458">
            <v>0</v>
          </cell>
          <cell r="AI458">
            <v>0</v>
          </cell>
          <cell r="AJ458">
            <v>0</v>
          </cell>
          <cell r="AK458">
            <v>0</v>
          </cell>
          <cell r="AL458">
            <v>4.92</v>
          </cell>
          <cell r="AM458">
            <v>62</v>
          </cell>
          <cell r="AN458">
            <v>3020</v>
          </cell>
          <cell r="AO458">
            <v>1140</v>
          </cell>
          <cell r="AP458">
            <v>310</v>
          </cell>
          <cell r="AQ458">
            <v>350</v>
          </cell>
          <cell r="AR458">
            <v>32</v>
          </cell>
          <cell r="AS458">
            <v>3.9</v>
          </cell>
        </row>
        <row r="459">
          <cell r="A459">
            <v>2120000015</v>
          </cell>
          <cell r="B459" t="str">
            <v>Faneca crua</v>
          </cell>
          <cell r="C459" t="str">
            <v>Peixes, mariscos, anfíbios, répteis e invertebrados</v>
          </cell>
          <cell r="D459" t="str">
            <v>Peixe (músculo)</v>
          </cell>
          <cell r="E459" t="str">
            <v>Peixe de mar</v>
          </cell>
          <cell r="F459">
            <v>82</v>
          </cell>
          <cell r="G459">
            <v>347</v>
          </cell>
          <cell r="H459">
            <v>0.6</v>
          </cell>
          <cell r="I459">
            <v>0.1</v>
          </cell>
          <cell r="J459">
            <v>0.1</v>
          </cell>
          <cell r="K459">
            <v>0.2</v>
          </cell>
          <cell r="L459">
            <v>0</v>
          </cell>
          <cell r="M459">
            <v>0</v>
          </cell>
          <cell r="N459">
            <v>0.1</v>
          </cell>
          <cell r="O459">
            <v>0</v>
          </cell>
          <cell r="P459">
            <v>0</v>
          </cell>
          <cell r="Q459">
            <v>0</v>
          </cell>
          <cell r="R459">
            <v>0</v>
          </cell>
          <cell r="S459">
            <v>19</v>
          </cell>
          <cell r="T459">
            <v>0.2</v>
          </cell>
          <cell r="U459">
            <v>0</v>
          </cell>
          <cell r="V459">
            <v>78.8</v>
          </cell>
          <cell r="W459">
            <v>0</v>
          </cell>
          <cell r="X459">
            <v>60</v>
          </cell>
          <cell r="Y459">
            <v>0</v>
          </cell>
          <cell r="Z459">
            <v>0</v>
          </cell>
          <cell r="AA459">
            <v>1</v>
          </cell>
          <cell r="AB459">
            <v>0.6</v>
          </cell>
          <cell r="AC459">
            <v>0.02</v>
          </cell>
          <cell r="AD459">
            <v>0.05</v>
          </cell>
          <cell r="AE459">
            <v>1.8</v>
          </cell>
          <cell r="AF459">
            <v>5.0999999999999996</v>
          </cell>
          <cell r="AG459">
            <v>3.3</v>
          </cell>
          <cell r="AH459">
            <v>0.21</v>
          </cell>
          <cell r="AI459">
            <v>1</v>
          </cell>
          <cell r="AJ459">
            <v>0</v>
          </cell>
          <cell r="AK459">
            <v>10</v>
          </cell>
          <cell r="AL459">
            <v>1.22</v>
          </cell>
          <cell r="AM459">
            <v>68</v>
          </cell>
          <cell r="AN459">
            <v>530</v>
          </cell>
          <cell r="AO459">
            <v>25</v>
          </cell>
          <cell r="AP459">
            <v>80</v>
          </cell>
          <cell r="AQ459">
            <v>24</v>
          </cell>
          <cell r="AR459">
            <v>0.6</v>
          </cell>
          <cell r="AS459">
            <v>0.2</v>
          </cell>
        </row>
        <row r="460">
          <cell r="A460">
            <v>1900000075</v>
          </cell>
          <cell r="B460" t="str">
            <v>Farelo de trigo</v>
          </cell>
          <cell r="C460" t="str">
            <v>Cereais e produtos à base de cereais</v>
          </cell>
          <cell r="D460" t="str">
            <v>Cereais e seus derivados primários</v>
          </cell>
          <cell r="E460" t="str">
            <v>Farelo de cereais</v>
          </cell>
          <cell r="F460">
            <v>293</v>
          </cell>
          <cell r="G460">
            <v>1220</v>
          </cell>
          <cell r="H460">
            <v>5.3</v>
          </cell>
          <cell r="I460">
            <v>0.9</v>
          </cell>
          <cell r="J460">
            <v>0.7</v>
          </cell>
          <cell r="K460">
            <v>2.8</v>
          </cell>
          <cell r="L460">
            <v>2.58</v>
          </cell>
          <cell r="M460">
            <v>0</v>
          </cell>
          <cell r="N460">
            <v>24.9</v>
          </cell>
          <cell r="O460">
            <v>2.4</v>
          </cell>
          <cell r="P460">
            <v>0</v>
          </cell>
          <cell r="Q460">
            <v>22.5</v>
          </cell>
          <cell r="R460">
            <v>40.200000000000003</v>
          </cell>
          <cell r="S460">
            <v>16.2</v>
          </cell>
          <cell r="T460">
            <v>0.1</v>
          </cell>
          <cell r="U460">
            <v>0</v>
          </cell>
          <cell r="V460">
            <v>8.1999999999999993</v>
          </cell>
          <cell r="W460">
            <v>0</v>
          </cell>
          <cell r="X460">
            <v>0</v>
          </cell>
          <cell r="Y460">
            <v>0</v>
          </cell>
          <cell r="Z460">
            <v>0</v>
          </cell>
          <cell r="AA460">
            <v>0</v>
          </cell>
          <cell r="AB460">
            <v>1.6</v>
          </cell>
          <cell r="AC460">
            <v>0.89</v>
          </cell>
          <cell r="AD460">
            <v>0.36</v>
          </cell>
          <cell r="AE460">
            <v>29.6</v>
          </cell>
          <cell r="AF460">
            <v>33.1</v>
          </cell>
          <cell r="AG460">
            <v>3.5</v>
          </cell>
          <cell r="AH460">
            <v>1.38</v>
          </cell>
          <cell r="AI460">
            <v>0</v>
          </cell>
          <cell r="AJ460">
            <v>0</v>
          </cell>
          <cell r="AK460">
            <v>140</v>
          </cell>
          <cell r="AL460">
            <v>5.4</v>
          </cell>
          <cell r="AM460">
            <v>28</v>
          </cell>
          <cell r="AN460">
            <v>1340</v>
          </cell>
          <cell r="AO460">
            <v>75</v>
          </cell>
          <cell r="AP460">
            <v>1060</v>
          </cell>
          <cell r="AQ460">
            <v>480</v>
          </cell>
          <cell r="AR460">
            <v>19</v>
          </cell>
          <cell r="AS460">
            <v>7.7</v>
          </cell>
          <cell r="AT460">
            <v>6.8</v>
          </cell>
          <cell r="AU460">
            <v>2.4</v>
          </cell>
        </row>
        <row r="461">
          <cell r="A461">
            <v>409</v>
          </cell>
          <cell r="B461" t="str">
            <v>Farinha de alfarroba</v>
          </cell>
          <cell r="C461" t="str">
            <v>Frutos e produtos derivados de frutos</v>
          </cell>
          <cell r="D461" t="str">
            <v>Produtos de frutos processados</v>
          </cell>
          <cell r="E461" t="str">
            <v>Outros frutos processados (excluindo bebidas)</v>
          </cell>
          <cell r="F461">
            <v>368</v>
          </cell>
          <cell r="G461">
            <v>1560</v>
          </cell>
          <cell r="H461">
            <v>0.3</v>
          </cell>
          <cell r="I461">
            <v>0</v>
          </cell>
          <cell r="J461">
            <v>0.1</v>
          </cell>
          <cell r="K461">
            <v>0.1</v>
          </cell>
          <cell r="L461">
            <v>0.1</v>
          </cell>
          <cell r="M461">
            <v>0</v>
          </cell>
          <cell r="N461">
            <v>85.6</v>
          </cell>
          <cell r="O461">
            <v>42</v>
          </cell>
          <cell r="P461">
            <v>0</v>
          </cell>
          <cell r="Q461">
            <v>43.6</v>
          </cell>
          <cell r="R461">
            <v>5</v>
          </cell>
          <cell r="S461">
            <v>3.2</v>
          </cell>
          <cell r="T461">
            <v>0.1</v>
          </cell>
          <cell r="U461">
            <v>0</v>
          </cell>
          <cell r="V461">
            <v>3.2</v>
          </cell>
          <cell r="W461">
            <v>0</v>
          </cell>
          <cell r="X461">
            <v>0</v>
          </cell>
          <cell r="Y461">
            <v>1</v>
          </cell>
          <cell r="Z461">
            <v>6</v>
          </cell>
          <cell r="AA461">
            <v>0</v>
          </cell>
          <cell r="AB461">
            <v>0</v>
          </cell>
          <cell r="AC461">
            <v>0.05</v>
          </cell>
          <cell r="AD461">
            <v>0.46</v>
          </cell>
          <cell r="AE461">
            <v>1.3</v>
          </cell>
          <cell r="AF461">
            <v>1.9</v>
          </cell>
          <cell r="AG461">
            <v>0.6</v>
          </cell>
          <cell r="AH461">
            <v>0.37</v>
          </cell>
          <cell r="AI461">
            <v>0</v>
          </cell>
          <cell r="AJ461">
            <v>0</v>
          </cell>
          <cell r="AK461">
            <v>29</v>
          </cell>
          <cell r="AL461">
            <v>2.2999999999999998</v>
          </cell>
          <cell r="AM461">
            <v>35</v>
          </cell>
          <cell r="AN461">
            <v>830</v>
          </cell>
          <cell r="AO461">
            <v>350</v>
          </cell>
          <cell r="AP461">
            <v>79</v>
          </cell>
          <cell r="AQ461">
            <v>54</v>
          </cell>
          <cell r="AR461">
            <v>3</v>
          </cell>
          <cell r="AS461">
            <v>0.9</v>
          </cell>
        </row>
        <row r="462">
          <cell r="A462">
            <v>1900000071</v>
          </cell>
          <cell r="B462" t="str">
            <v>Farinha de aveia</v>
          </cell>
          <cell r="C462" t="str">
            <v>Cereais e produtos à base de cereais</v>
          </cell>
          <cell r="D462" t="str">
            <v>Cereais e seus derivados primários</v>
          </cell>
          <cell r="E462" t="str">
            <v>Cereais e cereais em farinha</v>
          </cell>
          <cell r="F462">
            <v>363</v>
          </cell>
          <cell r="G462">
            <v>1530</v>
          </cell>
          <cell r="H462">
            <v>7.3</v>
          </cell>
          <cell r="I462">
            <v>0.7</v>
          </cell>
          <cell r="J462">
            <v>1.6</v>
          </cell>
          <cell r="K462">
            <v>1.6</v>
          </cell>
          <cell r="L462">
            <v>1.54</v>
          </cell>
          <cell r="M462">
            <v>0</v>
          </cell>
          <cell r="N462">
            <v>57</v>
          </cell>
          <cell r="O462">
            <v>1.3</v>
          </cell>
          <cell r="P462">
            <v>0</v>
          </cell>
          <cell r="Q462">
            <v>55.7</v>
          </cell>
          <cell r="R462">
            <v>5.7</v>
          </cell>
          <cell r="S462">
            <v>14.5</v>
          </cell>
          <cell r="T462">
            <v>0</v>
          </cell>
          <cell r="U462">
            <v>0</v>
          </cell>
          <cell r="V462">
            <v>12</v>
          </cell>
          <cell r="W462">
            <v>0</v>
          </cell>
          <cell r="X462">
            <v>0</v>
          </cell>
          <cell r="Y462">
            <v>0</v>
          </cell>
          <cell r="Z462">
            <v>0</v>
          </cell>
          <cell r="AA462">
            <v>0</v>
          </cell>
          <cell r="AB462">
            <v>0.9</v>
          </cell>
          <cell r="AC462">
            <v>0.33</v>
          </cell>
          <cell r="AD462">
            <v>0.09</v>
          </cell>
          <cell r="AE462">
            <v>2.4</v>
          </cell>
          <cell r="AF462">
            <v>5.5</v>
          </cell>
          <cell r="AG462">
            <v>3.1</v>
          </cell>
          <cell r="AH462">
            <v>0.13</v>
          </cell>
          <cell r="AI462">
            <v>0</v>
          </cell>
          <cell r="AJ462">
            <v>0</v>
          </cell>
          <cell r="AK462">
            <v>46</v>
          </cell>
          <cell r="AL462">
            <v>1.8</v>
          </cell>
          <cell r="AM462">
            <v>2</v>
          </cell>
          <cell r="AN462">
            <v>410</v>
          </cell>
          <cell r="AO462">
            <v>43</v>
          </cell>
          <cell r="AP462">
            <v>430</v>
          </cell>
          <cell r="AQ462">
            <v>130</v>
          </cell>
          <cell r="AR462">
            <v>6.3</v>
          </cell>
          <cell r="AS462">
            <v>4.5</v>
          </cell>
          <cell r="AT462">
            <v>8.6</v>
          </cell>
          <cell r="AU462">
            <v>20</v>
          </cell>
        </row>
        <row r="463">
          <cell r="A463">
            <v>60100015</v>
          </cell>
          <cell r="B463" t="str">
            <v>Farinha de centeio</v>
          </cell>
          <cell r="C463" t="str">
            <v>Cereais e produtos à base de cereais</v>
          </cell>
          <cell r="D463" t="str">
            <v>Cereais e seus derivados primários</v>
          </cell>
          <cell r="E463" t="str">
            <v>Cereais e cereais em farinha</v>
          </cell>
          <cell r="F463">
            <v>370</v>
          </cell>
          <cell r="G463">
            <v>1570</v>
          </cell>
          <cell r="H463">
            <v>1.2</v>
          </cell>
          <cell r="I463">
            <v>0.2</v>
          </cell>
          <cell r="J463">
            <v>0.2</v>
          </cell>
          <cell r="K463">
            <v>0.6</v>
          </cell>
          <cell r="L463">
            <v>0.5</v>
          </cell>
          <cell r="M463">
            <v>0</v>
          </cell>
          <cell r="N463">
            <v>77.3</v>
          </cell>
          <cell r="O463">
            <v>0</v>
          </cell>
          <cell r="P463">
            <v>0</v>
          </cell>
          <cell r="Q463">
            <v>77.3</v>
          </cell>
          <cell r="R463">
            <v>9.4</v>
          </cell>
          <cell r="S463">
            <v>7.8</v>
          </cell>
          <cell r="T463">
            <v>0</v>
          </cell>
          <cell r="U463">
            <v>0</v>
          </cell>
          <cell r="V463">
            <v>12.1</v>
          </cell>
          <cell r="W463">
            <v>0</v>
          </cell>
          <cell r="X463">
            <v>0</v>
          </cell>
          <cell r="Y463">
            <v>0</v>
          </cell>
          <cell r="Z463">
            <v>0</v>
          </cell>
          <cell r="AA463">
            <v>0</v>
          </cell>
          <cell r="AB463">
            <v>0.85</v>
          </cell>
          <cell r="AC463">
            <v>0.35</v>
          </cell>
          <cell r="AD463">
            <v>0.13</v>
          </cell>
          <cell r="AE463">
            <v>0.4</v>
          </cell>
          <cell r="AF463">
            <v>2</v>
          </cell>
          <cell r="AG463">
            <v>1.6</v>
          </cell>
          <cell r="AH463">
            <v>0.36</v>
          </cell>
          <cell r="AI463">
            <v>0</v>
          </cell>
          <cell r="AJ463">
            <v>0</v>
          </cell>
          <cell r="AK463">
            <v>71</v>
          </cell>
          <cell r="AL463">
            <v>0.9</v>
          </cell>
          <cell r="AM463">
            <v>1</v>
          </cell>
          <cell r="AN463">
            <v>330</v>
          </cell>
          <cell r="AO463">
            <v>30</v>
          </cell>
          <cell r="AP463">
            <v>150</v>
          </cell>
          <cell r="AQ463">
            <v>71</v>
          </cell>
          <cell r="AR463">
            <v>1.8</v>
          </cell>
          <cell r="AS463">
            <v>2.2999999999999998</v>
          </cell>
        </row>
        <row r="464">
          <cell r="A464">
            <v>410</v>
          </cell>
          <cell r="B464" t="str">
            <v>Farinha de centeio tipo 70</v>
          </cell>
          <cell r="C464" t="str">
            <v>Cereais e produtos à base de cereais</v>
          </cell>
          <cell r="D464" t="str">
            <v>Cereais e seus derivados primários</v>
          </cell>
          <cell r="E464" t="str">
            <v>Cereais e cereais em farinha</v>
          </cell>
          <cell r="F464">
            <v>364</v>
          </cell>
          <cell r="G464">
            <v>1540</v>
          </cell>
          <cell r="H464">
            <v>1.1000000000000001</v>
          </cell>
          <cell r="I464">
            <v>0.1</v>
          </cell>
          <cell r="J464">
            <v>0.2</v>
          </cell>
          <cell r="K464">
            <v>0.5</v>
          </cell>
          <cell r="L464">
            <v>0.4</v>
          </cell>
          <cell r="M464">
            <v>0</v>
          </cell>
          <cell r="N464">
            <v>78.5</v>
          </cell>
          <cell r="O464">
            <v>0</v>
          </cell>
          <cell r="P464">
            <v>0</v>
          </cell>
          <cell r="Q464">
            <v>78.5</v>
          </cell>
          <cell r="R464">
            <v>7</v>
          </cell>
          <cell r="S464">
            <v>6.6</v>
          </cell>
          <cell r="T464">
            <v>0</v>
          </cell>
          <cell r="U464">
            <v>0</v>
          </cell>
          <cell r="V464">
            <v>12.5</v>
          </cell>
          <cell r="W464">
            <v>0</v>
          </cell>
          <cell r="X464">
            <v>0</v>
          </cell>
          <cell r="Y464">
            <v>0</v>
          </cell>
          <cell r="Z464">
            <v>0</v>
          </cell>
          <cell r="AA464">
            <v>0</v>
          </cell>
          <cell r="AB464">
            <v>0.8</v>
          </cell>
          <cell r="AC464">
            <v>0.31</v>
          </cell>
          <cell r="AD464">
            <v>0.11</v>
          </cell>
          <cell r="AE464">
            <v>0.5</v>
          </cell>
          <cell r="AF464">
            <v>2</v>
          </cell>
          <cell r="AG464">
            <v>1.5</v>
          </cell>
          <cell r="AH464">
            <v>0.36</v>
          </cell>
          <cell r="AI464">
            <v>0</v>
          </cell>
          <cell r="AJ464">
            <v>0</v>
          </cell>
          <cell r="AK464">
            <v>63</v>
          </cell>
          <cell r="AL464">
            <v>0.7</v>
          </cell>
          <cell r="AM464">
            <v>1</v>
          </cell>
          <cell r="AN464">
            <v>240</v>
          </cell>
          <cell r="AO464">
            <v>23</v>
          </cell>
          <cell r="AP464">
            <v>110</v>
          </cell>
          <cell r="AQ464">
            <v>49</v>
          </cell>
          <cell r="AR464">
            <v>1.6</v>
          </cell>
          <cell r="AS464">
            <v>1.6</v>
          </cell>
        </row>
        <row r="465">
          <cell r="A465">
            <v>411</v>
          </cell>
          <cell r="B465" t="str">
            <v>Farinha de centeio tipo 85</v>
          </cell>
          <cell r="C465" t="str">
            <v>Cereais e produtos à base de cereais</v>
          </cell>
          <cell r="D465" t="str">
            <v>Cereais e seus derivados primários</v>
          </cell>
          <cell r="E465" t="str">
            <v>Cereais e cereais em farinha</v>
          </cell>
          <cell r="F465">
            <v>375</v>
          </cell>
          <cell r="G465">
            <v>1590</v>
          </cell>
          <cell r="H465">
            <v>1.3</v>
          </cell>
          <cell r="I465">
            <v>0.2</v>
          </cell>
          <cell r="J465">
            <v>0.1</v>
          </cell>
          <cell r="K465">
            <v>0.7</v>
          </cell>
          <cell r="L465">
            <v>0.6</v>
          </cell>
          <cell r="M465">
            <v>0</v>
          </cell>
          <cell r="N465">
            <v>76</v>
          </cell>
          <cell r="O465">
            <v>0</v>
          </cell>
          <cell r="P465">
            <v>0</v>
          </cell>
          <cell r="Q465">
            <v>76</v>
          </cell>
          <cell r="R465">
            <v>11.7</v>
          </cell>
          <cell r="S465">
            <v>9</v>
          </cell>
          <cell r="T465">
            <v>0</v>
          </cell>
          <cell r="U465">
            <v>0</v>
          </cell>
          <cell r="V465">
            <v>11.7</v>
          </cell>
          <cell r="W465">
            <v>0</v>
          </cell>
          <cell r="X465">
            <v>0</v>
          </cell>
          <cell r="Y465">
            <v>0</v>
          </cell>
          <cell r="Z465">
            <v>0</v>
          </cell>
          <cell r="AA465">
            <v>0</v>
          </cell>
          <cell r="AB465">
            <v>0.9</v>
          </cell>
          <cell r="AC465">
            <v>0.38</v>
          </cell>
          <cell r="AD465">
            <v>0.15</v>
          </cell>
          <cell r="AE465">
            <v>0.3</v>
          </cell>
          <cell r="AF465">
            <v>2</v>
          </cell>
          <cell r="AG465">
            <v>1.7</v>
          </cell>
          <cell r="AH465">
            <v>0.35</v>
          </cell>
          <cell r="AI465">
            <v>0</v>
          </cell>
          <cell r="AJ465">
            <v>0</v>
          </cell>
          <cell r="AK465">
            <v>78</v>
          </cell>
          <cell r="AL465">
            <v>1.1000000000000001</v>
          </cell>
          <cell r="AM465">
            <v>1</v>
          </cell>
          <cell r="AN465">
            <v>410</v>
          </cell>
          <cell r="AO465">
            <v>36</v>
          </cell>
          <cell r="AP465">
            <v>190</v>
          </cell>
          <cell r="AQ465">
            <v>92</v>
          </cell>
          <cell r="AR465">
            <v>1.9</v>
          </cell>
          <cell r="AS465">
            <v>3</v>
          </cell>
        </row>
        <row r="466">
          <cell r="A466">
            <v>1900000070</v>
          </cell>
          <cell r="B466" t="str">
            <v>Farinha de cevada</v>
          </cell>
          <cell r="C466" t="str">
            <v>Cereais e produtos à base de cereais</v>
          </cell>
          <cell r="D466" t="str">
            <v>Cereais e seus derivados primários</v>
          </cell>
          <cell r="E466" t="str">
            <v>Cereais e cereais em farinha</v>
          </cell>
          <cell r="F466">
            <v>330</v>
          </cell>
          <cell r="G466">
            <v>1400</v>
          </cell>
          <cell r="H466">
            <v>2.5</v>
          </cell>
          <cell r="I466">
            <v>0.4</v>
          </cell>
          <cell r="J466">
            <v>0.3</v>
          </cell>
          <cell r="K466">
            <v>1</v>
          </cell>
          <cell r="L466">
            <v>0.6</v>
          </cell>
          <cell r="M466">
            <v>0</v>
          </cell>
          <cell r="N466">
            <v>64.400000000000006</v>
          </cell>
          <cell r="O466">
            <v>0.9</v>
          </cell>
          <cell r="P466">
            <v>0</v>
          </cell>
          <cell r="Q466">
            <v>63.5</v>
          </cell>
          <cell r="R466">
            <v>7.6</v>
          </cell>
          <cell r="S466">
            <v>8.8000000000000007</v>
          </cell>
          <cell r="T466">
            <v>0</v>
          </cell>
          <cell r="U466">
            <v>0</v>
          </cell>
          <cell r="V466">
            <v>14</v>
          </cell>
          <cell r="W466">
            <v>0</v>
          </cell>
          <cell r="X466">
            <v>0</v>
          </cell>
          <cell r="Y466">
            <v>0</v>
          </cell>
          <cell r="Z466">
            <v>0</v>
          </cell>
          <cell r="AA466">
            <v>0</v>
          </cell>
          <cell r="AB466">
            <v>0.3</v>
          </cell>
          <cell r="AC466">
            <v>0.37</v>
          </cell>
          <cell r="AD466">
            <v>0.12</v>
          </cell>
          <cell r="AE466">
            <v>5.7</v>
          </cell>
          <cell r="AF466">
            <v>7.7</v>
          </cell>
          <cell r="AG466">
            <v>2</v>
          </cell>
          <cell r="AH466">
            <v>0.22</v>
          </cell>
          <cell r="AI466">
            <v>0</v>
          </cell>
          <cell r="AJ466">
            <v>0</v>
          </cell>
          <cell r="AK466">
            <v>19</v>
          </cell>
          <cell r="AL466">
            <v>1.45</v>
          </cell>
          <cell r="AM466">
            <v>3.3</v>
          </cell>
          <cell r="AN466">
            <v>360</v>
          </cell>
          <cell r="AO466">
            <v>23</v>
          </cell>
          <cell r="AP466">
            <v>300</v>
          </cell>
          <cell r="AQ466">
            <v>89</v>
          </cell>
          <cell r="AR466">
            <v>4.5</v>
          </cell>
          <cell r="AS466">
            <v>2.8</v>
          </cell>
          <cell r="AT466">
            <v>4.8</v>
          </cell>
          <cell r="AU466">
            <v>5</v>
          </cell>
        </row>
        <row r="467">
          <cell r="A467">
            <v>1900000077</v>
          </cell>
          <cell r="B467" t="str">
            <v>Farinha de espelta</v>
          </cell>
          <cell r="C467" t="str">
            <v>Cereais e produtos à base de cereais</v>
          </cell>
          <cell r="D467" t="str">
            <v>Cereais e seus derivados primários</v>
          </cell>
          <cell r="E467" t="str">
            <v>Cereais e cereais em farinha</v>
          </cell>
          <cell r="F467">
            <v>339</v>
          </cell>
          <cell r="G467">
            <v>1430</v>
          </cell>
          <cell r="H467">
            <v>2.2999999999999998</v>
          </cell>
          <cell r="I467">
            <v>0.4</v>
          </cell>
          <cell r="J467">
            <v>0.5</v>
          </cell>
          <cell r="K467">
            <v>1.3</v>
          </cell>
          <cell r="L467">
            <v>1.2</v>
          </cell>
          <cell r="M467">
            <v>0</v>
          </cell>
          <cell r="N467">
            <v>61.8</v>
          </cell>
          <cell r="O467">
            <v>1.9</v>
          </cell>
          <cell r="P467">
            <v>0</v>
          </cell>
          <cell r="Q467">
            <v>59.9</v>
          </cell>
          <cell r="R467">
            <v>7.4</v>
          </cell>
          <cell r="S467">
            <v>14</v>
          </cell>
          <cell r="T467">
            <v>0</v>
          </cell>
          <cell r="U467">
            <v>0</v>
          </cell>
          <cell r="V467">
            <v>13.1</v>
          </cell>
          <cell r="W467">
            <v>0</v>
          </cell>
          <cell r="X467">
            <v>0</v>
          </cell>
          <cell r="Y467">
            <v>0</v>
          </cell>
          <cell r="Z467">
            <v>5</v>
          </cell>
          <cell r="AA467">
            <v>0</v>
          </cell>
          <cell r="AB467">
            <v>1.4</v>
          </cell>
          <cell r="AC467">
            <v>0.25</v>
          </cell>
          <cell r="AD467">
            <v>0.05</v>
          </cell>
          <cell r="AE467">
            <v>0.35</v>
          </cell>
          <cell r="AF467">
            <v>2.5499999999999998</v>
          </cell>
          <cell r="AG467">
            <v>2.2000000000000002</v>
          </cell>
          <cell r="AH467">
            <v>0.13</v>
          </cell>
          <cell r="AI467">
            <v>0</v>
          </cell>
          <cell r="AJ467">
            <v>0</v>
          </cell>
          <cell r="AK467">
            <v>45</v>
          </cell>
          <cell r="AL467">
            <v>1.4</v>
          </cell>
          <cell r="AM467">
            <v>0</v>
          </cell>
          <cell r="AN467">
            <v>330</v>
          </cell>
          <cell r="AO467">
            <v>26</v>
          </cell>
          <cell r="AP467">
            <v>310</v>
          </cell>
          <cell r="AQ467">
            <v>89</v>
          </cell>
          <cell r="AR467">
            <v>3</v>
          </cell>
          <cell r="AS467">
            <v>2.8</v>
          </cell>
        </row>
        <row r="468">
          <cell r="A468">
            <v>413</v>
          </cell>
          <cell r="B468" t="str">
            <v>Farinha de milho tipo 70</v>
          </cell>
          <cell r="C468" t="str">
            <v>Cereais e produtos à base de cereais</v>
          </cell>
          <cell r="D468" t="str">
            <v>Cereais e seus derivados primários</v>
          </cell>
          <cell r="E468" t="str">
            <v>Cereais e cereais em farinha</v>
          </cell>
          <cell r="F468">
            <v>359</v>
          </cell>
          <cell r="G468">
            <v>1520</v>
          </cell>
          <cell r="H468">
            <v>2.2000000000000002</v>
          </cell>
          <cell r="I468">
            <v>0.3</v>
          </cell>
          <cell r="J468">
            <v>0.6</v>
          </cell>
          <cell r="K468">
            <v>1.1000000000000001</v>
          </cell>
          <cell r="L468">
            <v>1</v>
          </cell>
          <cell r="M468">
            <v>0</v>
          </cell>
          <cell r="N468">
            <v>75.3</v>
          </cell>
          <cell r="O468">
            <v>0</v>
          </cell>
          <cell r="P468">
            <v>0</v>
          </cell>
          <cell r="Q468">
            <v>75.3</v>
          </cell>
          <cell r="R468">
            <v>2.6</v>
          </cell>
          <cell r="S468">
            <v>8.3000000000000007</v>
          </cell>
          <cell r="T468">
            <v>0</v>
          </cell>
          <cell r="U468">
            <v>0</v>
          </cell>
          <cell r="V468">
            <v>13</v>
          </cell>
          <cell r="W468">
            <v>0</v>
          </cell>
          <cell r="X468">
            <v>0</v>
          </cell>
          <cell r="Y468">
            <v>0</v>
          </cell>
          <cell r="Z468">
            <v>0</v>
          </cell>
          <cell r="AA468">
            <v>0</v>
          </cell>
          <cell r="AB468">
            <v>0</v>
          </cell>
          <cell r="AC468">
            <v>0.36</v>
          </cell>
          <cell r="AD468">
            <v>0.1</v>
          </cell>
          <cell r="AE468">
            <v>1</v>
          </cell>
          <cell r="AF468">
            <v>1.9</v>
          </cell>
          <cell r="AG468">
            <v>0.9</v>
          </cell>
          <cell r="AH468">
            <v>0.56000000000000005</v>
          </cell>
          <cell r="AI468">
            <v>0</v>
          </cell>
          <cell r="AJ468">
            <v>0</v>
          </cell>
          <cell r="AK468">
            <v>10</v>
          </cell>
          <cell r="AL468">
            <v>0.5</v>
          </cell>
          <cell r="AM468">
            <v>1</v>
          </cell>
          <cell r="AN468">
            <v>120</v>
          </cell>
          <cell r="AO468">
            <v>8</v>
          </cell>
          <cell r="AP468">
            <v>100</v>
          </cell>
          <cell r="AQ468">
            <v>46</v>
          </cell>
          <cell r="AR468">
            <v>0.8</v>
          </cell>
          <cell r="AS468">
            <v>1</v>
          </cell>
        </row>
        <row r="469">
          <cell r="A469">
            <v>471</v>
          </cell>
          <cell r="B469" t="str">
            <v>Farinha de pau (mandioca)</v>
          </cell>
          <cell r="C469" t="str">
            <v>Raízes amiláceas ou tubérculos e seus produtos, plantas sacarinas</v>
          </cell>
          <cell r="D469" t="str">
            <v xml:space="preserve">Produtos de raízes e tubérculos amiláceos </v>
          </cell>
          <cell r="E469" t="str">
            <v>Produtos secos de raízes e tubérculos amiláceos</v>
          </cell>
          <cell r="F469">
            <v>350</v>
          </cell>
          <cell r="G469">
            <v>1490</v>
          </cell>
          <cell r="H469">
            <v>0.3</v>
          </cell>
          <cell r="I469">
            <v>0.1</v>
          </cell>
          <cell r="J469">
            <v>0.1</v>
          </cell>
          <cell r="K469">
            <v>0</v>
          </cell>
          <cell r="L469">
            <v>0</v>
          </cell>
          <cell r="M469">
            <v>0</v>
          </cell>
          <cell r="N469">
            <v>84.6</v>
          </cell>
          <cell r="O469">
            <v>0</v>
          </cell>
          <cell r="P469">
            <v>0</v>
          </cell>
          <cell r="Q469">
            <v>84.6</v>
          </cell>
          <cell r="R469">
            <v>1.6</v>
          </cell>
          <cell r="S469">
            <v>1.4</v>
          </cell>
          <cell r="T469">
            <v>0.1</v>
          </cell>
          <cell r="U469">
            <v>0</v>
          </cell>
          <cell r="V469">
            <v>11</v>
          </cell>
          <cell r="W469">
            <v>0</v>
          </cell>
          <cell r="X469">
            <v>0</v>
          </cell>
          <cell r="Y469">
            <v>0</v>
          </cell>
          <cell r="Z469">
            <v>0</v>
          </cell>
          <cell r="AA469">
            <v>0</v>
          </cell>
          <cell r="AB469">
            <v>0</v>
          </cell>
          <cell r="AC469">
            <v>0.13</v>
          </cell>
          <cell r="AD469">
            <v>0.03</v>
          </cell>
          <cell r="AE469">
            <v>0.7</v>
          </cell>
          <cell r="AF469">
            <v>0.8</v>
          </cell>
          <cell r="AG469">
            <v>0.1</v>
          </cell>
          <cell r="AH469">
            <v>0</v>
          </cell>
          <cell r="AI469">
            <v>0</v>
          </cell>
          <cell r="AJ469">
            <v>0</v>
          </cell>
          <cell r="AK469">
            <v>10</v>
          </cell>
          <cell r="AL469">
            <v>1.3</v>
          </cell>
          <cell r="AM469">
            <v>25</v>
          </cell>
          <cell r="AN469">
            <v>20</v>
          </cell>
          <cell r="AO469">
            <v>54</v>
          </cell>
          <cell r="AP469">
            <v>59</v>
          </cell>
          <cell r="AQ469">
            <v>2</v>
          </cell>
          <cell r="AR469">
            <v>1.6</v>
          </cell>
          <cell r="AS469">
            <v>0.1</v>
          </cell>
        </row>
        <row r="470">
          <cell r="A470">
            <v>60100002</v>
          </cell>
          <cell r="B470" t="str">
            <v>Farinha de trigo (valor médio tipo 150 e tipo 55)</v>
          </cell>
          <cell r="C470" t="str">
            <v>Cereais e produtos à base de cereais</v>
          </cell>
          <cell r="D470" t="str">
            <v>Cereais e seus derivados primários</v>
          </cell>
          <cell r="E470" t="str">
            <v>Cereais e cereais em farinha</v>
          </cell>
          <cell r="F470">
            <v>349</v>
          </cell>
          <cell r="G470">
            <v>1480</v>
          </cell>
          <cell r="H470">
            <v>1.5</v>
          </cell>
          <cell r="I470">
            <v>0.3</v>
          </cell>
          <cell r="J470">
            <v>0.1</v>
          </cell>
          <cell r="K470">
            <v>0.5</v>
          </cell>
          <cell r="L470">
            <v>0.5</v>
          </cell>
          <cell r="M470">
            <v>0</v>
          </cell>
          <cell r="N470">
            <v>73.7</v>
          </cell>
          <cell r="O470">
            <v>2.1</v>
          </cell>
          <cell r="P470">
            <v>0</v>
          </cell>
          <cell r="Q470">
            <v>71.599999999999994</v>
          </cell>
          <cell r="R470">
            <v>3.3</v>
          </cell>
          <cell r="S470">
            <v>8.5</v>
          </cell>
          <cell r="T470">
            <v>0</v>
          </cell>
          <cell r="U470">
            <v>0</v>
          </cell>
          <cell r="V470">
            <v>12.1</v>
          </cell>
          <cell r="W470">
            <v>0</v>
          </cell>
          <cell r="X470">
            <v>0</v>
          </cell>
          <cell r="Y470">
            <v>0</v>
          </cell>
          <cell r="Z470">
            <v>0</v>
          </cell>
          <cell r="AA470">
            <v>0</v>
          </cell>
          <cell r="AB470">
            <v>0.3</v>
          </cell>
          <cell r="AC470">
            <v>0.1</v>
          </cell>
          <cell r="AD470">
            <v>0.03</v>
          </cell>
          <cell r="AE470">
            <v>0.9</v>
          </cell>
          <cell r="AF470">
            <v>2.65</v>
          </cell>
          <cell r="AG470">
            <v>1.75</v>
          </cell>
          <cell r="AH470">
            <v>0.15</v>
          </cell>
          <cell r="AI470">
            <v>0</v>
          </cell>
          <cell r="AJ470">
            <v>0</v>
          </cell>
          <cell r="AK470">
            <v>22</v>
          </cell>
          <cell r="AL470">
            <v>1.05</v>
          </cell>
          <cell r="AM470">
            <v>3</v>
          </cell>
          <cell r="AN470">
            <v>140</v>
          </cell>
          <cell r="AO470">
            <v>28</v>
          </cell>
          <cell r="AP470">
            <v>120</v>
          </cell>
          <cell r="AQ470">
            <v>29</v>
          </cell>
          <cell r="AR470">
            <v>1.2</v>
          </cell>
          <cell r="AS470">
            <v>0.8</v>
          </cell>
        </row>
        <row r="471">
          <cell r="A471">
            <v>416</v>
          </cell>
          <cell r="B471" t="str">
            <v>Farinha de trigo integral</v>
          </cell>
          <cell r="C471" t="str">
            <v>Cereais e produtos à base de cereais</v>
          </cell>
          <cell r="D471" t="str">
            <v>Cereais e seus derivados primários</v>
          </cell>
          <cell r="E471" t="str">
            <v>Cereais e cereais em farinha</v>
          </cell>
          <cell r="F471">
            <v>338</v>
          </cell>
          <cell r="G471">
            <v>1430</v>
          </cell>
          <cell r="H471">
            <v>2.4</v>
          </cell>
          <cell r="I471">
            <v>0.3</v>
          </cell>
          <cell r="J471">
            <v>0.2</v>
          </cell>
          <cell r="K471">
            <v>0.9</v>
          </cell>
          <cell r="L471">
            <v>0.8</v>
          </cell>
          <cell r="M471">
            <v>0</v>
          </cell>
          <cell r="N471">
            <v>65.2</v>
          </cell>
          <cell r="O471">
            <v>2.2999999999999998</v>
          </cell>
          <cell r="P471">
            <v>0</v>
          </cell>
          <cell r="Q471">
            <v>62.9</v>
          </cell>
          <cell r="R471">
            <v>8.6</v>
          </cell>
          <cell r="S471">
            <v>9.6</v>
          </cell>
          <cell r="T471">
            <v>0</v>
          </cell>
          <cell r="U471">
            <v>0</v>
          </cell>
          <cell r="V471">
            <v>12.6</v>
          </cell>
          <cell r="W471">
            <v>0</v>
          </cell>
          <cell r="X471">
            <v>0</v>
          </cell>
          <cell r="Y471">
            <v>0</v>
          </cell>
          <cell r="Z471">
            <v>0</v>
          </cell>
          <cell r="AA471">
            <v>0</v>
          </cell>
          <cell r="AB471">
            <v>1.4</v>
          </cell>
          <cell r="AC471">
            <v>0.37</v>
          </cell>
          <cell r="AD471">
            <v>0.09</v>
          </cell>
          <cell r="AE471">
            <v>5.4</v>
          </cell>
          <cell r="AF471">
            <v>7.4</v>
          </cell>
          <cell r="AG471">
            <v>2</v>
          </cell>
          <cell r="AH471">
            <v>0.43</v>
          </cell>
          <cell r="AI471">
            <v>0</v>
          </cell>
          <cell r="AJ471">
            <v>0</v>
          </cell>
          <cell r="AK471">
            <v>43</v>
          </cell>
          <cell r="AL471">
            <v>1.58</v>
          </cell>
          <cell r="AM471">
            <v>3</v>
          </cell>
          <cell r="AN471">
            <v>370</v>
          </cell>
          <cell r="AO471">
            <v>45</v>
          </cell>
          <cell r="AP471">
            <v>430</v>
          </cell>
          <cell r="AQ471">
            <v>140</v>
          </cell>
          <cell r="AR471">
            <v>4.3</v>
          </cell>
          <cell r="AS471">
            <v>3</v>
          </cell>
        </row>
        <row r="472">
          <cell r="A472">
            <v>414</v>
          </cell>
          <cell r="B472" t="str">
            <v>Farinha de trigo tipo 150</v>
          </cell>
          <cell r="C472" t="str">
            <v>Cereais e produtos à base de cereais</v>
          </cell>
          <cell r="D472" t="str">
            <v>Cereais e seus derivados primários</v>
          </cell>
          <cell r="E472" t="str">
            <v>Cereais e cereais em farinha</v>
          </cell>
          <cell r="F472">
            <v>352</v>
          </cell>
          <cell r="G472">
            <v>1490</v>
          </cell>
          <cell r="H472">
            <v>1.8</v>
          </cell>
          <cell r="I472">
            <v>0.3</v>
          </cell>
          <cell r="J472">
            <v>0.1</v>
          </cell>
          <cell r="K472">
            <v>0.6</v>
          </cell>
          <cell r="L472">
            <v>0.6</v>
          </cell>
          <cell r="M472">
            <v>0</v>
          </cell>
          <cell r="N472">
            <v>73</v>
          </cell>
          <cell r="O472">
            <v>2.6</v>
          </cell>
          <cell r="P472">
            <v>0</v>
          </cell>
          <cell r="Q472">
            <v>70.400000000000006</v>
          </cell>
          <cell r="R472">
            <v>3.7</v>
          </cell>
          <cell r="S472">
            <v>9.1</v>
          </cell>
          <cell r="T472">
            <v>0</v>
          </cell>
          <cell r="U472">
            <v>0</v>
          </cell>
          <cell r="V472">
            <v>10.7</v>
          </cell>
          <cell r="W472">
            <v>0</v>
          </cell>
          <cell r="X472">
            <v>0</v>
          </cell>
          <cell r="Y472">
            <v>0</v>
          </cell>
          <cell r="Z472">
            <v>0</v>
          </cell>
          <cell r="AA472">
            <v>0</v>
          </cell>
          <cell r="AB472">
            <v>0.3</v>
          </cell>
          <cell r="AC472">
            <v>0.1</v>
          </cell>
          <cell r="AD472">
            <v>0.03</v>
          </cell>
          <cell r="AE472">
            <v>0.7</v>
          </cell>
          <cell r="AF472">
            <v>2.6</v>
          </cell>
          <cell r="AG472">
            <v>1.9</v>
          </cell>
          <cell r="AH472">
            <v>0.15</v>
          </cell>
          <cell r="AI472">
            <v>0</v>
          </cell>
          <cell r="AJ472">
            <v>0</v>
          </cell>
          <cell r="AK472">
            <v>22</v>
          </cell>
          <cell r="AL472">
            <v>1.6</v>
          </cell>
          <cell r="AM472">
            <v>3</v>
          </cell>
          <cell r="AN472">
            <v>160</v>
          </cell>
          <cell r="AO472">
            <v>29</v>
          </cell>
          <cell r="AP472">
            <v>100</v>
          </cell>
          <cell r="AQ472">
            <v>21</v>
          </cell>
          <cell r="AR472">
            <v>1.1000000000000001</v>
          </cell>
          <cell r="AS472">
            <v>0.6</v>
          </cell>
        </row>
        <row r="473">
          <cell r="A473">
            <v>415</v>
          </cell>
          <cell r="B473" t="str">
            <v>Farinha de trigo tipo 55</v>
          </cell>
          <cell r="C473" t="str">
            <v>Cereais e produtos à base de cereais</v>
          </cell>
          <cell r="D473" t="str">
            <v>Cereais e seus derivados primários</v>
          </cell>
          <cell r="E473" t="str">
            <v>Cereais e cereais em farinha</v>
          </cell>
          <cell r="F473">
            <v>344</v>
          </cell>
          <cell r="G473">
            <v>1460</v>
          </cell>
          <cell r="H473">
            <v>1.1000000000000001</v>
          </cell>
          <cell r="I473">
            <v>0.2</v>
          </cell>
          <cell r="J473">
            <v>0.1</v>
          </cell>
          <cell r="K473">
            <v>0.4</v>
          </cell>
          <cell r="L473">
            <v>0.4</v>
          </cell>
          <cell r="M473">
            <v>0</v>
          </cell>
          <cell r="N473">
            <v>74.3</v>
          </cell>
          <cell r="O473">
            <v>1.5</v>
          </cell>
          <cell r="P473">
            <v>0</v>
          </cell>
          <cell r="Q473">
            <v>72.8</v>
          </cell>
          <cell r="R473">
            <v>2.9</v>
          </cell>
          <cell r="S473">
            <v>7.8</v>
          </cell>
          <cell r="T473">
            <v>0</v>
          </cell>
          <cell r="U473">
            <v>0</v>
          </cell>
          <cell r="V473">
            <v>13.4</v>
          </cell>
          <cell r="W473">
            <v>0</v>
          </cell>
          <cell r="X473">
            <v>0</v>
          </cell>
          <cell r="Y473">
            <v>0</v>
          </cell>
          <cell r="Z473">
            <v>0</v>
          </cell>
          <cell r="AA473">
            <v>0</v>
          </cell>
          <cell r="AB473">
            <v>0.3</v>
          </cell>
          <cell r="AC473">
            <v>0.1</v>
          </cell>
          <cell r="AD473">
            <v>0.03</v>
          </cell>
          <cell r="AE473">
            <v>1.1000000000000001</v>
          </cell>
          <cell r="AF473">
            <v>2.7</v>
          </cell>
          <cell r="AG473">
            <v>1.6</v>
          </cell>
          <cell r="AH473">
            <v>0.15</v>
          </cell>
          <cell r="AI473">
            <v>0</v>
          </cell>
          <cell r="AJ473">
            <v>0</v>
          </cell>
          <cell r="AK473">
            <v>22</v>
          </cell>
          <cell r="AL473">
            <v>0.5</v>
          </cell>
          <cell r="AM473">
            <v>3</v>
          </cell>
          <cell r="AN473">
            <v>130</v>
          </cell>
          <cell r="AO473">
            <v>26</v>
          </cell>
          <cell r="AP473">
            <v>140</v>
          </cell>
          <cell r="AQ473">
            <v>36</v>
          </cell>
          <cell r="AR473">
            <v>1.2</v>
          </cell>
          <cell r="AS473">
            <v>0.9</v>
          </cell>
        </row>
        <row r="474">
          <cell r="A474">
            <v>945</v>
          </cell>
          <cell r="B474" t="str">
            <v>Farinha láctea 5 frutos tipo "Cerelac" (com farinha de trigo)</v>
          </cell>
          <cell r="C474" t="str">
            <v>Produtos alimentares para a população jovem</v>
          </cell>
          <cell r="D474" t="str">
            <v>Alimentos à base de cereais destinados a lactentes e crianças jovens</v>
          </cell>
          <cell r="E474" t="str">
            <v>Cereais, com adição de um alimento de alto teor de proteico, que têm de ser reconstituído com água ou outro líquido livre de proteínas</v>
          </cell>
          <cell r="F474">
            <v>408</v>
          </cell>
          <cell r="G474">
            <v>1720</v>
          </cell>
          <cell r="H474">
            <v>9</v>
          </cell>
          <cell r="I474">
            <v>4.0999999999999996</v>
          </cell>
          <cell r="J474">
            <v>2.1</v>
          </cell>
          <cell r="K474">
            <v>2.1</v>
          </cell>
          <cell r="L474">
            <v>2.1</v>
          </cell>
          <cell r="M474">
            <v>0</v>
          </cell>
          <cell r="N474">
            <v>65</v>
          </cell>
          <cell r="O474">
            <v>40.299999999999997</v>
          </cell>
          <cell r="P474">
            <v>0</v>
          </cell>
          <cell r="Q474">
            <v>24.7</v>
          </cell>
          <cell r="R474">
            <v>3.6</v>
          </cell>
          <cell r="S474">
            <v>15</v>
          </cell>
          <cell r="T474">
            <v>0.3</v>
          </cell>
          <cell r="U474">
            <v>0</v>
          </cell>
          <cell r="V474">
            <v>4.5999999999999996</v>
          </cell>
          <cell r="W474">
            <v>0</v>
          </cell>
          <cell r="X474">
            <v>7</v>
          </cell>
          <cell r="Y474">
            <v>309</v>
          </cell>
          <cell r="Z474">
            <v>0</v>
          </cell>
          <cell r="AA474">
            <v>5</v>
          </cell>
          <cell r="AB474">
            <v>3</v>
          </cell>
          <cell r="AC474">
            <v>0.8</v>
          </cell>
          <cell r="AD474">
            <v>0.3</v>
          </cell>
          <cell r="AE474">
            <v>4</v>
          </cell>
          <cell r="AF474">
            <v>6</v>
          </cell>
          <cell r="AG474">
            <v>3</v>
          </cell>
          <cell r="AH474">
            <v>0.3</v>
          </cell>
          <cell r="AI474">
            <v>0.7</v>
          </cell>
          <cell r="AJ474">
            <v>35</v>
          </cell>
          <cell r="AK474">
            <v>22</v>
          </cell>
          <cell r="AL474">
            <v>2.8</v>
          </cell>
          <cell r="AM474">
            <v>100</v>
          </cell>
          <cell r="AN474">
            <v>600</v>
          </cell>
          <cell r="AO474">
            <v>420</v>
          </cell>
          <cell r="AP474">
            <v>340</v>
          </cell>
          <cell r="AQ474">
            <v>52</v>
          </cell>
          <cell r="AR474">
            <v>7.5</v>
          </cell>
          <cell r="AS474">
            <v>2</v>
          </cell>
        </row>
        <row r="475">
          <cell r="A475">
            <v>946</v>
          </cell>
          <cell r="B475" t="str">
            <v>Farinha láctea maçãs tipo "Cerelac" (com farinha de trigo)</v>
          </cell>
          <cell r="C475" t="str">
            <v>Produtos alimentares para a população jovem</v>
          </cell>
          <cell r="D475" t="str">
            <v>Alimentos à base de cereais destinados a lactentes e crianças jovens</v>
          </cell>
          <cell r="E475" t="str">
            <v>Cereais, com adição de um alimento de alto teor de proteico, que têm de ser reconstituído com água ou outro líquido livre de proteínas</v>
          </cell>
          <cell r="F475">
            <v>412</v>
          </cell>
          <cell r="G475">
            <v>1740</v>
          </cell>
          <cell r="H475">
            <v>9</v>
          </cell>
          <cell r="I475">
            <v>4.2</v>
          </cell>
          <cell r="J475">
            <v>2</v>
          </cell>
          <cell r="K475">
            <v>2</v>
          </cell>
          <cell r="L475">
            <v>2</v>
          </cell>
          <cell r="M475">
            <v>0</v>
          </cell>
          <cell r="N475">
            <v>66</v>
          </cell>
          <cell r="O475">
            <v>41</v>
          </cell>
          <cell r="P475">
            <v>0</v>
          </cell>
          <cell r="Q475">
            <v>25</v>
          </cell>
          <cell r="R475">
            <v>3.7</v>
          </cell>
          <cell r="S475">
            <v>15</v>
          </cell>
          <cell r="T475">
            <v>0.3</v>
          </cell>
          <cell r="U475">
            <v>0</v>
          </cell>
          <cell r="V475">
            <v>3.6</v>
          </cell>
          <cell r="W475">
            <v>0</v>
          </cell>
          <cell r="X475">
            <v>7</v>
          </cell>
          <cell r="Y475">
            <v>309</v>
          </cell>
          <cell r="Z475">
            <v>0</v>
          </cell>
          <cell r="AA475">
            <v>5</v>
          </cell>
          <cell r="AB475">
            <v>3</v>
          </cell>
          <cell r="AC475">
            <v>0.8</v>
          </cell>
          <cell r="AD475">
            <v>0.3</v>
          </cell>
          <cell r="AE475">
            <v>4</v>
          </cell>
          <cell r="AF475">
            <v>6.1</v>
          </cell>
          <cell r="AG475">
            <v>3</v>
          </cell>
          <cell r="AH475">
            <v>0.3</v>
          </cell>
          <cell r="AI475">
            <v>0.7</v>
          </cell>
          <cell r="AJ475">
            <v>35</v>
          </cell>
          <cell r="AK475">
            <v>22</v>
          </cell>
          <cell r="AL475">
            <v>2.7</v>
          </cell>
          <cell r="AM475">
            <v>120</v>
          </cell>
          <cell r="AN475">
            <v>550</v>
          </cell>
          <cell r="AO475">
            <v>420</v>
          </cell>
          <cell r="AP475">
            <v>340</v>
          </cell>
          <cell r="AQ475">
            <v>55</v>
          </cell>
          <cell r="AR475">
            <v>7.5</v>
          </cell>
          <cell r="AS475">
            <v>1.8</v>
          </cell>
        </row>
        <row r="476">
          <cell r="A476">
            <v>944</v>
          </cell>
          <cell r="B476" t="str">
            <v>Farinha láctea tipo "Cerelac" (com farinha de trigo)</v>
          </cell>
          <cell r="C476" t="str">
            <v>Produtos alimentares para a população jovem</v>
          </cell>
          <cell r="D476" t="str">
            <v>Alimentos à base de cereais destinados a lactentes e crianças jovens</v>
          </cell>
          <cell r="E476" t="str">
            <v>Cereais, com adição de um alimento de alto teor de proteico, que têm de ser reconstituído com água ou outro líquido livre de proteínas</v>
          </cell>
          <cell r="F476">
            <v>416</v>
          </cell>
          <cell r="G476">
            <v>1760</v>
          </cell>
          <cell r="H476">
            <v>9</v>
          </cell>
          <cell r="I476">
            <v>3.9</v>
          </cell>
          <cell r="J476">
            <v>2.1</v>
          </cell>
          <cell r="K476">
            <v>2.1</v>
          </cell>
          <cell r="L476">
            <v>2.1</v>
          </cell>
          <cell r="M476">
            <v>0</v>
          </cell>
          <cell r="N476">
            <v>68</v>
          </cell>
          <cell r="O476">
            <v>35.799999999999997</v>
          </cell>
          <cell r="P476">
            <v>0</v>
          </cell>
          <cell r="Q476">
            <v>32.200000000000003</v>
          </cell>
          <cell r="R476">
            <v>1.6</v>
          </cell>
          <cell r="S476">
            <v>15</v>
          </cell>
          <cell r="T476">
            <v>0.4</v>
          </cell>
          <cell r="U476">
            <v>0</v>
          </cell>
          <cell r="V476">
            <v>3.8</v>
          </cell>
          <cell r="W476">
            <v>0</v>
          </cell>
          <cell r="X476">
            <v>7</v>
          </cell>
          <cell r="Y476">
            <v>309</v>
          </cell>
          <cell r="Z476">
            <v>0</v>
          </cell>
          <cell r="AA476">
            <v>5</v>
          </cell>
          <cell r="AB476">
            <v>3</v>
          </cell>
          <cell r="AC476">
            <v>0.8</v>
          </cell>
          <cell r="AD476">
            <v>0.3</v>
          </cell>
          <cell r="AE476">
            <v>4</v>
          </cell>
          <cell r="AF476">
            <v>7</v>
          </cell>
          <cell r="AG476">
            <v>3</v>
          </cell>
          <cell r="AH476">
            <v>0.3</v>
          </cell>
          <cell r="AI476">
            <v>0.7</v>
          </cell>
          <cell r="AJ476">
            <v>35</v>
          </cell>
          <cell r="AK476">
            <v>22</v>
          </cell>
          <cell r="AL476">
            <v>2.6</v>
          </cell>
          <cell r="AM476">
            <v>160</v>
          </cell>
          <cell r="AN476">
            <v>530</v>
          </cell>
          <cell r="AO476">
            <v>480</v>
          </cell>
          <cell r="AP476">
            <v>380</v>
          </cell>
          <cell r="AQ476">
            <v>39</v>
          </cell>
          <cell r="AR476">
            <v>7.5</v>
          </cell>
          <cell r="AS476">
            <v>1.4</v>
          </cell>
        </row>
        <row r="477">
          <cell r="A477">
            <v>348</v>
          </cell>
          <cell r="B477" t="str">
            <v>Farinheira cozida sem adição de sal</v>
          </cell>
          <cell r="C477" t="str">
            <v>Carne e produtos cárneos</v>
          </cell>
          <cell r="D477" t="str">
            <v>Enchidos</v>
          </cell>
          <cell r="E477" t="str">
            <v>Enchidos preservados ou parcialmente preservados</v>
          </cell>
          <cell r="F477">
            <v>404</v>
          </cell>
          <cell r="G477">
            <v>1680</v>
          </cell>
          <cell r="H477">
            <v>30.7</v>
          </cell>
          <cell r="I477">
            <v>10.9</v>
          </cell>
          <cell r="J477">
            <v>12</v>
          </cell>
          <cell r="K477">
            <v>5</v>
          </cell>
          <cell r="L477">
            <v>4.3</v>
          </cell>
          <cell r="M477">
            <v>0.1</v>
          </cell>
          <cell r="N477">
            <v>26.4</v>
          </cell>
          <cell r="O477">
            <v>0.5</v>
          </cell>
          <cell r="P477">
            <v>0</v>
          </cell>
          <cell r="Q477">
            <v>25.9</v>
          </cell>
          <cell r="R477">
            <v>1.3</v>
          </cell>
          <cell r="S477">
            <v>4.8</v>
          </cell>
          <cell r="T477">
            <v>0.2</v>
          </cell>
          <cell r="U477">
            <v>0</v>
          </cell>
          <cell r="V477">
            <v>35.799999999999997</v>
          </cell>
          <cell r="W477">
            <v>0</v>
          </cell>
          <cell r="X477">
            <v>57</v>
          </cell>
          <cell r="Y477">
            <v>0</v>
          </cell>
          <cell r="Z477">
            <v>0</v>
          </cell>
          <cell r="AA477">
            <v>0.1</v>
          </cell>
          <cell r="AB477">
            <v>0.3</v>
          </cell>
          <cell r="AC477">
            <v>0.13</v>
          </cell>
          <cell r="AD477">
            <v>0.1</v>
          </cell>
          <cell r="AE477">
            <v>1.6</v>
          </cell>
          <cell r="AF477">
            <v>2.4</v>
          </cell>
          <cell r="AG477">
            <v>0.8</v>
          </cell>
          <cell r="AH477">
            <v>7.0000000000000007E-2</v>
          </cell>
          <cell r="AI477">
            <v>0.1</v>
          </cell>
          <cell r="AJ477">
            <v>0</v>
          </cell>
          <cell r="AK477">
            <v>4.0999999999999996</v>
          </cell>
          <cell r="AL477">
            <v>2.2999999999999998</v>
          </cell>
          <cell r="AM477">
            <v>85</v>
          </cell>
          <cell r="AN477">
            <v>130</v>
          </cell>
          <cell r="AO477">
            <v>26</v>
          </cell>
          <cell r="AP477">
            <v>69</v>
          </cell>
          <cell r="AQ477">
            <v>19</v>
          </cell>
          <cell r="AR477">
            <v>1.7</v>
          </cell>
          <cell r="AS477">
            <v>0.7</v>
          </cell>
        </row>
        <row r="478">
          <cell r="A478">
            <v>347</v>
          </cell>
          <cell r="B478" t="str">
            <v>Farinheira crua</v>
          </cell>
          <cell r="C478" t="str">
            <v>Carne e produtos cárneos</v>
          </cell>
          <cell r="D478" t="str">
            <v>Enchidos</v>
          </cell>
          <cell r="E478" t="str">
            <v>Enchidos preservados ou parcialmente preservados</v>
          </cell>
          <cell r="F478">
            <v>497</v>
          </cell>
          <cell r="G478">
            <v>2060</v>
          </cell>
          <cell r="H478">
            <v>41</v>
          </cell>
          <cell r="I478">
            <v>14.5</v>
          </cell>
          <cell r="J478">
            <v>16</v>
          </cell>
          <cell r="K478">
            <v>6.6</v>
          </cell>
          <cell r="L478">
            <v>5.8</v>
          </cell>
          <cell r="M478">
            <v>0.1</v>
          </cell>
          <cell r="N478">
            <v>26.7</v>
          </cell>
          <cell r="O478">
            <v>0.5</v>
          </cell>
          <cell r="P478">
            <v>0</v>
          </cell>
          <cell r="Q478">
            <v>26.2</v>
          </cell>
          <cell r="R478">
            <v>1.2</v>
          </cell>
          <cell r="S478">
            <v>4.8</v>
          </cell>
          <cell r="T478">
            <v>2.4</v>
          </cell>
          <cell r="U478">
            <v>0</v>
          </cell>
          <cell r="V478">
            <v>25.3</v>
          </cell>
          <cell r="W478">
            <v>0</v>
          </cell>
          <cell r="X478">
            <v>58</v>
          </cell>
          <cell r="Y478">
            <v>4</v>
          </cell>
          <cell r="Z478">
            <v>0</v>
          </cell>
          <cell r="AA478">
            <v>0.1</v>
          </cell>
          <cell r="AB478">
            <v>0.3</v>
          </cell>
          <cell r="AC478">
            <v>0.16</v>
          </cell>
          <cell r="AD478">
            <v>0.11</v>
          </cell>
          <cell r="AE478">
            <v>2</v>
          </cell>
          <cell r="AF478">
            <v>2.8</v>
          </cell>
          <cell r="AG478">
            <v>0.8</v>
          </cell>
          <cell r="AH478">
            <v>0.09</v>
          </cell>
          <cell r="AI478">
            <v>0.1</v>
          </cell>
          <cell r="AJ478">
            <v>0</v>
          </cell>
          <cell r="AK478">
            <v>6</v>
          </cell>
          <cell r="AL478">
            <v>2.8</v>
          </cell>
          <cell r="AM478">
            <v>960</v>
          </cell>
          <cell r="AN478">
            <v>140</v>
          </cell>
          <cell r="AO478">
            <v>25</v>
          </cell>
          <cell r="AP478">
            <v>70</v>
          </cell>
          <cell r="AQ478">
            <v>18</v>
          </cell>
          <cell r="AR478">
            <v>1.6</v>
          </cell>
          <cell r="AS478">
            <v>0.7</v>
          </cell>
        </row>
        <row r="479">
          <cell r="A479">
            <v>1132</v>
          </cell>
          <cell r="B479" t="str">
            <v>Favada à portuguesa</v>
          </cell>
          <cell r="C479" t="str">
            <v>Pratos compostos</v>
          </cell>
          <cell r="D479" t="str">
            <v>Pratos, incl. refeições prontas a comer (excluindo sopas e saladas)</v>
          </cell>
          <cell r="E479" t="str">
            <v>Pratos, excluindo pratos  de massa ou arroz, sanduíches e pizza</v>
          </cell>
          <cell r="F479">
            <v>130</v>
          </cell>
          <cell r="G479">
            <v>542</v>
          </cell>
          <cell r="H479">
            <v>5.9</v>
          </cell>
          <cell r="I479">
            <v>1.9</v>
          </cell>
          <cell r="J479">
            <v>2.2000000000000002</v>
          </cell>
          <cell r="K479">
            <v>1</v>
          </cell>
          <cell r="L479">
            <v>0.69199999999999995</v>
          </cell>
          <cell r="M479">
            <v>0</v>
          </cell>
          <cell r="N479">
            <v>8.4</v>
          </cell>
          <cell r="O479">
            <v>1.8</v>
          </cell>
          <cell r="P479">
            <v>0.5</v>
          </cell>
          <cell r="Q479">
            <v>6.1</v>
          </cell>
          <cell r="R479">
            <v>5.6</v>
          </cell>
          <cell r="S479">
            <v>8</v>
          </cell>
          <cell r="T479">
            <v>0.6</v>
          </cell>
          <cell r="U479">
            <v>0</v>
          </cell>
          <cell r="V479">
            <v>70.5</v>
          </cell>
          <cell r="W479">
            <v>0</v>
          </cell>
          <cell r="X479">
            <v>10</v>
          </cell>
          <cell r="Y479">
            <v>18</v>
          </cell>
          <cell r="Z479">
            <v>100</v>
          </cell>
          <cell r="AA479">
            <v>0</v>
          </cell>
          <cell r="AB479">
            <v>0.52</v>
          </cell>
          <cell r="AC479">
            <v>0.08</v>
          </cell>
          <cell r="AD479">
            <v>0.05</v>
          </cell>
          <cell r="AE479">
            <v>1.4</v>
          </cell>
          <cell r="AF479">
            <v>2.78</v>
          </cell>
          <cell r="AG479">
            <v>1.41</v>
          </cell>
          <cell r="AH479">
            <v>0.09</v>
          </cell>
          <cell r="AI479">
            <v>0.11</v>
          </cell>
          <cell r="AJ479">
            <v>24.2</v>
          </cell>
          <cell r="AK479">
            <v>140</v>
          </cell>
          <cell r="AL479">
            <v>1.51</v>
          </cell>
          <cell r="AM479">
            <v>240</v>
          </cell>
          <cell r="AN479">
            <v>300</v>
          </cell>
          <cell r="AO479">
            <v>31</v>
          </cell>
          <cell r="AP479">
            <v>95</v>
          </cell>
          <cell r="AQ479">
            <v>34</v>
          </cell>
          <cell r="AR479">
            <v>1.7</v>
          </cell>
          <cell r="AS479">
            <v>1.1000000000000001</v>
          </cell>
        </row>
        <row r="480">
          <cell r="A480">
            <v>576</v>
          </cell>
          <cell r="B480" t="str">
            <v>Favas frescas cozidas</v>
          </cell>
          <cell r="C480" t="str">
            <v>Leguminosas, frutos de casca rija, sementes oleaginosas e especiarias</v>
          </cell>
          <cell r="D480" t="str">
            <v>Leguminosas</v>
          </cell>
          <cell r="E480" t="str">
            <v>Sementes de leguminosas frescas (feijão, ervilhas etc.)</v>
          </cell>
          <cell r="F480">
            <v>73</v>
          </cell>
          <cell r="G480">
            <v>305</v>
          </cell>
          <cell r="H480">
            <v>0.5</v>
          </cell>
          <cell r="I480">
            <v>0.1</v>
          </cell>
          <cell r="J480">
            <v>0.1</v>
          </cell>
          <cell r="K480">
            <v>0.3</v>
          </cell>
          <cell r="L480">
            <v>0.1</v>
          </cell>
          <cell r="M480">
            <v>0</v>
          </cell>
          <cell r="N480">
            <v>7.4</v>
          </cell>
          <cell r="O480">
            <v>1.4</v>
          </cell>
          <cell r="P480">
            <v>0.5</v>
          </cell>
          <cell r="Q480">
            <v>5.5</v>
          </cell>
          <cell r="R480">
            <v>5.8</v>
          </cell>
          <cell r="S480">
            <v>6.7</v>
          </cell>
          <cell r="T480">
            <v>0.3</v>
          </cell>
          <cell r="U480">
            <v>0</v>
          </cell>
          <cell r="V480">
            <v>79.099999999999994</v>
          </cell>
          <cell r="W480">
            <v>0</v>
          </cell>
          <cell r="X480">
            <v>0</v>
          </cell>
          <cell r="Y480">
            <v>9</v>
          </cell>
          <cell r="Z480">
            <v>55</v>
          </cell>
          <cell r="AA480">
            <v>0</v>
          </cell>
          <cell r="AB480">
            <v>0.4</v>
          </cell>
          <cell r="AC480">
            <v>0.03</v>
          </cell>
          <cell r="AD480">
            <v>0.03</v>
          </cell>
          <cell r="AE480">
            <v>0.9</v>
          </cell>
          <cell r="AF480">
            <v>1.9</v>
          </cell>
          <cell r="AG480">
            <v>1</v>
          </cell>
          <cell r="AH480">
            <v>0.04</v>
          </cell>
          <cell r="AI480">
            <v>0</v>
          </cell>
          <cell r="AJ480">
            <v>14</v>
          </cell>
          <cell r="AK480">
            <v>83</v>
          </cell>
          <cell r="AL480">
            <v>0.62</v>
          </cell>
          <cell r="AM480">
            <v>100</v>
          </cell>
          <cell r="AN480">
            <v>230</v>
          </cell>
          <cell r="AO480">
            <v>24</v>
          </cell>
          <cell r="AP480">
            <v>79</v>
          </cell>
          <cell r="AQ480">
            <v>30</v>
          </cell>
          <cell r="AR480">
            <v>1</v>
          </cell>
          <cell r="AS480">
            <v>0.9</v>
          </cell>
          <cell r="AU480">
            <v>0.9</v>
          </cell>
        </row>
        <row r="481">
          <cell r="A481">
            <v>575</v>
          </cell>
          <cell r="B481" t="str">
            <v>Favas frescas cruas</v>
          </cell>
          <cell r="C481" t="str">
            <v>Leguminosas, frutos de casca rija, sementes oleaginosas e especiarias</v>
          </cell>
          <cell r="D481" t="str">
            <v>Leguminosas</v>
          </cell>
          <cell r="E481" t="str">
            <v>Sementes de leguminosas frescas (feijão, ervilhas etc.)</v>
          </cell>
          <cell r="F481">
            <v>80</v>
          </cell>
          <cell r="G481">
            <v>338</v>
          </cell>
          <cell r="H481">
            <v>0.5</v>
          </cell>
          <cell r="I481">
            <v>0.1</v>
          </cell>
          <cell r="J481">
            <v>0</v>
          </cell>
          <cell r="K481">
            <v>0.3</v>
          </cell>
          <cell r="L481">
            <v>0.1</v>
          </cell>
          <cell r="M481">
            <v>0</v>
          </cell>
          <cell r="N481">
            <v>8.5</v>
          </cell>
          <cell r="O481">
            <v>1.6</v>
          </cell>
          <cell r="P481">
            <v>0.5</v>
          </cell>
          <cell r="Q481">
            <v>6.4</v>
          </cell>
          <cell r="R481">
            <v>6.1</v>
          </cell>
          <cell r="S481">
            <v>7.4</v>
          </cell>
          <cell r="T481">
            <v>0</v>
          </cell>
          <cell r="U481">
            <v>0</v>
          </cell>
          <cell r="V481">
            <v>76.599999999999994</v>
          </cell>
          <cell r="W481">
            <v>0</v>
          </cell>
          <cell r="X481">
            <v>0</v>
          </cell>
          <cell r="Y481">
            <v>11</v>
          </cell>
          <cell r="Z481">
            <v>64</v>
          </cell>
          <cell r="AA481">
            <v>0</v>
          </cell>
          <cell r="AB481">
            <v>0.46</v>
          </cell>
          <cell r="AC481">
            <v>0.04</v>
          </cell>
          <cell r="AD481">
            <v>0.04</v>
          </cell>
          <cell r="AE481">
            <v>1.2</v>
          </cell>
          <cell r="AF481">
            <v>2.4</v>
          </cell>
          <cell r="AG481">
            <v>1.2</v>
          </cell>
          <cell r="AH481">
            <v>0.06</v>
          </cell>
          <cell r="AI481">
            <v>0</v>
          </cell>
          <cell r="AJ481">
            <v>23</v>
          </cell>
          <cell r="AK481">
            <v>145</v>
          </cell>
          <cell r="AL481">
            <v>0.84</v>
          </cell>
          <cell r="AM481">
            <v>7</v>
          </cell>
          <cell r="AN481">
            <v>270</v>
          </cell>
          <cell r="AO481">
            <v>25</v>
          </cell>
          <cell r="AP481">
            <v>87</v>
          </cell>
          <cell r="AQ481">
            <v>32</v>
          </cell>
          <cell r="AR481">
            <v>1.2</v>
          </cell>
          <cell r="AS481">
            <v>1</v>
          </cell>
        </row>
        <row r="482">
          <cell r="A482">
            <v>528</v>
          </cell>
          <cell r="B482" t="str">
            <v>Favas secas cozidas (demolhadas)</v>
          </cell>
          <cell r="C482" t="str">
            <v>Leguminosas, frutos de casca rija, sementes oleaginosas e especiarias</v>
          </cell>
          <cell r="D482" t="str">
            <v>Leguminosas</v>
          </cell>
          <cell r="E482" t="str">
            <v>Leguminosas (sementes de leguminosas secas)</v>
          </cell>
          <cell r="F482">
            <v>90</v>
          </cell>
          <cell r="G482">
            <v>378</v>
          </cell>
          <cell r="H482">
            <v>0.6</v>
          </cell>
          <cell r="I482">
            <v>0.1</v>
          </cell>
          <cell r="J482">
            <v>0.1</v>
          </cell>
          <cell r="K482">
            <v>0.2</v>
          </cell>
          <cell r="L482">
            <v>0.2</v>
          </cell>
          <cell r="M482">
            <v>0</v>
          </cell>
          <cell r="N482">
            <v>10.7</v>
          </cell>
          <cell r="O482">
            <v>1.2</v>
          </cell>
          <cell r="P482">
            <v>0.4</v>
          </cell>
          <cell r="Q482">
            <v>9.1</v>
          </cell>
          <cell r="R482">
            <v>5</v>
          </cell>
          <cell r="S482">
            <v>7.9</v>
          </cell>
          <cell r="T482">
            <v>0.6</v>
          </cell>
          <cell r="U482">
            <v>0</v>
          </cell>
          <cell r="V482">
            <v>73.8</v>
          </cell>
          <cell r="W482">
            <v>0</v>
          </cell>
          <cell r="X482">
            <v>0</v>
          </cell>
          <cell r="Y482">
            <v>38</v>
          </cell>
          <cell r="Z482">
            <v>225</v>
          </cell>
          <cell r="AA482">
            <v>0</v>
          </cell>
          <cell r="AB482">
            <v>0.6</v>
          </cell>
          <cell r="AC482">
            <v>0.03</v>
          </cell>
          <cell r="AD482">
            <v>0.06</v>
          </cell>
          <cell r="AE482">
            <v>3</v>
          </cell>
          <cell r="AF482">
            <v>4.3</v>
          </cell>
          <cell r="AG482">
            <v>1.3</v>
          </cell>
          <cell r="AH482">
            <v>0.08</v>
          </cell>
          <cell r="AI482">
            <v>0</v>
          </cell>
          <cell r="AJ482">
            <v>8</v>
          </cell>
          <cell r="AK482">
            <v>32</v>
          </cell>
          <cell r="AL482">
            <v>2</v>
          </cell>
          <cell r="AM482">
            <v>250</v>
          </cell>
          <cell r="AN482">
            <v>280</v>
          </cell>
          <cell r="AO482">
            <v>56</v>
          </cell>
          <cell r="AP482">
            <v>150</v>
          </cell>
          <cell r="AQ482">
            <v>38</v>
          </cell>
          <cell r="AR482">
            <v>1.6</v>
          </cell>
          <cell r="AS482">
            <v>1</v>
          </cell>
        </row>
        <row r="483">
          <cell r="A483">
            <v>527</v>
          </cell>
          <cell r="B483" t="str">
            <v>Favas secas cruas</v>
          </cell>
          <cell r="C483" t="str">
            <v>Leguminosas, frutos de casca rija, sementes oleaginosas e especiarias</v>
          </cell>
          <cell r="D483" t="str">
            <v>Leguminosas</v>
          </cell>
          <cell r="E483" t="str">
            <v>Leguminosas (sementes de leguminosas secas)</v>
          </cell>
          <cell r="F483">
            <v>301</v>
          </cell>
          <cell r="G483">
            <v>1270</v>
          </cell>
          <cell r="H483">
            <v>1.3</v>
          </cell>
          <cell r="I483">
            <v>0.2</v>
          </cell>
          <cell r="J483">
            <v>0.3</v>
          </cell>
          <cell r="K483">
            <v>0.5</v>
          </cell>
          <cell r="L483">
            <v>0.5</v>
          </cell>
          <cell r="M483">
            <v>0</v>
          </cell>
          <cell r="N483">
            <v>32.799999999999997</v>
          </cell>
          <cell r="O483">
            <v>6.2</v>
          </cell>
          <cell r="P483">
            <v>2.2999999999999998</v>
          </cell>
          <cell r="Q483">
            <v>24.3</v>
          </cell>
          <cell r="R483">
            <v>27.6</v>
          </cell>
          <cell r="S483">
            <v>25.8</v>
          </cell>
          <cell r="T483">
            <v>0</v>
          </cell>
          <cell r="U483">
            <v>0</v>
          </cell>
          <cell r="V483">
            <v>9</v>
          </cell>
          <cell r="W483">
            <v>0</v>
          </cell>
          <cell r="X483">
            <v>0</v>
          </cell>
          <cell r="Y483">
            <v>5</v>
          </cell>
          <cell r="Z483">
            <v>30</v>
          </cell>
          <cell r="AA483">
            <v>0</v>
          </cell>
          <cell r="AB483">
            <v>0.46</v>
          </cell>
          <cell r="AC483">
            <v>0.43</v>
          </cell>
          <cell r="AD483">
            <v>0.26</v>
          </cell>
          <cell r="AE483">
            <v>2.6</v>
          </cell>
          <cell r="AF483">
            <v>6.7</v>
          </cell>
          <cell r="AG483">
            <v>4.0999999999999996</v>
          </cell>
          <cell r="AH483">
            <v>0.37</v>
          </cell>
          <cell r="AI483">
            <v>0</v>
          </cell>
          <cell r="AJ483">
            <v>0</v>
          </cell>
          <cell r="AK483">
            <v>150</v>
          </cell>
          <cell r="AL483">
            <v>3.5</v>
          </cell>
          <cell r="AM483">
            <v>13</v>
          </cell>
          <cell r="AN483">
            <v>1090</v>
          </cell>
          <cell r="AO483">
            <v>110</v>
          </cell>
          <cell r="AP483">
            <v>330</v>
          </cell>
          <cell r="AQ483">
            <v>200</v>
          </cell>
          <cell r="AR483">
            <v>5</v>
          </cell>
          <cell r="AS483">
            <v>3.2</v>
          </cell>
        </row>
        <row r="484">
          <cell r="A484">
            <v>532</v>
          </cell>
          <cell r="B484" t="str">
            <v>Feijão branco cozido (demolhado)</v>
          </cell>
          <cell r="C484" t="str">
            <v>Leguminosas, frutos de casca rija, sementes oleaginosas e especiarias</v>
          </cell>
          <cell r="D484" t="str">
            <v>Leguminosas</v>
          </cell>
          <cell r="E484" t="str">
            <v>Leguminosas (sementes de leguminosas secas)</v>
          </cell>
          <cell r="F484">
            <v>103</v>
          </cell>
          <cell r="G484">
            <v>433</v>
          </cell>
          <cell r="H484">
            <v>0.5</v>
          </cell>
          <cell r="I484">
            <v>0.1</v>
          </cell>
          <cell r="J484">
            <v>0.1</v>
          </cell>
          <cell r="K484">
            <v>0.2</v>
          </cell>
          <cell r="L484">
            <v>0.2</v>
          </cell>
          <cell r="M484">
            <v>0</v>
          </cell>
          <cell r="N484">
            <v>14.6</v>
          </cell>
          <cell r="O484">
            <v>0.7</v>
          </cell>
          <cell r="P484">
            <v>0.6</v>
          </cell>
          <cell r="Q484">
            <v>13.3</v>
          </cell>
          <cell r="R484">
            <v>6.7</v>
          </cell>
          <cell r="S484">
            <v>6.6</v>
          </cell>
          <cell r="T484">
            <v>0.6</v>
          </cell>
          <cell r="U484">
            <v>0</v>
          </cell>
          <cell r="V484">
            <v>69.599999999999994</v>
          </cell>
          <cell r="W484">
            <v>0</v>
          </cell>
          <cell r="X484">
            <v>0</v>
          </cell>
          <cell r="Y484">
            <v>0</v>
          </cell>
          <cell r="Z484">
            <v>0</v>
          </cell>
          <cell r="AA484">
            <v>0</v>
          </cell>
          <cell r="AB484">
            <v>7.0000000000000007E-2</v>
          </cell>
          <cell r="AC484">
            <v>0.1</v>
          </cell>
          <cell r="AD484">
            <v>0.04</v>
          </cell>
          <cell r="AE484">
            <v>0.6</v>
          </cell>
          <cell r="AF484">
            <v>1.7</v>
          </cell>
          <cell r="AG484">
            <v>1.1000000000000001</v>
          </cell>
          <cell r="AH484">
            <v>0.12</v>
          </cell>
          <cell r="AI484">
            <v>0</v>
          </cell>
          <cell r="AJ484">
            <v>0</v>
          </cell>
          <cell r="AK484">
            <v>43</v>
          </cell>
          <cell r="AL484">
            <v>2</v>
          </cell>
          <cell r="AM484">
            <v>260</v>
          </cell>
          <cell r="AN484">
            <v>320</v>
          </cell>
          <cell r="AO484">
            <v>65</v>
          </cell>
          <cell r="AP484">
            <v>120</v>
          </cell>
          <cell r="AQ484">
            <v>47</v>
          </cell>
          <cell r="AR484">
            <v>2.5</v>
          </cell>
          <cell r="AS484">
            <v>1</v>
          </cell>
          <cell r="AU484">
            <v>0.2</v>
          </cell>
        </row>
        <row r="485">
          <cell r="A485">
            <v>531</v>
          </cell>
          <cell r="B485" t="str">
            <v>Feijão branco, cru, seco</v>
          </cell>
          <cell r="C485" t="str">
            <v>Leguminosas, frutos de casca rija, sementes oleaginosas e especiarias</v>
          </cell>
          <cell r="D485" t="str">
            <v>Leguminosas</v>
          </cell>
          <cell r="E485" t="str">
            <v>Leguminosas (sementes de leguminosas secas)</v>
          </cell>
          <cell r="F485">
            <v>308</v>
          </cell>
          <cell r="G485">
            <v>1300</v>
          </cell>
          <cell r="H485">
            <v>0.1</v>
          </cell>
          <cell r="I485">
            <v>0</v>
          </cell>
          <cell r="J485">
            <v>0</v>
          </cell>
          <cell r="K485">
            <v>0</v>
          </cell>
          <cell r="L485">
            <v>0.01</v>
          </cell>
          <cell r="M485">
            <v>0</v>
          </cell>
          <cell r="N485">
            <v>43.9</v>
          </cell>
          <cell r="O485">
            <v>2</v>
          </cell>
          <cell r="P485">
            <v>3.8</v>
          </cell>
          <cell r="Q485">
            <v>41.9</v>
          </cell>
          <cell r="R485">
            <v>22.9</v>
          </cell>
          <cell r="S485">
            <v>21.3</v>
          </cell>
          <cell r="T485">
            <v>0</v>
          </cell>
          <cell r="U485">
            <v>0</v>
          </cell>
          <cell r="V485">
            <v>12.3</v>
          </cell>
          <cell r="W485">
            <v>0</v>
          </cell>
          <cell r="X485">
            <v>0</v>
          </cell>
          <cell r="Y485">
            <v>0</v>
          </cell>
          <cell r="Z485">
            <v>0</v>
          </cell>
          <cell r="AA485">
            <v>0</v>
          </cell>
          <cell r="AB485">
            <v>0.2</v>
          </cell>
          <cell r="AC485">
            <v>0.35</v>
          </cell>
          <cell r="AD485">
            <v>0.17</v>
          </cell>
          <cell r="AE485">
            <v>1.5</v>
          </cell>
          <cell r="AF485">
            <v>4.5999999999999996</v>
          </cell>
          <cell r="AG485">
            <v>3.4</v>
          </cell>
          <cell r="AH485">
            <v>0.35</v>
          </cell>
          <cell r="AI485">
            <v>0</v>
          </cell>
          <cell r="AJ485">
            <v>0</v>
          </cell>
          <cell r="AK485">
            <v>300</v>
          </cell>
          <cell r="AL485">
            <v>3.95</v>
          </cell>
          <cell r="AM485">
            <v>10</v>
          </cell>
          <cell r="AN485">
            <v>1490</v>
          </cell>
          <cell r="AO485">
            <v>150</v>
          </cell>
          <cell r="AP485">
            <v>480</v>
          </cell>
          <cell r="AQ485">
            <v>160</v>
          </cell>
          <cell r="AR485">
            <v>6.5</v>
          </cell>
          <cell r="AS485">
            <v>3.2</v>
          </cell>
          <cell r="AT485">
            <v>17</v>
          </cell>
          <cell r="AU485">
            <v>4.7</v>
          </cell>
        </row>
        <row r="486">
          <cell r="A486">
            <v>220024</v>
          </cell>
          <cell r="B486" t="str">
            <v>Feijão catarino, cru, seco</v>
          </cell>
          <cell r="C486" t="str">
            <v>Leguminosas, frutos de casca rija, sementes oleaginosas e especiarias</v>
          </cell>
          <cell r="D486" t="str">
            <v>Leguminosas</v>
          </cell>
          <cell r="E486" t="str">
            <v>Leguminosas (sementes de leguminosas secas)</v>
          </cell>
          <cell r="F486">
            <v>302</v>
          </cell>
          <cell r="G486">
            <v>1280</v>
          </cell>
          <cell r="H486">
            <v>0.1</v>
          </cell>
          <cell r="I486">
            <v>0</v>
          </cell>
          <cell r="J486">
            <v>0</v>
          </cell>
          <cell r="K486">
            <v>0</v>
          </cell>
          <cell r="L486">
            <v>0.01</v>
          </cell>
          <cell r="M486">
            <v>0</v>
          </cell>
          <cell r="N486">
            <v>47.9</v>
          </cell>
          <cell r="O486">
            <v>0.2</v>
          </cell>
          <cell r="P486">
            <v>0</v>
          </cell>
          <cell r="Q486">
            <v>36.5</v>
          </cell>
          <cell r="R486">
            <v>14</v>
          </cell>
          <cell r="S486">
            <v>20.3</v>
          </cell>
          <cell r="T486">
            <v>0</v>
          </cell>
          <cell r="U486">
            <v>0</v>
          </cell>
          <cell r="V486">
            <v>13.7</v>
          </cell>
          <cell r="W486">
            <v>0</v>
          </cell>
          <cell r="X486">
            <v>0</v>
          </cell>
          <cell r="Y486">
            <v>2</v>
          </cell>
          <cell r="Z486">
            <v>12</v>
          </cell>
          <cell r="AA486">
            <v>0</v>
          </cell>
          <cell r="AB486">
            <v>0.3</v>
          </cell>
          <cell r="AC486">
            <v>0.65</v>
          </cell>
          <cell r="AD486">
            <v>0.19</v>
          </cell>
          <cell r="AE486">
            <v>1.42</v>
          </cell>
          <cell r="AF486">
            <v>5.12</v>
          </cell>
          <cell r="AG486">
            <v>3.7</v>
          </cell>
          <cell r="AH486">
            <v>0.4</v>
          </cell>
          <cell r="AI486">
            <v>0</v>
          </cell>
          <cell r="AJ486">
            <v>0</v>
          </cell>
          <cell r="AK486">
            <v>130</v>
          </cell>
          <cell r="AL486">
            <v>3.44</v>
          </cell>
          <cell r="AM486">
            <v>10</v>
          </cell>
          <cell r="AN486">
            <v>1270</v>
          </cell>
          <cell r="AO486">
            <v>120</v>
          </cell>
          <cell r="AP486">
            <v>400</v>
          </cell>
          <cell r="AQ486">
            <v>150</v>
          </cell>
          <cell r="AR486">
            <v>7.2</v>
          </cell>
          <cell r="AS486">
            <v>2.7</v>
          </cell>
          <cell r="AT486">
            <v>2.8</v>
          </cell>
          <cell r="AU486">
            <v>4.7</v>
          </cell>
        </row>
        <row r="487">
          <cell r="A487">
            <v>1202</v>
          </cell>
          <cell r="B487" t="str">
            <v>Feijão encarnado, cru, seco</v>
          </cell>
          <cell r="C487" t="str">
            <v>Leguminosas, frutos de casca rija, sementes oleaginosas e especiarias</v>
          </cell>
          <cell r="D487" t="str">
            <v>Leguminosas</v>
          </cell>
          <cell r="E487" t="str">
            <v>Leguminosas (sementes de leguminosas secas)</v>
          </cell>
          <cell r="F487">
            <v>310</v>
          </cell>
          <cell r="G487">
            <v>1310</v>
          </cell>
          <cell r="H487">
            <v>0.5</v>
          </cell>
          <cell r="I487">
            <v>0.1</v>
          </cell>
          <cell r="J487">
            <v>0.1</v>
          </cell>
          <cell r="K487">
            <v>0.4</v>
          </cell>
          <cell r="L487">
            <v>0.1</v>
          </cell>
          <cell r="M487">
            <v>0</v>
          </cell>
          <cell r="N487">
            <v>47.9</v>
          </cell>
          <cell r="O487">
            <v>1.7</v>
          </cell>
          <cell r="P487">
            <v>0</v>
          </cell>
          <cell r="Q487">
            <v>46.2</v>
          </cell>
          <cell r="R487">
            <v>14</v>
          </cell>
          <cell r="S487">
            <v>21.5</v>
          </cell>
          <cell r="T487">
            <v>0</v>
          </cell>
          <cell r="U487">
            <v>0</v>
          </cell>
          <cell r="V487">
            <v>12.4</v>
          </cell>
          <cell r="W487">
            <v>0</v>
          </cell>
          <cell r="X487">
            <v>0</v>
          </cell>
          <cell r="Y487">
            <v>2</v>
          </cell>
          <cell r="Z487">
            <v>12</v>
          </cell>
          <cell r="AA487">
            <v>0</v>
          </cell>
          <cell r="AB487">
            <v>0.3</v>
          </cell>
          <cell r="AC487">
            <v>0.65</v>
          </cell>
          <cell r="AD487">
            <v>0.19</v>
          </cell>
          <cell r="AE487">
            <v>1.9</v>
          </cell>
          <cell r="AF487">
            <v>5.8</v>
          </cell>
          <cell r="AG487">
            <v>3.7</v>
          </cell>
          <cell r="AH487">
            <v>0.4</v>
          </cell>
          <cell r="AI487">
            <v>0</v>
          </cell>
          <cell r="AJ487">
            <v>0</v>
          </cell>
          <cell r="AK487">
            <v>130</v>
          </cell>
          <cell r="AL487">
            <v>3.67</v>
          </cell>
          <cell r="AM487">
            <v>10</v>
          </cell>
          <cell r="AN487">
            <v>1330</v>
          </cell>
          <cell r="AO487">
            <v>100</v>
          </cell>
          <cell r="AP487">
            <v>420</v>
          </cell>
          <cell r="AQ487">
            <v>150</v>
          </cell>
          <cell r="AR487">
            <v>8</v>
          </cell>
          <cell r="AS487">
            <v>2.9</v>
          </cell>
          <cell r="AT487">
            <v>15</v>
          </cell>
          <cell r="AU487">
            <v>4.7</v>
          </cell>
        </row>
        <row r="488">
          <cell r="A488">
            <v>529</v>
          </cell>
          <cell r="B488" t="str">
            <v>Feijão frade, cru, seco</v>
          </cell>
          <cell r="C488" t="str">
            <v>Leguminosas, frutos de casca rija, sementes oleaginosas e especiarias</v>
          </cell>
          <cell r="D488" t="str">
            <v>Leguminosas</v>
          </cell>
          <cell r="E488" t="str">
            <v>Leguminosas (sementes de leguminosas secas)</v>
          </cell>
          <cell r="F488">
            <v>339</v>
          </cell>
          <cell r="G488">
            <v>1430</v>
          </cell>
          <cell r="H488">
            <v>1.5</v>
          </cell>
          <cell r="I488">
            <v>0.5</v>
          </cell>
          <cell r="J488">
            <v>0.1</v>
          </cell>
          <cell r="K488">
            <v>0.8</v>
          </cell>
          <cell r="L488">
            <v>0.4</v>
          </cell>
          <cell r="M488">
            <v>0</v>
          </cell>
          <cell r="N488">
            <v>55.3</v>
          </cell>
          <cell r="O488">
            <v>1.7</v>
          </cell>
          <cell r="P488">
            <v>3.9</v>
          </cell>
          <cell r="Q488">
            <v>53.6</v>
          </cell>
          <cell r="R488">
            <v>9.4</v>
          </cell>
          <cell r="S488">
            <v>21.4</v>
          </cell>
          <cell r="T488">
            <v>0</v>
          </cell>
          <cell r="U488">
            <v>0</v>
          </cell>
          <cell r="V488">
            <v>11.2</v>
          </cell>
          <cell r="W488">
            <v>0</v>
          </cell>
          <cell r="X488">
            <v>0</v>
          </cell>
          <cell r="Y488">
            <v>5</v>
          </cell>
          <cell r="Z488">
            <v>30</v>
          </cell>
          <cell r="AA488">
            <v>0</v>
          </cell>
          <cell r="AB488">
            <v>0.3</v>
          </cell>
          <cell r="AC488">
            <v>0.54</v>
          </cell>
          <cell r="AD488">
            <v>0.18</v>
          </cell>
          <cell r="AE488">
            <v>1.01</v>
          </cell>
          <cell r="AF488">
            <v>6.9</v>
          </cell>
          <cell r="AG488">
            <v>4.8</v>
          </cell>
          <cell r="AH488">
            <v>0.37</v>
          </cell>
          <cell r="AI488">
            <v>0</v>
          </cell>
          <cell r="AJ488">
            <v>0</v>
          </cell>
          <cell r="AK488">
            <v>630</v>
          </cell>
          <cell r="AL488">
            <v>3.3</v>
          </cell>
          <cell r="AM488">
            <v>10</v>
          </cell>
          <cell r="AN488">
            <v>1150</v>
          </cell>
          <cell r="AO488">
            <v>62</v>
          </cell>
          <cell r="AP488">
            <v>340</v>
          </cell>
          <cell r="AQ488">
            <v>170</v>
          </cell>
          <cell r="AR488">
            <v>5.5</v>
          </cell>
          <cell r="AS488">
            <v>3.4</v>
          </cell>
          <cell r="AT488">
            <v>50</v>
          </cell>
          <cell r="AU488">
            <v>4.7</v>
          </cell>
        </row>
        <row r="489">
          <cell r="A489">
            <v>530</v>
          </cell>
          <cell r="B489" t="str">
            <v>Feijão frade, demolhado, cozido</v>
          </cell>
          <cell r="C489" t="str">
            <v>Leguminosas, frutos de casca rija, sementes oleaginosas e especiarias</v>
          </cell>
          <cell r="D489" t="str">
            <v>Leguminosas</v>
          </cell>
          <cell r="E489" t="str">
            <v>Leguminosas (sementes de leguminosas secas)</v>
          </cell>
          <cell r="F489">
            <v>123</v>
          </cell>
          <cell r="G489">
            <v>521</v>
          </cell>
          <cell r="H489">
            <v>0.7</v>
          </cell>
          <cell r="I489">
            <v>0.2</v>
          </cell>
          <cell r="J489">
            <v>0.1</v>
          </cell>
          <cell r="K489">
            <v>0.3</v>
          </cell>
          <cell r="L489">
            <v>0.3</v>
          </cell>
          <cell r="M489">
            <v>0</v>
          </cell>
          <cell r="N489">
            <v>18.100000000000001</v>
          </cell>
          <cell r="O489">
            <v>1</v>
          </cell>
          <cell r="P489">
            <v>0.7</v>
          </cell>
          <cell r="Q489">
            <v>16.399999999999999</v>
          </cell>
          <cell r="R489">
            <v>4.7</v>
          </cell>
          <cell r="S489">
            <v>8.8000000000000007</v>
          </cell>
          <cell r="T489">
            <v>0.6</v>
          </cell>
          <cell r="U489">
            <v>0</v>
          </cell>
          <cell r="V489">
            <v>66.2</v>
          </cell>
          <cell r="W489">
            <v>0</v>
          </cell>
          <cell r="X489">
            <v>0</v>
          </cell>
          <cell r="Y489">
            <v>2</v>
          </cell>
          <cell r="Z489">
            <v>13</v>
          </cell>
          <cell r="AA489">
            <v>0</v>
          </cell>
          <cell r="AB489">
            <v>0.2</v>
          </cell>
          <cell r="AC489">
            <v>0.19</v>
          </cell>
          <cell r="AD489">
            <v>0.05</v>
          </cell>
          <cell r="AE489">
            <v>0.5</v>
          </cell>
          <cell r="AF489">
            <v>2.4</v>
          </cell>
          <cell r="AG489">
            <v>1.9</v>
          </cell>
          <cell r="AH489">
            <v>0.1</v>
          </cell>
          <cell r="AI489">
            <v>0</v>
          </cell>
          <cell r="AJ489">
            <v>0</v>
          </cell>
          <cell r="AK489">
            <v>210</v>
          </cell>
          <cell r="AL489">
            <v>1.4</v>
          </cell>
          <cell r="AM489">
            <v>250</v>
          </cell>
          <cell r="AN489">
            <v>320</v>
          </cell>
          <cell r="AO489">
            <v>21</v>
          </cell>
          <cell r="AP489">
            <v>140</v>
          </cell>
          <cell r="AQ489">
            <v>47</v>
          </cell>
          <cell r="AR489">
            <v>1.9</v>
          </cell>
          <cell r="AS489">
            <v>1.1000000000000001</v>
          </cell>
          <cell r="AU489">
            <v>0.3</v>
          </cell>
        </row>
        <row r="490">
          <cell r="A490">
            <v>534</v>
          </cell>
          <cell r="B490" t="str">
            <v>Feijão manteiga cozido (demolhado)</v>
          </cell>
          <cell r="C490" t="str">
            <v>Leguminosas, frutos de casca rija, sementes oleaginosas e especiarias</v>
          </cell>
          <cell r="D490" t="str">
            <v>Leguminosas</v>
          </cell>
          <cell r="E490" t="str">
            <v>Leguminosas (sementes de leguminosas secas)</v>
          </cell>
          <cell r="F490">
            <v>107</v>
          </cell>
          <cell r="G490">
            <v>449</v>
          </cell>
          <cell r="H490">
            <v>0.6</v>
          </cell>
          <cell r="I490">
            <v>0.1</v>
          </cell>
          <cell r="J490">
            <v>0.2</v>
          </cell>
          <cell r="K490">
            <v>0.2</v>
          </cell>
          <cell r="L490">
            <v>0.2</v>
          </cell>
          <cell r="M490">
            <v>0</v>
          </cell>
          <cell r="N490">
            <v>14</v>
          </cell>
          <cell r="O490">
            <v>0.8</v>
          </cell>
          <cell r="P490">
            <v>1.7</v>
          </cell>
          <cell r="Q490">
            <v>11.5</v>
          </cell>
          <cell r="R490">
            <v>7</v>
          </cell>
          <cell r="S490">
            <v>7.8</v>
          </cell>
          <cell r="T490">
            <v>0.6</v>
          </cell>
          <cell r="U490">
            <v>0</v>
          </cell>
          <cell r="V490">
            <v>68.599999999999994</v>
          </cell>
          <cell r="W490">
            <v>0</v>
          </cell>
          <cell r="X490">
            <v>0</v>
          </cell>
          <cell r="Y490">
            <v>1</v>
          </cell>
          <cell r="Z490">
            <v>4</v>
          </cell>
          <cell r="AA490">
            <v>0</v>
          </cell>
          <cell r="AB490">
            <v>0.1</v>
          </cell>
          <cell r="AC490">
            <v>0.14000000000000001</v>
          </cell>
          <cell r="AD490">
            <v>7.0000000000000007E-2</v>
          </cell>
          <cell r="AE490">
            <v>0.7</v>
          </cell>
          <cell r="AF490">
            <v>1.9</v>
          </cell>
          <cell r="AG490">
            <v>1.2</v>
          </cell>
          <cell r="AH490">
            <v>0.1</v>
          </cell>
          <cell r="AI490">
            <v>0</v>
          </cell>
          <cell r="AJ490">
            <v>0</v>
          </cell>
          <cell r="AK490">
            <v>43</v>
          </cell>
          <cell r="AL490">
            <v>2</v>
          </cell>
          <cell r="AM490">
            <v>250</v>
          </cell>
          <cell r="AN490">
            <v>420</v>
          </cell>
          <cell r="AO490">
            <v>50</v>
          </cell>
          <cell r="AP490">
            <v>150</v>
          </cell>
          <cell r="AQ490">
            <v>51</v>
          </cell>
          <cell r="AR490">
            <v>2.7</v>
          </cell>
          <cell r="AS490">
            <v>1</v>
          </cell>
          <cell r="AU490">
            <v>0.2</v>
          </cell>
        </row>
        <row r="491">
          <cell r="A491">
            <v>533</v>
          </cell>
          <cell r="B491" t="str">
            <v>Feijão manteiga, cru, seco</v>
          </cell>
          <cell r="C491" t="str">
            <v>Leguminosas, frutos de casca rija, sementes oleaginosas e especiarias</v>
          </cell>
          <cell r="D491" t="str">
            <v>Leguminosas</v>
          </cell>
          <cell r="E491" t="str">
            <v>Leguminosas (sementes de leguminosas secas)</v>
          </cell>
          <cell r="F491">
            <v>313</v>
          </cell>
          <cell r="G491">
            <v>1320</v>
          </cell>
          <cell r="H491">
            <v>0.1</v>
          </cell>
          <cell r="I491">
            <v>0</v>
          </cell>
          <cell r="J491">
            <v>0</v>
          </cell>
          <cell r="K491">
            <v>0</v>
          </cell>
          <cell r="L491">
            <v>0.01</v>
          </cell>
          <cell r="M491">
            <v>0</v>
          </cell>
          <cell r="N491">
            <v>42.6</v>
          </cell>
          <cell r="O491">
            <v>1.7</v>
          </cell>
          <cell r="P491">
            <v>3.6</v>
          </cell>
          <cell r="Q491">
            <v>40.9</v>
          </cell>
          <cell r="R491">
            <v>22.9</v>
          </cell>
          <cell r="S491">
            <v>24</v>
          </cell>
          <cell r="T491">
            <v>0</v>
          </cell>
          <cell r="U491">
            <v>0</v>
          </cell>
          <cell r="V491">
            <v>11.5</v>
          </cell>
          <cell r="W491">
            <v>0</v>
          </cell>
          <cell r="X491">
            <v>0</v>
          </cell>
          <cell r="Y491">
            <v>0</v>
          </cell>
          <cell r="Z491">
            <v>0</v>
          </cell>
          <cell r="AA491">
            <v>0</v>
          </cell>
          <cell r="AB491">
            <v>0.3</v>
          </cell>
          <cell r="AC491">
            <v>0.61</v>
          </cell>
          <cell r="AD491">
            <v>0.19</v>
          </cell>
          <cell r="AE491">
            <v>1.57</v>
          </cell>
          <cell r="AF491">
            <v>4.9000000000000004</v>
          </cell>
          <cell r="AG491">
            <v>3.5</v>
          </cell>
          <cell r="AH491">
            <v>0.6</v>
          </cell>
          <cell r="AI491">
            <v>0</v>
          </cell>
          <cell r="AJ491">
            <v>0</v>
          </cell>
          <cell r="AK491">
            <v>360</v>
          </cell>
          <cell r="AL491">
            <v>4.01</v>
          </cell>
          <cell r="AM491">
            <v>10</v>
          </cell>
          <cell r="AN491">
            <v>1630</v>
          </cell>
          <cell r="AO491">
            <v>120</v>
          </cell>
          <cell r="AP491">
            <v>420</v>
          </cell>
          <cell r="AQ491">
            <v>140</v>
          </cell>
          <cell r="AR491">
            <v>6.9</v>
          </cell>
          <cell r="AS491">
            <v>3</v>
          </cell>
          <cell r="AT491">
            <v>8.5</v>
          </cell>
          <cell r="AU491">
            <v>4.7</v>
          </cell>
        </row>
        <row r="492">
          <cell r="A492">
            <v>220025</v>
          </cell>
          <cell r="B492" t="str">
            <v>Feijão preto, cru, seco</v>
          </cell>
          <cell r="C492" t="str">
            <v>Leguminosas, frutos de casca rija, sementes oleaginosas e especiarias</v>
          </cell>
          <cell r="D492" t="str">
            <v>Leguminosas</v>
          </cell>
          <cell r="E492" t="str">
            <v>Leguminosas (sementes de leguminosas secas)</v>
          </cell>
          <cell r="F492">
            <v>318</v>
          </cell>
          <cell r="G492">
            <v>1340</v>
          </cell>
          <cell r="H492">
            <v>1</v>
          </cell>
          <cell r="I492">
            <v>0.2</v>
          </cell>
          <cell r="J492">
            <v>0.1</v>
          </cell>
          <cell r="K492">
            <v>0.7</v>
          </cell>
          <cell r="L492">
            <v>0.3</v>
          </cell>
          <cell r="M492">
            <v>0</v>
          </cell>
          <cell r="N492">
            <v>47.9</v>
          </cell>
          <cell r="O492">
            <v>4.7</v>
          </cell>
          <cell r="P492">
            <v>0</v>
          </cell>
          <cell r="Q492">
            <v>32</v>
          </cell>
          <cell r="R492">
            <v>14</v>
          </cell>
          <cell r="S492">
            <v>22.4</v>
          </cell>
          <cell r="T492">
            <v>0</v>
          </cell>
          <cell r="U492">
            <v>0</v>
          </cell>
          <cell r="V492">
            <v>12.7</v>
          </cell>
          <cell r="W492">
            <v>0</v>
          </cell>
          <cell r="X492">
            <v>0</v>
          </cell>
          <cell r="Y492">
            <v>2</v>
          </cell>
          <cell r="Z492">
            <v>12</v>
          </cell>
          <cell r="AA492">
            <v>0</v>
          </cell>
          <cell r="AB492">
            <v>0.3</v>
          </cell>
          <cell r="AC492">
            <v>0.65</v>
          </cell>
          <cell r="AD492">
            <v>0.19</v>
          </cell>
          <cell r="AE492">
            <v>0.5</v>
          </cell>
          <cell r="AF492">
            <v>4.2</v>
          </cell>
          <cell r="AG492">
            <v>3.7</v>
          </cell>
          <cell r="AH492">
            <v>0.4</v>
          </cell>
          <cell r="AI492">
            <v>0</v>
          </cell>
          <cell r="AJ492">
            <v>0</v>
          </cell>
          <cell r="AK492">
            <v>130</v>
          </cell>
          <cell r="AL492">
            <v>3.7</v>
          </cell>
          <cell r="AM492">
            <v>10</v>
          </cell>
          <cell r="AN492">
            <v>1530</v>
          </cell>
          <cell r="AO492">
            <v>110</v>
          </cell>
          <cell r="AP492">
            <v>370</v>
          </cell>
          <cell r="AQ492">
            <v>160</v>
          </cell>
          <cell r="AR492">
            <v>6.7</v>
          </cell>
          <cell r="AS492">
            <v>2.4</v>
          </cell>
          <cell r="AT492">
            <v>8.8000000000000007</v>
          </cell>
          <cell r="AU492">
            <v>73</v>
          </cell>
        </row>
        <row r="493">
          <cell r="A493">
            <v>578</v>
          </cell>
          <cell r="B493" t="str">
            <v>Feijão-verde fresco cozido</v>
          </cell>
          <cell r="C493" t="str">
            <v>Produtos hortícolas e derivados</v>
          </cell>
          <cell r="D493" t="str">
            <v>Vagens de leguminosas</v>
          </cell>
          <cell r="E493" t="str">
            <v>Feijões (com vagem) e similares-</v>
          </cell>
          <cell r="F493">
            <v>30</v>
          </cell>
          <cell r="G493">
            <v>125</v>
          </cell>
          <cell r="H493">
            <v>0.3</v>
          </cell>
          <cell r="I493">
            <v>0.1</v>
          </cell>
          <cell r="J493">
            <v>0</v>
          </cell>
          <cell r="K493">
            <v>0.2</v>
          </cell>
          <cell r="L493">
            <v>0.1</v>
          </cell>
          <cell r="M493">
            <v>0</v>
          </cell>
          <cell r="N493">
            <v>3.5</v>
          </cell>
          <cell r="O493">
            <v>2.5</v>
          </cell>
          <cell r="P493">
            <v>0</v>
          </cell>
          <cell r="Q493">
            <v>1</v>
          </cell>
          <cell r="R493">
            <v>3</v>
          </cell>
          <cell r="S493">
            <v>1.8</v>
          </cell>
          <cell r="T493">
            <v>0.2</v>
          </cell>
          <cell r="U493">
            <v>0</v>
          </cell>
          <cell r="V493">
            <v>90.8</v>
          </cell>
          <cell r="W493">
            <v>0</v>
          </cell>
          <cell r="X493">
            <v>0</v>
          </cell>
          <cell r="Y493">
            <v>40</v>
          </cell>
          <cell r="Z493">
            <v>239</v>
          </cell>
          <cell r="AA493">
            <v>0</v>
          </cell>
          <cell r="AB493">
            <v>0.18</v>
          </cell>
          <cell r="AC493">
            <v>0.04</v>
          </cell>
          <cell r="AD493">
            <v>0.06</v>
          </cell>
          <cell r="AE493">
            <v>0.6</v>
          </cell>
          <cell r="AF493">
            <v>1</v>
          </cell>
          <cell r="AG493">
            <v>0.4</v>
          </cell>
          <cell r="AH493">
            <v>0.04</v>
          </cell>
          <cell r="AI493">
            <v>0</v>
          </cell>
          <cell r="AJ493">
            <v>11</v>
          </cell>
          <cell r="AK493">
            <v>49</v>
          </cell>
          <cell r="AL493">
            <v>0.65</v>
          </cell>
          <cell r="AM493">
            <v>98</v>
          </cell>
          <cell r="AN493">
            <v>230</v>
          </cell>
          <cell r="AO493">
            <v>41</v>
          </cell>
          <cell r="AP493">
            <v>34</v>
          </cell>
          <cell r="AQ493">
            <v>17</v>
          </cell>
          <cell r="AR493">
            <v>0.6</v>
          </cell>
          <cell r="AS493">
            <v>0.2</v>
          </cell>
          <cell r="AU493">
            <v>1.7</v>
          </cell>
        </row>
        <row r="494">
          <cell r="A494">
            <v>577</v>
          </cell>
          <cell r="B494" t="str">
            <v>Feijão-verde fresco cru</v>
          </cell>
          <cell r="C494" t="str">
            <v>Produtos hortícolas e derivados</v>
          </cell>
          <cell r="D494" t="str">
            <v>Vagens de leguminosas</v>
          </cell>
          <cell r="E494" t="str">
            <v>Feijões (com vagem) e similares-</v>
          </cell>
          <cell r="F494">
            <v>32</v>
          </cell>
          <cell r="G494">
            <v>132</v>
          </cell>
          <cell r="H494">
            <v>0.3</v>
          </cell>
          <cell r="I494">
            <v>0.1</v>
          </cell>
          <cell r="J494">
            <v>0</v>
          </cell>
          <cell r="K494">
            <v>0.2</v>
          </cell>
          <cell r="L494">
            <v>0.1</v>
          </cell>
          <cell r="M494">
            <v>0</v>
          </cell>
          <cell r="N494">
            <v>3.8</v>
          </cell>
          <cell r="O494">
            <v>2.8</v>
          </cell>
          <cell r="P494">
            <v>0</v>
          </cell>
          <cell r="Q494">
            <v>1</v>
          </cell>
          <cell r="R494">
            <v>3</v>
          </cell>
          <cell r="S494">
            <v>1.9</v>
          </cell>
          <cell r="T494">
            <v>0</v>
          </cell>
          <cell r="U494">
            <v>0</v>
          </cell>
          <cell r="V494">
            <v>90</v>
          </cell>
          <cell r="W494">
            <v>0</v>
          </cell>
          <cell r="X494">
            <v>0</v>
          </cell>
          <cell r="Y494">
            <v>43</v>
          </cell>
          <cell r="Z494">
            <v>260</v>
          </cell>
          <cell r="AA494">
            <v>0</v>
          </cell>
          <cell r="AB494">
            <v>0.2</v>
          </cell>
          <cell r="AC494">
            <v>0.05</v>
          </cell>
          <cell r="AD494">
            <v>7.0000000000000007E-2</v>
          </cell>
          <cell r="AE494">
            <v>0.7</v>
          </cell>
          <cell r="AF494">
            <v>1.2</v>
          </cell>
          <cell r="AG494">
            <v>0.5</v>
          </cell>
          <cell r="AH494">
            <v>0.05</v>
          </cell>
          <cell r="AI494">
            <v>0</v>
          </cell>
          <cell r="AJ494">
            <v>17</v>
          </cell>
          <cell r="AK494">
            <v>80</v>
          </cell>
          <cell r="AL494">
            <v>0.98</v>
          </cell>
          <cell r="AM494">
            <v>2</v>
          </cell>
          <cell r="AN494">
            <v>250</v>
          </cell>
          <cell r="AO494">
            <v>40</v>
          </cell>
          <cell r="AP494">
            <v>35</v>
          </cell>
          <cell r="AQ494">
            <v>17</v>
          </cell>
          <cell r="AR494">
            <v>0.7</v>
          </cell>
          <cell r="AS494">
            <v>0.2</v>
          </cell>
        </row>
        <row r="495">
          <cell r="A495">
            <v>1900000011</v>
          </cell>
          <cell r="B495" t="str">
            <v>Feijoa (polpa)</v>
          </cell>
          <cell r="C495" t="str">
            <v>Frutos e produtos derivados de frutos</v>
          </cell>
          <cell r="D495" t="str">
            <v>Fruta utilizada como fruta</v>
          </cell>
          <cell r="E495" t="str">
            <v>Frutos diversos com casca não comestível, grandes</v>
          </cell>
          <cell r="F495">
            <v>52</v>
          </cell>
          <cell r="G495">
            <v>221</v>
          </cell>
          <cell r="H495">
            <v>0.5</v>
          </cell>
          <cell r="I495">
            <v>0.1</v>
          </cell>
          <cell r="J495">
            <v>0</v>
          </cell>
          <cell r="K495">
            <v>0.2</v>
          </cell>
          <cell r="L495">
            <v>0.2</v>
          </cell>
          <cell r="M495">
            <v>0</v>
          </cell>
          <cell r="N495">
            <v>9.8000000000000007</v>
          </cell>
          <cell r="O495">
            <v>9.5</v>
          </cell>
          <cell r="P495">
            <v>0</v>
          </cell>
          <cell r="Q495">
            <v>0.3</v>
          </cell>
          <cell r="R495">
            <v>2.1</v>
          </cell>
          <cell r="S495">
            <v>0.9</v>
          </cell>
          <cell r="T495">
            <v>0</v>
          </cell>
          <cell r="U495">
            <v>0</v>
          </cell>
          <cell r="V495">
            <v>85</v>
          </cell>
          <cell r="W495">
            <v>0.3</v>
          </cell>
          <cell r="X495">
            <v>0</v>
          </cell>
          <cell r="Y495">
            <v>5</v>
          </cell>
          <cell r="Z495">
            <v>31</v>
          </cell>
          <cell r="AA495">
            <v>0</v>
          </cell>
          <cell r="AB495">
            <v>0.18</v>
          </cell>
          <cell r="AC495">
            <v>0.01</v>
          </cell>
          <cell r="AD495">
            <v>0.01</v>
          </cell>
          <cell r="AE495">
            <v>0.2</v>
          </cell>
          <cell r="AF495">
            <v>0.2</v>
          </cell>
          <cell r="AG495">
            <v>0</v>
          </cell>
          <cell r="AH495">
            <v>0.05</v>
          </cell>
          <cell r="AI495">
            <v>0</v>
          </cell>
          <cell r="AJ495">
            <v>29</v>
          </cell>
          <cell r="AK495">
            <v>38</v>
          </cell>
          <cell r="AL495">
            <v>0.74</v>
          </cell>
          <cell r="AM495">
            <v>3</v>
          </cell>
          <cell r="AN495">
            <v>130</v>
          </cell>
          <cell r="AO495">
            <v>5</v>
          </cell>
          <cell r="AP495">
            <v>13</v>
          </cell>
          <cell r="AQ495">
            <v>7</v>
          </cell>
          <cell r="AR495">
            <v>0.1</v>
          </cell>
          <cell r="AS495">
            <v>0.1</v>
          </cell>
        </row>
        <row r="496">
          <cell r="A496">
            <v>950</v>
          </cell>
          <cell r="B496" t="str">
            <v>Feijoada com carne de porco</v>
          </cell>
          <cell r="C496" t="str">
            <v>Pratos compostos</v>
          </cell>
          <cell r="D496" t="str">
            <v>Pratos, incl. refeições prontas a comer (excluindo sopas e saladas)</v>
          </cell>
          <cell r="E496" t="str">
            <v>Pratos, excluindo pratos  de massa ou arroz, sanduíches e pizza</v>
          </cell>
          <cell r="F496">
            <v>187</v>
          </cell>
          <cell r="G496">
            <v>784</v>
          </cell>
          <cell r="H496">
            <v>7.2</v>
          </cell>
          <cell r="I496">
            <v>2.1</v>
          </cell>
          <cell r="J496">
            <v>3.2</v>
          </cell>
          <cell r="K496">
            <v>1</v>
          </cell>
          <cell r="L496">
            <v>0.88600000000000001</v>
          </cell>
          <cell r="M496">
            <v>0</v>
          </cell>
          <cell r="N496">
            <v>13.3</v>
          </cell>
          <cell r="O496">
            <v>2.1</v>
          </cell>
          <cell r="P496">
            <v>1.2</v>
          </cell>
          <cell r="Q496">
            <v>10</v>
          </cell>
          <cell r="R496">
            <v>6.8</v>
          </cell>
          <cell r="S496">
            <v>13.6</v>
          </cell>
          <cell r="T496">
            <v>1</v>
          </cell>
          <cell r="U496">
            <v>0.2</v>
          </cell>
          <cell r="V496">
            <v>56.2</v>
          </cell>
          <cell r="W496">
            <v>0</v>
          </cell>
          <cell r="X496">
            <v>25</v>
          </cell>
          <cell r="Y496">
            <v>135</v>
          </cell>
          <cell r="Z496">
            <v>808</v>
          </cell>
          <cell r="AA496">
            <v>0.1</v>
          </cell>
          <cell r="AB496">
            <v>0.69</v>
          </cell>
          <cell r="AC496">
            <v>0.23</v>
          </cell>
          <cell r="AD496">
            <v>0.12</v>
          </cell>
          <cell r="AE496">
            <v>2</v>
          </cell>
          <cell r="AF496">
            <v>5.39</v>
          </cell>
          <cell r="AG496">
            <v>2.35</v>
          </cell>
          <cell r="AH496">
            <v>0.21</v>
          </cell>
          <cell r="AI496">
            <v>0.26</v>
          </cell>
          <cell r="AJ496">
            <v>3.4</v>
          </cell>
          <cell r="AK496">
            <v>54</v>
          </cell>
          <cell r="AL496">
            <v>2.57</v>
          </cell>
          <cell r="AM496">
            <v>400</v>
          </cell>
          <cell r="AN496">
            <v>490</v>
          </cell>
          <cell r="AO496">
            <v>65</v>
          </cell>
          <cell r="AP496">
            <v>150</v>
          </cell>
          <cell r="AQ496">
            <v>60</v>
          </cell>
          <cell r="AR496">
            <v>2.2999999999999998</v>
          </cell>
          <cell r="AS496">
            <v>1.7</v>
          </cell>
        </row>
        <row r="497">
          <cell r="A497">
            <v>951</v>
          </cell>
          <cell r="B497" t="str">
            <v>Feijoada com carne de porco e de vaca</v>
          </cell>
          <cell r="C497" t="str">
            <v>Pratos compostos</v>
          </cell>
          <cell r="D497" t="str">
            <v>Pratos, incl. refeições prontas a comer (excluindo sopas e saladas)</v>
          </cell>
          <cell r="E497" t="str">
            <v>Pratos, excluindo pratos  de massa ou arroz, sanduíches e pizza</v>
          </cell>
          <cell r="F497">
            <v>191</v>
          </cell>
          <cell r="G497">
            <v>797</v>
          </cell>
          <cell r="H497">
            <v>7.5</v>
          </cell>
          <cell r="I497">
            <v>2.2999999999999998</v>
          </cell>
          <cell r="J497">
            <v>3.5</v>
          </cell>
          <cell r="K497">
            <v>0.9</v>
          </cell>
          <cell r="L497">
            <v>0.76800000000000002</v>
          </cell>
          <cell r="M497">
            <v>0.1</v>
          </cell>
          <cell r="N497">
            <v>13.3</v>
          </cell>
          <cell r="O497">
            <v>2.1</v>
          </cell>
          <cell r="P497">
            <v>1.2</v>
          </cell>
          <cell r="Q497">
            <v>10</v>
          </cell>
          <cell r="R497">
            <v>6.8</v>
          </cell>
          <cell r="S497">
            <v>13.7</v>
          </cell>
          <cell r="T497">
            <v>1</v>
          </cell>
          <cell r="U497">
            <v>0.2</v>
          </cell>
          <cell r="V497">
            <v>55.9</v>
          </cell>
          <cell r="W497">
            <v>0</v>
          </cell>
          <cell r="X497">
            <v>26</v>
          </cell>
          <cell r="Y497">
            <v>135</v>
          </cell>
          <cell r="Z497">
            <v>808</v>
          </cell>
          <cell r="AA497">
            <v>0.2</v>
          </cell>
          <cell r="AB497">
            <v>0.57999999999999996</v>
          </cell>
          <cell r="AC497">
            <v>0.19</v>
          </cell>
          <cell r="AD497">
            <v>0.11</v>
          </cell>
          <cell r="AE497">
            <v>1.7</v>
          </cell>
          <cell r="AF497">
            <v>4.92</v>
          </cell>
          <cell r="AG497">
            <v>2.34</v>
          </cell>
          <cell r="AH497">
            <v>0.21</v>
          </cell>
          <cell r="AI497">
            <v>0.35</v>
          </cell>
          <cell r="AJ497">
            <v>3.4</v>
          </cell>
          <cell r="AK497">
            <v>55</v>
          </cell>
          <cell r="AL497">
            <v>2.56</v>
          </cell>
          <cell r="AM497">
            <v>400</v>
          </cell>
          <cell r="AN497">
            <v>490</v>
          </cell>
          <cell r="AO497">
            <v>65</v>
          </cell>
          <cell r="AP497">
            <v>160</v>
          </cell>
          <cell r="AQ497">
            <v>60</v>
          </cell>
          <cell r="AR497">
            <v>2.4</v>
          </cell>
          <cell r="AS497">
            <v>2.1</v>
          </cell>
        </row>
        <row r="498">
          <cell r="A498">
            <v>1023</v>
          </cell>
          <cell r="B498" t="str">
            <v>Feijoada com enchidos e ovos</v>
          </cell>
          <cell r="C498" t="str">
            <v>Pratos compostos</v>
          </cell>
          <cell r="D498" t="str">
            <v>Pratos, incl. refeições prontas a comer (excluindo sopas e saladas)</v>
          </cell>
          <cell r="E498" t="str">
            <v>Pratos, excluindo pratos  de massa ou arroz, sanduíches e pizza</v>
          </cell>
          <cell r="F498">
            <v>240</v>
          </cell>
          <cell r="G498">
            <v>998</v>
          </cell>
          <cell r="H498">
            <v>15.1</v>
          </cell>
          <cell r="I498">
            <v>4.8</v>
          </cell>
          <cell r="J498">
            <v>6.1</v>
          </cell>
          <cell r="K498">
            <v>2.2999999999999998</v>
          </cell>
          <cell r="L498">
            <v>2.04</v>
          </cell>
          <cell r="M498">
            <v>0</v>
          </cell>
          <cell r="N498">
            <v>14.1</v>
          </cell>
          <cell r="O498">
            <v>2.1</v>
          </cell>
          <cell r="P498">
            <v>1</v>
          </cell>
          <cell r="Q498">
            <v>11</v>
          </cell>
          <cell r="R498">
            <v>5.8</v>
          </cell>
          <cell r="S498">
            <v>9</v>
          </cell>
          <cell r="T498">
            <v>0.7</v>
          </cell>
          <cell r="U498">
            <v>0</v>
          </cell>
          <cell r="V498">
            <v>54.3</v>
          </cell>
          <cell r="W498">
            <v>0</v>
          </cell>
          <cell r="X498">
            <v>74</v>
          </cell>
          <cell r="Y498">
            <v>49</v>
          </cell>
          <cell r="Z498">
            <v>130</v>
          </cell>
          <cell r="AA498">
            <v>0.3</v>
          </cell>
          <cell r="AB498">
            <v>0.93</v>
          </cell>
          <cell r="AC498">
            <v>0.24</v>
          </cell>
          <cell r="AD498">
            <v>0.15</v>
          </cell>
          <cell r="AE498">
            <v>1.1000000000000001</v>
          </cell>
          <cell r="AF498">
            <v>2.91</v>
          </cell>
          <cell r="AG498">
            <v>1.82</v>
          </cell>
          <cell r="AH498">
            <v>0.3</v>
          </cell>
          <cell r="AI498">
            <v>0.31</v>
          </cell>
          <cell r="AJ498">
            <v>7.1</v>
          </cell>
          <cell r="AK498">
            <v>95</v>
          </cell>
          <cell r="AL498">
            <v>1.95</v>
          </cell>
          <cell r="AM498">
            <v>300</v>
          </cell>
          <cell r="AN498">
            <v>470</v>
          </cell>
          <cell r="AO498">
            <v>59</v>
          </cell>
          <cell r="AP498">
            <v>130</v>
          </cell>
          <cell r="AQ498">
            <v>44</v>
          </cell>
          <cell r="AR498">
            <v>2.7</v>
          </cell>
          <cell r="AS498">
            <v>1.7</v>
          </cell>
        </row>
        <row r="499">
          <cell r="A499">
            <v>779</v>
          </cell>
          <cell r="B499" t="str">
            <v>Fermento em pó</v>
          </cell>
          <cell r="C499" t="str">
            <v>Ingredientes principais isolados, aditivos, aromas, fermentos e auxiliares tecnológicos</v>
          </cell>
          <cell r="D499" t="str">
            <v>Outros aditivos alimentares não aromatizantes, corantes e edulcorantes</v>
          </cell>
          <cell r="E499" t="str">
            <v>Agentes levedantes</v>
          </cell>
          <cell r="F499">
            <v>156</v>
          </cell>
          <cell r="G499">
            <v>665</v>
          </cell>
          <cell r="H499">
            <v>0</v>
          </cell>
          <cell r="I499">
            <v>0</v>
          </cell>
          <cell r="J499">
            <v>0</v>
          </cell>
          <cell r="K499">
            <v>0</v>
          </cell>
          <cell r="L499">
            <v>0</v>
          </cell>
          <cell r="M499">
            <v>0</v>
          </cell>
          <cell r="N499">
            <v>34.4</v>
          </cell>
          <cell r="O499">
            <v>0</v>
          </cell>
          <cell r="P499">
            <v>0</v>
          </cell>
          <cell r="Q499">
            <v>34.4</v>
          </cell>
          <cell r="R499">
            <v>0</v>
          </cell>
          <cell r="S499">
            <v>4.7</v>
          </cell>
          <cell r="T499">
            <v>46</v>
          </cell>
          <cell r="U499">
            <v>0</v>
          </cell>
          <cell r="V499">
            <v>12.4</v>
          </cell>
          <cell r="W499">
            <v>0</v>
          </cell>
          <cell r="X499">
            <v>0</v>
          </cell>
          <cell r="Y499">
            <v>0</v>
          </cell>
          <cell r="Z499">
            <v>0</v>
          </cell>
          <cell r="AA499">
            <v>0</v>
          </cell>
          <cell r="AB499">
            <v>0</v>
          </cell>
          <cell r="AC499">
            <v>0</v>
          </cell>
          <cell r="AD499">
            <v>0</v>
          </cell>
          <cell r="AE499">
            <v>0</v>
          </cell>
          <cell r="AF499">
            <v>1</v>
          </cell>
          <cell r="AG499">
            <v>1</v>
          </cell>
          <cell r="AH499">
            <v>0</v>
          </cell>
          <cell r="AI499">
            <v>0</v>
          </cell>
          <cell r="AJ499">
            <v>0</v>
          </cell>
          <cell r="AK499">
            <v>0</v>
          </cell>
          <cell r="AL499">
            <v>47.5</v>
          </cell>
          <cell r="AM499">
            <v>18500</v>
          </cell>
          <cell r="AN499">
            <v>50</v>
          </cell>
          <cell r="AO499">
            <v>6</v>
          </cell>
          <cell r="AP499">
            <v>10500</v>
          </cell>
          <cell r="AQ499">
            <v>2</v>
          </cell>
          <cell r="AR499">
            <v>0.5</v>
          </cell>
          <cell r="AS499">
            <v>0.1</v>
          </cell>
        </row>
        <row r="500">
          <cell r="A500">
            <v>777</v>
          </cell>
          <cell r="B500" t="str">
            <v>Fermento fresco de padeiro</v>
          </cell>
          <cell r="C500" t="str">
            <v>Ingredientes principais isolados, aditivos, aromas, fermentos e auxiliares tecnológicos</v>
          </cell>
          <cell r="D500" t="str">
            <v>Diversos agentes auxiliares para o processamento de alimentos</v>
          </cell>
          <cell r="E500" t="str">
            <v>Microrganismos vivos para produção de alimentos</v>
          </cell>
          <cell r="F500">
            <v>78</v>
          </cell>
          <cell r="G500">
            <v>328</v>
          </cell>
          <cell r="H500">
            <v>0.9</v>
          </cell>
          <cell r="I500">
            <v>0.1</v>
          </cell>
          <cell r="J500">
            <v>0.5</v>
          </cell>
          <cell r="K500">
            <v>0</v>
          </cell>
          <cell r="L500">
            <v>0</v>
          </cell>
          <cell r="M500">
            <v>0</v>
          </cell>
          <cell r="N500">
            <v>1</v>
          </cell>
          <cell r="O500">
            <v>0</v>
          </cell>
          <cell r="P500">
            <v>0</v>
          </cell>
          <cell r="Q500">
            <v>1</v>
          </cell>
          <cell r="R500">
            <v>7.3</v>
          </cell>
          <cell r="S500">
            <v>12.9</v>
          </cell>
          <cell r="T500">
            <v>0.1</v>
          </cell>
          <cell r="U500">
            <v>0</v>
          </cell>
          <cell r="V500">
            <v>73</v>
          </cell>
          <cell r="W500">
            <v>0</v>
          </cell>
          <cell r="X500">
            <v>0</v>
          </cell>
          <cell r="Y500">
            <v>0</v>
          </cell>
          <cell r="Z500">
            <v>0</v>
          </cell>
          <cell r="AA500">
            <v>0</v>
          </cell>
          <cell r="AB500">
            <v>0</v>
          </cell>
          <cell r="AC500">
            <v>0.81</v>
          </cell>
          <cell r="AD500">
            <v>1.7</v>
          </cell>
          <cell r="AE500">
            <v>13</v>
          </cell>
          <cell r="AF500">
            <v>15</v>
          </cell>
          <cell r="AG500">
            <v>2</v>
          </cell>
          <cell r="AH500">
            <v>0.72</v>
          </cell>
          <cell r="AI500">
            <v>0</v>
          </cell>
          <cell r="AJ500">
            <v>0</v>
          </cell>
          <cell r="AK500">
            <v>810</v>
          </cell>
          <cell r="AL500">
            <v>2.2000000000000002</v>
          </cell>
          <cell r="AM500">
            <v>23</v>
          </cell>
          <cell r="AN500">
            <v>620</v>
          </cell>
          <cell r="AO500">
            <v>20</v>
          </cell>
          <cell r="AP500">
            <v>420</v>
          </cell>
          <cell r="AQ500">
            <v>55</v>
          </cell>
          <cell r="AR500">
            <v>3.9</v>
          </cell>
          <cell r="AS500">
            <v>5.2</v>
          </cell>
        </row>
        <row r="501">
          <cell r="A501">
            <v>778</v>
          </cell>
          <cell r="B501" t="str">
            <v>Fermento seco de padeiro</v>
          </cell>
          <cell r="C501" t="str">
            <v>Ingredientes principais isolados, aditivos, aromas, fermentos e auxiliares tecnológicos</v>
          </cell>
          <cell r="D501" t="str">
            <v>Diversos agentes auxiliares para o processamento de alimentos</v>
          </cell>
          <cell r="E501" t="str">
            <v>Microrganismos vivos para produção de alimentos</v>
          </cell>
          <cell r="F501">
            <v>228</v>
          </cell>
          <cell r="G501">
            <v>956</v>
          </cell>
          <cell r="H501">
            <v>2.5</v>
          </cell>
          <cell r="I501">
            <v>0.3</v>
          </cell>
          <cell r="J501">
            <v>1.4</v>
          </cell>
          <cell r="K501">
            <v>0</v>
          </cell>
          <cell r="L501">
            <v>0</v>
          </cell>
          <cell r="M501">
            <v>0</v>
          </cell>
          <cell r="N501">
            <v>3.2</v>
          </cell>
          <cell r="O501">
            <v>0</v>
          </cell>
          <cell r="P501">
            <v>0</v>
          </cell>
          <cell r="Q501">
            <v>3.2</v>
          </cell>
          <cell r="R501">
            <v>19.7</v>
          </cell>
          <cell r="S501">
            <v>38.299999999999997</v>
          </cell>
          <cell r="T501">
            <v>0.1</v>
          </cell>
          <cell r="U501">
            <v>0</v>
          </cell>
          <cell r="V501">
            <v>5</v>
          </cell>
          <cell r="W501">
            <v>0</v>
          </cell>
          <cell r="X501">
            <v>0</v>
          </cell>
          <cell r="Y501">
            <v>0</v>
          </cell>
          <cell r="Z501">
            <v>0</v>
          </cell>
          <cell r="AA501">
            <v>0</v>
          </cell>
          <cell r="AB501">
            <v>0</v>
          </cell>
          <cell r="AC501">
            <v>2.2999999999999998</v>
          </cell>
          <cell r="AD501">
            <v>4.7</v>
          </cell>
          <cell r="AE501">
            <v>8.1999999999999993</v>
          </cell>
          <cell r="AF501">
            <v>15</v>
          </cell>
          <cell r="AG501">
            <v>6.7</v>
          </cell>
          <cell r="AH501">
            <v>1.9</v>
          </cell>
          <cell r="AI501">
            <v>0</v>
          </cell>
          <cell r="AJ501">
            <v>0</v>
          </cell>
          <cell r="AK501">
            <v>2500</v>
          </cell>
          <cell r="AL501">
            <v>7.7</v>
          </cell>
          <cell r="AM501">
            <v>48</v>
          </cell>
          <cell r="AN501">
            <v>2000</v>
          </cell>
          <cell r="AO501">
            <v>63</v>
          </cell>
          <cell r="AP501">
            <v>1250</v>
          </cell>
          <cell r="AQ501">
            <v>170</v>
          </cell>
          <cell r="AR501">
            <v>18</v>
          </cell>
          <cell r="AS501">
            <v>9.3000000000000007</v>
          </cell>
        </row>
        <row r="502">
          <cell r="A502" t="str">
            <v>MD6</v>
          </cell>
          <cell r="B502" t="str">
            <v>Farinha maizena</v>
          </cell>
          <cell r="C502" t="str">
            <v>Ingredientes principais isolados, aditivos, aromas, fermentos e auxiliares tecnológicos</v>
          </cell>
          <cell r="D502" t="str">
            <v>Diversos agentes auxiliares para o processamento de alimentos</v>
          </cell>
          <cell r="E502" t="str">
            <v>Microrganismos vivos para produção de alimentos</v>
          </cell>
          <cell r="F502">
            <v>355</v>
          </cell>
          <cell r="G502">
            <v>1487</v>
          </cell>
          <cell r="H502">
            <v>0.5</v>
          </cell>
          <cell r="I502">
            <v>0.1</v>
          </cell>
          <cell r="J502">
            <v>0</v>
          </cell>
          <cell r="K502">
            <v>0</v>
          </cell>
          <cell r="L502">
            <v>0</v>
          </cell>
          <cell r="M502">
            <v>0</v>
          </cell>
          <cell r="N502">
            <v>86</v>
          </cell>
          <cell r="O502">
            <v>0</v>
          </cell>
          <cell r="P502">
            <v>0</v>
          </cell>
          <cell r="Q502">
            <v>0</v>
          </cell>
          <cell r="R502">
            <v>1</v>
          </cell>
          <cell r="S502">
            <v>0.5</v>
          </cell>
          <cell r="T502">
            <v>0.01</v>
          </cell>
          <cell r="U502">
            <v>0</v>
          </cell>
          <cell r="V502">
            <v>0</v>
          </cell>
          <cell r="W502">
            <v>0</v>
          </cell>
          <cell r="X502">
            <v>0</v>
          </cell>
          <cell r="Y502">
            <v>0</v>
          </cell>
          <cell r="Z502">
            <v>0</v>
          </cell>
          <cell r="AA502">
            <v>0</v>
          </cell>
          <cell r="AB502">
            <v>0</v>
          </cell>
          <cell r="AC502">
            <v>0</v>
          </cell>
          <cell r="AD502">
            <v>0</v>
          </cell>
          <cell r="AE502">
            <v>0</v>
          </cell>
          <cell r="AF502">
            <v>0</v>
          </cell>
          <cell r="AG502">
            <v>0</v>
          </cell>
          <cell r="AH502">
            <v>0</v>
          </cell>
          <cell r="AI502">
            <v>0</v>
          </cell>
          <cell r="AJ502">
            <v>0</v>
          </cell>
          <cell r="AK502">
            <v>0</v>
          </cell>
          <cell r="AL502">
            <v>0</v>
          </cell>
          <cell r="AM502">
            <v>0</v>
          </cell>
          <cell r="AN502">
            <v>0</v>
          </cell>
          <cell r="AO502">
            <v>0</v>
          </cell>
          <cell r="AP502">
            <v>0</v>
          </cell>
          <cell r="AQ502">
            <v>0</v>
          </cell>
          <cell r="AR502">
            <v>0</v>
          </cell>
          <cell r="AS502">
            <v>0</v>
          </cell>
          <cell r="AT502">
            <v>0</v>
          </cell>
          <cell r="AU502">
            <v>0</v>
          </cell>
        </row>
        <row r="503">
          <cell r="A503">
            <v>1232</v>
          </cell>
          <cell r="B503" t="str">
            <v>Fiambre de aves</v>
          </cell>
          <cell r="C503" t="str">
            <v>Carne e produtos cárneos</v>
          </cell>
          <cell r="D503" t="str">
            <v>Produtos processados à base de carne</v>
          </cell>
          <cell r="E503" t="str">
            <v>Carne cozinhada curada (ou temperada)</v>
          </cell>
          <cell r="F503">
            <v>83</v>
          </cell>
          <cell r="G503">
            <v>351</v>
          </cell>
          <cell r="H503">
            <v>1.6</v>
          </cell>
          <cell r="I503">
            <v>0.5</v>
          </cell>
          <cell r="J503">
            <v>0.7</v>
          </cell>
          <cell r="K503">
            <v>0.5</v>
          </cell>
          <cell r="L503">
            <v>0.35</v>
          </cell>
          <cell r="M503">
            <v>0</v>
          </cell>
          <cell r="N503">
            <v>2.7</v>
          </cell>
          <cell r="O503">
            <v>0.1</v>
          </cell>
          <cell r="P503">
            <v>0</v>
          </cell>
          <cell r="Q503">
            <v>0</v>
          </cell>
          <cell r="R503">
            <v>1.6</v>
          </cell>
          <cell r="S503">
            <v>13.8</v>
          </cell>
          <cell r="T503">
            <v>2.2999999999999998</v>
          </cell>
          <cell r="U503">
            <v>0</v>
          </cell>
          <cell r="V503">
            <v>76.900000000000006</v>
          </cell>
          <cell r="W503">
            <v>0</v>
          </cell>
          <cell r="X503">
            <v>64</v>
          </cell>
          <cell r="Y503">
            <v>0</v>
          </cell>
          <cell r="Z503">
            <v>0</v>
          </cell>
          <cell r="AA503">
            <v>0</v>
          </cell>
          <cell r="AB503">
            <v>0.16</v>
          </cell>
          <cell r="AC503">
            <v>0.1</v>
          </cell>
          <cell r="AD503">
            <v>0.08</v>
          </cell>
          <cell r="AE503">
            <v>3.5</v>
          </cell>
          <cell r="AF503">
            <v>6.4</v>
          </cell>
          <cell r="AG503">
            <v>2.9</v>
          </cell>
          <cell r="AH503">
            <v>0.24</v>
          </cell>
          <cell r="AI503">
            <v>1.1000000000000001</v>
          </cell>
          <cell r="AJ503">
            <v>0</v>
          </cell>
          <cell r="AK503">
            <v>2</v>
          </cell>
          <cell r="AL503">
            <v>3.38</v>
          </cell>
          <cell r="AM503">
            <v>910</v>
          </cell>
          <cell r="AN503">
            <v>310</v>
          </cell>
          <cell r="AO503">
            <v>11</v>
          </cell>
          <cell r="AP503">
            <v>270</v>
          </cell>
          <cell r="AQ503">
            <v>17</v>
          </cell>
          <cell r="AR503">
            <v>0.4</v>
          </cell>
          <cell r="AS503">
            <v>0.6</v>
          </cell>
          <cell r="AU503">
            <v>3</v>
          </cell>
        </row>
        <row r="504">
          <cell r="A504">
            <v>1231</v>
          </cell>
          <cell r="B504" t="str">
            <v>Fiambre de porco</v>
          </cell>
          <cell r="C504" t="str">
            <v>Carne e produtos cárneos</v>
          </cell>
          <cell r="D504" t="str">
            <v>Produtos processados à base de carne</v>
          </cell>
          <cell r="E504" t="str">
            <v>Carne cozinhada curada (ou temperada)</v>
          </cell>
          <cell r="F504">
            <v>111</v>
          </cell>
          <cell r="G504">
            <v>466</v>
          </cell>
          <cell r="H504">
            <v>4.5999999999999996</v>
          </cell>
          <cell r="I504">
            <v>1.5</v>
          </cell>
          <cell r="J504">
            <v>2</v>
          </cell>
          <cell r="K504">
            <v>0.7</v>
          </cell>
          <cell r="L504">
            <v>0.55000000000000004</v>
          </cell>
          <cell r="M504">
            <v>0</v>
          </cell>
          <cell r="N504">
            <v>1.3</v>
          </cell>
          <cell r="O504">
            <v>1.3</v>
          </cell>
          <cell r="P504">
            <v>0</v>
          </cell>
          <cell r="Q504">
            <v>0</v>
          </cell>
          <cell r="R504">
            <v>1.9</v>
          </cell>
          <cell r="S504">
            <v>15.3</v>
          </cell>
          <cell r="T504">
            <v>2.2999999999999998</v>
          </cell>
          <cell r="U504">
            <v>0</v>
          </cell>
          <cell r="V504">
            <v>74.5</v>
          </cell>
          <cell r="W504">
            <v>0</v>
          </cell>
          <cell r="X504">
            <v>64</v>
          </cell>
          <cell r="Y504">
            <v>0</v>
          </cell>
          <cell r="Z504">
            <v>0</v>
          </cell>
          <cell r="AA504">
            <v>0</v>
          </cell>
          <cell r="AB504">
            <v>0.16</v>
          </cell>
          <cell r="AC504">
            <v>0.32</v>
          </cell>
          <cell r="AD504">
            <v>0.13</v>
          </cell>
          <cell r="AE504">
            <v>3.5</v>
          </cell>
          <cell r="AF504">
            <v>6.4</v>
          </cell>
          <cell r="AG504">
            <v>2.9</v>
          </cell>
          <cell r="AH504">
            <v>0.24</v>
          </cell>
          <cell r="AI504">
            <v>1.1000000000000001</v>
          </cell>
          <cell r="AJ504">
            <v>0</v>
          </cell>
          <cell r="AK504">
            <v>2</v>
          </cell>
          <cell r="AL504">
            <v>3.4</v>
          </cell>
          <cell r="AM504">
            <v>940</v>
          </cell>
          <cell r="AN504">
            <v>330</v>
          </cell>
          <cell r="AO504">
            <v>11</v>
          </cell>
          <cell r="AP504">
            <v>270</v>
          </cell>
          <cell r="AQ504">
            <v>16</v>
          </cell>
          <cell r="AR504">
            <v>0.7</v>
          </cell>
          <cell r="AS504">
            <v>1.4</v>
          </cell>
          <cell r="AU504">
            <v>3</v>
          </cell>
        </row>
        <row r="505">
          <cell r="A505">
            <v>1168</v>
          </cell>
          <cell r="B505" t="str">
            <v>Fiambre, pá</v>
          </cell>
          <cell r="C505" t="str">
            <v>Carne e produtos cárneos</v>
          </cell>
          <cell r="D505" t="str">
            <v>Produtos processados à base de carne</v>
          </cell>
          <cell r="E505" t="str">
            <v>Carne cozinhada curada (ou temperada)</v>
          </cell>
          <cell r="F505">
            <v>112</v>
          </cell>
          <cell r="G505">
            <v>467</v>
          </cell>
          <cell r="H505">
            <v>5.0999999999999996</v>
          </cell>
          <cell r="I505">
            <v>1.7</v>
          </cell>
          <cell r="J505">
            <v>2.2000000000000002</v>
          </cell>
          <cell r="K505">
            <v>0.7</v>
          </cell>
          <cell r="L505">
            <v>0.6</v>
          </cell>
          <cell r="M505">
            <v>0</v>
          </cell>
          <cell r="N505">
            <v>1.3</v>
          </cell>
          <cell r="O505">
            <v>1.3</v>
          </cell>
          <cell r="P505">
            <v>0</v>
          </cell>
          <cell r="Q505">
            <v>0</v>
          </cell>
          <cell r="R505">
            <v>2.2999999999999998</v>
          </cell>
          <cell r="S505">
            <v>14</v>
          </cell>
          <cell r="T505">
            <v>2.4</v>
          </cell>
          <cell r="U505">
            <v>0</v>
          </cell>
          <cell r="V505">
            <v>74.5</v>
          </cell>
          <cell r="W505">
            <v>0</v>
          </cell>
          <cell r="X505">
            <v>64</v>
          </cell>
          <cell r="Y505">
            <v>0</v>
          </cell>
          <cell r="Z505">
            <v>0</v>
          </cell>
          <cell r="AA505">
            <v>0</v>
          </cell>
          <cell r="AB505">
            <v>0.16</v>
          </cell>
          <cell r="AC505">
            <v>0.28000000000000003</v>
          </cell>
          <cell r="AD505">
            <v>0.13</v>
          </cell>
          <cell r="AE505">
            <v>3.5</v>
          </cell>
          <cell r="AF505">
            <v>6.4</v>
          </cell>
          <cell r="AG505">
            <v>2.9</v>
          </cell>
          <cell r="AH505">
            <v>0.2</v>
          </cell>
          <cell r="AI505">
            <v>1.1000000000000001</v>
          </cell>
          <cell r="AJ505">
            <v>0</v>
          </cell>
          <cell r="AK505">
            <v>2</v>
          </cell>
          <cell r="AL505">
            <v>3.34</v>
          </cell>
          <cell r="AM505">
            <v>940</v>
          </cell>
          <cell r="AN505">
            <v>310</v>
          </cell>
          <cell r="AO505">
            <v>12</v>
          </cell>
          <cell r="AP505">
            <v>260</v>
          </cell>
          <cell r="AQ505">
            <v>14</v>
          </cell>
          <cell r="AR505">
            <v>0.7</v>
          </cell>
          <cell r="AS505">
            <v>1.4</v>
          </cell>
          <cell r="AU505">
            <v>3</v>
          </cell>
        </row>
        <row r="506">
          <cell r="A506">
            <v>1167</v>
          </cell>
          <cell r="B506" t="str">
            <v>Fiambre, peito de frango</v>
          </cell>
          <cell r="C506" t="str">
            <v>Carne e produtos cárneos</v>
          </cell>
          <cell r="D506" t="str">
            <v>Produtos processados à base de carne</v>
          </cell>
          <cell r="E506" t="str">
            <v>Carne cozinhada curada (ou temperada)</v>
          </cell>
          <cell r="F506">
            <v>82</v>
          </cell>
          <cell r="G506">
            <v>344</v>
          </cell>
          <cell r="H506">
            <v>1.3</v>
          </cell>
          <cell r="I506">
            <v>0.4</v>
          </cell>
          <cell r="J506">
            <v>0.6</v>
          </cell>
          <cell r="K506">
            <v>0.3</v>
          </cell>
          <cell r="L506">
            <v>0.2</v>
          </cell>
          <cell r="M506">
            <v>0</v>
          </cell>
          <cell r="N506">
            <v>2.8</v>
          </cell>
          <cell r="O506">
            <v>0.1</v>
          </cell>
          <cell r="P506">
            <v>0</v>
          </cell>
          <cell r="Q506">
            <v>0</v>
          </cell>
          <cell r="R506">
            <v>1.9</v>
          </cell>
          <cell r="S506">
            <v>13.7</v>
          </cell>
          <cell r="T506">
            <v>2.4</v>
          </cell>
          <cell r="U506">
            <v>0</v>
          </cell>
          <cell r="V506">
            <v>76.599999999999994</v>
          </cell>
          <cell r="W506">
            <v>0</v>
          </cell>
          <cell r="X506">
            <v>64</v>
          </cell>
          <cell r="Y506">
            <v>0</v>
          </cell>
          <cell r="Z506">
            <v>0</v>
          </cell>
          <cell r="AA506">
            <v>0</v>
          </cell>
          <cell r="AB506">
            <v>0.16</v>
          </cell>
          <cell r="AC506">
            <v>0.09</v>
          </cell>
          <cell r="AD506">
            <v>0.06</v>
          </cell>
          <cell r="AE506">
            <v>3.5</v>
          </cell>
          <cell r="AF506">
            <v>6.4</v>
          </cell>
          <cell r="AG506">
            <v>2.9</v>
          </cell>
          <cell r="AH506">
            <v>0.23</v>
          </cell>
          <cell r="AI506">
            <v>1.1000000000000001</v>
          </cell>
          <cell r="AJ506">
            <v>0</v>
          </cell>
          <cell r="AK506">
            <v>2</v>
          </cell>
          <cell r="AL506">
            <v>3.58</v>
          </cell>
          <cell r="AM506">
            <v>950</v>
          </cell>
          <cell r="AN506">
            <v>320</v>
          </cell>
          <cell r="AO506">
            <v>10</v>
          </cell>
          <cell r="AP506">
            <v>270</v>
          </cell>
          <cell r="AQ506">
            <v>17</v>
          </cell>
          <cell r="AR506">
            <v>0.4</v>
          </cell>
          <cell r="AS506">
            <v>0.4</v>
          </cell>
          <cell r="AU506">
            <v>3</v>
          </cell>
        </row>
        <row r="507">
          <cell r="A507">
            <v>1166</v>
          </cell>
          <cell r="B507" t="str">
            <v>Fiambre, peito de peru</v>
          </cell>
          <cell r="C507" t="str">
            <v>Carne e produtos cárneos</v>
          </cell>
          <cell r="D507" t="str">
            <v>Produtos processados à base de carne</v>
          </cell>
          <cell r="E507" t="str">
            <v>Carne cozinhada curada (ou temperada)</v>
          </cell>
          <cell r="F507">
            <v>85</v>
          </cell>
          <cell r="G507">
            <v>359</v>
          </cell>
          <cell r="H507">
            <v>1.9</v>
          </cell>
          <cell r="I507">
            <v>0.6</v>
          </cell>
          <cell r="J507">
            <v>0.7</v>
          </cell>
          <cell r="K507">
            <v>0.6</v>
          </cell>
          <cell r="L507">
            <v>0.5</v>
          </cell>
          <cell r="M507">
            <v>0</v>
          </cell>
          <cell r="N507">
            <v>2.6</v>
          </cell>
          <cell r="O507">
            <v>0.1</v>
          </cell>
          <cell r="P507">
            <v>0</v>
          </cell>
          <cell r="Q507">
            <v>0</v>
          </cell>
          <cell r="R507">
            <v>1.2</v>
          </cell>
          <cell r="S507">
            <v>13.8</v>
          </cell>
          <cell r="T507">
            <v>2.2000000000000002</v>
          </cell>
          <cell r="U507">
            <v>0</v>
          </cell>
          <cell r="V507">
            <v>77.2</v>
          </cell>
          <cell r="W507">
            <v>0</v>
          </cell>
          <cell r="X507">
            <v>64</v>
          </cell>
          <cell r="Y507">
            <v>0</v>
          </cell>
          <cell r="Z507">
            <v>0</v>
          </cell>
          <cell r="AA507">
            <v>0</v>
          </cell>
          <cell r="AB507">
            <v>0.16</v>
          </cell>
          <cell r="AC507">
            <v>0.11</v>
          </cell>
          <cell r="AD507">
            <v>0.09</v>
          </cell>
          <cell r="AE507">
            <v>3.5</v>
          </cell>
          <cell r="AF507">
            <v>6.4</v>
          </cell>
          <cell r="AG507">
            <v>2.9</v>
          </cell>
          <cell r="AH507">
            <v>0.24</v>
          </cell>
          <cell r="AI507">
            <v>1.1000000000000001</v>
          </cell>
          <cell r="AJ507">
            <v>0</v>
          </cell>
          <cell r="AK507">
            <v>2</v>
          </cell>
          <cell r="AL507">
            <v>3.17</v>
          </cell>
          <cell r="AM507">
            <v>870</v>
          </cell>
          <cell r="AN507">
            <v>290</v>
          </cell>
          <cell r="AO507">
            <v>11</v>
          </cell>
          <cell r="AP507">
            <v>270</v>
          </cell>
          <cell r="AQ507">
            <v>16</v>
          </cell>
          <cell r="AR507">
            <v>0.4</v>
          </cell>
          <cell r="AS507">
            <v>0.9</v>
          </cell>
          <cell r="AU507">
            <v>3</v>
          </cell>
        </row>
        <row r="508">
          <cell r="A508">
            <v>1169</v>
          </cell>
          <cell r="B508" t="str">
            <v>Fiambre, perna</v>
          </cell>
          <cell r="C508" t="str">
            <v>Carne e produtos cárneos</v>
          </cell>
          <cell r="D508" t="str">
            <v>Produtos processados à base de carne</v>
          </cell>
          <cell r="E508" t="str">
            <v>Carne cozinhada curada (ou temperada)</v>
          </cell>
          <cell r="F508">
            <v>111</v>
          </cell>
          <cell r="G508">
            <v>464</v>
          </cell>
          <cell r="H508">
            <v>4.0999999999999996</v>
          </cell>
          <cell r="I508">
            <v>1.3</v>
          </cell>
          <cell r="J508">
            <v>1.8</v>
          </cell>
          <cell r="K508">
            <v>0.6</v>
          </cell>
          <cell r="L508">
            <v>0.5</v>
          </cell>
          <cell r="M508">
            <v>0</v>
          </cell>
          <cell r="N508">
            <v>1.2</v>
          </cell>
          <cell r="O508">
            <v>1.2</v>
          </cell>
          <cell r="P508">
            <v>0</v>
          </cell>
          <cell r="Q508">
            <v>0</v>
          </cell>
          <cell r="R508">
            <v>1.4</v>
          </cell>
          <cell r="S508">
            <v>16.5</v>
          </cell>
          <cell r="T508">
            <v>2.2999999999999998</v>
          </cell>
          <cell r="U508">
            <v>0</v>
          </cell>
          <cell r="V508">
            <v>74.400000000000006</v>
          </cell>
          <cell r="W508">
            <v>0</v>
          </cell>
          <cell r="X508">
            <v>64</v>
          </cell>
          <cell r="Y508">
            <v>0</v>
          </cell>
          <cell r="Z508">
            <v>0</v>
          </cell>
          <cell r="AA508">
            <v>0</v>
          </cell>
          <cell r="AB508">
            <v>0.16</v>
          </cell>
          <cell r="AC508">
            <v>0.36</v>
          </cell>
          <cell r="AD508">
            <v>0.13</v>
          </cell>
          <cell r="AE508">
            <v>3.5</v>
          </cell>
          <cell r="AF508">
            <v>6.4</v>
          </cell>
          <cell r="AG508">
            <v>2.9</v>
          </cell>
          <cell r="AH508">
            <v>0.28000000000000003</v>
          </cell>
          <cell r="AI508">
            <v>1.1000000000000001</v>
          </cell>
          <cell r="AJ508">
            <v>0</v>
          </cell>
          <cell r="AK508">
            <v>2</v>
          </cell>
          <cell r="AL508">
            <v>3.46</v>
          </cell>
          <cell r="AM508">
            <v>930</v>
          </cell>
          <cell r="AN508">
            <v>350</v>
          </cell>
          <cell r="AO508">
            <v>9</v>
          </cell>
          <cell r="AP508">
            <v>280</v>
          </cell>
          <cell r="AQ508">
            <v>17</v>
          </cell>
          <cell r="AR508">
            <v>0.6</v>
          </cell>
          <cell r="AS508">
            <v>1.3</v>
          </cell>
          <cell r="AU508">
            <v>3</v>
          </cell>
        </row>
        <row r="509">
          <cell r="A509">
            <v>1900000001</v>
          </cell>
          <cell r="B509" t="str">
            <v>Fígado de galinha</v>
          </cell>
          <cell r="C509" t="str">
            <v>Carne e produtos cárneos</v>
          </cell>
          <cell r="D509" t="str">
            <v>Figado de animal</v>
          </cell>
          <cell r="E509" t="str">
            <v>Fígado de aves</v>
          </cell>
          <cell r="F509">
            <v>92</v>
          </cell>
          <cell r="G509">
            <v>386</v>
          </cell>
          <cell r="H509">
            <v>2.2999999999999998</v>
          </cell>
          <cell r="I509">
            <v>0.7</v>
          </cell>
          <cell r="J509">
            <v>0.5</v>
          </cell>
          <cell r="K509">
            <v>0.4</v>
          </cell>
          <cell r="L509">
            <v>0.26</v>
          </cell>
          <cell r="M509">
            <v>0</v>
          </cell>
          <cell r="N509">
            <v>0</v>
          </cell>
          <cell r="O509">
            <v>0</v>
          </cell>
          <cell r="P509">
            <v>0</v>
          </cell>
          <cell r="Q509">
            <v>0</v>
          </cell>
          <cell r="R509">
            <v>0</v>
          </cell>
          <cell r="S509">
            <v>17.7</v>
          </cell>
          <cell r="T509">
            <v>0.2</v>
          </cell>
          <cell r="U509">
            <v>0</v>
          </cell>
          <cell r="V509">
            <v>75.8</v>
          </cell>
          <cell r="W509">
            <v>0</v>
          </cell>
          <cell r="X509">
            <v>380</v>
          </cell>
          <cell r="Y509">
            <v>9700</v>
          </cell>
          <cell r="Z509">
            <v>0</v>
          </cell>
          <cell r="AA509">
            <v>0.2</v>
          </cell>
          <cell r="AB509">
            <v>0.6</v>
          </cell>
          <cell r="AC509">
            <v>0.48</v>
          </cell>
          <cell r="AD509">
            <v>2.16</v>
          </cell>
          <cell r="AE509">
            <v>10.6</v>
          </cell>
          <cell r="AF509">
            <v>14.7</v>
          </cell>
          <cell r="AG509">
            <v>4.0999999999999996</v>
          </cell>
          <cell r="AH509">
            <v>0.82</v>
          </cell>
          <cell r="AI509">
            <v>35</v>
          </cell>
          <cell r="AJ509">
            <v>28</v>
          </cell>
          <cell r="AK509">
            <v>995</v>
          </cell>
          <cell r="AL509">
            <v>1.46</v>
          </cell>
          <cell r="AM509">
            <v>76</v>
          </cell>
          <cell r="AN509">
            <v>260</v>
          </cell>
          <cell r="AO509">
            <v>8</v>
          </cell>
          <cell r="AP509">
            <v>280</v>
          </cell>
          <cell r="AQ509">
            <v>19</v>
          </cell>
          <cell r="AR509">
            <v>9.1999999999999993</v>
          </cell>
          <cell r="AS509">
            <v>3.7</v>
          </cell>
        </row>
        <row r="510">
          <cell r="A510">
            <v>321</v>
          </cell>
          <cell r="B510" t="str">
            <v>Fígado de porco, cru</v>
          </cell>
          <cell r="C510" t="str">
            <v>Carne e produtos cárneos</v>
          </cell>
          <cell r="D510" t="str">
            <v>Figado de animal</v>
          </cell>
          <cell r="E510" t="str">
            <v>Fígado de mamiferos</v>
          </cell>
          <cell r="F510">
            <v>129</v>
          </cell>
          <cell r="G510">
            <v>540</v>
          </cell>
          <cell r="H510">
            <v>5</v>
          </cell>
          <cell r="I510">
            <v>1.7</v>
          </cell>
          <cell r="J510">
            <v>1.7</v>
          </cell>
          <cell r="K510">
            <v>0.8</v>
          </cell>
          <cell r="L510">
            <v>0.7</v>
          </cell>
          <cell r="M510">
            <v>0</v>
          </cell>
          <cell r="N510">
            <v>0</v>
          </cell>
          <cell r="O510">
            <v>0</v>
          </cell>
          <cell r="P510">
            <v>0</v>
          </cell>
          <cell r="Q510">
            <v>0</v>
          </cell>
          <cell r="R510">
            <v>0</v>
          </cell>
          <cell r="S510">
            <v>20.9</v>
          </cell>
          <cell r="T510">
            <v>0.3</v>
          </cell>
          <cell r="U510">
            <v>0</v>
          </cell>
          <cell r="V510">
            <v>71.8</v>
          </cell>
          <cell r="W510">
            <v>0</v>
          </cell>
          <cell r="X510">
            <v>237</v>
          </cell>
          <cell r="Y510">
            <v>9000</v>
          </cell>
          <cell r="Z510">
            <v>0</v>
          </cell>
          <cell r="AA510">
            <v>1.1000000000000001</v>
          </cell>
          <cell r="AB510">
            <v>0.33</v>
          </cell>
          <cell r="AC510">
            <v>0.41</v>
          </cell>
          <cell r="AD510">
            <v>3.3</v>
          </cell>
          <cell r="AE510">
            <v>16</v>
          </cell>
          <cell r="AF510">
            <v>20</v>
          </cell>
          <cell r="AG510">
            <v>4.5</v>
          </cell>
          <cell r="AH510">
            <v>0.57999999999999996</v>
          </cell>
          <cell r="AI510">
            <v>23</v>
          </cell>
          <cell r="AJ510">
            <v>28</v>
          </cell>
          <cell r="AK510">
            <v>290</v>
          </cell>
          <cell r="AL510">
            <v>1.6</v>
          </cell>
          <cell r="AM510">
            <v>110</v>
          </cell>
          <cell r="AN510">
            <v>360</v>
          </cell>
          <cell r="AO510">
            <v>14</v>
          </cell>
          <cell r="AP510">
            <v>320</v>
          </cell>
          <cell r="AQ510">
            <v>32</v>
          </cell>
          <cell r="AR510">
            <v>7.8</v>
          </cell>
          <cell r="AS510">
            <v>3.3</v>
          </cell>
        </row>
        <row r="511">
          <cell r="A511">
            <v>323</v>
          </cell>
          <cell r="B511" t="str">
            <v>Fígado de porco, frito com margarina e banha</v>
          </cell>
          <cell r="C511" t="str">
            <v>Carne e produtos cárneos</v>
          </cell>
          <cell r="D511" t="str">
            <v>Figado de animal</v>
          </cell>
          <cell r="E511" t="str">
            <v>Fígado de mamiferos</v>
          </cell>
          <cell r="F511">
            <v>211</v>
          </cell>
          <cell r="G511">
            <v>879</v>
          </cell>
          <cell r="H511">
            <v>13.1</v>
          </cell>
          <cell r="I511">
            <v>4.7</v>
          </cell>
          <cell r="J511">
            <v>5.0999999999999996</v>
          </cell>
          <cell r="K511">
            <v>2.2999999999999998</v>
          </cell>
          <cell r="L511">
            <v>2.0299999999999998</v>
          </cell>
          <cell r="M511">
            <v>0</v>
          </cell>
          <cell r="N511">
            <v>0</v>
          </cell>
          <cell r="O511">
            <v>0</v>
          </cell>
          <cell r="P511">
            <v>0</v>
          </cell>
          <cell r="Q511">
            <v>0</v>
          </cell>
          <cell r="R511">
            <v>0</v>
          </cell>
          <cell r="S511">
            <v>23.2</v>
          </cell>
          <cell r="T511">
            <v>1.3</v>
          </cell>
          <cell r="U511">
            <v>0</v>
          </cell>
          <cell r="V511">
            <v>60</v>
          </cell>
          <cell r="W511">
            <v>0</v>
          </cell>
          <cell r="X511">
            <v>267</v>
          </cell>
          <cell r="Y511">
            <v>10000</v>
          </cell>
          <cell r="Z511">
            <v>17</v>
          </cell>
          <cell r="AA511">
            <v>1.2</v>
          </cell>
          <cell r="AB511">
            <v>0.41</v>
          </cell>
          <cell r="AC511">
            <v>0.39</v>
          </cell>
          <cell r="AD511">
            <v>3.5</v>
          </cell>
          <cell r="AE511">
            <v>15</v>
          </cell>
          <cell r="AF511">
            <v>22.2</v>
          </cell>
          <cell r="AG511">
            <v>5</v>
          </cell>
          <cell r="AH511">
            <v>0.52</v>
          </cell>
          <cell r="AI511">
            <v>19</v>
          </cell>
          <cell r="AJ511">
            <v>23.3</v>
          </cell>
          <cell r="AK511">
            <v>270</v>
          </cell>
          <cell r="AL511">
            <v>2.84</v>
          </cell>
          <cell r="AM511">
            <v>530</v>
          </cell>
          <cell r="AN511">
            <v>300</v>
          </cell>
          <cell r="AO511">
            <v>16</v>
          </cell>
          <cell r="AP511">
            <v>290</v>
          </cell>
          <cell r="AQ511">
            <v>33</v>
          </cell>
          <cell r="AR511">
            <v>8.3000000000000007</v>
          </cell>
          <cell r="AS511">
            <v>3.1</v>
          </cell>
        </row>
        <row r="512">
          <cell r="A512">
            <v>337</v>
          </cell>
          <cell r="B512" t="str">
            <v>Fígado de porco, frito, sem molho</v>
          </cell>
          <cell r="C512" t="str">
            <v>Carne e produtos cárneos</v>
          </cell>
          <cell r="D512" t="str">
            <v>Figado de animal</v>
          </cell>
          <cell r="E512" t="str">
            <v>Fígado de mamiferos</v>
          </cell>
          <cell r="F512">
            <v>180</v>
          </cell>
          <cell r="G512">
            <v>754</v>
          </cell>
          <cell r="H512">
            <v>8.8000000000000007</v>
          </cell>
          <cell r="I512">
            <v>3.1</v>
          </cell>
          <cell r="J512">
            <v>3.1</v>
          </cell>
          <cell r="K512">
            <v>1.4</v>
          </cell>
          <cell r="L512">
            <v>0.9</v>
          </cell>
          <cell r="M512">
            <v>0</v>
          </cell>
          <cell r="N512">
            <v>0</v>
          </cell>
          <cell r="O512">
            <v>0</v>
          </cell>
          <cell r="P512">
            <v>0</v>
          </cell>
          <cell r="Q512">
            <v>0</v>
          </cell>
          <cell r="R512">
            <v>0</v>
          </cell>
          <cell r="S512">
            <v>25.2</v>
          </cell>
          <cell r="T512">
            <v>0.7</v>
          </cell>
          <cell r="U512">
            <v>0</v>
          </cell>
          <cell r="V512">
            <v>63.8</v>
          </cell>
          <cell r="W512">
            <v>0</v>
          </cell>
          <cell r="X512">
            <v>256</v>
          </cell>
          <cell r="Y512">
            <v>10300</v>
          </cell>
          <cell r="Z512">
            <v>0</v>
          </cell>
          <cell r="AA512">
            <v>1</v>
          </cell>
          <cell r="AB512">
            <v>0.4</v>
          </cell>
          <cell r="AC512">
            <v>0.44</v>
          </cell>
          <cell r="AD512">
            <v>4</v>
          </cell>
          <cell r="AE512">
            <v>17</v>
          </cell>
          <cell r="AF512">
            <v>22</v>
          </cell>
          <cell r="AG512">
            <v>5.4</v>
          </cell>
          <cell r="AH512">
            <v>0.59</v>
          </cell>
          <cell r="AI512">
            <v>22</v>
          </cell>
          <cell r="AJ512">
            <v>27</v>
          </cell>
          <cell r="AK512">
            <v>310</v>
          </cell>
          <cell r="AL512">
            <v>2.2000000000000002</v>
          </cell>
          <cell r="AM512">
            <v>260</v>
          </cell>
          <cell r="AN512">
            <v>320</v>
          </cell>
          <cell r="AO512">
            <v>18</v>
          </cell>
          <cell r="AP512">
            <v>330</v>
          </cell>
          <cell r="AQ512">
            <v>37</v>
          </cell>
          <cell r="AR512">
            <v>9.4</v>
          </cell>
          <cell r="AS512">
            <v>3.6</v>
          </cell>
        </row>
        <row r="513">
          <cell r="A513">
            <v>322</v>
          </cell>
          <cell r="B513" t="str">
            <v>Fígado de porco, grelhado</v>
          </cell>
          <cell r="C513" t="str">
            <v>Carne e produtos cárneos</v>
          </cell>
          <cell r="D513" t="str">
            <v>Figado de animal</v>
          </cell>
          <cell r="E513" t="str">
            <v>Fígado de mamiferos</v>
          </cell>
          <cell r="F513">
            <v>162</v>
          </cell>
          <cell r="G513">
            <v>680</v>
          </cell>
          <cell r="H513">
            <v>6.3</v>
          </cell>
          <cell r="I513">
            <v>2.2000000000000002</v>
          </cell>
          <cell r="J513">
            <v>2.2000000000000002</v>
          </cell>
          <cell r="K513">
            <v>1</v>
          </cell>
          <cell r="L513">
            <v>0.9</v>
          </cell>
          <cell r="M513">
            <v>0</v>
          </cell>
          <cell r="N513">
            <v>0</v>
          </cell>
          <cell r="O513">
            <v>0</v>
          </cell>
          <cell r="P513">
            <v>0</v>
          </cell>
          <cell r="Q513">
            <v>0</v>
          </cell>
          <cell r="R513">
            <v>0</v>
          </cell>
          <cell r="S513">
            <v>26.3</v>
          </cell>
          <cell r="T513">
            <v>0.7</v>
          </cell>
          <cell r="U513">
            <v>0</v>
          </cell>
          <cell r="V513">
            <v>65.099999999999994</v>
          </cell>
          <cell r="W513">
            <v>0</v>
          </cell>
          <cell r="X513">
            <v>267</v>
          </cell>
          <cell r="Y513">
            <v>10700</v>
          </cell>
          <cell r="Z513">
            <v>0</v>
          </cell>
          <cell r="AA513">
            <v>1.4</v>
          </cell>
          <cell r="AB513">
            <v>0.4</v>
          </cell>
          <cell r="AC513">
            <v>0.46</v>
          </cell>
          <cell r="AD513">
            <v>4.2</v>
          </cell>
          <cell r="AE513">
            <v>17</v>
          </cell>
          <cell r="AF513">
            <v>23</v>
          </cell>
          <cell r="AG513">
            <v>5.6</v>
          </cell>
          <cell r="AH513">
            <v>0.61</v>
          </cell>
          <cell r="AI513">
            <v>23</v>
          </cell>
          <cell r="AJ513">
            <v>28</v>
          </cell>
          <cell r="AK513">
            <v>330</v>
          </cell>
          <cell r="AL513">
            <v>2.2999999999999998</v>
          </cell>
          <cell r="AM513">
            <v>270</v>
          </cell>
          <cell r="AN513">
            <v>350</v>
          </cell>
          <cell r="AO513">
            <v>19</v>
          </cell>
          <cell r="AP513">
            <v>340</v>
          </cell>
          <cell r="AQ513">
            <v>38</v>
          </cell>
          <cell r="AR513">
            <v>9.8000000000000007</v>
          </cell>
          <cell r="AS513">
            <v>3.7</v>
          </cell>
        </row>
        <row r="514">
          <cell r="A514">
            <v>324</v>
          </cell>
          <cell r="B514" t="str">
            <v>Fígado de vaca, cru</v>
          </cell>
          <cell r="C514" t="str">
            <v>Carne e produtos cárneos</v>
          </cell>
          <cell r="D514" t="str">
            <v>Figado de animal</v>
          </cell>
          <cell r="E514" t="str">
            <v>Fígado de mamiferos</v>
          </cell>
          <cell r="F514">
            <v>132</v>
          </cell>
          <cell r="G514">
            <v>554</v>
          </cell>
          <cell r="H514">
            <v>4.4000000000000004</v>
          </cell>
          <cell r="I514">
            <v>1.7</v>
          </cell>
          <cell r="J514">
            <v>1.9</v>
          </cell>
          <cell r="K514">
            <v>0.2</v>
          </cell>
          <cell r="L514">
            <v>0.1</v>
          </cell>
          <cell r="M514">
            <v>0.2</v>
          </cell>
          <cell r="N514">
            <v>2.1</v>
          </cell>
          <cell r="O514">
            <v>0</v>
          </cell>
          <cell r="P514">
            <v>0</v>
          </cell>
          <cell r="Q514">
            <v>2.1</v>
          </cell>
          <cell r="R514">
            <v>0</v>
          </cell>
          <cell r="S514">
            <v>20.9</v>
          </cell>
          <cell r="T514">
            <v>0.3</v>
          </cell>
          <cell r="U514">
            <v>0</v>
          </cell>
          <cell r="V514">
            <v>71</v>
          </cell>
          <cell r="W514">
            <v>0</v>
          </cell>
          <cell r="X514">
            <v>283</v>
          </cell>
          <cell r="Y514">
            <v>9600</v>
          </cell>
          <cell r="Z514">
            <v>0</v>
          </cell>
          <cell r="AA514">
            <v>1.1000000000000001</v>
          </cell>
          <cell r="AB514">
            <v>0.42</v>
          </cell>
          <cell r="AC514">
            <v>0.45</v>
          </cell>
          <cell r="AD514">
            <v>3.2</v>
          </cell>
          <cell r="AE514">
            <v>10</v>
          </cell>
          <cell r="AF514">
            <v>14</v>
          </cell>
          <cell r="AG514">
            <v>4.5</v>
          </cell>
          <cell r="AH514">
            <v>0.87</v>
          </cell>
          <cell r="AI514">
            <v>110</v>
          </cell>
          <cell r="AJ514">
            <v>27</v>
          </cell>
          <cell r="AK514">
            <v>330</v>
          </cell>
          <cell r="AL514">
            <v>1.42</v>
          </cell>
          <cell r="AM514">
            <v>130</v>
          </cell>
          <cell r="AN514">
            <v>350</v>
          </cell>
          <cell r="AO514">
            <v>12</v>
          </cell>
          <cell r="AP514">
            <v>280</v>
          </cell>
          <cell r="AQ514">
            <v>19</v>
          </cell>
          <cell r="AR514">
            <v>5.7</v>
          </cell>
          <cell r="AS514">
            <v>2.6</v>
          </cell>
        </row>
        <row r="515">
          <cell r="A515">
            <v>325</v>
          </cell>
          <cell r="B515" t="str">
            <v>Fígado de vaca, frito, sem molho</v>
          </cell>
          <cell r="C515" t="str">
            <v>Carne e produtos cárneos</v>
          </cell>
          <cell r="D515" t="str">
            <v>Figado de animal</v>
          </cell>
          <cell r="E515" t="str">
            <v>Fígado de mamiferos</v>
          </cell>
          <cell r="F515">
            <v>171</v>
          </cell>
          <cell r="G515">
            <v>718</v>
          </cell>
          <cell r="H515">
            <v>7</v>
          </cell>
          <cell r="I515">
            <v>2.9</v>
          </cell>
          <cell r="J515">
            <v>2.7</v>
          </cell>
          <cell r="K515">
            <v>0.8</v>
          </cell>
          <cell r="L515">
            <v>0.6</v>
          </cell>
          <cell r="M515">
            <v>0.2</v>
          </cell>
          <cell r="N515">
            <v>2.5</v>
          </cell>
          <cell r="O515">
            <v>0</v>
          </cell>
          <cell r="P515">
            <v>0</v>
          </cell>
          <cell r="Q515">
            <v>2.5</v>
          </cell>
          <cell r="R515">
            <v>0</v>
          </cell>
          <cell r="S515">
            <v>24.5</v>
          </cell>
          <cell r="T515">
            <v>0.7</v>
          </cell>
          <cell r="U515">
            <v>0</v>
          </cell>
          <cell r="V515">
            <v>64</v>
          </cell>
          <cell r="W515">
            <v>0</v>
          </cell>
          <cell r="X515">
            <v>297</v>
          </cell>
          <cell r="Y515">
            <v>10700</v>
          </cell>
          <cell r="Z515">
            <v>10</v>
          </cell>
          <cell r="AA515">
            <v>1.3</v>
          </cell>
          <cell r="AB515">
            <v>0.5</v>
          </cell>
          <cell r="AC515">
            <v>0.47</v>
          </cell>
          <cell r="AD515">
            <v>3.8</v>
          </cell>
          <cell r="AE515">
            <v>10</v>
          </cell>
          <cell r="AF515">
            <v>16</v>
          </cell>
          <cell r="AG515">
            <v>5.5</v>
          </cell>
          <cell r="AH515">
            <v>0.86</v>
          </cell>
          <cell r="AI515">
            <v>100</v>
          </cell>
          <cell r="AJ515">
            <v>24</v>
          </cell>
          <cell r="AK515">
            <v>350</v>
          </cell>
          <cell r="AL515">
            <v>2</v>
          </cell>
          <cell r="AM515">
            <v>280</v>
          </cell>
          <cell r="AN515">
            <v>320</v>
          </cell>
          <cell r="AO515">
            <v>15</v>
          </cell>
          <cell r="AP515">
            <v>280</v>
          </cell>
          <cell r="AQ515">
            <v>22</v>
          </cell>
          <cell r="AR515">
            <v>6.3</v>
          </cell>
          <cell r="AS515">
            <v>2.7</v>
          </cell>
        </row>
        <row r="516">
          <cell r="A516">
            <v>326</v>
          </cell>
          <cell r="B516" t="str">
            <v>Fígado de vitela, cru</v>
          </cell>
          <cell r="C516" t="str">
            <v>Carne e produtos cárneos</v>
          </cell>
          <cell r="D516" t="str">
            <v>Figado de animal</v>
          </cell>
          <cell r="E516" t="str">
            <v>Fígado de mamiferos</v>
          </cell>
          <cell r="F516">
            <v>119</v>
          </cell>
          <cell r="G516">
            <v>500</v>
          </cell>
          <cell r="H516">
            <v>3.5</v>
          </cell>
          <cell r="I516">
            <v>1.4</v>
          </cell>
          <cell r="J516">
            <v>1.5</v>
          </cell>
          <cell r="K516">
            <v>0.1</v>
          </cell>
          <cell r="L516">
            <v>0.1</v>
          </cell>
          <cell r="M516">
            <v>0.2</v>
          </cell>
          <cell r="N516">
            <v>1.5</v>
          </cell>
          <cell r="O516">
            <v>0</v>
          </cell>
          <cell r="P516">
            <v>0</v>
          </cell>
          <cell r="Q516">
            <v>1.5</v>
          </cell>
          <cell r="R516">
            <v>0</v>
          </cell>
          <cell r="S516">
            <v>20.3</v>
          </cell>
          <cell r="T516">
            <v>0.3</v>
          </cell>
          <cell r="U516">
            <v>0</v>
          </cell>
          <cell r="V516">
            <v>72.7</v>
          </cell>
          <cell r="W516">
            <v>0</v>
          </cell>
          <cell r="X516">
            <v>286</v>
          </cell>
          <cell r="Y516">
            <v>11900</v>
          </cell>
          <cell r="Z516">
            <v>0</v>
          </cell>
          <cell r="AA516">
            <v>0.3</v>
          </cell>
          <cell r="AB516">
            <v>0.42</v>
          </cell>
          <cell r="AC516">
            <v>0.26</v>
          </cell>
          <cell r="AD516">
            <v>1.6</v>
          </cell>
          <cell r="AE516">
            <v>11</v>
          </cell>
          <cell r="AF516">
            <v>16</v>
          </cell>
          <cell r="AG516">
            <v>4.8</v>
          </cell>
          <cell r="AH516">
            <v>0.52</v>
          </cell>
          <cell r="AI516">
            <v>64</v>
          </cell>
          <cell r="AJ516">
            <v>30</v>
          </cell>
          <cell r="AK516">
            <v>160</v>
          </cell>
          <cell r="AL516">
            <v>1.37</v>
          </cell>
          <cell r="AM516">
            <v>120</v>
          </cell>
          <cell r="AN516">
            <v>410</v>
          </cell>
          <cell r="AO516">
            <v>12</v>
          </cell>
          <cell r="AP516">
            <v>320</v>
          </cell>
          <cell r="AQ516">
            <v>23</v>
          </cell>
          <cell r="AR516">
            <v>6.5</v>
          </cell>
          <cell r="AS516">
            <v>5</v>
          </cell>
        </row>
        <row r="517">
          <cell r="A517">
            <v>328</v>
          </cell>
          <cell r="B517" t="str">
            <v>Fígado de vitela, frito com banha e manteiga</v>
          </cell>
          <cell r="C517" t="str">
            <v>Carne e produtos cárneos</v>
          </cell>
          <cell r="D517" t="str">
            <v>Figado de animal</v>
          </cell>
          <cell r="E517" t="str">
            <v>Fígado de mamiferos</v>
          </cell>
          <cell r="F517">
            <v>201</v>
          </cell>
          <cell r="G517">
            <v>839</v>
          </cell>
          <cell r="H517">
            <v>11.5</v>
          </cell>
          <cell r="I517">
            <v>4.5999999999999996</v>
          </cell>
          <cell r="J517">
            <v>4.9000000000000004</v>
          </cell>
          <cell r="K517">
            <v>0.6</v>
          </cell>
          <cell r="L517">
            <v>0.59899999999999998</v>
          </cell>
          <cell r="M517">
            <v>0.4</v>
          </cell>
          <cell r="N517">
            <v>1.7</v>
          </cell>
          <cell r="O517">
            <v>0</v>
          </cell>
          <cell r="P517">
            <v>0</v>
          </cell>
          <cell r="Q517">
            <v>1.7</v>
          </cell>
          <cell r="R517">
            <v>0</v>
          </cell>
          <cell r="S517">
            <v>22.6</v>
          </cell>
          <cell r="T517">
            <v>1.3</v>
          </cell>
          <cell r="U517">
            <v>0</v>
          </cell>
          <cell r="V517">
            <v>61</v>
          </cell>
          <cell r="W517">
            <v>0</v>
          </cell>
          <cell r="X517">
            <v>331</v>
          </cell>
          <cell r="Y517">
            <v>13200</v>
          </cell>
          <cell r="Z517">
            <v>2</v>
          </cell>
          <cell r="AA517">
            <v>0.4</v>
          </cell>
          <cell r="AB517">
            <v>0.59</v>
          </cell>
          <cell r="AC517">
            <v>0.25</v>
          </cell>
          <cell r="AD517">
            <v>1.7</v>
          </cell>
          <cell r="AE517">
            <v>10</v>
          </cell>
          <cell r="AF517">
            <v>17.8</v>
          </cell>
          <cell r="AG517">
            <v>5.33</v>
          </cell>
          <cell r="AH517">
            <v>0.46</v>
          </cell>
          <cell r="AI517">
            <v>53</v>
          </cell>
          <cell r="AJ517">
            <v>25</v>
          </cell>
          <cell r="AK517">
            <v>150</v>
          </cell>
          <cell r="AL517">
            <v>2.52</v>
          </cell>
          <cell r="AM517">
            <v>520</v>
          </cell>
          <cell r="AN517">
            <v>340</v>
          </cell>
          <cell r="AO517">
            <v>14</v>
          </cell>
          <cell r="AP517">
            <v>290</v>
          </cell>
          <cell r="AQ517">
            <v>25</v>
          </cell>
          <cell r="AR517">
            <v>6.9</v>
          </cell>
          <cell r="AS517">
            <v>4.7</v>
          </cell>
        </row>
        <row r="518">
          <cell r="A518">
            <v>329</v>
          </cell>
          <cell r="B518" t="str">
            <v>Fígado de vitela, frito, sem molho</v>
          </cell>
          <cell r="C518" t="str">
            <v>Carne e produtos cárneos</v>
          </cell>
          <cell r="D518" t="str">
            <v>Figado de animal</v>
          </cell>
          <cell r="E518" t="str">
            <v>Fígado de mamiferos</v>
          </cell>
          <cell r="F518">
            <v>179</v>
          </cell>
          <cell r="G518">
            <v>751</v>
          </cell>
          <cell r="H518">
            <v>8.3000000000000007</v>
          </cell>
          <cell r="I518">
            <v>3.2</v>
          </cell>
          <cell r="J518">
            <v>3.6</v>
          </cell>
          <cell r="K518">
            <v>0.3</v>
          </cell>
          <cell r="L518">
            <v>0.3</v>
          </cell>
          <cell r="M518">
            <v>0.4</v>
          </cell>
          <cell r="N518">
            <v>1.5</v>
          </cell>
          <cell r="O518">
            <v>0</v>
          </cell>
          <cell r="P518">
            <v>0</v>
          </cell>
          <cell r="Q518">
            <v>1.5</v>
          </cell>
          <cell r="R518">
            <v>0</v>
          </cell>
          <cell r="S518">
            <v>24.6</v>
          </cell>
          <cell r="T518">
            <v>0.3</v>
          </cell>
          <cell r="U518">
            <v>0</v>
          </cell>
          <cell r="V518">
            <v>64.099999999999994</v>
          </cell>
          <cell r="W518">
            <v>0</v>
          </cell>
          <cell r="X518">
            <v>310</v>
          </cell>
          <cell r="Y518">
            <v>11400</v>
          </cell>
          <cell r="Z518">
            <v>0</v>
          </cell>
          <cell r="AA518">
            <v>0.4</v>
          </cell>
          <cell r="AB518">
            <v>0.54</v>
          </cell>
          <cell r="AC518">
            <v>0.28000000000000003</v>
          </cell>
          <cell r="AD518">
            <v>2</v>
          </cell>
          <cell r="AE518">
            <v>12</v>
          </cell>
          <cell r="AF518">
            <v>17</v>
          </cell>
          <cell r="AG518">
            <v>5.4</v>
          </cell>
          <cell r="AH518">
            <v>0.53</v>
          </cell>
          <cell r="AI518">
            <v>69</v>
          </cell>
          <cell r="AJ518">
            <v>31</v>
          </cell>
          <cell r="AK518">
            <v>170</v>
          </cell>
          <cell r="AL518">
            <v>1.5</v>
          </cell>
          <cell r="AM518">
            <v>120</v>
          </cell>
          <cell r="AN518">
            <v>370</v>
          </cell>
          <cell r="AO518">
            <v>15</v>
          </cell>
          <cell r="AP518">
            <v>330</v>
          </cell>
          <cell r="AQ518">
            <v>25</v>
          </cell>
          <cell r="AR518">
            <v>7.9</v>
          </cell>
          <cell r="AS518">
            <v>5.4</v>
          </cell>
        </row>
        <row r="519">
          <cell r="A519">
            <v>327</v>
          </cell>
          <cell r="B519" t="str">
            <v>Fígado de vitela, grelhado</v>
          </cell>
          <cell r="C519" t="str">
            <v>Carne e produtos cárneos</v>
          </cell>
          <cell r="D519" t="str">
            <v>Figado de animal</v>
          </cell>
          <cell r="E519" t="str">
            <v>Fígado de mamiferos</v>
          </cell>
          <cell r="F519">
            <v>153</v>
          </cell>
          <cell r="G519">
            <v>643</v>
          </cell>
          <cell r="H519">
            <v>4.7</v>
          </cell>
          <cell r="I519">
            <v>1.8</v>
          </cell>
          <cell r="J519">
            <v>2.1</v>
          </cell>
          <cell r="K519">
            <v>0.2</v>
          </cell>
          <cell r="L519">
            <v>0.1</v>
          </cell>
          <cell r="M519">
            <v>0.2</v>
          </cell>
          <cell r="N519">
            <v>1.9</v>
          </cell>
          <cell r="O519">
            <v>0</v>
          </cell>
          <cell r="P519">
            <v>0</v>
          </cell>
          <cell r="Q519">
            <v>1.9</v>
          </cell>
          <cell r="R519">
            <v>0</v>
          </cell>
          <cell r="S519">
            <v>25.7</v>
          </cell>
          <cell r="T519">
            <v>0.4</v>
          </cell>
          <cell r="U519">
            <v>0</v>
          </cell>
          <cell r="V519">
            <v>65.599999999999994</v>
          </cell>
          <cell r="W519">
            <v>0</v>
          </cell>
          <cell r="X519">
            <v>387</v>
          </cell>
          <cell r="Y519">
            <v>14200</v>
          </cell>
          <cell r="Z519">
            <v>0</v>
          </cell>
          <cell r="AA519">
            <v>0.5</v>
          </cell>
          <cell r="AB519">
            <v>0.56000000000000005</v>
          </cell>
          <cell r="AC519">
            <v>0.35</v>
          </cell>
          <cell r="AD519">
            <v>2.4</v>
          </cell>
          <cell r="AE519">
            <v>15</v>
          </cell>
          <cell r="AF519">
            <v>21</v>
          </cell>
          <cell r="AG519">
            <v>6</v>
          </cell>
          <cell r="AH519">
            <v>0.66</v>
          </cell>
          <cell r="AI519">
            <v>87</v>
          </cell>
          <cell r="AJ519">
            <v>38</v>
          </cell>
          <cell r="AK519">
            <v>210</v>
          </cell>
          <cell r="AL519">
            <v>2.1</v>
          </cell>
          <cell r="AM519">
            <v>150</v>
          </cell>
          <cell r="AN519">
            <v>490</v>
          </cell>
          <cell r="AO519">
            <v>19</v>
          </cell>
          <cell r="AP519">
            <v>410</v>
          </cell>
          <cell r="AQ519">
            <v>31</v>
          </cell>
          <cell r="AR519">
            <v>9.8000000000000007</v>
          </cell>
          <cell r="AS519">
            <v>6.8</v>
          </cell>
        </row>
        <row r="520">
          <cell r="A520">
            <v>650</v>
          </cell>
          <cell r="B520" t="str">
            <v>Figo (5 variedades)</v>
          </cell>
          <cell r="C520" t="str">
            <v>Frutos e produtos derivados de frutos</v>
          </cell>
          <cell r="D520" t="str">
            <v>Fruta utilizada como fruta</v>
          </cell>
          <cell r="E520" t="str">
            <v>Frutos diversos com casca comestível</v>
          </cell>
          <cell r="F520">
            <v>79</v>
          </cell>
          <cell r="G520">
            <v>332</v>
          </cell>
          <cell r="H520">
            <v>0.5</v>
          </cell>
          <cell r="I520">
            <v>0.1</v>
          </cell>
          <cell r="J520">
            <v>0.1</v>
          </cell>
          <cell r="K520">
            <v>0.2</v>
          </cell>
          <cell r="L520">
            <v>0.2</v>
          </cell>
          <cell r="M520">
            <v>0</v>
          </cell>
          <cell r="N520">
            <v>16.3</v>
          </cell>
          <cell r="O520">
            <v>16.3</v>
          </cell>
          <cell r="P520">
            <v>0</v>
          </cell>
          <cell r="Q520">
            <v>0</v>
          </cell>
          <cell r="R520">
            <v>2.2999999999999998</v>
          </cell>
          <cell r="S520">
            <v>0.9</v>
          </cell>
          <cell r="T520">
            <v>0</v>
          </cell>
          <cell r="U520">
            <v>0</v>
          </cell>
          <cell r="V520">
            <v>79.099999999999994</v>
          </cell>
          <cell r="W520">
            <v>0.2</v>
          </cell>
          <cell r="X520">
            <v>0</v>
          </cell>
          <cell r="Y520">
            <v>8</v>
          </cell>
          <cell r="Z520">
            <v>50</v>
          </cell>
          <cell r="AA520">
            <v>0</v>
          </cell>
          <cell r="AB520">
            <v>0.77</v>
          </cell>
          <cell r="AC520">
            <v>0.03</v>
          </cell>
          <cell r="AD520">
            <v>0.02</v>
          </cell>
          <cell r="AE520">
            <v>0.3</v>
          </cell>
          <cell r="AF520">
            <v>0.4</v>
          </cell>
          <cell r="AG520">
            <v>0.1</v>
          </cell>
          <cell r="AH520">
            <v>0.11</v>
          </cell>
          <cell r="AI520">
            <v>0</v>
          </cell>
          <cell r="AJ520">
            <v>1</v>
          </cell>
          <cell r="AK520">
            <v>7</v>
          </cell>
          <cell r="AL520">
            <v>0.61</v>
          </cell>
          <cell r="AM520">
            <v>3</v>
          </cell>
          <cell r="AN520">
            <v>170</v>
          </cell>
          <cell r="AO520">
            <v>35</v>
          </cell>
          <cell r="AP520">
            <v>29</v>
          </cell>
          <cell r="AQ520">
            <v>20</v>
          </cell>
          <cell r="AR520">
            <v>0.6</v>
          </cell>
          <cell r="AS520">
            <v>0.1</v>
          </cell>
        </row>
        <row r="521">
          <cell r="A521">
            <v>651</v>
          </cell>
          <cell r="B521" t="str">
            <v>Figo cristalizado</v>
          </cell>
          <cell r="C521" t="str">
            <v>Frutos e produtos derivados de frutos</v>
          </cell>
          <cell r="D521" t="str">
            <v>Produtos de frutos processados</v>
          </cell>
          <cell r="E521" t="str">
            <v>Outros frutos processados (excluindo bebidas)</v>
          </cell>
          <cell r="F521">
            <v>295</v>
          </cell>
          <cell r="G521">
            <v>1250</v>
          </cell>
          <cell r="H521">
            <v>0.4</v>
          </cell>
          <cell r="I521">
            <v>0.1</v>
          </cell>
          <cell r="J521">
            <v>0.1</v>
          </cell>
          <cell r="K521">
            <v>0.1</v>
          </cell>
          <cell r="L521">
            <v>0.1</v>
          </cell>
          <cell r="M521">
            <v>0</v>
          </cell>
          <cell r="N521">
            <v>71.2</v>
          </cell>
          <cell r="O521">
            <v>71.2</v>
          </cell>
          <cell r="P521">
            <v>0</v>
          </cell>
          <cell r="Q521">
            <v>0</v>
          </cell>
          <cell r="R521">
            <v>2.2999999999999998</v>
          </cell>
          <cell r="S521">
            <v>0.5</v>
          </cell>
          <cell r="T521">
            <v>0.2</v>
          </cell>
          <cell r="U521">
            <v>0</v>
          </cell>
          <cell r="V521">
            <v>25.1</v>
          </cell>
          <cell r="W521">
            <v>0</v>
          </cell>
          <cell r="X521">
            <v>0</v>
          </cell>
          <cell r="Y521">
            <v>0</v>
          </cell>
          <cell r="Z521">
            <v>0</v>
          </cell>
          <cell r="AA521">
            <v>0</v>
          </cell>
          <cell r="AB521">
            <v>0</v>
          </cell>
          <cell r="AC521">
            <v>0</v>
          </cell>
          <cell r="AD521">
            <v>0</v>
          </cell>
          <cell r="AE521">
            <v>0</v>
          </cell>
          <cell r="AF521">
            <v>0</v>
          </cell>
          <cell r="AG521">
            <v>0</v>
          </cell>
          <cell r="AH521">
            <v>0</v>
          </cell>
          <cell r="AI521">
            <v>0</v>
          </cell>
          <cell r="AJ521">
            <v>0</v>
          </cell>
          <cell r="AK521">
            <v>0</v>
          </cell>
          <cell r="AL521">
            <v>0.48</v>
          </cell>
          <cell r="AM521">
            <v>65</v>
          </cell>
          <cell r="AN521">
            <v>18</v>
          </cell>
          <cell r="AO521">
            <v>45</v>
          </cell>
          <cell r="AP521">
            <v>11</v>
          </cell>
          <cell r="AQ521">
            <v>10</v>
          </cell>
          <cell r="AR521">
            <v>1.4</v>
          </cell>
          <cell r="AS521">
            <v>0.1</v>
          </cell>
        </row>
        <row r="522">
          <cell r="A522">
            <v>652</v>
          </cell>
          <cell r="B522" t="str">
            <v>Figo seco</v>
          </cell>
          <cell r="C522" t="str">
            <v>Frutos e produtos derivados de frutos</v>
          </cell>
          <cell r="D522" t="str">
            <v>Produtos de frutos processados</v>
          </cell>
          <cell r="E522" t="str">
            <v>Frutos secados</v>
          </cell>
          <cell r="F522">
            <v>270</v>
          </cell>
          <cell r="G522">
            <v>1140</v>
          </cell>
          <cell r="H522">
            <v>0.6</v>
          </cell>
          <cell r="I522">
            <v>0.1</v>
          </cell>
          <cell r="J522">
            <v>0.1</v>
          </cell>
          <cell r="K522">
            <v>0.3</v>
          </cell>
          <cell r="L522">
            <v>0.3</v>
          </cell>
          <cell r="M522">
            <v>0</v>
          </cell>
          <cell r="N522">
            <v>58.3</v>
          </cell>
          <cell r="O522">
            <v>58.3</v>
          </cell>
          <cell r="P522">
            <v>0</v>
          </cell>
          <cell r="Q522">
            <v>0</v>
          </cell>
          <cell r="R522">
            <v>11</v>
          </cell>
          <cell r="S522">
            <v>2.2999999999999998</v>
          </cell>
          <cell r="T522">
            <v>0.2</v>
          </cell>
          <cell r="U522">
            <v>0</v>
          </cell>
          <cell r="V522">
            <v>25.6</v>
          </cell>
          <cell r="W522">
            <v>0</v>
          </cell>
          <cell r="X522">
            <v>0</v>
          </cell>
          <cell r="Y522">
            <v>11</v>
          </cell>
          <cell r="Z522">
            <v>65</v>
          </cell>
          <cell r="AA522">
            <v>0</v>
          </cell>
          <cell r="AB522">
            <v>0.7</v>
          </cell>
          <cell r="AC522">
            <v>7.0000000000000007E-2</v>
          </cell>
          <cell r="AD522">
            <v>0.06</v>
          </cell>
          <cell r="AE522">
            <v>0.8</v>
          </cell>
          <cell r="AF522">
            <v>1.2</v>
          </cell>
          <cell r="AG522">
            <v>0.4</v>
          </cell>
          <cell r="AH522">
            <v>0.22</v>
          </cell>
          <cell r="AI522">
            <v>0</v>
          </cell>
          <cell r="AJ522">
            <v>1</v>
          </cell>
          <cell r="AK522">
            <v>9</v>
          </cell>
          <cell r="AL522">
            <v>2.2000000000000002</v>
          </cell>
          <cell r="AM522">
            <v>62</v>
          </cell>
          <cell r="AN522">
            <v>940</v>
          </cell>
          <cell r="AO522">
            <v>240</v>
          </cell>
          <cell r="AP522">
            <v>72</v>
          </cell>
          <cell r="AQ522">
            <v>86</v>
          </cell>
          <cell r="AR522">
            <v>2.6</v>
          </cell>
          <cell r="AS522">
            <v>0.3</v>
          </cell>
          <cell r="AU522">
            <v>1.7</v>
          </cell>
        </row>
        <row r="523">
          <cell r="A523">
            <v>808</v>
          </cell>
          <cell r="B523" t="str">
            <v>Filetes de bacalhau fritos</v>
          </cell>
          <cell r="C523" t="str">
            <v>Peixes, mariscos, anfíbios, répteis e invertebrados</v>
          </cell>
          <cell r="D523" t="str">
            <v>Peixe e produtos da pesca processados</v>
          </cell>
          <cell r="E523" t="str">
            <v>Peixe processado ou conservado (incluindo vísceras processadas)</v>
          </cell>
          <cell r="F523">
            <v>194</v>
          </cell>
          <cell r="G523">
            <v>811</v>
          </cell>
          <cell r="H523">
            <v>10.7</v>
          </cell>
          <cell r="I523">
            <v>1.5</v>
          </cell>
          <cell r="J523">
            <v>2.5</v>
          </cell>
          <cell r="K523">
            <v>6</v>
          </cell>
          <cell r="L523">
            <v>5.89</v>
          </cell>
          <cell r="M523">
            <v>0</v>
          </cell>
          <cell r="N523">
            <v>5.0999999999999996</v>
          </cell>
          <cell r="O523">
            <v>0.1</v>
          </cell>
          <cell r="P523">
            <v>0</v>
          </cell>
          <cell r="Q523">
            <v>5</v>
          </cell>
          <cell r="R523">
            <v>0.2</v>
          </cell>
          <cell r="S523">
            <v>19.2</v>
          </cell>
          <cell r="T523">
            <v>2.9</v>
          </cell>
          <cell r="U523">
            <v>0</v>
          </cell>
          <cell r="V523">
            <v>60.7</v>
          </cell>
          <cell r="W523">
            <v>0</v>
          </cell>
          <cell r="X523">
            <v>104</v>
          </cell>
          <cell r="Y523">
            <v>30</v>
          </cell>
          <cell r="Z523">
            <v>0</v>
          </cell>
          <cell r="AA523">
            <v>3.7</v>
          </cell>
          <cell r="AB523">
            <v>5.94</v>
          </cell>
          <cell r="AC523">
            <v>0.05</v>
          </cell>
          <cell r="AD523">
            <v>0.11</v>
          </cell>
          <cell r="AE523">
            <v>0.68</v>
          </cell>
          <cell r="AF523">
            <v>4.53</v>
          </cell>
          <cell r="AG523">
            <v>3.75</v>
          </cell>
          <cell r="AH523">
            <v>0.1</v>
          </cell>
          <cell r="AI523">
            <v>0.89</v>
          </cell>
          <cell r="AJ523">
            <v>0</v>
          </cell>
          <cell r="AK523">
            <v>12</v>
          </cell>
          <cell r="AL523">
            <v>3.17</v>
          </cell>
          <cell r="AM523">
            <v>1140</v>
          </cell>
          <cell r="AN523">
            <v>54</v>
          </cell>
          <cell r="AO523">
            <v>37</v>
          </cell>
          <cell r="AP523">
            <v>130</v>
          </cell>
          <cell r="AQ523">
            <v>22</v>
          </cell>
          <cell r="AR523">
            <v>0.5</v>
          </cell>
          <cell r="AS523">
            <v>1</v>
          </cell>
        </row>
        <row r="524">
          <cell r="A524">
            <v>1900000029</v>
          </cell>
          <cell r="B524" t="str">
            <v>Fisális</v>
          </cell>
          <cell r="C524" t="str">
            <v>Produtos hortícolas e derivados</v>
          </cell>
          <cell r="D524" t="str">
            <v>Frutos de hortícolas</v>
          </cell>
          <cell r="E524" t="str">
            <v>Solanaceas</v>
          </cell>
          <cell r="F524">
            <v>68</v>
          </cell>
          <cell r="G524">
            <v>287</v>
          </cell>
          <cell r="H524">
            <v>0.6</v>
          </cell>
          <cell r="I524">
            <v>0.2</v>
          </cell>
          <cell r="J524">
            <v>0.1</v>
          </cell>
          <cell r="K524">
            <v>0.1</v>
          </cell>
          <cell r="L524">
            <v>0.04</v>
          </cell>
          <cell r="M524">
            <v>0</v>
          </cell>
          <cell r="N524">
            <v>11.7</v>
          </cell>
          <cell r="O524">
            <v>11.7</v>
          </cell>
          <cell r="P524">
            <v>0</v>
          </cell>
          <cell r="Q524">
            <v>0</v>
          </cell>
          <cell r="R524">
            <v>4.2</v>
          </cell>
          <cell r="S524">
            <v>1.8</v>
          </cell>
          <cell r="T524">
            <v>0</v>
          </cell>
          <cell r="U524">
            <v>0</v>
          </cell>
          <cell r="V524">
            <v>80.3</v>
          </cell>
          <cell r="W524">
            <v>0</v>
          </cell>
          <cell r="X524">
            <v>0</v>
          </cell>
          <cell r="Y524">
            <v>275</v>
          </cell>
          <cell r="Z524">
            <v>1650</v>
          </cell>
          <cell r="AA524">
            <v>0</v>
          </cell>
          <cell r="AB524">
            <v>0.7</v>
          </cell>
          <cell r="AC524">
            <v>0.1</v>
          </cell>
          <cell r="AD524">
            <v>0.06</v>
          </cell>
          <cell r="AE524">
            <v>1.5</v>
          </cell>
          <cell r="AF524">
            <v>1.8</v>
          </cell>
          <cell r="AG524">
            <v>0.3</v>
          </cell>
          <cell r="AH524">
            <v>0.26</v>
          </cell>
          <cell r="AI524">
            <v>0</v>
          </cell>
          <cell r="AJ524">
            <v>45.5</v>
          </cell>
          <cell r="AK524">
            <v>50.5</v>
          </cell>
          <cell r="AL524">
            <v>4.21</v>
          </cell>
          <cell r="AM524">
            <v>0.9</v>
          </cell>
          <cell r="AN524">
            <v>380</v>
          </cell>
          <cell r="AO524">
            <v>8.3000000000000007</v>
          </cell>
          <cell r="AP524">
            <v>39</v>
          </cell>
          <cell r="AQ524">
            <v>23</v>
          </cell>
          <cell r="AR524">
            <v>0.8</v>
          </cell>
          <cell r="AS524">
            <v>0.4</v>
          </cell>
          <cell r="AT524">
            <v>1.6</v>
          </cell>
          <cell r="AU524">
            <v>1</v>
          </cell>
        </row>
        <row r="525">
          <cell r="A525">
            <v>445</v>
          </cell>
          <cell r="B525" t="str">
            <v>Flocos de arroz</v>
          </cell>
          <cell r="C525" t="str">
            <v>Cereais e produtos à base de cereais</v>
          </cell>
          <cell r="D525" t="str">
            <v>Cereais de pequeno-almoço</v>
          </cell>
          <cell r="E525" t="str">
            <v>Cereais de pequeno almoço processados e misturados</v>
          </cell>
          <cell r="F525">
            <v>379</v>
          </cell>
          <cell r="G525">
            <v>1610</v>
          </cell>
          <cell r="H525">
            <v>1.5</v>
          </cell>
          <cell r="I525">
            <v>0.3</v>
          </cell>
          <cell r="J525">
            <v>0.5</v>
          </cell>
          <cell r="K525">
            <v>0.4</v>
          </cell>
          <cell r="L525">
            <v>0.4</v>
          </cell>
          <cell r="M525">
            <v>0.2</v>
          </cell>
          <cell r="N525">
            <v>83.4</v>
          </cell>
          <cell r="O525">
            <v>7</v>
          </cell>
          <cell r="P525">
            <v>0</v>
          </cell>
          <cell r="Q525">
            <v>76.400000000000006</v>
          </cell>
          <cell r="R525">
            <v>2.1</v>
          </cell>
          <cell r="S525">
            <v>7</v>
          </cell>
          <cell r="T525">
            <v>1.2</v>
          </cell>
          <cell r="U525">
            <v>0</v>
          </cell>
          <cell r="V525">
            <v>4.5</v>
          </cell>
          <cell r="W525">
            <v>0</v>
          </cell>
          <cell r="X525">
            <v>0</v>
          </cell>
          <cell r="Y525">
            <v>0</v>
          </cell>
          <cell r="Z525">
            <v>0</v>
          </cell>
          <cell r="AA525">
            <v>0</v>
          </cell>
          <cell r="AB525">
            <v>0.6</v>
          </cell>
          <cell r="AC525">
            <v>0.02</v>
          </cell>
          <cell r="AD525">
            <v>0.04</v>
          </cell>
          <cell r="AE525">
            <v>2.4</v>
          </cell>
          <cell r="AF525">
            <v>3.9</v>
          </cell>
          <cell r="AG525">
            <v>1.5</v>
          </cell>
          <cell r="AH525">
            <v>7.0000000000000007E-2</v>
          </cell>
          <cell r="AI525">
            <v>0</v>
          </cell>
          <cell r="AJ525">
            <v>0</v>
          </cell>
          <cell r="AK525">
            <v>19</v>
          </cell>
          <cell r="AL525">
            <v>1.52</v>
          </cell>
          <cell r="AM525">
            <v>470</v>
          </cell>
          <cell r="AN525">
            <v>160</v>
          </cell>
          <cell r="AO525">
            <v>4</v>
          </cell>
          <cell r="AP525">
            <v>94</v>
          </cell>
          <cell r="AQ525">
            <v>25</v>
          </cell>
          <cell r="AR525">
            <v>0.4</v>
          </cell>
          <cell r="AS525">
            <v>1</v>
          </cell>
        </row>
        <row r="526">
          <cell r="A526">
            <v>444</v>
          </cell>
          <cell r="B526" t="str">
            <v>Flocos de aveia</v>
          </cell>
          <cell r="C526" t="str">
            <v>Cereais e produtos à base de cereais</v>
          </cell>
          <cell r="D526" t="str">
            <v>Cereais de pequeno-almoço</v>
          </cell>
          <cell r="E526" t="str">
            <v>Cereais de pequeno almoço processados e misturados</v>
          </cell>
          <cell r="F526">
            <v>366</v>
          </cell>
          <cell r="G526">
            <v>1550</v>
          </cell>
          <cell r="H526">
            <v>5.8</v>
          </cell>
          <cell r="I526">
            <v>1.2</v>
          </cell>
          <cell r="J526">
            <v>3.5</v>
          </cell>
          <cell r="K526">
            <v>0.7</v>
          </cell>
          <cell r="L526">
            <v>0.7</v>
          </cell>
          <cell r="M526">
            <v>0</v>
          </cell>
          <cell r="N526">
            <v>61.7</v>
          </cell>
          <cell r="O526">
            <v>3</v>
          </cell>
          <cell r="P526">
            <v>0</v>
          </cell>
          <cell r="Q526">
            <v>58.7</v>
          </cell>
          <cell r="R526">
            <v>6.7</v>
          </cell>
          <cell r="S526">
            <v>13.5</v>
          </cell>
          <cell r="T526">
            <v>0</v>
          </cell>
          <cell r="U526">
            <v>0</v>
          </cell>
          <cell r="V526">
            <v>10.9</v>
          </cell>
          <cell r="W526">
            <v>0</v>
          </cell>
          <cell r="X526">
            <v>0</v>
          </cell>
          <cell r="Y526">
            <v>0</v>
          </cell>
          <cell r="Z526">
            <v>0</v>
          </cell>
          <cell r="AA526">
            <v>0</v>
          </cell>
          <cell r="AB526">
            <v>1.5</v>
          </cell>
          <cell r="AC526">
            <v>0.27</v>
          </cell>
          <cell r="AD526">
            <v>0.1</v>
          </cell>
          <cell r="AE526">
            <v>2.4</v>
          </cell>
          <cell r="AF526">
            <v>5.5</v>
          </cell>
          <cell r="AG526">
            <v>3.1</v>
          </cell>
          <cell r="AH526">
            <v>0.2</v>
          </cell>
          <cell r="AI526">
            <v>0</v>
          </cell>
          <cell r="AJ526">
            <v>0</v>
          </cell>
          <cell r="AK526">
            <v>56</v>
          </cell>
          <cell r="AL526">
            <v>1.4</v>
          </cell>
          <cell r="AM526">
            <v>4</v>
          </cell>
          <cell r="AN526">
            <v>350</v>
          </cell>
          <cell r="AO526">
            <v>40</v>
          </cell>
          <cell r="AP526">
            <v>220</v>
          </cell>
          <cell r="AQ526">
            <v>120</v>
          </cell>
          <cell r="AR526">
            <v>1.3</v>
          </cell>
          <cell r="AS526">
            <v>4.5</v>
          </cell>
        </row>
        <row r="527">
          <cell r="A527">
            <v>1900000072</v>
          </cell>
          <cell r="B527" t="str">
            <v>Flocos de centeio</v>
          </cell>
          <cell r="C527" t="str">
            <v>Cereais e produtos à base de cereais</v>
          </cell>
          <cell r="D527" t="str">
            <v>Cereais de pequeno-almoço</v>
          </cell>
          <cell r="E527" t="str">
            <v>Cereais de pequeno almoço, simples</v>
          </cell>
          <cell r="F527">
            <v>352</v>
          </cell>
          <cell r="G527">
            <v>1490</v>
          </cell>
          <cell r="H527">
            <v>2</v>
          </cell>
          <cell r="I527">
            <v>0.3</v>
          </cell>
          <cell r="J527">
            <v>0.2</v>
          </cell>
          <cell r="K527">
            <v>0.9</v>
          </cell>
          <cell r="L527">
            <v>0.8</v>
          </cell>
          <cell r="M527">
            <v>0</v>
          </cell>
          <cell r="N527">
            <v>69</v>
          </cell>
          <cell r="O527">
            <v>1</v>
          </cell>
          <cell r="P527">
            <v>0</v>
          </cell>
          <cell r="Q527">
            <v>68</v>
          </cell>
          <cell r="R527">
            <v>5</v>
          </cell>
          <cell r="S527">
            <v>12</v>
          </cell>
          <cell r="T527">
            <v>0.1</v>
          </cell>
          <cell r="U527">
            <v>0</v>
          </cell>
          <cell r="V527">
            <v>14</v>
          </cell>
          <cell r="W527">
            <v>0</v>
          </cell>
          <cell r="X527">
            <v>0</v>
          </cell>
          <cell r="Y527">
            <v>0</v>
          </cell>
          <cell r="Z527">
            <v>0</v>
          </cell>
          <cell r="AA527">
            <v>0</v>
          </cell>
          <cell r="AB527">
            <v>0.9</v>
          </cell>
          <cell r="AC527">
            <v>0.35</v>
          </cell>
          <cell r="AD527">
            <v>0.17</v>
          </cell>
          <cell r="AE527">
            <v>1.8</v>
          </cell>
          <cell r="AF527">
            <v>3.4</v>
          </cell>
          <cell r="AG527">
            <v>1.6</v>
          </cell>
          <cell r="AH527">
            <v>0.28999999999999998</v>
          </cell>
          <cell r="AI527">
            <v>0</v>
          </cell>
          <cell r="AJ527">
            <v>0</v>
          </cell>
          <cell r="AK527">
            <v>78</v>
          </cell>
          <cell r="AL527">
            <v>1.1299999999999999</v>
          </cell>
          <cell r="AM527">
            <v>40</v>
          </cell>
          <cell r="AN527">
            <v>530</v>
          </cell>
          <cell r="AO527">
            <v>64</v>
          </cell>
          <cell r="AP527">
            <v>370</v>
          </cell>
          <cell r="AQ527">
            <v>110</v>
          </cell>
          <cell r="AR527">
            <v>3.7</v>
          </cell>
          <cell r="AS527">
            <v>2.6</v>
          </cell>
          <cell r="AT527">
            <v>2</v>
          </cell>
          <cell r="AU527">
            <v>4.5999999999999996</v>
          </cell>
        </row>
        <row r="528">
          <cell r="A528">
            <v>447</v>
          </cell>
          <cell r="B528" t="str">
            <v>Flocos de cereais e frutos secos tipo "Muesli"</v>
          </cell>
          <cell r="C528" t="str">
            <v>Cereais e produtos à base de cereais</v>
          </cell>
          <cell r="D528" t="str">
            <v>Cereais de pequeno-almoço</v>
          </cell>
          <cell r="E528" t="str">
            <v>Muesli e misturas de cereais de pequeno almoço similares</v>
          </cell>
          <cell r="F528">
            <v>388</v>
          </cell>
          <cell r="G528">
            <v>1640</v>
          </cell>
          <cell r="H528">
            <v>6.3</v>
          </cell>
          <cell r="I528">
            <v>1.1000000000000001</v>
          </cell>
          <cell r="J528">
            <v>2.2999999999999998</v>
          </cell>
          <cell r="K528">
            <v>2.6</v>
          </cell>
          <cell r="L528">
            <v>2.4</v>
          </cell>
          <cell r="M528">
            <v>0</v>
          </cell>
          <cell r="N528">
            <v>69.099999999999994</v>
          </cell>
          <cell r="O528">
            <v>16.8</v>
          </cell>
          <cell r="P528">
            <v>0</v>
          </cell>
          <cell r="Q528">
            <v>52.3</v>
          </cell>
          <cell r="R528">
            <v>6.8</v>
          </cell>
          <cell r="S528">
            <v>10.4</v>
          </cell>
          <cell r="T528">
            <v>0.6</v>
          </cell>
          <cell r="U528">
            <v>0</v>
          </cell>
          <cell r="V528">
            <v>5.7</v>
          </cell>
          <cell r="W528">
            <v>0</v>
          </cell>
          <cell r="X528">
            <v>0</v>
          </cell>
          <cell r="Y528">
            <v>0</v>
          </cell>
          <cell r="Z528">
            <v>0</v>
          </cell>
          <cell r="AA528">
            <v>0</v>
          </cell>
          <cell r="AB528">
            <v>3.2</v>
          </cell>
          <cell r="AC528">
            <v>0.05</v>
          </cell>
          <cell r="AD528">
            <v>0.18</v>
          </cell>
          <cell r="AE528">
            <v>1.1000000000000001</v>
          </cell>
          <cell r="AF528">
            <v>3.3</v>
          </cell>
          <cell r="AG528">
            <v>2.2000000000000002</v>
          </cell>
          <cell r="AH528">
            <v>1.6</v>
          </cell>
          <cell r="AI528">
            <v>0</v>
          </cell>
          <cell r="AJ528">
            <v>0</v>
          </cell>
          <cell r="AK528">
            <v>130</v>
          </cell>
          <cell r="AL528">
            <v>1.67</v>
          </cell>
          <cell r="AM528">
            <v>230</v>
          </cell>
          <cell r="AN528">
            <v>410</v>
          </cell>
          <cell r="AO528">
            <v>16</v>
          </cell>
          <cell r="AP528">
            <v>180</v>
          </cell>
          <cell r="AQ528">
            <v>86</v>
          </cell>
          <cell r="AR528">
            <v>1.5</v>
          </cell>
          <cell r="AS528">
            <v>2</v>
          </cell>
        </row>
        <row r="529">
          <cell r="A529">
            <v>1900000073</v>
          </cell>
          <cell r="B529" t="str">
            <v>Flocos de cevada</v>
          </cell>
          <cell r="C529" t="str">
            <v>Cereais e produtos à base de cereais</v>
          </cell>
          <cell r="D529" t="str">
            <v>Cereais de pequeno-almoço</v>
          </cell>
          <cell r="E529" t="str">
            <v>Cereais de pequeno almoço, simples</v>
          </cell>
          <cell r="F529">
            <v>324</v>
          </cell>
          <cell r="G529">
            <v>1370</v>
          </cell>
          <cell r="H529">
            <v>2</v>
          </cell>
          <cell r="I529">
            <v>0.3</v>
          </cell>
          <cell r="J529">
            <v>0.2</v>
          </cell>
          <cell r="K529">
            <v>0.7</v>
          </cell>
          <cell r="L529">
            <v>0.621</v>
          </cell>
          <cell r="M529">
            <v>0</v>
          </cell>
          <cell r="N529">
            <v>64.400000000000006</v>
          </cell>
          <cell r="O529">
            <v>0.9</v>
          </cell>
          <cell r="P529">
            <v>0</v>
          </cell>
          <cell r="Q529">
            <v>63.5</v>
          </cell>
          <cell r="R529">
            <v>7.6</v>
          </cell>
          <cell r="S529">
            <v>8.3000000000000007</v>
          </cell>
          <cell r="T529">
            <v>0</v>
          </cell>
          <cell r="U529">
            <v>0</v>
          </cell>
          <cell r="V529">
            <v>12</v>
          </cell>
          <cell r="W529">
            <v>0</v>
          </cell>
          <cell r="X529">
            <v>0</v>
          </cell>
          <cell r="Y529">
            <v>0</v>
          </cell>
          <cell r="Z529">
            <v>0</v>
          </cell>
          <cell r="AA529">
            <v>0</v>
          </cell>
          <cell r="AB529">
            <v>0.3</v>
          </cell>
          <cell r="AC529">
            <v>0.12</v>
          </cell>
          <cell r="AD529">
            <v>0.03</v>
          </cell>
          <cell r="AE529">
            <v>5.7</v>
          </cell>
          <cell r="AF529">
            <v>7.7</v>
          </cell>
          <cell r="AG529">
            <v>2</v>
          </cell>
          <cell r="AH529">
            <v>0.1</v>
          </cell>
          <cell r="AI529">
            <v>0</v>
          </cell>
          <cell r="AJ529">
            <v>0</v>
          </cell>
          <cell r="AK529">
            <v>19</v>
          </cell>
          <cell r="AL529">
            <v>1</v>
          </cell>
          <cell r="AM529">
            <v>5</v>
          </cell>
          <cell r="AN529">
            <v>280</v>
          </cell>
          <cell r="AO529">
            <v>18</v>
          </cell>
          <cell r="AP529">
            <v>220</v>
          </cell>
          <cell r="AQ529">
            <v>70</v>
          </cell>
          <cell r="AR529">
            <v>3.2</v>
          </cell>
          <cell r="AS529">
            <v>2</v>
          </cell>
          <cell r="AT529">
            <v>8.6</v>
          </cell>
          <cell r="AU529">
            <v>10</v>
          </cell>
        </row>
        <row r="530">
          <cell r="A530">
            <v>443</v>
          </cell>
          <cell r="B530" t="str">
            <v>Flocos de milho tipo "Corn Flakes"</v>
          </cell>
          <cell r="C530" t="str">
            <v>Cereais e produtos à base de cereais</v>
          </cell>
          <cell r="D530" t="str">
            <v>Cereais de pequeno-almoço</v>
          </cell>
          <cell r="E530" t="str">
            <v>Cereais de pequeno almoço processados e misturados</v>
          </cell>
          <cell r="F530">
            <v>374</v>
          </cell>
          <cell r="G530">
            <v>1580</v>
          </cell>
          <cell r="H530">
            <v>1.1000000000000001</v>
          </cell>
          <cell r="I530">
            <v>0.3</v>
          </cell>
          <cell r="J530">
            <v>0.4</v>
          </cell>
          <cell r="K530">
            <v>0.3</v>
          </cell>
          <cell r="L530">
            <v>0.3</v>
          </cell>
          <cell r="M530">
            <v>0.1</v>
          </cell>
          <cell r="N530">
            <v>81.099999999999994</v>
          </cell>
          <cell r="O530">
            <v>6.2</v>
          </cell>
          <cell r="P530">
            <v>0</v>
          </cell>
          <cell r="Q530">
            <v>74.900000000000006</v>
          </cell>
          <cell r="R530">
            <v>3.9</v>
          </cell>
          <cell r="S530">
            <v>7.9</v>
          </cell>
          <cell r="T530">
            <v>1.8</v>
          </cell>
          <cell r="U530">
            <v>0</v>
          </cell>
          <cell r="V530">
            <v>2.9</v>
          </cell>
          <cell r="W530">
            <v>0</v>
          </cell>
          <cell r="X530">
            <v>0</v>
          </cell>
          <cell r="Y530">
            <v>0</v>
          </cell>
          <cell r="Z530">
            <v>0</v>
          </cell>
          <cell r="AA530">
            <v>2.8</v>
          </cell>
          <cell r="AB530">
            <v>0.4</v>
          </cell>
          <cell r="AC530">
            <v>0.48</v>
          </cell>
          <cell r="AD530">
            <v>0.9</v>
          </cell>
          <cell r="AE530">
            <v>3.8</v>
          </cell>
          <cell r="AF530">
            <v>4.7</v>
          </cell>
          <cell r="AG530">
            <v>0.9</v>
          </cell>
          <cell r="AH530">
            <v>1.8</v>
          </cell>
          <cell r="AI530">
            <v>0</v>
          </cell>
          <cell r="AJ530">
            <v>0</v>
          </cell>
          <cell r="AK530">
            <v>167</v>
          </cell>
          <cell r="AL530">
            <v>3.07</v>
          </cell>
          <cell r="AM530">
            <v>700</v>
          </cell>
          <cell r="AN530">
            <v>100</v>
          </cell>
          <cell r="AO530">
            <v>2</v>
          </cell>
          <cell r="AP530">
            <v>47</v>
          </cell>
          <cell r="AQ530">
            <v>14</v>
          </cell>
          <cell r="AR530">
            <v>1</v>
          </cell>
          <cell r="AS530">
            <v>0.3</v>
          </cell>
          <cell r="AU530">
            <v>1</v>
          </cell>
        </row>
        <row r="531">
          <cell r="A531">
            <v>446</v>
          </cell>
          <cell r="B531" t="str">
            <v>Flocos de trigo</v>
          </cell>
          <cell r="C531" t="str">
            <v>Cereais e produtos à base de cereais</v>
          </cell>
          <cell r="D531" t="str">
            <v>Cereais de pequeno-almoço</v>
          </cell>
          <cell r="E531" t="str">
            <v>Cereais de pequeno almoço processados e misturados</v>
          </cell>
          <cell r="F531">
            <v>373</v>
          </cell>
          <cell r="G531">
            <v>1580</v>
          </cell>
          <cell r="H531">
            <v>2.5</v>
          </cell>
          <cell r="I531">
            <v>0.6</v>
          </cell>
          <cell r="J531">
            <v>0.3</v>
          </cell>
          <cell r="K531">
            <v>0.9</v>
          </cell>
          <cell r="L531">
            <v>0.9</v>
          </cell>
          <cell r="M531">
            <v>0</v>
          </cell>
          <cell r="N531">
            <v>69</v>
          </cell>
          <cell r="O531">
            <v>6.8</v>
          </cell>
          <cell r="P531">
            <v>0</v>
          </cell>
          <cell r="Q531">
            <v>62.2</v>
          </cell>
          <cell r="R531">
            <v>9.3000000000000007</v>
          </cell>
          <cell r="S531">
            <v>14</v>
          </cell>
          <cell r="T531">
            <v>0</v>
          </cell>
          <cell r="U531">
            <v>0</v>
          </cell>
          <cell r="V531">
            <v>3.5</v>
          </cell>
          <cell r="W531">
            <v>0</v>
          </cell>
          <cell r="X531">
            <v>0</v>
          </cell>
          <cell r="Y531">
            <v>0</v>
          </cell>
          <cell r="Z531">
            <v>0</v>
          </cell>
          <cell r="AA531">
            <v>0</v>
          </cell>
          <cell r="AB531">
            <v>2</v>
          </cell>
          <cell r="AC531">
            <v>0.08</v>
          </cell>
          <cell r="AD531">
            <v>0.15</v>
          </cell>
          <cell r="AE531">
            <v>4.0999999999999996</v>
          </cell>
          <cell r="AF531">
            <v>5.9</v>
          </cell>
          <cell r="AG531">
            <v>1.8</v>
          </cell>
          <cell r="AH531">
            <v>0.17</v>
          </cell>
          <cell r="AI531">
            <v>0</v>
          </cell>
          <cell r="AJ531">
            <v>0</v>
          </cell>
          <cell r="AK531">
            <v>32</v>
          </cell>
          <cell r="AL531">
            <v>1.61</v>
          </cell>
          <cell r="AM531">
            <v>11</v>
          </cell>
          <cell r="AN531">
            <v>410</v>
          </cell>
          <cell r="AO531">
            <v>11</v>
          </cell>
          <cell r="AP531">
            <v>300</v>
          </cell>
          <cell r="AQ531">
            <v>140</v>
          </cell>
          <cell r="AR531">
            <v>2.4</v>
          </cell>
          <cell r="AS531">
            <v>2.4</v>
          </cell>
          <cell r="AU531">
            <v>1</v>
          </cell>
        </row>
        <row r="532">
          <cell r="A532">
            <v>947</v>
          </cell>
          <cell r="B532" t="str">
            <v>Flocos de trigo com figos tipo "Nestum"</v>
          </cell>
          <cell r="C532" t="str">
            <v>Produtos alimentares para a população jovem</v>
          </cell>
          <cell r="D532" t="str">
            <v>Alimentos à base de cereais destinados a lactentes e crianças jovens</v>
          </cell>
          <cell r="E532" t="str">
            <v>Cereais simples que devem ser reconstituídos com leite ou outros líquidos nutritivos apropriados</v>
          </cell>
          <cell r="F532">
            <v>370</v>
          </cell>
          <cell r="G532">
            <v>1570</v>
          </cell>
          <cell r="H532">
            <v>1.5</v>
          </cell>
          <cell r="I532">
            <v>0.3</v>
          </cell>
          <cell r="J532">
            <v>0.2</v>
          </cell>
          <cell r="K532">
            <v>0.6</v>
          </cell>
          <cell r="L532">
            <v>0.6</v>
          </cell>
          <cell r="M532">
            <v>0</v>
          </cell>
          <cell r="N532">
            <v>76.3</v>
          </cell>
          <cell r="O532">
            <v>28</v>
          </cell>
          <cell r="P532">
            <v>0</v>
          </cell>
          <cell r="Q532">
            <v>48.3</v>
          </cell>
          <cell r="R532">
            <v>7.7</v>
          </cell>
          <cell r="S532">
            <v>9</v>
          </cell>
          <cell r="T532">
            <v>1</v>
          </cell>
          <cell r="U532">
            <v>0</v>
          </cell>
          <cell r="V532">
            <v>2.6</v>
          </cell>
          <cell r="W532">
            <v>0</v>
          </cell>
          <cell r="X532">
            <v>0</v>
          </cell>
          <cell r="Y532">
            <v>210</v>
          </cell>
          <cell r="Z532">
            <v>0</v>
          </cell>
          <cell r="AA532">
            <v>6.3</v>
          </cell>
          <cell r="AB532">
            <v>5</v>
          </cell>
          <cell r="AC532">
            <v>0.5</v>
          </cell>
          <cell r="AD532">
            <v>0.5</v>
          </cell>
          <cell r="AE532">
            <v>8</v>
          </cell>
          <cell r="AF532">
            <v>9.1</v>
          </cell>
          <cell r="AG532">
            <v>1.1000000000000001</v>
          </cell>
          <cell r="AH532">
            <v>0.1</v>
          </cell>
          <cell r="AI532">
            <v>0</v>
          </cell>
          <cell r="AJ532">
            <v>65</v>
          </cell>
          <cell r="AK532">
            <v>19</v>
          </cell>
          <cell r="AL532">
            <v>2.9</v>
          </cell>
          <cell r="AM532">
            <v>400</v>
          </cell>
          <cell r="AN532">
            <v>410</v>
          </cell>
          <cell r="AO532">
            <v>140</v>
          </cell>
          <cell r="AP532">
            <v>120</v>
          </cell>
          <cell r="AQ532">
            <v>55</v>
          </cell>
          <cell r="AR532">
            <v>15</v>
          </cell>
          <cell r="AS532">
            <v>0.8</v>
          </cell>
        </row>
        <row r="533">
          <cell r="A533">
            <v>948</v>
          </cell>
          <cell r="B533" t="str">
            <v>Flocos de trigo com mel tipo "Nestum"</v>
          </cell>
          <cell r="C533" t="str">
            <v>Produtos alimentares para a população jovem</v>
          </cell>
          <cell r="D533" t="str">
            <v>Alimentos à base de cereais destinados a lactentes e crianças jovens</v>
          </cell>
          <cell r="E533" t="str">
            <v>Cereais simples que devem ser reconstituídos com leite ou outros líquidos nutritivos apropriados</v>
          </cell>
          <cell r="F533">
            <v>385</v>
          </cell>
          <cell r="G533">
            <v>1630</v>
          </cell>
          <cell r="H533">
            <v>1</v>
          </cell>
          <cell r="I533">
            <v>0.2</v>
          </cell>
          <cell r="J533">
            <v>0.1</v>
          </cell>
          <cell r="K533">
            <v>0.3</v>
          </cell>
          <cell r="L533">
            <v>0.3</v>
          </cell>
          <cell r="M533">
            <v>0</v>
          </cell>
          <cell r="N533">
            <v>84.6</v>
          </cell>
          <cell r="O533">
            <v>29</v>
          </cell>
          <cell r="P533">
            <v>0</v>
          </cell>
          <cell r="Q533">
            <v>55.6</v>
          </cell>
          <cell r="R533">
            <v>2.4</v>
          </cell>
          <cell r="S533">
            <v>8.1999999999999993</v>
          </cell>
          <cell r="T533">
            <v>0.1</v>
          </cell>
          <cell r="U533">
            <v>0</v>
          </cell>
          <cell r="V533">
            <v>3.1</v>
          </cell>
          <cell r="W533">
            <v>0</v>
          </cell>
          <cell r="X533">
            <v>0</v>
          </cell>
          <cell r="Y533">
            <v>210</v>
          </cell>
          <cell r="Z533">
            <v>0</v>
          </cell>
          <cell r="AA533">
            <v>6.3</v>
          </cell>
          <cell r="AB533">
            <v>5</v>
          </cell>
          <cell r="AC533">
            <v>0.5</v>
          </cell>
          <cell r="AD533">
            <v>0.51</v>
          </cell>
          <cell r="AE533">
            <v>8</v>
          </cell>
          <cell r="AF533">
            <v>9.3000000000000007</v>
          </cell>
          <cell r="AG533">
            <v>1.3</v>
          </cell>
          <cell r="AH533">
            <v>0.11</v>
          </cell>
          <cell r="AI533">
            <v>0</v>
          </cell>
          <cell r="AJ533">
            <v>65</v>
          </cell>
          <cell r="AK533">
            <v>19</v>
          </cell>
          <cell r="AL533">
            <v>0.7</v>
          </cell>
          <cell r="AM533">
            <v>30</v>
          </cell>
          <cell r="AN533">
            <v>120</v>
          </cell>
          <cell r="AO533">
            <v>140</v>
          </cell>
          <cell r="AP533">
            <v>110</v>
          </cell>
          <cell r="AQ533">
            <v>28</v>
          </cell>
          <cell r="AR533">
            <v>15</v>
          </cell>
          <cell r="AS533">
            <v>0.8</v>
          </cell>
        </row>
        <row r="534">
          <cell r="A534">
            <v>448</v>
          </cell>
          <cell r="B534" t="str">
            <v>Flocos de trigo e arroz enriquecidos com vitaminas, cálcio e ferro</v>
          </cell>
          <cell r="C534" t="str">
            <v>Cereais e produtos à base de cereais</v>
          </cell>
          <cell r="D534" t="str">
            <v>Cereais de pequeno-almoço</v>
          </cell>
          <cell r="E534" t="str">
            <v>Cereais de pequeno almoço processados e misturados</v>
          </cell>
          <cell r="F534">
            <v>372</v>
          </cell>
          <cell r="G534">
            <v>1570</v>
          </cell>
          <cell r="H534">
            <v>1.3</v>
          </cell>
          <cell r="I534">
            <v>0.4</v>
          </cell>
          <cell r="J534">
            <v>0.4</v>
          </cell>
          <cell r="K534">
            <v>0.4</v>
          </cell>
          <cell r="L534">
            <v>0.4</v>
          </cell>
          <cell r="M534">
            <v>0</v>
          </cell>
          <cell r="N534">
            <v>79.2</v>
          </cell>
          <cell r="O534">
            <v>17.2</v>
          </cell>
          <cell r="P534">
            <v>0</v>
          </cell>
          <cell r="Q534">
            <v>62</v>
          </cell>
          <cell r="R534">
            <v>6.5</v>
          </cell>
          <cell r="S534">
            <v>7.5</v>
          </cell>
          <cell r="T534">
            <v>1.5</v>
          </cell>
          <cell r="U534">
            <v>0</v>
          </cell>
          <cell r="V534">
            <v>3</v>
          </cell>
          <cell r="W534">
            <v>0</v>
          </cell>
          <cell r="X534">
            <v>0</v>
          </cell>
          <cell r="Y534">
            <v>0</v>
          </cell>
          <cell r="Z534">
            <v>0</v>
          </cell>
          <cell r="AA534">
            <v>0</v>
          </cell>
          <cell r="AB534">
            <v>17</v>
          </cell>
          <cell r="AC534">
            <v>2.4</v>
          </cell>
          <cell r="AD534">
            <v>2.7</v>
          </cell>
          <cell r="AE534">
            <v>31</v>
          </cell>
          <cell r="AF534">
            <v>33</v>
          </cell>
          <cell r="AG534">
            <v>1.8</v>
          </cell>
          <cell r="AH534">
            <v>3.4</v>
          </cell>
          <cell r="AI534">
            <v>1.7</v>
          </cell>
          <cell r="AJ534">
            <v>102</v>
          </cell>
          <cell r="AK534">
            <v>340</v>
          </cell>
          <cell r="AL534">
            <v>2.5</v>
          </cell>
          <cell r="AM534">
            <v>600</v>
          </cell>
          <cell r="AN534">
            <v>290</v>
          </cell>
          <cell r="AO534">
            <v>500</v>
          </cell>
          <cell r="AP534">
            <v>170</v>
          </cell>
          <cell r="AQ534">
            <v>50</v>
          </cell>
          <cell r="AR534">
            <v>24</v>
          </cell>
          <cell r="AS534">
            <v>2</v>
          </cell>
          <cell r="AU534">
            <v>1</v>
          </cell>
        </row>
        <row r="535">
          <cell r="A535">
            <v>449</v>
          </cell>
          <cell r="B535" t="str">
            <v>Flocos de trigo integral tipo "All-Bran Flakes"</v>
          </cell>
          <cell r="C535" t="str">
            <v>Cereais e produtos à base de cereais</v>
          </cell>
          <cell r="D535" t="str">
            <v>Cereais de pequeno-almoço</v>
          </cell>
          <cell r="E535" t="str">
            <v>Cereais de pequeno almoço processados e misturados</v>
          </cell>
          <cell r="F535">
            <v>349</v>
          </cell>
          <cell r="G535">
            <v>1470</v>
          </cell>
          <cell r="H535">
            <v>1.9</v>
          </cell>
          <cell r="I535">
            <v>0.4</v>
          </cell>
          <cell r="J535">
            <v>0.2</v>
          </cell>
          <cell r="K535">
            <v>1</v>
          </cell>
          <cell r="L535">
            <v>0.9</v>
          </cell>
          <cell r="M535">
            <v>0</v>
          </cell>
          <cell r="N535">
            <v>64.2</v>
          </cell>
          <cell r="O535">
            <v>18.100000000000001</v>
          </cell>
          <cell r="P535">
            <v>0</v>
          </cell>
          <cell r="Q535">
            <v>46.1</v>
          </cell>
          <cell r="R535">
            <v>17.3</v>
          </cell>
          <cell r="S535">
            <v>10.199999999999999</v>
          </cell>
          <cell r="T535">
            <v>2.2999999999999998</v>
          </cell>
          <cell r="U535">
            <v>0</v>
          </cell>
          <cell r="V535">
            <v>3</v>
          </cell>
          <cell r="W535">
            <v>0</v>
          </cell>
          <cell r="X535">
            <v>0</v>
          </cell>
          <cell r="Y535">
            <v>0</v>
          </cell>
          <cell r="Z535">
            <v>0</v>
          </cell>
          <cell r="AA535">
            <v>2.8</v>
          </cell>
          <cell r="AB535">
            <v>2.2000000000000002</v>
          </cell>
          <cell r="AC535">
            <v>1</v>
          </cell>
          <cell r="AD535">
            <v>1.5</v>
          </cell>
          <cell r="AE535">
            <v>16</v>
          </cell>
          <cell r="AF535">
            <v>18</v>
          </cell>
          <cell r="AG535">
            <v>2.4</v>
          </cell>
          <cell r="AH535">
            <v>1.8</v>
          </cell>
          <cell r="AI535">
            <v>0.8</v>
          </cell>
          <cell r="AJ535">
            <v>35</v>
          </cell>
          <cell r="AK535">
            <v>250</v>
          </cell>
          <cell r="AL535">
            <v>3.4</v>
          </cell>
          <cell r="AM535">
            <v>910</v>
          </cell>
          <cell r="AN535">
            <v>540</v>
          </cell>
          <cell r="AO535">
            <v>50</v>
          </cell>
          <cell r="AP535">
            <v>450</v>
          </cell>
          <cell r="AQ535">
            <v>120</v>
          </cell>
          <cell r="AR535">
            <v>12</v>
          </cell>
          <cell r="AS535">
            <v>2.5</v>
          </cell>
          <cell r="AU535">
            <v>1</v>
          </cell>
        </row>
        <row r="536">
          <cell r="A536">
            <v>1900000114</v>
          </cell>
          <cell r="B536" t="str">
            <v>Flor de sal</v>
          </cell>
          <cell r="C536" t="str">
            <v>Temperos, molhos e condimentos</v>
          </cell>
          <cell r="D536" t="str">
            <v>Temperos</v>
          </cell>
          <cell r="E536" t="str">
            <v>Sal</v>
          </cell>
          <cell r="F536">
            <v>0</v>
          </cell>
          <cell r="G536">
            <v>0</v>
          </cell>
          <cell r="H536">
            <v>0</v>
          </cell>
          <cell r="I536">
            <v>0</v>
          </cell>
          <cell r="J536">
            <v>0</v>
          </cell>
          <cell r="K536">
            <v>0</v>
          </cell>
          <cell r="L536">
            <v>0</v>
          </cell>
          <cell r="M536">
            <v>0</v>
          </cell>
          <cell r="N536">
            <v>0</v>
          </cell>
          <cell r="O536">
            <v>0</v>
          </cell>
          <cell r="P536">
            <v>0</v>
          </cell>
          <cell r="Q536">
            <v>0</v>
          </cell>
          <cell r="R536">
            <v>0</v>
          </cell>
          <cell r="S536">
            <v>0</v>
          </cell>
          <cell r="T536">
            <v>100</v>
          </cell>
          <cell r="U536">
            <v>0</v>
          </cell>
          <cell r="V536">
            <v>0</v>
          </cell>
          <cell r="W536">
            <v>0</v>
          </cell>
          <cell r="X536">
            <v>0</v>
          </cell>
          <cell r="Y536">
            <v>0</v>
          </cell>
          <cell r="Z536">
            <v>0</v>
          </cell>
          <cell r="AA536">
            <v>0</v>
          </cell>
          <cell r="AB536">
            <v>0</v>
          </cell>
          <cell r="AC536">
            <v>0</v>
          </cell>
          <cell r="AD536">
            <v>0</v>
          </cell>
          <cell r="AE536">
            <v>0</v>
          </cell>
          <cell r="AF536">
            <v>0</v>
          </cell>
          <cell r="AG536">
            <v>0</v>
          </cell>
          <cell r="AH536">
            <v>0</v>
          </cell>
          <cell r="AI536">
            <v>0</v>
          </cell>
          <cell r="AJ536">
            <v>0</v>
          </cell>
          <cell r="AK536">
            <v>0</v>
          </cell>
          <cell r="AL536">
            <v>98</v>
          </cell>
          <cell r="AM536">
            <v>40000</v>
          </cell>
          <cell r="AN536">
            <v>0</v>
          </cell>
          <cell r="AO536">
            <v>0</v>
          </cell>
          <cell r="AP536">
            <v>0</v>
          </cell>
          <cell r="AQ536">
            <v>300</v>
          </cell>
          <cell r="AR536">
            <v>0</v>
          </cell>
          <cell r="AS536">
            <v>0</v>
          </cell>
        </row>
        <row r="537">
          <cell r="A537">
            <v>1900000027</v>
          </cell>
          <cell r="B537" t="str">
            <v>Folhas de rabanete cruas</v>
          </cell>
          <cell r="C537" t="str">
            <v>Produtos hortícolas e derivados</v>
          </cell>
          <cell r="D537" t="str">
            <v>Hortícolas folhosos</v>
          </cell>
          <cell r="E537" t="str">
            <v>Alfaces e outros vegetais para salada</v>
          </cell>
          <cell r="F537">
            <v>39</v>
          </cell>
          <cell r="G537">
            <v>165</v>
          </cell>
          <cell r="H537">
            <v>0.5</v>
          </cell>
          <cell r="I537">
            <v>0.1</v>
          </cell>
          <cell r="J537">
            <v>0</v>
          </cell>
          <cell r="K537">
            <v>0.3</v>
          </cell>
          <cell r="L537">
            <v>0.3</v>
          </cell>
          <cell r="M537">
            <v>0</v>
          </cell>
          <cell r="N537">
            <v>3.9</v>
          </cell>
          <cell r="O537">
            <v>3.5</v>
          </cell>
          <cell r="P537">
            <v>0.2</v>
          </cell>
          <cell r="Q537">
            <v>0.2</v>
          </cell>
          <cell r="R537">
            <v>2.6</v>
          </cell>
          <cell r="S537">
            <v>3.5</v>
          </cell>
          <cell r="T537">
            <v>0.3</v>
          </cell>
          <cell r="U537">
            <v>0</v>
          </cell>
          <cell r="V537">
            <v>89.7</v>
          </cell>
          <cell r="W537">
            <v>0</v>
          </cell>
          <cell r="X537">
            <v>0</v>
          </cell>
          <cell r="Y537">
            <v>612</v>
          </cell>
          <cell r="Z537">
            <v>3670</v>
          </cell>
          <cell r="AA537">
            <v>0</v>
          </cell>
          <cell r="AB537">
            <v>1.3</v>
          </cell>
          <cell r="AC537">
            <v>0.13</v>
          </cell>
          <cell r="AD537">
            <v>0.35</v>
          </cell>
          <cell r="AE537">
            <v>0.8</v>
          </cell>
          <cell r="AF537">
            <v>1.6</v>
          </cell>
          <cell r="AG537">
            <v>0.8</v>
          </cell>
          <cell r="AH537">
            <v>0.14000000000000001</v>
          </cell>
          <cell r="AI537">
            <v>0</v>
          </cell>
          <cell r="AJ537">
            <v>63</v>
          </cell>
          <cell r="AK537">
            <v>90</v>
          </cell>
          <cell r="AL537">
            <v>0.81</v>
          </cell>
          <cell r="AM537">
            <v>110</v>
          </cell>
          <cell r="AN537">
            <v>370</v>
          </cell>
          <cell r="AO537">
            <v>200</v>
          </cell>
          <cell r="AP537">
            <v>44</v>
          </cell>
          <cell r="AQ537">
            <v>26</v>
          </cell>
          <cell r="AR537">
            <v>3.8</v>
          </cell>
          <cell r="AS537">
            <v>0.4</v>
          </cell>
        </row>
        <row r="538">
          <cell r="A538">
            <v>653</v>
          </cell>
          <cell r="B538" t="str">
            <v>Framboesa</v>
          </cell>
          <cell r="C538" t="str">
            <v>Frutos e produtos derivados de frutos</v>
          </cell>
          <cell r="D538" t="str">
            <v>Fruta utilizada como fruta</v>
          </cell>
          <cell r="E538" t="str">
            <v>Bagas e frutos pequenos</v>
          </cell>
          <cell r="F538">
            <v>49</v>
          </cell>
          <cell r="G538">
            <v>203</v>
          </cell>
          <cell r="H538">
            <v>0.6</v>
          </cell>
          <cell r="I538">
            <v>0</v>
          </cell>
          <cell r="J538">
            <v>0.1</v>
          </cell>
          <cell r="K538">
            <v>0.3</v>
          </cell>
          <cell r="L538">
            <v>0.2</v>
          </cell>
          <cell r="M538">
            <v>0</v>
          </cell>
          <cell r="N538">
            <v>5.0999999999999996</v>
          </cell>
          <cell r="O538">
            <v>5.0999999999999996</v>
          </cell>
          <cell r="P538">
            <v>0</v>
          </cell>
          <cell r="Q538">
            <v>0</v>
          </cell>
          <cell r="R538">
            <v>6.7</v>
          </cell>
          <cell r="S538">
            <v>0.9</v>
          </cell>
          <cell r="T538">
            <v>0</v>
          </cell>
          <cell r="U538">
            <v>0</v>
          </cell>
          <cell r="V538">
            <v>84.3</v>
          </cell>
          <cell r="W538">
            <v>1.9</v>
          </cell>
          <cell r="X538">
            <v>0</v>
          </cell>
          <cell r="Y538">
            <v>2</v>
          </cell>
          <cell r="Z538">
            <v>10</v>
          </cell>
          <cell r="AA538">
            <v>0</v>
          </cell>
          <cell r="AB538">
            <v>0.2</v>
          </cell>
          <cell r="AC538">
            <v>0.03</v>
          </cell>
          <cell r="AD538">
            <v>0.02</v>
          </cell>
          <cell r="AE538">
            <v>0.6</v>
          </cell>
          <cell r="AF538">
            <v>0.8</v>
          </cell>
          <cell r="AG538">
            <v>0.2</v>
          </cell>
          <cell r="AH538">
            <v>0.05</v>
          </cell>
          <cell r="AI538">
            <v>0</v>
          </cell>
          <cell r="AJ538">
            <v>30</v>
          </cell>
          <cell r="AK538">
            <v>33</v>
          </cell>
          <cell r="AL538">
            <v>0.54</v>
          </cell>
          <cell r="AM538">
            <v>1</v>
          </cell>
          <cell r="AN538">
            <v>230</v>
          </cell>
          <cell r="AO538">
            <v>26</v>
          </cell>
          <cell r="AP538">
            <v>23</v>
          </cell>
          <cell r="AQ538">
            <v>20</v>
          </cell>
          <cell r="AR538">
            <v>0.5</v>
          </cell>
          <cell r="AS538">
            <v>0.3</v>
          </cell>
        </row>
        <row r="539">
          <cell r="A539">
            <v>1900000106</v>
          </cell>
          <cell r="B539" t="str">
            <v>Framboesa desidratada</v>
          </cell>
          <cell r="C539" t="str">
            <v>Frutos e produtos derivados de frutos</v>
          </cell>
          <cell r="D539" t="str">
            <v>Produtos de frutos processados</v>
          </cell>
          <cell r="E539" t="str">
            <v>Frutos secados</v>
          </cell>
          <cell r="F539">
            <v>293</v>
          </cell>
          <cell r="G539">
            <v>1230</v>
          </cell>
          <cell r="H539">
            <v>3.6</v>
          </cell>
          <cell r="I539">
            <v>0</v>
          </cell>
          <cell r="J539">
            <v>0.6</v>
          </cell>
          <cell r="K539">
            <v>1.8</v>
          </cell>
          <cell r="L539">
            <v>1</v>
          </cell>
          <cell r="M539">
            <v>0</v>
          </cell>
          <cell r="N539">
            <v>30.9</v>
          </cell>
          <cell r="O539">
            <v>30.9</v>
          </cell>
          <cell r="P539">
            <v>0</v>
          </cell>
          <cell r="Q539">
            <v>0</v>
          </cell>
          <cell r="R539">
            <v>40.5</v>
          </cell>
          <cell r="S539">
            <v>5.4</v>
          </cell>
          <cell r="T539">
            <v>0</v>
          </cell>
          <cell r="U539">
            <v>0</v>
          </cell>
          <cell r="V539">
            <v>5</v>
          </cell>
          <cell r="W539">
            <v>11.5</v>
          </cell>
          <cell r="X539">
            <v>0</v>
          </cell>
          <cell r="AA539">
            <v>0</v>
          </cell>
          <cell r="AB539">
            <v>1.21</v>
          </cell>
          <cell r="AD539">
            <v>0.12</v>
          </cell>
          <cell r="AE539">
            <v>3.63</v>
          </cell>
          <cell r="AF539">
            <v>4.84</v>
          </cell>
          <cell r="AG539">
            <v>1.21</v>
          </cell>
          <cell r="AH539">
            <v>0.3</v>
          </cell>
          <cell r="AI539">
            <v>0</v>
          </cell>
          <cell r="AK539">
            <v>199.7</v>
          </cell>
          <cell r="AL539">
            <v>3.27</v>
          </cell>
          <cell r="AM539">
            <v>6.1</v>
          </cell>
          <cell r="AN539">
            <v>1390</v>
          </cell>
          <cell r="AO539">
            <v>160</v>
          </cell>
          <cell r="AP539">
            <v>140</v>
          </cell>
          <cell r="AQ539">
            <v>120</v>
          </cell>
          <cell r="AR539">
            <v>3</v>
          </cell>
          <cell r="AS539">
            <v>1.8</v>
          </cell>
        </row>
        <row r="540">
          <cell r="A540">
            <v>1073</v>
          </cell>
          <cell r="B540" t="str">
            <v>Francesinha, com molho</v>
          </cell>
          <cell r="C540" t="str">
            <v>Pratos compostos</v>
          </cell>
          <cell r="D540" t="str">
            <v>Pratos, incl. refeições prontas a comer (excluindo sopas e saladas)</v>
          </cell>
          <cell r="E540" t="str">
            <v>Pratos, excluindo pratos  de massa ou arroz, sanduíches e pizza</v>
          </cell>
          <cell r="F540">
            <v>249</v>
          </cell>
          <cell r="G540">
            <v>1040</v>
          </cell>
          <cell r="H540">
            <v>17.7</v>
          </cell>
          <cell r="I540">
            <v>6.3</v>
          </cell>
          <cell r="J540">
            <v>6.5</v>
          </cell>
          <cell r="K540">
            <v>2</v>
          </cell>
          <cell r="L540">
            <v>1.69</v>
          </cell>
          <cell r="M540">
            <v>0.1</v>
          </cell>
          <cell r="N540">
            <v>6.5</v>
          </cell>
          <cell r="O540">
            <v>1.1000000000000001</v>
          </cell>
          <cell r="P540">
            <v>0</v>
          </cell>
          <cell r="Q540">
            <v>5.4</v>
          </cell>
          <cell r="R540">
            <v>0.4</v>
          </cell>
          <cell r="S540">
            <v>13.3</v>
          </cell>
          <cell r="T540">
            <v>3.2</v>
          </cell>
          <cell r="U540">
            <v>1.4</v>
          </cell>
          <cell r="V540">
            <v>55.7</v>
          </cell>
          <cell r="W540">
            <v>0</v>
          </cell>
          <cell r="X540">
            <v>39</v>
          </cell>
          <cell r="Y540">
            <v>34</v>
          </cell>
          <cell r="Z540">
            <v>79</v>
          </cell>
          <cell r="AA540">
            <v>0</v>
          </cell>
          <cell r="AB540">
            <v>0.26</v>
          </cell>
          <cell r="AC540">
            <v>0.25</v>
          </cell>
          <cell r="AD540">
            <v>0.15</v>
          </cell>
          <cell r="AE540">
            <v>2.5</v>
          </cell>
          <cell r="AF540">
            <v>5.07</v>
          </cell>
          <cell r="AG540">
            <v>2.63</v>
          </cell>
          <cell r="AH540">
            <v>0.16</v>
          </cell>
          <cell r="AI540">
            <v>0.9</v>
          </cell>
          <cell r="AJ540">
            <v>1.4</v>
          </cell>
          <cell r="AK540">
            <v>8</v>
          </cell>
          <cell r="AL540">
            <v>3.95</v>
          </cell>
          <cell r="AM540">
            <v>1270</v>
          </cell>
          <cell r="AN540">
            <v>210</v>
          </cell>
          <cell r="AO540">
            <v>88</v>
          </cell>
          <cell r="AP540">
            <v>160</v>
          </cell>
          <cell r="AQ540">
            <v>20</v>
          </cell>
          <cell r="AR540">
            <v>1.7</v>
          </cell>
          <cell r="AS540">
            <v>1.8</v>
          </cell>
        </row>
        <row r="541">
          <cell r="A541">
            <v>251</v>
          </cell>
          <cell r="B541" t="str">
            <v>Frango (1/4) peito e asa com pele, cozidos</v>
          </cell>
          <cell r="C541" t="str">
            <v>Carne e produtos cárneos</v>
          </cell>
          <cell r="D541" t="str">
            <v>Carne de mamiferos e de aves</v>
          </cell>
          <cell r="E541" t="str">
            <v>Carne de aves</v>
          </cell>
          <cell r="F541">
            <v>202</v>
          </cell>
          <cell r="G541">
            <v>844</v>
          </cell>
          <cell r="H541">
            <v>10.3</v>
          </cell>
          <cell r="I541">
            <v>2.4</v>
          </cell>
          <cell r="J541">
            <v>3.4</v>
          </cell>
          <cell r="K541">
            <v>2.1</v>
          </cell>
          <cell r="L541">
            <v>1.9</v>
          </cell>
          <cell r="M541">
            <v>0</v>
          </cell>
          <cell r="N541">
            <v>0</v>
          </cell>
          <cell r="O541">
            <v>0</v>
          </cell>
          <cell r="P541">
            <v>0</v>
          </cell>
          <cell r="Q541">
            <v>0</v>
          </cell>
          <cell r="R541">
            <v>0</v>
          </cell>
          <cell r="S541">
            <v>27.2</v>
          </cell>
          <cell r="T541">
            <v>0.9</v>
          </cell>
          <cell r="U541">
            <v>0</v>
          </cell>
          <cell r="V541">
            <v>61.2</v>
          </cell>
          <cell r="W541">
            <v>0</v>
          </cell>
          <cell r="X541">
            <v>132</v>
          </cell>
          <cell r="Y541">
            <v>20</v>
          </cell>
          <cell r="Z541">
            <v>0</v>
          </cell>
          <cell r="AA541">
            <v>0.5</v>
          </cell>
          <cell r="AB541">
            <v>0.06</v>
          </cell>
          <cell r="AC541">
            <v>0.09</v>
          </cell>
          <cell r="AD541">
            <v>0.31</v>
          </cell>
          <cell r="AE541">
            <v>7.3</v>
          </cell>
          <cell r="AF541">
            <v>12</v>
          </cell>
          <cell r="AG541">
            <v>5.0999999999999996</v>
          </cell>
          <cell r="AH541">
            <v>0.33</v>
          </cell>
          <cell r="AI541">
            <v>0.44</v>
          </cell>
          <cell r="AJ541">
            <v>0</v>
          </cell>
          <cell r="AK541">
            <v>8.1999999999999993</v>
          </cell>
          <cell r="AL541">
            <v>1.32</v>
          </cell>
          <cell r="AM541">
            <v>340</v>
          </cell>
          <cell r="AN541">
            <v>190</v>
          </cell>
          <cell r="AO541">
            <v>9</v>
          </cell>
          <cell r="AP541">
            <v>190</v>
          </cell>
          <cell r="AQ541">
            <v>27</v>
          </cell>
          <cell r="AR541">
            <v>0.7</v>
          </cell>
          <cell r="AS541">
            <v>1.2</v>
          </cell>
          <cell r="AU541">
            <v>2.4</v>
          </cell>
        </row>
        <row r="542">
          <cell r="A542">
            <v>253</v>
          </cell>
          <cell r="B542" t="str">
            <v>Frango (1/4) peito e asa com pele, estufados com azeite e margarina</v>
          </cell>
          <cell r="C542" t="str">
            <v>Pratos compostos</v>
          </cell>
          <cell r="D542" t="str">
            <v>Pratos, incl. refeições prontas a comer (excluindo sopas e saladas)</v>
          </cell>
          <cell r="E542" t="str">
            <v>Pratos, excluindo pratos  de massa ou arroz, sanduíches e pizza</v>
          </cell>
          <cell r="F542">
            <v>204</v>
          </cell>
          <cell r="G542">
            <v>849</v>
          </cell>
          <cell r="H542">
            <v>13.5</v>
          </cell>
          <cell r="I542">
            <v>3.3</v>
          </cell>
          <cell r="J542">
            <v>4.9000000000000004</v>
          </cell>
          <cell r="K542">
            <v>2.7</v>
          </cell>
          <cell r="L542">
            <v>2.41</v>
          </cell>
          <cell r="M542">
            <v>0.1</v>
          </cell>
          <cell r="N542">
            <v>1.7</v>
          </cell>
          <cell r="O542">
            <v>1.5</v>
          </cell>
          <cell r="P542">
            <v>0.2</v>
          </cell>
          <cell r="Q542">
            <v>0</v>
          </cell>
          <cell r="R542">
            <v>0.7</v>
          </cell>
          <cell r="S542">
            <v>18.5</v>
          </cell>
          <cell r="T542">
            <v>1.1000000000000001</v>
          </cell>
          <cell r="U542">
            <v>0</v>
          </cell>
          <cell r="V542">
            <v>63.5</v>
          </cell>
          <cell r="W542">
            <v>0</v>
          </cell>
          <cell r="X542">
            <v>79</v>
          </cell>
          <cell r="Y542">
            <v>53</v>
          </cell>
          <cell r="Z542">
            <v>180</v>
          </cell>
          <cell r="AA542">
            <v>0.3</v>
          </cell>
          <cell r="AB542">
            <v>0.7</v>
          </cell>
          <cell r="AC542">
            <v>0.09</v>
          </cell>
          <cell r="AD542">
            <v>0.2</v>
          </cell>
          <cell r="AE542">
            <v>4.5999999999999996</v>
          </cell>
          <cell r="AF542">
            <v>11</v>
          </cell>
          <cell r="AG542">
            <v>3.24</v>
          </cell>
          <cell r="AH542">
            <v>0.27</v>
          </cell>
          <cell r="AI542">
            <v>0.27</v>
          </cell>
          <cell r="AJ542">
            <v>7.1</v>
          </cell>
          <cell r="AK542">
            <v>12</v>
          </cell>
          <cell r="AL542">
            <v>2.0299999999999998</v>
          </cell>
          <cell r="AM542">
            <v>440</v>
          </cell>
          <cell r="AN542">
            <v>260</v>
          </cell>
          <cell r="AO542">
            <v>17</v>
          </cell>
          <cell r="AP542">
            <v>130</v>
          </cell>
          <cell r="AQ542">
            <v>24</v>
          </cell>
          <cell r="AR542">
            <v>0.8</v>
          </cell>
          <cell r="AS542">
            <v>0.8</v>
          </cell>
        </row>
        <row r="543">
          <cell r="A543">
            <v>252</v>
          </cell>
          <cell r="B543" t="str">
            <v>Frango (1/4) peito e asa com pele, estufados com margarina</v>
          </cell>
          <cell r="C543" t="str">
            <v>Pratos compostos</v>
          </cell>
          <cell r="D543" t="str">
            <v>Pratos, incl. refeições prontas a comer (excluindo sopas e saladas)</v>
          </cell>
          <cell r="E543" t="str">
            <v>Pratos, excluindo pratos  de massa ou arroz, sanduíches e pizza</v>
          </cell>
          <cell r="F543">
            <v>201</v>
          </cell>
          <cell r="G543">
            <v>837</v>
          </cell>
          <cell r="H543">
            <v>13.2</v>
          </cell>
          <cell r="I543">
            <v>3.6</v>
          </cell>
          <cell r="J543">
            <v>4.0999999999999996</v>
          </cell>
          <cell r="K543">
            <v>2.9</v>
          </cell>
          <cell r="L543">
            <v>2.59</v>
          </cell>
          <cell r="M543">
            <v>0.1</v>
          </cell>
          <cell r="N543">
            <v>1.7</v>
          </cell>
          <cell r="O543">
            <v>1.5</v>
          </cell>
          <cell r="P543">
            <v>0.2</v>
          </cell>
          <cell r="Q543">
            <v>0</v>
          </cell>
          <cell r="R543">
            <v>0.7</v>
          </cell>
          <cell r="S543">
            <v>18.5</v>
          </cell>
          <cell r="T543">
            <v>1.1000000000000001</v>
          </cell>
          <cell r="U543">
            <v>0</v>
          </cell>
          <cell r="V543">
            <v>63.7</v>
          </cell>
          <cell r="W543">
            <v>0</v>
          </cell>
          <cell r="X543">
            <v>79</v>
          </cell>
          <cell r="Y543">
            <v>61</v>
          </cell>
          <cell r="Z543">
            <v>185</v>
          </cell>
          <cell r="AA543">
            <v>0.3</v>
          </cell>
          <cell r="AB543">
            <v>0.52</v>
          </cell>
          <cell r="AC543">
            <v>0.09</v>
          </cell>
          <cell r="AD543">
            <v>0.2</v>
          </cell>
          <cell r="AE543">
            <v>4.5999999999999996</v>
          </cell>
          <cell r="AF543">
            <v>11</v>
          </cell>
          <cell r="AG543">
            <v>3.24</v>
          </cell>
          <cell r="AH543">
            <v>0.27</v>
          </cell>
          <cell r="AI543">
            <v>0.27</v>
          </cell>
          <cell r="AJ543">
            <v>7.1</v>
          </cell>
          <cell r="AK543">
            <v>12</v>
          </cell>
          <cell r="AL543">
            <v>2.0699999999999998</v>
          </cell>
          <cell r="AM543">
            <v>450</v>
          </cell>
          <cell r="AN543">
            <v>260</v>
          </cell>
          <cell r="AO543">
            <v>17</v>
          </cell>
          <cell r="AP543">
            <v>130</v>
          </cell>
          <cell r="AQ543">
            <v>24</v>
          </cell>
          <cell r="AR543">
            <v>0.8</v>
          </cell>
          <cell r="AS543">
            <v>0.8</v>
          </cell>
        </row>
        <row r="544">
          <cell r="A544">
            <v>254</v>
          </cell>
          <cell r="B544" t="str">
            <v>Frango (1/4) peito e asa com pele, estufados sem molho</v>
          </cell>
          <cell r="C544" t="str">
            <v>Carne e produtos cárneos</v>
          </cell>
          <cell r="D544" t="str">
            <v>Carne de mamiferos e de aves</v>
          </cell>
          <cell r="E544" t="str">
            <v>Carne de aves</v>
          </cell>
          <cell r="F544">
            <v>223</v>
          </cell>
          <cell r="G544">
            <v>933</v>
          </cell>
          <cell r="H544">
            <v>11.8</v>
          </cell>
          <cell r="I544">
            <v>2.8</v>
          </cell>
          <cell r="J544">
            <v>3.9</v>
          </cell>
          <cell r="K544">
            <v>2.4</v>
          </cell>
          <cell r="L544">
            <v>2.2000000000000002</v>
          </cell>
          <cell r="M544">
            <v>0.1</v>
          </cell>
          <cell r="N544">
            <v>0</v>
          </cell>
          <cell r="O544">
            <v>0</v>
          </cell>
          <cell r="P544">
            <v>0</v>
          </cell>
          <cell r="Q544">
            <v>0</v>
          </cell>
          <cell r="R544">
            <v>0</v>
          </cell>
          <cell r="S544">
            <v>29.2</v>
          </cell>
          <cell r="T544">
            <v>0.6</v>
          </cell>
          <cell r="U544">
            <v>0</v>
          </cell>
          <cell r="V544">
            <v>57.1</v>
          </cell>
          <cell r="W544">
            <v>0</v>
          </cell>
          <cell r="X544">
            <v>120</v>
          </cell>
          <cell r="Y544">
            <v>20</v>
          </cell>
          <cell r="Z544">
            <v>0</v>
          </cell>
          <cell r="AA544">
            <v>0.6</v>
          </cell>
          <cell r="AB544">
            <v>0.1</v>
          </cell>
          <cell r="AC544">
            <v>0.1</v>
          </cell>
          <cell r="AD544">
            <v>0.32</v>
          </cell>
          <cell r="AE544">
            <v>7.6</v>
          </cell>
          <cell r="AF544">
            <v>13</v>
          </cell>
          <cell r="AG544">
            <v>5.5</v>
          </cell>
          <cell r="AH544">
            <v>0.34</v>
          </cell>
          <cell r="AI544">
            <v>0.47</v>
          </cell>
          <cell r="AJ544">
            <v>0</v>
          </cell>
          <cell r="AK544">
            <v>8.5</v>
          </cell>
          <cell r="AL544">
            <v>1.63</v>
          </cell>
          <cell r="AM544">
            <v>260</v>
          </cell>
          <cell r="AN544">
            <v>240</v>
          </cell>
          <cell r="AO544">
            <v>9</v>
          </cell>
          <cell r="AP544">
            <v>200</v>
          </cell>
          <cell r="AQ544">
            <v>29</v>
          </cell>
          <cell r="AR544">
            <v>0.7</v>
          </cell>
          <cell r="AS544">
            <v>1.1000000000000001</v>
          </cell>
          <cell r="AU544">
            <v>2.4</v>
          </cell>
        </row>
        <row r="545">
          <cell r="A545">
            <v>255</v>
          </cell>
          <cell r="B545" t="str">
            <v>Frango (1/4) peito e asa com pele, grelhados</v>
          </cell>
          <cell r="C545" t="str">
            <v>Carne e produtos cárneos</v>
          </cell>
          <cell r="D545" t="str">
            <v>Carne de mamiferos e de aves</v>
          </cell>
          <cell r="E545" t="str">
            <v>Carne de aves</v>
          </cell>
          <cell r="F545">
            <v>235</v>
          </cell>
          <cell r="G545">
            <v>984</v>
          </cell>
          <cell r="H545">
            <v>13.4</v>
          </cell>
          <cell r="I545">
            <v>3.2</v>
          </cell>
          <cell r="J545">
            <v>4.4000000000000004</v>
          </cell>
          <cell r="K545">
            <v>2.7</v>
          </cell>
          <cell r="L545">
            <v>2.4</v>
          </cell>
          <cell r="M545">
            <v>0.1</v>
          </cell>
          <cell r="N545">
            <v>0</v>
          </cell>
          <cell r="O545">
            <v>0</v>
          </cell>
          <cell r="P545">
            <v>0</v>
          </cell>
          <cell r="Q545">
            <v>0</v>
          </cell>
          <cell r="R545">
            <v>0</v>
          </cell>
          <cell r="S545">
            <v>28.7</v>
          </cell>
          <cell r="T545">
            <v>0.7</v>
          </cell>
          <cell r="U545">
            <v>0</v>
          </cell>
          <cell r="V545">
            <v>55.3</v>
          </cell>
          <cell r="W545">
            <v>0</v>
          </cell>
          <cell r="X545">
            <v>108</v>
          </cell>
          <cell r="Y545">
            <v>20</v>
          </cell>
          <cell r="Z545">
            <v>0</v>
          </cell>
          <cell r="AA545">
            <v>0.8</v>
          </cell>
          <cell r="AB545">
            <v>0.1</v>
          </cell>
          <cell r="AC545">
            <v>0.1</v>
          </cell>
          <cell r="AD545">
            <v>0.31</v>
          </cell>
          <cell r="AE545">
            <v>9.1999999999999993</v>
          </cell>
          <cell r="AF545">
            <v>15</v>
          </cell>
          <cell r="AG545">
            <v>5.4</v>
          </cell>
          <cell r="AH545">
            <v>0.31</v>
          </cell>
          <cell r="AI545">
            <v>0.54</v>
          </cell>
          <cell r="AJ545">
            <v>0</v>
          </cell>
          <cell r="AK545">
            <v>9.1999999999999993</v>
          </cell>
          <cell r="AL545">
            <v>1.99</v>
          </cell>
          <cell r="AM545">
            <v>270</v>
          </cell>
          <cell r="AN545">
            <v>400</v>
          </cell>
          <cell r="AO545">
            <v>10</v>
          </cell>
          <cell r="AP545">
            <v>210</v>
          </cell>
          <cell r="AQ545">
            <v>27</v>
          </cell>
          <cell r="AR545">
            <v>0.8</v>
          </cell>
          <cell r="AS545">
            <v>1.1000000000000001</v>
          </cell>
          <cell r="AU545">
            <v>2.4</v>
          </cell>
        </row>
        <row r="546">
          <cell r="A546">
            <v>261</v>
          </cell>
          <cell r="B546" t="str">
            <v>Frango (1/4) perna com costa e pele, assada sem molho</v>
          </cell>
          <cell r="C546" t="str">
            <v>Carne e produtos cárneos</v>
          </cell>
          <cell r="D546" t="str">
            <v>Carne de mamiferos e de aves</v>
          </cell>
          <cell r="E546" t="str">
            <v>Carne de aves</v>
          </cell>
          <cell r="F546">
            <v>231</v>
          </cell>
          <cell r="G546">
            <v>964</v>
          </cell>
          <cell r="H546">
            <v>13.7</v>
          </cell>
          <cell r="I546">
            <v>3.2</v>
          </cell>
          <cell r="J546">
            <v>4.5</v>
          </cell>
          <cell r="K546">
            <v>2.9</v>
          </cell>
          <cell r="L546">
            <v>2.4</v>
          </cell>
          <cell r="M546">
            <v>0.1</v>
          </cell>
          <cell r="N546">
            <v>0</v>
          </cell>
          <cell r="O546">
            <v>0</v>
          </cell>
          <cell r="P546">
            <v>0</v>
          </cell>
          <cell r="Q546">
            <v>0</v>
          </cell>
          <cell r="R546">
            <v>0</v>
          </cell>
          <cell r="S546">
            <v>26.9</v>
          </cell>
          <cell r="T546">
            <v>0.7</v>
          </cell>
          <cell r="U546">
            <v>0</v>
          </cell>
          <cell r="V546">
            <v>57.1</v>
          </cell>
          <cell r="W546">
            <v>0</v>
          </cell>
          <cell r="X546">
            <v>131</v>
          </cell>
          <cell r="Y546">
            <v>30</v>
          </cell>
          <cell r="Z546">
            <v>0</v>
          </cell>
          <cell r="AA546">
            <v>0.6</v>
          </cell>
          <cell r="AB546">
            <v>0.3</v>
          </cell>
          <cell r="AC546">
            <v>0.1</v>
          </cell>
          <cell r="AD546">
            <v>0.38</v>
          </cell>
          <cell r="AE546">
            <v>5.8</v>
          </cell>
          <cell r="AF546">
            <v>11</v>
          </cell>
          <cell r="AG546">
            <v>5</v>
          </cell>
          <cell r="AH546">
            <v>0.16</v>
          </cell>
          <cell r="AI546">
            <v>0.91</v>
          </cell>
          <cell r="AJ546">
            <v>0</v>
          </cell>
          <cell r="AK546">
            <v>6.6</v>
          </cell>
          <cell r="AL546">
            <v>2.2799999999999998</v>
          </cell>
          <cell r="AM546">
            <v>300</v>
          </cell>
          <cell r="AN546">
            <v>410</v>
          </cell>
          <cell r="AO546">
            <v>22</v>
          </cell>
          <cell r="AP546">
            <v>190</v>
          </cell>
          <cell r="AQ546">
            <v>25</v>
          </cell>
          <cell r="AR546">
            <v>1.4</v>
          </cell>
          <cell r="AS546">
            <v>1.4</v>
          </cell>
          <cell r="AU546">
            <v>2.4</v>
          </cell>
        </row>
        <row r="547">
          <cell r="A547">
            <v>256</v>
          </cell>
          <cell r="B547" t="str">
            <v>Frango (1/4) perna com costa e pele, cozida</v>
          </cell>
          <cell r="C547" t="str">
            <v>Carne e produtos cárneos</v>
          </cell>
          <cell r="D547" t="str">
            <v>Carne de mamiferos e de aves</v>
          </cell>
          <cell r="E547" t="str">
            <v>Carne de aves</v>
          </cell>
          <cell r="F547">
            <v>197</v>
          </cell>
          <cell r="G547">
            <v>826</v>
          </cell>
          <cell r="H547">
            <v>10.6</v>
          </cell>
          <cell r="I547">
            <v>2.5</v>
          </cell>
          <cell r="J547">
            <v>3.5</v>
          </cell>
          <cell r="K547">
            <v>2.2000000000000002</v>
          </cell>
          <cell r="L547">
            <v>1.9</v>
          </cell>
          <cell r="M547">
            <v>0.1</v>
          </cell>
          <cell r="N547">
            <v>0</v>
          </cell>
          <cell r="O547">
            <v>0</v>
          </cell>
          <cell r="P547">
            <v>0</v>
          </cell>
          <cell r="Q547">
            <v>0</v>
          </cell>
          <cell r="R547">
            <v>0</v>
          </cell>
          <cell r="S547">
            <v>25.5</v>
          </cell>
          <cell r="T547">
            <v>0.6</v>
          </cell>
          <cell r="U547">
            <v>0</v>
          </cell>
          <cell r="V547">
            <v>62.3</v>
          </cell>
          <cell r="W547">
            <v>0</v>
          </cell>
          <cell r="X547">
            <v>139</v>
          </cell>
          <cell r="Y547">
            <v>30</v>
          </cell>
          <cell r="Z547">
            <v>0</v>
          </cell>
          <cell r="AA547">
            <v>0.7</v>
          </cell>
          <cell r="AB547">
            <v>0.3</v>
          </cell>
          <cell r="AC547">
            <v>0.1</v>
          </cell>
          <cell r="AD547">
            <v>0.4</v>
          </cell>
          <cell r="AE547">
            <v>4.5999999999999996</v>
          </cell>
          <cell r="AF547">
            <v>9.4</v>
          </cell>
          <cell r="AG547">
            <v>4.8</v>
          </cell>
          <cell r="AH547">
            <v>0.21</v>
          </cell>
          <cell r="AI547">
            <v>0.74</v>
          </cell>
          <cell r="AJ547">
            <v>0</v>
          </cell>
          <cell r="AK547">
            <v>5.9</v>
          </cell>
          <cell r="AL547">
            <v>1.53</v>
          </cell>
          <cell r="AM547">
            <v>260</v>
          </cell>
          <cell r="AN547">
            <v>190</v>
          </cell>
          <cell r="AO547">
            <v>20</v>
          </cell>
          <cell r="AP547">
            <v>180</v>
          </cell>
          <cell r="AQ547">
            <v>23</v>
          </cell>
          <cell r="AR547">
            <v>1.3</v>
          </cell>
          <cell r="AS547">
            <v>1.5</v>
          </cell>
          <cell r="AU547">
            <v>2.4</v>
          </cell>
        </row>
        <row r="548">
          <cell r="A548">
            <v>257</v>
          </cell>
          <cell r="B548" t="str">
            <v>Frango (1/4) perna com costa e pele, estufada com azeite e margarina</v>
          </cell>
          <cell r="C548" t="str">
            <v>Pratos compostos</v>
          </cell>
          <cell r="D548" t="str">
            <v>Pratos, incl. refeições prontas a comer (excluindo sopas e saladas)</v>
          </cell>
          <cell r="E548" t="str">
            <v>Pratos, excluindo pratos  de massa ou arroz, sanduíches e pizza</v>
          </cell>
          <cell r="F548">
            <v>203</v>
          </cell>
          <cell r="G548">
            <v>846</v>
          </cell>
          <cell r="H548">
            <v>13.8</v>
          </cell>
          <cell r="I548">
            <v>3.4</v>
          </cell>
          <cell r="J548">
            <v>5</v>
          </cell>
          <cell r="K548">
            <v>2.8</v>
          </cell>
          <cell r="L548">
            <v>2.41</v>
          </cell>
          <cell r="M548">
            <v>0.1</v>
          </cell>
          <cell r="N548">
            <v>1.7</v>
          </cell>
          <cell r="O548">
            <v>1.5</v>
          </cell>
          <cell r="P548">
            <v>0.2</v>
          </cell>
          <cell r="Q548">
            <v>0</v>
          </cell>
          <cell r="R548">
            <v>0.7</v>
          </cell>
          <cell r="S548">
            <v>17.3</v>
          </cell>
          <cell r="T548">
            <v>1.1000000000000001</v>
          </cell>
          <cell r="U548">
            <v>0</v>
          </cell>
          <cell r="V548">
            <v>64.400000000000006</v>
          </cell>
          <cell r="W548">
            <v>0.5</v>
          </cell>
          <cell r="X548">
            <v>95</v>
          </cell>
          <cell r="Y548">
            <v>62</v>
          </cell>
          <cell r="Z548">
            <v>180</v>
          </cell>
          <cell r="AA548">
            <v>0.3</v>
          </cell>
          <cell r="AB548">
            <v>0.78</v>
          </cell>
          <cell r="AC548">
            <v>0.09</v>
          </cell>
          <cell r="AD548">
            <v>0.24</v>
          </cell>
          <cell r="AE548">
            <v>3</v>
          </cell>
          <cell r="AF548">
            <v>7.96</v>
          </cell>
          <cell r="AG548">
            <v>3.06</v>
          </cell>
          <cell r="AH548">
            <v>0.2</v>
          </cell>
          <cell r="AI548">
            <v>0.44</v>
          </cell>
          <cell r="AJ548">
            <v>7.1</v>
          </cell>
          <cell r="AK548">
            <v>10</v>
          </cell>
          <cell r="AL548">
            <v>2.2400000000000002</v>
          </cell>
          <cell r="AM548">
            <v>440</v>
          </cell>
          <cell r="AN548">
            <v>270</v>
          </cell>
          <cell r="AO548">
            <v>24</v>
          </cell>
          <cell r="AP548">
            <v>120</v>
          </cell>
          <cell r="AQ548">
            <v>23</v>
          </cell>
          <cell r="AR548">
            <v>1.1000000000000001</v>
          </cell>
          <cell r="AS548">
            <v>0.9</v>
          </cell>
        </row>
        <row r="549">
          <cell r="A549">
            <v>258</v>
          </cell>
          <cell r="B549" t="str">
            <v>Frango (1/4) perna com costa e pele, estufada com margarina</v>
          </cell>
          <cell r="C549" t="str">
            <v>Pratos compostos</v>
          </cell>
          <cell r="D549" t="str">
            <v>Pratos, incl. refeições prontas a comer (excluindo sopas e saladas)</v>
          </cell>
          <cell r="E549" t="str">
            <v>Pratos, excluindo pratos  de massa ou arroz, sanduíches e pizza</v>
          </cell>
          <cell r="F549">
            <v>200</v>
          </cell>
          <cell r="G549">
            <v>835</v>
          </cell>
          <cell r="H549">
            <v>13.5</v>
          </cell>
          <cell r="I549">
            <v>3.7</v>
          </cell>
          <cell r="J549">
            <v>4.2</v>
          </cell>
          <cell r="K549">
            <v>3</v>
          </cell>
          <cell r="L549">
            <v>2.59</v>
          </cell>
          <cell r="M549">
            <v>0.1</v>
          </cell>
          <cell r="N549">
            <v>1.7</v>
          </cell>
          <cell r="O549">
            <v>1.5</v>
          </cell>
          <cell r="P549">
            <v>0.2</v>
          </cell>
          <cell r="Q549">
            <v>0</v>
          </cell>
          <cell r="R549">
            <v>0.7</v>
          </cell>
          <cell r="S549">
            <v>17.3</v>
          </cell>
          <cell r="T549">
            <v>1.2</v>
          </cell>
          <cell r="U549">
            <v>0</v>
          </cell>
          <cell r="V549">
            <v>64.599999999999994</v>
          </cell>
          <cell r="W549">
            <v>0.5</v>
          </cell>
          <cell r="X549">
            <v>96</v>
          </cell>
          <cell r="Y549">
            <v>70</v>
          </cell>
          <cell r="Z549">
            <v>185</v>
          </cell>
          <cell r="AA549">
            <v>0.3</v>
          </cell>
          <cell r="AB549">
            <v>0.6</v>
          </cell>
          <cell r="AC549">
            <v>0.09</v>
          </cell>
          <cell r="AD549">
            <v>0.24</v>
          </cell>
          <cell r="AE549">
            <v>3</v>
          </cell>
          <cell r="AF549">
            <v>7.96</v>
          </cell>
          <cell r="AG549">
            <v>3.06</v>
          </cell>
          <cell r="AH549">
            <v>0.2</v>
          </cell>
          <cell r="AI549">
            <v>0.44</v>
          </cell>
          <cell r="AJ549">
            <v>7.1</v>
          </cell>
          <cell r="AK549">
            <v>10</v>
          </cell>
          <cell r="AL549">
            <v>2.2799999999999998</v>
          </cell>
          <cell r="AM549">
            <v>460</v>
          </cell>
          <cell r="AN549">
            <v>270</v>
          </cell>
          <cell r="AO549">
            <v>24</v>
          </cell>
          <cell r="AP549">
            <v>120</v>
          </cell>
          <cell r="AQ549">
            <v>23</v>
          </cell>
          <cell r="AR549">
            <v>1.1000000000000001</v>
          </cell>
          <cell r="AS549">
            <v>0.9</v>
          </cell>
        </row>
        <row r="550">
          <cell r="A550">
            <v>259</v>
          </cell>
          <cell r="B550" t="str">
            <v>Frango (1/4) perna com costa e pele, estufada sem molho</v>
          </cell>
          <cell r="C550" t="str">
            <v>Pratos compostos</v>
          </cell>
          <cell r="D550" t="str">
            <v>Pratos, incl. refeições prontas a comer (excluindo sopas e saladas)</v>
          </cell>
          <cell r="E550" t="str">
            <v>Pratos, excluindo pratos  de massa ou arroz, sanduíches e pizza</v>
          </cell>
          <cell r="F550">
            <v>215</v>
          </cell>
          <cell r="G550">
            <v>898</v>
          </cell>
          <cell r="H550">
            <v>11.9</v>
          </cell>
          <cell r="I550">
            <v>2.8</v>
          </cell>
          <cell r="J550">
            <v>4</v>
          </cell>
          <cell r="K550">
            <v>2.5</v>
          </cell>
          <cell r="L550">
            <v>2.1</v>
          </cell>
          <cell r="M550">
            <v>0</v>
          </cell>
          <cell r="N550">
            <v>0</v>
          </cell>
          <cell r="O550">
            <v>0</v>
          </cell>
          <cell r="P550">
            <v>0</v>
          </cell>
          <cell r="Q550">
            <v>0</v>
          </cell>
          <cell r="R550">
            <v>0</v>
          </cell>
          <cell r="S550">
            <v>26.9</v>
          </cell>
          <cell r="T550">
            <v>0.7</v>
          </cell>
          <cell r="U550">
            <v>0</v>
          </cell>
          <cell r="V550">
            <v>59.4</v>
          </cell>
          <cell r="W550">
            <v>0</v>
          </cell>
          <cell r="X550">
            <v>140</v>
          </cell>
          <cell r="Y550">
            <v>30</v>
          </cell>
          <cell r="Z550">
            <v>0</v>
          </cell>
          <cell r="AA550">
            <v>0.6</v>
          </cell>
          <cell r="AB550">
            <v>0.2</v>
          </cell>
          <cell r="AC550">
            <v>0.09</v>
          </cell>
          <cell r="AD550">
            <v>0.39</v>
          </cell>
          <cell r="AE550">
            <v>4.8</v>
          </cell>
          <cell r="AF550">
            <v>9.8000000000000007</v>
          </cell>
          <cell r="AG550">
            <v>5</v>
          </cell>
          <cell r="AH550">
            <v>0.21</v>
          </cell>
          <cell r="AI550">
            <v>0.76</v>
          </cell>
          <cell r="AJ550">
            <v>0</v>
          </cell>
          <cell r="AK550">
            <v>6</v>
          </cell>
          <cell r="AL550">
            <v>1.83</v>
          </cell>
          <cell r="AM550">
            <v>260</v>
          </cell>
          <cell r="AN550">
            <v>250</v>
          </cell>
          <cell r="AO550">
            <v>20</v>
          </cell>
          <cell r="AP550">
            <v>180</v>
          </cell>
          <cell r="AQ550">
            <v>26</v>
          </cell>
          <cell r="AR550">
            <v>1.4</v>
          </cell>
          <cell r="AS550">
            <v>1.4</v>
          </cell>
          <cell r="AU550">
            <v>2.4</v>
          </cell>
        </row>
        <row r="551">
          <cell r="A551">
            <v>14</v>
          </cell>
          <cell r="B551" t="str">
            <v>Frango (1/4), peito e asa com pele, crus</v>
          </cell>
          <cell r="C551" t="str">
            <v>Carne e produtos cárneos</v>
          </cell>
          <cell r="D551" t="str">
            <v>Carne de mamiferos e de aves</v>
          </cell>
          <cell r="E551" t="str">
            <v>Carne de aves</v>
          </cell>
          <cell r="F551">
            <v>196</v>
          </cell>
          <cell r="G551">
            <v>817</v>
          </cell>
          <cell r="H551">
            <v>12.7</v>
          </cell>
          <cell r="I551">
            <v>3</v>
          </cell>
          <cell r="J551">
            <v>4.2</v>
          </cell>
          <cell r="K551">
            <v>2.6</v>
          </cell>
          <cell r="L551">
            <v>2.2999999999999998</v>
          </cell>
          <cell r="M551">
            <v>0.1</v>
          </cell>
          <cell r="N551">
            <v>0</v>
          </cell>
          <cell r="O551">
            <v>0</v>
          </cell>
          <cell r="P551">
            <v>0</v>
          </cell>
          <cell r="Q551">
            <v>0</v>
          </cell>
          <cell r="R551">
            <v>0</v>
          </cell>
          <cell r="S551">
            <v>20.399999999999999</v>
          </cell>
          <cell r="T551">
            <v>0.2</v>
          </cell>
          <cell r="U551">
            <v>0</v>
          </cell>
          <cell r="V551">
            <v>66</v>
          </cell>
          <cell r="W551">
            <v>0</v>
          </cell>
          <cell r="X551">
            <v>89</v>
          </cell>
          <cell r="Y551">
            <v>20</v>
          </cell>
          <cell r="Z551">
            <v>0</v>
          </cell>
          <cell r="AA551">
            <v>0.6</v>
          </cell>
          <cell r="AB551">
            <v>0.1</v>
          </cell>
          <cell r="AC551">
            <v>0.12</v>
          </cell>
          <cell r="AD551">
            <v>0.22</v>
          </cell>
          <cell r="AE551">
            <v>8.1999999999999993</v>
          </cell>
          <cell r="AF551">
            <v>12</v>
          </cell>
          <cell r="AG551">
            <v>3.6</v>
          </cell>
          <cell r="AH551">
            <v>0.37</v>
          </cell>
          <cell r="AI551">
            <v>0.6</v>
          </cell>
          <cell r="AJ551">
            <v>0</v>
          </cell>
          <cell r="AK551">
            <v>11</v>
          </cell>
          <cell r="AL551">
            <v>0.8</v>
          </cell>
          <cell r="AM551">
            <v>61</v>
          </cell>
          <cell r="AN551">
            <v>310</v>
          </cell>
          <cell r="AO551">
            <v>7</v>
          </cell>
          <cell r="AP551">
            <v>190</v>
          </cell>
          <cell r="AQ551">
            <v>24</v>
          </cell>
          <cell r="AR551">
            <v>0.6</v>
          </cell>
          <cell r="AS551">
            <v>0.8</v>
          </cell>
        </row>
        <row r="552">
          <cell r="A552">
            <v>15</v>
          </cell>
          <cell r="B552" t="str">
            <v>Frango (1/4), perna com costa e pele, crua</v>
          </cell>
          <cell r="C552" t="str">
            <v>Carne e produtos cárneos</v>
          </cell>
          <cell r="D552" t="str">
            <v>Carne de mamiferos e de aves</v>
          </cell>
          <cell r="E552" t="str">
            <v>Carne de aves</v>
          </cell>
          <cell r="F552">
            <v>195</v>
          </cell>
          <cell r="G552">
            <v>814</v>
          </cell>
          <cell r="H552">
            <v>13</v>
          </cell>
          <cell r="I552">
            <v>3.1</v>
          </cell>
          <cell r="J552">
            <v>4.3</v>
          </cell>
          <cell r="K552">
            <v>2.7</v>
          </cell>
          <cell r="L552">
            <v>2.2999999999999998</v>
          </cell>
          <cell r="M552">
            <v>0.1</v>
          </cell>
          <cell r="N552">
            <v>0</v>
          </cell>
          <cell r="O552">
            <v>0</v>
          </cell>
          <cell r="P552">
            <v>0</v>
          </cell>
          <cell r="Q552">
            <v>0</v>
          </cell>
          <cell r="R552">
            <v>0</v>
          </cell>
          <cell r="S552">
            <v>19.100000000000001</v>
          </cell>
          <cell r="T552">
            <v>0.2</v>
          </cell>
          <cell r="U552">
            <v>0</v>
          </cell>
          <cell r="V552">
            <v>67</v>
          </cell>
          <cell r="W552">
            <v>0.6</v>
          </cell>
          <cell r="X552">
            <v>108</v>
          </cell>
          <cell r="Y552">
            <v>30</v>
          </cell>
          <cell r="Z552">
            <v>0</v>
          </cell>
          <cell r="AA552">
            <v>0.6</v>
          </cell>
          <cell r="AB552">
            <v>0.2</v>
          </cell>
          <cell r="AC552">
            <v>0.12</v>
          </cell>
          <cell r="AD552">
            <v>0.27</v>
          </cell>
          <cell r="AE552">
            <v>5.2</v>
          </cell>
          <cell r="AF552">
            <v>8.6</v>
          </cell>
          <cell r="AG552">
            <v>3.4</v>
          </cell>
          <cell r="AH552">
            <v>0.23</v>
          </cell>
          <cell r="AI552">
            <v>1</v>
          </cell>
          <cell r="AJ552">
            <v>0</v>
          </cell>
          <cell r="AK552">
            <v>7.8</v>
          </cell>
          <cell r="AL552">
            <v>1.03</v>
          </cell>
          <cell r="AM552">
            <v>81</v>
          </cell>
          <cell r="AN552">
            <v>330</v>
          </cell>
          <cell r="AO552">
            <v>16</v>
          </cell>
          <cell r="AP552">
            <v>170</v>
          </cell>
          <cell r="AQ552">
            <v>22</v>
          </cell>
          <cell r="AR552">
            <v>1.1000000000000001</v>
          </cell>
          <cell r="AS552">
            <v>1</v>
          </cell>
        </row>
        <row r="553">
          <cell r="A553">
            <v>260</v>
          </cell>
          <cell r="B553" t="str">
            <v>Frango (1/4), perna com costa e pele, grelhada</v>
          </cell>
          <cell r="C553" t="str">
            <v>Carne e produtos cárneos</v>
          </cell>
          <cell r="D553" t="str">
            <v>Carne de mamiferos e de aves</v>
          </cell>
          <cell r="E553" t="str">
            <v>Carne de aves</v>
          </cell>
          <cell r="F553">
            <v>231</v>
          </cell>
          <cell r="G553">
            <v>964</v>
          </cell>
          <cell r="H553">
            <v>13.7</v>
          </cell>
          <cell r="I553">
            <v>3.2</v>
          </cell>
          <cell r="J553">
            <v>4.5</v>
          </cell>
          <cell r="K553">
            <v>2.9</v>
          </cell>
          <cell r="L553">
            <v>2.4</v>
          </cell>
          <cell r="M553">
            <v>0.1</v>
          </cell>
          <cell r="N553">
            <v>0</v>
          </cell>
          <cell r="O553">
            <v>0</v>
          </cell>
          <cell r="P553">
            <v>0</v>
          </cell>
          <cell r="Q553">
            <v>0</v>
          </cell>
          <cell r="R553">
            <v>0</v>
          </cell>
          <cell r="S553">
            <v>26.9</v>
          </cell>
          <cell r="T553">
            <v>0.7</v>
          </cell>
          <cell r="U553">
            <v>0</v>
          </cell>
          <cell r="V553">
            <v>57.1</v>
          </cell>
          <cell r="W553">
            <v>0</v>
          </cell>
          <cell r="X553">
            <v>131</v>
          </cell>
          <cell r="Y553">
            <v>30</v>
          </cell>
          <cell r="Z553">
            <v>0</v>
          </cell>
          <cell r="AA553">
            <v>0.6</v>
          </cell>
          <cell r="AB553">
            <v>0.3</v>
          </cell>
          <cell r="AC553">
            <v>0.1</v>
          </cell>
          <cell r="AD553">
            <v>0.38</v>
          </cell>
          <cell r="AE553">
            <v>5.8</v>
          </cell>
          <cell r="AF553">
            <v>11</v>
          </cell>
          <cell r="AG553">
            <v>5</v>
          </cell>
          <cell r="AH553">
            <v>0.16</v>
          </cell>
          <cell r="AI553">
            <v>0.91</v>
          </cell>
          <cell r="AJ553">
            <v>0</v>
          </cell>
          <cell r="AK553">
            <v>6.6</v>
          </cell>
          <cell r="AL553">
            <v>2.2799999999999998</v>
          </cell>
          <cell r="AM553">
            <v>300</v>
          </cell>
          <cell r="AN553">
            <v>410</v>
          </cell>
          <cell r="AO553">
            <v>22</v>
          </cell>
          <cell r="AP553">
            <v>190</v>
          </cell>
          <cell r="AQ553">
            <v>25</v>
          </cell>
          <cell r="AR553">
            <v>1.4</v>
          </cell>
          <cell r="AS553">
            <v>1.4</v>
          </cell>
          <cell r="AU553">
            <v>2.4</v>
          </cell>
        </row>
        <row r="554">
          <cell r="A554">
            <v>245</v>
          </cell>
          <cell r="B554" t="str">
            <v>Frango inteiro com pele, assado sem molho</v>
          </cell>
          <cell r="C554" t="str">
            <v>Carne e produtos cárneos</v>
          </cell>
          <cell r="D554" t="str">
            <v>Carne de mamiferos e de aves</v>
          </cell>
          <cell r="E554" t="str">
            <v>Carne de aves</v>
          </cell>
          <cell r="F554">
            <v>239</v>
          </cell>
          <cell r="G554">
            <v>998</v>
          </cell>
          <cell r="H554">
            <v>14.3</v>
          </cell>
          <cell r="I554">
            <v>3.4</v>
          </cell>
          <cell r="J554">
            <v>4.7</v>
          </cell>
          <cell r="K554">
            <v>2.9</v>
          </cell>
          <cell r="L554">
            <v>2.6</v>
          </cell>
          <cell r="M554">
            <v>0.1</v>
          </cell>
          <cell r="N554">
            <v>0</v>
          </cell>
          <cell r="O554">
            <v>0</v>
          </cell>
          <cell r="P554">
            <v>0</v>
          </cell>
          <cell r="Q554">
            <v>0</v>
          </cell>
          <cell r="R554">
            <v>0</v>
          </cell>
          <cell r="S554">
            <v>27.6</v>
          </cell>
          <cell r="T554">
            <v>0.7</v>
          </cell>
          <cell r="U554">
            <v>0</v>
          </cell>
          <cell r="V554">
            <v>55.6</v>
          </cell>
          <cell r="W554">
            <v>0</v>
          </cell>
          <cell r="X554">
            <v>139</v>
          </cell>
          <cell r="Y554">
            <v>20</v>
          </cell>
          <cell r="Z554">
            <v>0</v>
          </cell>
          <cell r="AA554">
            <v>0.9</v>
          </cell>
          <cell r="AB554">
            <v>0.3</v>
          </cell>
          <cell r="AC554">
            <v>0.12</v>
          </cell>
          <cell r="AD554">
            <v>0.32</v>
          </cell>
          <cell r="AE554">
            <v>7.5</v>
          </cell>
          <cell r="AF554">
            <v>13</v>
          </cell>
          <cell r="AG554">
            <v>5.2</v>
          </cell>
          <cell r="AH554">
            <v>0.34</v>
          </cell>
          <cell r="AI554">
            <v>0.73</v>
          </cell>
          <cell r="AJ554">
            <v>0</v>
          </cell>
          <cell r="AK554">
            <v>7.9</v>
          </cell>
          <cell r="AL554">
            <v>2.08</v>
          </cell>
          <cell r="AM554">
            <v>280</v>
          </cell>
          <cell r="AN554">
            <v>350</v>
          </cell>
          <cell r="AO554">
            <v>15</v>
          </cell>
          <cell r="AP554">
            <v>200</v>
          </cell>
          <cell r="AQ554">
            <v>25</v>
          </cell>
          <cell r="AR554">
            <v>1.1000000000000001</v>
          </cell>
          <cell r="AS554">
            <v>1.3</v>
          </cell>
          <cell r="AU554">
            <v>2.4</v>
          </cell>
        </row>
        <row r="555">
          <cell r="A555">
            <v>240</v>
          </cell>
          <cell r="B555" t="str">
            <v>Frango inteiro com pele, cozido</v>
          </cell>
          <cell r="C555" t="str">
            <v>Carne e produtos cárneos</v>
          </cell>
          <cell r="D555" t="str">
            <v>Carne de mamiferos e de aves</v>
          </cell>
          <cell r="E555" t="str">
            <v>Carne de aves</v>
          </cell>
          <cell r="F555">
            <v>204</v>
          </cell>
          <cell r="G555">
            <v>854</v>
          </cell>
          <cell r="H555">
            <v>11.1</v>
          </cell>
          <cell r="I555">
            <v>2.7</v>
          </cell>
          <cell r="J555">
            <v>3.7</v>
          </cell>
          <cell r="K555">
            <v>2.2999999999999998</v>
          </cell>
          <cell r="L555">
            <v>2</v>
          </cell>
          <cell r="M555">
            <v>0</v>
          </cell>
          <cell r="N555">
            <v>0</v>
          </cell>
          <cell r="O555">
            <v>0</v>
          </cell>
          <cell r="P555">
            <v>0</v>
          </cell>
          <cell r="Q555">
            <v>0</v>
          </cell>
          <cell r="R555">
            <v>0</v>
          </cell>
          <cell r="S555">
            <v>26.1</v>
          </cell>
          <cell r="T555">
            <v>0.6</v>
          </cell>
          <cell r="U555">
            <v>0</v>
          </cell>
          <cell r="V555">
            <v>61.4</v>
          </cell>
          <cell r="W555">
            <v>0</v>
          </cell>
          <cell r="X555">
            <v>128</v>
          </cell>
          <cell r="Y555">
            <v>20</v>
          </cell>
          <cell r="Z555">
            <v>0</v>
          </cell>
          <cell r="AA555">
            <v>0.8</v>
          </cell>
          <cell r="AB555">
            <v>0.3</v>
          </cell>
          <cell r="AC555">
            <v>0.1</v>
          </cell>
          <cell r="AD555">
            <v>0.35</v>
          </cell>
          <cell r="AE555">
            <v>6.1</v>
          </cell>
          <cell r="AF555">
            <v>11</v>
          </cell>
          <cell r="AG555">
            <v>4.9000000000000004</v>
          </cell>
          <cell r="AH555">
            <v>0.27</v>
          </cell>
          <cell r="AI555">
            <v>0.59</v>
          </cell>
          <cell r="AJ555">
            <v>0</v>
          </cell>
          <cell r="AK555">
            <v>7</v>
          </cell>
          <cell r="AL555">
            <v>1.39</v>
          </cell>
          <cell r="AM555">
            <v>250</v>
          </cell>
          <cell r="AN555">
            <v>190</v>
          </cell>
          <cell r="AO555">
            <v>14</v>
          </cell>
          <cell r="AP555">
            <v>180</v>
          </cell>
          <cell r="AQ555">
            <v>24</v>
          </cell>
          <cell r="AR555">
            <v>1</v>
          </cell>
          <cell r="AS555">
            <v>1.3</v>
          </cell>
          <cell r="AU555">
            <v>2.4</v>
          </cell>
        </row>
        <row r="556">
          <cell r="A556">
            <v>16</v>
          </cell>
          <cell r="B556" t="str">
            <v>Frango inteiro com pele, cru</v>
          </cell>
          <cell r="C556" t="str">
            <v>Carne e produtos cárneos</v>
          </cell>
          <cell r="D556" t="str">
            <v>Carne de mamiferos e de aves</v>
          </cell>
          <cell r="E556" t="str">
            <v>Carne de aves</v>
          </cell>
          <cell r="F556">
            <v>201</v>
          </cell>
          <cell r="G556">
            <v>836</v>
          </cell>
          <cell r="H556">
            <v>13.6</v>
          </cell>
          <cell r="I556">
            <v>3.2</v>
          </cell>
          <cell r="J556">
            <v>4.5</v>
          </cell>
          <cell r="K556">
            <v>2.8</v>
          </cell>
          <cell r="L556">
            <v>2.4</v>
          </cell>
          <cell r="M556">
            <v>0.1</v>
          </cell>
          <cell r="N556">
            <v>0</v>
          </cell>
          <cell r="O556">
            <v>0</v>
          </cell>
          <cell r="P556">
            <v>0</v>
          </cell>
          <cell r="Q556">
            <v>0</v>
          </cell>
          <cell r="R556">
            <v>0</v>
          </cell>
          <cell r="S556">
            <v>19.600000000000001</v>
          </cell>
          <cell r="T556">
            <v>0.2</v>
          </cell>
          <cell r="U556">
            <v>0</v>
          </cell>
          <cell r="V556">
            <v>66</v>
          </cell>
          <cell r="W556">
            <v>0</v>
          </cell>
          <cell r="X556">
            <v>99</v>
          </cell>
          <cell r="Y556">
            <v>20</v>
          </cell>
          <cell r="Z556">
            <v>0</v>
          </cell>
          <cell r="AA556">
            <v>0.6</v>
          </cell>
          <cell r="AB556">
            <v>0.2</v>
          </cell>
          <cell r="AC556">
            <v>0.12</v>
          </cell>
          <cell r="AD556">
            <v>0.25</v>
          </cell>
          <cell r="AE556">
            <v>6.6</v>
          </cell>
          <cell r="AF556">
            <v>10</v>
          </cell>
          <cell r="AG556">
            <v>3.4</v>
          </cell>
          <cell r="AH556">
            <v>0.3</v>
          </cell>
          <cell r="AI556">
            <v>0.8</v>
          </cell>
          <cell r="AJ556">
            <v>0</v>
          </cell>
          <cell r="AK556">
            <v>9.4</v>
          </cell>
          <cell r="AL556">
            <v>0.88</v>
          </cell>
          <cell r="AM556">
            <v>70</v>
          </cell>
          <cell r="AN556">
            <v>320</v>
          </cell>
          <cell r="AO556">
            <v>11</v>
          </cell>
          <cell r="AP556">
            <v>180</v>
          </cell>
          <cell r="AQ556">
            <v>23</v>
          </cell>
          <cell r="AR556">
            <v>0.8</v>
          </cell>
          <cell r="AS556">
            <v>0.9</v>
          </cell>
        </row>
        <row r="557">
          <cell r="A557">
            <v>242</v>
          </cell>
          <cell r="B557" t="str">
            <v>Frango inteiro com pele, estufado com azeite e margarina</v>
          </cell>
          <cell r="C557" t="str">
            <v>Pratos compostos</v>
          </cell>
          <cell r="D557" t="str">
            <v>Pratos, incl. refeições prontas a comer (excluindo sopas e saladas)</v>
          </cell>
          <cell r="E557" t="str">
            <v>Pratos, excluindo pratos  de massa ou arroz, sanduíches e pizza</v>
          </cell>
          <cell r="F557">
            <v>224</v>
          </cell>
          <cell r="G557">
            <v>931</v>
          </cell>
          <cell r="H557">
            <v>15.4</v>
          </cell>
          <cell r="I557">
            <v>3.7</v>
          </cell>
          <cell r="J557">
            <v>5.6</v>
          </cell>
          <cell r="K557">
            <v>3.1</v>
          </cell>
          <cell r="L557">
            <v>2.69</v>
          </cell>
          <cell r="M557">
            <v>0.1</v>
          </cell>
          <cell r="N557">
            <v>1.8</v>
          </cell>
          <cell r="O557">
            <v>1.6</v>
          </cell>
          <cell r="P557">
            <v>0.2</v>
          </cell>
          <cell r="Q557">
            <v>0</v>
          </cell>
          <cell r="R557">
            <v>0.7</v>
          </cell>
          <cell r="S557">
            <v>19.100000000000001</v>
          </cell>
          <cell r="T557">
            <v>1.2</v>
          </cell>
          <cell r="U557">
            <v>0</v>
          </cell>
          <cell r="V557">
            <v>60.7</v>
          </cell>
          <cell r="W557">
            <v>0</v>
          </cell>
          <cell r="X557">
            <v>94</v>
          </cell>
          <cell r="Y557">
            <v>58</v>
          </cell>
          <cell r="Z557">
            <v>194</v>
          </cell>
          <cell r="AA557">
            <v>0.3</v>
          </cell>
          <cell r="AB557">
            <v>0.84</v>
          </cell>
          <cell r="AC557">
            <v>0.1</v>
          </cell>
          <cell r="AD557">
            <v>0.24</v>
          </cell>
          <cell r="AE557">
            <v>4.0999999999999996</v>
          </cell>
          <cell r="AF557">
            <v>9.9</v>
          </cell>
          <cell r="AG557">
            <v>3.29</v>
          </cell>
          <cell r="AH557">
            <v>0.25</v>
          </cell>
          <cell r="AI557">
            <v>0.38</v>
          </cell>
          <cell r="AJ557">
            <v>7.7</v>
          </cell>
          <cell r="AK557">
            <v>12</v>
          </cell>
          <cell r="AL557">
            <v>2.2599999999999998</v>
          </cell>
          <cell r="AM557">
            <v>470</v>
          </cell>
          <cell r="AN557">
            <v>290</v>
          </cell>
          <cell r="AO557">
            <v>21</v>
          </cell>
          <cell r="AP557">
            <v>130</v>
          </cell>
          <cell r="AQ557">
            <v>25</v>
          </cell>
          <cell r="AR557">
            <v>1</v>
          </cell>
          <cell r="AS557">
            <v>0.9</v>
          </cell>
        </row>
        <row r="558">
          <cell r="A558">
            <v>241</v>
          </cell>
          <cell r="B558" t="str">
            <v>Frango inteiro com pele, estufado com margarina</v>
          </cell>
          <cell r="C558" t="str">
            <v>Pratos compostos</v>
          </cell>
          <cell r="D558" t="str">
            <v>Pratos, incl. refeições prontas a comer (excluindo sopas e saladas)</v>
          </cell>
          <cell r="E558" t="str">
            <v>Pratos, excluindo pratos  de massa ou arroz, sanduíches e pizza</v>
          </cell>
          <cell r="F558">
            <v>221</v>
          </cell>
          <cell r="G558">
            <v>920</v>
          </cell>
          <cell r="H558">
            <v>15.1</v>
          </cell>
          <cell r="I558">
            <v>4.0999999999999996</v>
          </cell>
          <cell r="J558">
            <v>4.8</v>
          </cell>
          <cell r="K558">
            <v>3.3</v>
          </cell>
          <cell r="L558">
            <v>2.88</v>
          </cell>
          <cell r="M558">
            <v>0.1</v>
          </cell>
          <cell r="N558">
            <v>1.8</v>
          </cell>
          <cell r="O558">
            <v>1.6</v>
          </cell>
          <cell r="P558">
            <v>0.2</v>
          </cell>
          <cell r="Q558">
            <v>0</v>
          </cell>
          <cell r="R558">
            <v>0.7</v>
          </cell>
          <cell r="S558">
            <v>19.100000000000001</v>
          </cell>
          <cell r="T558">
            <v>1.2</v>
          </cell>
          <cell r="U558">
            <v>0</v>
          </cell>
          <cell r="V558">
            <v>60.9</v>
          </cell>
          <cell r="W558">
            <v>0</v>
          </cell>
          <cell r="X558">
            <v>94</v>
          </cell>
          <cell r="Y558">
            <v>66</v>
          </cell>
          <cell r="Z558">
            <v>199</v>
          </cell>
          <cell r="AA558">
            <v>0.3</v>
          </cell>
          <cell r="AB558">
            <v>0.65</v>
          </cell>
          <cell r="AC558">
            <v>0.1</v>
          </cell>
          <cell r="AD558">
            <v>0.24</v>
          </cell>
          <cell r="AE558">
            <v>4.0999999999999996</v>
          </cell>
          <cell r="AF558">
            <v>9.9</v>
          </cell>
          <cell r="AG558">
            <v>3.29</v>
          </cell>
          <cell r="AH558">
            <v>0.25</v>
          </cell>
          <cell r="AI558">
            <v>0.38</v>
          </cell>
          <cell r="AJ558">
            <v>7.7</v>
          </cell>
          <cell r="AK558">
            <v>12</v>
          </cell>
          <cell r="AL558">
            <v>2.31</v>
          </cell>
          <cell r="AM558">
            <v>490</v>
          </cell>
          <cell r="AN558">
            <v>290</v>
          </cell>
          <cell r="AO558">
            <v>21</v>
          </cell>
          <cell r="AP558">
            <v>130</v>
          </cell>
          <cell r="AQ558">
            <v>25</v>
          </cell>
          <cell r="AR558">
            <v>1</v>
          </cell>
          <cell r="AS558">
            <v>0.9</v>
          </cell>
        </row>
        <row r="559">
          <cell r="A559">
            <v>243</v>
          </cell>
          <cell r="B559" t="str">
            <v>Frango inteiro com pele, estufado sem molho</v>
          </cell>
          <cell r="C559" t="str">
            <v>Carne e produtos cárneos</v>
          </cell>
          <cell r="D559" t="str">
            <v>Carne de mamiferos e de aves</v>
          </cell>
          <cell r="E559" t="str">
            <v>Carne de aves</v>
          </cell>
          <cell r="F559">
            <v>233</v>
          </cell>
          <cell r="G559">
            <v>974</v>
          </cell>
          <cell r="H559">
            <v>13.1</v>
          </cell>
          <cell r="I559">
            <v>3.1</v>
          </cell>
          <cell r="J559">
            <v>4.3</v>
          </cell>
          <cell r="K559">
            <v>2.7</v>
          </cell>
          <cell r="L559">
            <v>2.2999999999999998</v>
          </cell>
          <cell r="M559">
            <v>0.1</v>
          </cell>
          <cell r="N559">
            <v>0</v>
          </cell>
          <cell r="O559">
            <v>0</v>
          </cell>
          <cell r="P559">
            <v>0</v>
          </cell>
          <cell r="Q559">
            <v>0</v>
          </cell>
          <cell r="R559">
            <v>0</v>
          </cell>
          <cell r="S559">
            <v>28.8</v>
          </cell>
          <cell r="T559">
            <v>0.7</v>
          </cell>
          <cell r="U559">
            <v>0</v>
          </cell>
          <cell r="V559">
            <v>56.1</v>
          </cell>
          <cell r="W559">
            <v>0</v>
          </cell>
          <cell r="X559">
            <v>138</v>
          </cell>
          <cell r="Y559">
            <v>20</v>
          </cell>
          <cell r="Z559">
            <v>0</v>
          </cell>
          <cell r="AA559">
            <v>0.6</v>
          </cell>
          <cell r="AB559">
            <v>0.01</v>
          </cell>
          <cell r="AC559">
            <v>0.1</v>
          </cell>
          <cell r="AD559">
            <v>0.4</v>
          </cell>
          <cell r="AE559">
            <v>6.4</v>
          </cell>
          <cell r="AF559">
            <v>12</v>
          </cell>
          <cell r="AG559">
            <v>5.4</v>
          </cell>
          <cell r="AH559">
            <v>0.49</v>
          </cell>
          <cell r="AI559">
            <v>0.64</v>
          </cell>
          <cell r="AJ559">
            <v>0</v>
          </cell>
          <cell r="AK559">
            <v>7.5</v>
          </cell>
          <cell r="AL559">
            <v>1.76</v>
          </cell>
          <cell r="AM559">
            <v>270</v>
          </cell>
          <cell r="AN559">
            <v>250</v>
          </cell>
          <cell r="AO559">
            <v>15</v>
          </cell>
          <cell r="AP559">
            <v>200</v>
          </cell>
          <cell r="AQ559">
            <v>28</v>
          </cell>
          <cell r="AR559">
            <v>1</v>
          </cell>
          <cell r="AS559">
            <v>1.3</v>
          </cell>
          <cell r="AU559">
            <v>2.4</v>
          </cell>
        </row>
        <row r="560">
          <cell r="A560">
            <v>244</v>
          </cell>
          <cell r="B560" t="str">
            <v>Frango inteiro com pele, grelhado</v>
          </cell>
          <cell r="C560" t="str">
            <v>Carne e produtos cárneos</v>
          </cell>
          <cell r="D560" t="str">
            <v>Carne de mamiferos e de aves</v>
          </cell>
          <cell r="E560" t="str">
            <v>Carne de aves</v>
          </cell>
          <cell r="F560">
            <v>239</v>
          </cell>
          <cell r="G560">
            <v>998</v>
          </cell>
          <cell r="H560">
            <v>14.3</v>
          </cell>
          <cell r="I560">
            <v>3.4</v>
          </cell>
          <cell r="J560">
            <v>4.7</v>
          </cell>
          <cell r="K560">
            <v>2.9</v>
          </cell>
          <cell r="L560">
            <v>2.6</v>
          </cell>
          <cell r="M560">
            <v>0.1</v>
          </cell>
          <cell r="N560">
            <v>0</v>
          </cell>
          <cell r="O560">
            <v>0</v>
          </cell>
          <cell r="P560">
            <v>0</v>
          </cell>
          <cell r="Q560">
            <v>0</v>
          </cell>
          <cell r="R560">
            <v>0</v>
          </cell>
          <cell r="S560">
            <v>27.6</v>
          </cell>
          <cell r="T560">
            <v>0.7</v>
          </cell>
          <cell r="U560">
            <v>0</v>
          </cell>
          <cell r="V560">
            <v>55.6</v>
          </cell>
          <cell r="W560">
            <v>0</v>
          </cell>
          <cell r="X560">
            <v>139</v>
          </cell>
          <cell r="Y560">
            <v>20</v>
          </cell>
          <cell r="Z560">
            <v>0</v>
          </cell>
          <cell r="AA560">
            <v>0.9</v>
          </cell>
          <cell r="AB560">
            <v>0.3</v>
          </cell>
          <cell r="AC560">
            <v>0.12</v>
          </cell>
          <cell r="AD560">
            <v>0.32</v>
          </cell>
          <cell r="AE560">
            <v>7.5</v>
          </cell>
          <cell r="AF560">
            <v>13</v>
          </cell>
          <cell r="AG560">
            <v>5.2</v>
          </cell>
          <cell r="AH560">
            <v>0.34</v>
          </cell>
          <cell r="AI560">
            <v>0.73</v>
          </cell>
          <cell r="AJ560">
            <v>0</v>
          </cell>
          <cell r="AK560">
            <v>7.9</v>
          </cell>
          <cell r="AL560">
            <v>2.08</v>
          </cell>
          <cell r="AM560">
            <v>280</v>
          </cell>
          <cell r="AN560">
            <v>350</v>
          </cell>
          <cell r="AO560">
            <v>15</v>
          </cell>
          <cell r="AP560">
            <v>200</v>
          </cell>
          <cell r="AQ560">
            <v>25</v>
          </cell>
          <cell r="AR560">
            <v>1.1000000000000001</v>
          </cell>
          <cell r="AS560">
            <v>1.3</v>
          </cell>
          <cell r="AU560">
            <v>2.4</v>
          </cell>
        </row>
        <row r="561">
          <cell r="A561">
            <v>246</v>
          </cell>
          <cell r="B561" t="str">
            <v>Frango inteiro sem pele, cozido</v>
          </cell>
          <cell r="C561" t="str">
            <v>Carne e produtos cárneos</v>
          </cell>
          <cell r="D561" t="str">
            <v>Carne de mamiferos e de aves</v>
          </cell>
          <cell r="E561" t="str">
            <v>Carne de aves</v>
          </cell>
          <cell r="F561">
            <v>169</v>
          </cell>
          <cell r="G561">
            <v>713</v>
          </cell>
          <cell r="H561">
            <v>4.2</v>
          </cell>
          <cell r="I561">
            <v>1.1000000000000001</v>
          </cell>
          <cell r="J561">
            <v>1.5</v>
          </cell>
          <cell r="K561">
            <v>0.9</v>
          </cell>
          <cell r="L561">
            <v>0.9</v>
          </cell>
          <cell r="M561">
            <v>0</v>
          </cell>
          <cell r="N561">
            <v>0</v>
          </cell>
          <cell r="O561">
            <v>0</v>
          </cell>
          <cell r="P561">
            <v>0</v>
          </cell>
          <cell r="Q561">
            <v>0</v>
          </cell>
          <cell r="R561">
            <v>0</v>
          </cell>
          <cell r="S561">
            <v>32.799999999999997</v>
          </cell>
          <cell r="T561">
            <v>0.6</v>
          </cell>
          <cell r="U561">
            <v>0</v>
          </cell>
          <cell r="V561">
            <v>61.5</v>
          </cell>
          <cell r="W561">
            <v>0</v>
          </cell>
          <cell r="X561">
            <v>117</v>
          </cell>
          <cell r="Y561">
            <v>7</v>
          </cell>
          <cell r="Z561">
            <v>0</v>
          </cell>
          <cell r="AA561">
            <v>0.2</v>
          </cell>
          <cell r="AB561">
            <v>0.2</v>
          </cell>
          <cell r="AC561">
            <v>0.1</v>
          </cell>
          <cell r="AD561">
            <v>0.27</v>
          </cell>
          <cell r="AE561">
            <v>6.8</v>
          </cell>
          <cell r="AF561">
            <v>13</v>
          </cell>
          <cell r="AG561">
            <v>6.1</v>
          </cell>
          <cell r="AH561">
            <v>0.44</v>
          </cell>
          <cell r="AI561">
            <v>0.49</v>
          </cell>
          <cell r="AJ561">
            <v>0</v>
          </cell>
          <cell r="AK561">
            <v>9.5</v>
          </cell>
          <cell r="AL561">
            <v>1.46</v>
          </cell>
          <cell r="AM561">
            <v>240</v>
          </cell>
          <cell r="AN561">
            <v>310</v>
          </cell>
          <cell r="AO561">
            <v>15</v>
          </cell>
          <cell r="AP561">
            <v>200</v>
          </cell>
          <cell r="AQ561">
            <v>25</v>
          </cell>
          <cell r="AR561">
            <v>1.2</v>
          </cell>
          <cell r="AS561">
            <v>1.4</v>
          </cell>
          <cell r="AU561">
            <v>2.4</v>
          </cell>
        </row>
        <row r="562">
          <cell r="A562">
            <v>17</v>
          </cell>
          <cell r="B562" t="str">
            <v>Frango inteiro sem pele, cru</v>
          </cell>
          <cell r="C562" t="str">
            <v>Carne e produtos cárneos</v>
          </cell>
          <cell r="D562" t="str">
            <v>Carne de mamiferos e de aves</v>
          </cell>
          <cell r="E562" t="str">
            <v>Carne de aves</v>
          </cell>
          <cell r="F562">
            <v>110</v>
          </cell>
          <cell r="G562">
            <v>463</v>
          </cell>
          <cell r="H562">
            <v>2</v>
          </cell>
          <cell r="I562">
            <v>0.5</v>
          </cell>
          <cell r="J562">
            <v>0.7</v>
          </cell>
          <cell r="K562">
            <v>0.4</v>
          </cell>
          <cell r="L562">
            <v>0.4</v>
          </cell>
          <cell r="M562">
            <v>0</v>
          </cell>
          <cell r="N562">
            <v>0</v>
          </cell>
          <cell r="O562">
            <v>0</v>
          </cell>
          <cell r="P562">
            <v>0</v>
          </cell>
          <cell r="Q562">
            <v>0</v>
          </cell>
          <cell r="R562">
            <v>0</v>
          </cell>
          <cell r="S562">
            <v>22.9</v>
          </cell>
          <cell r="T562">
            <v>0.2</v>
          </cell>
          <cell r="U562">
            <v>0</v>
          </cell>
          <cell r="V562">
            <v>74</v>
          </cell>
          <cell r="W562">
            <v>0</v>
          </cell>
          <cell r="X562">
            <v>87</v>
          </cell>
          <cell r="Y562">
            <v>10</v>
          </cell>
          <cell r="Z562">
            <v>0</v>
          </cell>
          <cell r="AA562">
            <v>0.2</v>
          </cell>
          <cell r="AB562">
            <v>0.2</v>
          </cell>
          <cell r="AC562">
            <v>0.14000000000000001</v>
          </cell>
          <cell r="AD562">
            <v>0.19</v>
          </cell>
          <cell r="AE562">
            <v>8</v>
          </cell>
          <cell r="AF562">
            <v>12</v>
          </cell>
          <cell r="AG562">
            <v>4.3</v>
          </cell>
          <cell r="AH562">
            <v>0.37</v>
          </cell>
          <cell r="AI562">
            <v>0.72</v>
          </cell>
          <cell r="AJ562">
            <v>0</v>
          </cell>
          <cell r="AK562">
            <v>11</v>
          </cell>
          <cell r="AL562">
            <v>1.03</v>
          </cell>
          <cell r="AM562">
            <v>77</v>
          </cell>
          <cell r="AN562">
            <v>380</v>
          </cell>
          <cell r="AO562">
            <v>12</v>
          </cell>
          <cell r="AP562">
            <v>200</v>
          </cell>
          <cell r="AQ562">
            <v>27</v>
          </cell>
          <cell r="AR562">
            <v>0.9</v>
          </cell>
          <cell r="AS562">
            <v>1</v>
          </cell>
        </row>
        <row r="563">
          <cell r="A563">
            <v>248</v>
          </cell>
          <cell r="B563" t="str">
            <v>Frango inteiro sem pele, estufado com azeite e margarina</v>
          </cell>
          <cell r="C563" t="str">
            <v>Pratos compostos</v>
          </cell>
          <cell r="D563" t="str">
            <v>Pratos, incl. refeições prontas a comer (excluindo sopas e saladas)</v>
          </cell>
          <cell r="E563" t="str">
            <v>Pratos, excluindo pratos  de massa ou arroz, sanduíches e pizza</v>
          </cell>
          <cell r="F563">
            <v>129</v>
          </cell>
          <cell r="G563">
            <v>543</v>
          </cell>
          <cell r="H563">
            <v>4.0999999999999996</v>
          </cell>
          <cell r="I563">
            <v>1.1000000000000001</v>
          </cell>
          <cell r="J563">
            <v>1.9</v>
          </cell>
          <cell r="K563">
            <v>0.8</v>
          </cell>
          <cell r="L563">
            <v>0.73899999999999999</v>
          </cell>
          <cell r="M563">
            <v>0</v>
          </cell>
          <cell r="N563">
            <v>1.7</v>
          </cell>
          <cell r="O563">
            <v>1.5</v>
          </cell>
          <cell r="P563">
            <v>0.2</v>
          </cell>
          <cell r="Q563">
            <v>0</v>
          </cell>
          <cell r="R563">
            <v>0.7</v>
          </cell>
          <cell r="S563">
            <v>21</v>
          </cell>
          <cell r="T563">
            <v>1.1000000000000001</v>
          </cell>
          <cell r="U563">
            <v>0</v>
          </cell>
          <cell r="V563">
            <v>70.099999999999994</v>
          </cell>
          <cell r="W563">
            <v>0</v>
          </cell>
          <cell r="X563">
            <v>78</v>
          </cell>
          <cell r="Y563">
            <v>45</v>
          </cell>
          <cell r="Z563">
            <v>183</v>
          </cell>
          <cell r="AA563">
            <v>0.1</v>
          </cell>
          <cell r="AB563">
            <v>0.8</v>
          </cell>
          <cell r="AC563">
            <v>0.1</v>
          </cell>
          <cell r="AD563">
            <v>0.17</v>
          </cell>
          <cell r="AE563">
            <v>4.5999999999999996</v>
          </cell>
          <cell r="AF563">
            <v>11.1</v>
          </cell>
          <cell r="AG563">
            <v>3.91</v>
          </cell>
          <cell r="AH563">
            <v>0.28000000000000003</v>
          </cell>
          <cell r="AI563">
            <v>0.32</v>
          </cell>
          <cell r="AJ563">
            <v>7.2</v>
          </cell>
          <cell r="AK563">
            <v>12</v>
          </cell>
          <cell r="AL563">
            <v>2.27</v>
          </cell>
          <cell r="AM563">
            <v>450</v>
          </cell>
          <cell r="AN563">
            <v>300</v>
          </cell>
          <cell r="AO563">
            <v>21</v>
          </cell>
          <cell r="AP563">
            <v>140</v>
          </cell>
          <cell r="AQ563">
            <v>26</v>
          </cell>
          <cell r="AR563">
            <v>1</v>
          </cell>
          <cell r="AS563">
            <v>0.9</v>
          </cell>
        </row>
        <row r="564">
          <cell r="A564">
            <v>247</v>
          </cell>
          <cell r="B564" t="str">
            <v>Frango inteiro sem pele, estufado com margarina</v>
          </cell>
          <cell r="C564" t="str">
            <v>Pratos compostos</v>
          </cell>
          <cell r="D564" t="str">
            <v>Pratos, incl. refeições prontas a comer (excluindo sopas e saladas)</v>
          </cell>
          <cell r="E564" t="str">
            <v>Pratos, excluindo pratos  de massa ou arroz, sanduíches e pizza</v>
          </cell>
          <cell r="F564">
            <v>126</v>
          </cell>
          <cell r="G564">
            <v>532</v>
          </cell>
          <cell r="H564">
            <v>3.8</v>
          </cell>
          <cell r="I564">
            <v>1.4</v>
          </cell>
          <cell r="J564">
            <v>1.1000000000000001</v>
          </cell>
          <cell r="K564">
            <v>1</v>
          </cell>
          <cell r="L564">
            <v>0.92100000000000004</v>
          </cell>
          <cell r="M564">
            <v>0</v>
          </cell>
          <cell r="N564">
            <v>1.7</v>
          </cell>
          <cell r="O564">
            <v>1.5</v>
          </cell>
          <cell r="P564">
            <v>0.2</v>
          </cell>
          <cell r="Q564">
            <v>0</v>
          </cell>
          <cell r="R564">
            <v>0.7</v>
          </cell>
          <cell r="S564">
            <v>21</v>
          </cell>
          <cell r="T564">
            <v>1.2</v>
          </cell>
          <cell r="U564">
            <v>0</v>
          </cell>
          <cell r="V564">
            <v>70.400000000000006</v>
          </cell>
          <cell r="W564">
            <v>0</v>
          </cell>
          <cell r="X564">
            <v>78</v>
          </cell>
          <cell r="Y564">
            <v>53</v>
          </cell>
          <cell r="Z564">
            <v>188</v>
          </cell>
          <cell r="AA564">
            <v>0.1</v>
          </cell>
          <cell r="AB564">
            <v>0.61</v>
          </cell>
          <cell r="AC564">
            <v>0.1</v>
          </cell>
          <cell r="AD564">
            <v>0.17</v>
          </cell>
          <cell r="AE564">
            <v>4.5999999999999996</v>
          </cell>
          <cell r="AF564">
            <v>11.1</v>
          </cell>
          <cell r="AG564">
            <v>3.91</v>
          </cell>
          <cell r="AH564">
            <v>0.28000000000000003</v>
          </cell>
          <cell r="AI564">
            <v>0.32</v>
          </cell>
          <cell r="AJ564">
            <v>7.2</v>
          </cell>
          <cell r="AK564">
            <v>12</v>
          </cell>
          <cell r="AL564">
            <v>2.31</v>
          </cell>
          <cell r="AM564">
            <v>460</v>
          </cell>
          <cell r="AN564">
            <v>300</v>
          </cell>
          <cell r="AO564">
            <v>21</v>
          </cell>
          <cell r="AP564">
            <v>140</v>
          </cell>
          <cell r="AQ564">
            <v>26</v>
          </cell>
          <cell r="AR564">
            <v>1</v>
          </cell>
          <cell r="AS564">
            <v>0.9</v>
          </cell>
        </row>
        <row r="565">
          <cell r="A565">
            <v>249</v>
          </cell>
          <cell r="B565" t="str">
            <v>Frango inteiro sem pele, estufado sem molho</v>
          </cell>
          <cell r="C565" t="str">
            <v>Carne e produtos cárneos</v>
          </cell>
          <cell r="D565" t="str">
            <v>Carne de mamiferos e de aves</v>
          </cell>
          <cell r="E565" t="str">
            <v>Carne de aves</v>
          </cell>
          <cell r="F565">
            <v>185</v>
          </cell>
          <cell r="G565">
            <v>779</v>
          </cell>
          <cell r="H565">
            <v>5.8</v>
          </cell>
          <cell r="I565">
            <v>1.4</v>
          </cell>
          <cell r="J565">
            <v>2</v>
          </cell>
          <cell r="K565">
            <v>1.1000000000000001</v>
          </cell>
          <cell r="L565">
            <v>0.6</v>
          </cell>
          <cell r="M565">
            <v>0</v>
          </cell>
          <cell r="N565">
            <v>0</v>
          </cell>
          <cell r="O565">
            <v>0</v>
          </cell>
          <cell r="P565">
            <v>0</v>
          </cell>
          <cell r="Q565">
            <v>0</v>
          </cell>
          <cell r="R565">
            <v>0</v>
          </cell>
          <cell r="S565">
            <v>33.200000000000003</v>
          </cell>
          <cell r="T565">
            <v>0.7</v>
          </cell>
          <cell r="U565">
            <v>0</v>
          </cell>
          <cell r="V565">
            <v>59.1</v>
          </cell>
          <cell r="W565">
            <v>0</v>
          </cell>
          <cell r="X565">
            <v>137</v>
          </cell>
          <cell r="Y565">
            <v>20</v>
          </cell>
          <cell r="Z565">
            <v>0</v>
          </cell>
          <cell r="AA565">
            <v>0.2</v>
          </cell>
          <cell r="AB565">
            <v>0.2</v>
          </cell>
          <cell r="AC565">
            <v>0.12</v>
          </cell>
          <cell r="AD565">
            <v>0.3</v>
          </cell>
          <cell r="AE565">
            <v>7.6</v>
          </cell>
          <cell r="AF565">
            <v>14</v>
          </cell>
          <cell r="AG565">
            <v>6.2</v>
          </cell>
          <cell r="AH565">
            <v>0.28999999999999998</v>
          </cell>
          <cell r="AI565">
            <v>0.55000000000000004</v>
          </cell>
          <cell r="AJ565">
            <v>0</v>
          </cell>
          <cell r="AK565">
            <v>11</v>
          </cell>
          <cell r="AL565">
            <v>1.89</v>
          </cell>
          <cell r="AM565">
            <v>270</v>
          </cell>
          <cell r="AN565">
            <v>340</v>
          </cell>
          <cell r="AO565">
            <v>17</v>
          </cell>
          <cell r="AP565">
            <v>220</v>
          </cell>
          <cell r="AQ565">
            <v>30</v>
          </cell>
          <cell r="AR565">
            <v>1.3</v>
          </cell>
          <cell r="AS565">
            <v>1.6</v>
          </cell>
          <cell r="AU565">
            <v>2.4</v>
          </cell>
        </row>
        <row r="566">
          <cell r="A566">
            <v>250</v>
          </cell>
          <cell r="B566" t="str">
            <v>Frango inteiro sem pele, grelhado</v>
          </cell>
          <cell r="C566" t="str">
            <v>Carne e produtos cárneos</v>
          </cell>
          <cell r="D566" t="str">
            <v>Carne de mamiferos e de aves</v>
          </cell>
          <cell r="E566" t="str">
            <v>Carne de aves</v>
          </cell>
          <cell r="F566">
            <v>168</v>
          </cell>
          <cell r="G566">
            <v>708</v>
          </cell>
          <cell r="H566">
            <v>4.9000000000000004</v>
          </cell>
          <cell r="I566">
            <v>1.3</v>
          </cell>
          <cell r="J566">
            <v>1.6</v>
          </cell>
          <cell r="K566">
            <v>0.9</v>
          </cell>
          <cell r="L566">
            <v>0.9</v>
          </cell>
          <cell r="M566">
            <v>0</v>
          </cell>
          <cell r="N566">
            <v>0</v>
          </cell>
          <cell r="O566">
            <v>0</v>
          </cell>
          <cell r="P566">
            <v>0</v>
          </cell>
          <cell r="Q566">
            <v>0</v>
          </cell>
          <cell r="R566">
            <v>0</v>
          </cell>
          <cell r="S566">
            <v>31</v>
          </cell>
          <cell r="T566">
            <v>0.7</v>
          </cell>
          <cell r="U566">
            <v>0</v>
          </cell>
          <cell r="V566">
            <v>61.6</v>
          </cell>
          <cell r="W566">
            <v>0</v>
          </cell>
          <cell r="X566">
            <v>117</v>
          </cell>
          <cell r="Y566">
            <v>10</v>
          </cell>
          <cell r="Z566">
            <v>0</v>
          </cell>
          <cell r="AA566">
            <v>0.2</v>
          </cell>
          <cell r="AB566">
            <v>0.2</v>
          </cell>
          <cell r="AC566">
            <v>0.14000000000000001</v>
          </cell>
          <cell r="AD566">
            <v>0.23</v>
          </cell>
          <cell r="AE566">
            <v>8.8000000000000007</v>
          </cell>
          <cell r="AF566">
            <v>15</v>
          </cell>
          <cell r="AG566">
            <v>6</v>
          </cell>
          <cell r="AH566">
            <v>0.4</v>
          </cell>
          <cell r="AI566">
            <v>0.63</v>
          </cell>
          <cell r="AJ566">
            <v>0</v>
          </cell>
          <cell r="AK566">
            <v>9</v>
          </cell>
          <cell r="AL566">
            <v>2.19</v>
          </cell>
          <cell r="AM566">
            <v>280</v>
          </cell>
          <cell r="AN566">
            <v>410</v>
          </cell>
          <cell r="AO566">
            <v>16</v>
          </cell>
          <cell r="AP566">
            <v>220</v>
          </cell>
          <cell r="AQ566">
            <v>30</v>
          </cell>
          <cell r="AR566">
            <v>1.2</v>
          </cell>
          <cell r="AS566">
            <v>1.3</v>
          </cell>
          <cell r="AU566">
            <v>2.4</v>
          </cell>
        </row>
        <row r="567">
          <cell r="A567">
            <v>13</v>
          </cell>
          <cell r="B567" t="str">
            <v>Frango, pele crua</v>
          </cell>
          <cell r="C567" t="str">
            <v>Carne e produtos cárneos</v>
          </cell>
          <cell r="D567" t="str">
            <v>Carne de mamiferos e de aves</v>
          </cell>
          <cell r="E567" t="str">
            <v>Carne de aves</v>
          </cell>
          <cell r="F567">
            <v>474</v>
          </cell>
          <cell r="G567">
            <v>1950</v>
          </cell>
          <cell r="H567">
            <v>48.3</v>
          </cell>
          <cell r="I567">
            <v>11.4</v>
          </cell>
          <cell r="J567">
            <v>16</v>
          </cell>
          <cell r="K567">
            <v>10</v>
          </cell>
          <cell r="L567">
            <v>8.6999999999999993</v>
          </cell>
          <cell r="M567">
            <v>0.2</v>
          </cell>
          <cell r="N567">
            <v>0</v>
          </cell>
          <cell r="O567">
            <v>0</v>
          </cell>
          <cell r="P567">
            <v>0</v>
          </cell>
          <cell r="Q567">
            <v>0</v>
          </cell>
          <cell r="R567">
            <v>0</v>
          </cell>
          <cell r="S567">
            <v>9.6999999999999993</v>
          </cell>
          <cell r="T567">
            <v>0.1</v>
          </cell>
          <cell r="U567">
            <v>0</v>
          </cell>
          <cell r="V567">
            <v>42.3</v>
          </cell>
          <cell r="W567">
            <v>0</v>
          </cell>
          <cell r="X567">
            <v>135</v>
          </cell>
          <cell r="Y567">
            <v>64</v>
          </cell>
          <cell r="Z567">
            <v>0</v>
          </cell>
          <cell r="AA567">
            <v>1.9</v>
          </cell>
          <cell r="AB567">
            <v>0.15</v>
          </cell>
          <cell r="AC567">
            <v>0.04</v>
          </cell>
          <cell r="AD567">
            <v>0.44</v>
          </cell>
          <cell r="AE567">
            <v>2.7</v>
          </cell>
          <cell r="AF567">
            <v>3.6</v>
          </cell>
          <cell r="AG567">
            <v>0.9</v>
          </cell>
          <cell r="AH567">
            <v>0.08</v>
          </cell>
          <cell r="AI567">
            <v>1</v>
          </cell>
          <cell r="AJ567">
            <v>0</v>
          </cell>
          <cell r="AK567">
            <v>4</v>
          </cell>
          <cell r="AL567">
            <v>0.41</v>
          </cell>
          <cell r="AM567">
            <v>50</v>
          </cell>
          <cell r="AN567">
            <v>130</v>
          </cell>
          <cell r="AO567">
            <v>8</v>
          </cell>
          <cell r="AP567">
            <v>91</v>
          </cell>
          <cell r="AQ567">
            <v>9</v>
          </cell>
          <cell r="AR567">
            <v>0.6</v>
          </cell>
          <cell r="AS567">
            <v>0.7</v>
          </cell>
        </row>
        <row r="568">
          <cell r="A568">
            <v>1203</v>
          </cell>
          <cell r="B568" t="str">
            <v>Funcho fresco</v>
          </cell>
          <cell r="C568" t="str">
            <v>Produtos hortícolas e derivados</v>
          </cell>
          <cell r="D568" t="str">
            <v>Ervas e flores comestíveis</v>
          </cell>
          <cell r="E568" t="str">
            <v>Ervas aromáticas</v>
          </cell>
          <cell r="F568">
            <v>32</v>
          </cell>
          <cell r="G568">
            <v>133</v>
          </cell>
          <cell r="H568">
            <v>0.4</v>
          </cell>
          <cell r="I568">
            <v>0.1</v>
          </cell>
          <cell r="J568">
            <v>0.1</v>
          </cell>
          <cell r="K568">
            <v>0.2</v>
          </cell>
          <cell r="L568">
            <v>0.04</v>
          </cell>
          <cell r="M568">
            <v>0</v>
          </cell>
          <cell r="N568">
            <v>2.6</v>
          </cell>
          <cell r="O568">
            <v>2.6</v>
          </cell>
          <cell r="P568">
            <v>0</v>
          </cell>
          <cell r="Q568">
            <v>0</v>
          </cell>
          <cell r="R568">
            <v>3.3</v>
          </cell>
          <cell r="S568">
            <v>2.8</v>
          </cell>
          <cell r="T568">
            <v>0</v>
          </cell>
          <cell r="U568">
            <v>0</v>
          </cell>
          <cell r="V568">
            <v>90</v>
          </cell>
          <cell r="W568">
            <v>0</v>
          </cell>
          <cell r="X568">
            <v>0</v>
          </cell>
          <cell r="Y568">
            <v>350</v>
          </cell>
          <cell r="Z568">
            <v>2100</v>
          </cell>
          <cell r="AA568">
            <v>0</v>
          </cell>
          <cell r="AB568">
            <v>0.2</v>
          </cell>
          <cell r="AC568">
            <v>0.23</v>
          </cell>
          <cell r="AD568">
            <v>0.11</v>
          </cell>
          <cell r="AE568">
            <v>0.2</v>
          </cell>
          <cell r="AF568">
            <v>0.67</v>
          </cell>
          <cell r="AG568">
            <v>0.47</v>
          </cell>
          <cell r="AH568">
            <v>0.1</v>
          </cell>
          <cell r="AI568">
            <v>0</v>
          </cell>
          <cell r="AJ568">
            <v>31</v>
          </cell>
          <cell r="AK568">
            <v>3.3</v>
          </cell>
          <cell r="AL568">
            <v>1.7</v>
          </cell>
          <cell r="AM568">
            <v>7</v>
          </cell>
          <cell r="AN568">
            <v>400</v>
          </cell>
          <cell r="AO568">
            <v>64</v>
          </cell>
          <cell r="AP568">
            <v>51</v>
          </cell>
          <cell r="AQ568">
            <v>14</v>
          </cell>
          <cell r="AR568">
            <v>2.7</v>
          </cell>
          <cell r="AS568">
            <v>0.5</v>
          </cell>
        </row>
        <row r="569">
          <cell r="A569">
            <v>1900000002</v>
          </cell>
          <cell r="B569" t="str">
            <v>Galinha de angola com pele, crua</v>
          </cell>
          <cell r="C569" t="str">
            <v>Carne e produtos cárneos</v>
          </cell>
          <cell r="D569" t="str">
            <v>Carne de mamiferos e de aves</v>
          </cell>
          <cell r="E569" t="str">
            <v>Carne de aves</v>
          </cell>
          <cell r="F569">
            <v>152</v>
          </cell>
          <cell r="G569">
            <v>636</v>
          </cell>
          <cell r="H569">
            <v>6.5</v>
          </cell>
          <cell r="I569">
            <v>1.8</v>
          </cell>
          <cell r="J569">
            <v>2.4</v>
          </cell>
          <cell r="K569">
            <v>1.4</v>
          </cell>
          <cell r="L569">
            <v>1.19</v>
          </cell>
          <cell r="M569">
            <v>0.1</v>
          </cell>
          <cell r="N569">
            <v>0</v>
          </cell>
          <cell r="O569">
            <v>0</v>
          </cell>
          <cell r="P569">
            <v>0</v>
          </cell>
          <cell r="Q569">
            <v>0</v>
          </cell>
          <cell r="R569">
            <v>0</v>
          </cell>
          <cell r="S569">
            <v>23.4</v>
          </cell>
          <cell r="T569">
            <v>0.2</v>
          </cell>
          <cell r="U569">
            <v>0</v>
          </cell>
          <cell r="V569">
            <v>68.900000000000006</v>
          </cell>
          <cell r="W569">
            <v>0</v>
          </cell>
          <cell r="X569">
            <v>74</v>
          </cell>
          <cell r="Y569">
            <v>28</v>
          </cell>
          <cell r="Z569">
            <v>0</v>
          </cell>
          <cell r="AA569">
            <v>0.4</v>
          </cell>
          <cell r="AB569">
            <v>0.01</v>
          </cell>
          <cell r="AC569">
            <v>0.06</v>
          </cell>
          <cell r="AD569">
            <v>0.1</v>
          </cell>
          <cell r="AE569">
            <v>7.7</v>
          </cell>
          <cell r="AF569">
            <v>11.3</v>
          </cell>
          <cell r="AG569">
            <v>3.6</v>
          </cell>
          <cell r="AH569">
            <v>0.38</v>
          </cell>
          <cell r="AI569">
            <v>0.34</v>
          </cell>
          <cell r="AJ569">
            <v>1.3</v>
          </cell>
          <cell r="AK569">
            <v>5</v>
          </cell>
          <cell r="AL569">
            <v>1.25</v>
          </cell>
          <cell r="AM569">
            <v>67</v>
          </cell>
          <cell r="AN569">
            <v>190</v>
          </cell>
          <cell r="AO569">
            <v>11</v>
          </cell>
          <cell r="AP569">
            <v>150</v>
          </cell>
          <cell r="AQ569">
            <v>22</v>
          </cell>
          <cell r="AR569">
            <v>0.8</v>
          </cell>
          <cell r="AS569">
            <v>1.1000000000000001</v>
          </cell>
          <cell r="AT569">
            <v>16</v>
          </cell>
          <cell r="AU569">
            <v>6</v>
          </cell>
        </row>
        <row r="570">
          <cell r="A570">
            <v>1920000020</v>
          </cell>
          <cell r="B570" t="str">
            <v>Gamba crua</v>
          </cell>
          <cell r="C570" t="str">
            <v>Peixes, mariscos, anfíbios, répteis e invertebrados</v>
          </cell>
          <cell r="D570" t="str">
            <v>Crustáceos</v>
          </cell>
          <cell r="E570" t="str">
            <v>Camarões e gambas</v>
          </cell>
          <cell r="F570">
            <v>88</v>
          </cell>
          <cell r="G570">
            <v>373</v>
          </cell>
          <cell r="H570">
            <v>0.2</v>
          </cell>
          <cell r="I570">
            <v>0</v>
          </cell>
          <cell r="J570">
            <v>0</v>
          </cell>
          <cell r="K570">
            <v>0.1</v>
          </cell>
          <cell r="L570">
            <v>2.0999999999999999E-3</v>
          </cell>
          <cell r="M570">
            <v>0</v>
          </cell>
          <cell r="N570">
            <v>0</v>
          </cell>
          <cell r="O570">
            <v>0</v>
          </cell>
          <cell r="P570">
            <v>0</v>
          </cell>
          <cell r="Q570">
            <v>0</v>
          </cell>
          <cell r="R570">
            <v>0</v>
          </cell>
          <cell r="S570">
            <v>21.5</v>
          </cell>
          <cell r="T570">
            <v>0.5</v>
          </cell>
          <cell r="U570">
            <v>0</v>
          </cell>
          <cell r="V570">
            <v>75.099999999999994</v>
          </cell>
          <cell r="W570">
            <v>0</v>
          </cell>
          <cell r="X570">
            <v>79</v>
          </cell>
          <cell r="Y570">
            <v>8</v>
          </cell>
          <cell r="Z570">
            <v>0</v>
          </cell>
          <cell r="AA570">
            <v>7.1</v>
          </cell>
          <cell r="AB570">
            <v>0.1</v>
          </cell>
          <cell r="AC570">
            <v>0.03</v>
          </cell>
          <cell r="AD570">
            <v>0.01</v>
          </cell>
          <cell r="AE570">
            <v>0.2</v>
          </cell>
          <cell r="AF570">
            <v>4</v>
          </cell>
          <cell r="AG570">
            <v>3.8</v>
          </cell>
          <cell r="AH570">
            <v>0.05</v>
          </cell>
          <cell r="AI570">
            <v>0.1</v>
          </cell>
          <cell r="AJ570">
            <v>0</v>
          </cell>
          <cell r="AK570">
            <v>0.2</v>
          </cell>
          <cell r="AL570">
            <v>1.9</v>
          </cell>
          <cell r="AM570">
            <v>190</v>
          </cell>
          <cell r="AN570">
            <v>180</v>
          </cell>
          <cell r="AO570">
            <v>87</v>
          </cell>
          <cell r="AP570">
            <v>150</v>
          </cell>
          <cell r="AQ570">
            <v>30</v>
          </cell>
          <cell r="AR570">
            <v>1.8</v>
          </cell>
          <cell r="AS570">
            <v>0.3</v>
          </cell>
        </row>
        <row r="571">
          <cell r="A571">
            <v>900</v>
          </cell>
          <cell r="B571" t="str">
            <v>Garoupa cozida</v>
          </cell>
          <cell r="C571" t="str">
            <v>Peixes, mariscos, anfíbios, répteis e invertebrados</v>
          </cell>
          <cell r="D571" t="str">
            <v>Peixe (músculo)</v>
          </cell>
          <cell r="E571" t="str">
            <v>Peixe de mar</v>
          </cell>
          <cell r="F571">
            <v>101</v>
          </cell>
          <cell r="G571">
            <v>428</v>
          </cell>
          <cell r="H571">
            <v>2</v>
          </cell>
          <cell r="I571">
            <v>0.4</v>
          </cell>
          <cell r="J571">
            <v>0.4</v>
          </cell>
          <cell r="K571">
            <v>0.5</v>
          </cell>
          <cell r="L571">
            <v>0</v>
          </cell>
          <cell r="M571">
            <v>0</v>
          </cell>
          <cell r="N571">
            <v>0</v>
          </cell>
          <cell r="O571">
            <v>0</v>
          </cell>
          <cell r="P571">
            <v>0</v>
          </cell>
          <cell r="Q571">
            <v>0</v>
          </cell>
          <cell r="R571">
            <v>0</v>
          </cell>
          <cell r="S571">
            <v>20.8</v>
          </cell>
          <cell r="T571">
            <v>1</v>
          </cell>
          <cell r="U571">
            <v>0</v>
          </cell>
          <cell r="V571">
            <v>75.099999999999994</v>
          </cell>
          <cell r="W571">
            <v>0</v>
          </cell>
          <cell r="X571">
            <v>40</v>
          </cell>
          <cell r="Y571">
            <v>45</v>
          </cell>
          <cell r="Z571">
            <v>0</v>
          </cell>
          <cell r="AA571">
            <v>6.8</v>
          </cell>
          <cell r="AB571">
            <v>2.8</v>
          </cell>
          <cell r="AC571">
            <v>0.02</v>
          </cell>
          <cell r="AD571">
            <v>0.05</v>
          </cell>
          <cell r="AE571">
            <v>1.1000000000000001</v>
          </cell>
          <cell r="AF571">
            <v>5</v>
          </cell>
          <cell r="AG571">
            <v>3.9</v>
          </cell>
          <cell r="AH571">
            <v>0.23</v>
          </cell>
          <cell r="AI571">
            <v>0.86</v>
          </cell>
          <cell r="AJ571">
            <v>0</v>
          </cell>
          <cell r="AK571">
            <v>5.9</v>
          </cell>
          <cell r="AL571">
            <v>2.1</v>
          </cell>
          <cell r="AM571">
            <v>380</v>
          </cell>
          <cell r="AN571">
            <v>280</v>
          </cell>
          <cell r="AO571">
            <v>15</v>
          </cell>
          <cell r="AP571">
            <v>160</v>
          </cell>
          <cell r="AQ571">
            <v>36</v>
          </cell>
          <cell r="AR571">
            <v>0.6</v>
          </cell>
          <cell r="AS571">
            <v>0.5</v>
          </cell>
        </row>
        <row r="572">
          <cell r="A572">
            <v>899</v>
          </cell>
          <cell r="B572" t="str">
            <v>Garoupa crua</v>
          </cell>
          <cell r="C572" t="str">
            <v>Peixes, mariscos, anfíbios, répteis e invertebrados</v>
          </cell>
          <cell r="D572" t="str">
            <v>Peixe (músculo)</v>
          </cell>
          <cell r="E572" t="str">
            <v>Peixe de mar</v>
          </cell>
          <cell r="F572">
            <v>95</v>
          </cell>
          <cell r="G572">
            <v>400</v>
          </cell>
          <cell r="H572">
            <v>1.4</v>
          </cell>
          <cell r="I572">
            <v>0.3</v>
          </cell>
          <cell r="J572">
            <v>0.3</v>
          </cell>
          <cell r="K572">
            <v>0.4</v>
          </cell>
          <cell r="L572">
            <v>0</v>
          </cell>
          <cell r="M572">
            <v>0</v>
          </cell>
          <cell r="N572">
            <v>0</v>
          </cell>
          <cell r="O572">
            <v>0</v>
          </cell>
          <cell r="P572">
            <v>0</v>
          </cell>
          <cell r="Q572">
            <v>0</v>
          </cell>
          <cell r="R572">
            <v>0</v>
          </cell>
          <cell r="S572">
            <v>20.5</v>
          </cell>
          <cell r="T572">
            <v>0.3</v>
          </cell>
          <cell r="U572">
            <v>0</v>
          </cell>
          <cell r="V572">
            <v>76.5</v>
          </cell>
          <cell r="W572">
            <v>0</v>
          </cell>
          <cell r="X572">
            <v>37</v>
          </cell>
          <cell r="Y572">
            <v>50</v>
          </cell>
          <cell r="Z572">
            <v>0</v>
          </cell>
          <cell r="AA572">
            <v>7</v>
          </cell>
          <cell r="AB572">
            <v>2.6</v>
          </cell>
          <cell r="AC572">
            <v>0.03</v>
          </cell>
          <cell r="AD572">
            <v>0.05</v>
          </cell>
          <cell r="AE572">
            <v>1.1000000000000001</v>
          </cell>
          <cell r="AF572">
            <v>4.9000000000000004</v>
          </cell>
          <cell r="AG572">
            <v>3.8</v>
          </cell>
          <cell r="AH572">
            <v>0.3</v>
          </cell>
          <cell r="AI572">
            <v>1</v>
          </cell>
          <cell r="AJ572">
            <v>0</v>
          </cell>
          <cell r="AK572">
            <v>6</v>
          </cell>
          <cell r="AL572">
            <v>1.4</v>
          </cell>
          <cell r="AM572">
            <v>130</v>
          </cell>
          <cell r="AN572">
            <v>300</v>
          </cell>
          <cell r="AO572">
            <v>18</v>
          </cell>
          <cell r="AP572">
            <v>160</v>
          </cell>
          <cell r="AQ572">
            <v>31</v>
          </cell>
          <cell r="AR572">
            <v>0.6</v>
          </cell>
          <cell r="AS572">
            <v>0.5</v>
          </cell>
        </row>
        <row r="573">
          <cell r="A573">
            <v>901</v>
          </cell>
          <cell r="B573" t="str">
            <v>Garoupa grelhada</v>
          </cell>
          <cell r="C573" t="str">
            <v>Peixes, mariscos, anfíbios, répteis e invertebrados</v>
          </cell>
          <cell r="D573" t="str">
            <v>Peixe (músculo)</v>
          </cell>
          <cell r="E573" t="str">
            <v>Peixe de mar</v>
          </cell>
          <cell r="F573">
            <v>121</v>
          </cell>
          <cell r="G573">
            <v>511</v>
          </cell>
          <cell r="H573">
            <v>1.9</v>
          </cell>
          <cell r="I573">
            <v>0.4</v>
          </cell>
          <cell r="J573">
            <v>0.4</v>
          </cell>
          <cell r="K573">
            <v>0.5</v>
          </cell>
          <cell r="L573">
            <v>0</v>
          </cell>
          <cell r="M573">
            <v>0</v>
          </cell>
          <cell r="N573">
            <v>0</v>
          </cell>
          <cell r="O573">
            <v>0</v>
          </cell>
          <cell r="P573">
            <v>0</v>
          </cell>
          <cell r="Q573">
            <v>0</v>
          </cell>
          <cell r="R573">
            <v>0</v>
          </cell>
          <cell r="S573">
            <v>25.9</v>
          </cell>
          <cell r="T573">
            <v>1.2</v>
          </cell>
          <cell r="U573">
            <v>0</v>
          </cell>
          <cell r="V573">
            <v>69.900000000000006</v>
          </cell>
          <cell r="W573">
            <v>0</v>
          </cell>
          <cell r="X573">
            <v>47</v>
          </cell>
          <cell r="Y573">
            <v>63</v>
          </cell>
          <cell r="Z573">
            <v>0</v>
          </cell>
          <cell r="AA573">
            <v>8.4</v>
          </cell>
          <cell r="AB573">
            <v>3.5</v>
          </cell>
          <cell r="AC573">
            <v>0.03</v>
          </cell>
          <cell r="AD573">
            <v>0.06</v>
          </cell>
          <cell r="AE573">
            <v>1.4</v>
          </cell>
          <cell r="AF573">
            <v>6.5</v>
          </cell>
          <cell r="AG573">
            <v>5.0999999999999996</v>
          </cell>
          <cell r="AH573">
            <v>0.32</v>
          </cell>
          <cell r="AI573">
            <v>1.1000000000000001</v>
          </cell>
          <cell r="AJ573">
            <v>0</v>
          </cell>
          <cell r="AK573">
            <v>6.4</v>
          </cell>
          <cell r="AL573">
            <v>2.2999999999999998</v>
          </cell>
          <cell r="AM573">
            <v>470</v>
          </cell>
          <cell r="AN573">
            <v>340</v>
          </cell>
          <cell r="AO573">
            <v>24</v>
          </cell>
          <cell r="AP573">
            <v>200</v>
          </cell>
          <cell r="AQ573">
            <v>35</v>
          </cell>
          <cell r="AR573">
            <v>0.7</v>
          </cell>
          <cell r="AS573">
            <v>0.7</v>
          </cell>
        </row>
        <row r="574">
          <cell r="A574">
            <v>518</v>
          </cell>
          <cell r="B574" t="str">
            <v>Gelado caseiro com bolachas e natas</v>
          </cell>
          <cell r="C574" t="str">
            <v>Leite e produtos lácteos</v>
          </cell>
          <cell r="D574" t="str">
            <v>Sobremesa à base de leite e similares</v>
          </cell>
          <cell r="E574" t="str">
            <v>Gelados de leite e similares</v>
          </cell>
          <cell r="F574">
            <v>358</v>
          </cell>
          <cell r="G574">
            <v>1500</v>
          </cell>
          <cell r="H574">
            <v>21.2</v>
          </cell>
          <cell r="I574">
            <v>12.2</v>
          </cell>
          <cell r="J574">
            <v>5.0999999999999996</v>
          </cell>
          <cell r="K574">
            <v>0.8</v>
          </cell>
          <cell r="L574">
            <v>0.7</v>
          </cell>
          <cell r="M574">
            <v>0.6</v>
          </cell>
          <cell r="N574">
            <v>36.5</v>
          </cell>
          <cell r="O574">
            <v>28.2</v>
          </cell>
          <cell r="P574">
            <v>0</v>
          </cell>
          <cell r="Q574">
            <v>8.3000000000000007</v>
          </cell>
          <cell r="R574">
            <v>0.6</v>
          </cell>
          <cell r="S574">
            <v>5.0999999999999996</v>
          </cell>
          <cell r="T574">
            <v>0.2</v>
          </cell>
          <cell r="U574">
            <v>0</v>
          </cell>
          <cell r="V574">
            <v>35.5</v>
          </cell>
          <cell r="W574">
            <v>0</v>
          </cell>
          <cell r="X574">
            <v>62</v>
          </cell>
          <cell r="Y574">
            <v>242</v>
          </cell>
          <cell r="Z574">
            <v>122</v>
          </cell>
          <cell r="AA574">
            <v>0.1</v>
          </cell>
          <cell r="AB574">
            <v>0.9</v>
          </cell>
          <cell r="AC574">
            <v>0.04</v>
          </cell>
          <cell r="AD574">
            <v>0.34</v>
          </cell>
          <cell r="AE574">
            <v>0.92</v>
          </cell>
          <cell r="AF574">
            <v>2.08</v>
          </cell>
          <cell r="AG574">
            <v>1.1599999999999999</v>
          </cell>
          <cell r="AH574">
            <v>0.05</v>
          </cell>
          <cell r="AI574">
            <v>0.28000000000000003</v>
          </cell>
          <cell r="AJ574">
            <v>0</v>
          </cell>
          <cell r="AK574">
            <v>9.4</v>
          </cell>
          <cell r="AL574">
            <v>1.08</v>
          </cell>
          <cell r="AM574">
            <v>86</v>
          </cell>
          <cell r="AN574">
            <v>240</v>
          </cell>
          <cell r="AO574">
            <v>160</v>
          </cell>
          <cell r="AP574">
            <v>130</v>
          </cell>
          <cell r="AQ574">
            <v>23</v>
          </cell>
          <cell r="AR574">
            <v>0.4</v>
          </cell>
          <cell r="AS574">
            <v>0.7</v>
          </cell>
        </row>
        <row r="575">
          <cell r="A575">
            <v>519</v>
          </cell>
          <cell r="B575" t="str">
            <v>Gelado caseiro com palitos la Reine</v>
          </cell>
          <cell r="C575" t="str">
            <v>Leite e produtos lácteos</v>
          </cell>
          <cell r="D575" t="str">
            <v>Sobremesa à base de leite e similares</v>
          </cell>
          <cell r="E575" t="str">
            <v>Gelados de leite e similares</v>
          </cell>
          <cell r="F575">
            <v>263</v>
          </cell>
          <cell r="G575">
            <v>1100</v>
          </cell>
          <cell r="H575">
            <v>12.4</v>
          </cell>
          <cell r="I575">
            <v>2.4</v>
          </cell>
          <cell r="J575">
            <v>6.3</v>
          </cell>
          <cell r="K575">
            <v>2.5</v>
          </cell>
          <cell r="L575">
            <v>2.34</v>
          </cell>
          <cell r="M575">
            <v>0.1</v>
          </cell>
          <cell r="N575">
            <v>28.7</v>
          </cell>
          <cell r="O575">
            <v>23</v>
          </cell>
          <cell r="P575">
            <v>0</v>
          </cell>
          <cell r="Q575">
            <v>5.7</v>
          </cell>
          <cell r="R575">
            <v>2</v>
          </cell>
          <cell r="S575">
            <v>7.9</v>
          </cell>
          <cell r="T575">
            <v>0.1</v>
          </cell>
          <cell r="U575">
            <v>0.2</v>
          </cell>
          <cell r="V575">
            <v>48.1</v>
          </cell>
          <cell r="W575">
            <v>0</v>
          </cell>
          <cell r="X575">
            <v>119</v>
          </cell>
          <cell r="Y575">
            <v>70</v>
          </cell>
          <cell r="Z575">
            <v>5</v>
          </cell>
          <cell r="AA575">
            <v>0.7</v>
          </cell>
          <cell r="AB575">
            <v>3.85</v>
          </cell>
          <cell r="AC575">
            <v>0.08</v>
          </cell>
          <cell r="AD575">
            <v>0.28999999999999998</v>
          </cell>
          <cell r="AE575">
            <v>0.44</v>
          </cell>
          <cell r="AF575">
            <v>2.09</v>
          </cell>
          <cell r="AG575">
            <v>1.64</v>
          </cell>
          <cell r="AH575">
            <v>0.13</v>
          </cell>
          <cell r="AI575">
            <v>0.49</v>
          </cell>
          <cell r="AJ575">
            <v>0.1</v>
          </cell>
          <cell r="AK575">
            <v>22</v>
          </cell>
          <cell r="AL575">
            <v>1.1000000000000001</v>
          </cell>
          <cell r="AM575">
            <v>38</v>
          </cell>
          <cell r="AN575">
            <v>220</v>
          </cell>
          <cell r="AO575">
            <v>110</v>
          </cell>
          <cell r="AP575">
            <v>160</v>
          </cell>
          <cell r="AQ575">
            <v>43</v>
          </cell>
          <cell r="AR575">
            <v>1.4</v>
          </cell>
          <cell r="AS575">
            <v>1.1000000000000001</v>
          </cell>
        </row>
        <row r="576">
          <cell r="A576">
            <v>513</v>
          </cell>
          <cell r="B576" t="str">
            <v>Gelado de água (sorvete)</v>
          </cell>
          <cell r="C576" t="str">
            <v>Açúcar e similares, confeitaria e sobremesas doces à base de água</v>
          </cell>
          <cell r="D576" t="str">
            <v>Sobremesas doces à base de água</v>
          </cell>
          <cell r="E576" t="str">
            <v>Sorvetes à base de água</v>
          </cell>
          <cell r="F576">
            <v>132</v>
          </cell>
          <cell r="G576">
            <v>561</v>
          </cell>
          <cell r="H576">
            <v>0</v>
          </cell>
          <cell r="I576">
            <v>0</v>
          </cell>
          <cell r="J576">
            <v>0</v>
          </cell>
          <cell r="K576">
            <v>0</v>
          </cell>
          <cell r="L576">
            <v>0</v>
          </cell>
          <cell r="M576">
            <v>0</v>
          </cell>
          <cell r="N576">
            <v>32.6</v>
          </cell>
          <cell r="O576">
            <v>32.6</v>
          </cell>
          <cell r="P576">
            <v>0</v>
          </cell>
          <cell r="Q576">
            <v>0</v>
          </cell>
          <cell r="R576">
            <v>0</v>
          </cell>
          <cell r="S576">
            <v>0.4</v>
          </cell>
          <cell r="T576">
            <v>0</v>
          </cell>
          <cell r="U576">
            <v>0</v>
          </cell>
          <cell r="V576">
            <v>66.900000000000006</v>
          </cell>
          <cell r="W576">
            <v>0</v>
          </cell>
          <cell r="X576">
            <v>0</v>
          </cell>
          <cell r="Y576">
            <v>0</v>
          </cell>
          <cell r="Z576">
            <v>0</v>
          </cell>
          <cell r="AA576">
            <v>0</v>
          </cell>
          <cell r="AB576">
            <v>0</v>
          </cell>
          <cell r="AC576">
            <v>0</v>
          </cell>
          <cell r="AD576">
            <v>0</v>
          </cell>
          <cell r="AE576">
            <v>0</v>
          </cell>
          <cell r="AF576">
            <v>0</v>
          </cell>
          <cell r="AG576">
            <v>0</v>
          </cell>
          <cell r="AH576">
            <v>0</v>
          </cell>
          <cell r="AI576">
            <v>0</v>
          </cell>
          <cell r="AJ576">
            <v>0</v>
          </cell>
          <cell r="AK576">
            <v>0</v>
          </cell>
          <cell r="AL576">
            <v>0.1</v>
          </cell>
          <cell r="AM576">
            <v>2</v>
          </cell>
          <cell r="AN576">
            <v>0</v>
          </cell>
          <cell r="AO576">
            <v>3</v>
          </cell>
          <cell r="AP576">
            <v>0</v>
          </cell>
          <cell r="AQ576">
            <v>0</v>
          </cell>
          <cell r="AR576">
            <v>0</v>
          </cell>
          <cell r="AS576">
            <v>0.1</v>
          </cell>
        </row>
        <row r="577">
          <cell r="A577">
            <v>514</v>
          </cell>
          <cell r="B577" t="str">
            <v>Gelado de leite</v>
          </cell>
          <cell r="C577" t="str">
            <v>Leite e produtos lácteos</v>
          </cell>
          <cell r="D577" t="str">
            <v>Sobremesa à base de leite e similares</v>
          </cell>
          <cell r="E577" t="str">
            <v>Gelados de leite e similares</v>
          </cell>
          <cell r="F577">
            <v>199</v>
          </cell>
          <cell r="G577">
            <v>833</v>
          </cell>
          <cell r="H577">
            <v>10.9</v>
          </cell>
          <cell r="I577">
            <v>6.1</v>
          </cell>
          <cell r="J577">
            <v>2.5</v>
          </cell>
          <cell r="K577">
            <v>0.3</v>
          </cell>
          <cell r="L577">
            <v>0.3</v>
          </cell>
          <cell r="M577">
            <v>0.4</v>
          </cell>
          <cell r="N577">
            <v>21.7</v>
          </cell>
          <cell r="O577">
            <v>21.7</v>
          </cell>
          <cell r="P577">
            <v>2</v>
          </cell>
          <cell r="Q577">
            <v>0</v>
          </cell>
          <cell r="R577">
            <v>0</v>
          </cell>
          <cell r="S577">
            <v>3.6</v>
          </cell>
          <cell r="T577">
            <v>0.1</v>
          </cell>
          <cell r="U577">
            <v>0</v>
          </cell>
          <cell r="V577">
            <v>63.2</v>
          </cell>
          <cell r="W577">
            <v>0</v>
          </cell>
          <cell r="X577">
            <v>33</v>
          </cell>
          <cell r="Y577">
            <v>115</v>
          </cell>
          <cell r="Z577">
            <v>195</v>
          </cell>
          <cell r="AA577">
            <v>0.1</v>
          </cell>
          <cell r="AB577">
            <v>0.2</v>
          </cell>
          <cell r="AC577">
            <v>0.04</v>
          </cell>
          <cell r="AD577">
            <v>0.21</v>
          </cell>
          <cell r="AE577">
            <v>0.1</v>
          </cell>
          <cell r="AF577">
            <v>0.9</v>
          </cell>
          <cell r="AG577">
            <v>0.8</v>
          </cell>
          <cell r="AH577">
            <v>0.08</v>
          </cell>
          <cell r="AI577">
            <v>0.4</v>
          </cell>
          <cell r="AJ577">
            <v>1</v>
          </cell>
          <cell r="AK577">
            <v>5</v>
          </cell>
          <cell r="AL577">
            <v>0.63</v>
          </cell>
          <cell r="AM577">
            <v>56</v>
          </cell>
          <cell r="AN577">
            <v>180</v>
          </cell>
          <cell r="AO577">
            <v>140</v>
          </cell>
          <cell r="AP577">
            <v>120</v>
          </cell>
          <cell r="AQ577">
            <v>14</v>
          </cell>
          <cell r="AR577">
            <v>0.1</v>
          </cell>
          <cell r="AS577">
            <v>0.4</v>
          </cell>
        </row>
        <row r="578">
          <cell r="A578">
            <v>515</v>
          </cell>
          <cell r="B578" t="str">
            <v>Gelatina desidratada (pó ou folha)</v>
          </cell>
          <cell r="C578" t="str">
            <v>Ingredientes principais isolados, aditivos, aromas, fermentos e auxiliares tecnológicos</v>
          </cell>
          <cell r="D578" t="str">
            <v>Proteínas isoladas e outros produtos de proteínas</v>
          </cell>
          <cell r="E578" t="str">
            <v>Gelatina</v>
          </cell>
          <cell r="F578">
            <v>349</v>
          </cell>
          <cell r="G578">
            <v>1480</v>
          </cell>
          <cell r="H578">
            <v>0.1</v>
          </cell>
          <cell r="I578">
            <v>0</v>
          </cell>
          <cell r="J578">
            <v>0</v>
          </cell>
          <cell r="K578">
            <v>0</v>
          </cell>
          <cell r="L578">
            <v>0</v>
          </cell>
          <cell r="M578">
            <v>0</v>
          </cell>
          <cell r="N578">
            <v>0</v>
          </cell>
          <cell r="O578">
            <v>0</v>
          </cell>
          <cell r="P578">
            <v>0</v>
          </cell>
          <cell r="Q578">
            <v>0</v>
          </cell>
          <cell r="R578">
            <v>0</v>
          </cell>
          <cell r="S578">
            <v>87</v>
          </cell>
          <cell r="T578">
            <v>0.1</v>
          </cell>
          <cell r="U578">
            <v>0</v>
          </cell>
          <cell r="V578">
            <v>12</v>
          </cell>
          <cell r="W578">
            <v>0</v>
          </cell>
          <cell r="X578">
            <v>0</v>
          </cell>
          <cell r="Y578">
            <v>0</v>
          </cell>
          <cell r="Z578">
            <v>0</v>
          </cell>
          <cell r="AA578">
            <v>0</v>
          </cell>
          <cell r="AB578">
            <v>0</v>
          </cell>
          <cell r="AC578">
            <v>0</v>
          </cell>
          <cell r="AD578">
            <v>0</v>
          </cell>
          <cell r="AE578">
            <v>0</v>
          </cell>
          <cell r="AF578">
            <v>0</v>
          </cell>
          <cell r="AG578">
            <v>0</v>
          </cell>
          <cell r="AH578">
            <v>0</v>
          </cell>
          <cell r="AI578">
            <v>0</v>
          </cell>
          <cell r="AJ578">
            <v>0</v>
          </cell>
          <cell r="AK578">
            <v>0</v>
          </cell>
          <cell r="AL578">
            <v>1.3</v>
          </cell>
          <cell r="AM578">
            <v>32</v>
          </cell>
          <cell r="AN578">
            <v>16</v>
          </cell>
          <cell r="AO578">
            <v>11</v>
          </cell>
          <cell r="AP578">
            <v>32</v>
          </cell>
          <cell r="AQ578">
            <v>11</v>
          </cell>
          <cell r="AR578">
            <v>0</v>
          </cell>
          <cell r="AS578">
            <v>0.2</v>
          </cell>
        </row>
        <row r="579">
          <cell r="A579">
            <v>516</v>
          </cell>
          <cell r="B579" t="str">
            <v>Gelatina preparada com ananás em conserva</v>
          </cell>
          <cell r="C579" t="str">
            <v>Açúcar e similares, confeitaria e sobremesas doces à base de água</v>
          </cell>
          <cell r="D579" t="str">
            <v>Sobremesas doces à base de água</v>
          </cell>
          <cell r="E579" t="str">
            <v>Sobremesas de colher à base de água</v>
          </cell>
          <cell r="F579">
            <v>97</v>
          </cell>
          <cell r="G579">
            <v>410</v>
          </cell>
          <cell r="H579">
            <v>0</v>
          </cell>
          <cell r="I579">
            <v>0</v>
          </cell>
          <cell r="J579">
            <v>0</v>
          </cell>
          <cell r="K579">
            <v>0</v>
          </cell>
          <cell r="L579">
            <v>0</v>
          </cell>
          <cell r="M579">
            <v>0</v>
          </cell>
          <cell r="N579">
            <v>21.6</v>
          </cell>
          <cell r="O579">
            <v>21.6</v>
          </cell>
          <cell r="P579">
            <v>0</v>
          </cell>
          <cell r="Q579">
            <v>0</v>
          </cell>
          <cell r="R579">
            <v>0.4</v>
          </cell>
          <cell r="S579">
            <v>2.2000000000000002</v>
          </cell>
          <cell r="T579">
            <v>0</v>
          </cell>
          <cell r="U579">
            <v>0</v>
          </cell>
          <cell r="V579">
            <v>75.400000000000006</v>
          </cell>
          <cell r="W579">
            <v>0.2</v>
          </cell>
          <cell r="X579">
            <v>0</v>
          </cell>
          <cell r="Y579">
            <v>1</v>
          </cell>
          <cell r="Z579">
            <v>4</v>
          </cell>
          <cell r="AA579">
            <v>0</v>
          </cell>
          <cell r="AB579">
            <v>0.02</v>
          </cell>
          <cell r="AC579">
            <v>0.01</v>
          </cell>
          <cell r="AD579">
            <v>0.01</v>
          </cell>
          <cell r="AE579">
            <v>0.08</v>
          </cell>
          <cell r="AF579">
            <v>0.08</v>
          </cell>
          <cell r="AG579">
            <v>0</v>
          </cell>
          <cell r="AH579">
            <v>0.03</v>
          </cell>
          <cell r="AI579">
            <v>0</v>
          </cell>
          <cell r="AJ579">
            <v>2.9</v>
          </cell>
          <cell r="AK579">
            <v>0.4</v>
          </cell>
          <cell r="AL579">
            <v>0.23499999999999999</v>
          </cell>
          <cell r="AM579">
            <v>2.6</v>
          </cell>
          <cell r="AN579">
            <v>46</v>
          </cell>
          <cell r="AO579">
            <v>9.5</v>
          </cell>
          <cell r="AP579">
            <v>2.8</v>
          </cell>
          <cell r="AQ579">
            <v>5</v>
          </cell>
          <cell r="AR579">
            <v>0.1</v>
          </cell>
          <cell r="AS579">
            <v>0.1</v>
          </cell>
        </row>
        <row r="580">
          <cell r="A580">
            <v>517</v>
          </cell>
          <cell r="B580" t="str">
            <v>Gelatina preparada com laranja e sumo de laranja</v>
          </cell>
          <cell r="C580" t="str">
            <v>Açúcar e similares, confeitaria e sobremesas doces à base de água</v>
          </cell>
          <cell r="D580" t="str">
            <v>Sobremesas doces à base de água</v>
          </cell>
          <cell r="E580" t="str">
            <v>Sobremesas de colher à base de água</v>
          </cell>
          <cell r="F580">
            <v>84</v>
          </cell>
          <cell r="G580">
            <v>355</v>
          </cell>
          <cell r="H580">
            <v>0.1</v>
          </cell>
          <cell r="I580">
            <v>0</v>
          </cell>
          <cell r="J580">
            <v>0</v>
          </cell>
          <cell r="K580">
            <v>0.1</v>
          </cell>
          <cell r="L580">
            <v>1.7299999999999999E-2</v>
          </cell>
          <cell r="M580">
            <v>0</v>
          </cell>
          <cell r="N580">
            <v>17.399999999999999</v>
          </cell>
          <cell r="O580">
            <v>17.399999999999999</v>
          </cell>
          <cell r="P580">
            <v>0</v>
          </cell>
          <cell r="Q580">
            <v>0</v>
          </cell>
          <cell r="R580">
            <v>0.7</v>
          </cell>
          <cell r="S580">
            <v>2.6</v>
          </cell>
          <cell r="T580">
            <v>0</v>
          </cell>
          <cell r="U580">
            <v>0</v>
          </cell>
          <cell r="V580">
            <v>78.099999999999994</v>
          </cell>
          <cell r="W580">
            <v>0.4</v>
          </cell>
          <cell r="X580">
            <v>0</v>
          </cell>
          <cell r="Y580">
            <v>10</v>
          </cell>
          <cell r="Z580">
            <v>58</v>
          </cell>
          <cell r="AA580">
            <v>0</v>
          </cell>
          <cell r="AB580">
            <v>0.13</v>
          </cell>
          <cell r="AC580">
            <v>0.05</v>
          </cell>
          <cell r="AD580">
            <v>0.02</v>
          </cell>
          <cell r="AE580">
            <v>0.32</v>
          </cell>
          <cell r="AF580">
            <v>0.38</v>
          </cell>
          <cell r="AG580">
            <v>0.06</v>
          </cell>
          <cell r="AH580">
            <v>0.05</v>
          </cell>
          <cell r="AI580">
            <v>0</v>
          </cell>
          <cell r="AJ580">
            <v>30.3</v>
          </cell>
          <cell r="AK580">
            <v>17</v>
          </cell>
          <cell r="AL580">
            <v>0.314</v>
          </cell>
          <cell r="AM580">
            <v>3.8</v>
          </cell>
          <cell r="AN580">
            <v>88</v>
          </cell>
          <cell r="AO580">
            <v>17</v>
          </cell>
          <cell r="AP580">
            <v>10</v>
          </cell>
          <cell r="AQ580">
            <v>5.8</v>
          </cell>
          <cell r="AR580">
            <v>0.2</v>
          </cell>
          <cell r="AS580">
            <v>0.1</v>
          </cell>
        </row>
        <row r="581">
          <cell r="A581">
            <v>660</v>
          </cell>
          <cell r="B581" t="str">
            <v>Geleia de casca de laranja</v>
          </cell>
          <cell r="C581" t="str">
            <v>Frutos e produtos derivados de frutos</v>
          </cell>
          <cell r="D581" t="str">
            <v>Produtos de frutos processados</v>
          </cell>
          <cell r="E581" t="str">
            <v>Frutos / Vegetais, cremes e similares</v>
          </cell>
          <cell r="F581">
            <v>275</v>
          </cell>
          <cell r="G581">
            <v>1170</v>
          </cell>
          <cell r="H581">
            <v>0</v>
          </cell>
          <cell r="I581">
            <v>0</v>
          </cell>
          <cell r="J581">
            <v>0</v>
          </cell>
          <cell r="K581">
            <v>0</v>
          </cell>
          <cell r="L581">
            <v>0</v>
          </cell>
          <cell r="M581">
            <v>0</v>
          </cell>
          <cell r="N581">
            <v>68</v>
          </cell>
          <cell r="O581">
            <v>68</v>
          </cell>
          <cell r="P581">
            <v>0</v>
          </cell>
          <cell r="Q581">
            <v>0</v>
          </cell>
          <cell r="R581">
            <v>0.7</v>
          </cell>
          <cell r="S581">
            <v>0.3</v>
          </cell>
          <cell r="T581">
            <v>0</v>
          </cell>
          <cell r="U581">
            <v>0</v>
          </cell>
          <cell r="V581">
            <v>30.7</v>
          </cell>
          <cell r="W581">
            <v>0</v>
          </cell>
          <cell r="X581">
            <v>0</v>
          </cell>
          <cell r="Y581">
            <v>8</v>
          </cell>
          <cell r="Z581">
            <v>50</v>
          </cell>
          <cell r="AA581">
            <v>0</v>
          </cell>
          <cell r="AB581">
            <v>0</v>
          </cell>
          <cell r="AC581">
            <v>0</v>
          </cell>
          <cell r="AD581">
            <v>0</v>
          </cell>
          <cell r="AE581">
            <v>0</v>
          </cell>
          <cell r="AF581">
            <v>0</v>
          </cell>
          <cell r="AG581">
            <v>0</v>
          </cell>
          <cell r="AH581">
            <v>0</v>
          </cell>
          <cell r="AI581">
            <v>0</v>
          </cell>
          <cell r="AJ581">
            <v>3</v>
          </cell>
          <cell r="AK581">
            <v>5</v>
          </cell>
          <cell r="AL581">
            <v>0.3</v>
          </cell>
          <cell r="AM581">
            <v>18</v>
          </cell>
          <cell r="AN581">
            <v>44</v>
          </cell>
          <cell r="AO581">
            <v>35</v>
          </cell>
          <cell r="AP581">
            <v>10</v>
          </cell>
          <cell r="AQ581">
            <v>4</v>
          </cell>
          <cell r="AR581">
            <v>0.7</v>
          </cell>
          <cell r="AS581">
            <v>0.1</v>
          </cell>
        </row>
        <row r="582">
          <cell r="A582">
            <v>84</v>
          </cell>
          <cell r="B582" t="str">
            <v>Gema de ovo de galinha, crua</v>
          </cell>
          <cell r="C582" t="str">
            <v>Ovos e ovoprodutos</v>
          </cell>
          <cell r="D582" t="str">
            <v>Ovos não processados</v>
          </cell>
          <cell r="E582" t="str">
            <v>Ovoprodutos líquidos</v>
          </cell>
          <cell r="F582">
            <v>342</v>
          </cell>
          <cell r="G582">
            <v>1420</v>
          </cell>
          <cell r="H582">
            <v>30.9</v>
          </cell>
          <cell r="I582">
            <v>8.3000000000000007</v>
          </cell>
          <cell r="J582">
            <v>11.7</v>
          </cell>
          <cell r="K582">
            <v>4.5999999999999996</v>
          </cell>
          <cell r="L582">
            <v>3.9</v>
          </cell>
          <cell r="M582">
            <v>0.1</v>
          </cell>
          <cell r="N582">
            <v>0</v>
          </cell>
          <cell r="O582">
            <v>0</v>
          </cell>
          <cell r="P582">
            <v>0</v>
          </cell>
          <cell r="Q582">
            <v>0</v>
          </cell>
          <cell r="R582">
            <v>0</v>
          </cell>
          <cell r="S582">
            <v>16</v>
          </cell>
          <cell r="T582">
            <v>0.1</v>
          </cell>
          <cell r="U582">
            <v>0</v>
          </cell>
          <cell r="V582">
            <v>51</v>
          </cell>
          <cell r="W582">
            <v>0</v>
          </cell>
          <cell r="X582">
            <v>1280</v>
          </cell>
          <cell r="Y582">
            <v>500</v>
          </cell>
          <cell r="Z582">
            <v>0</v>
          </cell>
          <cell r="AA582">
            <v>4.9000000000000004</v>
          </cell>
          <cell r="AB582">
            <v>4.5999999999999996</v>
          </cell>
          <cell r="AC582">
            <v>0.24</v>
          </cell>
          <cell r="AD582">
            <v>0.65</v>
          </cell>
          <cell r="AE582">
            <v>0.01</v>
          </cell>
          <cell r="AF582">
            <v>4.7</v>
          </cell>
          <cell r="AG582">
            <v>4.7</v>
          </cell>
          <cell r="AH582">
            <v>0.8</v>
          </cell>
          <cell r="AI582">
            <v>2.8</v>
          </cell>
          <cell r="AJ582">
            <v>0</v>
          </cell>
          <cell r="AK582">
            <v>130</v>
          </cell>
          <cell r="AL582">
            <v>1.7</v>
          </cell>
          <cell r="AM582">
            <v>48</v>
          </cell>
          <cell r="AN582">
            <v>90</v>
          </cell>
          <cell r="AO582">
            <v>130</v>
          </cell>
          <cell r="AP582">
            <v>480</v>
          </cell>
          <cell r="AQ582">
            <v>11</v>
          </cell>
          <cell r="AR582">
            <v>5.5</v>
          </cell>
          <cell r="AS582">
            <v>3</v>
          </cell>
        </row>
        <row r="583">
          <cell r="A583">
            <v>1900000056</v>
          </cell>
          <cell r="B583" t="str">
            <v>Gema de ovo de galinha, pasteurizada</v>
          </cell>
          <cell r="C583" t="str">
            <v>Ovos e ovoprodutos</v>
          </cell>
          <cell r="D583" t="str">
            <v>Ovos não processados</v>
          </cell>
          <cell r="E583" t="str">
            <v>Ovoprodutos líquidos</v>
          </cell>
          <cell r="F583">
            <v>294</v>
          </cell>
          <cell r="G583">
            <v>1220</v>
          </cell>
          <cell r="H583">
            <v>25.2</v>
          </cell>
          <cell r="I583">
            <v>7.9</v>
          </cell>
          <cell r="J583">
            <v>9.8000000000000007</v>
          </cell>
          <cell r="K583">
            <v>4.2</v>
          </cell>
          <cell r="L583">
            <v>3.98</v>
          </cell>
          <cell r="M583">
            <v>0.1</v>
          </cell>
          <cell r="N583">
            <v>1.3</v>
          </cell>
          <cell r="O583">
            <v>0.2</v>
          </cell>
          <cell r="P583">
            <v>0</v>
          </cell>
          <cell r="Q583">
            <v>0</v>
          </cell>
          <cell r="R583">
            <v>0</v>
          </cell>
          <cell r="S583">
            <v>15.3</v>
          </cell>
          <cell r="T583">
            <v>0.2</v>
          </cell>
          <cell r="U583">
            <v>0</v>
          </cell>
          <cell r="V583">
            <v>56.8</v>
          </cell>
          <cell r="W583">
            <v>0</v>
          </cell>
          <cell r="X583">
            <v>991</v>
          </cell>
          <cell r="Y583">
            <v>395</v>
          </cell>
          <cell r="Z583">
            <v>10</v>
          </cell>
          <cell r="AA583">
            <v>5.2</v>
          </cell>
          <cell r="AB583">
            <v>2.2400000000000002</v>
          </cell>
          <cell r="AC583">
            <v>0.22</v>
          </cell>
          <cell r="AD583">
            <v>0.56000000000000005</v>
          </cell>
          <cell r="AE583">
            <v>0.03</v>
          </cell>
          <cell r="AF583">
            <v>3.75</v>
          </cell>
          <cell r="AG583">
            <v>3.72</v>
          </cell>
          <cell r="AH583">
            <v>0.44</v>
          </cell>
          <cell r="AI583">
            <v>1.64</v>
          </cell>
          <cell r="AJ583">
            <v>0</v>
          </cell>
          <cell r="AK583">
            <v>151</v>
          </cell>
          <cell r="AL583">
            <v>1.37</v>
          </cell>
          <cell r="AM583">
            <v>71</v>
          </cell>
          <cell r="AN583">
            <v>120</v>
          </cell>
          <cell r="AO583">
            <v>130</v>
          </cell>
          <cell r="AP583">
            <v>420</v>
          </cell>
          <cell r="AQ583">
            <v>11</v>
          </cell>
          <cell r="AR583">
            <v>3.7</v>
          </cell>
          <cell r="AS583">
            <v>3.2</v>
          </cell>
          <cell r="AT583">
            <v>56</v>
          </cell>
        </row>
        <row r="584">
          <cell r="A584">
            <v>1204</v>
          </cell>
          <cell r="B584" t="str">
            <v>Gengibre fresco</v>
          </cell>
          <cell r="C584" t="str">
            <v>Leguminosas, frutos de casca rija, sementes oleaginosas e especiarias</v>
          </cell>
          <cell r="D584" t="str">
            <v xml:space="preserve">Especiarias </v>
          </cell>
          <cell r="E584" t="str">
            <v>Especiaria de de raízes e tubérculos</v>
          </cell>
          <cell r="F584">
            <v>82</v>
          </cell>
          <cell r="G584">
            <v>345</v>
          </cell>
          <cell r="H584">
            <v>0.8</v>
          </cell>
          <cell r="I584">
            <v>0.2</v>
          </cell>
          <cell r="J584">
            <v>0.2</v>
          </cell>
          <cell r="K584">
            <v>0.2</v>
          </cell>
          <cell r="L584">
            <v>0.14299999999999999</v>
          </cell>
          <cell r="M584">
            <v>0</v>
          </cell>
          <cell r="N584">
            <v>15.8</v>
          </cell>
          <cell r="O584">
            <v>15.8</v>
          </cell>
          <cell r="P584">
            <v>0</v>
          </cell>
          <cell r="Q584">
            <v>0</v>
          </cell>
          <cell r="R584">
            <v>2</v>
          </cell>
          <cell r="S584">
            <v>1.8</v>
          </cell>
          <cell r="T584">
            <v>0</v>
          </cell>
          <cell r="U584">
            <v>0</v>
          </cell>
          <cell r="V584">
            <v>78.900000000000006</v>
          </cell>
          <cell r="W584">
            <v>0</v>
          </cell>
          <cell r="X584">
            <v>0</v>
          </cell>
          <cell r="Y584">
            <v>0</v>
          </cell>
          <cell r="Z584">
            <v>0</v>
          </cell>
          <cell r="AA584">
            <v>0</v>
          </cell>
          <cell r="AB584">
            <v>0.5</v>
          </cell>
          <cell r="AC584">
            <v>0.03</v>
          </cell>
          <cell r="AD584">
            <v>0.03</v>
          </cell>
          <cell r="AE584">
            <v>0.75</v>
          </cell>
          <cell r="AF584">
            <v>0.95</v>
          </cell>
          <cell r="AG584">
            <v>0.2</v>
          </cell>
          <cell r="AH584">
            <v>0.16</v>
          </cell>
          <cell r="AI584">
            <v>0</v>
          </cell>
          <cell r="AJ584">
            <v>5</v>
          </cell>
          <cell r="AK584">
            <v>11</v>
          </cell>
          <cell r="AL584">
            <v>0.8</v>
          </cell>
          <cell r="AM584">
            <v>13</v>
          </cell>
          <cell r="AN584">
            <v>420</v>
          </cell>
          <cell r="AO584">
            <v>16</v>
          </cell>
          <cell r="AP584">
            <v>34</v>
          </cell>
          <cell r="AQ584">
            <v>43</v>
          </cell>
          <cell r="AR584">
            <v>0.6</v>
          </cell>
          <cell r="AS584">
            <v>0.3</v>
          </cell>
        </row>
        <row r="585">
          <cell r="A585">
            <v>1900000076</v>
          </cell>
          <cell r="B585" t="str">
            <v>Gérmen de trigo</v>
          </cell>
          <cell r="C585" t="str">
            <v>Cereais e produtos à base de cereais</v>
          </cell>
          <cell r="D585" t="str">
            <v>Cereais e seus derivados primários</v>
          </cell>
          <cell r="E585" t="str">
            <v>Germe de cereais</v>
          </cell>
          <cell r="F585">
            <v>391</v>
          </cell>
          <cell r="G585">
            <v>1640</v>
          </cell>
          <cell r="H585">
            <v>9.6</v>
          </cell>
          <cell r="I585">
            <v>1.4</v>
          </cell>
          <cell r="J585">
            <v>1.1000000000000001</v>
          </cell>
          <cell r="K585">
            <v>4.3</v>
          </cell>
          <cell r="L585">
            <v>4</v>
          </cell>
          <cell r="M585">
            <v>0</v>
          </cell>
          <cell r="N585">
            <v>41.8</v>
          </cell>
          <cell r="O585">
            <v>15.7</v>
          </cell>
          <cell r="P585">
            <v>0</v>
          </cell>
          <cell r="Q585">
            <v>26.1</v>
          </cell>
          <cell r="R585">
            <v>12.3</v>
          </cell>
          <cell r="S585">
            <v>28.1</v>
          </cell>
          <cell r="T585">
            <v>0</v>
          </cell>
          <cell r="U585">
            <v>0</v>
          </cell>
          <cell r="V585">
            <v>6.7</v>
          </cell>
          <cell r="W585">
            <v>0</v>
          </cell>
          <cell r="X585">
            <v>0</v>
          </cell>
          <cell r="Y585">
            <v>0</v>
          </cell>
          <cell r="Z585">
            <v>0</v>
          </cell>
          <cell r="AA585">
            <v>0</v>
          </cell>
          <cell r="AB585">
            <v>11</v>
          </cell>
          <cell r="AC585">
            <v>1.45</v>
          </cell>
          <cell r="AD585">
            <v>0.61</v>
          </cell>
          <cell r="AE585">
            <v>5.8</v>
          </cell>
          <cell r="AF585">
            <v>11.47</v>
          </cell>
          <cell r="AG585">
            <v>5.67</v>
          </cell>
          <cell r="AH585">
            <v>1.42</v>
          </cell>
          <cell r="AI585">
            <v>0</v>
          </cell>
          <cell r="AJ585">
            <v>0</v>
          </cell>
          <cell r="AK585">
            <v>190</v>
          </cell>
          <cell r="AL585">
            <v>4.4000000000000004</v>
          </cell>
          <cell r="AM585">
            <v>5.5</v>
          </cell>
          <cell r="AN585">
            <v>1050</v>
          </cell>
          <cell r="AO585">
            <v>41</v>
          </cell>
          <cell r="AP585">
            <v>1000</v>
          </cell>
          <cell r="AQ585">
            <v>260</v>
          </cell>
          <cell r="AR585">
            <v>5</v>
          </cell>
          <cell r="AS585">
            <v>18</v>
          </cell>
          <cell r="AT585">
            <v>3</v>
          </cell>
          <cell r="AU585">
            <v>0.3</v>
          </cell>
        </row>
        <row r="586">
          <cell r="A586">
            <v>731</v>
          </cell>
          <cell r="B586" t="str">
            <v>Gin - Rum- Whisky</v>
          </cell>
          <cell r="C586" t="str">
            <v>Bebidas alcoólicas</v>
          </cell>
          <cell r="D586" t="str">
            <v xml:space="preserve">Bebidas espirituosas não açucaradas e licores </v>
          </cell>
          <cell r="E586" t="str">
            <v>Bebidas espirituosas não açucaradas</v>
          </cell>
          <cell r="F586">
            <v>222</v>
          </cell>
          <cell r="G586">
            <v>919</v>
          </cell>
          <cell r="H586">
            <v>0</v>
          </cell>
          <cell r="I586">
            <v>0</v>
          </cell>
          <cell r="J586">
            <v>0</v>
          </cell>
          <cell r="K586">
            <v>0</v>
          </cell>
          <cell r="L586">
            <v>0</v>
          </cell>
          <cell r="M586">
            <v>0</v>
          </cell>
          <cell r="N586">
            <v>0</v>
          </cell>
          <cell r="O586">
            <v>0</v>
          </cell>
          <cell r="P586">
            <v>0</v>
          </cell>
          <cell r="Q586">
            <v>0</v>
          </cell>
          <cell r="R586">
            <v>0</v>
          </cell>
          <cell r="S586">
            <v>0</v>
          </cell>
          <cell r="T586">
            <v>0</v>
          </cell>
          <cell r="U586">
            <v>31.7</v>
          </cell>
          <cell r="V586">
            <v>68.3</v>
          </cell>
          <cell r="W586">
            <v>0</v>
          </cell>
          <cell r="X586">
            <v>0</v>
          </cell>
          <cell r="Y586">
            <v>0</v>
          </cell>
          <cell r="Z586">
            <v>0</v>
          </cell>
          <cell r="AA586">
            <v>0</v>
          </cell>
          <cell r="AB586">
            <v>0</v>
          </cell>
          <cell r="AC586">
            <v>0</v>
          </cell>
          <cell r="AD586">
            <v>0</v>
          </cell>
          <cell r="AE586">
            <v>0</v>
          </cell>
          <cell r="AF586">
            <v>0</v>
          </cell>
          <cell r="AG586">
            <v>0</v>
          </cell>
          <cell r="AH586">
            <v>0</v>
          </cell>
          <cell r="AI586">
            <v>0</v>
          </cell>
          <cell r="AJ586">
            <v>0</v>
          </cell>
          <cell r="AK586">
            <v>0</v>
          </cell>
          <cell r="AL586">
            <v>0</v>
          </cell>
          <cell r="AM586">
            <v>0</v>
          </cell>
          <cell r="AN586">
            <v>0</v>
          </cell>
          <cell r="AO586">
            <v>0</v>
          </cell>
          <cell r="AP586">
            <v>0</v>
          </cell>
          <cell r="AQ586">
            <v>0</v>
          </cell>
          <cell r="AR586">
            <v>0</v>
          </cell>
          <cell r="AS586">
            <v>0</v>
          </cell>
        </row>
        <row r="587">
          <cell r="A587">
            <v>655</v>
          </cell>
          <cell r="B587" t="str">
            <v>Ginja</v>
          </cell>
          <cell r="C587" t="str">
            <v>Frutos e produtos derivados de frutos</v>
          </cell>
          <cell r="D587" t="str">
            <v>Fruta utilizada como fruta</v>
          </cell>
          <cell r="E587" t="str">
            <v>Frutos de caroço</v>
          </cell>
          <cell r="F587">
            <v>57</v>
          </cell>
          <cell r="G587">
            <v>240</v>
          </cell>
          <cell r="H587">
            <v>0.3</v>
          </cell>
          <cell r="I587">
            <v>0.1</v>
          </cell>
          <cell r="J587">
            <v>0.1</v>
          </cell>
          <cell r="K587">
            <v>0.1</v>
          </cell>
          <cell r="L587">
            <v>0</v>
          </cell>
          <cell r="M587">
            <v>0</v>
          </cell>
          <cell r="N587">
            <v>11.5</v>
          </cell>
          <cell r="O587">
            <v>11.5</v>
          </cell>
          <cell r="P587">
            <v>0</v>
          </cell>
          <cell r="Q587">
            <v>0</v>
          </cell>
          <cell r="R587">
            <v>1.6</v>
          </cell>
          <cell r="S587">
            <v>0.9</v>
          </cell>
          <cell r="T587">
            <v>0</v>
          </cell>
          <cell r="U587">
            <v>0</v>
          </cell>
          <cell r="V587">
            <v>85.2</v>
          </cell>
          <cell r="W587">
            <v>0.4</v>
          </cell>
          <cell r="X587">
            <v>0</v>
          </cell>
          <cell r="Y587">
            <v>20</v>
          </cell>
          <cell r="Z587">
            <v>123</v>
          </cell>
          <cell r="AA587">
            <v>0</v>
          </cell>
          <cell r="AB587">
            <v>0.13</v>
          </cell>
          <cell r="AC587">
            <v>0.04</v>
          </cell>
          <cell r="AD587">
            <v>0.05</v>
          </cell>
          <cell r="AE587">
            <v>0.4</v>
          </cell>
          <cell r="AF587">
            <v>0.5</v>
          </cell>
          <cell r="AG587">
            <v>0.1</v>
          </cell>
          <cell r="AH587">
            <v>0.05</v>
          </cell>
          <cell r="AI587">
            <v>0</v>
          </cell>
          <cell r="AJ587">
            <v>10</v>
          </cell>
          <cell r="AK587">
            <v>9</v>
          </cell>
          <cell r="AL587">
            <v>0.55000000000000004</v>
          </cell>
          <cell r="AM587">
            <v>3</v>
          </cell>
          <cell r="AN587">
            <v>200</v>
          </cell>
          <cell r="AO587">
            <v>15</v>
          </cell>
          <cell r="AP587">
            <v>17</v>
          </cell>
          <cell r="AQ587">
            <v>10</v>
          </cell>
          <cell r="AR587">
            <v>0.4</v>
          </cell>
          <cell r="AS587">
            <v>0.1</v>
          </cell>
        </row>
        <row r="588">
          <cell r="A588">
            <v>1900000095</v>
          </cell>
          <cell r="B588" t="str">
            <v>Goiaba crua, polpa</v>
          </cell>
          <cell r="C588" t="str">
            <v>Frutos e produtos derivados de frutos</v>
          </cell>
          <cell r="D588" t="str">
            <v>Fruta utilizada como fruta</v>
          </cell>
          <cell r="E588" t="str">
            <v>Frutos diversos com casca não comestível, grandes</v>
          </cell>
          <cell r="F588">
            <v>41</v>
          </cell>
          <cell r="G588">
            <v>169</v>
          </cell>
          <cell r="H588">
            <v>0.5</v>
          </cell>
          <cell r="I588">
            <v>0</v>
          </cell>
          <cell r="J588">
            <v>0.1</v>
          </cell>
          <cell r="K588">
            <v>0.1</v>
          </cell>
          <cell r="L588">
            <v>0.1</v>
          </cell>
          <cell r="M588">
            <v>0</v>
          </cell>
          <cell r="N588">
            <v>5</v>
          </cell>
          <cell r="O588">
            <v>4.9000000000000004</v>
          </cell>
          <cell r="P588">
            <v>0</v>
          </cell>
          <cell r="Q588">
            <v>0.1</v>
          </cell>
          <cell r="R588">
            <v>5.3</v>
          </cell>
          <cell r="S588">
            <v>0.8</v>
          </cell>
          <cell r="T588">
            <v>0</v>
          </cell>
          <cell r="U588">
            <v>0</v>
          </cell>
          <cell r="V588">
            <v>84.7</v>
          </cell>
          <cell r="W588">
            <v>0.8</v>
          </cell>
          <cell r="X588">
            <v>0</v>
          </cell>
          <cell r="Y588">
            <v>73</v>
          </cell>
          <cell r="Z588">
            <v>435</v>
          </cell>
          <cell r="AA588">
            <v>0</v>
          </cell>
          <cell r="AB588">
            <v>0.55000000000000004</v>
          </cell>
          <cell r="AC588">
            <v>0.04</v>
          </cell>
          <cell r="AD588">
            <v>0.04</v>
          </cell>
          <cell r="AE588">
            <v>1</v>
          </cell>
          <cell r="AF588">
            <v>1.1000000000000001</v>
          </cell>
          <cell r="AG588">
            <v>0.1</v>
          </cell>
          <cell r="AH588">
            <v>0.14000000000000001</v>
          </cell>
          <cell r="AI588">
            <v>0</v>
          </cell>
          <cell r="AJ588">
            <v>230</v>
          </cell>
          <cell r="AK588">
            <v>40.799999999999997</v>
          </cell>
          <cell r="AL588">
            <v>0.28999999999999998</v>
          </cell>
          <cell r="AM588">
            <v>5</v>
          </cell>
          <cell r="AN588">
            <v>230</v>
          </cell>
          <cell r="AO588">
            <v>13</v>
          </cell>
          <cell r="AP588">
            <v>25</v>
          </cell>
          <cell r="AQ588">
            <v>12</v>
          </cell>
          <cell r="AR588">
            <v>0.4</v>
          </cell>
          <cell r="AS588">
            <v>0.2</v>
          </cell>
        </row>
        <row r="589">
          <cell r="A589">
            <v>840</v>
          </cell>
          <cell r="B589" t="str">
            <v>Goraz assado com cebola, tomate, azeite e óleo alimentar</v>
          </cell>
          <cell r="C589" t="str">
            <v>Pratos compostos</v>
          </cell>
          <cell r="D589" t="str">
            <v>Pratos, incl. refeições prontas a comer (excluindo sopas e saladas)</v>
          </cell>
          <cell r="E589" t="str">
            <v>Pratos, excluindo pratos  de massa ou arroz, sanduíches e pizza</v>
          </cell>
          <cell r="F589">
            <v>117</v>
          </cell>
          <cell r="G589">
            <v>490</v>
          </cell>
          <cell r="H589">
            <v>5.0999999999999996</v>
          </cell>
          <cell r="I589">
            <v>0.9</v>
          </cell>
          <cell r="J589">
            <v>1.9</v>
          </cell>
          <cell r="K589">
            <v>1.9</v>
          </cell>
          <cell r="L589">
            <v>1.26</v>
          </cell>
          <cell r="M589">
            <v>0</v>
          </cell>
          <cell r="N589">
            <v>1.5</v>
          </cell>
          <cell r="O589">
            <v>1.3</v>
          </cell>
          <cell r="P589">
            <v>0.2</v>
          </cell>
          <cell r="Q589">
            <v>0</v>
          </cell>
          <cell r="R589">
            <v>0.5</v>
          </cell>
          <cell r="S589">
            <v>14.8</v>
          </cell>
          <cell r="T589">
            <v>0.9</v>
          </cell>
          <cell r="U589">
            <v>0.7</v>
          </cell>
          <cell r="V589">
            <v>75.099999999999994</v>
          </cell>
          <cell r="W589">
            <v>0</v>
          </cell>
          <cell r="X589">
            <v>28</v>
          </cell>
          <cell r="Y589">
            <v>33</v>
          </cell>
          <cell r="Z589">
            <v>110</v>
          </cell>
          <cell r="AA589">
            <v>10</v>
          </cell>
          <cell r="AB589">
            <v>2.09</v>
          </cell>
          <cell r="AC589">
            <v>0.06</v>
          </cell>
          <cell r="AD589">
            <v>0.05</v>
          </cell>
          <cell r="AE589">
            <v>1.9</v>
          </cell>
          <cell r="AF589">
            <v>4.9800000000000004</v>
          </cell>
          <cell r="AG589">
            <v>2.73</v>
          </cell>
          <cell r="AH589">
            <v>0.35</v>
          </cell>
          <cell r="AI589">
            <v>0.69</v>
          </cell>
          <cell r="AJ589">
            <v>4.5</v>
          </cell>
          <cell r="AK589">
            <v>14</v>
          </cell>
          <cell r="AL589">
            <v>2.15</v>
          </cell>
          <cell r="AM589">
            <v>360</v>
          </cell>
          <cell r="AN589">
            <v>350</v>
          </cell>
          <cell r="AO589">
            <v>15</v>
          </cell>
          <cell r="AP589">
            <v>190</v>
          </cell>
          <cell r="AQ589">
            <v>30</v>
          </cell>
          <cell r="AR589">
            <v>0.6</v>
          </cell>
          <cell r="AS589">
            <v>0.6</v>
          </cell>
        </row>
        <row r="590">
          <cell r="A590">
            <v>838</v>
          </cell>
          <cell r="B590" t="str">
            <v>Goraz cozido</v>
          </cell>
          <cell r="C590" t="str">
            <v>Peixes, mariscos, anfíbios, répteis e invertebrados</v>
          </cell>
          <cell r="D590" t="str">
            <v>Peixe (músculo)</v>
          </cell>
          <cell r="E590" t="str">
            <v>Peixe de mar</v>
          </cell>
          <cell r="F590">
            <v>108</v>
          </cell>
          <cell r="G590">
            <v>456</v>
          </cell>
          <cell r="H590">
            <v>3.5</v>
          </cell>
          <cell r="I590">
            <v>0.9</v>
          </cell>
          <cell r="J590">
            <v>1</v>
          </cell>
          <cell r="K590">
            <v>1</v>
          </cell>
          <cell r="L590">
            <v>0</v>
          </cell>
          <cell r="M590">
            <v>0</v>
          </cell>
          <cell r="N590">
            <v>0</v>
          </cell>
          <cell r="O590">
            <v>0</v>
          </cell>
          <cell r="P590">
            <v>0</v>
          </cell>
          <cell r="Q590">
            <v>0</v>
          </cell>
          <cell r="R590">
            <v>0</v>
          </cell>
          <cell r="S590">
            <v>19.2</v>
          </cell>
          <cell r="T590">
            <v>0.9</v>
          </cell>
          <cell r="U590">
            <v>0</v>
          </cell>
          <cell r="V590">
            <v>74.8</v>
          </cell>
          <cell r="W590">
            <v>0</v>
          </cell>
          <cell r="X590">
            <v>36</v>
          </cell>
          <cell r="Y590">
            <v>19</v>
          </cell>
          <cell r="Z590">
            <v>0</v>
          </cell>
          <cell r="AA590">
            <v>15</v>
          </cell>
          <cell r="AB590">
            <v>0.8</v>
          </cell>
          <cell r="AC590">
            <v>0.04</v>
          </cell>
          <cell r="AD590">
            <v>0.05</v>
          </cell>
          <cell r="AE590">
            <v>2.5</v>
          </cell>
          <cell r="AF590">
            <v>6.1</v>
          </cell>
          <cell r="AG590">
            <v>3.6</v>
          </cell>
          <cell r="AH590">
            <v>0.31</v>
          </cell>
          <cell r="AI590">
            <v>0.87</v>
          </cell>
          <cell r="AJ590">
            <v>0</v>
          </cell>
          <cell r="AK590">
            <v>15</v>
          </cell>
          <cell r="AL590">
            <v>2.2999999999999998</v>
          </cell>
          <cell r="AM590">
            <v>360</v>
          </cell>
          <cell r="AN590">
            <v>340</v>
          </cell>
          <cell r="AO590">
            <v>6</v>
          </cell>
          <cell r="AP590">
            <v>250</v>
          </cell>
          <cell r="AQ590">
            <v>41</v>
          </cell>
          <cell r="AR590">
            <v>0.4</v>
          </cell>
          <cell r="AS590">
            <v>0.8</v>
          </cell>
          <cell r="AU590">
            <v>130</v>
          </cell>
        </row>
        <row r="591">
          <cell r="A591">
            <v>837</v>
          </cell>
          <cell r="B591" t="str">
            <v>Goraz cru</v>
          </cell>
          <cell r="C591" t="str">
            <v>Peixes, mariscos, anfíbios, répteis e invertebrados</v>
          </cell>
          <cell r="D591" t="str">
            <v>Peixe (músculo)</v>
          </cell>
          <cell r="E591" t="str">
            <v>Peixe de mar</v>
          </cell>
          <cell r="F591">
            <v>100</v>
          </cell>
          <cell r="G591">
            <v>420</v>
          </cell>
          <cell r="H591">
            <v>2.7</v>
          </cell>
          <cell r="I591">
            <v>0.7</v>
          </cell>
          <cell r="J591">
            <v>0.8</v>
          </cell>
          <cell r="K591">
            <v>0.8</v>
          </cell>
          <cell r="L591">
            <v>0</v>
          </cell>
          <cell r="M591">
            <v>0</v>
          </cell>
          <cell r="N591">
            <v>0</v>
          </cell>
          <cell r="O591">
            <v>0</v>
          </cell>
          <cell r="P591">
            <v>0</v>
          </cell>
          <cell r="Q591">
            <v>0</v>
          </cell>
          <cell r="R591">
            <v>0</v>
          </cell>
          <cell r="S591">
            <v>18.8</v>
          </cell>
          <cell r="T591">
            <v>0.3</v>
          </cell>
          <cell r="U591">
            <v>0</v>
          </cell>
          <cell r="V591">
            <v>76.8</v>
          </cell>
          <cell r="W591">
            <v>0</v>
          </cell>
          <cell r="X591">
            <v>36</v>
          </cell>
          <cell r="Y591">
            <v>19</v>
          </cell>
          <cell r="Z591">
            <v>0</v>
          </cell>
          <cell r="AA591">
            <v>15</v>
          </cell>
          <cell r="AB591">
            <v>0.7</v>
          </cell>
          <cell r="AC591">
            <v>0.05</v>
          </cell>
          <cell r="AD591">
            <v>7.0000000000000007E-2</v>
          </cell>
          <cell r="AE591">
            <v>2.6</v>
          </cell>
          <cell r="AF591">
            <v>6.1</v>
          </cell>
          <cell r="AG591">
            <v>3.5</v>
          </cell>
          <cell r="AH591">
            <v>0.41</v>
          </cell>
          <cell r="AI591">
            <v>1</v>
          </cell>
          <cell r="AJ591">
            <v>0</v>
          </cell>
          <cell r="AK591">
            <v>15</v>
          </cell>
          <cell r="AL591">
            <v>1.5</v>
          </cell>
          <cell r="AM591">
            <v>100</v>
          </cell>
          <cell r="AN591">
            <v>370</v>
          </cell>
          <cell r="AO591">
            <v>7</v>
          </cell>
          <cell r="AP591">
            <v>260</v>
          </cell>
          <cell r="AQ591">
            <v>32</v>
          </cell>
          <cell r="AR591">
            <v>0.4</v>
          </cell>
          <cell r="AS591">
            <v>0.7</v>
          </cell>
        </row>
        <row r="592">
          <cell r="A592">
            <v>839</v>
          </cell>
          <cell r="B592" t="str">
            <v>Goraz grelhado</v>
          </cell>
          <cell r="C592" t="str">
            <v>Peixes, mariscos, anfíbios, répteis e invertebrados</v>
          </cell>
          <cell r="D592" t="str">
            <v>Peixe (músculo)</v>
          </cell>
          <cell r="E592" t="str">
            <v>Peixe de mar</v>
          </cell>
          <cell r="F592">
            <v>118</v>
          </cell>
          <cell r="G592">
            <v>499</v>
          </cell>
          <cell r="H592">
            <v>3.2</v>
          </cell>
          <cell r="I592">
            <v>0.8</v>
          </cell>
          <cell r="J592">
            <v>0.9</v>
          </cell>
          <cell r="K592">
            <v>0.9</v>
          </cell>
          <cell r="L592">
            <v>0</v>
          </cell>
          <cell r="M592">
            <v>0</v>
          </cell>
          <cell r="N592">
            <v>0</v>
          </cell>
          <cell r="O592">
            <v>0</v>
          </cell>
          <cell r="P592">
            <v>0</v>
          </cell>
          <cell r="Q592">
            <v>0</v>
          </cell>
          <cell r="R592">
            <v>0</v>
          </cell>
          <cell r="S592">
            <v>22.4</v>
          </cell>
          <cell r="T592">
            <v>1</v>
          </cell>
          <cell r="U592">
            <v>0</v>
          </cell>
          <cell r="V592">
            <v>71.5</v>
          </cell>
          <cell r="W592">
            <v>0</v>
          </cell>
          <cell r="X592">
            <v>43</v>
          </cell>
          <cell r="Y592">
            <v>21</v>
          </cell>
          <cell r="Z592">
            <v>0</v>
          </cell>
          <cell r="AA592">
            <v>17</v>
          </cell>
          <cell r="AB592">
            <v>0.9</v>
          </cell>
          <cell r="AC592">
            <v>0.05</v>
          </cell>
          <cell r="AD592">
            <v>0.08</v>
          </cell>
          <cell r="AE592">
            <v>3</v>
          </cell>
          <cell r="AF592">
            <v>7.2</v>
          </cell>
          <cell r="AG592">
            <v>4.2</v>
          </cell>
          <cell r="AH592">
            <v>0.41</v>
          </cell>
          <cell r="AI592">
            <v>1</v>
          </cell>
          <cell r="AJ592">
            <v>0</v>
          </cell>
          <cell r="AK592">
            <v>15</v>
          </cell>
          <cell r="AL592">
            <v>2.7</v>
          </cell>
          <cell r="AM592">
            <v>420</v>
          </cell>
          <cell r="AN592">
            <v>390</v>
          </cell>
          <cell r="AO592">
            <v>9</v>
          </cell>
          <cell r="AP592">
            <v>290</v>
          </cell>
          <cell r="AQ592">
            <v>36</v>
          </cell>
          <cell r="AR592">
            <v>0.4</v>
          </cell>
          <cell r="AS592">
            <v>0.9</v>
          </cell>
          <cell r="AU592">
            <v>130</v>
          </cell>
        </row>
        <row r="593">
          <cell r="A593">
            <v>1126</v>
          </cell>
          <cell r="B593" t="str">
            <v>Goraz no forno</v>
          </cell>
          <cell r="C593" t="str">
            <v>Peixes, mariscos, anfíbios, répteis e invertebrados</v>
          </cell>
          <cell r="D593" t="str">
            <v>Peixe (músculo)</v>
          </cell>
          <cell r="E593" t="str">
            <v>Peixe de mar</v>
          </cell>
          <cell r="F593">
            <v>110</v>
          </cell>
          <cell r="G593">
            <v>462</v>
          </cell>
          <cell r="H593">
            <v>2.7</v>
          </cell>
          <cell r="I593">
            <v>0.7</v>
          </cell>
          <cell r="J593">
            <v>0.8</v>
          </cell>
          <cell r="K593">
            <v>0.8</v>
          </cell>
          <cell r="L593">
            <v>2.18E-2</v>
          </cell>
          <cell r="M593">
            <v>0</v>
          </cell>
          <cell r="N593">
            <v>0.7</v>
          </cell>
          <cell r="O593">
            <v>0.6</v>
          </cell>
          <cell r="P593">
            <v>0.1</v>
          </cell>
          <cell r="Q593">
            <v>0</v>
          </cell>
          <cell r="R593">
            <v>0.3</v>
          </cell>
          <cell r="S593">
            <v>18.7</v>
          </cell>
          <cell r="T593">
            <v>1.1000000000000001</v>
          </cell>
          <cell r="U593">
            <v>0.9</v>
          </cell>
          <cell r="V593">
            <v>73.7</v>
          </cell>
          <cell r="W593">
            <v>0.3</v>
          </cell>
          <cell r="X593">
            <v>36</v>
          </cell>
          <cell r="Y593">
            <v>19</v>
          </cell>
          <cell r="Z593">
            <v>1</v>
          </cell>
          <cell r="AA593">
            <v>15</v>
          </cell>
          <cell r="AB593">
            <v>0.77</v>
          </cell>
          <cell r="AC593">
            <v>7.0000000000000007E-2</v>
          </cell>
          <cell r="AD593">
            <v>7.0000000000000007E-2</v>
          </cell>
          <cell r="AE593">
            <v>2.7</v>
          </cell>
          <cell r="AF593">
            <v>6.15</v>
          </cell>
          <cell r="AG593">
            <v>3.48</v>
          </cell>
          <cell r="AH593">
            <v>0.44</v>
          </cell>
          <cell r="AI593">
            <v>0.99</v>
          </cell>
          <cell r="AJ593">
            <v>4.5999999999999996</v>
          </cell>
          <cell r="AK593">
            <v>18</v>
          </cell>
          <cell r="AL593">
            <v>2.39</v>
          </cell>
          <cell r="AM593">
            <v>410</v>
          </cell>
          <cell r="AN593">
            <v>410</v>
          </cell>
          <cell r="AO593">
            <v>14</v>
          </cell>
          <cell r="AP593">
            <v>260</v>
          </cell>
          <cell r="AQ593">
            <v>37</v>
          </cell>
          <cell r="AR593">
            <v>0.6</v>
          </cell>
          <cell r="AS593">
            <v>0.8</v>
          </cell>
        </row>
        <row r="594">
          <cell r="A594">
            <v>536</v>
          </cell>
          <cell r="B594" t="str">
            <v>Grão-de-bico cozido (demolhado)</v>
          </cell>
          <cell r="C594" t="str">
            <v>Leguminosas, frutos de casca rija, sementes oleaginosas e especiarias</v>
          </cell>
          <cell r="D594" t="str">
            <v>Leguminosas</v>
          </cell>
          <cell r="E594" t="str">
            <v>Leguminosas (sementes de leguminosas secas)</v>
          </cell>
          <cell r="F594">
            <v>130</v>
          </cell>
          <cell r="G594">
            <v>545</v>
          </cell>
          <cell r="H594">
            <v>2.1</v>
          </cell>
          <cell r="I594">
            <v>0.2</v>
          </cell>
          <cell r="J594">
            <v>0.4</v>
          </cell>
          <cell r="K594">
            <v>1</v>
          </cell>
          <cell r="L594">
            <v>1</v>
          </cell>
          <cell r="M594">
            <v>0</v>
          </cell>
          <cell r="N594">
            <v>16.7</v>
          </cell>
          <cell r="O594">
            <v>1</v>
          </cell>
          <cell r="P594">
            <v>0.6</v>
          </cell>
          <cell r="Q594">
            <v>15.1</v>
          </cell>
          <cell r="R594">
            <v>5.0999999999999996</v>
          </cell>
          <cell r="S594">
            <v>8.4</v>
          </cell>
          <cell r="T594">
            <v>0.6</v>
          </cell>
          <cell r="U594">
            <v>0</v>
          </cell>
          <cell r="V594">
            <v>65.8</v>
          </cell>
          <cell r="W594">
            <v>0</v>
          </cell>
          <cell r="X594">
            <v>0</v>
          </cell>
          <cell r="Y594">
            <v>4</v>
          </cell>
          <cell r="Z594">
            <v>23</v>
          </cell>
          <cell r="AA594">
            <v>0</v>
          </cell>
          <cell r="AB594">
            <v>1.1000000000000001</v>
          </cell>
          <cell r="AC594">
            <v>0.1</v>
          </cell>
          <cell r="AD594">
            <v>7.0000000000000007E-2</v>
          </cell>
          <cell r="AE594">
            <v>0.7</v>
          </cell>
          <cell r="AF594">
            <v>1.8</v>
          </cell>
          <cell r="AG594">
            <v>1.1000000000000001</v>
          </cell>
          <cell r="AH594">
            <v>0.14000000000000001</v>
          </cell>
          <cell r="AI594">
            <v>0</v>
          </cell>
          <cell r="AJ594">
            <v>0</v>
          </cell>
          <cell r="AK594">
            <v>54</v>
          </cell>
          <cell r="AL594">
            <v>1.5</v>
          </cell>
          <cell r="AM594">
            <v>250</v>
          </cell>
          <cell r="AN594">
            <v>270</v>
          </cell>
          <cell r="AO594">
            <v>46</v>
          </cell>
          <cell r="AP594">
            <v>83</v>
          </cell>
          <cell r="AQ594">
            <v>39</v>
          </cell>
          <cell r="AR594">
            <v>2.1</v>
          </cell>
          <cell r="AS594">
            <v>1.2</v>
          </cell>
          <cell r="AU594">
            <v>0.2</v>
          </cell>
        </row>
        <row r="595">
          <cell r="A595">
            <v>535</v>
          </cell>
          <cell r="B595" t="str">
            <v>Grão-de-bico cru</v>
          </cell>
          <cell r="C595" t="str">
            <v>Leguminosas, frutos de casca rija, sementes oleaginosas e especiarias</v>
          </cell>
          <cell r="D595" t="str">
            <v>Leguminosas</v>
          </cell>
          <cell r="E595" t="str">
            <v>Leguminosas (sementes de leguminosas secas)</v>
          </cell>
          <cell r="F595">
            <v>354</v>
          </cell>
          <cell r="G595">
            <v>1490</v>
          </cell>
          <cell r="H595">
            <v>5</v>
          </cell>
          <cell r="I595">
            <v>0.5</v>
          </cell>
          <cell r="J595">
            <v>1</v>
          </cell>
          <cell r="K595">
            <v>2.5</v>
          </cell>
          <cell r="L595">
            <v>2.5</v>
          </cell>
          <cell r="M595">
            <v>0</v>
          </cell>
          <cell r="N595">
            <v>51.4</v>
          </cell>
          <cell r="O595">
            <v>2.8</v>
          </cell>
          <cell r="P595">
            <v>3.4</v>
          </cell>
          <cell r="Q595">
            <v>45.2</v>
          </cell>
          <cell r="R595">
            <v>13.5</v>
          </cell>
          <cell r="S595">
            <v>19</v>
          </cell>
          <cell r="T595">
            <v>0</v>
          </cell>
          <cell r="U595">
            <v>0</v>
          </cell>
          <cell r="V595">
            <v>8</v>
          </cell>
          <cell r="W595">
            <v>0</v>
          </cell>
          <cell r="X595">
            <v>0</v>
          </cell>
          <cell r="Y595">
            <v>10</v>
          </cell>
          <cell r="Z595">
            <v>60</v>
          </cell>
          <cell r="AA595">
            <v>0</v>
          </cell>
          <cell r="AB595">
            <v>2.7</v>
          </cell>
          <cell r="AC595">
            <v>0.41</v>
          </cell>
          <cell r="AD595">
            <v>0.15</v>
          </cell>
          <cell r="AE595">
            <v>1.9</v>
          </cell>
          <cell r="AF595">
            <v>4.4000000000000004</v>
          </cell>
          <cell r="AG595">
            <v>2.5</v>
          </cell>
          <cell r="AH595">
            <v>0.5</v>
          </cell>
          <cell r="AI595">
            <v>0</v>
          </cell>
          <cell r="AJ595">
            <v>3</v>
          </cell>
          <cell r="AK595">
            <v>180</v>
          </cell>
          <cell r="AL595">
            <v>3</v>
          </cell>
          <cell r="AM595">
            <v>6</v>
          </cell>
          <cell r="AN595">
            <v>980</v>
          </cell>
          <cell r="AO595">
            <v>140</v>
          </cell>
          <cell r="AP595">
            <v>240</v>
          </cell>
          <cell r="AQ595">
            <v>100</v>
          </cell>
          <cell r="AR595">
            <v>6.3</v>
          </cell>
          <cell r="AS595">
            <v>2.5</v>
          </cell>
        </row>
        <row r="596">
          <cell r="A596">
            <v>566</v>
          </cell>
          <cell r="B596" t="str">
            <v>Grelos de couve cozidos</v>
          </cell>
          <cell r="C596" t="str">
            <v>Produtos hortícolas e derivados</v>
          </cell>
          <cell r="D596" t="str">
            <v>Couves de inflorescência</v>
          </cell>
          <cell r="E596" t="str">
            <v>Brócolos e similares</v>
          </cell>
          <cell r="F596">
            <v>22</v>
          </cell>
          <cell r="G596">
            <v>91</v>
          </cell>
          <cell r="H596">
            <v>0.4</v>
          </cell>
          <cell r="I596">
            <v>0.1</v>
          </cell>
          <cell r="J596">
            <v>0</v>
          </cell>
          <cell r="K596">
            <v>0.2</v>
          </cell>
          <cell r="L596">
            <v>0.2</v>
          </cell>
          <cell r="M596">
            <v>0</v>
          </cell>
          <cell r="N596">
            <v>1.5</v>
          </cell>
          <cell r="O596">
            <v>1.3</v>
          </cell>
          <cell r="P596">
            <v>0.1</v>
          </cell>
          <cell r="Q596">
            <v>0.1</v>
          </cell>
          <cell r="R596">
            <v>2.2999999999999998</v>
          </cell>
          <cell r="S596">
            <v>1.9</v>
          </cell>
          <cell r="T596">
            <v>0.3</v>
          </cell>
          <cell r="U596">
            <v>0</v>
          </cell>
          <cell r="V596">
            <v>93.3</v>
          </cell>
          <cell r="W596">
            <v>0</v>
          </cell>
          <cell r="X596">
            <v>0</v>
          </cell>
          <cell r="Y596">
            <v>161</v>
          </cell>
          <cell r="Z596">
            <v>770</v>
          </cell>
          <cell r="AA596">
            <v>0</v>
          </cell>
          <cell r="AB596">
            <v>1.1000000000000001</v>
          </cell>
          <cell r="AC596">
            <v>0.04</v>
          </cell>
          <cell r="AD596">
            <v>0.06</v>
          </cell>
          <cell r="AE596">
            <v>0.4</v>
          </cell>
          <cell r="AF596">
            <v>0.8</v>
          </cell>
          <cell r="AG596">
            <v>0.4</v>
          </cell>
          <cell r="AH596">
            <v>0.09</v>
          </cell>
          <cell r="AI596">
            <v>0</v>
          </cell>
          <cell r="AJ596">
            <v>35</v>
          </cell>
          <cell r="AK596">
            <v>48</v>
          </cell>
          <cell r="AL596">
            <v>0.6</v>
          </cell>
          <cell r="AM596">
            <v>110</v>
          </cell>
          <cell r="AN596">
            <v>100</v>
          </cell>
          <cell r="AO596">
            <v>130</v>
          </cell>
          <cell r="AP596">
            <v>41</v>
          </cell>
          <cell r="AQ596">
            <v>12</v>
          </cell>
          <cell r="AR596">
            <v>0.5</v>
          </cell>
          <cell r="AS596">
            <v>0.5</v>
          </cell>
          <cell r="AU596">
            <v>1.7</v>
          </cell>
        </row>
        <row r="597">
          <cell r="A597">
            <v>565</v>
          </cell>
          <cell r="B597" t="str">
            <v>Grelos de couve crus</v>
          </cell>
          <cell r="C597" t="str">
            <v>Produtos hortícolas e derivados</v>
          </cell>
          <cell r="D597" t="str">
            <v>Couves de inflorescência</v>
          </cell>
          <cell r="E597" t="str">
            <v>Brócolos e similares</v>
          </cell>
          <cell r="F597">
            <v>28</v>
          </cell>
          <cell r="G597">
            <v>119</v>
          </cell>
          <cell r="H597">
            <v>0.4</v>
          </cell>
          <cell r="I597">
            <v>0.1</v>
          </cell>
          <cell r="J597">
            <v>0</v>
          </cell>
          <cell r="K597">
            <v>0.3</v>
          </cell>
          <cell r="L597">
            <v>0.3</v>
          </cell>
          <cell r="M597">
            <v>0</v>
          </cell>
          <cell r="N597">
            <v>2.5</v>
          </cell>
          <cell r="O597">
            <v>2.1</v>
          </cell>
          <cell r="P597">
            <v>0.2</v>
          </cell>
          <cell r="Q597">
            <v>0.2</v>
          </cell>
          <cell r="R597">
            <v>2.6</v>
          </cell>
          <cell r="S597">
            <v>2.4</v>
          </cell>
          <cell r="T597">
            <v>0</v>
          </cell>
          <cell r="U597">
            <v>0</v>
          </cell>
          <cell r="V597">
            <v>91.6</v>
          </cell>
          <cell r="W597">
            <v>0</v>
          </cell>
          <cell r="X597">
            <v>0</v>
          </cell>
          <cell r="Y597">
            <v>180</v>
          </cell>
          <cell r="Z597">
            <v>1080</v>
          </cell>
          <cell r="AA597">
            <v>0</v>
          </cell>
          <cell r="AB597">
            <v>1.3</v>
          </cell>
          <cell r="AC597">
            <v>7.0000000000000007E-2</v>
          </cell>
          <cell r="AD597">
            <v>0.09</v>
          </cell>
          <cell r="AE597">
            <v>0.7</v>
          </cell>
          <cell r="AF597">
            <v>1.1000000000000001</v>
          </cell>
          <cell r="AG597">
            <v>0.4</v>
          </cell>
          <cell r="AH597">
            <v>0.14000000000000001</v>
          </cell>
          <cell r="AI597">
            <v>0</v>
          </cell>
          <cell r="AJ597">
            <v>79</v>
          </cell>
          <cell r="AK597">
            <v>90</v>
          </cell>
          <cell r="AL597">
            <v>1.04</v>
          </cell>
          <cell r="AM597">
            <v>19</v>
          </cell>
          <cell r="AN597">
            <v>230</v>
          </cell>
          <cell r="AO597">
            <v>150</v>
          </cell>
          <cell r="AP597">
            <v>51</v>
          </cell>
          <cell r="AQ597">
            <v>20</v>
          </cell>
          <cell r="AR597">
            <v>0.6</v>
          </cell>
          <cell r="AS597">
            <v>0.7</v>
          </cell>
        </row>
        <row r="598">
          <cell r="A598">
            <v>568</v>
          </cell>
          <cell r="B598" t="str">
            <v>Grelos de nabo cozidos</v>
          </cell>
          <cell r="C598" t="str">
            <v>Produtos hortícolas e derivados</v>
          </cell>
          <cell r="D598" t="str">
            <v>Couves de inflorescência</v>
          </cell>
          <cell r="E598" t="str">
            <v>Brócolos e similares</v>
          </cell>
          <cell r="F598">
            <v>20</v>
          </cell>
          <cell r="G598">
            <v>85</v>
          </cell>
          <cell r="H598">
            <v>0.4</v>
          </cell>
          <cell r="I598">
            <v>0.1</v>
          </cell>
          <cell r="J598">
            <v>0</v>
          </cell>
          <cell r="K598">
            <v>0.2</v>
          </cell>
          <cell r="L598">
            <v>0.2</v>
          </cell>
          <cell r="M598">
            <v>0</v>
          </cell>
          <cell r="N598">
            <v>1.3</v>
          </cell>
          <cell r="O598">
            <v>1.1000000000000001</v>
          </cell>
          <cell r="P598">
            <v>0.1</v>
          </cell>
          <cell r="Q598">
            <v>0.1</v>
          </cell>
          <cell r="R598">
            <v>2.2000000000000002</v>
          </cell>
          <cell r="S598">
            <v>1.8</v>
          </cell>
          <cell r="T598">
            <v>0.3</v>
          </cell>
          <cell r="U598">
            <v>0</v>
          </cell>
          <cell r="V598">
            <v>93.7</v>
          </cell>
          <cell r="W598">
            <v>0</v>
          </cell>
          <cell r="X598">
            <v>0</v>
          </cell>
          <cell r="Y598">
            <v>174</v>
          </cell>
          <cell r="Z598">
            <v>838</v>
          </cell>
          <cell r="AA598">
            <v>0</v>
          </cell>
          <cell r="AB598">
            <v>1.1000000000000001</v>
          </cell>
          <cell r="AC598">
            <v>0.05</v>
          </cell>
          <cell r="AD598">
            <v>0.04</v>
          </cell>
          <cell r="AE598">
            <v>0.6</v>
          </cell>
          <cell r="AF598">
            <v>0.9</v>
          </cell>
          <cell r="AG598">
            <v>0.3</v>
          </cell>
          <cell r="AH598">
            <v>0.08</v>
          </cell>
          <cell r="AI598">
            <v>0</v>
          </cell>
          <cell r="AJ598">
            <v>43</v>
          </cell>
          <cell r="AK598">
            <v>54</v>
          </cell>
          <cell r="AL598">
            <v>0.6</v>
          </cell>
          <cell r="AM598">
            <v>110</v>
          </cell>
          <cell r="AN598">
            <v>100</v>
          </cell>
          <cell r="AO598">
            <v>110</v>
          </cell>
          <cell r="AP598">
            <v>22</v>
          </cell>
          <cell r="AQ598">
            <v>10</v>
          </cell>
          <cell r="AR598">
            <v>0.3</v>
          </cell>
          <cell r="AS598">
            <v>0.3</v>
          </cell>
          <cell r="AU598">
            <v>1.7</v>
          </cell>
        </row>
        <row r="599">
          <cell r="A599">
            <v>567</v>
          </cell>
          <cell r="B599" t="str">
            <v>Grelos de nabo crus</v>
          </cell>
          <cell r="C599" t="str">
            <v>Produtos hortícolas e derivados</v>
          </cell>
          <cell r="D599" t="str">
            <v>Couves de inflorescência</v>
          </cell>
          <cell r="E599" t="str">
            <v>Brócolos e similares</v>
          </cell>
          <cell r="F599">
            <v>29</v>
          </cell>
          <cell r="G599">
            <v>119</v>
          </cell>
          <cell r="H599">
            <v>0.5</v>
          </cell>
          <cell r="I599">
            <v>0.1</v>
          </cell>
          <cell r="J599">
            <v>0</v>
          </cell>
          <cell r="K599">
            <v>0.3</v>
          </cell>
          <cell r="L599">
            <v>0.3</v>
          </cell>
          <cell r="M599">
            <v>0</v>
          </cell>
          <cell r="N599">
            <v>2.2999999999999998</v>
          </cell>
          <cell r="O599">
            <v>1.9</v>
          </cell>
          <cell r="P599">
            <v>0.2</v>
          </cell>
          <cell r="Q599">
            <v>0.2</v>
          </cell>
          <cell r="R599">
            <v>2.6</v>
          </cell>
          <cell r="S599">
            <v>2.4</v>
          </cell>
          <cell r="T599">
            <v>0</v>
          </cell>
          <cell r="U599">
            <v>0</v>
          </cell>
          <cell r="V599">
            <v>91.3</v>
          </cell>
          <cell r="W599">
            <v>0</v>
          </cell>
          <cell r="X599">
            <v>0</v>
          </cell>
          <cell r="Y599">
            <v>204</v>
          </cell>
          <cell r="Z599">
            <v>1230</v>
          </cell>
          <cell r="AA599">
            <v>0</v>
          </cell>
          <cell r="AB599">
            <v>1.3</v>
          </cell>
          <cell r="AC599">
            <v>0.1</v>
          </cell>
          <cell r="AD599">
            <v>7.0000000000000007E-2</v>
          </cell>
          <cell r="AE599">
            <v>1</v>
          </cell>
          <cell r="AF599">
            <v>1.4</v>
          </cell>
          <cell r="AG599">
            <v>0.4</v>
          </cell>
          <cell r="AH599">
            <v>0.14000000000000001</v>
          </cell>
          <cell r="AI599">
            <v>0</v>
          </cell>
          <cell r="AJ599">
            <v>84</v>
          </cell>
          <cell r="AK599">
            <v>90</v>
          </cell>
          <cell r="AL599">
            <v>0.81</v>
          </cell>
          <cell r="AM599">
            <v>19</v>
          </cell>
          <cell r="AN599">
            <v>230</v>
          </cell>
          <cell r="AO599">
            <v>130</v>
          </cell>
          <cell r="AP599">
            <v>43</v>
          </cell>
          <cell r="AQ599">
            <v>20</v>
          </cell>
          <cell r="AR599">
            <v>0.5</v>
          </cell>
          <cell r="AS599">
            <v>0.4</v>
          </cell>
        </row>
        <row r="600">
          <cell r="A600">
            <v>439</v>
          </cell>
          <cell r="B600" t="str">
            <v>Gressino</v>
          </cell>
          <cell r="C600" t="str">
            <v>Cereais e produtos à base de cereais</v>
          </cell>
          <cell r="D600" t="str">
            <v>Pão e produtos similares</v>
          </cell>
          <cell r="E600" t="str">
            <v>"Bolachas e ""Grissinos"""</v>
          </cell>
          <cell r="F600">
            <v>396</v>
          </cell>
          <cell r="G600">
            <v>1670</v>
          </cell>
          <cell r="H600">
            <v>8.6999999999999993</v>
          </cell>
          <cell r="I600">
            <v>2.5</v>
          </cell>
          <cell r="J600">
            <v>4.9000000000000004</v>
          </cell>
          <cell r="K600">
            <v>1.2</v>
          </cell>
          <cell r="L600">
            <v>1</v>
          </cell>
          <cell r="M600">
            <v>0</v>
          </cell>
          <cell r="N600">
            <v>67</v>
          </cell>
          <cell r="O600">
            <v>4.3</v>
          </cell>
          <cell r="P600">
            <v>0</v>
          </cell>
          <cell r="Q600">
            <v>62.7</v>
          </cell>
          <cell r="R600">
            <v>3.5</v>
          </cell>
          <cell r="S600">
            <v>10.7</v>
          </cell>
          <cell r="T600">
            <v>0.8</v>
          </cell>
          <cell r="U600">
            <v>0</v>
          </cell>
          <cell r="V600">
            <v>8.1</v>
          </cell>
          <cell r="W600">
            <v>0</v>
          </cell>
          <cell r="X600">
            <v>6</v>
          </cell>
          <cell r="Y600">
            <v>0</v>
          </cell>
          <cell r="Z600">
            <v>0</v>
          </cell>
          <cell r="AA600">
            <v>0</v>
          </cell>
          <cell r="AB600">
            <v>1.2</v>
          </cell>
          <cell r="AC600">
            <v>0.4</v>
          </cell>
          <cell r="AD600">
            <v>0.52</v>
          </cell>
          <cell r="AE600">
            <v>6</v>
          </cell>
          <cell r="AF600">
            <v>7.6</v>
          </cell>
          <cell r="AG600">
            <v>1.6</v>
          </cell>
          <cell r="AH600">
            <v>0.13</v>
          </cell>
          <cell r="AI600">
            <v>0</v>
          </cell>
          <cell r="AJ600">
            <v>0</v>
          </cell>
          <cell r="AK600">
            <v>25</v>
          </cell>
          <cell r="AL600">
            <v>2.02</v>
          </cell>
          <cell r="AM600">
            <v>310</v>
          </cell>
          <cell r="AN600">
            <v>110</v>
          </cell>
          <cell r="AO600">
            <v>110</v>
          </cell>
          <cell r="AP600">
            <v>180</v>
          </cell>
          <cell r="AQ600">
            <v>31</v>
          </cell>
          <cell r="AR600">
            <v>3.2</v>
          </cell>
          <cell r="AS600">
            <v>0.7</v>
          </cell>
        </row>
        <row r="601">
          <cell r="A601">
            <v>1900000099</v>
          </cell>
          <cell r="B601" t="str">
            <v>Groselha</v>
          </cell>
          <cell r="C601" t="str">
            <v>Frutos e produtos derivados de frutos</v>
          </cell>
          <cell r="D601" t="str">
            <v>Fruta utilizada como fruta</v>
          </cell>
          <cell r="E601" t="str">
            <v>Bagas e frutos pequenos</v>
          </cell>
          <cell r="F601">
            <v>52</v>
          </cell>
          <cell r="G601">
            <v>219</v>
          </cell>
          <cell r="H601">
            <v>0.5</v>
          </cell>
          <cell r="I601">
            <v>0</v>
          </cell>
          <cell r="J601">
            <v>0</v>
          </cell>
          <cell r="K601">
            <v>0.1</v>
          </cell>
          <cell r="L601">
            <v>0.1</v>
          </cell>
          <cell r="M601">
            <v>0</v>
          </cell>
          <cell r="N601">
            <v>5</v>
          </cell>
          <cell r="O601">
            <v>5</v>
          </cell>
          <cell r="P601">
            <v>0</v>
          </cell>
          <cell r="Q601">
            <v>0</v>
          </cell>
          <cell r="R601">
            <v>8.1999999999999993</v>
          </cell>
          <cell r="S601">
            <v>1.1000000000000001</v>
          </cell>
          <cell r="T601">
            <v>0</v>
          </cell>
          <cell r="U601">
            <v>0</v>
          </cell>
          <cell r="V601">
            <v>82.8</v>
          </cell>
          <cell r="W601">
            <v>2.4</v>
          </cell>
          <cell r="X601">
            <v>0</v>
          </cell>
          <cell r="Y601">
            <v>2</v>
          </cell>
          <cell r="Z601">
            <v>14</v>
          </cell>
          <cell r="AA601">
            <v>0</v>
          </cell>
          <cell r="AB601">
            <v>0.1</v>
          </cell>
          <cell r="AC601">
            <v>0.04</v>
          </cell>
          <cell r="AD601">
            <v>0.06</v>
          </cell>
          <cell r="AE601">
            <v>0.1</v>
          </cell>
          <cell r="AF601">
            <v>0.1</v>
          </cell>
          <cell r="AG601">
            <v>0</v>
          </cell>
          <cell r="AH601">
            <v>0.05</v>
          </cell>
          <cell r="AI601">
            <v>0</v>
          </cell>
          <cell r="AJ601">
            <v>40</v>
          </cell>
          <cell r="AK601">
            <v>11</v>
          </cell>
          <cell r="AL601">
            <v>0.38</v>
          </cell>
          <cell r="AM601">
            <v>3</v>
          </cell>
          <cell r="AN601">
            <v>280</v>
          </cell>
          <cell r="AO601">
            <v>36</v>
          </cell>
          <cell r="AP601">
            <v>30</v>
          </cell>
          <cell r="AQ601">
            <v>13</v>
          </cell>
          <cell r="AR601">
            <v>1.2</v>
          </cell>
          <cell r="AS601">
            <v>0.2</v>
          </cell>
          <cell r="AU601">
            <v>1</v>
          </cell>
        </row>
        <row r="602">
          <cell r="A602">
            <v>291</v>
          </cell>
          <cell r="B602" t="str">
            <v>Hambúrguer de feijão manteiga frito com azeite</v>
          </cell>
          <cell r="C602" t="str">
            <v>Pratos compostos</v>
          </cell>
          <cell r="D602" t="str">
            <v>Pratos, incl. refeições prontas a comer (excluindo sopas e saladas)</v>
          </cell>
          <cell r="E602" t="str">
            <v>Pratos, excluindo pratos  de massa ou arroz, sanduíches e pizza</v>
          </cell>
          <cell r="F602">
            <v>169</v>
          </cell>
          <cell r="G602">
            <v>708</v>
          </cell>
          <cell r="H602">
            <v>5.3</v>
          </cell>
          <cell r="I602">
            <v>0.9</v>
          </cell>
          <cell r="J602">
            <v>3.3</v>
          </cell>
          <cell r="K602">
            <v>0.7</v>
          </cell>
          <cell r="L602">
            <v>0.63100000000000001</v>
          </cell>
          <cell r="M602">
            <v>0</v>
          </cell>
          <cell r="N602">
            <v>19.8</v>
          </cell>
          <cell r="O602">
            <v>1.2</v>
          </cell>
          <cell r="P602">
            <v>1.1000000000000001</v>
          </cell>
          <cell r="Q602">
            <v>17.399999999999999</v>
          </cell>
          <cell r="R602">
            <v>4.9000000000000004</v>
          </cell>
          <cell r="S602">
            <v>8</v>
          </cell>
          <cell r="T602">
            <v>1.1000000000000001</v>
          </cell>
          <cell r="U602">
            <v>0</v>
          </cell>
          <cell r="V602">
            <v>59.7</v>
          </cell>
          <cell r="W602">
            <v>0</v>
          </cell>
          <cell r="X602">
            <v>47</v>
          </cell>
          <cell r="Y602">
            <v>41</v>
          </cell>
          <cell r="Z602">
            <v>113</v>
          </cell>
          <cell r="AA602">
            <v>0.2</v>
          </cell>
          <cell r="AB602">
            <v>0.89</v>
          </cell>
          <cell r="AC602">
            <v>0.11</v>
          </cell>
          <cell r="AD602">
            <v>0.11</v>
          </cell>
          <cell r="AE602">
            <v>0.74</v>
          </cell>
          <cell r="AF602">
            <v>2.2799999999999998</v>
          </cell>
          <cell r="AG602">
            <v>1.49</v>
          </cell>
          <cell r="AH602">
            <v>0.13</v>
          </cell>
          <cell r="AI602">
            <v>0.11</v>
          </cell>
          <cell r="AJ602">
            <v>6.9</v>
          </cell>
          <cell r="AK602">
            <v>30</v>
          </cell>
          <cell r="AL602">
            <v>2.27</v>
          </cell>
          <cell r="AM602">
            <v>440</v>
          </cell>
          <cell r="AN602">
            <v>340</v>
          </cell>
          <cell r="AO602">
            <v>54</v>
          </cell>
          <cell r="AP602">
            <v>150</v>
          </cell>
          <cell r="AQ602">
            <v>42</v>
          </cell>
          <cell r="AR602">
            <v>2.5</v>
          </cell>
          <cell r="AS602">
            <v>1</v>
          </cell>
        </row>
        <row r="603">
          <cell r="A603">
            <v>292</v>
          </cell>
          <cell r="B603" t="str">
            <v>Hambúrguer de feijão manteiga frito com óleo de milho</v>
          </cell>
          <cell r="C603" t="str">
            <v>Pratos compostos</v>
          </cell>
          <cell r="D603" t="str">
            <v>Pratos, incl. refeições prontas a comer (excluindo sopas e saladas)</v>
          </cell>
          <cell r="E603" t="str">
            <v>Pratos, excluindo pratos  de massa ou arroz, sanduíches e pizza</v>
          </cell>
          <cell r="F603">
            <v>169</v>
          </cell>
          <cell r="G603">
            <v>708</v>
          </cell>
          <cell r="H603">
            <v>5.3</v>
          </cell>
          <cell r="I603">
            <v>0.9</v>
          </cell>
          <cell r="J603">
            <v>1.5</v>
          </cell>
          <cell r="K603">
            <v>2.2999999999999998</v>
          </cell>
          <cell r="L603">
            <v>2.17</v>
          </cell>
          <cell r="M603">
            <v>0.1</v>
          </cell>
          <cell r="N603">
            <v>19.8</v>
          </cell>
          <cell r="O603">
            <v>1.2</v>
          </cell>
          <cell r="P603">
            <v>1.1000000000000001</v>
          </cell>
          <cell r="Q603">
            <v>17.399999999999999</v>
          </cell>
          <cell r="R603">
            <v>4.9000000000000004</v>
          </cell>
          <cell r="S603">
            <v>8</v>
          </cell>
          <cell r="T603">
            <v>1.1000000000000001</v>
          </cell>
          <cell r="U603">
            <v>0</v>
          </cell>
          <cell r="V603">
            <v>59.7</v>
          </cell>
          <cell r="W603">
            <v>0</v>
          </cell>
          <cell r="X603">
            <v>47</v>
          </cell>
          <cell r="Y603">
            <v>42</v>
          </cell>
          <cell r="Z603">
            <v>118</v>
          </cell>
          <cell r="AA603">
            <v>0.2</v>
          </cell>
          <cell r="AB603">
            <v>1.26</v>
          </cell>
          <cell r="AC603">
            <v>0.11</v>
          </cell>
          <cell r="AD603">
            <v>0.11</v>
          </cell>
          <cell r="AE603">
            <v>0.74</v>
          </cell>
          <cell r="AF603">
            <v>2.2799999999999998</v>
          </cell>
          <cell r="AG603">
            <v>1.49</v>
          </cell>
          <cell r="AH603">
            <v>0.13</v>
          </cell>
          <cell r="AI603">
            <v>0.11</v>
          </cell>
          <cell r="AJ603">
            <v>6.9</v>
          </cell>
          <cell r="AK603">
            <v>30</v>
          </cell>
          <cell r="AL603">
            <v>2.27</v>
          </cell>
          <cell r="AM603">
            <v>440</v>
          </cell>
          <cell r="AN603">
            <v>340</v>
          </cell>
          <cell r="AO603">
            <v>54</v>
          </cell>
          <cell r="AP603">
            <v>150</v>
          </cell>
          <cell r="AQ603">
            <v>42</v>
          </cell>
          <cell r="AR603">
            <v>2.5</v>
          </cell>
          <cell r="AS603">
            <v>1</v>
          </cell>
        </row>
        <row r="604">
          <cell r="A604">
            <v>1034</v>
          </cell>
          <cell r="B604" t="str">
            <v>Hambúrguer de peru, frito</v>
          </cell>
          <cell r="C604" t="str">
            <v>Pratos compostos</v>
          </cell>
          <cell r="D604" t="str">
            <v>Pratos, incl. refeições prontas a comer (excluindo sopas e saladas)</v>
          </cell>
          <cell r="E604" t="str">
            <v>Pratos, excluindo pratos  de massa ou arroz, sanduíches e pizza</v>
          </cell>
          <cell r="F604">
            <v>56</v>
          </cell>
          <cell r="G604">
            <v>238</v>
          </cell>
          <cell r="H604">
            <v>0.7</v>
          </cell>
          <cell r="I604">
            <v>0.1</v>
          </cell>
          <cell r="J604">
            <v>0.1</v>
          </cell>
          <cell r="K604">
            <v>0.3</v>
          </cell>
          <cell r="L604">
            <v>0.193</v>
          </cell>
          <cell r="M604">
            <v>0</v>
          </cell>
          <cell r="N604">
            <v>3</v>
          </cell>
          <cell r="O604">
            <v>2.2000000000000002</v>
          </cell>
          <cell r="P604">
            <v>0.8</v>
          </cell>
          <cell r="Q604">
            <v>0</v>
          </cell>
          <cell r="R604">
            <v>1.4</v>
          </cell>
          <cell r="S604">
            <v>8.8000000000000007</v>
          </cell>
          <cell r="T604">
            <v>1.1000000000000001</v>
          </cell>
          <cell r="U604">
            <v>0</v>
          </cell>
          <cell r="V604">
            <v>84</v>
          </cell>
          <cell r="W604">
            <v>0</v>
          </cell>
          <cell r="X604">
            <v>19</v>
          </cell>
          <cell r="Y604">
            <v>29</v>
          </cell>
          <cell r="Z604">
            <v>174</v>
          </cell>
          <cell r="AA604">
            <v>0.1</v>
          </cell>
          <cell r="AB604">
            <v>0.36</v>
          </cell>
          <cell r="AC604">
            <v>0.13</v>
          </cell>
          <cell r="AD604">
            <v>0.05</v>
          </cell>
          <cell r="AE604">
            <v>3.2</v>
          </cell>
          <cell r="AF604">
            <v>4.7300000000000004</v>
          </cell>
          <cell r="AG604">
            <v>1.59</v>
          </cell>
          <cell r="AH604">
            <v>0.41</v>
          </cell>
          <cell r="AI604">
            <v>0.34</v>
          </cell>
          <cell r="AJ604">
            <v>18.899999999999999</v>
          </cell>
          <cell r="AK604">
            <v>21</v>
          </cell>
          <cell r="AL604">
            <v>2.06</v>
          </cell>
          <cell r="AM604">
            <v>450</v>
          </cell>
          <cell r="AN604">
            <v>310</v>
          </cell>
          <cell r="AO604">
            <v>30</v>
          </cell>
          <cell r="AP604">
            <v>99</v>
          </cell>
          <cell r="AQ604">
            <v>26</v>
          </cell>
          <cell r="AR604">
            <v>0.7</v>
          </cell>
          <cell r="AS604">
            <v>0.5</v>
          </cell>
        </row>
        <row r="605">
          <cell r="A605">
            <v>295</v>
          </cell>
          <cell r="B605" t="str">
            <v>Hambúrguer de porco, frito, sem molho</v>
          </cell>
          <cell r="C605" t="str">
            <v>Pratos compostos</v>
          </cell>
          <cell r="D605" t="str">
            <v>Pratos, incl. refeições prontas a comer (excluindo sopas e saladas)</v>
          </cell>
          <cell r="E605" t="str">
            <v>Pratos, excluindo pratos  de massa ou arroz, sanduíches e pizza</v>
          </cell>
          <cell r="F605">
            <v>264</v>
          </cell>
          <cell r="G605">
            <v>1100</v>
          </cell>
          <cell r="H605">
            <v>17.100000000000001</v>
          </cell>
          <cell r="I605">
            <v>5.8</v>
          </cell>
          <cell r="J605">
            <v>5.7</v>
          </cell>
          <cell r="K605">
            <v>2.8</v>
          </cell>
          <cell r="L605">
            <v>2.4</v>
          </cell>
          <cell r="M605">
            <v>0.1</v>
          </cell>
          <cell r="N605">
            <v>0</v>
          </cell>
          <cell r="O605">
            <v>0</v>
          </cell>
          <cell r="P605">
            <v>0</v>
          </cell>
          <cell r="Q605">
            <v>0</v>
          </cell>
          <cell r="R605">
            <v>0</v>
          </cell>
          <cell r="S605">
            <v>27.5</v>
          </cell>
          <cell r="T605">
            <v>0.6</v>
          </cell>
          <cell r="U605">
            <v>0</v>
          </cell>
          <cell r="V605">
            <v>53.7</v>
          </cell>
          <cell r="W605">
            <v>0</v>
          </cell>
          <cell r="X605">
            <v>96</v>
          </cell>
          <cell r="Y605">
            <v>0</v>
          </cell>
          <cell r="Z605">
            <v>0</v>
          </cell>
          <cell r="AA605">
            <v>0.8</v>
          </cell>
          <cell r="AB605">
            <v>0.2</v>
          </cell>
          <cell r="AC605">
            <v>0.54</v>
          </cell>
          <cell r="AD605">
            <v>0.25</v>
          </cell>
          <cell r="AE605">
            <v>7.1</v>
          </cell>
          <cell r="AF605">
            <v>13</v>
          </cell>
          <cell r="AG605">
            <v>5.9</v>
          </cell>
          <cell r="AH605">
            <v>0.35</v>
          </cell>
          <cell r="AI605">
            <v>1.2</v>
          </cell>
          <cell r="AJ605">
            <v>0</v>
          </cell>
          <cell r="AK605">
            <v>7.5</v>
          </cell>
          <cell r="AL605">
            <v>1.7</v>
          </cell>
          <cell r="AM605">
            <v>230</v>
          </cell>
          <cell r="AN605">
            <v>380</v>
          </cell>
          <cell r="AO605">
            <v>18</v>
          </cell>
          <cell r="AP605">
            <v>240</v>
          </cell>
          <cell r="AQ605">
            <v>25</v>
          </cell>
          <cell r="AR605">
            <v>2</v>
          </cell>
          <cell r="AS605">
            <v>3.1</v>
          </cell>
          <cell r="AU605">
            <v>3</v>
          </cell>
        </row>
        <row r="606">
          <cell r="A606">
            <v>296</v>
          </cell>
          <cell r="B606" t="str">
            <v>Hambúrguer de porco, grelhado</v>
          </cell>
          <cell r="C606" t="str">
            <v>Pratos compostos</v>
          </cell>
          <cell r="D606" t="str">
            <v>Pratos, incl. refeições prontas a comer (excluindo sopas e saladas)</v>
          </cell>
          <cell r="E606" t="str">
            <v>Pratos, excluindo pratos  de massa ou arroz, sanduíches e pizza</v>
          </cell>
          <cell r="F606">
            <v>261</v>
          </cell>
          <cell r="G606">
            <v>1090</v>
          </cell>
          <cell r="H606">
            <v>16.600000000000001</v>
          </cell>
          <cell r="I606">
            <v>5.7</v>
          </cell>
          <cell r="J606">
            <v>5.6</v>
          </cell>
          <cell r="K606">
            <v>2.8</v>
          </cell>
          <cell r="L606">
            <v>2.2999999999999998</v>
          </cell>
          <cell r="M606">
            <v>0.1</v>
          </cell>
          <cell r="N606">
            <v>0</v>
          </cell>
          <cell r="O606">
            <v>0</v>
          </cell>
          <cell r="P606">
            <v>0</v>
          </cell>
          <cell r="Q606">
            <v>0</v>
          </cell>
          <cell r="R606">
            <v>0</v>
          </cell>
          <cell r="S606">
            <v>27.8</v>
          </cell>
          <cell r="T606">
            <v>0.6</v>
          </cell>
          <cell r="U606">
            <v>0</v>
          </cell>
          <cell r="V606">
            <v>53.9</v>
          </cell>
          <cell r="W606">
            <v>0</v>
          </cell>
          <cell r="X606">
            <v>83</v>
          </cell>
          <cell r="Y606">
            <v>0</v>
          </cell>
          <cell r="Z606">
            <v>0</v>
          </cell>
          <cell r="AA606">
            <v>0.8</v>
          </cell>
          <cell r="AB606">
            <v>0.2</v>
          </cell>
          <cell r="AC606">
            <v>0.6</v>
          </cell>
          <cell r="AD606">
            <v>0.3</v>
          </cell>
          <cell r="AE606">
            <v>7.2</v>
          </cell>
          <cell r="AF606">
            <v>13</v>
          </cell>
          <cell r="AG606">
            <v>5.9</v>
          </cell>
          <cell r="AH606">
            <v>0.36</v>
          </cell>
          <cell r="AI606">
            <v>1.2</v>
          </cell>
          <cell r="AJ606">
            <v>0</v>
          </cell>
          <cell r="AK606">
            <v>7.6</v>
          </cell>
          <cell r="AL606">
            <v>1.7</v>
          </cell>
          <cell r="AM606">
            <v>230</v>
          </cell>
          <cell r="AN606">
            <v>390</v>
          </cell>
          <cell r="AO606">
            <v>19</v>
          </cell>
          <cell r="AP606">
            <v>240</v>
          </cell>
          <cell r="AQ606">
            <v>26</v>
          </cell>
          <cell r="AR606">
            <v>2.1</v>
          </cell>
          <cell r="AS606">
            <v>3.1</v>
          </cell>
          <cell r="AU606">
            <v>3</v>
          </cell>
        </row>
        <row r="607">
          <cell r="A607">
            <v>293</v>
          </cell>
          <cell r="B607" t="str">
            <v>Hambúrguer de vaca, cru</v>
          </cell>
          <cell r="C607" t="str">
            <v>Carne e produtos cárneos</v>
          </cell>
          <cell r="D607" t="str">
            <v>Carne de mamiferos e de aves</v>
          </cell>
          <cell r="E607" t="str">
            <v>Carne de mamíferos</v>
          </cell>
          <cell r="F607">
            <v>142</v>
          </cell>
          <cell r="G607">
            <v>595</v>
          </cell>
          <cell r="H607">
            <v>6.8</v>
          </cell>
          <cell r="I607">
            <v>2.7</v>
          </cell>
          <cell r="J607">
            <v>3</v>
          </cell>
          <cell r="K607">
            <v>0.3</v>
          </cell>
          <cell r="L607">
            <v>0.2</v>
          </cell>
          <cell r="M607">
            <v>0.3</v>
          </cell>
          <cell r="N607">
            <v>0</v>
          </cell>
          <cell r="O607">
            <v>0</v>
          </cell>
          <cell r="P607">
            <v>0</v>
          </cell>
          <cell r="Q607">
            <v>0</v>
          </cell>
          <cell r="R607">
            <v>0</v>
          </cell>
          <cell r="S607">
            <v>20.2</v>
          </cell>
          <cell r="T607">
            <v>0.2</v>
          </cell>
          <cell r="U607">
            <v>0</v>
          </cell>
          <cell r="V607">
            <v>72.099999999999994</v>
          </cell>
          <cell r="W607">
            <v>0</v>
          </cell>
          <cell r="X607">
            <v>61</v>
          </cell>
          <cell r="Y607">
            <v>0</v>
          </cell>
          <cell r="Z607">
            <v>0</v>
          </cell>
          <cell r="AA607">
            <v>0.4</v>
          </cell>
          <cell r="AB607">
            <v>0.1</v>
          </cell>
          <cell r="AC607">
            <v>0.09</v>
          </cell>
          <cell r="AD607">
            <v>0.15</v>
          </cell>
          <cell r="AE607">
            <v>3.4</v>
          </cell>
          <cell r="AF607">
            <v>7.7</v>
          </cell>
          <cell r="AG607">
            <v>4.3</v>
          </cell>
          <cell r="AH607">
            <v>0.45</v>
          </cell>
          <cell r="AI607">
            <v>2</v>
          </cell>
          <cell r="AJ607">
            <v>0</v>
          </cell>
          <cell r="AK607">
            <v>14</v>
          </cell>
          <cell r="AL607">
            <v>0.9</v>
          </cell>
          <cell r="AM607">
            <v>64</v>
          </cell>
          <cell r="AN607">
            <v>360</v>
          </cell>
          <cell r="AO607">
            <v>10</v>
          </cell>
          <cell r="AP607">
            <v>180</v>
          </cell>
          <cell r="AQ607">
            <v>22</v>
          </cell>
          <cell r="AR607">
            <v>1.6</v>
          </cell>
          <cell r="AS607">
            <v>3.5</v>
          </cell>
        </row>
        <row r="608">
          <cell r="A608">
            <v>1033</v>
          </cell>
          <cell r="B608" t="str">
            <v xml:space="preserve">Hambúrguer de vaca, frito </v>
          </cell>
          <cell r="C608" t="str">
            <v>Pratos compostos</v>
          </cell>
          <cell r="D608" t="str">
            <v>Pratos, incl. refeições prontas a comer (excluindo sopas e saladas)</v>
          </cell>
          <cell r="E608" t="str">
            <v>Pratos, excluindo pratos  de massa ou arroz, sanduíches e pizza</v>
          </cell>
          <cell r="F608">
            <v>207</v>
          </cell>
          <cell r="G608">
            <v>862</v>
          </cell>
          <cell r="H608">
            <v>13.8</v>
          </cell>
          <cell r="I608">
            <v>5.3</v>
          </cell>
          <cell r="J608">
            <v>6.2</v>
          </cell>
          <cell r="K608">
            <v>0.5</v>
          </cell>
          <cell r="L608">
            <v>0.47199999999999998</v>
          </cell>
          <cell r="M608">
            <v>0.6</v>
          </cell>
          <cell r="N608">
            <v>1.2</v>
          </cell>
          <cell r="O608">
            <v>0.9</v>
          </cell>
          <cell r="P608">
            <v>0.3</v>
          </cell>
          <cell r="Q608">
            <v>0</v>
          </cell>
          <cell r="R608">
            <v>0.8</v>
          </cell>
          <cell r="S608">
            <v>19.100000000000001</v>
          </cell>
          <cell r="T608">
            <v>0.9</v>
          </cell>
          <cell r="U608">
            <v>0</v>
          </cell>
          <cell r="V608">
            <v>62.6</v>
          </cell>
          <cell r="W608">
            <v>0</v>
          </cell>
          <cell r="X608">
            <v>53</v>
          </cell>
          <cell r="Y608">
            <v>49</v>
          </cell>
          <cell r="Z608">
            <v>291</v>
          </cell>
          <cell r="AA608">
            <v>0.4</v>
          </cell>
          <cell r="AB608">
            <v>0.37</v>
          </cell>
          <cell r="AC608">
            <v>0.16</v>
          </cell>
          <cell r="AD608">
            <v>0.16</v>
          </cell>
          <cell r="AE608">
            <v>3.7</v>
          </cell>
          <cell r="AF608">
            <v>7.74</v>
          </cell>
          <cell r="AG608">
            <v>3.99</v>
          </cell>
          <cell r="AH608">
            <v>0.5</v>
          </cell>
          <cell r="AI608">
            <v>1.7</v>
          </cell>
          <cell r="AJ608">
            <v>22.1</v>
          </cell>
          <cell r="AK608">
            <v>34</v>
          </cell>
          <cell r="AL608">
            <v>2.1800000000000002</v>
          </cell>
          <cell r="AM608">
            <v>390</v>
          </cell>
          <cell r="AN608">
            <v>400</v>
          </cell>
          <cell r="AO608">
            <v>41</v>
          </cell>
          <cell r="AP608">
            <v>240</v>
          </cell>
          <cell r="AQ608">
            <v>27</v>
          </cell>
          <cell r="AR608">
            <v>1.1000000000000001</v>
          </cell>
          <cell r="AS608">
            <v>3</v>
          </cell>
        </row>
        <row r="609">
          <cell r="A609">
            <v>294</v>
          </cell>
          <cell r="B609" t="str">
            <v>Hambúrguer de vaca, grelhado</v>
          </cell>
          <cell r="C609" t="str">
            <v>Pratos compostos</v>
          </cell>
          <cell r="D609" t="str">
            <v>Pratos, incl. refeições prontas a comer (excluindo sopas e saladas)</v>
          </cell>
          <cell r="E609" t="str">
            <v>Pratos, excluindo pratos  de massa ou arroz, sanduíches e pizza</v>
          </cell>
          <cell r="F609">
            <v>183</v>
          </cell>
          <cell r="G609">
            <v>768</v>
          </cell>
          <cell r="H609">
            <v>8.1999999999999993</v>
          </cell>
          <cell r="I609">
            <v>3.2</v>
          </cell>
          <cell r="J609">
            <v>3.7</v>
          </cell>
          <cell r="K609">
            <v>0.3</v>
          </cell>
          <cell r="L609">
            <v>0.3</v>
          </cell>
          <cell r="M609">
            <v>0.4</v>
          </cell>
          <cell r="N609">
            <v>0</v>
          </cell>
          <cell r="O609">
            <v>0</v>
          </cell>
          <cell r="P609">
            <v>0</v>
          </cell>
          <cell r="Q609">
            <v>0</v>
          </cell>
          <cell r="R609">
            <v>0</v>
          </cell>
          <cell r="S609">
            <v>27.3</v>
          </cell>
          <cell r="T609">
            <v>0.5</v>
          </cell>
          <cell r="U609">
            <v>0</v>
          </cell>
          <cell r="V609">
            <v>63</v>
          </cell>
          <cell r="W609">
            <v>0</v>
          </cell>
          <cell r="X609">
            <v>86</v>
          </cell>
          <cell r="Y609">
            <v>0</v>
          </cell>
          <cell r="Z609">
            <v>0</v>
          </cell>
          <cell r="AA609">
            <v>0.3</v>
          </cell>
          <cell r="AB609">
            <v>0.1</v>
          </cell>
          <cell r="AC609">
            <v>0.06</v>
          </cell>
          <cell r="AD609">
            <v>0.18</v>
          </cell>
          <cell r="AE609">
            <v>3.8</v>
          </cell>
          <cell r="AF609">
            <v>9.6</v>
          </cell>
          <cell r="AG609">
            <v>5.8</v>
          </cell>
          <cell r="AH609">
            <v>0.28999999999999998</v>
          </cell>
          <cell r="AI609">
            <v>2</v>
          </cell>
          <cell r="AJ609">
            <v>0</v>
          </cell>
          <cell r="AK609">
            <v>17</v>
          </cell>
          <cell r="AL609">
            <v>1.5</v>
          </cell>
          <cell r="AM609">
            <v>190</v>
          </cell>
          <cell r="AN609">
            <v>350</v>
          </cell>
          <cell r="AO609">
            <v>13</v>
          </cell>
          <cell r="AP609">
            <v>220</v>
          </cell>
          <cell r="AQ609">
            <v>29</v>
          </cell>
          <cell r="AR609">
            <v>2.2000000000000002</v>
          </cell>
          <cell r="AS609">
            <v>4.9000000000000004</v>
          </cell>
          <cell r="AU609">
            <v>3</v>
          </cell>
        </row>
        <row r="610">
          <cell r="A610">
            <v>1900000031</v>
          </cell>
          <cell r="B610" t="str">
            <v>Hortelã fresca</v>
          </cell>
          <cell r="C610" t="str">
            <v>Produtos hortícolas e derivados</v>
          </cell>
          <cell r="D610" t="str">
            <v>Ervas e flores comestíveis</v>
          </cell>
          <cell r="E610" t="str">
            <v>Ervas aromáticas</v>
          </cell>
          <cell r="F610">
            <v>51</v>
          </cell>
          <cell r="G610">
            <v>212</v>
          </cell>
          <cell r="H610">
            <v>0.7</v>
          </cell>
          <cell r="I610">
            <v>0.1</v>
          </cell>
          <cell r="J610">
            <v>0.1</v>
          </cell>
          <cell r="K610">
            <v>0.5</v>
          </cell>
          <cell r="L610">
            <v>0.1</v>
          </cell>
          <cell r="M610">
            <v>0</v>
          </cell>
          <cell r="N610">
            <v>5.3</v>
          </cell>
          <cell r="O610">
            <v>5.0999999999999996</v>
          </cell>
          <cell r="P610">
            <v>0</v>
          </cell>
          <cell r="Q610">
            <v>0</v>
          </cell>
          <cell r="R610">
            <v>3.9</v>
          </cell>
          <cell r="S610">
            <v>3.8</v>
          </cell>
          <cell r="T610">
            <v>0</v>
          </cell>
          <cell r="U610">
            <v>0</v>
          </cell>
          <cell r="V610">
            <v>86.4</v>
          </cell>
          <cell r="W610">
            <v>0</v>
          </cell>
          <cell r="X610">
            <v>0</v>
          </cell>
          <cell r="Y610">
            <v>123</v>
          </cell>
          <cell r="Z610">
            <v>740</v>
          </cell>
          <cell r="AA610">
            <v>0</v>
          </cell>
          <cell r="AB610">
            <v>5</v>
          </cell>
          <cell r="AC610">
            <v>0.12</v>
          </cell>
          <cell r="AD610">
            <v>0.33</v>
          </cell>
          <cell r="AE610">
            <v>1.1000000000000001</v>
          </cell>
          <cell r="AF610">
            <v>1.6</v>
          </cell>
          <cell r="AG610">
            <v>0.5</v>
          </cell>
          <cell r="AH610">
            <v>0.09</v>
          </cell>
          <cell r="AI610">
            <v>0</v>
          </cell>
          <cell r="AJ610">
            <v>31</v>
          </cell>
          <cell r="AK610">
            <v>110</v>
          </cell>
          <cell r="AL610">
            <v>1.7</v>
          </cell>
          <cell r="AM610">
            <v>15</v>
          </cell>
          <cell r="AN610">
            <v>260</v>
          </cell>
          <cell r="AO610">
            <v>210</v>
          </cell>
          <cell r="AP610">
            <v>75</v>
          </cell>
          <cell r="AQ610">
            <v>11</v>
          </cell>
          <cell r="AR610">
            <v>9.5</v>
          </cell>
          <cell r="AS610">
            <v>0.7</v>
          </cell>
        </row>
        <row r="611">
          <cell r="A611">
            <v>844</v>
          </cell>
          <cell r="B611" t="str">
            <v>Imperador assado com cebola, tomate, azeite e óleo alimentar</v>
          </cell>
          <cell r="C611" t="str">
            <v>Pratos compostos</v>
          </cell>
          <cell r="D611" t="str">
            <v>Pratos, incl. refeições prontas a comer (excluindo sopas e saladas)</v>
          </cell>
          <cell r="E611" t="str">
            <v>Pratos, excluindo pratos  de massa ou arroz, sanduíches e pizza</v>
          </cell>
          <cell r="F611">
            <v>94</v>
          </cell>
          <cell r="G611">
            <v>393</v>
          </cell>
          <cell r="H611">
            <v>3.1</v>
          </cell>
          <cell r="I611">
            <v>0.4</v>
          </cell>
          <cell r="J611">
            <v>1.3</v>
          </cell>
          <cell r="K611">
            <v>1.3</v>
          </cell>
          <cell r="L611">
            <v>1.1499999999999999</v>
          </cell>
          <cell r="M611">
            <v>0</v>
          </cell>
          <cell r="N611">
            <v>1.4</v>
          </cell>
          <cell r="O611">
            <v>1.2</v>
          </cell>
          <cell r="P611">
            <v>0.2</v>
          </cell>
          <cell r="Q611">
            <v>0</v>
          </cell>
          <cell r="R611">
            <v>0.5</v>
          </cell>
          <cell r="S611">
            <v>13.7</v>
          </cell>
          <cell r="T611">
            <v>0.8</v>
          </cell>
          <cell r="U611">
            <v>0.6</v>
          </cell>
          <cell r="V611">
            <v>78.900000000000006</v>
          </cell>
          <cell r="W611">
            <v>0</v>
          </cell>
          <cell r="X611">
            <v>23</v>
          </cell>
          <cell r="Y611">
            <v>24</v>
          </cell>
          <cell r="Z611">
            <v>101</v>
          </cell>
          <cell r="AA611">
            <v>1.7</v>
          </cell>
          <cell r="AB611">
            <v>1.86</v>
          </cell>
          <cell r="AC611">
            <v>0.08</v>
          </cell>
          <cell r="AD611">
            <v>0.02</v>
          </cell>
          <cell r="AE611">
            <v>2.5</v>
          </cell>
          <cell r="AF611">
            <v>5.48</v>
          </cell>
          <cell r="AG611">
            <v>2.5</v>
          </cell>
          <cell r="AH611">
            <v>0.14000000000000001</v>
          </cell>
          <cell r="AI611">
            <v>0.23</v>
          </cell>
          <cell r="AJ611">
            <v>4.0999999999999996</v>
          </cell>
          <cell r="AK611">
            <v>11</v>
          </cell>
          <cell r="AL611">
            <v>1.69</v>
          </cell>
          <cell r="AM611">
            <v>320</v>
          </cell>
          <cell r="AN611">
            <v>290</v>
          </cell>
          <cell r="AO611">
            <v>19</v>
          </cell>
          <cell r="AP611">
            <v>140</v>
          </cell>
          <cell r="AQ611">
            <v>27</v>
          </cell>
          <cell r="AR611">
            <v>0.4</v>
          </cell>
          <cell r="AS611">
            <v>0.4</v>
          </cell>
        </row>
        <row r="612">
          <cell r="A612">
            <v>842</v>
          </cell>
          <cell r="B612" t="str">
            <v>Imperador cozido</v>
          </cell>
          <cell r="C612" t="str">
            <v>Peixes, mariscos, anfíbios, répteis e invertebrados</v>
          </cell>
          <cell r="D612" t="str">
            <v>Peixe (músculo)</v>
          </cell>
          <cell r="E612" t="str">
            <v>Peixe de mar</v>
          </cell>
          <cell r="F612">
            <v>84</v>
          </cell>
          <cell r="G612">
            <v>357</v>
          </cell>
          <cell r="H612">
            <v>0.5</v>
          </cell>
          <cell r="I612">
            <v>0.1</v>
          </cell>
          <cell r="J612">
            <v>0.1</v>
          </cell>
          <cell r="K612">
            <v>0.2</v>
          </cell>
          <cell r="L612">
            <v>0.1</v>
          </cell>
          <cell r="M612">
            <v>0</v>
          </cell>
          <cell r="N612">
            <v>0</v>
          </cell>
          <cell r="O612">
            <v>0</v>
          </cell>
          <cell r="P612">
            <v>0</v>
          </cell>
          <cell r="Q612">
            <v>0</v>
          </cell>
          <cell r="R612">
            <v>0</v>
          </cell>
          <cell r="S612">
            <v>19.899999999999999</v>
          </cell>
          <cell r="T612">
            <v>0.9</v>
          </cell>
          <cell r="U612">
            <v>0</v>
          </cell>
          <cell r="V612">
            <v>77.7</v>
          </cell>
          <cell r="W612">
            <v>0</v>
          </cell>
          <cell r="X612">
            <v>35</v>
          </cell>
          <cell r="Y612">
            <v>10</v>
          </cell>
          <cell r="Z612">
            <v>0</v>
          </cell>
          <cell r="AA612">
            <v>2.7</v>
          </cell>
          <cell r="AB612">
            <v>0.69</v>
          </cell>
          <cell r="AC612">
            <v>0.08</v>
          </cell>
          <cell r="AD612">
            <v>0.01</v>
          </cell>
          <cell r="AE612">
            <v>3.4</v>
          </cell>
          <cell r="AF612">
            <v>7.1</v>
          </cell>
          <cell r="AG612">
            <v>3.7</v>
          </cell>
          <cell r="AH612">
            <v>0.09</v>
          </cell>
          <cell r="AI612">
            <v>0.36</v>
          </cell>
          <cell r="AJ612">
            <v>0</v>
          </cell>
          <cell r="AK612">
            <v>11</v>
          </cell>
          <cell r="AL612">
            <v>1.9</v>
          </cell>
          <cell r="AM612">
            <v>340</v>
          </cell>
          <cell r="AN612">
            <v>300</v>
          </cell>
          <cell r="AO612">
            <v>13</v>
          </cell>
          <cell r="AP612">
            <v>210</v>
          </cell>
          <cell r="AQ612">
            <v>42</v>
          </cell>
          <cell r="AR612">
            <v>0.2</v>
          </cell>
          <cell r="AS612">
            <v>0.5</v>
          </cell>
        </row>
        <row r="613">
          <cell r="A613">
            <v>841</v>
          </cell>
          <cell r="B613" t="str">
            <v>Imperador cru</v>
          </cell>
          <cell r="C613" t="str">
            <v>Peixes, mariscos, anfíbios, répteis e invertebrados</v>
          </cell>
          <cell r="D613" t="str">
            <v>Peixe (músculo)</v>
          </cell>
          <cell r="E613" t="str">
            <v>Peixe de mar</v>
          </cell>
          <cell r="F613">
            <v>80</v>
          </cell>
          <cell r="G613">
            <v>338</v>
          </cell>
          <cell r="H613">
            <v>0.4</v>
          </cell>
          <cell r="I613">
            <v>0.1</v>
          </cell>
          <cell r="J613">
            <v>0.1</v>
          </cell>
          <cell r="K613">
            <v>0.1</v>
          </cell>
          <cell r="L613">
            <v>0</v>
          </cell>
          <cell r="M613">
            <v>0</v>
          </cell>
          <cell r="N613">
            <v>0</v>
          </cell>
          <cell r="O613">
            <v>0</v>
          </cell>
          <cell r="P613">
            <v>0</v>
          </cell>
          <cell r="Q613">
            <v>0</v>
          </cell>
          <cell r="R613">
            <v>0</v>
          </cell>
          <cell r="S613">
            <v>19</v>
          </cell>
          <cell r="T613">
            <v>0.2</v>
          </cell>
          <cell r="U613">
            <v>0</v>
          </cell>
          <cell r="V613">
            <v>79.2</v>
          </cell>
          <cell r="W613">
            <v>0</v>
          </cell>
          <cell r="X613">
            <v>32</v>
          </cell>
          <cell r="Y613">
            <v>10</v>
          </cell>
          <cell r="Z613">
            <v>0</v>
          </cell>
          <cell r="AA613">
            <v>2.7</v>
          </cell>
          <cell r="AB613">
            <v>0.62</v>
          </cell>
          <cell r="AC613">
            <v>0.1</v>
          </cell>
          <cell r="AD613">
            <v>0.02</v>
          </cell>
          <cell r="AE613">
            <v>3.9</v>
          </cell>
          <cell r="AF613">
            <v>7.4</v>
          </cell>
          <cell r="AG613">
            <v>3.5</v>
          </cell>
          <cell r="AH613">
            <v>0.12</v>
          </cell>
          <cell r="AI613">
            <v>0.36</v>
          </cell>
          <cell r="AJ613">
            <v>0</v>
          </cell>
          <cell r="AK613">
            <v>11</v>
          </cell>
          <cell r="AL613">
            <v>1.1000000000000001</v>
          </cell>
          <cell r="AM613">
            <v>72</v>
          </cell>
          <cell r="AN613">
            <v>320</v>
          </cell>
          <cell r="AO613">
            <v>14</v>
          </cell>
          <cell r="AP613">
            <v>210</v>
          </cell>
          <cell r="AQ613">
            <v>32</v>
          </cell>
          <cell r="AR613">
            <v>0.2</v>
          </cell>
          <cell r="AS613">
            <v>0.4</v>
          </cell>
        </row>
        <row r="614">
          <cell r="A614">
            <v>843</v>
          </cell>
          <cell r="B614" t="str">
            <v>Imperador grelhado</v>
          </cell>
          <cell r="C614" t="str">
            <v>Peixes, mariscos, anfíbios, répteis e invertebrados</v>
          </cell>
          <cell r="D614" t="str">
            <v>Peixe (músculo)</v>
          </cell>
          <cell r="E614" t="str">
            <v>Peixe de mar</v>
          </cell>
          <cell r="F614">
            <v>97</v>
          </cell>
          <cell r="G614">
            <v>410</v>
          </cell>
          <cell r="H614">
            <v>0.5</v>
          </cell>
          <cell r="I614">
            <v>0.1</v>
          </cell>
          <cell r="J614">
            <v>0.1</v>
          </cell>
          <cell r="K614">
            <v>0.1</v>
          </cell>
          <cell r="L614">
            <v>0</v>
          </cell>
          <cell r="M614">
            <v>0</v>
          </cell>
          <cell r="N614">
            <v>0</v>
          </cell>
          <cell r="O614">
            <v>0</v>
          </cell>
          <cell r="P614">
            <v>0</v>
          </cell>
          <cell r="Q614">
            <v>0</v>
          </cell>
          <cell r="R614">
            <v>0</v>
          </cell>
          <cell r="S614">
            <v>23</v>
          </cell>
          <cell r="T614">
            <v>1</v>
          </cell>
          <cell r="U614">
            <v>0</v>
          </cell>
          <cell r="V614">
            <v>74.3</v>
          </cell>
          <cell r="W614">
            <v>0</v>
          </cell>
          <cell r="X614">
            <v>39</v>
          </cell>
          <cell r="Y614">
            <v>11</v>
          </cell>
          <cell r="Z614">
            <v>0</v>
          </cell>
          <cell r="AA614">
            <v>3.1</v>
          </cell>
          <cell r="AB614">
            <v>0.79</v>
          </cell>
          <cell r="AC614">
            <v>0.1</v>
          </cell>
          <cell r="AD614">
            <v>0.02</v>
          </cell>
          <cell r="AE614">
            <v>4.5</v>
          </cell>
          <cell r="AF614">
            <v>8.8000000000000007</v>
          </cell>
          <cell r="AG614">
            <v>4.3</v>
          </cell>
          <cell r="AH614">
            <v>0.12</v>
          </cell>
          <cell r="AI614">
            <v>0.37</v>
          </cell>
          <cell r="AJ614">
            <v>0</v>
          </cell>
          <cell r="AK614">
            <v>11</v>
          </cell>
          <cell r="AL614">
            <v>2.2000000000000002</v>
          </cell>
          <cell r="AM614">
            <v>390</v>
          </cell>
          <cell r="AN614">
            <v>340</v>
          </cell>
          <cell r="AO614">
            <v>18</v>
          </cell>
          <cell r="AP614">
            <v>240</v>
          </cell>
          <cell r="AQ614">
            <v>37</v>
          </cell>
          <cell r="AR614">
            <v>0.3</v>
          </cell>
          <cell r="AS614">
            <v>0.5</v>
          </cell>
        </row>
        <row r="615">
          <cell r="A615">
            <v>1900000059</v>
          </cell>
          <cell r="B615" t="str">
            <v xml:space="preserve">Inhame cru </v>
          </cell>
          <cell r="C615" t="str">
            <v>Raízes amiláceas ou tubérculos e seus produtos, plantas sacarinas</v>
          </cell>
          <cell r="D615" t="str">
            <v>Raízes e tubérculos amiláceos</v>
          </cell>
          <cell r="E615" t="str">
            <v>Raízes e tubérculos de vegetais tropicais</v>
          </cell>
          <cell r="F615">
            <v>114</v>
          </cell>
          <cell r="G615">
            <v>484</v>
          </cell>
          <cell r="H615">
            <v>0.3</v>
          </cell>
          <cell r="I615">
            <v>0.1</v>
          </cell>
          <cell r="J615">
            <v>0</v>
          </cell>
          <cell r="K615">
            <v>0.1</v>
          </cell>
          <cell r="L615">
            <v>0.1</v>
          </cell>
          <cell r="M615">
            <v>0</v>
          </cell>
          <cell r="N615">
            <v>25.7</v>
          </cell>
          <cell r="O615">
            <v>0.7</v>
          </cell>
          <cell r="P615">
            <v>0</v>
          </cell>
          <cell r="Q615">
            <v>25</v>
          </cell>
          <cell r="R615">
            <v>1.3</v>
          </cell>
          <cell r="S615">
            <v>1.5</v>
          </cell>
          <cell r="T615">
            <v>0</v>
          </cell>
          <cell r="U615">
            <v>0</v>
          </cell>
          <cell r="V615">
            <v>67.2</v>
          </cell>
          <cell r="W615">
            <v>0</v>
          </cell>
          <cell r="X615">
            <v>0</v>
          </cell>
          <cell r="Y615">
            <v>14</v>
          </cell>
          <cell r="Z615">
            <v>83</v>
          </cell>
          <cell r="AA615">
            <v>0</v>
          </cell>
          <cell r="AB615">
            <v>4.5999999999999996</v>
          </cell>
          <cell r="AC615">
            <v>0.16</v>
          </cell>
          <cell r="AD615">
            <v>0.01</v>
          </cell>
          <cell r="AE615">
            <v>0.2</v>
          </cell>
          <cell r="AF615">
            <v>0.5</v>
          </cell>
          <cell r="AG615">
            <v>0.3</v>
          </cell>
          <cell r="AH615">
            <v>0.16</v>
          </cell>
          <cell r="AI615">
            <v>0</v>
          </cell>
          <cell r="AJ615">
            <v>4</v>
          </cell>
          <cell r="AK615">
            <v>8</v>
          </cell>
          <cell r="AL615">
            <v>0.47</v>
          </cell>
          <cell r="AM615">
            <v>2</v>
          </cell>
          <cell r="AN615">
            <v>380</v>
          </cell>
          <cell r="AO615">
            <v>15</v>
          </cell>
          <cell r="AP615">
            <v>27</v>
          </cell>
          <cell r="AQ615">
            <v>15</v>
          </cell>
          <cell r="AR615">
            <v>0.7</v>
          </cell>
          <cell r="AS615">
            <v>0.3</v>
          </cell>
          <cell r="AT615">
            <v>1</v>
          </cell>
          <cell r="AU615">
            <v>2</v>
          </cell>
        </row>
        <row r="616">
          <cell r="A616">
            <v>82</v>
          </cell>
          <cell r="B616" t="str">
            <v xml:space="preserve">Iogurte gordo, aromatizado, açucarado </v>
          </cell>
          <cell r="C616" t="str">
            <v>Leite e produtos lácteos</v>
          </cell>
          <cell r="D616" t="str">
            <v xml:space="preserve">Leite ou nata fermentados </v>
          </cell>
          <cell r="E616" t="str">
            <v>Produtos de leite fermentados</v>
          </cell>
          <cell r="F616">
            <v>83</v>
          </cell>
          <cell r="G616">
            <v>349</v>
          </cell>
          <cell r="H616">
            <v>3.6</v>
          </cell>
          <cell r="I616">
            <v>2</v>
          </cell>
          <cell r="J616">
            <v>0.8</v>
          </cell>
          <cell r="K616">
            <v>0.1</v>
          </cell>
          <cell r="L616">
            <v>0.1</v>
          </cell>
          <cell r="M616">
            <v>0.1</v>
          </cell>
          <cell r="N616">
            <v>8.5</v>
          </cell>
          <cell r="O616">
            <v>8.5</v>
          </cell>
          <cell r="P616">
            <v>0</v>
          </cell>
          <cell r="Q616">
            <v>0</v>
          </cell>
          <cell r="R616">
            <v>0</v>
          </cell>
          <cell r="S616">
            <v>3.9</v>
          </cell>
          <cell r="T616">
            <v>0.1</v>
          </cell>
          <cell r="U616">
            <v>0</v>
          </cell>
          <cell r="V616">
            <v>82.9</v>
          </cell>
          <cell r="W616">
            <v>0.4</v>
          </cell>
          <cell r="X616">
            <v>8</v>
          </cell>
          <cell r="Y616">
            <v>55</v>
          </cell>
          <cell r="Z616">
            <v>31</v>
          </cell>
          <cell r="AA616">
            <v>0</v>
          </cell>
          <cell r="AB616">
            <v>0.1</v>
          </cell>
          <cell r="AC616">
            <v>0.02</v>
          </cell>
          <cell r="AD616">
            <v>0.18</v>
          </cell>
          <cell r="AE616">
            <v>0.2</v>
          </cell>
          <cell r="AF616">
            <v>1</v>
          </cell>
          <cell r="AG616">
            <v>0.8</v>
          </cell>
          <cell r="AH616">
            <v>0.03</v>
          </cell>
          <cell r="AI616">
            <v>0</v>
          </cell>
          <cell r="AJ616">
            <v>0</v>
          </cell>
          <cell r="AK616">
            <v>7</v>
          </cell>
          <cell r="AL616">
            <v>0.75</v>
          </cell>
          <cell r="AM616">
            <v>46</v>
          </cell>
          <cell r="AN616">
            <v>140</v>
          </cell>
          <cell r="AO616">
            <v>140</v>
          </cell>
          <cell r="AP616">
            <v>95</v>
          </cell>
          <cell r="AQ616">
            <v>18</v>
          </cell>
          <cell r="AR616">
            <v>0.2</v>
          </cell>
          <cell r="AS616">
            <v>0.6</v>
          </cell>
          <cell r="AU616">
            <v>18</v>
          </cell>
        </row>
        <row r="617">
          <cell r="A617">
            <v>81</v>
          </cell>
          <cell r="B617" t="str">
            <v>Iogurte gordo, com polpa e/ou pedaços de fruta e cereais açucarado</v>
          </cell>
          <cell r="C617" t="str">
            <v>Leite e produtos lácteos</v>
          </cell>
          <cell r="D617" t="str">
            <v xml:space="preserve">Leite ou nata fermentados </v>
          </cell>
          <cell r="E617" t="str">
            <v>Produtos de leite fermentados</v>
          </cell>
          <cell r="F617">
            <v>114</v>
          </cell>
          <cell r="G617">
            <v>478</v>
          </cell>
          <cell r="H617">
            <v>3.2</v>
          </cell>
          <cell r="I617">
            <v>1.8</v>
          </cell>
          <cell r="J617">
            <v>0.7</v>
          </cell>
          <cell r="K617">
            <v>0.1</v>
          </cell>
          <cell r="L617">
            <v>0.1</v>
          </cell>
          <cell r="M617">
            <v>0.1</v>
          </cell>
          <cell r="N617">
            <v>15.8</v>
          </cell>
          <cell r="O617">
            <v>15.8</v>
          </cell>
          <cell r="P617">
            <v>0</v>
          </cell>
          <cell r="Q617">
            <v>0</v>
          </cell>
          <cell r="R617">
            <v>0.8</v>
          </cell>
          <cell r="S617">
            <v>4.2</v>
          </cell>
          <cell r="T617">
            <v>0.1</v>
          </cell>
          <cell r="U617">
            <v>0</v>
          </cell>
          <cell r="V617">
            <v>75</v>
          </cell>
          <cell r="W617">
            <v>1.1000000000000001</v>
          </cell>
          <cell r="X617">
            <v>8</v>
          </cell>
          <cell r="Y617">
            <v>54</v>
          </cell>
          <cell r="Z617">
            <v>119</v>
          </cell>
          <cell r="AA617">
            <v>0</v>
          </cell>
          <cell r="AB617">
            <v>0.05</v>
          </cell>
          <cell r="AC617">
            <v>0.03</v>
          </cell>
          <cell r="AD617">
            <v>0.22</v>
          </cell>
          <cell r="AE617">
            <v>0.2</v>
          </cell>
          <cell r="AF617">
            <v>1.1000000000000001</v>
          </cell>
          <cell r="AG617">
            <v>0.9</v>
          </cell>
          <cell r="AH617">
            <v>0.04</v>
          </cell>
          <cell r="AI617">
            <v>0</v>
          </cell>
          <cell r="AJ617">
            <v>0</v>
          </cell>
          <cell r="AK617">
            <v>3</v>
          </cell>
          <cell r="AL617">
            <v>0.75</v>
          </cell>
          <cell r="AM617">
            <v>48</v>
          </cell>
          <cell r="AN617">
            <v>180</v>
          </cell>
          <cell r="AO617">
            <v>120</v>
          </cell>
          <cell r="AP617">
            <v>110</v>
          </cell>
          <cell r="AQ617">
            <v>12</v>
          </cell>
          <cell r="AR617">
            <v>0.2</v>
          </cell>
          <cell r="AS617">
            <v>0.5</v>
          </cell>
          <cell r="AU617">
            <v>18</v>
          </cell>
        </row>
        <row r="618">
          <cell r="A618">
            <v>80</v>
          </cell>
          <cell r="B618" t="str">
            <v xml:space="preserve">Iogurte gordo, com polpa e/ou pedaços de fruta, açucarado </v>
          </cell>
          <cell r="C618" t="str">
            <v>Leite e produtos lácteos</v>
          </cell>
          <cell r="D618" t="str">
            <v xml:space="preserve">Leite ou nata fermentados </v>
          </cell>
          <cell r="E618" t="str">
            <v>Produtos de leite fermentados</v>
          </cell>
          <cell r="F618">
            <v>96</v>
          </cell>
          <cell r="G618">
            <v>403</v>
          </cell>
          <cell r="H618">
            <v>3.2</v>
          </cell>
          <cell r="I618">
            <v>1.8</v>
          </cell>
          <cell r="J618">
            <v>0.7</v>
          </cell>
          <cell r="K618">
            <v>0.1</v>
          </cell>
          <cell r="L618">
            <v>0.1</v>
          </cell>
          <cell r="M618">
            <v>0.1</v>
          </cell>
          <cell r="N618">
            <v>12.4</v>
          </cell>
          <cell r="O618">
            <v>12.4</v>
          </cell>
          <cell r="P618">
            <v>0</v>
          </cell>
          <cell r="Q618">
            <v>0</v>
          </cell>
          <cell r="R618">
            <v>0</v>
          </cell>
          <cell r="S618">
            <v>4.2</v>
          </cell>
          <cell r="T618">
            <v>0.1</v>
          </cell>
          <cell r="U618">
            <v>0</v>
          </cell>
          <cell r="V618">
            <v>79.3</v>
          </cell>
          <cell r="W618">
            <v>0.2</v>
          </cell>
          <cell r="X618">
            <v>12</v>
          </cell>
          <cell r="Y618">
            <v>52</v>
          </cell>
          <cell r="Z618">
            <v>115</v>
          </cell>
          <cell r="AA618">
            <v>0</v>
          </cell>
          <cell r="AB618">
            <v>0.05</v>
          </cell>
          <cell r="AC618">
            <v>0.03</v>
          </cell>
          <cell r="AD618">
            <v>0.17</v>
          </cell>
          <cell r="AE618">
            <v>0.2</v>
          </cell>
          <cell r="AF618">
            <v>1.1000000000000001</v>
          </cell>
          <cell r="AG618">
            <v>0.9</v>
          </cell>
          <cell r="AH618">
            <v>0.03</v>
          </cell>
          <cell r="AI618">
            <v>0</v>
          </cell>
          <cell r="AJ618">
            <v>0</v>
          </cell>
          <cell r="AK618">
            <v>2.5</v>
          </cell>
          <cell r="AL618">
            <v>0.75</v>
          </cell>
          <cell r="AM618">
            <v>39</v>
          </cell>
          <cell r="AN618">
            <v>150</v>
          </cell>
          <cell r="AO618">
            <v>130</v>
          </cell>
          <cell r="AP618">
            <v>91</v>
          </cell>
          <cell r="AQ618">
            <v>10</v>
          </cell>
          <cell r="AR618">
            <v>0.2</v>
          </cell>
          <cell r="AS618">
            <v>0.5</v>
          </cell>
          <cell r="AU618">
            <v>18</v>
          </cell>
        </row>
        <row r="619">
          <cell r="A619">
            <v>2122000009</v>
          </cell>
          <cell r="B619" t="str">
            <v>Iogurte grego com fruta açucarado</v>
          </cell>
          <cell r="C619" t="str">
            <v>Leite e produtos lácteos</v>
          </cell>
          <cell r="D619" t="str">
            <v xml:space="preserve">Leite ou nata fermentados </v>
          </cell>
          <cell r="E619" t="str">
            <v>Produtos de leite fermentados</v>
          </cell>
          <cell r="F619">
            <v>113</v>
          </cell>
          <cell r="G619">
            <v>475</v>
          </cell>
          <cell r="H619">
            <v>5</v>
          </cell>
          <cell r="I619">
            <v>3.2</v>
          </cell>
          <cell r="J619">
            <v>1.3</v>
          </cell>
          <cell r="K619">
            <v>0.2</v>
          </cell>
          <cell r="L619">
            <v>0.1</v>
          </cell>
          <cell r="M619">
            <v>0.1</v>
          </cell>
          <cell r="N619">
            <v>13.7</v>
          </cell>
          <cell r="O619">
            <v>13.7</v>
          </cell>
          <cell r="P619">
            <v>0</v>
          </cell>
          <cell r="Q619">
            <v>0</v>
          </cell>
          <cell r="R619">
            <v>0.8</v>
          </cell>
          <cell r="S619">
            <v>2.7</v>
          </cell>
          <cell r="T619">
            <v>0.1</v>
          </cell>
          <cell r="U619">
            <v>0</v>
          </cell>
          <cell r="V619">
            <v>75</v>
          </cell>
          <cell r="W619">
            <v>0.4</v>
          </cell>
          <cell r="X619">
            <v>17</v>
          </cell>
          <cell r="Y619">
            <v>121</v>
          </cell>
          <cell r="Z619">
            <v>36</v>
          </cell>
          <cell r="AA619">
            <v>0.1</v>
          </cell>
          <cell r="AB619">
            <v>0.38</v>
          </cell>
          <cell r="AC619">
            <v>0.01</v>
          </cell>
          <cell r="AD619">
            <v>0.12</v>
          </cell>
          <cell r="AE619">
            <v>0</v>
          </cell>
          <cell r="AF619">
            <v>0</v>
          </cell>
          <cell r="AG619">
            <v>0</v>
          </cell>
          <cell r="AH619">
            <v>0</v>
          </cell>
          <cell r="AI619">
            <v>0.2</v>
          </cell>
          <cell r="AJ619">
            <v>0</v>
          </cell>
          <cell r="AK619">
            <v>1.7</v>
          </cell>
          <cell r="AL619">
            <v>0.7</v>
          </cell>
          <cell r="AM619">
            <v>33</v>
          </cell>
          <cell r="AN619">
            <v>150</v>
          </cell>
          <cell r="AO619">
            <v>95</v>
          </cell>
          <cell r="AP619">
            <v>80</v>
          </cell>
          <cell r="AQ619">
            <v>9</v>
          </cell>
          <cell r="AR619">
            <v>0</v>
          </cell>
          <cell r="AS619">
            <v>0.3</v>
          </cell>
        </row>
        <row r="620">
          <cell r="A620">
            <v>2122000015</v>
          </cell>
          <cell r="B620" t="str">
            <v xml:space="preserve">Iogurte grego magro natural </v>
          </cell>
          <cell r="C620" t="str">
            <v>Leite e produtos lácteos</v>
          </cell>
          <cell r="D620" t="str">
            <v xml:space="preserve">Leite ou nata fermentados </v>
          </cell>
          <cell r="E620" t="str">
            <v>Produtos de leite fermentados</v>
          </cell>
          <cell r="F620">
            <v>56</v>
          </cell>
          <cell r="G620">
            <v>236</v>
          </cell>
          <cell r="H620">
            <v>2</v>
          </cell>
          <cell r="I620">
            <v>1.4</v>
          </cell>
          <cell r="J620">
            <v>0.4</v>
          </cell>
          <cell r="K620">
            <v>0.1</v>
          </cell>
          <cell r="L620">
            <v>0.1</v>
          </cell>
          <cell r="M620">
            <v>0.1</v>
          </cell>
          <cell r="N620">
            <v>3.9</v>
          </cell>
          <cell r="O620">
            <v>3.9</v>
          </cell>
          <cell r="P620">
            <v>0</v>
          </cell>
          <cell r="Q620">
            <v>0</v>
          </cell>
          <cell r="R620">
            <v>0</v>
          </cell>
          <cell r="S620">
            <v>5.3</v>
          </cell>
          <cell r="T620">
            <v>0</v>
          </cell>
          <cell r="U620">
            <v>0</v>
          </cell>
          <cell r="V620">
            <v>87.9</v>
          </cell>
          <cell r="W620">
            <v>0.4</v>
          </cell>
          <cell r="X620">
            <v>6</v>
          </cell>
          <cell r="Y620">
            <v>30</v>
          </cell>
          <cell r="Z620">
            <v>17</v>
          </cell>
          <cell r="AA620">
            <v>0</v>
          </cell>
          <cell r="AB620">
            <v>0.03</v>
          </cell>
          <cell r="AC620">
            <v>0.03</v>
          </cell>
          <cell r="AD620">
            <v>0.24</v>
          </cell>
          <cell r="AE620">
            <v>0.2</v>
          </cell>
          <cell r="AF620">
            <v>1.1000000000000001</v>
          </cell>
          <cell r="AG620">
            <v>0.9</v>
          </cell>
          <cell r="AH620">
            <v>0.03</v>
          </cell>
          <cell r="AI620">
            <v>0</v>
          </cell>
          <cell r="AJ620">
            <v>0</v>
          </cell>
          <cell r="AK620">
            <v>1.7</v>
          </cell>
          <cell r="AL620">
            <v>0.75</v>
          </cell>
          <cell r="AM620">
            <v>0.1</v>
          </cell>
          <cell r="AN620">
            <v>180</v>
          </cell>
          <cell r="AO620">
            <v>120</v>
          </cell>
          <cell r="AP620">
            <v>110</v>
          </cell>
          <cell r="AQ620">
            <v>12</v>
          </cell>
          <cell r="AR620">
            <v>0.2</v>
          </cell>
          <cell r="AS620">
            <v>0.5</v>
          </cell>
        </row>
        <row r="621">
          <cell r="A621">
            <v>2122000008</v>
          </cell>
          <cell r="B621" t="str">
            <v>Iogurte grego natural</v>
          </cell>
          <cell r="C621" t="str">
            <v>Leite e produtos lácteos</v>
          </cell>
          <cell r="D621" t="str">
            <v xml:space="preserve">Leite ou nata fermentados </v>
          </cell>
          <cell r="E621" t="str">
            <v>Produtos de leite fermentados</v>
          </cell>
          <cell r="F621">
            <v>85</v>
          </cell>
          <cell r="G621">
            <v>354</v>
          </cell>
          <cell r="H621">
            <v>6.6</v>
          </cell>
          <cell r="I621">
            <v>4.2</v>
          </cell>
          <cell r="J621">
            <v>1.6</v>
          </cell>
          <cell r="K621">
            <v>0.2</v>
          </cell>
          <cell r="L621">
            <v>0.2</v>
          </cell>
          <cell r="M621">
            <v>0.2</v>
          </cell>
          <cell r="N621">
            <v>4.8</v>
          </cell>
          <cell r="O621">
            <v>4.8</v>
          </cell>
          <cell r="P621">
            <v>0</v>
          </cell>
          <cell r="Q621">
            <v>0</v>
          </cell>
          <cell r="R621">
            <v>0</v>
          </cell>
          <cell r="S621">
            <v>1.4</v>
          </cell>
          <cell r="T621">
            <v>0.1</v>
          </cell>
          <cell r="U621">
            <v>0</v>
          </cell>
          <cell r="V621">
            <v>83.9</v>
          </cell>
          <cell r="W621">
            <v>0.4</v>
          </cell>
          <cell r="X621">
            <v>17</v>
          </cell>
          <cell r="Y621">
            <v>121</v>
          </cell>
          <cell r="Z621">
            <v>36</v>
          </cell>
          <cell r="AA621">
            <v>0.1</v>
          </cell>
          <cell r="AB621">
            <v>0.38</v>
          </cell>
          <cell r="AC621">
            <v>0.02</v>
          </cell>
          <cell r="AD621">
            <v>0.17</v>
          </cell>
          <cell r="AE621">
            <v>0</v>
          </cell>
          <cell r="AF621">
            <v>0</v>
          </cell>
          <cell r="AG621">
            <v>0</v>
          </cell>
          <cell r="AH621">
            <v>0.03</v>
          </cell>
          <cell r="AI621">
            <v>0.2</v>
          </cell>
          <cell r="AJ621">
            <v>0</v>
          </cell>
          <cell r="AK621">
            <v>1.7</v>
          </cell>
          <cell r="AL621">
            <v>0.75</v>
          </cell>
          <cell r="AM621">
            <v>32</v>
          </cell>
          <cell r="AN621">
            <v>140</v>
          </cell>
          <cell r="AO621">
            <v>100</v>
          </cell>
          <cell r="AP621">
            <v>97</v>
          </cell>
          <cell r="AQ621">
            <v>8.4</v>
          </cell>
          <cell r="AR621">
            <v>0</v>
          </cell>
          <cell r="AS621">
            <v>0.3</v>
          </cell>
        </row>
        <row r="622">
          <cell r="A622">
            <v>77</v>
          </cell>
          <cell r="B622" t="str">
            <v xml:space="preserve">Iogurte líquido magro, aromatizado, açucarado </v>
          </cell>
          <cell r="C622" t="str">
            <v>Leite e produtos lácteos</v>
          </cell>
          <cell r="D622" t="str">
            <v xml:space="preserve">Leite ou nata fermentados </v>
          </cell>
          <cell r="E622" t="str">
            <v>Produtos de leite fermentados</v>
          </cell>
          <cell r="F622">
            <v>62</v>
          </cell>
          <cell r="G622">
            <v>263</v>
          </cell>
          <cell r="H622">
            <v>0.3</v>
          </cell>
          <cell r="I622">
            <v>0.2</v>
          </cell>
          <cell r="J622">
            <v>0.1</v>
          </cell>
          <cell r="K622">
            <v>0</v>
          </cell>
          <cell r="L622">
            <v>0</v>
          </cell>
          <cell r="M622">
            <v>0</v>
          </cell>
          <cell r="N622">
            <v>11.6</v>
          </cell>
          <cell r="O622">
            <v>11.6</v>
          </cell>
          <cell r="P622">
            <v>0</v>
          </cell>
          <cell r="Q622">
            <v>0</v>
          </cell>
          <cell r="R622">
            <v>0</v>
          </cell>
          <cell r="S622">
            <v>3.2</v>
          </cell>
          <cell r="T622">
            <v>0.2</v>
          </cell>
          <cell r="U622">
            <v>0</v>
          </cell>
          <cell r="V622">
            <v>84.2</v>
          </cell>
          <cell r="W622">
            <v>0</v>
          </cell>
          <cell r="X622">
            <v>1</v>
          </cell>
          <cell r="Y622">
            <v>16</v>
          </cell>
          <cell r="Z622">
            <v>9</v>
          </cell>
          <cell r="AA622">
            <v>0</v>
          </cell>
          <cell r="AB622">
            <v>0</v>
          </cell>
          <cell r="AC622">
            <v>0.02</v>
          </cell>
          <cell r="AD622">
            <v>0.18</v>
          </cell>
          <cell r="AE622">
            <v>0.2</v>
          </cell>
          <cell r="AF622">
            <v>0.9</v>
          </cell>
          <cell r="AG622">
            <v>0.7</v>
          </cell>
          <cell r="AH622">
            <v>0.03</v>
          </cell>
          <cell r="AI622">
            <v>0</v>
          </cell>
          <cell r="AJ622">
            <v>0</v>
          </cell>
          <cell r="AK622">
            <v>6</v>
          </cell>
          <cell r="AL622">
            <v>0.75</v>
          </cell>
          <cell r="AM622">
            <v>60</v>
          </cell>
          <cell r="AN622">
            <v>120</v>
          </cell>
          <cell r="AO622">
            <v>81</v>
          </cell>
          <cell r="AP622">
            <v>72</v>
          </cell>
          <cell r="AQ622">
            <v>8</v>
          </cell>
          <cell r="AR622">
            <v>0.2</v>
          </cell>
          <cell r="AS622">
            <v>0.3</v>
          </cell>
          <cell r="AU622">
            <v>18</v>
          </cell>
        </row>
        <row r="623">
          <cell r="A623">
            <v>73</v>
          </cell>
          <cell r="B623" t="str">
            <v xml:space="preserve">Iogurte líquido meio gordo, aromatizado, açucarado </v>
          </cell>
          <cell r="C623" t="str">
            <v>Leite e produtos lácteos</v>
          </cell>
          <cell r="D623" t="str">
            <v xml:space="preserve">Leite ou nata fermentados </v>
          </cell>
          <cell r="E623" t="str">
            <v>Produtos de leite fermentados</v>
          </cell>
          <cell r="F623">
            <v>70</v>
          </cell>
          <cell r="G623">
            <v>297</v>
          </cell>
          <cell r="H623">
            <v>1.3</v>
          </cell>
          <cell r="I623">
            <v>0.7</v>
          </cell>
          <cell r="J623">
            <v>0.3</v>
          </cell>
          <cell r="K623">
            <v>0</v>
          </cell>
          <cell r="L623">
            <v>0</v>
          </cell>
          <cell r="M623">
            <v>0.1</v>
          </cell>
          <cell r="N623">
            <v>11.5</v>
          </cell>
          <cell r="O623">
            <v>11.5</v>
          </cell>
          <cell r="P623">
            <v>0</v>
          </cell>
          <cell r="Q623">
            <v>0</v>
          </cell>
          <cell r="R623">
            <v>0</v>
          </cell>
          <cell r="S623">
            <v>3</v>
          </cell>
          <cell r="T623">
            <v>0.1</v>
          </cell>
          <cell r="U623">
            <v>0</v>
          </cell>
          <cell r="V623">
            <v>83.3</v>
          </cell>
          <cell r="W623">
            <v>0.2</v>
          </cell>
          <cell r="X623">
            <v>3</v>
          </cell>
          <cell r="Y623">
            <v>33</v>
          </cell>
          <cell r="Z623">
            <v>19</v>
          </cell>
          <cell r="AA623">
            <v>0</v>
          </cell>
          <cell r="AB623">
            <v>0.02</v>
          </cell>
          <cell r="AC623">
            <v>0.02</v>
          </cell>
          <cell r="AD623">
            <v>0.17</v>
          </cell>
          <cell r="AE623">
            <v>0.2</v>
          </cell>
          <cell r="AF623">
            <v>0.8</v>
          </cell>
          <cell r="AG623">
            <v>0.6</v>
          </cell>
          <cell r="AH623">
            <v>0.03</v>
          </cell>
          <cell r="AI623">
            <v>0</v>
          </cell>
          <cell r="AJ623">
            <v>0</v>
          </cell>
          <cell r="AK623">
            <v>6.4</v>
          </cell>
          <cell r="AL623">
            <v>0.75</v>
          </cell>
          <cell r="AM623">
            <v>42</v>
          </cell>
          <cell r="AN623">
            <v>98</v>
          </cell>
          <cell r="AO623">
            <v>110</v>
          </cell>
          <cell r="AP623">
            <v>78</v>
          </cell>
          <cell r="AQ623">
            <v>8</v>
          </cell>
          <cell r="AR623">
            <v>0.2</v>
          </cell>
          <cell r="AS623">
            <v>0.3</v>
          </cell>
          <cell r="AU623">
            <v>18</v>
          </cell>
        </row>
        <row r="624">
          <cell r="A624">
            <v>71</v>
          </cell>
          <cell r="B624" t="str">
            <v>Iogurte líquido meio gordo, natural, açucarado</v>
          </cell>
          <cell r="C624" t="str">
            <v>Leite e produtos lácteos</v>
          </cell>
          <cell r="D624" t="str">
            <v xml:space="preserve">Leite ou nata fermentados </v>
          </cell>
          <cell r="E624" t="str">
            <v>Produtos de leite fermentados</v>
          </cell>
          <cell r="F624">
            <v>70</v>
          </cell>
          <cell r="G624">
            <v>295</v>
          </cell>
          <cell r="H624">
            <v>1.4</v>
          </cell>
          <cell r="I624">
            <v>0.8</v>
          </cell>
          <cell r="J624">
            <v>0.3</v>
          </cell>
          <cell r="K624">
            <v>0</v>
          </cell>
          <cell r="L624">
            <v>0</v>
          </cell>
          <cell r="M624">
            <v>0.1</v>
          </cell>
          <cell r="N624">
            <v>11.2</v>
          </cell>
          <cell r="O624">
            <v>11.2</v>
          </cell>
          <cell r="P624">
            <v>0</v>
          </cell>
          <cell r="Q624">
            <v>0</v>
          </cell>
          <cell r="R624">
            <v>0</v>
          </cell>
          <cell r="S624">
            <v>3.1</v>
          </cell>
          <cell r="T624">
            <v>0.1</v>
          </cell>
          <cell r="U624">
            <v>0</v>
          </cell>
          <cell r="V624">
            <v>83.6</v>
          </cell>
          <cell r="W624">
            <v>0</v>
          </cell>
          <cell r="X624">
            <v>3</v>
          </cell>
          <cell r="Y624">
            <v>33</v>
          </cell>
          <cell r="Z624">
            <v>19</v>
          </cell>
          <cell r="AA624">
            <v>0</v>
          </cell>
          <cell r="AB624">
            <v>0.02</v>
          </cell>
          <cell r="AC624">
            <v>0.02</v>
          </cell>
          <cell r="AD624">
            <v>0.25</v>
          </cell>
          <cell r="AE624">
            <v>0.2</v>
          </cell>
          <cell r="AF624">
            <v>0.9</v>
          </cell>
          <cell r="AG624">
            <v>0.7</v>
          </cell>
          <cell r="AH624">
            <v>0.05</v>
          </cell>
          <cell r="AI624">
            <v>0</v>
          </cell>
          <cell r="AJ624">
            <v>0</v>
          </cell>
          <cell r="AK624">
            <v>1.1000000000000001</v>
          </cell>
          <cell r="AL624">
            <v>0.7</v>
          </cell>
          <cell r="AM624">
            <v>46</v>
          </cell>
          <cell r="AN624">
            <v>160</v>
          </cell>
          <cell r="AO624">
            <v>100</v>
          </cell>
          <cell r="AP624">
            <v>85</v>
          </cell>
          <cell r="AQ624">
            <v>8</v>
          </cell>
          <cell r="AR624">
            <v>0.2</v>
          </cell>
          <cell r="AS624">
            <v>0.4</v>
          </cell>
          <cell r="AU624">
            <v>18</v>
          </cell>
        </row>
        <row r="625">
          <cell r="A625">
            <v>78</v>
          </cell>
          <cell r="B625" t="str">
            <v xml:space="preserve">Iogurte magro, aromatizado, açucarado </v>
          </cell>
          <cell r="C625" t="str">
            <v>Leite e produtos lácteos</v>
          </cell>
          <cell r="D625" t="str">
            <v xml:space="preserve">Leite ou nata fermentados </v>
          </cell>
          <cell r="E625" t="str">
            <v>Produtos de leite fermentados</v>
          </cell>
          <cell r="F625">
            <v>69</v>
          </cell>
          <cell r="G625">
            <v>294</v>
          </cell>
          <cell r="H625">
            <v>0.1</v>
          </cell>
          <cell r="I625">
            <v>0.1</v>
          </cell>
          <cell r="J625">
            <v>0</v>
          </cell>
          <cell r="K625">
            <v>0</v>
          </cell>
          <cell r="L625">
            <v>0</v>
          </cell>
          <cell r="M625">
            <v>0</v>
          </cell>
          <cell r="N625">
            <v>11.8</v>
          </cell>
          <cell r="O625">
            <v>11.8</v>
          </cell>
          <cell r="P625">
            <v>0</v>
          </cell>
          <cell r="Q625">
            <v>0</v>
          </cell>
          <cell r="R625">
            <v>0</v>
          </cell>
          <cell r="S625">
            <v>5</v>
          </cell>
          <cell r="T625">
            <v>0.2</v>
          </cell>
          <cell r="U625">
            <v>0</v>
          </cell>
          <cell r="V625">
            <v>82</v>
          </cell>
          <cell r="W625">
            <v>0.4</v>
          </cell>
          <cell r="X625">
            <v>1</v>
          </cell>
          <cell r="Y625">
            <v>18</v>
          </cell>
          <cell r="Z625">
            <v>10</v>
          </cell>
          <cell r="AA625">
            <v>0</v>
          </cell>
          <cell r="AB625">
            <v>0</v>
          </cell>
          <cell r="AC625">
            <v>0.04</v>
          </cell>
          <cell r="AD625">
            <v>0.3</v>
          </cell>
          <cell r="AE625">
            <v>0.2</v>
          </cell>
          <cell r="AF625">
            <v>0.3</v>
          </cell>
          <cell r="AG625">
            <v>0.1</v>
          </cell>
          <cell r="AH625">
            <v>0.03</v>
          </cell>
          <cell r="AI625">
            <v>0</v>
          </cell>
          <cell r="AJ625">
            <v>0</v>
          </cell>
          <cell r="AK625">
            <v>6.8</v>
          </cell>
          <cell r="AL625">
            <v>0.75</v>
          </cell>
          <cell r="AM625">
            <v>73</v>
          </cell>
          <cell r="AN625">
            <v>210</v>
          </cell>
          <cell r="AO625">
            <v>150</v>
          </cell>
          <cell r="AP625">
            <v>120</v>
          </cell>
          <cell r="AQ625">
            <v>12</v>
          </cell>
          <cell r="AR625">
            <v>0.3</v>
          </cell>
          <cell r="AS625">
            <v>0.4</v>
          </cell>
          <cell r="AU625">
            <v>18</v>
          </cell>
        </row>
        <row r="626">
          <cell r="A626">
            <v>69</v>
          </cell>
          <cell r="B626" t="str">
            <v>Iogurte magro, com cereais e edulcorantes</v>
          </cell>
          <cell r="C626" t="str">
            <v>Leite e produtos lácteos</v>
          </cell>
          <cell r="D626" t="str">
            <v xml:space="preserve">Leite ou nata fermentados </v>
          </cell>
          <cell r="E626" t="str">
            <v>Produtos de leite fermentados</v>
          </cell>
          <cell r="F626">
            <v>50</v>
          </cell>
          <cell r="G626">
            <v>210</v>
          </cell>
          <cell r="H626">
            <v>0.4</v>
          </cell>
          <cell r="I626">
            <v>0.2</v>
          </cell>
          <cell r="J626">
            <v>0.1</v>
          </cell>
          <cell r="K626">
            <v>0</v>
          </cell>
          <cell r="L626">
            <v>0</v>
          </cell>
          <cell r="M626">
            <v>0</v>
          </cell>
          <cell r="N626">
            <v>5.7</v>
          </cell>
          <cell r="O626">
            <v>5.7</v>
          </cell>
          <cell r="P626">
            <v>0</v>
          </cell>
          <cell r="Q626">
            <v>0</v>
          </cell>
          <cell r="R626">
            <v>1</v>
          </cell>
          <cell r="S626">
            <v>4.3</v>
          </cell>
          <cell r="T626">
            <v>0.2</v>
          </cell>
          <cell r="U626">
            <v>0</v>
          </cell>
          <cell r="V626">
            <v>87.6</v>
          </cell>
          <cell r="W626">
            <v>1.3</v>
          </cell>
          <cell r="X626">
            <v>2</v>
          </cell>
          <cell r="Y626">
            <v>30</v>
          </cell>
          <cell r="Z626">
            <v>17</v>
          </cell>
          <cell r="AA626">
            <v>0</v>
          </cell>
          <cell r="AB626">
            <v>0</v>
          </cell>
          <cell r="AC626">
            <v>0.04</v>
          </cell>
          <cell r="AD626">
            <v>0.25</v>
          </cell>
          <cell r="AE626">
            <v>0.2</v>
          </cell>
          <cell r="AF626">
            <v>1.1000000000000001</v>
          </cell>
          <cell r="AG626">
            <v>0.9</v>
          </cell>
          <cell r="AH626">
            <v>0.04</v>
          </cell>
          <cell r="AI626">
            <v>0</v>
          </cell>
          <cell r="AJ626">
            <v>0</v>
          </cell>
          <cell r="AK626">
            <v>1.7</v>
          </cell>
          <cell r="AL626">
            <v>0.75</v>
          </cell>
          <cell r="AM626">
            <v>92</v>
          </cell>
          <cell r="AN626">
            <v>200</v>
          </cell>
          <cell r="AO626">
            <v>120</v>
          </cell>
          <cell r="AP626">
            <v>100</v>
          </cell>
          <cell r="AQ626">
            <v>17</v>
          </cell>
          <cell r="AR626">
            <v>0.3</v>
          </cell>
          <cell r="AS626">
            <v>0.4</v>
          </cell>
        </row>
        <row r="627">
          <cell r="A627">
            <v>79</v>
          </cell>
          <cell r="B627" t="str">
            <v xml:space="preserve">Iogurte magro, natural </v>
          </cell>
          <cell r="C627" t="str">
            <v>Leite e produtos lácteos</v>
          </cell>
          <cell r="D627" t="str">
            <v xml:space="preserve">Leite ou nata fermentados </v>
          </cell>
          <cell r="E627" t="str">
            <v>Produtos de leite fermentados</v>
          </cell>
          <cell r="F627">
            <v>42</v>
          </cell>
          <cell r="G627">
            <v>177</v>
          </cell>
          <cell r="H627">
            <v>0.2</v>
          </cell>
          <cell r="I627">
            <v>0.1</v>
          </cell>
          <cell r="J627">
            <v>0.1</v>
          </cell>
          <cell r="K627">
            <v>0</v>
          </cell>
          <cell r="L627">
            <v>0</v>
          </cell>
          <cell r="M627">
            <v>0</v>
          </cell>
          <cell r="N627">
            <v>5.2</v>
          </cell>
          <cell r="O627">
            <v>5.2</v>
          </cell>
          <cell r="P627">
            <v>0</v>
          </cell>
          <cell r="Q627">
            <v>0</v>
          </cell>
          <cell r="R627">
            <v>0</v>
          </cell>
          <cell r="S627">
            <v>4.5999999999999996</v>
          </cell>
          <cell r="T627">
            <v>0.2</v>
          </cell>
          <cell r="U627">
            <v>0</v>
          </cell>
          <cell r="V627">
            <v>89</v>
          </cell>
          <cell r="W627">
            <v>0.3</v>
          </cell>
          <cell r="X627">
            <v>2</v>
          </cell>
          <cell r="Y627">
            <v>17</v>
          </cell>
          <cell r="Z627">
            <v>10</v>
          </cell>
          <cell r="AA627">
            <v>0</v>
          </cell>
          <cell r="AB627">
            <v>0</v>
          </cell>
          <cell r="AC627">
            <v>0.04</v>
          </cell>
          <cell r="AD627">
            <v>0.27</v>
          </cell>
          <cell r="AE627">
            <v>0.2</v>
          </cell>
          <cell r="AF627">
            <v>1.2</v>
          </cell>
          <cell r="AG627">
            <v>1</v>
          </cell>
          <cell r="AH627">
            <v>0.03</v>
          </cell>
          <cell r="AI627">
            <v>0</v>
          </cell>
          <cell r="AJ627">
            <v>0</v>
          </cell>
          <cell r="AK627">
            <v>1.5</v>
          </cell>
          <cell r="AL627">
            <v>0.75</v>
          </cell>
          <cell r="AM627">
            <v>72</v>
          </cell>
          <cell r="AN627">
            <v>200</v>
          </cell>
          <cell r="AO627">
            <v>160</v>
          </cell>
          <cell r="AP627">
            <v>130</v>
          </cell>
          <cell r="AQ627">
            <v>14</v>
          </cell>
          <cell r="AR627">
            <v>0.2</v>
          </cell>
          <cell r="AS627">
            <v>0.6</v>
          </cell>
          <cell r="AU627">
            <v>18</v>
          </cell>
        </row>
        <row r="628">
          <cell r="A628">
            <v>68</v>
          </cell>
          <cell r="B628" t="str">
            <v xml:space="preserve">Iogurte magro, natural, com edulcorantes </v>
          </cell>
          <cell r="C628" t="str">
            <v>Leite e produtos lácteos</v>
          </cell>
          <cell r="D628" t="str">
            <v xml:space="preserve">Leite ou nata fermentados </v>
          </cell>
          <cell r="E628" t="str">
            <v>Produtos de leite fermentados</v>
          </cell>
          <cell r="F628">
            <v>47</v>
          </cell>
          <cell r="G628">
            <v>202</v>
          </cell>
          <cell r="H628">
            <v>0.1</v>
          </cell>
          <cell r="I628">
            <v>0.1</v>
          </cell>
          <cell r="J628">
            <v>0</v>
          </cell>
          <cell r="K628">
            <v>0</v>
          </cell>
          <cell r="L628">
            <v>0</v>
          </cell>
          <cell r="M628">
            <v>0</v>
          </cell>
          <cell r="N628">
            <v>6.3</v>
          </cell>
          <cell r="O628">
            <v>6.3</v>
          </cell>
          <cell r="P628">
            <v>0</v>
          </cell>
          <cell r="Q628">
            <v>0</v>
          </cell>
          <cell r="R628">
            <v>0</v>
          </cell>
          <cell r="S628">
            <v>5</v>
          </cell>
          <cell r="T628">
            <v>0.2</v>
          </cell>
          <cell r="U628">
            <v>0</v>
          </cell>
          <cell r="V628">
            <v>87.4</v>
          </cell>
          <cell r="W628">
            <v>0.5</v>
          </cell>
          <cell r="X628">
            <v>2</v>
          </cell>
          <cell r="Y628">
            <v>17</v>
          </cell>
          <cell r="Z628">
            <v>41</v>
          </cell>
          <cell r="AA628">
            <v>0</v>
          </cell>
          <cell r="AB628">
            <v>0</v>
          </cell>
          <cell r="AC628">
            <v>0.04</v>
          </cell>
          <cell r="AD628">
            <v>0.25</v>
          </cell>
          <cell r="AE628">
            <v>0.2</v>
          </cell>
          <cell r="AF628">
            <v>1.3</v>
          </cell>
          <cell r="AG628">
            <v>1.1000000000000001</v>
          </cell>
          <cell r="AH628">
            <v>0.04</v>
          </cell>
          <cell r="AI628">
            <v>0</v>
          </cell>
          <cell r="AJ628">
            <v>0</v>
          </cell>
          <cell r="AK628">
            <v>1.8</v>
          </cell>
          <cell r="AL628">
            <v>0.75</v>
          </cell>
          <cell r="AM628">
            <v>92</v>
          </cell>
          <cell r="AN628">
            <v>260</v>
          </cell>
          <cell r="AO628">
            <v>160</v>
          </cell>
          <cell r="AP628">
            <v>140</v>
          </cell>
          <cell r="AQ628">
            <v>14</v>
          </cell>
          <cell r="AR628">
            <v>0.1</v>
          </cell>
          <cell r="AS628">
            <v>0.1</v>
          </cell>
          <cell r="AU628">
            <v>18</v>
          </cell>
        </row>
        <row r="629">
          <cell r="A629">
            <v>1900000102</v>
          </cell>
          <cell r="B629" t="str">
            <v>Iogurte meio gordo, aromatizado, açucarado</v>
          </cell>
          <cell r="C629" t="str">
            <v>Leite e produtos lácteos</v>
          </cell>
          <cell r="D629" t="str">
            <v xml:space="preserve">Leite ou nata fermentados </v>
          </cell>
          <cell r="E629" t="str">
            <v>Produtos de leite fermentados</v>
          </cell>
          <cell r="F629">
            <v>79</v>
          </cell>
          <cell r="G629">
            <v>333</v>
          </cell>
          <cell r="H629">
            <v>1.8</v>
          </cell>
          <cell r="I629">
            <v>1</v>
          </cell>
          <cell r="J629">
            <v>0.5</v>
          </cell>
          <cell r="K629">
            <v>0.1</v>
          </cell>
          <cell r="L629">
            <v>0.05</v>
          </cell>
          <cell r="M629">
            <v>0.1</v>
          </cell>
          <cell r="N629">
            <v>11.3</v>
          </cell>
          <cell r="O629">
            <v>11.3</v>
          </cell>
          <cell r="P629">
            <v>0</v>
          </cell>
          <cell r="Q629">
            <v>0</v>
          </cell>
          <cell r="R629">
            <v>0</v>
          </cell>
          <cell r="S629">
            <v>4.3</v>
          </cell>
          <cell r="T629">
            <v>0.2</v>
          </cell>
          <cell r="U629">
            <v>0</v>
          </cell>
          <cell r="V629">
            <v>81.7</v>
          </cell>
          <cell r="W629">
            <v>0.2</v>
          </cell>
          <cell r="X629">
            <v>7</v>
          </cell>
          <cell r="Y629">
            <v>38</v>
          </cell>
          <cell r="Z629">
            <v>22</v>
          </cell>
          <cell r="AA629">
            <v>0</v>
          </cell>
          <cell r="AB629">
            <v>0.03</v>
          </cell>
          <cell r="AC629">
            <v>0.04</v>
          </cell>
          <cell r="AD629">
            <v>0.25</v>
          </cell>
          <cell r="AE629">
            <v>0.2</v>
          </cell>
          <cell r="AF629">
            <v>1.1000000000000001</v>
          </cell>
          <cell r="AG629">
            <v>0.9</v>
          </cell>
          <cell r="AH629">
            <v>0.04</v>
          </cell>
          <cell r="AI629">
            <v>0</v>
          </cell>
          <cell r="AJ629">
            <v>0</v>
          </cell>
          <cell r="AK629">
            <v>7</v>
          </cell>
          <cell r="AL629">
            <v>0.75</v>
          </cell>
          <cell r="AM629">
            <v>70</v>
          </cell>
          <cell r="AN629">
            <v>180</v>
          </cell>
          <cell r="AO629">
            <v>130</v>
          </cell>
          <cell r="AP629">
            <v>110</v>
          </cell>
          <cell r="AQ629">
            <v>12</v>
          </cell>
          <cell r="AR629">
            <v>0.2</v>
          </cell>
          <cell r="AS629">
            <v>0.5</v>
          </cell>
        </row>
        <row r="630">
          <cell r="A630">
            <v>75</v>
          </cell>
          <cell r="B630" t="str">
            <v>Iogurte meio gordo, com polpa e/ou pedaços de fruta, açucarado</v>
          </cell>
          <cell r="C630" t="str">
            <v>Leite e produtos lácteos</v>
          </cell>
          <cell r="D630" t="str">
            <v xml:space="preserve">Leite ou nata fermentados </v>
          </cell>
          <cell r="E630" t="str">
            <v>Produtos de leite fermentados</v>
          </cell>
          <cell r="F630">
            <v>92</v>
          </cell>
          <cell r="G630">
            <v>390</v>
          </cell>
          <cell r="H630">
            <v>1.7</v>
          </cell>
          <cell r="I630">
            <v>1</v>
          </cell>
          <cell r="J630">
            <v>0.4</v>
          </cell>
          <cell r="K630">
            <v>0.1</v>
          </cell>
          <cell r="L630">
            <v>0</v>
          </cell>
          <cell r="M630">
            <v>0.1</v>
          </cell>
          <cell r="N630">
            <v>14.6</v>
          </cell>
          <cell r="O630">
            <v>14.6</v>
          </cell>
          <cell r="P630">
            <v>0</v>
          </cell>
          <cell r="Q630">
            <v>0</v>
          </cell>
          <cell r="R630">
            <v>0</v>
          </cell>
          <cell r="S630">
            <v>4.3</v>
          </cell>
          <cell r="T630">
            <v>0.2</v>
          </cell>
          <cell r="U630">
            <v>0</v>
          </cell>
          <cell r="V630">
            <v>78.2</v>
          </cell>
          <cell r="W630">
            <v>0.5</v>
          </cell>
          <cell r="X630">
            <v>6</v>
          </cell>
          <cell r="Y630">
            <v>36</v>
          </cell>
          <cell r="Z630">
            <v>20</v>
          </cell>
          <cell r="AA630">
            <v>0</v>
          </cell>
          <cell r="AB630">
            <v>0.03</v>
          </cell>
          <cell r="AC630">
            <v>0.03</v>
          </cell>
          <cell r="AD630">
            <v>0.25</v>
          </cell>
          <cell r="AE630">
            <v>0.1</v>
          </cell>
          <cell r="AF630">
            <v>1</v>
          </cell>
          <cell r="AG630">
            <v>0.9</v>
          </cell>
          <cell r="AH630">
            <v>0.04</v>
          </cell>
          <cell r="AI630">
            <v>0</v>
          </cell>
          <cell r="AJ630">
            <v>0</v>
          </cell>
          <cell r="AK630">
            <v>8.3000000000000007</v>
          </cell>
          <cell r="AL630">
            <v>0.75</v>
          </cell>
          <cell r="AM630">
            <v>72</v>
          </cell>
          <cell r="AN630">
            <v>210</v>
          </cell>
          <cell r="AO630">
            <v>130</v>
          </cell>
          <cell r="AP630">
            <v>110</v>
          </cell>
          <cell r="AQ630">
            <v>12</v>
          </cell>
          <cell r="AR630">
            <v>0.2</v>
          </cell>
          <cell r="AS630">
            <v>0.5</v>
          </cell>
          <cell r="AU630">
            <v>18</v>
          </cell>
        </row>
        <row r="631">
          <cell r="A631">
            <v>76</v>
          </cell>
          <cell r="B631" t="str">
            <v>Iogurte meio gordo, natural</v>
          </cell>
          <cell r="C631" t="str">
            <v>Leite e produtos lácteos</v>
          </cell>
          <cell r="D631" t="str">
            <v xml:space="preserve">Leite ou nata fermentados </v>
          </cell>
          <cell r="E631" t="str">
            <v>Produtos de leite fermentados</v>
          </cell>
          <cell r="F631">
            <v>54</v>
          </cell>
          <cell r="G631">
            <v>228</v>
          </cell>
          <cell r="H631">
            <v>1.8</v>
          </cell>
          <cell r="I631">
            <v>1</v>
          </cell>
          <cell r="J631">
            <v>0.4</v>
          </cell>
          <cell r="K631">
            <v>0.1</v>
          </cell>
          <cell r="L631">
            <v>0.1</v>
          </cell>
          <cell r="M631">
            <v>0.1</v>
          </cell>
          <cell r="N631">
            <v>5</v>
          </cell>
          <cell r="O631">
            <v>5</v>
          </cell>
          <cell r="P631">
            <v>0</v>
          </cell>
          <cell r="Q631">
            <v>0</v>
          </cell>
          <cell r="R631">
            <v>0</v>
          </cell>
          <cell r="S631">
            <v>4.2</v>
          </cell>
          <cell r="T631">
            <v>0.2</v>
          </cell>
          <cell r="U631">
            <v>0</v>
          </cell>
          <cell r="V631">
            <v>87.9</v>
          </cell>
          <cell r="W631">
            <v>0.4</v>
          </cell>
          <cell r="X631">
            <v>6</v>
          </cell>
          <cell r="Y631">
            <v>30</v>
          </cell>
          <cell r="Z631">
            <v>17</v>
          </cell>
          <cell r="AA631">
            <v>0</v>
          </cell>
          <cell r="AB631">
            <v>0.03</v>
          </cell>
          <cell r="AC631">
            <v>0.03</v>
          </cell>
          <cell r="AD631">
            <v>0.24</v>
          </cell>
          <cell r="AE631">
            <v>0.2</v>
          </cell>
          <cell r="AF631">
            <v>1.1000000000000001</v>
          </cell>
          <cell r="AG631">
            <v>0.9</v>
          </cell>
          <cell r="AH631">
            <v>0.03</v>
          </cell>
          <cell r="AI631">
            <v>0</v>
          </cell>
          <cell r="AJ631">
            <v>0</v>
          </cell>
          <cell r="AK631">
            <v>1.7</v>
          </cell>
          <cell r="AL631">
            <v>0.75</v>
          </cell>
          <cell r="AM631">
            <v>62</v>
          </cell>
          <cell r="AN631">
            <v>180</v>
          </cell>
          <cell r="AO631">
            <v>120</v>
          </cell>
          <cell r="AP631">
            <v>110</v>
          </cell>
          <cell r="AQ631">
            <v>12</v>
          </cell>
          <cell r="AR631">
            <v>0.2</v>
          </cell>
          <cell r="AS631">
            <v>0.5</v>
          </cell>
          <cell r="AU631">
            <v>18</v>
          </cell>
        </row>
        <row r="632">
          <cell r="A632">
            <v>70</v>
          </cell>
          <cell r="B632" t="str">
            <v xml:space="preserve">Iogurte meio gordo, natural, açucarado </v>
          </cell>
          <cell r="C632" t="str">
            <v>Leite e produtos lácteos</v>
          </cell>
          <cell r="D632" t="str">
            <v xml:space="preserve">Leite ou nata fermentados </v>
          </cell>
          <cell r="E632" t="str">
            <v>Produtos de leite fermentados</v>
          </cell>
          <cell r="F632">
            <v>91</v>
          </cell>
          <cell r="G632">
            <v>386</v>
          </cell>
          <cell r="H632">
            <v>2.1</v>
          </cell>
          <cell r="I632">
            <v>1.2</v>
          </cell>
          <cell r="J632">
            <v>0.5</v>
          </cell>
          <cell r="K632">
            <v>0.1</v>
          </cell>
          <cell r="L632">
            <v>0.1</v>
          </cell>
          <cell r="M632">
            <v>0.1</v>
          </cell>
          <cell r="N632">
            <v>13.1</v>
          </cell>
          <cell r="O632">
            <v>13.1</v>
          </cell>
          <cell r="P632">
            <v>0</v>
          </cell>
          <cell r="Q632">
            <v>0</v>
          </cell>
          <cell r="R632">
            <v>0</v>
          </cell>
          <cell r="S632">
            <v>4.7</v>
          </cell>
          <cell r="T632">
            <v>0.2</v>
          </cell>
          <cell r="U632">
            <v>0</v>
          </cell>
          <cell r="V632">
            <v>78.900000000000006</v>
          </cell>
          <cell r="W632">
            <v>0.5</v>
          </cell>
          <cell r="X632">
            <v>8</v>
          </cell>
          <cell r="Y632">
            <v>45</v>
          </cell>
          <cell r="Z632">
            <v>26</v>
          </cell>
          <cell r="AA632">
            <v>0</v>
          </cell>
          <cell r="AB632">
            <v>0.04</v>
          </cell>
          <cell r="AC632">
            <v>0.04</v>
          </cell>
          <cell r="AD632">
            <v>0.27</v>
          </cell>
          <cell r="AE632">
            <v>0.2</v>
          </cell>
          <cell r="AF632">
            <v>1.2</v>
          </cell>
          <cell r="AG632">
            <v>1</v>
          </cell>
          <cell r="AH632">
            <v>0.04</v>
          </cell>
          <cell r="AI632">
            <v>0</v>
          </cell>
          <cell r="AJ632">
            <v>0</v>
          </cell>
          <cell r="AK632">
            <v>8</v>
          </cell>
          <cell r="AL632">
            <v>0.75</v>
          </cell>
          <cell r="AM632">
            <v>81</v>
          </cell>
          <cell r="AN632">
            <v>230</v>
          </cell>
          <cell r="AO632">
            <v>160</v>
          </cell>
          <cell r="AP632">
            <v>140</v>
          </cell>
          <cell r="AQ632">
            <v>14</v>
          </cell>
          <cell r="AR632">
            <v>0.2</v>
          </cell>
          <cell r="AS632">
            <v>0.6</v>
          </cell>
          <cell r="AU632">
            <v>18</v>
          </cell>
        </row>
        <row r="633">
          <cell r="A633">
            <v>1920000013</v>
          </cell>
          <cell r="B633" t="str">
            <v>Iogurte sem lactose enriquecido em proteína, magro, aromatizado, com pedaços e/ou polpa de fruta, açucarado</v>
          </cell>
          <cell r="C633" t="str">
            <v>Leite e produtos lácteos</v>
          </cell>
          <cell r="D633" t="str">
            <v xml:space="preserve">Leite ou nata fermentados </v>
          </cell>
          <cell r="E633" t="str">
            <v>Produtos de leite fermentados</v>
          </cell>
          <cell r="F633">
            <v>76</v>
          </cell>
          <cell r="G633">
            <v>323</v>
          </cell>
          <cell r="H633">
            <v>0</v>
          </cell>
          <cell r="I633">
            <v>0</v>
          </cell>
          <cell r="J633">
            <v>0</v>
          </cell>
          <cell r="K633">
            <v>0</v>
          </cell>
          <cell r="L633">
            <v>0</v>
          </cell>
          <cell r="M633">
            <v>0</v>
          </cell>
          <cell r="N633">
            <v>9.6999999999999993</v>
          </cell>
          <cell r="O633">
            <v>8.9</v>
          </cell>
          <cell r="P633">
            <v>0</v>
          </cell>
          <cell r="Q633">
            <v>0</v>
          </cell>
          <cell r="R633">
            <v>0</v>
          </cell>
          <cell r="S633">
            <v>9</v>
          </cell>
          <cell r="T633">
            <v>0.2</v>
          </cell>
          <cell r="U633">
            <v>0</v>
          </cell>
          <cell r="V633">
            <v>82</v>
          </cell>
          <cell r="W633">
            <v>0.4</v>
          </cell>
          <cell r="X633">
            <v>1</v>
          </cell>
          <cell r="Y633">
            <v>18</v>
          </cell>
          <cell r="Z633">
            <v>10</v>
          </cell>
          <cell r="AA633">
            <v>0</v>
          </cell>
          <cell r="AB633">
            <v>0</v>
          </cell>
          <cell r="AC633">
            <v>0.04</v>
          </cell>
          <cell r="AD633">
            <v>0.3</v>
          </cell>
          <cell r="AE633">
            <v>0.2</v>
          </cell>
          <cell r="AF633">
            <v>0.3</v>
          </cell>
          <cell r="AG633">
            <v>0.1</v>
          </cell>
          <cell r="AH633">
            <v>0.03</v>
          </cell>
          <cell r="AI633">
            <v>0</v>
          </cell>
          <cell r="AJ633">
            <v>0</v>
          </cell>
          <cell r="AK633">
            <v>6.8</v>
          </cell>
          <cell r="AL633">
            <v>0.75</v>
          </cell>
          <cell r="AM633">
            <v>73</v>
          </cell>
          <cell r="AN633">
            <v>210</v>
          </cell>
          <cell r="AO633">
            <v>92</v>
          </cell>
          <cell r="AP633">
            <v>120</v>
          </cell>
          <cell r="AQ633">
            <v>12</v>
          </cell>
          <cell r="AR633">
            <v>0.3</v>
          </cell>
          <cell r="AS633">
            <v>0.4</v>
          </cell>
        </row>
        <row r="634">
          <cell r="A634">
            <v>1920000004</v>
          </cell>
          <cell r="B634" t="str">
            <v>Iogurte sem lactose líquido, magro, aromatizado, com polpa de fruta, açucarado</v>
          </cell>
          <cell r="C634" t="str">
            <v>Leite e produtos lácteos</v>
          </cell>
          <cell r="D634" t="str">
            <v xml:space="preserve">Leite ou nata fermentados </v>
          </cell>
          <cell r="E634" t="str">
            <v>Produtos de leite fermentados</v>
          </cell>
          <cell r="F634">
            <v>78</v>
          </cell>
          <cell r="G634">
            <v>332</v>
          </cell>
          <cell r="H634">
            <v>0.2</v>
          </cell>
          <cell r="I634">
            <v>0.1</v>
          </cell>
          <cell r="J634">
            <v>0.1</v>
          </cell>
          <cell r="K634">
            <v>0</v>
          </cell>
          <cell r="L634">
            <v>0</v>
          </cell>
          <cell r="M634">
            <v>0</v>
          </cell>
          <cell r="N634">
            <v>16</v>
          </cell>
          <cell r="O634">
            <v>16</v>
          </cell>
          <cell r="P634">
            <v>0</v>
          </cell>
          <cell r="Q634">
            <v>0</v>
          </cell>
          <cell r="R634">
            <v>0</v>
          </cell>
          <cell r="S634">
            <v>3.1</v>
          </cell>
          <cell r="T634">
            <v>0.2</v>
          </cell>
          <cell r="U634">
            <v>0</v>
          </cell>
          <cell r="V634">
            <v>84.2</v>
          </cell>
          <cell r="W634">
            <v>0</v>
          </cell>
          <cell r="X634">
            <v>1</v>
          </cell>
          <cell r="Y634">
            <v>16</v>
          </cell>
          <cell r="Z634">
            <v>9</v>
          </cell>
          <cell r="AA634">
            <v>0</v>
          </cell>
          <cell r="AB634">
            <v>0</v>
          </cell>
          <cell r="AC634">
            <v>0.02</v>
          </cell>
          <cell r="AD634">
            <v>0.17</v>
          </cell>
          <cell r="AE634">
            <v>0.2</v>
          </cell>
          <cell r="AF634">
            <v>0.9</v>
          </cell>
          <cell r="AG634">
            <v>0.7</v>
          </cell>
          <cell r="AH634">
            <v>0.03</v>
          </cell>
          <cell r="AI634">
            <v>0</v>
          </cell>
          <cell r="AJ634">
            <v>0</v>
          </cell>
          <cell r="AK634">
            <v>6</v>
          </cell>
          <cell r="AL634">
            <v>0.75</v>
          </cell>
          <cell r="AM634">
            <v>60</v>
          </cell>
          <cell r="AN634">
            <v>120</v>
          </cell>
          <cell r="AO634">
            <v>100</v>
          </cell>
          <cell r="AP634">
            <v>78</v>
          </cell>
          <cell r="AQ634">
            <v>8</v>
          </cell>
          <cell r="AR634">
            <v>0.2</v>
          </cell>
          <cell r="AS634">
            <v>0.3</v>
          </cell>
          <cell r="AU634">
            <v>18</v>
          </cell>
        </row>
        <row r="635">
          <cell r="A635">
            <v>1920000005</v>
          </cell>
          <cell r="B635" t="str">
            <v>Iogurte sem lactose líquido, magro, aromatizado, com polpa de fruta, com edulcorantes</v>
          </cell>
          <cell r="C635" t="str">
            <v>Leite e produtos lácteos</v>
          </cell>
          <cell r="D635" t="str">
            <v xml:space="preserve">Leite ou nata fermentados </v>
          </cell>
          <cell r="E635" t="str">
            <v>Produtos de leite fermentados</v>
          </cell>
          <cell r="F635">
            <v>34</v>
          </cell>
          <cell r="G635">
            <v>145</v>
          </cell>
          <cell r="H635">
            <v>0.1</v>
          </cell>
          <cell r="I635">
            <v>0</v>
          </cell>
          <cell r="J635">
            <v>0.1</v>
          </cell>
          <cell r="K635">
            <v>0</v>
          </cell>
          <cell r="L635">
            <v>0</v>
          </cell>
          <cell r="M635">
            <v>0</v>
          </cell>
          <cell r="N635">
            <v>5</v>
          </cell>
          <cell r="O635">
            <v>4.7</v>
          </cell>
          <cell r="P635">
            <v>0</v>
          </cell>
          <cell r="Q635">
            <v>0.3</v>
          </cell>
          <cell r="R635">
            <v>0.1</v>
          </cell>
          <cell r="S635">
            <v>3.3</v>
          </cell>
          <cell r="T635">
            <v>0.2</v>
          </cell>
          <cell r="U635">
            <v>0</v>
          </cell>
          <cell r="V635">
            <v>84.2</v>
          </cell>
          <cell r="W635">
            <v>0</v>
          </cell>
          <cell r="X635">
            <v>1</v>
          </cell>
          <cell r="Y635">
            <v>16</v>
          </cell>
          <cell r="Z635">
            <v>9</v>
          </cell>
          <cell r="AA635">
            <v>0</v>
          </cell>
          <cell r="AB635">
            <v>0</v>
          </cell>
          <cell r="AC635">
            <v>0.02</v>
          </cell>
          <cell r="AD635">
            <v>0.18</v>
          </cell>
          <cell r="AE635">
            <v>0.2</v>
          </cell>
          <cell r="AF635">
            <v>0.9</v>
          </cell>
          <cell r="AG635">
            <v>0.7</v>
          </cell>
          <cell r="AH635">
            <v>0.03</v>
          </cell>
          <cell r="AI635">
            <v>0</v>
          </cell>
          <cell r="AJ635">
            <v>0</v>
          </cell>
          <cell r="AK635">
            <v>6</v>
          </cell>
          <cell r="AL635">
            <v>0.75</v>
          </cell>
          <cell r="AM635">
            <v>60</v>
          </cell>
          <cell r="AN635">
            <v>120</v>
          </cell>
          <cell r="AO635">
            <v>120</v>
          </cell>
          <cell r="AP635">
            <v>72</v>
          </cell>
          <cell r="AQ635">
            <v>8</v>
          </cell>
          <cell r="AR635">
            <v>0.2</v>
          </cell>
          <cell r="AS635">
            <v>0.3</v>
          </cell>
        </row>
        <row r="636">
          <cell r="A636">
            <v>1920000003</v>
          </cell>
          <cell r="B636" t="str">
            <v>Iogurte sem lactose líquido, meio gordo, aromatizado, açucarado</v>
          </cell>
          <cell r="C636" t="str">
            <v>Leite e produtos lácteos</v>
          </cell>
          <cell r="D636" t="str">
            <v xml:space="preserve">Leite ou nata fermentados </v>
          </cell>
          <cell r="E636" t="str">
            <v>Produtos de leite fermentados</v>
          </cell>
          <cell r="F636">
            <v>71</v>
          </cell>
          <cell r="G636">
            <v>302</v>
          </cell>
          <cell r="H636">
            <v>1.4</v>
          </cell>
          <cell r="I636">
            <v>0.9</v>
          </cell>
          <cell r="J636">
            <v>0.3</v>
          </cell>
          <cell r="K636">
            <v>0</v>
          </cell>
          <cell r="L636">
            <v>0</v>
          </cell>
          <cell r="M636">
            <v>0.1</v>
          </cell>
          <cell r="N636">
            <v>11.8</v>
          </cell>
          <cell r="O636">
            <v>11.8</v>
          </cell>
          <cell r="P636">
            <v>0</v>
          </cell>
          <cell r="Q636">
            <v>0</v>
          </cell>
          <cell r="R636">
            <v>0</v>
          </cell>
          <cell r="S636">
            <v>2.8</v>
          </cell>
          <cell r="T636">
            <v>0.1</v>
          </cell>
          <cell r="U636">
            <v>0</v>
          </cell>
          <cell r="V636">
            <v>83.3</v>
          </cell>
          <cell r="W636">
            <v>0.2</v>
          </cell>
          <cell r="X636">
            <v>3</v>
          </cell>
          <cell r="Y636">
            <v>33</v>
          </cell>
          <cell r="Z636">
            <v>19</v>
          </cell>
          <cell r="AA636">
            <v>0</v>
          </cell>
          <cell r="AB636">
            <v>0.02</v>
          </cell>
          <cell r="AC636">
            <v>0.02</v>
          </cell>
          <cell r="AD636">
            <v>0.17</v>
          </cell>
          <cell r="AE636">
            <v>0.2</v>
          </cell>
          <cell r="AF636">
            <v>0.8</v>
          </cell>
          <cell r="AG636">
            <v>0.6</v>
          </cell>
          <cell r="AH636">
            <v>0.03</v>
          </cell>
          <cell r="AI636">
            <v>0</v>
          </cell>
          <cell r="AJ636">
            <v>0</v>
          </cell>
          <cell r="AK636">
            <v>6.4</v>
          </cell>
          <cell r="AL636">
            <v>0.75</v>
          </cell>
          <cell r="AM636">
            <v>42</v>
          </cell>
          <cell r="AN636">
            <v>98</v>
          </cell>
          <cell r="AO636">
            <v>100</v>
          </cell>
          <cell r="AP636">
            <v>78</v>
          </cell>
          <cell r="AQ636">
            <v>8</v>
          </cell>
          <cell r="AR636">
            <v>0.2</v>
          </cell>
          <cell r="AS636">
            <v>0.3</v>
          </cell>
        </row>
        <row r="637">
          <cell r="A637">
            <v>1920000001</v>
          </cell>
          <cell r="B637" t="str">
            <v>Iogurte sem lactose líquido, meio gordo, aromatizado, com polpa de fruta, açucarado</v>
          </cell>
          <cell r="C637" t="str">
            <v>Leite e produtos lácteos</v>
          </cell>
          <cell r="D637" t="str">
            <v xml:space="preserve">Leite ou nata fermentados </v>
          </cell>
          <cell r="E637" t="str">
            <v>Produtos de leite fermentados</v>
          </cell>
          <cell r="F637">
            <v>73</v>
          </cell>
          <cell r="G637">
            <v>308</v>
          </cell>
          <cell r="H637">
            <v>1.3</v>
          </cell>
          <cell r="I637">
            <v>0.9</v>
          </cell>
          <cell r="J637">
            <v>0.3</v>
          </cell>
          <cell r="K637">
            <v>0</v>
          </cell>
          <cell r="L637">
            <v>0</v>
          </cell>
          <cell r="M637">
            <v>0.1</v>
          </cell>
          <cell r="N637">
            <v>12.5</v>
          </cell>
          <cell r="O637">
            <v>12.4</v>
          </cell>
          <cell r="P637">
            <v>0</v>
          </cell>
          <cell r="Q637">
            <v>0</v>
          </cell>
          <cell r="R637">
            <v>0</v>
          </cell>
          <cell r="S637">
            <v>2.6</v>
          </cell>
          <cell r="T637">
            <v>0.1</v>
          </cell>
          <cell r="U637">
            <v>0</v>
          </cell>
          <cell r="V637">
            <v>83.3</v>
          </cell>
          <cell r="W637">
            <v>0.2</v>
          </cell>
          <cell r="X637">
            <v>3</v>
          </cell>
          <cell r="Y637">
            <v>33</v>
          </cell>
          <cell r="Z637">
            <v>19</v>
          </cell>
          <cell r="AA637">
            <v>0</v>
          </cell>
          <cell r="AB637">
            <v>0.02</v>
          </cell>
          <cell r="AC637">
            <v>0.02</v>
          </cell>
          <cell r="AD637">
            <v>0.17</v>
          </cell>
          <cell r="AE637">
            <v>0.2</v>
          </cell>
          <cell r="AF637">
            <v>0.8</v>
          </cell>
          <cell r="AG637">
            <v>0.6</v>
          </cell>
          <cell r="AH637">
            <v>0.03</v>
          </cell>
          <cell r="AI637">
            <v>0</v>
          </cell>
          <cell r="AJ637">
            <v>0</v>
          </cell>
          <cell r="AK637">
            <v>6.4</v>
          </cell>
          <cell r="AL637">
            <v>0.75</v>
          </cell>
          <cell r="AM637">
            <v>42</v>
          </cell>
          <cell r="AN637">
            <v>98</v>
          </cell>
          <cell r="AO637">
            <v>110</v>
          </cell>
          <cell r="AP637">
            <v>72</v>
          </cell>
          <cell r="AQ637">
            <v>8</v>
          </cell>
          <cell r="AR637">
            <v>0.2</v>
          </cell>
          <cell r="AS637">
            <v>0.3</v>
          </cell>
        </row>
        <row r="638">
          <cell r="A638">
            <v>1920000002</v>
          </cell>
          <cell r="B638" t="str">
            <v>Iogurte sem lactose líquido, meio gordo, natural, açucarado</v>
          </cell>
          <cell r="C638" t="str">
            <v>Leite e produtos lácteos</v>
          </cell>
          <cell r="D638" t="str">
            <v xml:space="preserve">Leite ou nata fermentados </v>
          </cell>
          <cell r="E638" t="str">
            <v>Produtos de leite fermentados</v>
          </cell>
          <cell r="F638">
            <v>70</v>
          </cell>
          <cell r="G638">
            <v>296</v>
          </cell>
          <cell r="H638">
            <v>1.4</v>
          </cell>
          <cell r="I638">
            <v>0.9</v>
          </cell>
          <cell r="J638">
            <v>0.3</v>
          </cell>
          <cell r="K638">
            <v>0</v>
          </cell>
          <cell r="L638">
            <v>0</v>
          </cell>
          <cell r="M638">
            <v>0.1</v>
          </cell>
          <cell r="N638">
            <v>11.7</v>
          </cell>
          <cell r="O638">
            <v>11.7</v>
          </cell>
          <cell r="P638">
            <v>0</v>
          </cell>
          <cell r="Q638">
            <v>0</v>
          </cell>
          <cell r="R638">
            <v>0</v>
          </cell>
          <cell r="S638">
            <v>2.7</v>
          </cell>
          <cell r="T638">
            <v>0.1</v>
          </cell>
          <cell r="U638">
            <v>0</v>
          </cell>
          <cell r="V638">
            <v>83.6</v>
          </cell>
          <cell r="W638">
            <v>0</v>
          </cell>
          <cell r="X638">
            <v>3</v>
          </cell>
          <cell r="Y638">
            <v>33</v>
          </cell>
          <cell r="Z638">
            <v>19</v>
          </cell>
          <cell r="AA638">
            <v>0</v>
          </cell>
          <cell r="AB638">
            <v>0.02</v>
          </cell>
          <cell r="AC638">
            <v>0.02</v>
          </cell>
          <cell r="AD638">
            <v>0.25</v>
          </cell>
          <cell r="AE638">
            <v>0.2</v>
          </cell>
          <cell r="AF638">
            <v>0.9</v>
          </cell>
          <cell r="AG638">
            <v>0.7</v>
          </cell>
          <cell r="AH638">
            <v>0.05</v>
          </cell>
          <cell r="AI638">
            <v>0</v>
          </cell>
          <cell r="AJ638">
            <v>0</v>
          </cell>
          <cell r="AK638">
            <v>1.1000000000000001</v>
          </cell>
          <cell r="AL638">
            <v>0.7</v>
          </cell>
          <cell r="AM638">
            <v>46</v>
          </cell>
          <cell r="AN638">
            <v>160</v>
          </cell>
          <cell r="AO638">
            <v>100</v>
          </cell>
          <cell r="AP638">
            <v>85</v>
          </cell>
          <cell r="AQ638">
            <v>8</v>
          </cell>
          <cell r="AR638">
            <v>0.2</v>
          </cell>
          <cell r="AS638">
            <v>0.4</v>
          </cell>
        </row>
        <row r="639">
          <cell r="A639">
            <v>1920000012</v>
          </cell>
          <cell r="B639" t="str">
            <v>Iogurte sem lactose magro, aromatizado, com pedaços e/ou polpa de fruta, com edulcorantes</v>
          </cell>
          <cell r="C639" t="str">
            <v>Leite e produtos lácteos</v>
          </cell>
          <cell r="D639" t="str">
            <v xml:space="preserve">Leite ou nata fermentados </v>
          </cell>
          <cell r="E639" t="str">
            <v>Produtos de leite fermentados</v>
          </cell>
          <cell r="F639">
            <v>42</v>
          </cell>
          <cell r="G639">
            <v>176</v>
          </cell>
          <cell r="H639">
            <v>0.1</v>
          </cell>
          <cell r="I639">
            <v>0.1</v>
          </cell>
          <cell r="J639">
            <v>0</v>
          </cell>
          <cell r="K639">
            <v>0</v>
          </cell>
          <cell r="L639">
            <v>0</v>
          </cell>
          <cell r="M639">
            <v>0</v>
          </cell>
          <cell r="N639">
            <v>4.8</v>
          </cell>
          <cell r="O639">
            <v>4.7</v>
          </cell>
          <cell r="P639">
            <v>0</v>
          </cell>
          <cell r="Q639">
            <v>0</v>
          </cell>
          <cell r="R639">
            <v>0.4</v>
          </cell>
          <cell r="S639">
            <v>4.8</v>
          </cell>
          <cell r="T639">
            <v>0.2</v>
          </cell>
          <cell r="U639">
            <v>0</v>
          </cell>
          <cell r="V639">
            <v>87.4</v>
          </cell>
          <cell r="W639">
            <v>0.5</v>
          </cell>
          <cell r="X639">
            <v>2</v>
          </cell>
          <cell r="Y639">
            <v>17</v>
          </cell>
          <cell r="Z639">
            <v>0</v>
          </cell>
          <cell r="AA639">
            <v>0</v>
          </cell>
          <cell r="AB639">
            <v>0</v>
          </cell>
          <cell r="AC639">
            <v>0.04</v>
          </cell>
          <cell r="AD639">
            <v>0.25</v>
          </cell>
          <cell r="AE639">
            <v>0.2</v>
          </cell>
          <cell r="AF639">
            <v>1.3</v>
          </cell>
          <cell r="AG639">
            <v>1.1000000000000001</v>
          </cell>
          <cell r="AH639">
            <v>0.04</v>
          </cell>
          <cell r="AI639">
            <v>0</v>
          </cell>
          <cell r="AJ639">
            <v>0</v>
          </cell>
          <cell r="AK639">
            <v>1.8</v>
          </cell>
          <cell r="AL639">
            <v>0.75</v>
          </cell>
          <cell r="AM639">
            <v>92</v>
          </cell>
          <cell r="AN639">
            <v>260</v>
          </cell>
          <cell r="AO639">
            <v>140</v>
          </cell>
          <cell r="AP639">
            <v>140</v>
          </cell>
          <cell r="AQ639">
            <v>14</v>
          </cell>
          <cell r="AR639">
            <v>0.1</v>
          </cell>
          <cell r="AS639">
            <v>0.1</v>
          </cell>
          <cell r="AU639">
            <v>27</v>
          </cell>
        </row>
        <row r="640">
          <cell r="A640">
            <v>1920000011</v>
          </cell>
          <cell r="B640" t="str">
            <v>Iogurte sem lactose magro, natural</v>
          </cell>
          <cell r="C640" t="str">
            <v>Leite e produtos lácteos</v>
          </cell>
          <cell r="D640" t="str">
            <v xml:space="preserve">Leite ou nata fermentados </v>
          </cell>
          <cell r="E640" t="str">
            <v>Produtos de leite fermentados</v>
          </cell>
          <cell r="F640">
            <v>41</v>
          </cell>
          <cell r="G640">
            <v>175</v>
          </cell>
          <cell r="H640">
            <v>0.2</v>
          </cell>
          <cell r="I640">
            <v>0.1</v>
          </cell>
          <cell r="J640">
            <v>0.1</v>
          </cell>
          <cell r="K640">
            <v>0</v>
          </cell>
          <cell r="L640">
            <v>0</v>
          </cell>
          <cell r="M640">
            <v>0</v>
          </cell>
          <cell r="N640">
            <v>5</v>
          </cell>
          <cell r="O640">
            <v>5</v>
          </cell>
          <cell r="P640">
            <v>0</v>
          </cell>
          <cell r="Q640">
            <v>0</v>
          </cell>
          <cell r="R640">
            <v>0</v>
          </cell>
          <cell r="S640">
            <v>4.9000000000000004</v>
          </cell>
          <cell r="T640">
            <v>0.2</v>
          </cell>
          <cell r="U640">
            <v>0</v>
          </cell>
          <cell r="V640">
            <v>89</v>
          </cell>
          <cell r="W640">
            <v>0.3</v>
          </cell>
          <cell r="X640">
            <v>2</v>
          </cell>
          <cell r="Y640">
            <v>17</v>
          </cell>
          <cell r="Z640">
            <v>0</v>
          </cell>
          <cell r="AA640">
            <v>0</v>
          </cell>
          <cell r="AB640">
            <v>0</v>
          </cell>
          <cell r="AC640">
            <v>0.04</v>
          </cell>
          <cell r="AD640">
            <v>0.27</v>
          </cell>
          <cell r="AE640">
            <v>0.2</v>
          </cell>
          <cell r="AF640">
            <v>1.2</v>
          </cell>
          <cell r="AG640">
            <v>1</v>
          </cell>
          <cell r="AH640">
            <v>0.03</v>
          </cell>
          <cell r="AI640">
            <v>0</v>
          </cell>
          <cell r="AJ640">
            <v>0</v>
          </cell>
          <cell r="AK640">
            <v>1.5</v>
          </cell>
          <cell r="AL640">
            <v>0.75</v>
          </cell>
          <cell r="AM640">
            <v>72</v>
          </cell>
          <cell r="AN640">
            <v>200</v>
          </cell>
          <cell r="AO640">
            <v>150</v>
          </cell>
          <cell r="AP640">
            <v>130</v>
          </cell>
          <cell r="AQ640">
            <v>14</v>
          </cell>
          <cell r="AR640">
            <v>0.2</v>
          </cell>
          <cell r="AS640">
            <v>0.6</v>
          </cell>
          <cell r="AU640">
            <v>35</v>
          </cell>
        </row>
        <row r="641">
          <cell r="A641">
            <v>1920000007</v>
          </cell>
          <cell r="B641" t="str">
            <v>Iogurte sem lactose meio gordo, aromatizado, açucarado</v>
          </cell>
          <cell r="C641" t="str">
            <v>Leite e produtos lácteos</v>
          </cell>
          <cell r="D641" t="str">
            <v xml:space="preserve">Leite ou nata fermentados </v>
          </cell>
          <cell r="E641" t="str">
            <v>Produtos de leite fermentados</v>
          </cell>
          <cell r="F641">
            <v>76</v>
          </cell>
          <cell r="G641">
            <v>322</v>
          </cell>
          <cell r="H641">
            <v>1.5</v>
          </cell>
          <cell r="I641">
            <v>1</v>
          </cell>
          <cell r="J641">
            <v>0.5</v>
          </cell>
          <cell r="K641">
            <v>0.1</v>
          </cell>
          <cell r="L641">
            <v>0.1</v>
          </cell>
          <cell r="M641">
            <v>0.1</v>
          </cell>
          <cell r="N641">
            <v>12</v>
          </cell>
          <cell r="O641">
            <v>11.3</v>
          </cell>
          <cell r="P641">
            <v>0</v>
          </cell>
          <cell r="Q641">
            <v>0</v>
          </cell>
          <cell r="R641">
            <v>0</v>
          </cell>
          <cell r="S641">
            <v>3.5</v>
          </cell>
          <cell r="T641">
            <v>0.2</v>
          </cell>
          <cell r="U641">
            <v>0</v>
          </cell>
          <cell r="V641">
            <v>80.099999999999994</v>
          </cell>
          <cell r="W641">
            <v>0.2</v>
          </cell>
          <cell r="X641">
            <v>8</v>
          </cell>
          <cell r="Y641">
            <v>38</v>
          </cell>
          <cell r="Z641">
            <v>22</v>
          </cell>
          <cell r="AA641">
            <v>0</v>
          </cell>
          <cell r="AB641">
            <v>0.03</v>
          </cell>
          <cell r="AC641">
            <v>0.04</v>
          </cell>
          <cell r="AD641">
            <v>0.2</v>
          </cell>
          <cell r="AE641">
            <v>0.2</v>
          </cell>
          <cell r="AF641">
            <v>1.1000000000000001</v>
          </cell>
          <cell r="AG641">
            <v>0.9</v>
          </cell>
          <cell r="AH641">
            <v>0.04</v>
          </cell>
          <cell r="AI641">
            <v>0.32</v>
          </cell>
          <cell r="AJ641">
            <v>0</v>
          </cell>
          <cell r="AK641">
            <v>7.6</v>
          </cell>
          <cell r="AL641">
            <v>0.75</v>
          </cell>
          <cell r="AM641">
            <v>81</v>
          </cell>
          <cell r="AN641">
            <v>200</v>
          </cell>
          <cell r="AO641">
            <v>120</v>
          </cell>
          <cell r="AP641">
            <v>97</v>
          </cell>
          <cell r="AQ641">
            <v>12</v>
          </cell>
          <cell r="AR641">
            <v>0.2</v>
          </cell>
          <cell r="AS641">
            <v>0.4</v>
          </cell>
          <cell r="AU641">
            <v>24</v>
          </cell>
        </row>
        <row r="642">
          <cell r="A642">
            <v>1920000009</v>
          </cell>
          <cell r="B642" t="str">
            <v>Iogurte sem lactose meio gordo, aromatizado, com frutos secos e cereais, açucarado</v>
          </cell>
          <cell r="C642" t="str">
            <v>Leite e produtos lácteos</v>
          </cell>
          <cell r="D642" t="str">
            <v xml:space="preserve">Leite ou nata fermentados </v>
          </cell>
          <cell r="E642" t="str">
            <v>Produtos de leite fermentados</v>
          </cell>
          <cell r="F642">
            <v>98</v>
          </cell>
          <cell r="G642">
            <v>414</v>
          </cell>
          <cell r="H642">
            <v>1.6</v>
          </cell>
          <cell r="I642">
            <v>1</v>
          </cell>
          <cell r="J642">
            <v>0.5</v>
          </cell>
          <cell r="K642">
            <v>0.1</v>
          </cell>
          <cell r="L642">
            <v>0.1</v>
          </cell>
          <cell r="M642">
            <v>0.1</v>
          </cell>
          <cell r="N642">
            <v>16.100000000000001</v>
          </cell>
          <cell r="O642">
            <v>16.100000000000001</v>
          </cell>
          <cell r="P642">
            <v>0</v>
          </cell>
          <cell r="Q642">
            <v>0</v>
          </cell>
          <cell r="R642">
            <v>0.1</v>
          </cell>
          <cell r="S642">
            <v>3.7</v>
          </cell>
          <cell r="T642">
            <v>0.2</v>
          </cell>
          <cell r="U642">
            <v>0</v>
          </cell>
          <cell r="V642">
            <v>80.099999999999994</v>
          </cell>
          <cell r="W642">
            <v>1.3</v>
          </cell>
          <cell r="X642">
            <v>8</v>
          </cell>
          <cell r="Y642">
            <v>38</v>
          </cell>
          <cell r="Z642">
            <v>22</v>
          </cell>
          <cell r="AA642">
            <v>0</v>
          </cell>
          <cell r="AB642">
            <v>0.03</v>
          </cell>
          <cell r="AC642">
            <v>0.04</v>
          </cell>
          <cell r="AD642">
            <v>0.25</v>
          </cell>
          <cell r="AE642">
            <v>0.2</v>
          </cell>
          <cell r="AF642">
            <v>1.1000000000000001</v>
          </cell>
          <cell r="AG642">
            <v>0.9</v>
          </cell>
          <cell r="AH642">
            <v>0.04</v>
          </cell>
          <cell r="AI642">
            <v>0</v>
          </cell>
          <cell r="AJ642">
            <v>0</v>
          </cell>
          <cell r="AK642">
            <v>1.7</v>
          </cell>
          <cell r="AL642">
            <v>0.75</v>
          </cell>
          <cell r="AM642">
            <v>92</v>
          </cell>
          <cell r="AN642">
            <v>200</v>
          </cell>
          <cell r="AO642">
            <v>120</v>
          </cell>
          <cell r="AP642">
            <v>100</v>
          </cell>
          <cell r="AQ642">
            <v>17</v>
          </cell>
          <cell r="AR642">
            <v>0.3</v>
          </cell>
          <cell r="AS642">
            <v>0.4</v>
          </cell>
        </row>
        <row r="643">
          <cell r="A643">
            <v>1920000008</v>
          </cell>
          <cell r="B643" t="str">
            <v>Iogurte sem lactose meio gordo, aromatizado, com pedaços e/ou polpa de fruta, açucarado</v>
          </cell>
          <cell r="C643" t="str">
            <v>Leite e produtos lácteos</v>
          </cell>
          <cell r="D643" t="str">
            <v xml:space="preserve">Leite ou nata fermentados </v>
          </cell>
          <cell r="E643" t="str">
            <v>Produtos de leite fermentados</v>
          </cell>
          <cell r="F643">
            <v>83</v>
          </cell>
          <cell r="G643">
            <v>350</v>
          </cell>
          <cell r="H643">
            <v>1.3</v>
          </cell>
          <cell r="I643">
            <v>0.8</v>
          </cell>
          <cell r="J643">
            <v>0.4</v>
          </cell>
          <cell r="K643">
            <v>0.1</v>
          </cell>
          <cell r="L643">
            <v>0</v>
          </cell>
          <cell r="M643">
            <v>0.1</v>
          </cell>
          <cell r="N643">
            <v>13.6</v>
          </cell>
          <cell r="O643">
            <v>13.5</v>
          </cell>
          <cell r="P643">
            <v>0</v>
          </cell>
          <cell r="Q643">
            <v>0</v>
          </cell>
          <cell r="R643">
            <v>0.2</v>
          </cell>
          <cell r="S643">
            <v>3.7</v>
          </cell>
          <cell r="T643">
            <v>0.2</v>
          </cell>
          <cell r="U643">
            <v>0</v>
          </cell>
          <cell r="V643">
            <v>78.2</v>
          </cell>
          <cell r="W643">
            <v>0.5</v>
          </cell>
          <cell r="X643">
            <v>6</v>
          </cell>
          <cell r="Y643">
            <v>36</v>
          </cell>
          <cell r="Z643">
            <v>20</v>
          </cell>
          <cell r="AA643">
            <v>0</v>
          </cell>
          <cell r="AB643">
            <v>0.03</v>
          </cell>
          <cell r="AC643">
            <v>0.03</v>
          </cell>
          <cell r="AD643">
            <v>0.25</v>
          </cell>
          <cell r="AE643">
            <v>0.1</v>
          </cell>
          <cell r="AF643">
            <v>1</v>
          </cell>
          <cell r="AG643">
            <v>0.9</v>
          </cell>
          <cell r="AH643">
            <v>0.04</v>
          </cell>
          <cell r="AI643">
            <v>0</v>
          </cell>
          <cell r="AJ643">
            <v>0</v>
          </cell>
          <cell r="AK643">
            <v>8.3000000000000007</v>
          </cell>
          <cell r="AL643">
            <v>0.75</v>
          </cell>
          <cell r="AM643">
            <v>72</v>
          </cell>
          <cell r="AN643">
            <v>210</v>
          </cell>
          <cell r="AO643">
            <v>120</v>
          </cell>
          <cell r="AP643">
            <v>110</v>
          </cell>
          <cell r="AQ643">
            <v>12</v>
          </cell>
          <cell r="AR643">
            <v>0.2</v>
          </cell>
          <cell r="AS643">
            <v>0.5</v>
          </cell>
        </row>
        <row r="644">
          <cell r="A644">
            <v>1920000010</v>
          </cell>
          <cell r="B644" t="str">
            <v>Iogurte sem lactose meio gordo, natural</v>
          </cell>
          <cell r="C644" t="str">
            <v>Leite e produtos lácteos</v>
          </cell>
          <cell r="D644" t="str">
            <v xml:space="preserve">Leite ou nata fermentados </v>
          </cell>
          <cell r="E644" t="str">
            <v>Produtos de leite fermentados</v>
          </cell>
          <cell r="F644">
            <v>48</v>
          </cell>
          <cell r="G644">
            <v>202</v>
          </cell>
          <cell r="H644">
            <v>1.5</v>
          </cell>
          <cell r="I644">
            <v>1</v>
          </cell>
          <cell r="J644">
            <v>0.4</v>
          </cell>
          <cell r="K644">
            <v>0.1</v>
          </cell>
          <cell r="L644">
            <v>0.1</v>
          </cell>
          <cell r="M644">
            <v>0.1</v>
          </cell>
          <cell r="N644">
            <v>4.5</v>
          </cell>
          <cell r="O644">
            <v>4.5</v>
          </cell>
          <cell r="P644">
            <v>0</v>
          </cell>
          <cell r="Q644">
            <v>0</v>
          </cell>
          <cell r="R644">
            <v>0</v>
          </cell>
          <cell r="S644">
            <v>3.8</v>
          </cell>
          <cell r="T644">
            <v>0.2</v>
          </cell>
          <cell r="U644">
            <v>0</v>
          </cell>
          <cell r="V644">
            <v>87.9</v>
          </cell>
          <cell r="W644">
            <v>0.4</v>
          </cell>
          <cell r="X644">
            <v>6</v>
          </cell>
          <cell r="Y644">
            <v>30</v>
          </cell>
          <cell r="Z644">
            <v>17</v>
          </cell>
          <cell r="AA644">
            <v>0</v>
          </cell>
          <cell r="AB644">
            <v>0.03</v>
          </cell>
          <cell r="AC644">
            <v>0.03</v>
          </cell>
          <cell r="AD644">
            <v>0.24</v>
          </cell>
          <cell r="AE644">
            <v>0.2</v>
          </cell>
          <cell r="AF644">
            <v>1.1000000000000001</v>
          </cell>
          <cell r="AG644">
            <v>0.9</v>
          </cell>
          <cell r="AH644">
            <v>0.03</v>
          </cell>
          <cell r="AI644">
            <v>0</v>
          </cell>
          <cell r="AJ644">
            <v>0</v>
          </cell>
          <cell r="AK644">
            <v>1.7</v>
          </cell>
          <cell r="AL644">
            <v>0.75</v>
          </cell>
          <cell r="AM644">
            <v>62</v>
          </cell>
          <cell r="AN644">
            <v>180</v>
          </cell>
          <cell r="AO644">
            <v>120</v>
          </cell>
          <cell r="AP644">
            <v>110</v>
          </cell>
          <cell r="AQ644">
            <v>12</v>
          </cell>
          <cell r="AR644">
            <v>0.2</v>
          </cell>
          <cell r="AS644">
            <v>0.5</v>
          </cell>
        </row>
        <row r="645">
          <cell r="A645">
            <v>1920000006</v>
          </cell>
          <cell r="B645" t="str">
            <v>Iogurte sem lactose meio gordo, natural, açucarado</v>
          </cell>
          <cell r="C645" t="str">
            <v>Leite e produtos lácteos</v>
          </cell>
          <cell r="D645" t="str">
            <v xml:space="preserve">Leite ou nata fermentados </v>
          </cell>
          <cell r="E645" t="str">
            <v>Produtos de leite fermentados</v>
          </cell>
          <cell r="F645">
            <v>78</v>
          </cell>
          <cell r="G645">
            <v>330</v>
          </cell>
          <cell r="H645">
            <v>1.5</v>
          </cell>
          <cell r="I645">
            <v>1</v>
          </cell>
          <cell r="J645">
            <v>0.5</v>
          </cell>
          <cell r="K645">
            <v>0.1</v>
          </cell>
          <cell r="L645">
            <v>0.1</v>
          </cell>
          <cell r="M645">
            <v>0.1</v>
          </cell>
          <cell r="N645">
            <v>12.2</v>
          </cell>
          <cell r="O645">
            <v>11.5</v>
          </cell>
          <cell r="P645">
            <v>0</v>
          </cell>
          <cell r="Q645">
            <v>0</v>
          </cell>
          <cell r="R645">
            <v>0</v>
          </cell>
          <cell r="S645">
            <v>3.5</v>
          </cell>
          <cell r="T645">
            <v>0.2</v>
          </cell>
          <cell r="U645">
            <v>0</v>
          </cell>
          <cell r="V645">
            <v>78.900000000000006</v>
          </cell>
          <cell r="W645">
            <v>0.5</v>
          </cell>
          <cell r="X645">
            <v>8</v>
          </cell>
          <cell r="Y645">
            <v>45</v>
          </cell>
          <cell r="Z645">
            <v>26</v>
          </cell>
          <cell r="AA645">
            <v>0</v>
          </cell>
          <cell r="AB645">
            <v>0.04</v>
          </cell>
          <cell r="AC645">
            <v>0.04</v>
          </cell>
          <cell r="AD645">
            <v>0.2</v>
          </cell>
          <cell r="AE645">
            <v>0.2</v>
          </cell>
          <cell r="AF645">
            <v>1.2</v>
          </cell>
          <cell r="AG645">
            <v>1</v>
          </cell>
          <cell r="AH645">
            <v>0.04</v>
          </cell>
          <cell r="AI645">
            <v>0.32</v>
          </cell>
          <cell r="AJ645">
            <v>0</v>
          </cell>
          <cell r="AK645">
            <v>8</v>
          </cell>
          <cell r="AL645">
            <v>0.75</v>
          </cell>
          <cell r="AM645">
            <v>81</v>
          </cell>
          <cell r="AN645">
            <v>230</v>
          </cell>
          <cell r="AO645">
            <v>120</v>
          </cell>
          <cell r="AP645">
            <v>97</v>
          </cell>
          <cell r="AQ645">
            <v>14</v>
          </cell>
          <cell r="AR645">
            <v>0.2</v>
          </cell>
          <cell r="AS645">
            <v>0.6</v>
          </cell>
          <cell r="AU645">
            <v>24</v>
          </cell>
        </row>
        <row r="646">
          <cell r="A646">
            <v>2120000011</v>
          </cell>
          <cell r="B646" t="str">
            <v>Jarrete de porco</v>
          </cell>
          <cell r="C646" t="str">
            <v>Carne e produtos cárneos</v>
          </cell>
          <cell r="D646" t="str">
            <v>Outros produtos do abate de animais</v>
          </cell>
          <cell r="E646" t="str">
            <v>Outros produtos do abate de mamiferos</v>
          </cell>
          <cell r="F646">
            <v>140</v>
          </cell>
          <cell r="G646">
            <v>587</v>
          </cell>
          <cell r="H646">
            <v>6</v>
          </cell>
          <cell r="I646">
            <v>2.1</v>
          </cell>
          <cell r="J646">
            <v>2</v>
          </cell>
          <cell r="K646">
            <v>1</v>
          </cell>
          <cell r="L646">
            <v>0.9</v>
          </cell>
          <cell r="M646">
            <v>0</v>
          </cell>
          <cell r="N646">
            <v>0.1</v>
          </cell>
          <cell r="O646">
            <v>0</v>
          </cell>
          <cell r="P646">
            <v>0</v>
          </cell>
          <cell r="Q646">
            <v>0</v>
          </cell>
          <cell r="R646">
            <v>0</v>
          </cell>
          <cell r="S646">
            <v>21.4</v>
          </cell>
          <cell r="T646">
            <v>0.3</v>
          </cell>
          <cell r="U646">
            <v>0</v>
          </cell>
          <cell r="V646">
            <v>70.3</v>
          </cell>
          <cell r="W646">
            <v>0</v>
          </cell>
          <cell r="X646">
            <v>63</v>
          </cell>
          <cell r="Y646">
            <v>0</v>
          </cell>
          <cell r="Z646">
            <v>0</v>
          </cell>
          <cell r="AA646">
            <v>0.5</v>
          </cell>
          <cell r="AB646">
            <v>0.8</v>
          </cell>
          <cell r="AC646">
            <v>0.52</v>
          </cell>
          <cell r="AD646">
            <v>0.14000000000000001</v>
          </cell>
          <cell r="AE646">
            <v>2.2000000000000002</v>
          </cell>
          <cell r="AF646">
            <v>6.9</v>
          </cell>
          <cell r="AG646">
            <v>4.7</v>
          </cell>
          <cell r="AH646">
            <v>0.46</v>
          </cell>
          <cell r="AI646">
            <v>1</v>
          </cell>
          <cell r="AJ646">
            <v>0</v>
          </cell>
          <cell r="AK646">
            <v>1</v>
          </cell>
          <cell r="AL646">
            <v>2.21</v>
          </cell>
          <cell r="AM646">
            <v>100</v>
          </cell>
          <cell r="AN646">
            <v>480</v>
          </cell>
          <cell r="AO646">
            <v>13</v>
          </cell>
          <cell r="AP646">
            <v>300</v>
          </cell>
          <cell r="AQ646">
            <v>18</v>
          </cell>
          <cell r="AR646">
            <v>1.5</v>
          </cell>
          <cell r="AS646">
            <v>2.1</v>
          </cell>
          <cell r="AU646">
            <v>0.2</v>
          </cell>
        </row>
        <row r="647">
          <cell r="A647">
            <v>1900000006</v>
          </cell>
          <cell r="B647" t="str">
            <v>Javali cru</v>
          </cell>
          <cell r="C647" t="str">
            <v>Carne e produtos cárneos</v>
          </cell>
          <cell r="D647" t="str">
            <v>Carne de mamiferos e de aves</v>
          </cell>
          <cell r="E647" t="str">
            <v>Carne de mamíferos</v>
          </cell>
          <cell r="F647">
            <v>108</v>
          </cell>
          <cell r="G647">
            <v>457</v>
          </cell>
          <cell r="H647">
            <v>3.4</v>
          </cell>
          <cell r="I647">
            <v>1.5</v>
          </cell>
          <cell r="J647">
            <v>1.4</v>
          </cell>
          <cell r="K647">
            <v>0.2</v>
          </cell>
          <cell r="L647">
            <v>0.2</v>
          </cell>
          <cell r="M647">
            <v>0</v>
          </cell>
          <cell r="N647">
            <v>0</v>
          </cell>
          <cell r="O647">
            <v>0</v>
          </cell>
          <cell r="P647">
            <v>0</v>
          </cell>
          <cell r="Q647">
            <v>0</v>
          </cell>
          <cell r="R647">
            <v>0</v>
          </cell>
          <cell r="S647">
            <v>19.5</v>
          </cell>
          <cell r="T647">
            <v>0.2</v>
          </cell>
          <cell r="U647">
            <v>0</v>
          </cell>
          <cell r="V647">
            <v>75.900000000000006</v>
          </cell>
          <cell r="W647">
            <v>0</v>
          </cell>
          <cell r="X647">
            <v>65</v>
          </cell>
          <cell r="Y647">
            <v>25</v>
          </cell>
          <cell r="Z647">
            <v>0</v>
          </cell>
          <cell r="AB647">
            <v>0.21</v>
          </cell>
          <cell r="AC647">
            <v>0.1</v>
          </cell>
          <cell r="AD647">
            <v>0.2</v>
          </cell>
          <cell r="AE647">
            <v>5.0999999999999996</v>
          </cell>
          <cell r="AF647">
            <v>9.8000000000000007</v>
          </cell>
          <cell r="AG647">
            <v>4.7</v>
          </cell>
          <cell r="AH647">
            <v>0.4</v>
          </cell>
          <cell r="AI647">
            <v>5</v>
          </cell>
          <cell r="AJ647">
            <v>0</v>
          </cell>
          <cell r="AK647">
            <v>5</v>
          </cell>
          <cell r="AL647">
            <v>1.1000000000000001</v>
          </cell>
          <cell r="AM647">
            <v>94</v>
          </cell>
          <cell r="AN647">
            <v>360</v>
          </cell>
          <cell r="AO647">
            <v>10</v>
          </cell>
          <cell r="AP647">
            <v>170</v>
          </cell>
          <cell r="AQ647">
            <v>22</v>
          </cell>
          <cell r="AR647">
            <v>1.8</v>
          </cell>
          <cell r="AS647">
            <v>2.2999999999999998</v>
          </cell>
          <cell r="AU647">
            <v>6</v>
          </cell>
        </row>
        <row r="648">
          <cell r="A648">
            <v>484</v>
          </cell>
          <cell r="B648" t="str">
            <v>Jesuíta</v>
          </cell>
          <cell r="C648" t="str">
            <v>Cereais e produtos à base de cereais</v>
          </cell>
          <cell r="D648" t="str">
            <v>Produtos de pastelaria fina</v>
          </cell>
          <cell r="E648" t="str">
            <v>Pastelaria à base de massa laminada</v>
          </cell>
          <cell r="F648">
            <v>518</v>
          </cell>
          <cell r="G648">
            <v>2160</v>
          </cell>
          <cell r="H648">
            <v>31.2</v>
          </cell>
          <cell r="I648">
            <v>11.4</v>
          </cell>
          <cell r="J648">
            <v>9.5</v>
          </cell>
          <cell r="K648">
            <v>4.8</v>
          </cell>
          <cell r="L648">
            <v>4.5</v>
          </cell>
          <cell r="M648">
            <v>1.3</v>
          </cell>
          <cell r="N648">
            <v>54</v>
          </cell>
          <cell r="O648">
            <v>26.1</v>
          </cell>
          <cell r="P648">
            <v>0</v>
          </cell>
          <cell r="Q648">
            <v>27.9</v>
          </cell>
          <cell r="R648">
            <v>2.5</v>
          </cell>
          <cell r="S648">
            <v>4.0999999999999996</v>
          </cell>
          <cell r="T648">
            <v>0.9</v>
          </cell>
          <cell r="U648">
            <v>0</v>
          </cell>
          <cell r="V648">
            <v>7.3</v>
          </cell>
          <cell r="W648">
            <v>0</v>
          </cell>
          <cell r="X648">
            <v>78</v>
          </cell>
          <cell r="Y648">
            <v>150</v>
          </cell>
          <cell r="Z648">
            <v>0</v>
          </cell>
          <cell r="AA648">
            <v>1.3</v>
          </cell>
          <cell r="AB648">
            <v>1.6</v>
          </cell>
          <cell r="AC648">
            <v>0.1</v>
          </cell>
          <cell r="AD648">
            <v>0.05</v>
          </cell>
          <cell r="AE648">
            <v>0.6</v>
          </cell>
          <cell r="AF648">
            <v>1.4</v>
          </cell>
          <cell r="AG648">
            <v>0.8</v>
          </cell>
          <cell r="AH648">
            <v>0.05</v>
          </cell>
          <cell r="AI648">
            <v>0.01</v>
          </cell>
          <cell r="AJ648">
            <v>0</v>
          </cell>
          <cell r="AK648">
            <v>5</v>
          </cell>
          <cell r="AL648">
            <v>0.9</v>
          </cell>
          <cell r="AM648">
            <v>350</v>
          </cell>
          <cell r="AN648">
            <v>67</v>
          </cell>
          <cell r="AO648">
            <v>21</v>
          </cell>
          <cell r="AP648">
            <v>45</v>
          </cell>
          <cell r="AQ648">
            <v>11</v>
          </cell>
          <cell r="AR648">
            <v>0.9</v>
          </cell>
          <cell r="AS648">
            <v>0.3</v>
          </cell>
        </row>
        <row r="649">
          <cell r="A649">
            <v>921</v>
          </cell>
          <cell r="B649" t="str">
            <v>Lagosta cozida</v>
          </cell>
          <cell r="C649" t="str">
            <v>Peixes, mariscos, anfíbios, répteis e invertebrados</v>
          </cell>
          <cell r="D649" t="str">
            <v>Crustáceos</v>
          </cell>
          <cell r="E649" t="str">
            <v>Lagostas, lagostas espinhosas da rocha</v>
          </cell>
          <cell r="F649">
            <v>90</v>
          </cell>
          <cell r="G649">
            <v>383</v>
          </cell>
          <cell r="H649">
            <v>0.8</v>
          </cell>
          <cell r="I649">
            <v>0.2</v>
          </cell>
          <cell r="J649">
            <v>0.2</v>
          </cell>
          <cell r="K649">
            <v>0.3</v>
          </cell>
          <cell r="L649">
            <v>0</v>
          </cell>
          <cell r="M649">
            <v>0</v>
          </cell>
          <cell r="N649">
            <v>0.2</v>
          </cell>
          <cell r="O649">
            <v>0</v>
          </cell>
          <cell r="P649">
            <v>0</v>
          </cell>
          <cell r="Q649">
            <v>0.2</v>
          </cell>
          <cell r="R649">
            <v>0</v>
          </cell>
          <cell r="S649">
            <v>20.6</v>
          </cell>
          <cell r="T649">
            <v>0.8</v>
          </cell>
          <cell r="U649">
            <v>0</v>
          </cell>
          <cell r="V649">
            <v>76</v>
          </cell>
          <cell r="W649">
            <v>0</v>
          </cell>
          <cell r="X649">
            <v>93</v>
          </cell>
          <cell r="Y649">
            <v>0</v>
          </cell>
          <cell r="Z649">
            <v>0</v>
          </cell>
          <cell r="AA649">
            <v>0</v>
          </cell>
          <cell r="AB649">
            <v>1.5</v>
          </cell>
          <cell r="AC649">
            <v>0.09</v>
          </cell>
          <cell r="AD649">
            <v>0.06</v>
          </cell>
          <cell r="AE649">
            <v>2</v>
          </cell>
          <cell r="AF649">
            <v>5.8</v>
          </cell>
          <cell r="AG649">
            <v>3.8</v>
          </cell>
          <cell r="AH649">
            <v>0.08</v>
          </cell>
          <cell r="AI649">
            <v>3</v>
          </cell>
          <cell r="AJ649">
            <v>0</v>
          </cell>
          <cell r="AK649">
            <v>11</v>
          </cell>
          <cell r="AL649">
            <v>2</v>
          </cell>
          <cell r="AM649">
            <v>320</v>
          </cell>
          <cell r="AN649">
            <v>280</v>
          </cell>
          <cell r="AO649">
            <v>60</v>
          </cell>
          <cell r="AP649">
            <v>200</v>
          </cell>
          <cell r="AQ649">
            <v>42</v>
          </cell>
          <cell r="AR649">
            <v>0.9</v>
          </cell>
          <cell r="AS649">
            <v>2.7</v>
          </cell>
        </row>
        <row r="650">
          <cell r="A650">
            <v>2120000016</v>
          </cell>
          <cell r="B650" t="str">
            <v>Lagosta crua</v>
          </cell>
          <cell r="C650" t="str">
            <v>Peixes, mariscos, anfíbios, répteis e invertebrados</v>
          </cell>
          <cell r="D650" t="str">
            <v>Crustáceos</v>
          </cell>
          <cell r="E650" t="str">
            <v>Lagostas, lagostas espinhosas da rocha</v>
          </cell>
          <cell r="F650">
            <v>79</v>
          </cell>
          <cell r="G650">
            <v>336</v>
          </cell>
          <cell r="H650">
            <v>0.7</v>
          </cell>
          <cell r="I650">
            <v>0.2</v>
          </cell>
          <cell r="J650">
            <v>0.1</v>
          </cell>
          <cell r="K650">
            <v>0.2</v>
          </cell>
          <cell r="L650">
            <v>0</v>
          </cell>
          <cell r="M650">
            <v>0</v>
          </cell>
          <cell r="N650">
            <v>0.1</v>
          </cell>
          <cell r="O650">
            <v>0</v>
          </cell>
          <cell r="P650">
            <v>0</v>
          </cell>
          <cell r="Q650">
            <v>0</v>
          </cell>
          <cell r="R650">
            <v>0</v>
          </cell>
          <cell r="S650">
            <v>18.2</v>
          </cell>
          <cell r="T650">
            <v>0.2</v>
          </cell>
          <cell r="U650">
            <v>0</v>
          </cell>
          <cell r="V650">
            <v>77.900000000000006</v>
          </cell>
          <cell r="W650">
            <v>0</v>
          </cell>
          <cell r="X650">
            <v>94</v>
          </cell>
          <cell r="Y650">
            <v>11</v>
          </cell>
          <cell r="Z650">
            <v>0</v>
          </cell>
          <cell r="AA650">
            <v>0.1</v>
          </cell>
          <cell r="AB650">
            <v>1.5</v>
          </cell>
          <cell r="AC650">
            <v>0.03</v>
          </cell>
          <cell r="AD650">
            <v>0.04</v>
          </cell>
          <cell r="AE650">
            <v>0.6</v>
          </cell>
          <cell r="AF650">
            <v>4.4000000000000004</v>
          </cell>
          <cell r="AG650">
            <v>3.8</v>
          </cell>
          <cell r="AH650">
            <v>0.06</v>
          </cell>
          <cell r="AI650">
            <v>0.9</v>
          </cell>
          <cell r="AJ650">
            <v>0</v>
          </cell>
          <cell r="AK650">
            <v>9.1</v>
          </cell>
          <cell r="AL650">
            <v>2.1800000000000002</v>
          </cell>
          <cell r="AM650">
            <v>88</v>
          </cell>
          <cell r="AN650">
            <v>280</v>
          </cell>
          <cell r="AO650">
            <v>59</v>
          </cell>
          <cell r="AP650">
            <v>190</v>
          </cell>
          <cell r="AQ650">
            <v>27</v>
          </cell>
          <cell r="AR650">
            <v>0.6</v>
          </cell>
          <cell r="AS650">
            <v>3</v>
          </cell>
        </row>
        <row r="651">
          <cell r="A651">
            <v>923</v>
          </cell>
          <cell r="B651" t="str">
            <v>Lagostim cozido</v>
          </cell>
          <cell r="C651" t="str">
            <v>Peixes, mariscos, anfíbios, répteis e invertebrados</v>
          </cell>
          <cell r="D651" t="str">
            <v>Crustáceos</v>
          </cell>
          <cell r="E651" t="str">
            <v>Lagostas, lagostas espinhosas da rocha</v>
          </cell>
          <cell r="F651">
            <v>90</v>
          </cell>
          <cell r="G651">
            <v>382</v>
          </cell>
          <cell r="H651">
            <v>0.5</v>
          </cell>
          <cell r="I651">
            <v>0.1</v>
          </cell>
          <cell r="J651">
            <v>0.1</v>
          </cell>
          <cell r="K651">
            <v>0.2</v>
          </cell>
          <cell r="L651">
            <v>0</v>
          </cell>
          <cell r="M651">
            <v>0</v>
          </cell>
          <cell r="N651">
            <v>0.2</v>
          </cell>
          <cell r="O651">
            <v>0</v>
          </cell>
          <cell r="P651">
            <v>0</v>
          </cell>
          <cell r="Q651">
            <v>0.2</v>
          </cell>
          <cell r="R651">
            <v>0</v>
          </cell>
          <cell r="S651">
            <v>21.2</v>
          </cell>
          <cell r="T651">
            <v>1.4</v>
          </cell>
          <cell r="U651">
            <v>0</v>
          </cell>
          <cell r="V651">
            <v>76</v>
          </cell>
          <cell r="W651">
            <v>0</v>
          </cell>
          <cell r="X651">
            <v>70</v>
          </cell>
          <cell r="Y651">
            <v>0</v>
          </cell>
          <cell r="Z651">
            <v>0</v>
          </cell>
          <cell r="AA651">
            <v>0</v>
          </cell>
          <cell r="AB651">
            <v>0.9</v>
          </cell>
          <cell r="AC651">
            <v>0.08</v>
          </cell>
          <cell r="AD651">
            <v>0.04</v>
          </cell>
          <cell r="AE651">
            <v>2</v>
          </cell>
          <cell r="AF651">
            <v>6</v>
          </cell>
          <cell r="AG651">
            <v>4</v>
          </cell>
          <cell r="AH651">
            <v>0.06</v>
          </cell>
          <cell r="AI651">
            <v>0.8</v>
          </cell>
          <cell r="AJ651">
            <v>0</v>
          </cell>
          <cell r="AK651">
            <v>9.6999999999999993</v>
          </cell>
          <cell r="AL651">
            <v>2.1</v>
          </cell>
          <cell r="AM651">
            <v>550</v>
          </cell>
          <cell r="AN651">
            <v>190</v>
          </cell>
          <cell r="AO651">
            <v>38</v>
          </cell>
          <cell r="AP651">
            <v>200</v>
          </cell>
          <cell r="AQ651">
            <v>41</v>
          </cell>
          <cell r="AR651">
            <v>1</v>
          </cell>
          <cell r="AS651">
            <v>1.5</v>
          </cell>
        </row>
        <row r="652">
          <cell r="A652">
            <v>922</v>
          </cell>
          <cell r="B652" t="str">
            <v>Lagostim cru</v>
          </cell>
          <cell r="C652" t="str">
            <v>Peixes, mariscos, anfíbios, répteis e invertebrados</v>
          </cell>
          <cell r="D652" t="str">
            <v>Crustáceos</v>
          </cell>
          <cell r="E652" t="str">
            <v>Lagostas, lagostas espinhosas da rocha</v>
          </cell>
          <cell r="F652">
            <v>89</v>
          </cell>
          <cell r="G652">
            <v>377</v>
          </cell>
          <cell r="H652">
            <v>0.5</v>
          </cell>
          <cell r="I652">
            <v>0.1</v>
          </cell>
          <cell r="J652">
            <v>0.1</v>
          </cell>
          <cell r="K652">
            <v>0.2</v>
          </cell>
          <cell r="L652">
            <v>0</v>
          </cell>
          <cell r="M652">
            <v>0</v>
          </cell>
          <cell r="N652">
            <v>0.2</v>
          </cell>
          <cell r="O652">
            <v>0</v>
          </cell>
          <cell r="P652">
            <v>0</v>
          </cell>
          <cell r="Q652">
            <v>0.2</v>
          </cell>
          <cell r="R652">
            <v>0</v>
          </cell>
          <cell r="S652">
            <v>20.9</v>
          </cell>
          <cell r="T652">
            <v>0.8</v>
          </cell>
          <cell r="U652">
            <v>0</v>
          </cell>
          <cell r="V652">
            <v>76.099999999999994</v>
          </cell>
          <cell r="W652">
            <v>0</v>
          </cell>
          <cell r="X652">
            <v>68</v>
          </cell>
          <cell r="Y652">
            <v>0</v>
          </cell>
          <cell r="Z652">
            <v>0</v>
          </cell>
          <cell r="AA652">
            <v>0</v>
          </cell>
          <cell r="AB652">
            <v>0.9</v>
          </cell>
          <cell r="AC652">
            <v>0.09</v>
          </cell>
          <cell r="AD652">
            <v>0.04</v>
          </cell>
          <cell r="AE652">
            <v>2</v>
          </cell>
          <cell r="AF652">
            <v>5.9</v>
          </cell>
          <cell r="AG652">
            <v>3.9</v>
          </cell>
          <cell r="AH652">
            <v>0.08</v>
          </cell>
          <cell r="AI652">
            <v>1</v>
          </cell>
          <cell r="AJ652">
            <v>0</v>
          </cell>
          <cell r="AK652">
            <v>11</v>
          </cell>
          <cell r="AL652">
            <v>2.1</v>
          </cell>
          <cell r="AM652">
            <v>320</v>
          </cell>
          <cell r="AN652">
            <v>190</v>
          </cell>
          <cell r="AO652">
            <v>37</v>
          </cell>
          <cell r="AP652">
            <v>200</v>
          </cell>
          <cell r="AQ652">
            <v>42</v>
          </cell>
          <cell r="AR652">
            <v>1</v>
          </cell>
          <cell r="AS652">
            <v>1.5</v>
          </cell>
        </row>
        <row r="653">
          <cell r="A653">
            <v>1900000101</v>
          </cell>
          <cell r="B653" t="str">
            <v>Lampreia crua</v>
          </cell>
          <cell r="C653" t="str">
            <v>Peixes, mariscos, anfíbios, répteis e invertebrados</v>
          </cell>
          <cell r="D653" t="str">
            <v>Peixe (músculo)</v>
          </cell>
          <cell r="E653" t="str">
            <v>Peixe diádromos</v>
          </cell>
          <cell r="F653">
            <v>314</v>
          </cell>
          <cell r="G653">
            <v>1300</v>
          </cell>
          <cell r="H653">
            <v>27.4</v>
          </cell>
          <cell r="I653">
            <v>5.8</v>
          </cell>
          <cell r="J653">
            <v>11.8</v>
          </cell>
          <cell r="K653">
            <v>6</v>
          </cell>
          <cell r="L653">
            <v>0.6</v>
          </cell>
          <cell r="M653">
            <v>0</v>
          </cell>
          <cell r="N653">
            <v>0.1</v>
          </cell>
          <cell r="O653">
            <v>0</v>
          </cell>
          <cell r="P653">
            <v>0</v>
          </cell>
          <cell r="Q653">
            <v>0.1</v>
          </cell>
          <cell r="R653">
            <v>0</v>
          </cell>
          <cell r="S653">
            <v>16.7</v>
          </cell>
          <cell r="T653">
            <v>0.9</v>
          </cell>
          <cell r="U653">
            <v>0</v>
          </cell>
          <cell r="V653">
            <v>54.3</v>
          </cell>
          <cell r="W653">
            <v>0</v>
          </cell>
          <cell r="X653">
            <v>108</v>
          </cell>
          <cell r="Y653">
            <v>5350</v>
          </cell>
          <cell r="Z653">
            <v>0</v>
          </cell>
          <cell r="AA653">
            <v>14.3</v>
          </cell>
          <cell r="AB653">
            <v>5.9</v>
          </cell>
          <cell r="AC653">
            <v>0.2</v>
          </cell>
          <cell r="AD653">
            <v>0.6</v>
          </cell>
          <cell r="AE653">
            <v>3</v>
          </cell>
          <cell r="AF653">
            <v>5.5</v>
          </cell>
          <cell r="AG653">
            <v>2.5</v>
          </cell>
          <cell r="AH653">
            <v>0.19</v>
          </cell>
          <cell r="AI653">
            <v>2.95</v>
          </cell>
          <cell r="AJ653">
            <v>1</v>
          </cell>
          <cell r="AK653">
            <v>16.5</v>
          </cell>
          <cell r="AL653">
            <v>1.55</v>
          </cell>
          <cell r="AM653">
            <v>350</v>
          </cell>
          <cell r="AN653">
            <v>180</v>
          </cell>
          <cell r="AO653">
            <v>7.5</v>
          </cell>
          <cell r="AP653">
            <v>190</v>
          </cell>
          <cell r="AQ653">
            <v>15</v>
          </cell>
          <cell r="AR653">
            <v>4.0999999999999996</v>
          </cell>
          <cell r="AS653">
            <v>2.2000000000000002</v>
          </cell>
          <cell r="AT653">
            <v>57</v>
          </cell>
          <cell r="AU653">
            <v>35</v>
          </cell>
        </row>
        <row r="654">
          <cell r="A654">
            <v>2120000019</v>
          </cell>
          <cell r="B654" t="str">
            <v>Lapas cruas</v>
          </cell>
          <cell r="C654" t="str">
            <v>Peixes, mariscos, anfíbios, répteis e invertebrados</v>
          </cell>
          <cell r="D654" t="str">
            <v>Moluscos</v>
          </cell>
          <cell r="E654" t="str">
            <v>Abalones, búzios, conchas</v>
          </cell>
          <cell r="F654">
            <v>66</v>
          </cell>
          <cell r="G654">
            <v>280</v>
          </cell>
          <cell r="H654">
            <v>0.7</v>
          </cell>
          <cell r="I654">
            <v>0.1</v>
          </cell>
          <cell r="J654">
            <v>0.1</v>
          </cell>
          <cell r="K654">
            <v>0.3</v>
          </cell>
          <cell r="L654">
            <v>0</v>
          </cell>
          <cell r="M654">
            <v>0</v>
          </cell>
          <cell r="N654">
            <v>0.6</v>
          </cell>
          <cell r="O654">
            <v>0</v>
          </cell>
          <cell r="P654">
            <v>0</v>
          </cell>
          <cell r="Q654">
            <v>0</v>
          </cell>
          <cell r="R654">
            <v>0</v>
          </cell>
          <cell r="S654">
            <v>14.3</v>
          </cell>
          <cell r="T654">
            <v>1.1000000000000001</v>
          </cell>
          <cell r="U654">
            <v>0</v>
          </cell>
          <cell r="V654">
            <v>82.3</v>
          </cell>
          <cell r="W654">
            <v>0</v>
          </cell>
          <cell r="X654">
            <v>98</v>
          </cell>
          <cell r="Y654">
            <v>0</v>
          </cell>
          <cell r="Z654">
            <v>0</v>
          </cell>
          <cell r="AA654">
            <v>0</v>
          </cell>
          <cell r="AB654">
            <v>0</v>
          </cell>
          <cell r="AC654">
            <v>0.01</v>
          </cell>
          <cell r="AD654">
            <v>0.04</v>
          </cell>
          <cell r="AE654">
            <v>1.3</v>
          </cell>
          <cell r="AF654">
            <v>3.9</v>
          </cell>
          <cell r="AG654">
            <v>2.6</v>
          </cell>
          <cell r="AH654">
            <v>0.04</v>
          </cell>
          <cell r="AI654">
            <v>41</v>
          </cell>
          <cell r="AJ654">
            <v>0</v>
          </cell>
          <cell r="AK654">
            <v>18</v>
          </cell>
          <cell r="AL654">
            <v>1.79</v>
          </cell>
          <cell r="AM654">
            <v>420</v>
          </cell>
          <cell r="AN654">
            <v>200</v>
          </cell>
          <cell r="AO654">
            <v>51</v>
          </cell>
          <cell r="AP654">
            <v>100</v>
          </cell>
          <cell r="AQ654">
            <v>95</v>
          </cell>
          <cell r="AR654">
            <v>21</v>
          </cell>
          <cell r="AS654">
            <v>1</v>
          </cell>
        </row>
        <row r="655">
          <cell r="A655">
            <v>658</v>
          </cell>
          <cell r="B655" t="str">
            <v>Laranja (3 variedades)</v>
          </cell>
          <cell r="C655" t="str">
            <v>Frutos e produtos derivados de frutos</v>
          </cell>
          <cell r="D655" t="str">
            <v>Fruta utilizada como fruta</v>
          </cell>
          <cell r="E655" t="str">
            <v>Frutos cítricos</v>
          </cell>
          <cell r="F655">
            <v>47</v>
          </cell>
          <cell r="G655">
            <v>201</v>
          </cell>
          <cell r="H655">
            <v>0.2</v>
          </cell>
          <cell r="I655">
            <v>0</v>
          </cell>
          <cell r="J655">
            <v>0</v>
          </cell>
          <cell r="K655">
            <v>0.1</v>
          </cell>
          <cell r="L655">
            <v>0</v>
          </cell>
          <cell r="M655">
            <v>0</v>
          </cell>
          <cell r="N655">
            <v>8.9</v>
          </cell>
          <cell r="O655">
            <v>8.9</v>
          </cell>
          <cell r="P655">
            <v>0</v>
          </cell>
          <cell r="Q655">
            <v>0</v>
          </cell>
          <cell r="R655">
            <v>1.8</v>
          </cell>
          <cell r="S655">
            <v>1.1000000000000001</v>
          </cell>
          <cell r="T655">
            <v>0</v>
          </cell>
          <cell r="U655">
            <v>0</v>
          </cell>
          <cell r="V655">
            <v>86.3</v>
          </cell>
          <cell r="W655">
            <v>0.7</v>
          </cell>
          <cell r="X655">
            <v>0</v>
          </cell>
          <cell r="Y655">
            <v>20</v>
          </cell>
          <cell r="Z655">
            <v>120</v>
          </cell>
          <cell r="AA655">
            <v>0</v>
          </cell>
          <cell r="AB655">
            <v>0.24</v>
          </cell>
          <cell r="AC655">
            <v>0.09</v>
          </cell>
          <cell r="AD655">
            <v>0.05</v>
          </cell>
          <cell r="AE655">
            <v>0.7</v>
          </cell>
          <cell r="AF655">
            <v>0.8</v>
          </cell>
          <cell r="AG655">
            <v>0.1</v>
          </cell>
          <cell r="AH655">
            <v>0.1</v>
          </cell>
          <cell r="AI655">
            <v>0</v>
          </cell>
          <cell r="AJ655">
            <v>57</v>
          </cell>
          <cell r="AK655">
            <v>31</v>
          </cell>
          <cell r="AL655">
            <v>0.42</v>
          </cell>
          <cell r="AM655">
            <v>4</v>
          </cell>
          <cell r="AN655">
            <v>160</v>
          </cell>
          <cell r="AO655">
            <v>35</v>
          </cell>
          <cell r="AP655">
            <v>19</v>
          </cell>
          <cell r="AQ655">
            <v>11</v>
          </cell>
          <cell r="AR655">
            <v>0.2</v>
          </cell>
          <cell r="AS655">
            <v>0.1</v>
          </cell>
          <cell r="AU655">
            <v>0.3</v>
          </cell>
        </row>
        <row r="656">
          <cell r="A656">
            <v>1153</v>
          </cell>
          <cell r="B656" t="str">
            <v>Lasanha à bolonhesa</v>
          </cell>
          <cell r="C656" t="str">
            <v>Pratos compostos</v>
          </cell>
          <cell r="D656" t="str">
            <v>Pratos, incl. refeições prontas a comer (excluindo sopas e saladas)</v>
          </cell>
          <cell r="E656" t="str">
            <v>Pratos à base de massas alimentícias e arroz (ou outro cereal)</v>
          </cell>
          <cell r="F656">
            <v>183</v>
          </cell>
          <cell r="G656">
            <v>763</v>
          </cell>
          <cell r="H656">
            <v>12.4</v>
          </cell>
          <cell r="I656">
            <v>5.8</v>
          </cell>
          <cell r="J656">
            <v>3.5</v>
          </cell>
          <cell r="K656">
            <v>2</v>
          </cell>
          <cell r="L656">
            <v>1.79</v>
          </cell>
          <cell r="M656">
            <v>0.3</v>
          </cell>
          <cell r="N656">
            <v>9.1999999999999993</v>
          </cell>
          <cell r="O656">
            <v>2.5</v>
          </cell>
          <cell r="P656">
            <v>0.1</v>
          </cell>
          <cell r="Q656">
            <v>6.7</v>
          </cell>
          <cell r="R656">
            <v>0.7</v>
          </cell>
          <cell r="S656">
            <v>7.7</v>
          </cell>
          <cell r="T656">
            <v>0.8</v>
          </cell>
          <cell r="U656">
            <v>0.4</v>
          </cell>
          <cell r="V656">
            <v>67.7</v>
          </cell>
          <cell r="W656">
            <v>0</v>
          </cell>
          <cell r="X656">
            <v>21</v>
          </cell>
          <cell r="Y656">
            <v>144</v>
          </cell>
          <cell r="Z656">
            <v>465</v>
          </cell>
          <cell r="AA656">
            <v>0.1</v>
          </cell>
          <cell r="AB656">
            <v>0.24</v>
          </cell>
          <cell r="AC656">
            <v>0.12</v>
          </cell>
          <cell r="AD656">
            <v>0.13</v>
          </cell>
          <cell r="AE656">
            <v>1.2</v>
          </cell>
          <cell r="AF656">
            <v>2.86</v>
          </cell>
          <cell r="AG656">
            <v>1.61</v>
          </cell>
          <cell r="AH656">
            <v>0.15</v>
          </cell>
          <cell r="AI656">
            <v>0.46</v>
          </cell>
          <cell r="AJ656">
            <v>5.5</v>
          </cell>
          <cell r="AK656">
            <v>14</v>
          </cell>
          <cell r="AL656">
            <v>1.49</v>
          </cell>
          <cell r="AM656">
            <v>310</v>
          </cell>
          <cell r="AN656">
            <v>200</v>
          </cell>
          <cell r="AO656">
            <v>96</v>
          </cell>
          <cell r="AP656">
            <v>130</v>
          </cell>
          <cell r="AQ656">
            <v>15</v>
          </cell>
          <cell r="AR656">
            <v>0.6</v>
          </cell>
          <cell r="AS656">
            <v>1.1000000000000001</v>
          </cell>
        </row>
        <row r="657">
          <cell r="A657">
            <v>1900000004</v>
          </cell>
          <cell r="B657" t="str">
            <v>Lebre crua</v>
          </cell>
          <cell r="C657" t="str">
            <v>Carne e produtos cárneos</v>
          </cell>
          <cell r="D657" t="str">
            <v>Carne de mamiferos e de aves</v>
          </cell>
          <cell r="E657" t="str">
            <v>Carne de mamíferos</v>
          </cell>
          <cell r="F657">
            <v>113</v>
          </cell>
          <cell r="G657">
            <v>478</v>
          </cell>
          <cell r="H657">
            <v>3</v>
          </cell>
          <cell r="I657">
            <v>1</v>
          </cell>
          <cell r="J657">
            <v>0.3</v>
          </cell>
          <cell r="K657">
            <v>1.5</v>
          </cell>
          <cell r="L657">
            <v>0.2</v>
          </cell>
          <cell r="M657">
            <v>0</v>
          </cell>
          <cell r="N657">
            <v>0</v>
          </cell>
          <cell r="O657">
            <v>0</v>
          </cell>
          <cell r="P657">
            <v>0</v>
          </cell>
          <cell r="Q657">
            <v>0</v>
          </cell>
          <cell r="R657">
            <v>0</v>
          </cell>
          <cell r="S657">
            <v>21.6</v>
          </cell>
          <cell r="T657">
            <v>0.2</v>
          </cell>
          <cell r="U657">
            <v>0</v>
          </cell>
          <cell r="V657">
            <v>73.3</v>
          </cell>
          <cell r="W657">
            <v>0</v>
          </cell>
          <cell r="X657">
            <v>60</v>
          </cell>
          <cell r="Y657">
            <v>0</v>
          </cell>
          <cell r="Z657">
            <v>0</v>
          </cell>
          <cell r="AA657">
            <v>0</v>
          </cell>
          <cell r="AB657">
            <v>0.1</v>
          </cell>
          <cell r="AC657">
            <v>0.09</v>
          </cell>
          <cell r="AD657">
            <v>0.06</v>
          </cell>
          <cell r="AE657">
            <v>8.07</v>
          </cell>
          <cell r="AF657">
            <v>12.07</v>
          </cell>
          <cell r="AG657">
            <v>4</v>
          </cell>
          <cell r="AH657">
            <v>0.3</v>
          </cell>
          <cell r="AI657">
            <v>1</v>
          </cell>
          <cell r="AJ657">
            <v>0</v>
          </cell>
          <cell r="AK657">
            <v>10</v>
          </cell>
          <cell r="AL657">
            <v>1.2</v>
          </cell>
          <cell r="AM657">
            <v>77</v>
          </cell>
          <cell r="AN657">
            <v>320</v>
          </cell>
          <cell r="AO657">
            <v>9.1</v>
          </cell>
          <cell r="AP657">
            <v>210</v>
          </cell>
          <cell r="AQ657">
            <v>26</v>
          </cell>
          <cell r="AR657">
            <v>0.8</v>
          </cell>
          <cell r="AS657">
            <v>1.7</v>
          </cell>
          <cell r="AT657">
            <v>10</v>
          </cell>
          <cell r="AU657">
            <v>0.6</v>
          </cell>
        </row>
        <row r="658">
          <cell r="A658">
            <v>34</v>
          </cell>
          <cell r="B658" t="str">
            <v>Leite condensado</v>
          </cell>
          <cell r="C658" t="str">
            <v>Leite e produtos lácteos</v>
          </cell>
          <cell r="D658" t="str">
            <v>Leite e produtos lácteos em pó e concentrados</v>
          </cell>
          <cell r="E658" t="str">
            <v>Leite e produtos lácteos concentrados</v>
          </cell>
          <cell r="F658">
            <v>338</v>
          </cell>
          <cell r="G658">
            <v>1420</v>
          </cell>
          <cell r="H658">
            <v>9</v>
          </cell>
          <cell r="I658">
            <v>5.4</v>
          </cell>
          <cell r="J658">
            <v>2</v>
          </cell>
          <cell r="K658">
            <v>0.3</v>
          </cell>
          <cell r="L658">
            <v>0.2</v>
          </cell>
          <cell r="M658">
            <v>0.3</v>
          </cell>
          <cell r="N658">
            <v>56.4</v>
          </cell>
          <cell r="O658">
            <v>56.4</v>
          </cell>
          <cell r="P658">
            <v>0</v>
          </cell>
          <cell r="Q658">
            <v>0</v>
          </cell>
          <cell r="R658">
            <v>0</v>
          </cell>
          <cell r="S658">
            <v>7.8</v>
          </cell>
          <cell r="T658">
            <v>0.4</v>
          </cell>
          <cell r="U658">
            <v>0</v>
          </cell>
          <cell r="V658">
            <v>25</v>
          </cell>
          <cell r="W658">
            <v>0</v>
          </cell>
          <cell r="X658">
            <v>34</v>
          </cell>
          <cell r="Y658">
            <v>161</v>
          </cell>
          <cell r="Z658">
            <v>74</v>
          </cell>
          <cell r="AA658">
            <v>0.1</v>
          </cell>
          <cell r="AB658">
            <v>0.2</v>
          </cell>
          <cell r="AC658">
            <v>0.05</v>
          </cell>
          <cell r="AD658">
            <v>0.4</v>
          </cell>
          <cell r="AE658">
            <v>1.2</v>
          </cell>
          <cell r="AF658">
            <v>3</v>
          </cell>
          <cell r="AG658">
            <v>1.8</v>
          </cell>
          <cell r="AH658">
            <v>7.0000000000000007E-2</v>
          </cell>
          <cell r="AI658">
            <v>0.5</v>
          </cell>
          <cell r="AJ658">
            <v>0</v>
          </cell>
          <cell r="AK658">
            <v>14</v>
          </cell>
          <cell r="AL658">
            <v>1.8</v>
          </cell>
          <cell r="AM658">
            <v>140</v>
          </cell>
          <cell r="AN658">
            <v>390</v>
          </cell>
          <cell r="AO658">
            <v>340</v>
          </cell>
          <cell r="AP658">
            <v>230</v>
          </cell>
          <cell r="AQ658">
            <v>30</v>
          </cell>
          <cell r="AR658">
            <v>0.4</v>
          </cell>
          <cell r="AS658">
            <v>1.2</v>
          </cell>
        </row>
        <row r="659">
          <cell r="A659">
            <v>500</v>
          </cell>
          <cell r="B659" t="str">
            <v>Leite creme</v>
          </cell>
          <cell r="C659" t="str">
            <v>Leite e produtos lácteos</v>
          </cell>
          <cell r="D659" t="str">
            <v>Sobremesa à base de leite e similares</v>
          </cell>
          <cell r="E659" t="str">
            <v>Sobremesas de colher à base de leite</v>
          </cell>
          <cell r="F659">
            <v>163</v>
          </cell>
          <cell r="G659">
            <v>683</v>
          </cell>
          <cell r="H659">
            <v>6.8</v>
          </cell>
          <cell r="I659">
            <v>2.2999999999999998</v>
          </cell>
          <cell r="J659">
            <v>2.4</v>
          </cell>
          <cell r="K659">
            <v>0.8</v>
          </cell>
          <cell r="L659">
            <v>0.67400000000000004</v>
          </cell>
          <cell r="M659">
            <v>0.1</v>
          </cell>
          <cell r="N659">
            <v>19.5</v>
          </cell>
          <cell r="O659">
            <v>18.5</v>
          </cell>
          <cell r="P659">
            <v>0</v>
          </cell>
          <cell r="Q659">
            <v>1</v>
          </cell>
          <cell r="R659">
            <v>0</v>
          </cell>
          <cell r="S659">
            <v>5.9</v>
          </cell>
          <cell r="T659">
            <v>0.1</v>
          </cell>
          <cell r="U659">
            <v>0</v>
          </cell>
          <cell r="V659">
            <v>66.3</v>
          </cell>
          <cell r="W659">
            <v>0</v>
          </cell>
          <cell r="X659">
            <v>227</v>
          </cell>
          <cell r="Y659">
            <v>106</v>
          </cell>
          <cell r="Z659">
            <v>11</v>
          </cell>
          <cell r="AA659">
            <v>0.9</v>
          </cell>
          <cell r="AB659">
            <v>0.82</v>
          </cell>
          <cell r="AC659">
            <v>0.08</v>
          </cell>
          <cell r="AD659">
            <v>0.28000000000000003</v>
          </cell>
          <cell r="AE659">
            <v>0.2</v>
          </cell>
          <cell r="AF659">
            <v>1.68</v>
          </cell>
          <cell r="AG659">
            <v>1.48</v>
          </cell>
          <cell r="AH659">
            <v>0.19</v>
          </cell>
          <cell r="AI659">
            <v>0.59</v>
          </cell>
          <cell r="AJ659">
            <v>0</v>
          </cell>
          <cell r="AK659">
            <v>24</v>
          </cell>
          <cell r="AL659">
            <v>1.03</v>
          </cell>
          <cell r="AM659">
            <v>46</v>
          </cell>
          <cell r="AN659">
            <v>170</v>
          </cell>
          <cell r="AO659">
            <v>130</v>
          </cell>
          <cell r="AP659">
            <v>160</v>
          </cell>
          <cell r="AQ659">
            <v>11</v>
          </cell>
          <cell r="AR659">
            <v>1.1000000000000001</v>
          </cell>
          <cell r="AS659">
            <v>1</v>
          </cell>
        </row>
        <row r="660">
          <cell r="A660">
            <v>19</v>
          </cell>
          <cell r="B660" t="str">
            <v>Leite de cabra cru</v>
          </cell>
          <cell r="C660" t="str">
            <v>Leite e produtos lácteos</v>
          </cell>
          <cell r="D660" t="str">
            <v>Leite, soro de leite  e nata</v>
          </cell>
          <cell r="E660" t="str">
            <v>Leite</v>
          </cell>
          <cell r="F660">
            <v>70</v>
          </cell>
          <cell r="G660">
            <v>291</v>
          </cell>
          <cell r="H660">
            <v>4</v>
          </cell>
          <cell r="I660">
            <v>2.6</v>
          </cell>
          <cell r="J660">
            <v>1.1000000000000001</v>
          </cell>
          <cell r="K660">
            <v>0.1</v>
          </cell>
          <cell r="L660">
            <v>0.1</v>
          </cell>
          <cell r="M660">
            <v>0.1</v>
          </cell>
          <cell r="N660">
            <v>4.5999999999999996</v>
          </cell>
          <cell r="O660">
            <v>4.5999999999999996</v>
          </cell>
          <cell r="P660">
            <v>0</v>
          </cell>
          <cell r="Q660">
            <v>0</v>
          </cell>
          <cell r="R660">
            <v>0</v>
          </cell>
          <cell r="S660">
            <v>3.8</v>
          </cell>
          <cell r="T660">
            <v>0.1</v>
          </cell>
          <cell r="U660">
            <v>0</v>
          </cell>
          <cell r="V660">
            <v>86.9</v>
          </cell>
          <cell r="W660">
            <v>0</v>
          </cell>
          <cell r="X660">
            <v>11</v>
          </cell>
          <cell r="Y660">
            <v>53</v>
          </cell>
          <cell r="Z660">
            <v>0</v>
          </cell>
          <cell r="AA660">
            <v>0.1</v>
          </cell>
          <cell r="AB660">
            <v>0.03</v>
          </cell>
          <cell r="AC660">
            <v>0.05</v>
          </cell>
          <cell r="AD660">
            <v>0.1</v>
          </cell>
          <cell r="AE660">
            <v>0.3</v>
          </cell>
          <cell r="AF660">
            <v>1</v>
          </cell>
          <cell r="AG660">
            <v>0.7</v>
          </cell>
          <cell r="AH660">
            <v>0.04</v>
          </cell>
          <cell r="AI660">
            <v>0.08</v>
          </cell>
          <cell r="AJ660">
            <v>3</v>
          </cell>
          <cell r="AK660">
            <v>1</v>
          </cell>
          <cell r="AL660">
            <v>0.85</v>
          </cell>
          <cell r="AM660">
            <v>40</v>
          </cell>
          <cell r="AN660">
            <v>180</v>
          </cell>
          <cell r="AO660">
            <v>150</v>
          </cell>
          <cell r="AP660">
            <v>120</v>
          </cell>
          <cell r="AQ660">
            <v>20</v>
          </cell>
          <cell r="AR660">
            <v>0.2</v>
          </cell>
          <cell r="AS660">
            <v>0.3</v>
          </cell>
        </row>
        <row r="661">
          <cell r="A661">
            <v>1205</v>
          </cell>
          <cell r="B661" t="str">
            <v>Leite de coco, enlatado</v>
          </cell>
          <cell r="C661" t="str">
            <v>Sumos e néctares de frutos e produtos hortícolas (incluindo concentrados)</v>
          </cell>
          <cell r="D661" t="str">
            <v>Extratos de origem vegetal</v>
          </cell>
          <cell r="E661" t="str">
            <v>Extrato líquido de origem vegetal</v>
          </cell>
          <cell r="F661">
            <v>185</v>
          </cell>
          <cell r="G661">
            <v>762</v>
          </cell>
          <cell r="H661">
            <v>18.399999999999999</v>
          </cell>
          <cell r="I661">
            <v>14</v>
          </cell>
          <cell r="J661">
            <v>2.2999999999999998</v>
          </cell>
          <cell r="K661">
            <v>0.9</v>
          </cell>
          <cell r="L661">
            <v>0.87</v>
          </cell>
          <cell r="M661">
            <v>0</v>
          </cell>
          <cell r="N661">
            <v>2.8</v>
          </cell>
          <cell r="O661">
            <v>1.1000000000000001</v>
          </cell>
          <cell r="P661">
            <v>0</v>
          </cell>
          <cell r="Q661">
            <v>1.7</v>
          </cell>
          <cell r="R661">
            <v>0</v>
          </cell>
          <cell r="S661">
            <v>2</v>
          </cell>
          <cell r="T661">
            <v>0</v>
          </cell>
          <cell r="U661">
            <v>0</v>
          </cell>
          <cell r="V661">
            <v>75.8</v>
          </cell>
          <cell r="W661">
            <v>0</v>
          </cell>
          <cell r="X661">
            <v>0</v>
          </cell>
          <cell r="Y661">
            <v>0</v>
          </cell>
          <cell r="Z661">
            <v>0</v>
          </cell>
          <cell r="AA661">
            <v>0</v>
          </cell>
          <cell r="AB661">
            <v>0</v>
          </cell>
          <cell r="AC661">
            <v>0.02</v>
          </cell>
          <cell r="AD661">
            <v>0</v>
          </cell>
          <cell r="AE661">
            <v>0.6</v>
          </cell>
          <cell r="AF661">
            <v>0.8</v>
          </cell>
          <cell r="AG661">
            <v>0.2</v>
          </cell>
          <cell r="AH661">
            <v>0.03</v>
          </cell>
          <cell r="AI661">
            <v>0</v>
          </cell>
          <cell r="AJ661">
            <v>1</v>
          </cell>
          <cell r="AK661">
            <v>14</v>
          </cell>
          <cell r="AL661">
            <v>1</v>
          </cell>
          <cell r="AM661">
            <v>13</v>
          </cell>
          <cell r="AN661">
            <v>220</v>
          </cell>
          <cell r="AO661">
            <v>18</v>
          </cell>
          <cell r="AP661">
            <v>96</v>
          </cell>
          <cell r="AQ661">
            <v>46</v>
          </cell>
          <cell r="AR661">
            <v>3.3</v>
          </cell>
          <cell r="AS661">
            <v>0.6</v>
          </cell>
        </row>
        <row r="662">
          <cell r="A662">
            <v>20</v>
          </cell>
          <cell r="B662" t="str">
            <v>Leite de ovelha cru</v>
          </cell>
          <cell r="C662" t="str">
            <v>Leite e produtos lácteos</v>
          </cell>
          <cell r="D662" t="str">
            <v>Leite, soro de leite  e nata</v>
          </cell>
          <cell r="E662" t="str">
            <v>Leite</v>
          </cell>
          <cell r="F662">
            <v>93</v>
          </cell>
          <cell r="G662">
            <v>388</v>
          </cell>
          <cell r="H662">
            <v>6.2</v>
          </cell>
          <cell r="I662">
            <v>3.3</v>
          </cell>
          <cell r="J662">
            <v>1.5</v>
          </cell>
          <cell r="K662">
            <v>0.2</v>
          </cell>
          <cell r="L662">
            <v>0.2</v>
          </cell>
          <cell r="M662">
            <v>0.3</v>
          </cell>
          <cell r="N662">
            <v>4.2</v>
          </cell>
          <cell r="O662">
            <v>4.2</v>
          </cell>
          <cell r="P662">
            <v>0</v>
          </cell>
          <cell r="Q662">
            <v>0</v>
          </cell>
          <cell r="R662">
            <v>0</v>
          </cell>
          <cell r="S662">
            <v>5.0999999999999996</v>
          </cell>
          <cell r="T662">
            <v>0.1</v>
          </cell>
          <cell r="U662">
            <v>0</v>
          </cell>
          <cell r="V662">
            <v>86.9</v>
          </cell>
          <cell r="W662">
            <v>0</v>
          </cell>
          <cell r="X662">
            <v>55</v>
          </cell>
          <cell r="Y662">
            <v>50</v>
          </cell>
          <cell r="Z662">
            <v>0</v>
          </cell>
          <cell r="AA662">
            <v>0.2</v>
          </cell>
          <cell r="AB662">
            <v>0.11</v>
          </cell>
          <cell r="AC662">
            <v>0.06</v>
          </cell>
          <cell r="AD662">
            <v>0.15</v>
          </cell>
          <cell r="AE662">
            <v>0.2</v>
          </cell>
          <cell r="AF662">
            <v>1.1000000000000001</v>
          </cell>
          <cell r="AG662">
            <v>0.9</v>
          </cell>
          <cell r="AH662">
            <v>7.0000000000000007E-2</v>
          </cell>
          <cell r="AI662">
            <v>0.15</v>
          </cell>
          <cell r="AJ662">
            <v>5</v>
          </cell>
          <cell r="AK662">
            <v>5</v>
          </cell>
          <cell r="AL662">
            <v>0.93</v>
          </cell>
          <cell r="AM662">
            <v>37</v>
          </cell>
          <cell r="AN662">
            <v>120</v>
          </cell>
          <cell r="AO662">
            <v>190</v>
          </cell>
          <cell r="AP662">
            <v>140</v>
          </cell>
          <cell r="AQ662">
            <v>15</v>
          </cell>
          <cell r="AR662">
            <v>0.2</v>
          </cell>
          <cell r="AS662">
            <v>0.7</v>
          </cell>
        </row>
        <row r="663">
          <cell r="A663">
            <v>35</v>
          </cell>
          <cell r="B663" t="str">
            <v>Leite evaporado</v>
          </cell>
          <cell r="C663" t="str">
            <v>Leite e produtos lácteos</v>
          </cell>
          <cell r="D663" t="str">
            <v>Leite e produtos lácteos em pó e concentrados</v>
          </cell>
          <cell r="E663" t="str">
            <v>Leite e produtos lácteos concentrados</v>
          </cell>
          <cell r="F663">
            <v>136</v>
          </cell>
          <cell r="G663">
            <v>567</v>
          </cell>
          <cell r="H663">
            <v>7.8</v>
          </cell>
          <cell r="I663">
            <v>4.4000000000000004</v>
          </cell>
          <cell r="J663">
            <v>1.8</v>
          </cell>
          <cell r="K663">
            <v>0.2</v>
          </cell>
          <cell r="L663">
            <v>0.2</v>
          </cell>
          <cell r="M663">
            <v>0.3</v>
          </cell>
          <cell r="N663">
            <v>9.8000000000000007</v>
          </cell>
          <cell r="O663">
            <v>9.8000000000000007</v>
          </cell>
          <cell r="P663">
            <v>0</v>
          </cell>
          <cell r="Q663">
            <v>0</v>
          </cell>
          <cell r="R663">
            <v>0</v>
          </cell>
          <cell r="S663">
            <v>6.6</v>
          </cell>
          <cell r="T663">
            <v>0.4</v>
          </cell>
          <cell r="U663">
            <v>0</v>
          </cell>
          <cell r="V663">
            <v>74</v>
          </cell>
          <cell r="W663">
            <v>0</v>
          </cell>
          <cell r="X663">
            <v>28</v>
          </cell>
          <cell r="Y663">
            <v>129</v>
          </cell>
          <cell r="Z663">
            <v>106</v>
          </cell>
          <cell r="AA663">
            <v>0.1</v>
          </cell>
          <cell r="AB663">
            <v>0.14000000000000001</v>
          </cell>
          <cell r="AC663">
            <v>0.06</v>
          </cell>
          <cell r="AD663">
            <v>0.31</v>
          </cell>
          <cell r="AE663">
            <v>0.6</v>
          </cell>
          <cell r="AF663">
            <v>2.2000000000000002</v>
          </cell>
          <cell r="AG663">
            <v>1.6</v>
          </cell>
          <cell r="AH663">
            <v>0.06</v>
          </cell>
          <cell r="AI663">
            <v>0.08</v>
          </cell>
          <cell r="AJ663">
            <v>0</v>
          </cell>
          <cell r="AK663">
            <v>9</v>
          </cell>
          <cell r="AL663">
            <v>1.8</v>
          </cell>
          <cell r="AM663">
            <v>140</v>
          </cell>
          <cell r="AN663">
            <v>320</v>
          </cell>
          <cell r="AO663">
            <v>260</v>
          </cell>
          <cell r="AP663">
            <v>230</v>
          </cell>
          <cell r="AQ663">
            <v>22</v>
          </cell>
          <cell r="AR663">
            <v>0.1</v>
          </cell>
          <cell r="AS663">
            <v>0.8</v>
          </cell>
        </row>
        <row r="664">
          <cell r="A664">
            <v>1900000067</v>
          </cell>
          <cell r="B664" t="str">
            <v>Leite fermentado (Bifidus) gordo, natural</v>
          </cell>
          <cell r="C664" t="str">
            <v>Leite e produtos lácteos</v>
          </cell>
          <cell r="D664" t="str">
            <v xml:space="preserve">Leite ou nata fermentados </v>
          </cell>
          <cell r="E664" t="str">
            <v>Produtos de leite fermentados</v>
          </cell>
          <cell r="F664">
            <v>67</v>
          </cell>
          <cell r="G664">
            <v>282</v>
          </cell>
          <cell r="H664">
            <v>3.6</v>
          </cell>
          <cell r="I664">
            <v>2.2000000000000002</v>
          </cell>
          <cell r="J664">
            <v>0.9</v>
          </cell>
          <cell r="K664">
            <v>0.2</v>
          </cell>
          <cell r="L664">
            <v>0.1</v>
          </cell>
          <cell r="M664">
            <v>0.1</v>
          </cell>
          <cell r="N664">
            <v>4.5</v>
          </cell>
          <cell r="O664">
            <v>4.5</v>
          </cell>
          <cell r="P664">
            <v>0</v>
          </cell>
          <cell r="Q664">
            <v>0</v>
          </cell>
          <cell r="R664">
            <v>0</v>
          </cell>
          <cell r="S664">
            <v>4</v>
          </cell>
          <cell r="T664">
            <v>0.1</v>
          </cell>
          <cell r="U664">
            <v>0</v>
          </cell>
          <cell r="V664">
            <v>85.5</v>
          </cell>
          <cell r="W664">
            <v>0.4</v>
          </cell>
          <cell r="X664">
            <v>11</v>
          </cell>
          <cell r="Y664">
            <v>40</v>
          </cell>
          <cell r="Z664">
            <v>15</v>
          </cell>
          <cell r="AA664">
            <v>0.2</v>
          </cell>
          <cell r="AB664">
            <v>0.11</v>
          </cell>
          <cell r="AC664">
            <v>0.02</v>
          </cell>
          <cell r="AD664">
            <v>0.13</v>
          </cell>
          <cell r="AE664">
            <v>0.09</v>
          </cell>
          <cell r="AF664">
            <v>0.89</v>
          </cell>
          <cell r="AG664">
            <v>0.8</v>
          </cell>
          <cell r="AH664">
            <v>0.04</v>
          </cell>
          <cell r="AI664">
            <v>0.5</v>
          </cell>
          <cell r="AK664">
            <v>5</v>
          </cell>
          <cell r="AL664">
            <v>0.75</v>
          </cell>
          <cell r="AM664">
            <v>45</v>
          </cell>
          <cell r="AN664">
            <v>180</v>
          </cell>
          <cell r="AO664">
            <v>150</v>
          </cell>
          <cell r="AP664">
            <v>110</v>
          </cell>
          <cell r="AQ664">
            <v>12</v>
          </cell>
          <cell r="AR664">
            <v>0</v>
          </cell>
          <cell r="AS664">
            <v>0.5</v>
          </cell>
          <cell r="AU664">
            <v>12</v>
          </cell>
        </row>
        <row r="665">
          <cell r="A665">
            <v>1920000016</v>
          </cell>
          <cell r="B665" t="str">
            <v xml:space="preserve">Leite fermentado (Bifidus) sem lactose enriquecido com fibra, magro, aromatizado, com pedaços e/ou polpa de fruta, com sementes e/ou cereais, com frutos secos e/ou de casca rija, com edulcorantes </v>
          </cell>
          <cell r="C665" t="str">
            <v>Leite e produtos lácteos</v>
          </cell>
          <cell r="D665" t="str">
            <v xml:space="preserve">Leite ou nata fermentados </v>
          </cell>
          <cell r="E665" t="str">
            <v>Produtos de leite fermentados</v>
          </cell>
          <cell r="F665">
            <v>57</v>
          </cell>
          <cell r="G665">
            <v>241</v>
          </cell>
          <cell r="H665">
            <v>0.8</v>
          </cell>
          <cell r="I665">
            <v>0.2</v>
          </cell>
          <cell r="J665">
            <v>0.1</v>
          </cell>
          <cell r="K665">
            <v>0</v>
          </cell>
          <cell r="L665">
            <v>0</v>
          </cell>
          <cell r="M665">
            <v>0</v>
          </cell>
          <cell r="N665">
            <v>6.6</v>
          </cell>
          <cell r="O665">
            <v>5.4</v>
          </cell>
          <cell r="P665">
            <v>0</v>
          </cell>
          <cell r="Q665">
            <v>1.2</v>
          </cell>
          <cell r="R665">
            <v>1.6</v>
          </cell>
          <cell r="S665">
            <v>4.2</v>
          </cell>
          <cell r="T665">
            <v>0.2</v>
          </cell>
          <cell r="U665">
            <v>0</v>
          </cell>
          <cell r="V665">
            <v>87.6</v>
          </cell>
          <cell r="W665">
            <v>1.3</v>
          </cell>
          <cell r="X665">
            <v>2</v>
          </cell>
          <cell r="Y665">
            <v>30</v>
          </cell>
          <cell r="Z665">
            <v>17</v>
          </cell>
          <cell r="AA665">
            <v>0</v>
          </cell>
          <cell r="AB665">
            <v>0</v>
          </cell>
          <cell r="AC665">
            <v>0.04</v>
          </cell>
          <cell r="AD665">
            <v>0.25</v>
          </cell>
          <cell r="AE665">
            <v>0.2</v>
          </cell>
          <cell r="AF665">
            <v>1.1000000000000001</v>
          </cell>
          <cell r="AG665">
            <v>0.9</v>
          </cell>
          <cell r="AH665">
            <v>0.04</v>
          </cell>
          <cell r="AI665">
            <v>0</v>
          </cell>
          <cell r="AJ665">
            <v>0</v>
          </cell>
          <cell r="AK665">
            <v>1.7</v>
          </cell>
          <cell r="AL665">
            <v>0.75</v>
          </cell>
          <cell r="AM665">
            <v>92</v>
          </cell>
          <cell r="AN665">
            <v>200</v>
          </cell>
          <cell r="AO665">
            <v>140</v>
          </cell>
          <cell r="AP665">
            <v>110</v>
          </cell>
          <cell r="AQ665">
            <v>17</v>
          </cell>
          <cell r="AR665">
            <v>0.3</v>
          </cell>
          <cell r="AS665">
            <v>0.4</v>
          </cell>
          <cell r="AU665">
            <v>24</v>
          </cell>
        </row>
        <row r="666">
          <cell r="A666">
            <v>1920000017</v>
          </cell>
          <cell r="B666" t="str">
            <v>Leite fermentado (Bifidus) sem lactose líquido, meio gordo, aromatizado, com pedaços e/ou polpa de fruta, açucarado</v>
          </cell>
          <cell r="C666" t="str">
            <v>Leite e produtos lácteos</v>
          </cell>
          <cell r="D666" t="str">
            <v xml:space="preserve">Leite ou nata fermentados </v>
          </cell>
          <cell r="E666" t="str">
            <v>Produtos de leite fermentados</v>
          </cell>
          <cell r="F666">
            <v>71</v>
          </cell>
          <cell r="G666">
            <v>298</v>
          </cell>
          <cell r="H666">
            <v>1.7</v>
          </cell>
          <cell r="I666">
            <v>1</v>
          </cell>
          <cell r="J666">
            <v>0.3</v>
          </cell>
          <cell r="K666">
            <v>0</v>
          </cell>
          <cell r="L666">
            <v>0</v>
          </cell>
          <cell r="M666">
            <v>0.1</v>
          </cell>
          <cell r="N666">
            <v>11</v>
          </cell>
          <cell r="O666">
            <v>10.7</v>
          </cell>
          <cell r="P666">
            <v>0</v>
          </cell>
          <cell r="Q666">
            <v>0</v>
          </cell>
          <cell r="R666">
            <v>0</v>
          </cell>
          <cell r="S666">
            <v>2.7</v>
          </cell>
          <cell r="T666">
            <v>0.1</v>
          </cell>
          <cell r="U666">
            <v>0</v>
          </cell>
          <cell r="V666">
            <v>83.3</v>
          </cell>
          <cell r="W666">
            <v>0.2</v>
          </cell>
          <cell r="X666">
            <v>3</v>
          </cell>
          <cell r="Y666">
            <v>33</v>
          </cell>
          <cell r="Z666">
            <v>19</v>
          </cell>
          <cell r="AA666">
            <v>0</v>
          </cell>
          <cell r="AB666">
            <v>0.02</v>
          </cell>
          <cell r="AC666">
            <v>0.02</v>
          </cell>
          <cell r="AD666">
            <v>0.17</v>
          </cell>
          <cell r="AE666">
            <v>0.2</v>
          </cell>
          <cell r="AF666">
            <v>0.8</v>
          </cell>
          <cell r="AG666">
            <v>0.6</v>
          </cell>
          <cell r="AH666">
            <v>0.03</v>
          </cell>
          <cell r="AI666">
            <v>0</v>
          </cell>
          <cell r="AJ666">
            <v>0</v>
          </cell>
          <cell r="AK666">
            <v>6.4</v>
          </cell>
          <cell r="AL666">
            <v>0.75</v>
          </cell>
          <cell r="AM666">
            <v>42</v>
          </cell>
          <cell r="AN666">
            <v>98</v>
          </cell>
          <cell r="AO666">
            <v>96</v>
          </cell>
          <cell r="AP666">
            <v>78</v>
          </cell>
          <cell r="AQ666">
            <v>8</v>
          </cell>
          <cell r="AR666">
            <v>0.2</v>
          </cell>
          <cell r="AS666">
            <v>0.3</v>
          </cell>
        </row>
        <row r="667">
          <cell r="A667">
            <v>1920000018</v>
          </cell>
          <cell r="B667" t="str">
            <v>Leite fermentado (Bifidus) sem lactose magro, natural, com edulcorantes</v>
          </cell>
          <cell r="C667" t="str">
            <v>Leite e produtos lácteos</v>
          </cell>
          <cell r="D667" t="str">
            <v xml:space="preserve">Leite ou nata fermentados </v>
          </cell>
          <cell r="E667" t="str">
            <v>Produtos de leite fermentados</v>
          </cell>
          <cell r="F667">
            <v>51</v>
          </cell>
          <cell r="G667">
            <v>217</v>
          </cell>
          <cell r="H667">
            <v>0.4</v>
          </cell>
          <cell r="I667">
            <v>0.2</v>
          </cell>
          <cell r="J667">
            <v>0</v>
          </cell>
          <cell r="K667">
            <v>0</v>
          </cell>
          <cell r="L667">
            <v>0</v>
          </cell>
          <cell r="M667">
            <v>0</v>
          </cell>
          <cell r="N667">
            <v>6.2</v>
          </cell>
          <cell r="O667">
            <v>6.1</v>
          </cell>
          <cell r="P667">
            <v>0</v>
          </cell>
          <cell r="Q667">
            <v>0</v>
          </cell>
          <cell r="R667">
            <v>0</v>
          </cell>
          <cell r="S667">
            <v>5.3</v>
          </cell>
          <cell r="T667">
            <v>0.2</v>
          </cell>
          <cell r="U667">
            <v>0</v>
          </cell>
          <cell r="V667">
            <v>87.4</v>
          </cell>
          <cell r="W667">
            <v>0.5</v>
          </cell>
          <cell r="X667">
            <v>2</v>
          </cell>
          <cell r="Y667">
            <v>17</v>
          </cell>
          <cell r="Z667">
            <v>41</v>
          </cell>
          <cell r="AA667">
            <v>0</v>
          </cell>
          <cell r="AB667">
            <v>0</v>
          </cell>
          <cell r="AC667">
            <v>0.04</v>
          </cell>
          <cell r="AD667">
            <v>0.25</v>
          </cell>
          <cell r="AE667">
            <v>0.2</v>
          </cell>
          <cell r="AF667">
            <v>1.3</v>
          </cell>
          <cell r="AG667">
            <v>1.1000000000000001</v>
          </cell>
          <cell r="AH667">
            <v>0.04</v>
          </cell>
          <cell r="AI667">
            <v>0</v>
          </cell>
          <cell r="AJ667">
            <v>0</v>
          </cell>
          <cell r="AK667">
            <v>1.8</v>
          </cell>
          <cell r="AL667">
            <v>0.75</v>
          </cell>
          <cell r="AM667">
            <v>92</v>
          </cell>
          <cell r="AN667">
            <v>260</v>
          </cell>
          <cell r="AO667">
            <v>110</v>
          </cell>
          <cell r="AP667">
            <v>140</v>
          </cell>
          <cell r="AQ667">
            <v>14</v>
          </cell>
          <cell r="AR667">
            <v>0.1</v>
          </cell>
          <cell r="AS667">
            <v>0.1</v>
          </cell>
        </row>
        <row r="668">
          <cell r="A668">
            <v>1920000014</v>
          </cell>
          <cell r="B668" t="str">
            <v>Leite fermentado (Bifidus) sem lactose, gordo, natural</v>
          </cell>
          <cell r="C668" t="str">
            <v>Leite e produtos lácteos</v>
          </cell>
          <cell r="D668" t="str">
            <v xml:space="preserve">Leite ou nata fermentados </v>
          </cell>
          <cell r="E668" t="str">
            <v>Produtos de leite fermentados</v>
          </cell>
          <cell r="F668">
            <v>70</v>
          </cell>
          <cell r="G668">
            <v>294</v>
          </cell>
          <cell r="H668">
            <v>3.7</v>
          </cell>
          <cell r="I668">
            <v>2.4</v>
          </cell>
          <cell r="J668">
            <v>0.9</v>
          </cell>
          <cell r="K668">
            <v>0.2</v>
          </cell>
          <cell r="L668">
            <v>0.1</v>
          </cell>
          <cell r="M668">
            <v>0.1</v>
          </cell>
          <cell r="N668">
            <v>4.8</v>
          </cell>
          <cell r="O668">
            <v>4.8</v>
          </cell>
          <cell r="P668">
            <v>0</v>
          </cell>
          <cell r="Q668">
            <v>0</v>
          </cell>
          <cell r="R668">
            <v>0</v>
          </cell>
          <cell r="S668">
            <v>4.2</v>
          </cell>
          <cell r="T668">
            <v>0.1</v>
          </cell>
          <cell r="U668">
            <v>0</v>
          </cell>
          <cell r="V668">
            <v>85.5</v>
          </cell>
          <cell r="W668">
            <v>0.4</v>
          </cell>
          <cell r="X668">
            <v>11</v>
          </cell>
          <cell r="Y668">
            <v>40</v>
          </cell>
          <cell r="Z668">
            <v>15</v>
          </cell>
          <cell r="AA668">
            <v>0.2</v>
          </cell>
          <cell r="AB668">
            <v>0.11</v>
          </cell>
          <cell r="AC668">
            <v>0.02</v>
          </cell>
          <cell r="AD668">
            <v>0.13</v>
          </cell>
          <cell r="AE668">
            <v>0.09</v>
          </cell>
          <cell r="AF668">
            <v>0.89</v>
          </cell>
          <cell r="AG668">
            <v>0.8</v>
          </cell>
          <cell r="AH668">
            <v>0.04</v>
          </cell>
          <cell r="AI668">
            <v>0.5</v>
          </cell>
          <cell r="AJ668">
            <v>0</v>
          </cell>
          <cell r="AK668">
            <v>5</v>
          </cell>
          <cell r="AL668">
            <v>0.75</v>
          </cell>
          <cell r="AM668">
            <v>45</v>
          </cell>
          <cell r="AN668">
            <v>180</v>
          </cell>
          <cell r="AO668">
            <v>160</v>
          </cell>
          <cell r="AP668">
            <v>110</v>
          </cell>
          <cell r="AQ668">
            <v>12</v>
          </cell>
          <cell r="AR668">
            <v>0</v>
          </cell>
          <cell r="AS668">
            <v>0.5</v>
          </cell>
          <cell r="AU668">
            <v>7.5</v>
          </cell>
        </row>
        <row r="669">
          <cell r="A669">
            <v>1920000015</v>
          </cell>
          <cell r="B669" t="str">
            <v>Leite fermentado (Bifidus) sem lactose, magro, aromatizado, com pedaços e/ou polpa de fruta e/ou hortícolas, açucarado, com edulcorantes</v>
          </cell>
          <cell r="C669" t="str">
            <v>Leite e produtos lácteos</v>
          </cell>
          <cell r="D669" t="str">
            <v xml:space="preserve">Leite ou nata fermentados </v>
          </cell>
          <cell r="E669" t="str">
            <v>Produtos de leite fermentados</v>
          </cell>
          <cell r="F669">
            <v>57</v>
          </cell>
          <cell r="G669">
            <v>243</v>
          </cell>
          <cell r="H669">
            <v>0.4</v>
          </cell>
          <cell r="I669">
            <v>0.2</v>
          </cell>
          <cell r="J669">
            <v>0</v>
          </cell>
          <cell r="K669">
            <v>0</v>
          </cell>
          <cell r="L669">
            <v>0</v>
          </cell>
          <cell r="M669">
            <v>0</v>
          </cell>
          <cell r="N669">
            <v>8.1999999999999993</v>
          </cell>
          <cell r="O669">
            <v>7.9</v>
          </cell>
          <cell r="P669">
            <v>0</v>
          </cell>
          <cell r="Q669">
            <v>0</v>
          </cell>
          <cell r="R669">
            <v>0</v>
          </cell>
          <cell r="S669">
            <v>4.9000000000000004</v>
          </cell>
          <cell r="T669">
            <v>0.2</v>
          </cell>
          <cell r="U669">
            <v>0</v>
          </cell>
          <cell r="V669">
            <v>87.4</v>
          </cell>
          <cell r="W669">
            <v>0.5</v>
          </cell>
          <cell r="X669">
            <v>2</v>
          </cell>
          <cell r="Y669">
            <v>17</v>
          </cell>
          <cell r="Z669">
            <v>41</v>
          </cell>
          <cell r="AA669">
            <v>0</v>
          </cell>
          <cell r="AB669">
            <v>0</v>
          </cell>
          <cell r="AC669">
            <v>0.04</v>
          </cell>
          <cell r="AD669">
            <v>0.25</v>
          </cell>
          <cell r="AE669">
            <v>0.2</v>
          </cell>
          <cell r="AF669">
            <v>1.3</v>
          </cell>
          <cell r="AG669">
            <v>1.1000000000000001</v>
          </cell>
          <cell r="AH669">
            <v>0.04</v>
          </cell>
          <cell r="AI669">
            <v>0</v>
          </cell>
          <cell r="AJ669">
            <v>0</v>
          </cell>
          <cell r="AK669">
            <v>1.8</v>
          </cell>
          <cell r="AL669">
            <v>0.75</v>
          </cell>
          <cell r="AM669">
            <v>92</v>
          </cell>
          <cell r="AN669">
            <v>260</v>
          </cell>
          <cell r="AO669">
            <v>110</v>
          </cell>
          <cell r="AP669">
            <v>140</v>
          </cell>
          <cell r="AQ669">
            <v>14</v>
          </cell>
          <cell r="AR669">
            <v>0.1</v>
          </cell>
          <cell r="AS669">
            <v>0.1</v>
          </cell>
        </row>
        <row r="670">
          <cell r="A670">
            <v>30</v>
          </cell>
          <cell r="B670" t="str">
            <v xml:space="preserve">Leite gordo especial, pasteurizado </v>
          </cell>
          <cell r="C670" t="str">
            <v>Leite e produtos lácteos</v>
          </cell>
          <cell r="D670" t="str">
            <v>Leite, soro de leite  e nata</v>
          </cell>
          <cell r="E670" t="str">
            <v>Leite</v>
          </cell>
          <cell r="F670">
            <v>62</v>
          </cell>
          <cell r="G670">
            <v>260</v>
          </cell>
          <cell r="H670">
            <v>3.4</v>
          </cell>
          <cell r="I670">
            <v>1.9</v>
          </cell>
          <cell r="J670">
            <v>0.8</v>
          </cell>
          <cell r="K670">
            <v>0.1</v>
          </cell>
          <cell r="L670">
            <v>0.1</v>
          </cell>
          <cell r="M670">
            <v>0.1</v>
          </cell>
          <cell r="N670">
            <v>4.8</v>
          </cell>
          <cell r="O670">
            <v>4.8</v>
          </cell>
          <cell r="P670">
            <v>0</v>
          </cell>
          <cell r="Q670">
            <v>0</v>
          </cell>
          <cell r="R670">
            <v>0</v>
          </cell>
          <cell r="S670">
            <v>3.1</v>
          </cell>
          <cell r="T670">
            <v>0.1</v>
          </cell>
          <cell r="U670">
            <v>0</v>
          </cell>
          <cell r="V670">
            <v>88.1</v>
          </cell>
          <cell r="W670">
            <v>0</v>
          </cell>
          <cell r="X670">
            <v>13</v>
          </cell>
          <cell r="Y670">
            <v>38</v>
          </cell>
          <cell r="Z670">
            <v>140</v>
          </cell>
          <cell r="AA670">
            <v>0.1</v>
          </cell>
          <cell r="AB670">
            <v>0.09</v>
          </cell>
          <cell r="AC670">
            <v>0.03</v>
          </cell>
          <cell r="AD670">
            <v>0.16</v>
          </cell>
          <cell r="AE670">
            <v>0.2</v>
          </cell>
          <cell r="AF670">
            <v>0.9</v>
          </cell>
          <cell r="AG670">
            <v>0.7</v>
          </cell>
          <cell r="AH670">
            <v>0.06</v>
          </cell>
          <cell r="AI670">
            <v>0.39</v>
          </cell>
          <cell r="AJ670">
            <v>1</v>
          </cell>
          <cell r="AK670">
            <v>6</v>
          </cell>
          <cell r="AL670">
            <v>0.72</v>
          </cell>
          <cell r="AM670">
            <v>37</v>
          </cell>
          <cell r="AN670">
            <v>150</v>
          </cell>
          <cell r="AO670">
            <v>110</v>
          </cell>
          <cell r="AP670">
            <v>91</v>
          </cell>
          <cell r="AQ670">
            <v>10</v>
          </cell>
          <cell r="AR670">
            <v>0.2</v>
          </cell>
          <cell r="AS670">
            <v>0.5</v>
          </cell>
        </row>
        <row r="671">
          <cell r="A671">
            <v>1900000064</v>
          </cell>
          <cell r="B671" t="str">
            <v>Leite gordo sem lactose, enriquecido com vitaminas A, D, E e B9 (ácido fólico), UHT</v>
          </cell>
          <cell r="C671" t="str">
            <v>Leite e produtos lácteos</v>
          </cell>
          <cell r="D671" t="str">
            <v>Leite, soro de leite  e nata</v>
          </cell>
          <cell r="E671" t="str">
            <v>Leite</v>
          </cell>
          <cell r="F671">
            <v>62</v>
          </cell>
          <cell r="G671">
            <v>258</v>
          </cell>
          <cell r="H671">
            <v>3.5</v>
          </cell>
          <cell r="I671">
            <v>2.2000000000000002</v>
          </cell>
          <cell r="J671">
            <v>0.8</v>
          </cell>
          <cell r="K671">
            <v>0.1</v>
          </cell>
          <cell r="L671">
            <v>0.1</v>
          </cell>
          <cell r="M671">
            <v>0.1</v>
          </cell>
          <cell r="N671">
            <v>4.5999999999999996</v>
          </cell>
          <cell r="O671">
            <v>4.5999999999999996</v>
          </cell>
          <cell r="P671">
            <v>0</v>
          </cell>
          <cell r="Q671">
            <v>0</v>
          </cell>
          <cell r="R671">
            <v>0</v>
          </cell>
          <cell r="S671">
            <v>3</v>
          </cell>
          <cell r="T671">
            <v>0.1</v>
          </cell>
          <cell r="U671">
            <v>0</v>
          </cell>
          <cell r="V671">
            <v>88.1</v>
          </cell>
          <cell r="W671">
            <v>0</v>
          </cell>
          <cell r="X671">
            <v>13</v>
          </cell>
          <cell r="Y671">
            <v>117</v>
          </cell>
          <cell r="Z671">
            <v>29</v>
          </cell>
          <cell r="AA671">
            <v>0.8</v>
          </cell>
          <cell r="AB671">
            <v>1.7</v>
          </cell>
          <cell r="AC671">
            <v>0.04</v>
          </cell>
          <cell r="AD671">
            <v>0.14000000000000001</v>
          </cell>
          <cell r="AE671">
            <v>0.2</v>
          </cell>
          <cell r="AF671">
            <v>0.9</v>
          </cell>
          <cell r="AG671">
            <v>0.7</v>
          </cell>
          <cell r="AH671">
            <v>0.04</v>
          </cell>
          <cell r="AI671">
            <v>0.18</v>
          </cell>
          <cell r="AJ671">
            <v>0</v>
          </cell>
          <cell r="AK671">
            <v>29</v>
          </cell>
          <cell r="AL671">
            <v>0.75</v>
          </cell>
          <cell r="AM671">
            <v>43</v>
          </cell>
          <cell r="AN671">
            <v>160</v>
          </cell>
          <cell r="AO671">
            <v>110</v>
          </cell>
          <cell r="AP671">
            <v>77</v>
          </cell>
          <cell r="AQ671">
            <v>9</v>
          </cell>
          <cell r="AR671">
            <v>0.1</v>
          </cell>
          <cell r="AS671">
            <v>0.4</v>
          </cell>
        </row>
        <row r="672">
          <cell r="A672">
            <v>22</v>
          </cell>
          <cell r="B672" t="str">
            <v>Leite gordo, pasteurizado</v>
          </cell>
          <cell r="C672" t="str">
            <v>Leite e produtos lácteos</v>
          </cell>
          <cell r="D672" t="str">
            <v>Leite, soro de leite  e nata</v>
          </cell>
          <cell r="E672" t="str">
            <v>Leite</v>
          </cell>
          <cell r="F672">
            <v>62</v>
          </cell>
          <cell r="G672">
            <v>260</v>
          </cell>
          <cell r="H672">
            <v>3.5</v>
          </cell>
          <cell r="I672">
            <v>2</v>
          </cell>
          <cell r="J672">
            <v>0.8</v>
          </cell>
          <cell r="K672">
            <v>0.1</v>
          </cell>
          <cell r="L672">
            <v>0.1</v>
          </cell>
          <cell r="M672">
            <v>0.1</v>
          </cell>
          <cell r="N672">
            <v>4.7</v>
          </cell>
          <cell r="O672">
            <v>4.7</v>
          </cell>
          <cell r="P672">
            <v>0</v>
          </cell>
          <cell r="Q672">
            <v>0</v>
          </cell>
          <cell r="R672">
            <v>0</v>
          </cell>
          <cell r="S672">
            <v>3</v>
          </cell>
          <cell r="T672">
            <v>0.1</v>
          </cell>
          <cell r="U672">
            <v>0</v>
          </cell>
          <cell r="V672">
            <v>88</v>
          </cell>
          <cell r="W672">
            <v>0</v>
          </cell>
          <cell r="X672">
            <v>13</v>
          </cell>
          <cell r="Y672">
            <v>56</v>
          </cell>
          <cell r="Z672">
            <v>21</v>
          </cell>
          <cell r="AA672">
            <v>0.1</v>
          </cell>
          <cell r="AB672">
            <v>0.09</v>
          </cell>
          <cell r="AC672">
            <v>0.04</v>
          </cell>
          <cell r="AD672">
            <v>0.14000000000000001</v>
          </cell>
          <cell r="AE672">
            <v>0.2</v>
          </cell>
          <cell r="AF672">
            <v>0.9</v>
          </cell>
          <cell r="AG672">
            <v>0.7</v>
          </cell>
          <cell r="AH672">
            <v>0.06</v>
          </cell>
          <cell r="AI672">
            <v>0.39</v>
          </cell>
          <cell r="AJ672">
            <v>0</v>
          </cell>
          <cell r="AK672">
            <v>6</v>
          </cell>
          <cell r="AL672">
            <v>0.72</v>
          </cell>
          <cell r="AM672">
            <v>43</v>
          </cell>
          <cell r="AN672">
            <v>150</v>
          </cell>
          <cell r="AO672">
            <v>110</v>
          </cell>
          <cell r="AP672">
            <v>88</v>
          </cell>
          <cell r="AQ672">
            <v>11</v>
          </cell>
          <cell r="AR672">
            <v>0.1</v>
          </cell>
          <cell r="AS672">
            <v>0.4</v>
          </cell>
        </row>
        <row r="673">
          <cell r="A673">
            <v>31</v>
          </cell>
          <cell r="B673" t="str">
            <v>Leite gordo, pó</v>
          </cell>
          <cell r="C673" t="str">
            <v>Leite e produtos lácteos</v>
          </cell>
          <cell r="D673" t="str">
            <v>Leite e produtos lácteos em pó e concentrados</v>
          </cell>
          <cell r="E673" t="str">
            <v>Leite e produtos lácteos em pó</v>
          </cell>
          <cell r="F673">
            <v>495</v>
          </cell>
          <cell r="G673">
            <v>2070</v>
          </cell>
          <cell r="H673">
            <v>25.9</v>
          </cell>
          <cell r="I673">
            <v>14.5</v>
          </cell>
          <cell r="J673">
            <v>5.9</v>
          </cell>
          <cell r="K673">
            <v>0.7</v>
          </cell>
          <cell r="L673">
            <v>0.7</v>
          </cell>
          <cell r="M673">
            <v>0.9</v>
          </cell>
          <cell r="N673">
            <v>38.700000000000003</v>
          </cell>
          <cell r="O673">
            <v>38.700000000000003</v>
          </cell>
          <cell r="P673">
            <v>0</v>
          </cell>
          <cell r="Q673">
            <v>0</v>
          </cell>
          <cell r="R673">
            <v>0</v>
          </cell>
          <cell r="S673">
            <v>26.8</v>
          </cell>
          <cell r="T673">
            <v>0.9</v>
          </cell>
          <cell r="U673">
            <v>0</v>
          </cell>
          <cell r="V673">
            <v>2.6</v>
          </cell>
          <cell r="W673">
            <v>0</v>
          </cell>
          <cell r="X673">
            <v>69</v>
          </cell>
          <cell r="Y673">
            <v>296</v>
          </cell>
          <cell r="Z673">
            <v>158</v>
          </cell>
          <cell r="AA673">
            <v>0.2</v>
          </cell>
          <cell r="AB673">
            <v>0.61</v>
          </cell>
          <cell r="AC673">
            <v>0.22</v>
          </cell>
          <cell r="AD673">
            <v>1.2</v>
          </cell>
          <cell r="AE673">
            <v>1.3</v>
          </cell>
          <cell r="AF673">
            <v>7.6</v>
          </cell>
          <cell r="AG673">
            <v>6.3</v>
          </cell>
          <cell r="AH673">
            <v>0.48</v>
          </cell>
          <cell r="AI673">
            <v>2</v>
          </cell>
          <cell r="AJ673">
            <v>8</v>
          </cell>
          <cell r="AK673">
            <v>46</v>
          </cell>
          <cell r="AL673">
            <v>6</v>
          </cell>
          <cell r="AM673">
            <v>350</v>
          </cell>
          <cell r="AN673">
            <v>1220</v>
          </cell>
          <cell r="AO673">
            <v>920</v>
          </cell>
          <cell r="AP673">
            <v>750</v>
          </cell>
          <cell r="AQ673">
            <v>110</v>
          </cell>
          <cell r="AR673">
            <v>0.6</v>
          </cell>
          <cell r="AS673">
            <v>3.2</v>
          </cell>
        </row>
        <row r="674">
          <cell r="A674">
            <v>23</v>
          </cell>
          <cell r="B674" t="str">
            <v>Leite gordo, UHT</v>
          </cell>
          <cell r="C674" t="str">
            <v>Leite e produtos lácteos</v>
          </cell>
          <cell r="D674" t="str">
            <v>Leite, soro de leite  e nata</v>
          </cell>
          <cell r="E674" t="str">
            <v>Leite</v>
          </cell>
          <cell r="F674">
            <v>62</v>
          </cell>
          <cell r="G674">
            <v>260</v>
          </cell>
          <cell r="H674">
            <v>3.5</v>
          </cell>
          <cell r="I674">
            <v>2</v>
          </cell>
          <cell r="J674">
            <v>0.8</v>
          </cell>
          <cell r="K674">
            <v>0.1</v>
          </cell>
          <cell r="L674">
            <v>0.1</v>
          </cell>
          <cell r="M674">
            <v>0.1</v>
          </cell>
          <cell r="N674">
            <v>4.7</v>
          </cell>
          <cell r="O674">
            <v>4.7</v>
          </cell>
          <cell r="P674">
            <v>0</v>
          </cell>
          <cell r="Q674">
            <v>0</v>
          </cell>
          <cell r="R674">
            <v>0</v>
          </cell>
          <cell r="S674">
            <v>3</v>
          </cell>
          <cell r="T674">
            <v>0.1</v>
          </cell>
          <cell r="U674">
            <v>0</v>
          </cell>
          <cell r="V674">
            <v>88.1</v>
          </cell>
          <cell r="W674">
            <v>0</v>
          </cell>
          <cell r="X674">
            <v>13</v>
          </cell>
          <cell r="Y674">
            <v>59</v>
          </cell>
          <cell r="Z674">
            <v>29</v>
          </cell>
          <cell r="AA674">
            <v>0.1</v>
          </cell>
          <cell r="AB674">
            <v>7.0000000000000007E-2</v>
          </cell>
          <cell r="AC674">
            <v>0.04</v>
          </cell>
          <cell r="AD674">
            <v>0.14000000000000001</v>
          </cell>
          <cell r="AE674">
            <v>0.2</v>
          </cell>
          <cell r="AF674">
            <v>0.9</v>
          </cell>
          <cell r="AG674">
            <v>0.7</v>
          </cell>
          <cell r="AH674">
            <v>0.04</v>
          </cell>
          <cell r="AI674">
            <v>0.18</v>
          </cell>
          <cell r="AJ674">
            <v>0</v>
          </cell>
          <cell r="AK674">
            <v>1</v>
          </cell>
          <cell r="AL674">
            <v>0.75</v>
          </cell>
          <cell r="AM674">
            <v>43</v>
          </cell>
          <cell r="AN674">
            <v>160</v>
          </cell>
          <cell r="AO674">
            <v>110</v>
          </cell>
          <cell r="AP674">
            <v>77</v>
          </cell>
          <cell r="AQ674">
            <v>9</v>
          </cell>
          <cell r="AR674">
            <v>0.1</v>
          </cell>
          <cell r="AS674">
            <v>0.4</v>
          </cell>
        </row>
        <row r="675">
          <cell r="A675">
            <v>38</v>
          </cell>
          <cell r="B675" t="str">
            <v>Leite humano</v>
          </cell>
          <cell r="C675" t="str">
            <v>Leite e produtos lácteos</v>
          </cell>
          <cell r="D675" t="str">
            <v>Leite, soro de leite  e nata</v>
          </cell>
          <cell r="E675" t="str">
            <v>Leite</v>
          </cell>
          <cell r="F675">
            <v>66</v>
          </cell>
          <cell r="G675">
            <v>277</v>
          </cell>
          <cell r="H675">
            <v>3.4</v>
          </cell>
          <cell r="I675">
            <v>1.5</v>
          </cell>
          <cell r="J675">
            <v>1.3</v>
          </cell>
          <cell r="K675">
            <v>0.4</v>
          </cell>
          <cell r="L675">
            <v>0.3</v>
          </cell>
          <cell r="M675">
            <v>0</v>
          </cell>
          <cell r="N675">
            <v>7.5</v>
          </cell>
          <cell r="O675">
            <v>7.5</v>
          </cell>
          <cell r="P675">
            <v>0</v>
          </cell>
          <cell r="Q675">
            <v>0</v>
          </cell>
          <cell r="R675">
            <v>0</v>
          </cell>
          <cell r="S675">
            <v>1.4</v>
          </cell>
          <cell r="T675">
            <v>0</v>
          </cell>
          <cell r="U675">
            <v>0</v>
          </cell>
          <cell r="V675">
            <v>87.5</v>
          </cell>
          <cell r="W675">
            <v>0</v>
          </cell>
          <cell r="X675">
            <v>16</v>
          </cell>
          <cell r="Y675">
            <v>68</v>
          </cell>
          <cell r="Z675">
            <v>24</v>
          </cell>
          <cell r="AA675">
            <v>0.1</v>
          </cell>
          <cell r="AB675">
            <v>0.35</v>
          </cell>
          <cell r="AC675">
            <v>0.08</v>
          </cell>
          <cell r="AD675">
            <v>0.03</v>
          </cell>
          <cell r="AE675">
            <v>0.2</v>
          </cell>
          <cell r="AF675">
            <v>0.7</v>
          </cell>
          <cell r="AG675">
            <v>0.5</v>
          </cell>
          <cell r="AH675">
            <v>0.01</v>
          </cell>
          <cell r="AI675">
            <v>0.01</v>
          </cell>
          <cell r="AJ675">
            <v>4</v>
          </cell>
          <cell r="AK675">
            <v>6</v>
          </cell>
          <cell r="AL675">
            <v>0.2</v>
          </cell>
          <cell r="AM675">
            <v>19</v>
          </cell>
          <cell r="AN675">
            <v>69</v>
          </cell>
          <cell r="AO675">
            <v>32</v>
          </cell>
          <cell r="AP675">
            <v>19</v>
          </cell>
          <cell r="AQ675">
            <v>4</v>
          </cell>
          <cell r="AR675">
            <v>0.1</v>
          </cell>
          <cell r="AS675">
            <v>0.1</v>
          </cell>
        </row>
        <row r="676">
          <cell r="A676">
            <v>36</v>
          </cell>
          <cell r="B676" t="str">
            <v>Leite humano, colostro</v>
          </cell>
          <cell r="C676" t="str">
            <v>Leite e produtos lácteos</v>
          </cell>
          <cell r="D676" t="str">
            <v>Leite, soro de leite  e nata</v>
          </cell>
          <cell r="E676" t="str">
            <v>Leite</v>
          </cell>
          <cell r="F676">
            <v>60</v>
          </cell>
          <cell r="G676">
            <v>250</v>
          </cell>
          <cell r="H676">
            <v>2.8</v>
          </cell>
          <cell r="I676">
            <v>1.2</v>
          </cell>
          <cell r="J676">
            <v>1.2</v>
          </cell>
          <cell r="K676">
            <v>0.3</v>
          </cell>
          <cell r="L676">
            <v>0.2</v>
          </cell>
          <cell r="M676">
            <v>0</v>
          </cell>
          <cell r="N676">
            <v>6.3</v>
          </cell>
          <cell r="O676">
            <v>6.3</v>
          </cell>
          <cell r="P676">
            <v>0</v>
          </cell>
          <cell r="Q676">
            <v>0</v>
          </cell>
          <cell r="R676">
            <v>0</v>
          </cell>
          <cell r="S676">
            <v>2.2999999999999998</v>
          </cell>
          <cell r="T676">
            <v>0.1</v>
          </cell>
          <cell r="U676">
            <v>0</v>
          </cell>
          <cell r="V676">
            <v>87.9</v>
          </cell>
          <cell r="W676">
            <v>0</v>
          </cell>
          <cell r="X676">
            <v>31</v>
          </cell>
          <cell r="Y676">
            <v>184</v>
          </cell>
          <cell r="Z676">
            <v>135</v>
          </cell>
          <cell r="AA676">
            <v>0</v>
          </cell>
          <cell r="AB676">
            <v>1.3</v>
          </cell>
          <cell r="AC676">
            <v>0</v>
          </cell>
          <cell r="AD676">
            <v>0.03</v>
          </cell>
          <cell r="AE676">
            <v>0.05</v>
          </cell>
          <cell r="AF676">
            <v>0.85</v>
          </cell>
          <cell r="AG676">
            <v>0.8</v>
          </cell>
          <cell r="AH676">
            <v>0</v>
          </cell>
          <cell r="AI676">
            <v>0.1</v>
          </cell>
          <cell r="AJ676">
            <v>2</v>
          </cell>
          <cell r="AK676">
            <v>7</v>
          </cell>
          <cell r="AL676">
            <v>0.4</v>
          </cell>
          <cell r="AM676">
            <v>59</v>
          </cell>
          <cell r="AN676">
            <v>83</v>
          </cell>
          <cell r="AO676">
            <v>26</v>
          </cell>
          <cell r="AP676">
            <v>17</v>
          </cell>
          <cell r="AQ676">
            <v>4</v>
          </cell>
          <cell r="AR676">
            <v>0.1</v>
          </cell>
          <cell r="AS676">
            <v>0.2</v>
          </cell>
        </row>
        <row r="677">
          <cell r="A677">
            <v>37</v>
          </cell>
          <cell r="B677" t="str">
            <v>Leite humano, transição</v>
          </cell>
          <cell r="C677" t="str">
            <v>Leite e produtos lácteos</v>
          </cell>
          <cell r="D677" t="str">
            <v>Leite, soro de leite  e nata</v>
          </cell>
          <cell r="E677" t="str">
            <v>Leite</v>
          </cell>
          <cell r="F677">
            <v>66</v>
          </cell>
          <cell r="G677">
            <v>276</v>
          </cell>
          <cell r="H677">
            <v>3.7</v>
          </cell>
          <cell r="I677">
            <v>1.5</v>
          </cell>
          <cell r="J677">
            <v>1.5</v>
          </cell>
          <cell r="K677">
            <v>0.5</v>
          </cell>
          <cell r="L677">
            <v>0.3</v>
          </cell>
          <cell r="M677">
            <v>0</v>
          </cell>
          <cell r="N677">
            <v>6.6</v>
          </cell>
          <cell r="O677">
            <v>6.6</v>
          </cell>
          <cell r="P677">
            <v>0</v>
          </cell>
          <cell r="Q677">
            <v>0</v>
          </cell>
          <cell r="R677">
            <v>0</v>
          </cell>
          <cell r="S677">
            <v>1.6</v>
          </cell>
          <cell r="T677">
            <v>0.1</v>
          </cell>
          <cell r="U677">
            <v>0</v>
          </cell>
          <cell r="V677">
            <v>86.9</v>
          </cell>
          <cell r="W677">
            <v>0</v>
          </cell>
          <cell r="X677">
            <v>24</v>
          </cell>
          <cell r="Y677">
            <v>117</v>
          </cell>
          <cell r="Z677">
            <v>32</v>
          </cell>
          <cell r="AA677">
            <v>0</v>
          </cell>
          <cell r="AB677">
            <v>0.53</v>
          </cell>
          <cell r="AC677">
            <v>0.02</v>
          </cell>
          <cell r="AD677">
            <v>0.03</v>
          </cell>
          <cell r="AE677">
            <v>0.2</v>
          </cell>
          <cell r="AF677">
            <v>0.8</v>
          </cell>
          <cell r="AG677">
            <v>0.6</v>
          </cell>
          <cell r="AH677">
            <v>0</v>
          </cell>
          <cell r="AI677">
            <v>0.03</v>
          </cell>
          <cell r="AJ677">
            <v>6</v>
          </cell>
          <cell r="AK677">
            <v>6</v>
          </cell>
          <cell r="AL677">
            <v>0.3</v>
          </cell>
          <cell r="AM677">
            <v>38</v>
          </cell>
          <cell r="AN677">
            <v>68</v>
          </cell>
          <cell r="AO677">
            <v>24</v>
          </cell>
          <cell r="AP677">
            <v>20</v>
          </cell>
          <cell r="AQ677">
            <v>4</v>
          </cell>
          <cell r="AR677">
            <v>0.1</v>
          </cell>
          <cell r="AS677">
            <v>0.1</v>
          </cell>
        </row>
        <row r="678">
          <cell r="A678">
            <v>1233</v>
          </cell>
          <cell r="B678" t="str">
            <v xml:space="preserve">Leite magro de pastagem, UHT </v>
          </cell>
          <cell r="C678" t="str">
            <v>Leite e produtos lácteos</v>
          </cell>
          <cell r="D678" t="str">
            <v>Leite, soro de leite  e nata</v>
          </cell>
          <cell r="E678" t="str">
            <v>Leite</v>
          </cell>
          <cell r="F678">
            <v>33</v>
          </cell>
          <cell r="G678">
            <v>139</v>
          </cell>
          <cell r="H678">
            <v>0.1</v>
          </cell>
          <cell r="I678">
            <v>0.1</v>
          </cell>
          <cell r="J678">
            <v>0</v>
          </cell>
          <cell r="K678">
            <v>0</v>
          </cell>
          <cell r="L678">
            <v>0</v>
          </cell>
          <cell r="M678">
            <v>0</v>
          </cell>
          <cell r="N678">
            <v>4.9000000000000004</v>
          </cell>
          <cell r="O678">
            <v>4.8</v>
          </cell>
          <cell r="P678">
            <v>0</v>
          </cell>
          <cell r="Q678">
            <v>0</v>
          </cell>
          <cell r="R678">
            <v>0</v>
          </cell>
          <cell r="S678">
            <v>3.1</v>
          </cell>
          <cell r="T678">
            <v>0.1</v>
          </cell>
          <cell r="U678">
            <v>0</v>
          </cell>
          <cell r="V678">
            <v>91.2</v>
          </cell>
          <cell r="W678">
            <v>0</v>
          </cell>
          <cell r="X678">
            <v>4</v>
          </cell>
          <cell r="Y678">
            <v>0</v>
          </cell>
          <cell r="Z678">
            <v>0</v>
          </cell>
          <cell r="AA678">
            <v>0</v>
          </cell>
          <cell r="AB678">
            <v>0.02</v>
          </cell>
          <cell r="AC678">
            <v>0.05</v>
          </cell>
          <cell r="AD678">
            <v>0.18</v>
          </cell>
          <cell r="AE678">
            <v>0.1</v>
          </cell>
          <cell r="AF678">
            <v>0.8</v>
          </cell>
          <cell r="AG678">
            <v>0.7</v>
          </cell>
          <cell r="AH678">
            <v>0.05</v>
          </cell>
          <cell r="AI678">
            <v>0.18</v>
          </cell>
          <cell r="AJ678">
            <v>0</v>
          </cell>
          <cell r="AK678">
            <v>1</v>
          </cell>
          <cell r="AL678">
            <v>0.7</v>
          </cell>
          <cell r="AM678">
            <v>34</v>
          </cell>
          <cell r="AN678">
            <v>220</v>
          </cell>
          <cell r="AO678">
            <v>120</v>
          </cell>
          <cell r="AP678">
            <v>91</v>
          </cell>
          <cell r="AQ678">
            <v>10</v>
          </cell>
          <cell r="AR678">
            <v>0.1</v>
          </cell>
          <cell r="AS678">
            <v>0.4</v>
          </cell>
          <cell r="AU678">
            <v>14</v>
          </cell>
        </row>
        <row r="679">
          <cell r="A679">
            <v>1900000062</v>
          </cell>
          <cell r="B679" t="str">
            <v>Leite magro sem lactose, UHT</v>
          </cell>
          <cell r="C679" t="str">
            <v>Leite e produtos lácteos</v>
          </cell>
          <cell r="D679" t="str">
            <v>Leite, soro de leite  e nata</v>
          </cell>
          <cell r="E679" t="str">
            <v>Leite</v>
          </cell>
          <cell r="F679">
            <v>36</v>
          </cell>
          <cell r="G679">
            <v>152</v>
          </cell>
          <cell r="H679">
            <v>0.2</v>
          </cell>
          <cell r="I679">
            <v>0.1</v>
          </cell>
          <cell r="J679">
            <v>0.1</v>
          </cell>
          <cell r="K679">
            <v>0</v>
          </cell>
          <cell r="L679">
            <v>0</v>
          </cell>
          <cell r="M679">
            <v>0</v>
          </cell>
          <cell r="N679">
            <v>5.0999999999999996</v>
          </cell>
          <cell r="O679">
            <v>4.9000000000000004</v>
          </cell>
          <cell r="P679">
            <v>0</v>
          </cell>
          <cell r="Q679">
            <v>0</v>
          </cell>
          <cell r="R679">
            <v>0</v>
          </cell>
          <cell r="S679">
            <v>3.4</v>
          </cell>
          <cell r="T679">
            <v>0.1</v>
          </cell>
          <cell r="U679">
            <v>0</v>
          </cell>
          <cell r="V679">
            <v>90.5</v>
          </cell>
          <cell r="W679">
            <v>0</v>
          </cell>
          <cell r="X679">
            <v>1</v>
          </cell>
          <cell r="Y679">
            <v>0</v>
          </cell>
          <cell r="Z679">
            <v>0</v>
          </cell>
          <cell r="AA679">
            <v>0</v>
          </cell>
          <cell r="AB679">
            <v>0</v>
          </cell>
          <cell r="AC679">
            <v>0.05</v>
          </cell>
          <cell r="AD679">
            <v>0.18</v>
          </cell>
          <cell r="AE679">
            <v>0.1</v>
          </cell>
          <cell r="AF679">
            <v>0.8</v>
          </cell>
          <cell r="AG679">
            <v>0.7</v>
          </cell>
          <cell r="AH679">
            <v>0.05</v>
          </cell>
          <cell r="AI679">
            <v>0.11</v>
          </cell>
          <cell r="AJ679">
            <v>0</v>
          </cell>
          <cell r="AK679">
            <v>1</v>
          </cell>
          <cell r="AL679">
            <v>0.77</v>
          </cell>
          <cell r="AM679">
            <v>41</v>
          </cell>
          <cell r="AN679">
            <v>160</v>
          </cell>
          <cell r="AO679">
            <v>110</v>
          </cell>
          <cell r="AP679">
            <v>82</v>
          </cell>
          <cell r="AQ679">
            <v>10</v>
          </cell>
          <cell r="AR679">
            <v>0.1</v>
          </cell>
          <cell r="AS679">
            <v>0.4</v>
          </cell>
          <cell r="AU679">
            <v>16</v>
          </cell>
        </row>
        <row r="680">
          <cell r="A680">
            <v>33</v>
          </cell>
          <cell r="B680" t="str">
            <v>Leite magro, pó</v>
          </cell>
          <cell r="C680" t="str">
            <v>Leite e produtos lácteos</v>
          </cell>
          <cell r="D680" t="str">
            <v>Leite e produtos lácteos em pó e concentrados</v>
          </cell>
          <cell r="E680" t="str">
            <v>Leite e produtos lácteos em pó</v>
          </cell>
          <cell r="F680">
            <v>359</v>
          </cell>
          <cell r="G680">
            <v>1530</v>
          </cell>
          <cell r="H680">
            <v>0.9</v>
          </cell>
          <cell r="I680">
            <v>0.5</v>
          </cell>
          <cell r="J680">
            <v>0.2</v>
          </cell>
          <cell r="K680">
            <v>0</v>
          </cell>
          <cell r="L680">
            <v>0</v>
          </cell>
          <cell r="M680">
            <v>0</v>
          </cell>
          <cell r="N680">
            <v>52.7</v>
          </cell>
          <cell r="O680">
            <v>52.7</v>
          </cell>
          <cell r="P680">
            <v>0</v>
          </cell>
          <cell r="Q680">
            <v>0</v>
          </cell>
          <cell r="R680">
            <v>0</v>
          </cell>
          <cell r="S680">
            <v>35.1</v>
          </cell>
          <cell r="T680">
            <v>1.3</v>
          </cell>
          <cell r="U680">
            <v>0</v>
          </cell>
          <cell r="V680">
            <v>3.4</v>
          </cell>
          <cell r="W680">
            <v>0</v>
          </cell>
          <cell r="X680">
            <v>23</v>
          </cell>
          <cell r="Y680">
            <v>0</v>
          </cell>
          <cell r="Z680">
            <v>0</v>
          </cell>
          <cell r="AA680">
            <v>0</v>
          </cell>
          <cell r="AB680">
            <v>0.01</v>
          </cell>
          <cell r="AC680">
            <v>0.32</v>
          </cell>
          <cell r="AD680">
            <v>1.8</v>
          </cell>
          <cell r="AE680">
            <v>2.1</v>
          </cell>
          <cell r="AF680">
            <v>10</v>
          </cell>
          <cell r="AG680">
            <v>8.1999999999999993</v>
          </cell>
          <cell r="AH680">
            <v>0.57999999999999996</v>
          </cell>
          <cell r="AI680">
            <v>3</v>
          </cell>
          <cell r="AJ680">
            <v>9</v>
          </cell>
          <cell r="AK680">
            <v>50</v>
          </cell>
          <cell r="AL680">
            <v>8.0500000000000007</v>
          </cell>
          <cell r="AM680">
            <v>520</v>
          </cell>
          <cell r="AN680">
            <v>1690</v>
          </cell>
          <cell r="AO680">
            <v>1270</v>
          </cell>
          <cell r="AP680">
            <v>1030</v>
          </cell>
          <cell r="AQ680">
            <v>140</v>
          </cell>
          <cell r="AR680">
            <v>0.6</v>
          </cell>
          <cell r="AS680">
            <v>4.0999999999999996</v>
          </cell>
        </row>
        <row r="681">
          <cell r="A681">
            <v>27</v>
          </cell>
          <cell r="B681" t="str">
            <v>Leite magro, UHT</v>
          </cell>
          <cell r="C681" t="str">
            <v>Leite e produtos lácteos</v>
          </cell>
          <cell r="D681" t="str">
            <v>Leite, soro de leite  e nata</v>
          </cell>
          <cell r="E681" t="str">
            <v>Leite</v>
          </cell>
          <cell r="F681">
            <v>35</v>
          </cell>
          <cell r="G681">
            <v>149</v>
          </cell>
          <cell r="H681">
            <v>0.2</v>
          </cell>
          <cell r="I681">
            <v>0.1</v>
          </cell>
          <cell r="J681">
            <v>0.1</v>
          </cell>
          <cell r="K681">
            <v>0</v>
          </cell>
          <cell r="L681">
            <v>0</v>
          </cell>
          <cell r="M681">
            <v>0</v>
          </cell>
          <cell r="N681">
            <v>4.9000000000000004</v>
          </cell>
          <cell r="O681">
            <v>4.9000000000000004</v>
          </cell>
          <cell r="P681">
            <v>0</v>
          </cell>
          <cell r="Q681">
            <v>0</v>
          </cell>
          <cell r="R681">
            <v>0</v>
          </cell>
          <cell r="S681">
            <v>3.4</v>
          </cell>
          <cell r="T681">
            <v>0.1</v>
          </cell>
          <cell r="U681">
            <v>0</v>
          </cell>
          <cell r="V681">
            <v>90.5</v>
          </cell>
          <cell r="W681">
            <v>0</v>
          </cell>
          <cell r="X681">
            <v>1</v>
          </cell>
          <cell r="Y681">
            <v>0</v>
          </cell>
          <cell r="Z681">
            <v>0</v>
          </cell>
          <cell r="AA681">
            <v>0</v>
          </cell>
          <cell r="AB681">
            <v>0</v>
          </cell>
          <cell r="AC681">
            <v>0.05</v>
          </cell>
          <cell r="AD681">
            <v>0.18</v>
          </cell>
          <cell r="AE681">
            <v>0.1</v>
          </cell>
          <cell r="AF681">
            <v>0.8</v>
          </cell>
          <cell r="AG681">
            <v>0.7</v>
          </cell>
          <cell r="AH681">
            <v>0.05</v>
          </cell>
          <cell r="AI681">
            <v>0.11</v>
          </cell>
          <cell r="AJ681">
            <v>0</v>
          </cell>
          <cell r="AK681">
            <v>1</v>
          </cell>
          <cell r="AL681">
            <v>0.77</v>
          </cell>
          <cell r="AM681">
            <v>41</v>
          </cell>
          <cell r="AN681">
            <v>160</v>
          </cell>
          <cell r="AO681">
            <v>110</v>
          </cell>
          <cell r="AP681">
            <v>82</v>
          </cell>
          <cell r="AQ681">
            <v>10</v>
          </cell>
          <cell r="AR681">
            <v>0.1</v>
          </cell>
          <cell r="AS681">
            <v>0.4</v>
          </cell>
          <cell r="AU681">
            <v>16</v>
          </cell>
        </row>
        <row r="682">
          <cell r="A682">
            <v>29</v>
          </cell>
          <cell r="B682" t="str">
            <v xml:space="preserve">Leite meio gordo aromatizado, UHT </v>
          </cell>
          <cell r="C682" t="str">
            <v>Leite e produtos lácteos</v>
          </cell>
          <cell r="D682" t="str">
            <v>Leite, soro de leite  e nata</v>
          </cell>
          <cell r="E682" t="str">
            <v>Leite</v>
          </cell>
          <cell r="F682">
            <v>60</v>
          </cell>
          <cell r="G682">
            <v>252</v>
          </cell>
          <cell r="H682">
            <v>1.8</v>
          </cell>
          <cell r="I682">
            <v>1</v>
          </cell>
          <cell r="J682">
            <v>0.4</v>
          </cell>
          <cell r="K682">
            <v>0.1</v>
          </cell>
          <cell r="L682">
            <v>0.1</v>
          </cell>
          <cell r="M682">
            <v>0.1</v>
          </cell>
          <cell r="N682">
            <v>7.9</v>
          </cell>
          <cell r="O682">
            <v>7.9</v>
          </cell>
          <cell r="P682">
            <v>0</v>
          </cell>
          <cell r="Q682">
            <v>0</v>
          </cell>
          <cell r="R682">
            <v>0</v>
          </cell>
          <cell r="S682">
            <v>3</v>
          </cell>
          <cell r="T682">
            <v>0.1</v>
          </cell>
          <cell r="U682">
            <v>0</v>
          </cell>
          <cell r="V682">
            <v>86.6</v>
          </cell>
          <cell r="W682">
            <v>0</v>
          </cell>
          <cell r="X682">
            <v>8</v>
          </cell>
          <cell r="Y682">
            <v>31</v>
          </cell>
          <cell r="Z682">
            <v>15</v>
          </cell>
          <cell r="AA682">
            <v>0.1</v>
          </cell>
          <cell r="AB682">
            <v>0.03</v>
          </cell>
          <cell r="AC682">
            <v>0.03</v>
          </cell>
          <cell r="AD682">
            <v>0.16</v>
          </cell>
          <cell r="AE682">
            <v>0.2</v>
          </cell>
          <cell r="AF682">
            <v>0.9</v>
          </cell>
          <cell r="AG682">
            <v>0.7</v>
          </cell>
          <cell r="AH682">
            <v>0.05</v>
          </cell>
          <cell r="AI682">
            <v>0.19</v>
          </cell>
          <cell r="AJ682">
            <v>0</v>
          </cell>
          <cell r="AK682">
            <v>2</v>
          </cell>
          <cell r="AL682">
            <v>0.72</v>
          </cell>
          <cell r="AM682">
            <v>42</v>
          </cell>
          <cell r="AN682">
            <v>150</v>
          </cell>
          <cell r="AO682">
            <v>110</v>
          </cell>
          <cell r="AP682">
            <v>86</v>
          </cell>
          <cell r="AQ682">
            <v>9</v>
          </cell>
          <cell r="AR682">
            <v>0.4</v>
          </cell>
          <cell r="AS682">
            <v>0.5</v>
          </cell>
        </row>
        <row r="683">
          <cell r="A683">
            <v>1234</v>
          </cell>
          <cell r="B683" t="str">
            <v>Leite meio gordo de pastagem, UHT</v>
          </cell>
          <cell r="C683" t="str">
            <v>Leite e produtos lácteos</v>
          </cell>
          <cell r="D683" t="str">
            <v>Leite, soro de leite  e nata</v>
          </cell>
          <cell r="E683" t="str">
            <v>Leite</v>
          </cell>
          <cell r="F683">
            <v>46</v>
          </cell>
          <cell r="G683">
            <v>192</v>
          </cell>
          <cell r="H683">
            <v>1.5</v>
          </cell>
          <cell r="I683">
            <v>1</v>
          </cell>
          <cell r="J683">
            <v>0.4</v>
          </cell>
          <cell r="K683">
            <v>0</v>
          </cell>
          <cell r="L683">
            <v>0</v>
          </cell>
          <cell r="M683">
            <v>0.1</v>
          </cell>
          <cell r="N683">
            <v>5</v>
          </cell>
          <cell r="O683">
            <v>4.9000000000000004</v>
          </cell>
          <cell r="P683">
            <v>0</v>
          </cell>
          <cell r="Q683">
            <v>0</v>
          </cell>
          <cell r="R683">
            <v>0</v>
          </cell>
          <cell r="S683">
            <v>3</v>
          </cell>
          <cell r="T683">
            <v>0.1</v>
          </cell>
          <cell r="U683">
            <v>0</v>
          </cell>
          <cell r="V683">
            <v>89.9</v>
          </cell>
          <cell r="W683">
            <v>0</v>
          </cell>
          <cell r="X683">
            <v>6</v>
          </cell>
          <cell r="Y683">
            <v>21</v>
          </cell>
          <cell r="Z683">
            <v>12</v>
          </cell>
          <cell r="AA683">
            <v>0.1</v>
          </cell>
          <cell r="AB683">
            <v>0.04</v>
          </cell>
          <cell r="AC683">
            <v>0.04</v>
          </cell>
          <cell r="AD683">
            <v>0.18</v>
          </cell>
          <cell r="AE683">
            <v>0.2</v>
          </cell>
          <cell r="AF683">
            <v>0.9</v>
          </cell>
          <cell r="AG683">
            <v>0.7</v>
          </cell>
          <cell r="AH683">
            <v>0.05</v>
          </cell>
          <cell r="AI683">
            <v>0.19</v>
          </cell>
          <cell r="AJ683">
            <v>0</v>
          </cell>
          <cell r="AK683">
            <v>1</v>
          </cell>
          <cell r="AL683">
            <v>0.7</v>
          </cell>
          <cell r="AM683">
            <v>34</v>
          </cell>
          <cell r="AN683">
            <v>160</v>
          </cell>
          <cell r="AO683">
            <v>120</v>
          </cell>
          <cell r="AP683">
            <v>89</v>
          </cell>
          <cell r="AQ683">
            <v>9</v>
          </cell>
          <cell r="AR683">
            <v>0.1</v>
          </cell>
          <cell r="AS683">
            <v>0.5</v>
          </cell>
          <cell r="AU683">
            <v>15</v>
          </cell>
        </row>
        <row r="684">
          <cell r="A684">
            <v>1900000063</v>
          </cell>
          <cell r="B684" t="str">
            <v>Leite meio gordo sem lactose, UHT</v>
          </cell>
          <cell r="C684" t="str">
            <v>Leite e produtos lácteos</v>
          </cell>
          <cell r="D684" t="str">
            <v>Leite, soro de leite  e nata</v>
          </cell>
          <cell r="E684" t="str">
            <v>Leite</v>
          </cell>
          <cell r="F684">
            <v>48</v>
          </cell>
          <cell r="G684">
            <v>202</v>
          </cell>
          <cell r="H684">
            <v>1.6</v>
          </cell>
          <cell r="I684">
            <v>0.9</v>
          </cell>
          <cell r="J684">
            <v>0.4</v>
          </cell>
          <cell r="K684">
            <v>0</v>
          </cell>
          <cell r="L684">
            <v>0</v>
          </cell>
          <cell r="M684">
            <v>0.1</v>
          </cell>
          <cell r="N684">
            <v>5.0999999999999996</v>
          </cell>
          <cell r="O684">
            <v>4.9000000000000004</v>
          </cell>
          <cell r="P684">
            <v>0</v>
          </cell>
          <cell r="Q684">
            <v>0</v>
          </cell>
          <cell r="R684">
            <v>0</v>
          </cell>
          <cell r="S684">
            <v>3.3</v>
          </cell>
          <cell r="T684">
            <v>0.1</v>
          </cell>
          <cell r="U684">
            <v>0</v>
          </cell>
          <cell r="V684">
            <v>89.1</v>
          </cell>
          <cell r="W684">
            <v>0</v>
          </cell>
          <cell r="X684">
            <v>8</v>
          </cell>
          <cell r="Y684">
            <v>22</v>
          </cell>
          <cell r="Z684">
            <v>12</v>
          </cell>
          <cell r="AA684">
            <v>0.1</v>
          </cell>
          <cell r="AB684">
            <v>0.03</v>
          </cell>
          <cell r="AC684">
            <v>0.04</v>
          </cell>
          <cell r="AD684">
            <v>0.18</v>
          </cell>
          <cell r="AE684">
            <v>0.2</v>
          </cell>
          <cell r="AF684">
            <v>0.9</v>
          </cell>
          <cell r="AG684">
            <v>0.7</v>
          </cell>
          <cell r="AH684">
            <v>0.05</v>
          </cell>
          <cell r="AI684">
            <v>0.12</v>
          </cell>
          <cell r="AJ684">
            <v>0</v>
          </cell>
          <cell r="AK684">
            <v>1</v>
          </cell>
          <cell r="AL684">
            <v>0.76</v>
          </cell>
          <cell r="AM684">
            <v>40</v>
          </cell>
          <cell r="AN684">
            <v>160</v>
          </cell>
          <cell r="AO684">
            <v>110</v>
          </cell>
          <cell r="AP684">
            <v>81</v>
          </cell>
          <cell r="AQ684">
            <v>9</v>
          </cell>
          <cell r="AR684">
            <v>0.1</v>
          </cell>
          <cell r="AS684">
            <v>0.5</v>
          </cell>
          <cell r="AU684">
            <v>16</v>
          </cell>
        </row>
        <row r="685">
          <cell r="A685">
            <v>32</v>
          </cell>
          <cell r="B685" t="str">
            <v>Leite meio gordo, pó</v>
          </cell>
          <cell r="C685" t="str">
            <v>Leite e produtos lácteos</v>
          </cell>
          <cell r="D685" t="str">
            <v>Leite e produtos lácteos em pó e concentrados</v>
          </cell>
          <cell r="E685" t="str">
            <v>Leite e produtos lácteos em pó</v>
          </cell>
          <cell r="F685">
            <v>427</v>
          </cell>
          <cell r="G685">
            <v>1800</v>
          </cell>
          <cell r="H685">
            <v>13.5</v>
          </cell>
          <cell r="I685">
            <v>7.6</v>
          </cell>
          <cell r="J685">
            <v>3.1</v>
          </cell>
          <cell r="K685">
            <v>0.4</v>
          </cell>
          <cell r="L685">
            <v>0.4</v>
          </cell>
          <cell r="M685">
            <v>0.5</v>
          </cell>
          <cell r="N685">
            <v>45.6</v>
          </cell>
          <cell r="O685">
            <v>45.6</v>
          </cell>
          <cell r="P685">
            <v>0</v>
          </cell>
          <cell r="Q685">
            <v>0</v>
          </cell>
          <cell r="R685">
            <v>0</v>
          </cell>
          <cell r="S685">
            <v>30.7</v>
          </cell>
          <cell r="T685">
            <v>1.1000000000000001</v>
          </cell>
          <cell r="U685">
            <v>0</v>
          </cell>
          <cell r="V685">
            <v>3.2</v>
          </cell>
          <cell r="W685">
            <v>0</v>
          </cell>
          <cell r="X685">
            <v>41</v>
          </cell>
          <cell r="Y685">
            <v>212</v>
          </cell>
          <cell r="Z685">
            <v>113</v>
          </cell>
          <cell r="AA685">
            <v>0.1</v>
          </cell>
          <cell r="AB685">
            <v>0.3</v>
          </cell>
          <cell r="AC685">
            <v>0.26</v>
          </cell>
          <cell r="AD685">
            <v>1.7</v>
          </cell>
          <cell r="AE685">
            <v>2</v>
          </cell>
          <cell r="AF685">
            <v>9.1999999999999993</v>
          </cell>
          <cell r="AG685">
            <v>7.2</v>
          </cell>
          <cell r="AH685">
            <v>0.51</v>
          </cell>
          <cell r="AI685">
            <v>2.5</v>
          </cell>
          <cell r="AJ685">
            <v>6</v>
          </cell>
          <cell r="AK685">
            <v>43</v>
          </cell>
          <cell r="AL685">
            <v>7.05</v>
          </cell>
          <cell r="AM685">
            <v>440</v>
          </cell>
          <cell r="AN685">
            <v>1460</v>
          </cell>
          <cell r="AO685">
            <v>1150</v>
          </cell>
          <cell r="AP685">
            <v>880</v>
          </cell>
          <cell r="AQ685">
            <v>120</v>
          </cell>
          <cell r="AR685">
            <v>0.4</v>
          </cell>
          <cell r="AS685">
            <v>3.7</v>
          </cell>
        </row>
        <row r="686">
          <cell r="A686">
            <v>25</v>
          </cell>
          <cell r="B686" t="str">
            <v>Leite meio gordo, UHT</v>
          </cell>
          <cell r="C686" t="str">
            <v>Leite e produtos lácteos</v>
          </cell>
          <cell r="D686" t="str">
            <v>Leite, soro de leite  e nata</v>
          </cell>
          <cell r="E686" t="str">
            <v>Leite</v>
          </cell>
          <cell r="F686">
            <v>47</v>
          </cell>
          <cell r="G686">
            <v>199</v>
          </cell>
          <cell r="H686">
            <v>1.6</v>
          </cell>
          <cell r="I686">
            <v>0.9</v>
          </cell>
          <cell r="J686">
            <v>0.4</v>
          </cell>
          <cell r="K686">
            <v>0</v>
          </cell>
          <cell r="L686">
            <v>0</v>
          </cell>
          <cell r="M686">
            <v>0.1</v>
          </cell>
          <cell r="N686">
            <v>4.9000000000000004</v>
          </cell>
          <cell r="O686">
            <v>4.9000000000000004</v>
          </cell>
          <cell r="P686">
            <v>0</v>
          </cell>
          <cell r="Q686">
            <v>0</v>
          </cell>
          <cell r="R686">
            <v>0</v>
          </cell>
          <cell r="S686">
            <v>3.3</v>
          </cell>
          <cell r="T686">
            <v>0.1</v>
          </cell>
          <cell r="U686">
            <v>0</v>
          </cell>
          <cell r="V686">
            <v>89.1</v>
          </cell>
          <cell r="W686">
            <v>0</v>
          </cell>
          <cell r="X686">
            <v>8</v>
          </cell>
          <cell r="Y686">
            <v>22</v>
          </cell>
          <cell r="Z686">
            <v>12</v>
          </cell>
          <cell r="AA686">
            <v>0.1</v>
          </cell>
          <cell r="AB686">
            <v>0.03</v>
          </cell>
          <cell r="AC686">
            <v>0.04</v>
          </cell>
          <cell r="AD686">
            <v>0.18</v>
          </cell>
          <cell r="AE686">
            <v>0.2</v>
          </cell>
          <cell r="AF686">
            <v>0.9</v>
          </cell>
          <cell r="AG686">
            <v>0.7</v>
          </cell>
          <cell r="AH686">
            <v>0.05</v>
          </cell>
          <cell r="AI686">
            <v>0.12</v>
          </cell>
          <cell r="AJ686">
            <v>0</v>
          </cell>
          <cell r="AK686">
            <v>1</v>
          </cell>
          <cell r="AL686">
            <v>0.76</v>
          </cell>
          <cell r="AM686">
            <v>40</v>
          </cell>
          <cell r="AN686">
            <v>160</v>
          </cell>
          <cell r="AO686">
            <v>110</v>
          </cell>
          <cell r="AP686">
            <v>81</v>
          </cell>
          <cell r="AQ686">
            <v>9</v>
          </cell>
          <cell r="AR686">
            <v>0.1</v>
          </cell>
          <cell r="AS686">
            <v>0.5</v>
          </cell>
          <cell r="AU686">
            <v>16</v>
          </cell>
        </row>
        <row r="687">
          <cell r="A687">
            <v>538</v>
          </cell>
          <cell r="B687" t="str">
            <v>Lentilhas secas cozidas (demolhadas)</v>
          </cell>
          <cell r="C687" t="str">
            <v>Leguminosas, frutos de casca rija, sementes oleaginosas e especiarias</v>
          </cell>
          <cell r="D687" t="str">
            <v>Leguminosas</v>
          </cell>
          <cell r="E687" t="str">
            <v>Leguminosas (sementes de leguminosas secas)</v>
          </cell>
          <cell r="F687">
            <v>115</v>
          </cell>
          <cell r="G687">
            <v>485</v>
          </cell>
          <cell r="H687">
            <v>0.3</v>
          </cell>
          <cell r="I687">
            <v>0</v>
          </cell>
          <cell r="J687">
            <v>0.1</v>
          </cell>
          <cell r="K687">
            <v>0.1</v>
          </cell>
          <cell r="L687">
            <v>0.1</v>
          </cell>
          <cell r="M687">
            <v>0</v>
          </cell>
          <cell r="N687">
            <v>16.7</v>
          </cell>
          <cell r="O687">
            <v>0.4</v>
          </cell>
          <cell r="P687">
            <v>1</v>
          </cell>
          <cell r="Q687">
            <v>15.3</v>
          </cell>
          <cell r="R687">
            <v>4.4000000000000004</v>
          </cell>
          <cell r="S687">
            <v>9.1</v>
          </cell>
          <cell r="T687">
            <v>0.4</v>
          </cell>
          <cell r="U687">
            <v>0</v>
          </cell>
          <cell r="V687">
            <v>67.2</v>
          </cell>
          <cell r="W687">
            <v>0</v>
          </cell>
          <cell r="X687">
            <v>0</v>
          </cell>
          <cell r="Y687">
            <v>4</v>
          </cell>
          <cell r="Z687">
            <v>22</v>
          </cell>
          <cell r="AA687">
            <v>0</v>
          </cell>
          <cell r="AB687">
            <v>0</v>
          </cell>
          <cell r="AC687">
            <v>0.13</v>
          </cell>
          <cell r="AD687">
            <v>7.0000000000000007E-2</v>
          </cell>
          <cell r="AE687">
            <v>0.5</v>
          </cell>
          <cell r="AF687">
            <v>1.7</v>
          </cell>
          <cell r="AG687">
            <v>1.2</v>
          </cell>
          <cell r="AH687">
            <v>0.24</v>
          </cell>
          <cell r="AI687">
            <v>0</v>
          </cell>
          <cell r="AJ687">
            <v>0</v>
          </cell>
          <cell r="AK687">
            <v>25</v>
          </cell>
          <cell r="AL687">
            <v>0.9</v>
          </cell>
          <cell r="AM687">
            <v>160</v>
          </cell>
          <cell r="AN687">
            <v>280</v>
          </cell>
          <cell r="AO687">
            <v>25</v>
          </cell>
          <cell r="AP687">
            <v>110</v>
          </cell>
          <cell r="AQ687">
            <v>33</v>
          </cell>
          <cell r="AR687">
            <v>2.2999999999999998</v>
          </cell>
          <cell r="AS687">
            <v>1.4</v>
          </cell>
        </row>
        <row r="688">
          <cell r="A688">
            <v>220028</v>
          </cell>
          <cell r="B688" t="str">
            <v>Lentilhas vermelhas, secas, cruas</v>
          </cell>
          <cell r="C688" t="str">
            <v>Leguminosas, frutos de casca rija, sementes oleaginosas e especiarias</v>
          </cell>
          <cell r="D688" t="str">
            <v>Leguminosas</v>
          </cell>
          <cell r="E688" t="str">
            <v>Leguminosas (sementes de leguminosas secas)</v>
          </cell>
          <cell r="F688">
            <v>327</v>
          </cell>
          <cell r="G688">
            <v>1380</v>
          </cell>
          <cell r="H688">
            <v>0.3</v>
          </cell>
          <cell r="I688">
            <v>0.1</v>
          </cell>
          <cell r="J688">
            <v>0.1</v>
          </cell>
          <cell r="K688">
            <v>0.2</v>
          </cell>
          <cell r="L688">
            <v>0.1</v>
          </cell>
          <cell r="M688">
            <v>0</v>
          </cell>
          <cell r="N688">
            <v>46.6</v>
          </cell>
          <cell r="O688">
            <v>3.6</v>
          </cell>
          <cell r="P688">
            <v>0</v>
          </cell>
          <cell r="Q688">
            <v>43</v>
          </cell>
          <cell r="R688">
            <v>17.399999999999999</v>
          </cell>
          <cell r="S688">
            <v>25.7</v>
          </cell>
          <cell r="T688">
            <v>0</v>
          </cell>
          <cell r="U688">
            <v>0</v>
          </cell>
          <cell r="V688">
            <v>10.6</v>
          </cell>
          <cell r="W688">
            <v>0</v>
          </cell>
          <cell r="X688">
            <v>0</v>
          </cell>
          <cell r="Y688">
            <v>10</v>
          </cell>
          <cell r="Z688">
            <v>60</v>
          </cell>
          <cell r="AA688">
            <v>0</v>
          </cell>
          <cell r="AC688">
            <v>0.34</v>
          </cell>
          <cell r="AD688">
            <v>0.12</v>
          </cell>
          <cell r="AE688">
            <v>1.25</v>
          </cell>
          <cell r="AF688">
            <v>4.1500000000000004</v>
          </cell>
          <cell r="AG688">
            <v>2.9</v>
          </cell>
          <cell r="AH688">
            <v>0.28999999999999998</v>
          </cell>
          <cell r="AI688">
            <v>0</v>
          </cell>
          <cell r="AJ688">
            <v>0</v>
          </cell>
          <cell r="AK688">
            <v>164</v>
          </cell>
          <cell r="AL688">
            <v>2.5299999999999998</v>
          </cell>
          <cell r="AM688">
            <v>10</v>
          </cell>
          <cell r="AN688">
            <v>900</v>
          </cell>
          <cell r="AO688">
            <v>24</v>
          </cell>
          <cell r="AP688">
            <v>370</v>
          </cell>
          <cell r="AQ688">
            <v>73</v>
          </cell>
          <cell r="AR688">
            <v>6.2</v>
          </cell>
          <cell r="AS688">
            <v>3.9</v>
          </cell>
          <cell r="AT688">
            <v>17</v>
          </cell>
          <cell r="AU688">
            <v>4.7</v>
          </cell>
        </row>
        <row r="689">
          <cell r="A689">
            <v>537</v>
          </cell>
          <cell r="B689" t="str">
            <v>Lentilhas, secas, cruas</v>
          </cell>
          <cell r="C689" t="str">
            <v>Leguminosas, frutos de casca rija, sementes oleaginosas e especiarias</v>
          </cell>
          <cell r="D689" t="str">
            <v>Leguminosas</v>
          </cell>
          <cell r="E689" t="str">
            <v>Leguminosas (sementes de leguminosas secas)</v>
          </cell>
          <cell r="F689">
            <v>321</v>
          </cell>
          <cell r="G689">
            <v>1360</v>
          </cell>
          <cell r="H689">
            <v>0.7</v>
          </cell>
          <cell r="I689">
            <v>0.1</v>
          </cell>
          <cell r="J689">
            <v>0.1</v>
          </cell>
          <cell r="K689">
            <v>0.3</v>
          </cell>
          <cell r="L689">
            <v>0.3</v>
          </cell>
          <cell r="M689">
            <v>0</v>
          </cell>
          <cell r="N689">
            <v>47.6</v>
          </cell>
          <cell r="O689">
            <v>1.2</v>
          </cell>
          <cell r="P689">
            <v>3.1</v>
          </cell>
          <cell r="Q689">
            <v>43.3</v>
          </cell>
          <cell r="R689">
            <v>11.8</v>
          </cell>
          <cell r="S689">
            <v>25.2</v>
          </cell>
          <cell r="T689">
            <v>0</v>
          </cell>
          <cell r="U689">
            <v>0</v>
          </cell>
          <cell r="V689">
            <v>10.3</v>
          </cell>
          <cell r="W689">
            <v>0</v>
          </cell>
          <cell r="X689">
            <v>0</v>
          </cell>
          <cell r="Y689">
            <v>10</v>
          </cell>
          <cell r="Z689">
            <v>60</v>
          </cell>
          <cell r="AA689">
            <v>0</v>
          </cell>
          <cell r="AB689">
            <v>0</v>
          </cell>
          <cell r="AC689">
            <v>0.43</v>
          </cell>
          <cell r="AD689">
            <v>0.27</v>
          </cell>
          <cell r="AE689">
            <v>1.9</v>
          </cell>
          <cell r="AF689">
            <v>5.3</v>
          </cell>
          <cell r="AG689">
            <v>3.4</v>
          </cell>
          <cell r="AH689">
            <v>0.93</v>
          </cell>
          <cell r="AI689">
            <v>0</v>
          </cell>
          <cell r="AJ689">
            <v>0</v>
          </cell>
          <cell r="AK689">
            <v>110</v>
          </cell>
          <cell r="AL689">
            <v>2.4</v>
          </cell>
          <cell r="AM689">
            <v>12</v>
          </cell>
          <cell r="AN689">
            <v>940</v>
          </cell>
          <cell r="AO689">
            <v>74</v>
          </cell>
          <cell r="AP689">
            <v>360</v>
          </cell>
          <cell r="AQ689">
            <v>110</v>
          </cell>
          <cell r="AR689">
            <v>6.8</v>
          </cell>
          <cell r="AS689">
            <v>3.9</v>
          </cell>
        </row>
        <row r="690">
          <cell r="A690">
            <v>1900000091</v>
          </cell>
          <cell r="B690" t="str">
            <v>Lichia fresca</v>
          </cell>
          <cell r="C690" t="str">
            <v>Frutos e produtos derivados de frutos</v>
          </cell>
          <cell r="D690" t="str">
            <v>Fruta utilizada como fruta</v>
          </cell>
          <cell r="E690" t="str">
            <v>Frutos diversos com casca não comestível, pequenos</v>
          </cell>
          <cell r="F690">
            <v>70</v>
          </cell>
          <cell r="G690">
            <v>294</v>
          </cell>
          <cell r="H690">
            <v>0.4</v>
          </cell>
          <cell r="I690">
            <v>0.1</v>
          </cell>
          <cell r="J690">
            <v>0.1</v>
          </cell>
          <cell r="K690">
            <v>0.1</v>
          </cell>
          <cell r="L690">
            <v>6.7000000000000004E-2</v>
          </cell>
          <cell r="M690">
            <v>0</v>
          </cell>
          <cell r="N690">
            <v>14.8</v>
          </cell>
          <cell r="O690">
            <v>14.3</v>
          </cell>
          <cell r="P690">
            <v>0</v>
          </cell>
          <cell r="Q690">
            <v>0</v>
          </cell>
          <cell r="R690">
            <v>1.3</v>
          </cell>
          <cell r="S690">
            <v>0.9</v>
          </cell>
          <cell r="T690">
            <v>0</v>
          </cell>
          <cell r="U690">
            <v>0</v>
          </cell>
          <cell r="V690">
            <v>81.5</v>
          </cell>
          <cell r="W690">
            <v>0.3</v>
          </cell>
          <cell r="X690">
            <v>0</v>
          </cell>
          <cell r="Y690">
            <v>0</v>
          </cell>
          <cell r="Z690">
            <v>0</v>
          </cell>
          <cell r="AA690">
            <v>0</v>
          </cell>
          <cell r="AB690">
            <v>7.0000000000000007E-2</v>
          </cell>
          <cell r="AC690">
            <v>0.03</v>
          </cell>
          <cell r="AD690">
            <v>0.06</v>
          </cell>
          <cell r="AE690">
            <v>0.55000000000000004</v>
          </cell>
          <cell r="AF690">
            <v>0.66</v>
          </cell>
          <cell r="AG690">
            <v>0.11</v>
          </cell>
          <cell r="AH690">
            <v>0.1</v>
          </cell>
          <cell r="AI690">
            <v>0</v>
          </cell>
          <cell r="AJ690">
            <v>58.3</v>
          </cell>
          <cell r="AK690">
            <v>14</v>
          </cell>
          <cell r="AL690">
            <v>0.4</v>
          </cell>
          <cell r="AM690">
            <v>1</v>
          </cell>
          <cell r="AN690">
            <v>170</v>
          </cell>
          <cell r="AO690">
            <v>5.5</v>
          </cell>
          <cell r="AP690">
            <v>31</v>
          </cell>
          <cell r="AQ690">
            <v>9.5</v>
          </cell>
          <cell r="AR690">
            <v>0.4</v>
          </cell>
          <cell r="AS690">
            <v>0.2</v>
          </cell>
        </row>
        <row r="691">
          <cell r="A691">
            <v>734</v>
          </cell>
          <cell r="B691" t="str">
            <v>Licor beneditino</v>
          </cell>
          <cell r="C691" t="str">
            <v>Bebidas alcoólicas</v>
          </cell>
          <cell r="D691" t="str">
            <v xml:space="preserve">Bebidas espirituosas não açucaradas e licores </v>
          </cell>
          <cell r="E691" t="str">
            <v>Licores</v>
          </cell>
          <cell r="F691">
            <v>352</v>
          </cell>
          <cell r="G691">
            <v>1470</v>
          </cell>
          <cell r="H691">
            <v>0</v>
          </cell>
          <cell r="I691">
            <v>0</v>
          </cell>
          <cell r="J691">
            <v>0</v>
          </cell>
          <cell r="K691">
            <v>0</v>
          </cell>
          <cell r="L691">
            <v>0</v>
          </cell>
          <cell r="M691">
            <v>0</v>
          </cell>
          <cell r="N691">
            <v>34.799999999999997</v>
          </cell>
          <cell r="O691">
            <v>34.799999999999997</v>
          </cell>
          <cell r="P691">
            <v>0</v>
          </cell>
          <cell r="Q691">
            <v>0</v>
          </cell>
          <cell r="R691">
            <v>0</v>
          </cell>
          <cell r="S691">
            <v>0</v>
          </cell>
          <cell r="T691">
            <v>0</v>
          </cell>
          <cell r="U691">
            <v>30.4</v>
          </cell>
          <cell r="V691">
            <v>34.6</v>
          </cell>
          <cell r="W691">
            <v>0</v>
          </cell>
          <cell r="X691">
            <v>0</v>
          </cell>
          <cell r="Y691">
            <v>0</v>
          </cell>
          <cell r="Z691">
            <v>0</v>
          </cell>
          <cell r="AA691">
            <v>0</v>
          </cell>
          <cell r="AB691">
            <v>0</v>
          </cell>
          <cell r="AC691">
            <v>0</v>
          </cell>
          <cell r="AD691">
            <v>0</v>
          </cell>
          <cell r="AE691">
            <v>0</v>
          </cell>
          <cell r="AF691">
            <v>0</v>
          </cell>
          <cell r="AG691">
            <v>0</v>
          </cell>
          <cell r="AH691">
            <v>0</v>
          </cell>
          <cell r="AI691">
            <v>0</v>
          </cell>
          <cell r="AJ691">
            <v>0</v>
          </cell>
          <cell r="AK691">
            <v>0</v>
          </cell>
          <cell r="AL691">
            <v>7.0000000000000007E-2</v>
          </cell>
          <cell r="AM691">
            <v>5</v>
          </cell>
          <cell r="AN691">
            <v>0</v>
          </cell>
          <cell r="AO691">
            <v>11</v>
          </cell>
          <cell r="AP691">
            <v>2</v>
          </cell>
          <cell r="AQ691">
            <v>0</v>
          </cell>
          <cell r="AR691">
            <v>0.9</v>
          </cell>
          <cell r="AS691">
            <v>0</v>
          </cell>
        </row>
        <row r="692">
          <cell r="A692">
            <v>733</v>
          </cell>
          <cell r="B692" t="str">
            <v>Licor de anis</v>
          </cell>
          <cell r="C692" t="str">
            <v>Bebidas alcoólicas</v>
          </cell>
          <cell r="D692" t="str">
            <v xml:space="preserve">Bebidas espirituosas não açucaradas e licores </v>
          </cell>
          <cell r="E692" t="str">
            <v>Licores</v>
          </cell>
          <cell r="F692">
            <v>385</v>
          </cell>
          <cell r="G692">
            <v>1610</v>
          </cell>
          <cell r="H692">
            <v>0</v>
          </cell>
          <cell r="I692">
            <v>0</v>
          </cell>
          <cell r="J692">
            <v>0</v>
          </cell>
          <cell r="K692">
            <v>0</v>
          </cell>
          <cell r="L692">
            <v>0</v>
          </cell>
          <cell r="M692">
            <v>0</v>
          </cell>
          <cell r="N692">
            <v>36</v>
          </cell>
          <cell r="O692">
            <v>36</v>
          </cell>
          <cell r="P692">
            <v>0</v>
          </cell>
          <cell r="Q692">
            <v>0</v>
          </cell>
          <cell r="R692">
            <v>0</v>
          </cell>
          <cell r="S692">
            <v>0</v>
          </cell>
          <cell r="T692">
            <v>0</v>
          </cell>
          <cell r="U692">
            <v>34.4</v>
          </cell>
          <cell r="V692">
            <v>29.5</v>
          </cell>
          <cell r="W692">
            <v>0</v>
          </cell>
          <cell r="X692">
            <v>0</v>
          </cell>
          <cell r="Y692">
            <v>0</v>
          </cell>
          <cell r="Z692">
            <v>0</v>
          </cell>
          <cell r="AA692">
            <v>0</v>
          </cell>
          <cell r="AB692">
            <v>0</v>
          </cell>
          <cell r="AC692">
            <v>0</v>
          </cell>
          <cell r="AD692">
            <v>0</v>
          </cell>
          <cell r="AE692">
            <v>0</v>
          </cell>
          <cell r="AF692">
            <v>0</v>
          </cell>
          <cell r="AG692">
            <v>0</v>
          </cell>
          <cell r="AH692">
            <v>0</v>
          </cell>
          <cell r="AI692">
            <v>0</v>
          </cell>
          <cell r="AJ692">
            <v>0</v>
          </cell>
          <cell r="AK692">
            <v>0</v>
          </cell>
          <cell r="AL692">
            <v>0</v>
          </cell>
          <cell r="AM692">
            <v>0</v>
          </cell>
          <cell r="AN692">
            <v>0</v>
          </cell>
          <cell r="AO692">
            <v>0</v>
          </cell>
          <cell r="AP692">
            <v>0</v>
          </cell>
          <cell r="AQ692">
            <v>0</v>
          </cell>
          <cell r="AR692">
            <v>0</v>
          </cell>
          <cell r="AS692">
            <v>0</v>
          </cell>
        </row>
        <row r="693">
          <cell r="A693">
            <v>732</v>
          </cell>
          <cell r="B693" t="str">
            <v>Licor de ginja</v>
          </cell>
          <cell r="C693" t="str">
            <v>Bebidas alcoólicas</v>
          </cell>
          <cell r="D693" t="str">
            <v xml:space="preserve">Bebidas espirituosas não açucaradas e licores </v>
          </cell>
          <cell r="E693" t="str">
            <v>Licores</v>
          </cell>
          <cell r="F693">
            <v>239</v>
          </cell>
          <cell r="G693">
            <v>998</v>
          </cell>
          <cell r="H693">
            <v>0</v>
          </cell>
          <cell r="I693">
            <v>0</v>
          </cell>
          <cell r="J693">
            <v>0</v>
          </cell>
          <cell r="K693">
            <v>0</v>
          </cell>
          <cell r="L693">
            <v>0</v>
          </cell>
          <cell r="M693">
            <v>0</v>
          </cell>
          <cell r="N693">
            <v>19</v>
          </cell>
          <cell r="O693">
            <v>19</v>
          </cell>
          <cell r="P693">
            <v>0</v>
          </cell>
          <cell r="Q693">
            <v>0</v>
          </cell>
          <cell r="R693">
            <v>0</v>
          </cell>
          <cell r="S693">
            <v>0.1</v>
          </cell>
          <cell r="T693">
            <v>0</v>
          </cell>
          <cell r="U693">
            <v>23.2</v>
          </cell>
          <cell r="V693">
            <v>57.5</v>
          </cell>
          <cell r="W693">
            <v>0</v>
          </cell>
          <cell r="X693">
            <v>0</v>
          </cell>
          <cell r="Y693">
            <v>0</v>
          </cell>
          <cell r="Z693">
            <v>0</v>
          </cell>
          <cell r="AA693">
            <v>0</v>
          </cell>
          <cell r="AB693">
            <v>0</v>
          </cell>
          <cell r="AC693">
            <v>0</v>
          </cell>
          <cell r="AD693">
            <v>0</v>
          </cell>
          <cell r="AE693">
            <v>0</v>
          </cell>
          <cell r="AF693">
            <v>0</v>
          </cell>
          <cell r="AG693">
            <v>0</v>
          </cell>
          <cell r="AH693">
            <v>0</v>
          </cell>
          <cell r="AI693">
            <v>0</v>
          </cell>
          <cell r="AJ693">
            <v>0</v>
          </cell>
          <cell r="AK693">
            <v>0</v>
          </cell>
          <cell r="AL693">
            <v>0.08</v>
          </cell>
          <cell r="AM693">
            <v>5</v>
          </cell>
          <cell r="AN693">
            <v>18</v>
          </cell>
          <cell r="AO693">
            <v>2</v>
          </cell>
          <cell r="AP693">
            <v>5</v>
          </cell>
          <cell r="AQ693">
            <v>2</v>
          </cell>
          <cell r="AR693">
            <v>0.3</v>
          </cell>
          <cell r="AS693">
            <v>0</v>
          </cell>
        </row>
        <row r="694">
          <cell r="A694">
            <v>735</v>
          </cell>
          <cell r="B694" t="str">
            <v>Licor simples</v>
          </cell>
          <cell r="C694" t="str">
            <v>Bebidas alcoólicas</v>
          </cell>
          <cell r="D694" t="str">
            <v xml:space="preserve">Bebidas espirituosas não açucaradas e licores </v>
          </cell>
          <cell r="E694" t="str">
            <v>Licores</v>
          </cell>
          <cell r="F694">
            <v>294</v>
          </cell>
          <cell r="G694">
            <v>1230</v>
          </cell>
          <cell r="H694">
            <v>0</v>
          </cell>
          <cell r="I694">
            <v>0</v>
          </cell>
          <cell r="J694">
            <v>0</v>
          </cell>
          <cell r="K694">
            <v>0</v>
          </cell>
          <cell r="L694">
            <v>0</v>
          </cell>
          <cell r="M694">
            <v>0</v>
          </cell>
          <cell r="N694">
            <v>24.4</v>
          </cell>
          <cell r="O694">
            <v>24.4</v>
          </cell>
          <cell r="P694">
            <v>0</v>
          </cell>
          <cell r="Q694">
            <v>0</v>
          </cell>
          <cell r="R694">
            <v>0</v>
          </cell>
          <cell r="S694">
            <v>0</v>
          </cell>
          <cell r="T694">
            <v>0</v>
          </cell>
          <cell r="U694">
            <v>28</v>
          </cell>
          <cell r="V694">
            <v>47.5</v>
          </cell>
          <cell r="W694">
            <v>0</v>
          </cell>
          <cell r="X694">
            <v>0</v>
          </cell>
          <cell r="Y694">
            <v>0</v>
          </cell>
          <cell r="Z694">
            <v>0</v>
          </cell>
          <cell r="AA694">
            <v>0</v>
          </cell>
          <cell r="AB694">
            <v>0</v>
          </cell>
          <cell r="AC694">
            <v>0</v>
          </cell>
          <cell r="AD694">
            <v>0</v>
          </cell>
          <cell r="AE694">
            <v>0</v>
          </cell>
          <cell r="AF694">
            <v>0</v>
          </cell>
          <cell r="AG694">
            <v>0</v>
          </cell>
          <cell r="AH694">
            <v>0</v>
          </cell>
          <cell r="AI694">
            <v>0</v>
          </cell>
          <cell r="AJ694">
            <v>0</v>
          </cell>
          <cell r="AK694">
            <v>0</v>
          </cell>
          <cell r="AL694">
            <v>0</v>
          </cell>
          <cell r="AM694">
            <v>0</v>
          </cell>
          <cell r="AN694">
            <v>0</v>
          </cell>
          <cell r="AO694">
            <v>0</v>
          </cell>
          <cell r="AP694">
            <v>0</v>
          </cell>
          <cell r="AQ694">
            <v>0</v>
          </cell>
          <cell r="AR694">
            <v>0</v>
          </cell>
          <cell r="AS694">
            <v>0</v>
          </cell>
        </row>
        <row r="695">
          <cell r="A695">
            <v>1900000096</v>
          </cell>
          <cell r="B695" t="str">
            <v>Lima</v>
          </cell>
          <cell r="C695" t="str">
            <v>Frutos e produtos derivados de frutos</v>
          </cell>
          <cell r="D695" t="str">
            <v>Fruta utilizada como fruta</v>
          </cell>
          <cell r="E695" t="str">
            <v>Frutos cítricos</v>
          </cell>
          <cell r="F695">
            <v>31</v>
          </cell>
          <cell r="G695">
            <v>132</v>
          </cell>
          <cell r="H695">
            <v>0.2</v>
          </cell>
          <cell r="I695">
            <v>0</v>
          </cell>
          <cell r="J695">
            <v>0</v>
          </cell>
          <cell r="K695">
            <v>0.1</v>
          </cell>
          <cell r="L695">
            <v>3.5999999999999997E-2</v>
          </cell>
          <cell r="M695">
            <v>0</v>
          </cell>
          <cell r="N695">
            <v>1.7</v>
          </cell>
          <cell r="O695">
            <v>1.7</v>
          </cell>
          <cell r="P695">
            <v>0</v>
          </cell>
          <cell r="Q695">
            <v>0</v>
          </cell>
          <cell r="R695">
            <v>2.8</v>
          </cell>
          <cell r="S695">
            <v>0.7</v>
          </cell>
          <cell r="T695">
            <v>0</v>
          </cell>
          <cell r="U695">
            <v>0</v>
          </cell>
          <cell r="V695">
            <v>88.3</v>
          </cell>
          <cell r="W695">
            <v>4.7</v>
          </cell>
          <cell r="X695">
            <v>0</v>
          </cell>
          <cell r="Y695">
            <v>1</v>
          </cell>
          <cell r="Z695">
            <v>6</v>
          </cell>
          <cell r="AA695">
            <v>0</v>
          </cell>
          <cell r="AB695">
            <v>0.22</v>
          </cell>
          <cell r="AC695">
            <v>0.03</v>
          </cell>
          <cell r="AD695">
            <v>0.02</v>
          </cell>
          <cell r="AE695">
            <v>0.2</v>
          </cell>
          <cell r="AF695">
            <v>0.25</v>
          </cell>
          <cell r="AG695">
            <v>0.05</v>
          </cell>
          <cell r="AH695">
            <v>0.04</v>
          </cell>
          <cell r="AI695">
            <v>0</v>
          </cell>
          <cell r="AJ695">
            <v>29.1</v>
          </cell>
          <cell r="AK695">
            <v>8</v>
          </cell>
          <cell r="AL695">
            <v>0.3</v>
          </cell>
          <cell r="AM695">
            <v>2</v>
          </cell>
          <cell r="AN695">
            <v>100</v>
          </cell>
          <cell r="AO695">
            <v>33</v>
          </cell>
          <cell r="AP695">
            <v>18</v>
          </cell>
          <cell r="AQ695">
            <v>6</v>
          </cell>
          <cell r="AR695">
            <v>0.6</v>
          </cell>
          <cell r="AS695">
            <v>0.1</v>
          </cell>
          <cell r="AT695">
            <v>0.4</v>
          </cell>
        </row>
        <row r="696">
          <cell r="A696">
            <v>661</v>
          </cell>
          <cell r="B696" t="str">
            <v>Limão</v>
          </cell>
          <cell r="C696" t="str">
            <v>Frutos e produtos derivados de frutos</v>
          </cell>
          <cell r="D696" t="str">
            <v>Fruta utilizada como fruta</v>
          </cell>
          <cell r="E696" t="str">
            <v>Frutos cítricos</v>
          </cell>
          <cell r="F696">
            <v>31</v>
          </cell>
          <cell r="G696">
            <v>130</v>
          </cell>
          <cell r="H696">
            <v>0.3</v>
          </cell>
          <cell r="I696">
            <v>0.1</v>
          </cell>
          <cell r="J696">
            <v>0</v>
          </cell>
          <cell r="K696">
            <v>0.1</v>
          </cell>
          <cell r="L696">
            <v>0.1</v>
          </cell>
          <cell r="M696">
            <v>0</v>
          </cell>
          <cell r="N696">
            <v>1.9</v>
          </cell>
          <cell r="O696">
            <v>1.9</v>
          </cell>
          <cell r="P696">
            <v>0</v>
          </cell>
          <cell r="Q696">
            <v>0</v>
          </cell>
          <cell r="R696">
            <v>2.1</v>
          </cell>
          <cell r="S696">
            <v>0.5</v>
          </cell>
          <cell r="T696">
            <v>0</v>
          </cell>
          <cell r="U696">
            <v>0</v>
          </cell>
          <cell r="V696">
            <v>90.1</v>
          </cell>
          <cell r="W696">
            <v>4.7</v>
          </cell>
          <cell r="X696">
            <v>0</v>
          </cell>
          <cell r="Y696">
            <v>2</v>
          </cell>
          <cell r="Z696">
            <v>11</v>
          </cell>
          <cell r="AA696">
            <v>0</v>
          </cell>
          <cell r="AB696">
            <v>0.6</v>
          </cell>
          <cell r="AC696">
            <v>0.04</v>
          </cell>
          <cell r="AD696">
            <v>0.02</v>
          </cell>
          <cell r="AE696">
            <v>0.2</v>
          </cell>
          <cell r="AF696">
            <v>0.3</v>
          </cell>
          <cell r="AG696">
            <v>0.1</v>
          </cell>
          <cell r="AH696">
            <v>7.0000000000000007E-2</v>
          </cell>
          <cell r="AI696">
            <v>0</v>
          </cell>
          <cell r="AJ696">
            <v>55</v>
          </cell>
          <cell r="AK696">
            <v>9</v>
          </cell>
          <cell r="AL696">
            <v>0.42</v>
          </cell>
          <cell r="AM696">
            <v>2</v>
          </cell>
          <cell r="AN696">
            <v>140</v>
          </cell>
          <cell r="AO696">
            <v>26</v>
          </cell>
          <cell r="AP696">
            <v>16</v>
          </cell>
          <cell r="AQ696">
            <v>9</v>
          </cell>
          <cell r="AR696">
            <v>0.5</v>
          </cell>
          <cell r="AS696">
            <v>0.1</v>
          </cell>
        </row>
        <row r="697">
          <cell r="A697">
            <v>1900000008</v>
          </cell>
          <cell r="B697" t="str">
            <v>Língua de porco crua</v>
          </cell>
          <cell r="C697" t="str">
            <v>Carne e produtos cárneos</v>
          </cell>
          <cell r="D697" t="str">
            <v>Outros produtos do abate de animais</v>
          </cell>
          <cell r="E697" t="str">
            <v>Outros produtos do abate de mamiferos</v>
          </cell>
          <cell r="F697">
            <v>220</v>
          </cell>
          <cell r="G697">
            <v>914</v>
          </cell>
          <cell r="H697">
            <v>17.2</v>
          </cell>
          <cell r="I697">
            <v>6</v>
          </cell>
          <cell r="J697">
            <v>8.1</v>
          </cell>
          <cell r="K697">
            <v>1.8</v>
          </cell>
          <cell r="L697">
            <v>0.5</v>
          </cell>
          <cell r="M697">
            <v>0.7</v>
          </cell>
          <cell r="N697">
            <v>0</v>
          </cell>
          <cell r="O697">
            <v>0</v>
          </cell>
          <cell r="P697">
            <v>0</v>
          </cell>
          <cell r="Q697">
            <v>0</v>
          </cell>
          <cell r="R697">
            <v>0</v>
          </cell>
          <cell r="S697">
            <v>16.3</v>
          </cell>
          <cell r="T697">
            <v>0.3</v>
          </cell>
          <cell r="U697">
            <v>0</v>
          </cell>
          <cell r="V697">
            <v>65.900000000000006</v>
          </cell>
          <cell r="W697">
            <v>0</v>
          </cell>
          <cell r="X697">
            <v>101</v>
          </cell>
          <cell r="Y697">
            <v>0</v>
          </cell>
          <cell r="Z697">
            <v>0</v>
          </cell>
          <cell r="AA697">
            <v>0.3</v>
          </cell>
          <cell r="AB697">
            <v>0.28000000000000003</v>
          </cell>
          <cell r="AC697">
            <v>0.49</v>
          </cell>
          <cell r="AD697">
            <v>0.49</v>
          </cell>
          <cell r="AE697">
            <v>5.3</v>
          </cell>
          <cell r="AF697">
            <v>8.6999999999999993</v>
          </cell>
          <cell r="AG697">
            <v>3.4</v>
          </cell>
          <cell r="AH697">
            <v>0.24</v>
          </cell>
          <cell r="AI697">
            <v>2.84</v>
          </cell>
          <cell r="AJ697">
            <v>4.4000000000000004</v>
          </cell>
          <cell r="AK697">
            <v>4</v>
          </cell>
          <cell r="AL697">
            <v>0.9</v>
          </cell>
          <cell r="AM697">
            <v>110</v>
          </cell>
          <cell r="AN697">
            <v>240</v>
          </cell>
          <cell r="AO697">
            <v>16</v>
          </cell>
          <cell r="AP697">
            <v>190</v>
          </cell>
          <cell r="AQ697">
            <v>18</v>
          </cell>
          <cell r="AR697">
            <v>3.4</v>
          </cell>
          <cell r="AS697">
            <v>3</v>
          </cell>
          <cell r="AT697">
            <v>10</v>
          </cell>
        </row>
        <row r="698">
          <cell r="A698">
            <v>330</v>
          </cell>
          <cell r="B698" t="str">
            <v>Língua de vaca, crua</v>
          </cell>
          <cell r="C698" t="str">
            <v>Carne e produtos cárneos</v>
          </cell>
          <cell r="D698" t="str">
            <v>Outros produtos do abate de animais</v>
          </cell>
          <cell r="E698" t="str">
            <v>Outros produtos do abate de mamiferos</v>
          </cell>
          <cell r="F698">
            <v>199</v>
          </cell>
          <cell r="G698">
            <v>825</v>
          </cell>
          <cell r="H698">
            <v>15</v>
          </cell>
          <cell r="I698">
            <v>5.7</v>
          </cell>
          <cell r="J698">
            <v>6.7</v>
          </cell>
          <cell r="K698">
            <v>0.5</v>
          </cell>
          <cell r="L698">
            <v>0.5</v>
          </cell>
          <cell r="M698">
            <v>0.7</v>
          </cell>
          <cell r="N698">
            <v>0</v>
          </cell>
          <cell r="O698">
            <v>0</v>
          </cell>
          <cell r="P698">
            <v>0</v>
          </cell>
          <cell r="Q698">
            <v>0</v>
          </cell>
          <cell r="R698">
            <v>0</v>
          </cell>
          <cell r="S698">
            <v>15.9</v>
          </cell>
          <cell r="T698">
            <v>0.2</v>
          </cell>
          <cell r="U698">
            <v>0</v>
          </cell>
          <cell r="V698">
            <v>67.900000000000006</v>
          </cell>
          <cell r="W698">
            <v>0</v>
          </cell>
          <cell r="X698">
            <v>89</v>
          </cell>
          <cell r="Y698">
            <v>0</v>
          </cell>
          <cell r="Z698">
            <v>0</v>
          </cell>
          <cell r="AA698">
            <v>0.3</v>
          </cell>
          <cell r="AB698">
            <v>0.28000000000000003</v>
          </cell>
          <cell r="AC698">
            <v>0.1</v>
          </cell>
          <cell r="AD698">
            <v>0.36</v>
          </cell>
          <cell r="AE698">
            <v>5.8</v>
          </cell>
          <cell r="AF698">
            <v>9.1999999999999993</v>
          </cell>
          <cell r="AG698">
            <v>3.4</v>
          </cell>
          <cell r="AH698">
            <v>0.15</v>
          </cell>
          <cell r="AI698">
            <v>5</v>
          </cell>
          <cell r="AJ698">
            <v>3</v>
          </cell>
          <cell r="AK698">
            <v>6</v>
          </cell>
          <cell r="AL698">
            <v>1.1599999999999999</v>
          </cell>
          <cell r="AM698">
            <v>96</v>
          </cell>
          <cell r="AN698">
            <v>300</v>
          </cell>
          <cell r="AO698">
            <v>8</v>
          </cell>
          <cell r="AP698">
            <v>160</v>
          </cell>
          <cell r="AQ698">
            <v>19</v>
          </cell>
          <cell r="AR698">
            <v>3.8</v>
          </cell>
          <cell r="AS698">
            <v>3.3</v>
          </cell>
        </row>
        <row r="699">
          <cell r="A699">
            <v>331</v>
          </cell>
          <cell r="B699" t="str">
            <v>Língua de vaca, estufada, sem molho</v>
          </cell>
          <cell r="C699" t="str">
            <v>Pratos compostos</v>
          </cell>
          <cell r="D699" t="str">
            <v>Pratos, incl. refeições prontas a comer (excluindo sopas e saladas)</v>
          </cell>
          <cell r="E699" t="str">
            <v>Pratos, excluindo pratos  de massa ou arroz, sanduíches e pizza</v>
          </cell>
          <cell r="F699">
            <v>267</v>
          </cell>
          <cell r="G699">
            <v>1110</v>
          </cell>
          <cell r="H699">
            <v>20.9</v>
          </cell>
          <cell r="I699">
            <v>8</v>
          </cell>
          <cell r="J699">
            <v>9.3000000000000007</v>
          </cell>
          <cell r="K699">
            <v>0.7</v>
          </cell>
          <cell r="L699">
            <v>0.7</v>
          </cell>
          <cell r="M699">
            <v>0.9</v>
          </cell>
          <cell r="N699">
            <v>0</v>
          </cell>
          <cell r="O699">
            <v>0</v>
          </cell>
          <cell r="P699">
            <v>0</v>
          </cell>
          <cell r="Q699">
            <v>0</v>
          </cell>
          <cell r="R699">
            <v>0</v>
          </cell>
          <cell r="S699">
            <v>19.8</v>
          </cell>
          <cell r="T699">
            <v>0.6</v>
          </cell>
          <cell r="U699">
            <v>0</v>
          </cell>
          <cell r="V699">
            <v>57.8</v>
          </cell>
          <cell r="W699">
            <v>0</v>
          </cell>
          <cell r="X699">
            <v>95</v>
          </cell>
          <cell r="Y699">
            <v>0</v>
          </cell>
          <cell r="Z699">
            <v>0</v>
          </cell>
          <cell r="AA699">
            <v>0</v>
          </cell>
          <cell r="AB699">
            <v>0.4</v>
          </cell>
          <cell r="AC699">
            <v>0.09</v>
          </cell>
          <cell r="AD699">
            <v>0.5</v>
          </cell>
          <cell r="AE699">
            <v>6.5</v>
          </cell>
          <cell r="AF699">
            <v>11</v>
          </cell>
          <cell r="AG699">
            <v>4.2</v>
          </cell>
          <cell r="AH699">
            <v>0.16</v>
          </cell>
          <cell r="AI699">
            <v>4.5999999999999996</v>
          </cell>
          <cell r="AJ699">
            <v>3</v>
          </cell>
          <cell r="AK699">
            <v>6</v>
          </cell>
          <cell r="AL699">
            <v>1.5</v>
          </cell>
          <cell r="AM699">
            <v>220</v>
          </cell>
          <cell r="AN699">
            <v>380</v>
          </cell>
          <cell r="AO699">
            <v>9</v>
          </cell>
          <cell r="AP699">
            <v>160</v>
          </cell>
          <cell r="AQ699">
            <v>24</v>
          </cell>
          <cell r="AR699">
            <v>6.2</v>
          </cell>
          <cell r="AS699">
            <v>3.9</v>
          </cell>
        </row>
        <row r="700">
          <cell r="A700">
            <v>845</v>
          </cell>
          <cell r="B700" t="str">
            <v>Linguado cru</v>
          </cell>
          <cell r="C700" t="str">
            <v>Peixes, mariscos, anfíbios, répteis e invertebrados</v>
          </cell>
          <cell r="D700" t="str">
            <v>Peixe (músculo)</v>
          </cell>
          <cell r="E700" t="str">
            <v>Peixe de mar</v>
          </cell>
          <cell r="F700">
            <v>82</v>
          </cell>
          <cell r="G700">
            <v>349</v>
          </cell>
          <cell r="H700">
            <v>0.2</v>
          </cell>
          <cell r="I700">
            <v>0</v>
          </cell>
          <cell r="J700">
            <v>0</v>
          </cell>
          <cell r="K700">
            <v>0.1</v>
          </cell>
          <cell r="L700">
            <v>0</v>
          </cell>
          <cell r="M700">
            <v>0</v>
          </cell>
          <cell r="N700">
            <v>0</v>
          </cell>
          <cell r="O700">
            <v>0</v>
          </cell>
          <cell r="P700">
            <v>0</v>
          </cell>
          <cell r="Q700">
            <v>0</v>
          </cell>
          <cell r="R700">
            <v>0</v>
          </cell>
          <cell r="S700">
            <v>20.100000000000001</v>
          </cell>
          <cell r="T700">
            <v>0.2</v>
          </cell>
          <cell r="U700">
            <v>0</v>
          </cell>
          <cell r="V700">
            <v>78.099999999999994</v>
          </cell>
          <cell r="W700">
            <v>0</v>
          </cell>
          <cell r="X700">
            <v>44</v>
          </cell>
          <cell r="Y700">
            <v>4</v>
          </cell>
          <cell r="Z700">
            <v>0</v>
          </cell>
          <cell r="AA700">
            <v>9.4</v>
          </cell>
          <cell r="AB700">
            <v>0.32</v>
          </cell>
          <cell r="AC700">
            <v>0.09</v>
          </cell>
          <cell r="AD700">
            <v>0.13</v>
          </cell>
          <cell r="AE700">
            <v>2.8</v>
          </cell>
          <cell r="AF700">
            <v>6.6</v>
          </cell>
          <cell r="AG700">
            <v>3.8</v>
          </cell>
          <cell r="AH700">
            <v>0.33</v>
          </cell>
          <cell r="AI700">
            <v>0.94</v>
          </cell>
          <cell r="AJ700">
            <v>0</v>
          </cell>
          <cell r="AK700">
            <v>10</v>
          </cell>
          <cell r="AL700">
            <v>1.4</v>
          </cell>
          <cell r="AM700">
            <v>88</v>
          </cell>
          <cell r="AN700">
            <v>390</v>
          </cell>
          <cell r="AO700">
            <v>21</v>
          </cell>
          <cell r="AP700">
            <v>220</v>
          </cell>
          <cell r="AQ700">
            <v>33</v>
          </cell>
          <cell r="AR700">
            <v>0.3</v>
          </cell>
          <cell r="AS700">
            <v>0.6</v>
          </cell>
        </row>
        <row r="701">
          <cell r="A701">
            <v>847</v>
          </cell>
          <cell r="B701" t="str">
            <v>Linguado frito</v>
          </cell>
          <cell r="C701" t="str">
            <v>Peixes, mariscos, anfíbios, répteis e invertebrados</v>
          </cell>
          <cell r="D701" t="str">
            <v>Peixe (músculo)</v>
          </cell>
          <cell r="E701" t="str">
            <v>Peixe de mar</v>
          </cell>
          <cell r="F701">
            <v>164</v>
          </cell>
          <cell r="G701">
            <v>689</v>
          </cell>
          <cell r="H701">
            <v>6.2</v>
          </cell>
          <cell r="I701">
            <v>0.7</v>
          </cell>
          <cell r="J701">
            <v>1.2</v>
          </cell>
          <cell r="K701">
            <v>4</v>
          </cell>
          <cell r="L701">
            <v>3.83</v>
          </cell>
          <cell r="M701">
            <v>0</v>
          </cell>
          <cell r="N701">
            <v>2.7</v>
          </cell>
          <cell r="O701">
            <v>0.1</v>
          </cell>
          <cell r="P701">
            <v>0</v>
          </cell>
          <cell r="Q701">
            <v>2.6</v>
          </cell>
          <cell r="R701">
            <v>0.1</v>
          </cell>
          <cell r="S701">
            <v>24.3</v>
          </cell>
          <cell r="T701">
            <v>1</v>
          </cell>
          <cell r="U701">
            <v>0</v>
          </cell>
          <cell r="V701">
            <v>64</v>
          </cell>
          <cell r="W701">
            <v>0</v>
          </cell>
          <cell r="X701">
            <v>53</v>
          </cell>
          <cell r="Y701">
            <v>5</v>
          </cell>
          <cell r="Z701">
            <v>0</v>
          </cell>
          <cell r="AA701">
            <v>9.8000000000000007</v>
          </cell>
          <cell r="AB701">
            <v>4.04</v>
          </cell>
          <cell r="AC701">
            <v>0.09</v>
          </cell>
          <cell r="AD701">
            <v>0.14000000000000001</v>
          </cell>
          <cell r="AE701">
            <v>3</v>
          </cell>
          <cell r="AF701">
            <v>7.99</v>
          </cell>
          <cell r="AG701">
            <v>4.5999999999999996</v>
          </cell>
          <cell r="AH701">
            <v>0.32</v>
          </cell>
          <cell r="AI701">
            <v>1</v>
          </cell>
          <cell r="AJ701">
            <v>0</v>
          </cell>
          <cell r="AK701">
            <v>10</v>
          </cell>
          <cell r="AL701">
            <v>2.4500000000000002</v>
          </cell>
          <cell r="AM701">
            <v>400</v>
          </cell>
          <cell r="AN701">
            <v>400</v>
          </cell>
          <cell r="AO701">
            <v>26</v>
          </cell>
          <cell r="AP701">
            <v>240</v>
          </cell>
          <cell r="AQ701">
            <v>39</v>
          </cell>
          <cell r="AR701">
            <v>0.3</v>
          </cell>
          <cell r="AS701">
            <v>0.7</v>
          </cell>
        </row>
        <row r="702">
          <cell r="A702">
            <v>846</v>
          </cell>
          <cell r="B702" t="str">
            <v>Linguado grelhado</v>
          </cell>
          <cell r="C702" t="str">
            <v>Peixes, mariscos, anfíbios, répteis e invertebrados</v>
          </cell>
          <cell r="D702" t="str">
            <v>Peixe (músculo)</v>
          </cell>
          <cell r="E702" t="str">
            <v>Peixe de mar</v>
          </cell>
          <cell r="F702">
            <v>94</v>
          </cell>
          <cell r="G702">
            <v>400</v>
          </cell>
          <cell r="H702">
            <v>0.2</v>
          </cell>
          <cell r="I702">
            <v>0</v>
          </cell>
          <cell r="J702">
            <v>0</v>
          </cell>
          <cell r="K702">
            <v>0.1</v>
          </cell>
          <cell r="L702">
            <v>0</v>
          </cell>
          <cell r="M702">
            <v>0</v>
          </cell>
          <cell r="N702">
            <v>0</v>
          </cell>
          <cell r="O702">
            <v>0</v>
          </cell>
          <cell r="P702">
            <v>0</v>
          </cell>
          <cell r="Q702">
            <v>0</v>
          </cell>
          <cell r="R702">
            <v>0</v>
          </cell>
          <cell r="S702">
            <v>23.1</v>
          </cell>
          <cell r="T702">
            <v>1</v>
          </cell>
          <cell r="U702">
            <v>0</v>
          </cell>
          <cell r="V702">
            <v>74.3</v>
          </cell>
          <cell r="W702">
            <v>0</v>
          </cell>
          <cell r="X702">
            <v>51</v>
          </cell>
          <cell r="Y702">
            <v>5</v>
          </cell>
          <cell r="Z702">
            <v>0</v>
          </cell>
          <cell r="AA702">
            <v>10</v>
          </cell>
          <cell r="AB702">
            <v>0.39</v>
          </cell>
          <cell r="AC702">
            <v>0.09</v>
          </cell>
          <cell r="AD702">
            <v>0.14000000000000001</v>
          </cell>
          <cell r="AE702">
            <v>3.1</v>
          </cell>
          <cell r="AF702">
            <v>7.4</v>
          </cell>
          <cell r="AG702">
            <v>4.3</v>
          </cell>
          <cell r="AH702">
            <v>0.32</v>
          </cell>
          <cell r="AI702">
            <v>1</v>
          </cell>
          <cell r="AJ702">
            <v>0</v>
          </cell>
          <cell r="AK702">
            <v>9.6999999999999993</v>
          </cell>
          <cell r="AL702">
            <v>2.4</v>
          </cell>
          <cell r="AM702">
            <v>390</v>
          </cell>
          <cell r="AN702">
            <v>400</v>
          </cell>
          <cell r="AO702">
            <v>25</v>
          </cell>
          <cell r="AP702">
            <v>240</v>
          </cell>
          <cell r="AQ702">
            <v>36</v>
          </cell>
          <cell r="AR702">
            <v>0.3</v>
          </cell>
          <cell r="AS702">
            <v>0.7</v>
          </cell>
        </row>
        <row r="703">
          <cell r="A703">
            <v>349</v>
          </cell>
          <cell r="B703" t="str">
            <v>Linguiça</v>
          </cell>
          <cell r="C703" t="str">
            <v>Carne e produtos cárneos</v>
          </cell>
          <cell r="D703" t="str">
            <v>Enchidos</v>
          </cell>
          <cell r="E703" t="str">
            <v>Enchidos preservados ou parcialmente preservados</v>
          </cell>
          <cell r="F703">
            <v>437</v>
          </cell>
          <cell r="G703">
            <v>1810</v>
          </cell>
          <cell r="H703">
            <v>39</v>
          </cell>
          <cell r="I703">
            <v>13.4</v>
          </cell>
          <cell r="J703">
            <v>15.4</v>
          </cell>
          <cell r="K703">
            <v>4.5</v>
          </cell>
          <cell r="L703">
            <v>3.9</v>
          </cell>
          <cell r="M703">
            <v>0.1</v>
          </cell>
          <cell r="N703">
            <v>0</v>
          </cell>
          <cell r="O703">
            <v>0</v>
          </cell>
          <cell r="P703">
            <v>0</v>
          </cell>
          <cell r="Q703">
            <v>0</v>
          </cell>
          <cell r="R703">
            <v>0</v>
          </cell>
          <cell r="S703">
            <v>21.5</v>
          </cell>
          <cell r="T703">
            <v>7.3</v>
          </cell>
          <cell r="U703">
            <v>0</v>
          </cell>
          <cell r="V703">
            <v>31.3</v>
          </cell>
          <cell r="W703">
            <v>0</v>
          </cell>
          <cell r="X703">
            <v>85</v>
          </cell>
          <cell r="Y703">
            <v>0</v>
          </cell>
          <cell r="Z703">
            <v>0</v>
          </cell>
          <cell r="AA703">
            <v>0</v>
          </cell>
          <cell r="AB703">
            <v>0.3</v>
          </cell>
          <cell r="AC703">
            <v>0.6</v>
          </cell>
          <cell r="AD703">
            <v>0.25</v>
          </cell>
          <cell r="AE703">
            <v>5</v>
          </cell>
          <cell r="AF703">
            <v>9.6</v>
          </cell>
          <cell r="AG703">
            <v>4.5999999999999996</v>
          </cell>
          <cell r="AH703">
            <v>0.4</v>
          </cell>
          <cell r="AI703">
            <v>1.8</v>
          </cell>
          <cell r="AJ703">
            <v>0</v>
          </cell>
          <cell r="AK703">
            <v>3</v>
          </cell>
          <cell r="AL703">
            <v>8.4</v>
          </cell>
          <cell r="AM703">
            <v>2910</v>
          </cell>
          <cell r="AN703">
            <v>380</v>
          </cell>
          <cell r="AO703">
            <v>30</v>
          </cell>
          <cell r="AP703">
            <v>200</v>
          </cell>
          <cell r="AQ703">
            <v>22</v>
          </cell>
          <cell r="AR703">
            <v>2</v>
          </cell>
          <cell r="AS703">
            <v>3.2</v>
          </cell>
        </row>
        <row r="704">
          <cell r="A704">
            <v>70204048</v>
          </cell>
          <cell r="B704" t="str">
            <v>Lombo de porco assado</v>
          </cell>
          <cell r="C704" t="str">
            <v>Carne e produtos cárneos</v>
          </cell>
          <cell r="D704" t="str">
            <v>Carne de mamiferos e de aves</v>
          </cell>
          <cell r="E704" t="str">
            <v>Carne de mamíferos</v>
          </cell>
          <cell r="F704">
            <v>220</v>
          </cell>
          <cell r="G704">
            <v>921</v>
          </cell>
          <cell r="H704">
            <v>11.3</v>
          </cell>
          <cell r="I704">
            <v>2.8</v>
          </cell>
          <cell r="J704">
            <v>2.8</v>
          </cell>
          <cell r="K704">
            <v>2.8</v>
          </cell>
          <cell r="L704">
            <v>2.63</v>
          </cell>
          <cell r="M704">
            <v>2.8</v>
          </cell>
          <cell r="N704">
            <v>0.2</v>
          </cell>
          <cell r="O704">
            <v>0.2</v>
          </cell>
          <cell r="P704">
            <v>0</v>
          </cell>
          <cell r="Q704">
            <v>0</v>
          </cell>
          <cell r="R704">
            <v>0</v>
          </cell>
          <cell r="S704">
            <v>27.5</v>
          </cell>
          <cell r="T704">
            <v>1.2</v>
          </cell>
          <cell r="U704">
            <v>1.2</v>
          </cell>
          <cell r="V704">
            <v>57.5</v>
          </cell>
          <cell r="W704">
            <v>0</v>
          </cell>
          <cell r="X704">
            <v>72</v>
          </cell>
          <cell r="Y704">
            <v>43</v>
          </cell>
          <cell r="Z704">
            <v>8</v>
          </cell>
          <cell r="AA704">
            <v>0.5</v>
          </cell>
          <cell r="AB704">
            <v>2.08</v>
          </cell>
          <cell r="AC704">
            <v>0.45</v>
          </cell>
          <cell r="AD704">
            <v>0.17</v>
          </cell>
          <cell r="AE704">
            <v>4.9000000000000004</v>
          </cell>
          <cell r="AF704">
            <v>12.4</v>
          </cell>
          <cell r="AG704">
            <v>5.82</v>
          </cell>
          <cell r="AH704">
            <v>0.3</v>
          </cell>
          <cell r="AI704">
            <v>0.9</v>
          </cell>
          <cell r="AJ704">
            <v>0</v>
          </cell>
          <cell r="AK704">
            <v>5.0999999999999996</v>
          </cell>
          <cell r="AL704">
            <v>2.41</v>
          </cell>
          <cell r="AM704">
            <v>470</v>
          </cell>
          <cell r="AN704">
            <v>340</v>
          </cell>
          <cell r="AO704">
            <v>9.5</v>
          </cell>
          <cell r="AP704">
            <v>230</v>
          </cell>
          <cell r="AQ704">
            <v>28</v>
          </cell>
          <cell r="AR704">
            <v>0.8</v>
          </cell>
          <cell r="AS704">
            <v>2</v>
          </cell>
        </row>
        <row r="705">
          <cell r="A705">
            <v>187</v>
          </cell>
          <cell r="B705" t="str">
            <v>Lombo de porco assado com azeite e margarina</v>
          </cell>
          <cell r="C705" t="str">
            <v>Carne e produtos cárneos</v>
          </cell>
          <cell r="D705" t="str">
            <v>Carne de mamiferos e de aves</v>
          </cell>
          <cell r="E705" t="str">
            <v>Carne de mamíferos</v>
          </cell>
          <cell r="F705">
            <v>219</v>
          </cell>
          <cell r="G705">
            <v>916</v>
          </cell>
          <cell r="H705">
            <v>11.1</v>
          </cell>
          <cell r="I705">
            <v>3.6</v>
          </cell>
          <cell r="J705">
            <v>4.8</v>
          </cell>
          <cell r="K705">
            <v>1.8</v>
          </cell>
          <cell r="L705">
            <v>1.64</v>
          </cell>
          <cell r="M705">
            <v>0</v>
          </cell>
          <cell r="N705">
            <v>0.2</v>
          </cell>
          <cell r="O705">
            <v>0.2</v>
          </cell>
          <cell r="P705">
            <v>0</v>
          </cell>
          <cell r="Q705">
            <v>0</v>
          </cell>
          <cell r="R705">
            <v>0</v>
          </cell>
          <cell r="S705">
            <v>27.5</v>
          </cell>
          <cell r="T705">
            <v>1.2</v>
          </cell>
          <cell r="U705">
            <v>1.2</v>
          </cell>
          <cell r="V705">
            <v>57.7</v>
          </cell>
          <cell r="W705">
            <v>0</v>
          </cell>
          <cell r="X705">
            <v>72</v>
          </cell>
          <cell r="Y705">
            <v>49</v>
          </cell>
          <cell r="Z705">
            <v>12</v>
          </cell>
          <cell r="AA705">
            <v>0.5</v>
          </cell>
          <cell r="AB705">
            <v>1.03</v>
          </cell>
          <cell r="AC705">
            <v>0.45</v>
          </cell>
          <cell r="AD705">
            <v>0.17</v>
          </cell>
          <cell r="AE705">
            <v>4.9000000000000004</v>
          </cell>
          <cell r="AF705">
            <v>12.4</v>
          </cell>
          <cell r="AG705">
            <v>5.82</v>
          </cell>
          <cell r="AH705">
            <v>0.3</v>
          </cell>
          <cell r="AI705">
            <v>0.9</v>
          </cell>
          <cell r="AJ705">
            <v>0</v>
          </cell>
          <cell r="AK705">
            <v>5.0999999999999996</v>
          </cell>
          <cell r="AL705">
            <v>2.44</v>
          </cell>
          <cell r="AM705">
            <v>480</v>
          </cell>
          <cell r="AN705">
            <v>340</v>
          </cell>
          <cell r="AO705">
            <v>9.5</v>
          </cell>
          <cell r="AP705">
            <v>230</v>
          </cell>
          <cell r="AQ705">
            <v>28</v>
          </cell>
          <cell r="AR705">
            <v>0.8</v>
          </cell>
          <cell r="AS705">
            <v>2</v>
          </cell>
        </row>
        <row r="706">
          <cell r="A706">
            <v>185</v>
          </cell>
          <cell r="B706" t="str">
            <v>Lombo de porco assado com margarina</v>
          </cell>
          <cell r="C706" t="str">
            <v>Carne e produtos cárneos</v>
          </cell>
          <cell r="D706" t="str">
            <v>Carne de mamiferos e de aves</v>
          </cell>
          <cell r="E706" t="str">
            <v>Carne de mamíferos</v>
          </cell>
          <cell r="F706">
            <v>208</v>
          </cell>
          <cell r="G706">
            <v>872</v>
          </cell>
          <cell r="H706">
            <v>10.6</v>
          </cell>
          <cell r="I706">
            <v>4.2</v>
          </cell>
          <cell r="J706">
            <v>3.5</v>
          </cell>
          <cell r="K706">
            <v>1.4</v>
          </cell>
          <cell r="L706">
            <v>1.3</v>
          </cell>
          <cell r="M706">
            <v>0.1</v>
          </cell>
          <cell r="N706">
            <v>0</v>
          </cell>
          <cell r="O706">
            <v>0</v>
          </cell>
          <cell r="P706">
            <v>0</v>
          </cell>
          <cell r="Q706">
            <v>0</v>
          </cell>
          <cell r="R706">
            <v>0</v>
          </cell>
          <cell r="S706">
            <v>28.2</v>
          </cell>
          <cell r="T706">
            <v>1.1000000000000001</v>
          </cell>
          <cell r="U706">
            <v>0</v>
          </cell>
          <cell r="V706">
            <v>58.8</v>
          </cell>
          <cell r="W706">
            <v>0</v>
          </cell>
          <cell r="X706">
            <v>79</v>
          </cell>
          <cell r="Y706">
            <v>41</v>
          </cell>
          <cell r="Z706">
            <v>0</v>
          </cell>
          <cell r="AA706">
            <v>1.1000000000000001</v>
          </cell>
          <cell r="AB706">
            <v>1.1000000000000001</v>
          </cell>
          <cell r="AC706">
            <v>0.73</v>
          </cell>
          <cell r="AD706">
            <v>0.22</v>
          </cell>
          <cell r="AE706">
            <v>5.6</v>
          </cell>
          <cell r="AF706">
            <v>12</v>
          </cell>
          <cell r="AG706">
            <v>6</v>
          </cell>
          <cell r="AH706">
            <v>0.44</v>
          </cell>
          <cell r="AI706">
            <v>1</v>
          </cell>
          <cell r="AJ706">
            <v>0</v>
          </cell>
          <cell r="AK706">
            <v>5.6</v>
          </cell>
          <cell r="AL706">
            <v>2.4</v>
          </cell>
          <cell r="AM706">
            <v>450</v>
          </cell>
          <cell r="AN706">
            <v>490</v>
          </cell>
          <cell r="AO706">
            <v>9</v>
          </cell>
          <cell r="AP706">
            <v>280</v>
          </cell>
          <cell r="AQ706">
            <v>30</v>
          </cell>
          <cell r="AR706">
            <v>0.9</v>
          </cell>
          <cell r="AS706">
            <v>2</v>
          </cell>
          <cell r="AU706">
            <v>0.2</v>
          </cell>
        </row>
        <row r="707">
          <cell r="A707">
            <v>186</v>
          </cell>
          <cell r="B707" t="str">
            <v>Lombo de porco assado com óleo alimentar e margarina</v>
          </cell>
          <cell r="C707" t="str">
            <v>Carne e produtos cárneos</v>
          </cell>
          <cell r="D707" t="str">
            <v>Carne de mamiferos e de aves</v>
          </cell>
          <cell r="E707" t="str">
            <v>Carne de mamíferos</v>
          </cell>
          <cell r="F707">
            <v>219</v>
          </cell>
          <cell r="G707">
            <v>916</v>
          </cell>
          <cell r="H707">
            <v>11.1</v>
          </cell>
          <cell r="I707">
            <v>3.5</v>
          </cell>
          <cell r="J707">
            <v>3.1</v>
          </cell>
          <cell r="K707">
            <v>3.5</v>
          </cell>
          <cell r="L707">
            <v>3.32</v>
          </cell>
          <cell r="M707">
            <v>0</v>
          </cell>
          <cell r="N707">
            <v>0.2</v>
          </cell>
          <cell r="O707">
            <v>0.2</v>
          </cell>
          <cell r="P707">
            <v>0</v>
          </cell>
          <cell r="Q707">
            <v>0</v>
          </cell>
          <cell r="R707">
            <v>0</v>
          </cell>
          <cell r="S707">
            <v>27.5</v>
          </cell>
          <cell r="T707">
            <v>1.2</v>
          </cell>
          <cell r="U707">
            <v>1.2</v>
          </cell>
          <cell r="V707">
            <v>57.7</v>
          </cell>
          <cell r="W707">
            <v>0</v>
          </cell>
          <cell r="X707">
            <v>72</v>
          </cell>
          <cell r="Y707">
            <v>49</v>
          </cell>
          <cell r="Z707">
            <v>12</v>
          </cell>
          <cell r="AA707">
            <v>0.5</v>
          </cell>
          <cell r="AB707">
            <v>2.41</v>
          </cell>
          <cell r="AC707">
            <v>0.45</v>
          </cell>
          <cell r="AD707">
            <v>0.17</v>
          </cell>
          <cell r="AE707">
            <v>4.9000000000000004</v>
          </cell>
          <cell r="AF707">
            <v>12.4</v>
          </cell>
          <cell r="AG707">
            <v>5.82</v>
          </cell>
          <cell r="AH707">
            <v>0.3</v>
          </cell>
          <cell r="AI707">
            <v>0.9</v>
          </cell>
          <cell r="AJ707">
            <v>0</v>
          </cell>
          <cell r="AK707">
            <v>5.0999999999999996</v>
          </cell>
          <cell r="AL707">
            <v>2.44</v>
          </cell>
          <cell r="AM707">
            <v>480</v>
          </cell>
          <cell r="AN707">
            <v>340</v>
          </cell>
          <cell r="AO707">
            <v>9.5</v>
          </cell>
          <cell r="AP707">
            <v>230</v>
          </cell>
          <cell r="AQ707">
            <v>28</v>
          </cell>
          <cell r="AR707">
            <v>0.8</v>
          </cell>
          <cell r="AS707">
            <v>2</v>
          </cell>
        </row>
        <row r="708">
          <cell r="A708">
            <v>180</v>
          </cell>
          <cell r="B708" t="str">
            <v>Lombo de porco assado, sem molho</v>
          </cell>
          <cell r="C708" t="str">
            <v>Carne e produtos cárneos</v>
          </cell>
          <cell r="D708" t="str">
            <v>Carne de mamiferos e de aves</v>
          </cell>
          <cell r="E708" t="str">
            <v>Carne de mamíferos</v>
          </cell>
          <cell r="F708">
            <v>210</v>
          </cell>
          <cell r="G708">
            <v>882</v>
          </cell>
          <cell r="H708">
            <v>8.8000000000000007</v>
          </cell>
          <cell r="I708">
            <v>3</v>
          </cell>
          <cell r="J708">
            <v>3</v>
          </cell>
          <cell r="K708">
            <v>1.4</v>
          </cell>
          <cell r="L708">
            <v>1.3</v>
          </cell>
          <cell r="M708">
            <v>0</v>
          </cell>
          <cell r="N708">
            <v>0</v>
          </cell>
          <cell r="O708">
            <v>0</v>
          </cell>
          <cell r="P708">
            <v>0</v>
          </cell>
          <cell r="Q708">
            <v>0</v>
          </cell>
          <cell r="R708">
            <v>0</v>
          </cell>
          <cell r="S708">
            <v>32.700000000000003</v>
          </cell>
          <cell r="T708">
            <v>0.5</v>
          </cell>
          <cell r="U708">
            <v>0</v>
          </cell>
          <cell r="V708">
            <v>56.5</v>
          </cell>
          <cell r="W708">
            <v>0</v>
          </cell>
          <cell r="X708">
            <v>86</v>
          </cell>
          <cell r="Y708">
            <v>31</v>
          </cell>
          <cell r="Z708">
            <v>0</v>
          </cell>
          <cell r="AA708">
            <v>0.7</v>
          </cell>
          <cell r="AB708">
            <v>7.0000000000000007E-2</v>
          </cell>
          <cell r="AC708">
            <v>0.55000000000000004</v>
          </cell>
          <cell r="AD708">
            <v>0.21</v>
          </cell>
          <cell r="AE708">
            <v>6.2</v>
          </cell>
          <cell r="AF708">
            <v>13</v>
          </cell>
          <cell r="AG708">
            <v>6.9</v>
          </cell>
          <cell r="AH708">
            <v>0.41</v>
          </cell>
          <cell r="AI708">
            <v>1.2</v>
          </cell>
          <cell r="AJ708">
            <v>0</v>
          </cell>
          <cell r="AK708">
            <v>6.6</v>
          </cell>
          <cell r="AL708">
            <v>2</v>
          </cell>
          <cell r="AM708">
            <v>190</v>
          </cell>
          <cell r="AN708">
            <v>430</v>
          </cell>
          <cell r="AO708">
            <v>10</v>
          </cell>
          <cell r="AP708">
            <v>290</v>
          </cell>
          <cell r="AQ708">
            <v>33</v>
          </cell>
          <cell r="AR708">
            <v>0.9</v>
          </cell>
          <cell r="AS708">
            <v>2.5</v>
          </cell>
          <cell r="AU708">
            <v>0.2</v>
          </cell>
        </row>
        <row r="709">
          <cell r="A709">
            <v>153</v>
          </cell>
          <cell r="B709" t="str">
            <v>Lombo de porco cru</v>
          </cell>
          <cell r="C709" t="str">
            <v>Carne e produtos cárneos</v>
          </cell>
          <cell r="D709" t="str">
            <v>Carne de mamiferos e de aves</v>
          </cell>
          <cell r="E709" t="str">
            <v>Carne de mamíferos</v>
          </cell>
          <cell r="F709">
            <v>131</v>
          </cell>
          <cell r="G709">
            <v>551</v>
          </cell>
          <cell r="H709">
            <v>4.7</v>
          </cell>
          <cell r="I709">
            <v>1.6</v>
          </cell>
          <cell r="J709">
            <v>1.6</v>
          </cell>
          <cell r="K709">
            <v>0.8</v>
          </cell>
          <cell r="L709">
            <v>0.7</v>
          </cell>
          <cell r="M709">
            <v>0</v>
          </cell>
          <cell r="N709">
            <v>0</v>
          </cell>
          <cell r="O709">
            <v>0</v>
          </cell>
          <cell r="P709">
            <v>0</v>
          </cell>
          <cell r="Q709">
            <v>0</v>
          </cell>
          <cell r="R709">
            <v>0</v>
          </cell>
          <cell r="S709">
            <v>22.2</v>
          </cell>
          <cell r="T709">
            <v>0.1</v>
          </cell>
          <cell r="U709">
            <v>0</v>
          </cell>
          <cell r="V709">
            <v>72</v>
          </cell>
          <cell r="W709">
            <v>0</v>
          </cell>
          <cell r="X709">
            <v>58</v>
          </cell>
          <cell r="Y709">
            <v>25</v>
          </cell>
          <cell r="Z709">
            <v>0</v>
          </cell>
          <cell r="AA709">
            <v>0.6</v>
          </cell>
          <cell r="AB709">
            <v>0.5</v>
          </cell>
          <cell r="AC709">
            <v>0.7</v>
          </cell>
          <cell r="AD709">
            <v>0.16</v>
          </cell>
          <cell r="AE709">
            <v>5.3</v>
          </cell>
          <cell r="AF709">
            <v>10</v>
          </cell>
          <cell r="AG709">
            <v>4.7</v>
          </cell>
          <cell r="AH709">
            <v>0.44</v>
          </cell>
          <cell r="AI709">
            <v>1</v>
          </cell>
          <cell r="AJ709">
            <v>0</v>
          </cell>
          <cell r="AK709">
            <v>5</v>
          </cell>
          <cell r="AL709">
            <v>1.1000000000000001</v>
          </cell>
          <cell r="AM709">
            <v>53</v>
          </cell>
          <cell r="AN709">
            <v>400</v>
          </cell>
          <cell r="AO709">
            <v>7</v>
          </cell>
          <cell r="AP709">
            <v>220</v>
          </cell>
          <cell r="AQ709">
            <v>23</v>
          </cell>
          <cell r="AR709">
            <v>0.6</v>
          </cell>
          <cell r="AS709">
            <v>1.6</v>
          </cell>
        </row>
        <row r="710">
          <cell r="A710">
            <v>70204054</v>
          </cell>
          <cell r="B710" t="str">
            <v>Lombo de porco frito</v>
          </cell>
          <cell r="C710" t="str">
            <v>Carne e produtos cárneos</v>
          </cell>
          <cell r="D710" t="str">
            <v>Carne de mamiferos e de aves</v>
          </cell>
          <cell r="E710" t="str">
            <v>Carne de mamíferos</v>
          </cell>
          <cell r="F710">
            <v>182</v>
          </cell>
          <cell r="G710">
            <v>763</v>
          </cell>
          <cell r="H710">
            <v>7.4</v>
          </cell>
          <cell r="I710">
            <v>2.6</v>
          </cell>
          <cell r="J710">
            <v>2.8</v>
          </cell>
          <cell r="K710">
            <v>1.1000000000000001</v>
          </cell>
          <cell r="L710">
            <v>1</v>
          </cell>
          <cell r="M710">
            <v>0.1</v>
          </cell>
          <cell r="N710">
            <v>0</v>
          </cell>
          <cell r="O710">
            <v>0</v>
          </cell>
          <cell r="P710">
            <v>0</v>
          </cell>
          <cell r="Q710">
            <v>0</v>
          </cell>
          <cell r="R710">
            <v>0</v>
          </cell>
          <cell r="S710">
            <v>28.8</v>
          </cell>
          <cell r="T710">
            <v>0.4</v>
          </cell>
          <cell r="U710">
            <v>0</v>
          </cell>
          <cell r="V710">
            <v>62.2</v>
          </cell>
          <cell r="W710">
            <v>0</v>
          </cell>
          <cell r="X710">
            <v>84</v>
          </cell>
          <cell r="Y710">
            <v>35</v>
          </cell>
          <cell r="Z710">
            <v>0</v>
          </cell>
          <cell r="AA710">
            <v>0.7</v>
          </cell>
          <cell r="AB710">
            <v>0.68</v>
          </cell>
          <cell r="AC710">
            <v>0.48</v>
          </cell>
          <cell r="AD710">
            <v>0.19</v>
          </cell>
          <cell r="AE710">
            <v>5.4</v>
          </cell>
          <cell r="AF710">
            <v>12</v>
          </cell>
          <cell r="AG710">
            <v>6.1</v>
          </cell>
          <cell r="AH710">
            <v>0.36</v>
          </cell>
          <cell r="AI710">
            <v>1.1000000000000001</v>
          </cell>
          <cell r="AJ710">
            <v>0</v>
          </cell>
          <cell r="AK710">
            <v>5.9</v>
          </cell>
          <cell r="AL710">
            <v>1.6</v>
          </cell>
          <cell r="AM710">
            <v>160</v>
          </cell>
          <cell r="AN710">
            <v>380</v>
          </cell>
          <cell r="AO710">
            <v>9</v>
          </cell>
          <cell r="AP710">
            <v>260</v>
          </cell>
          <cell r="AQ710">
            <v>29</v>
          </cell>
          <cell r="AR710">
            <v>0.8</v>
          </cell>
          <cell r="AS710">
            <v>2.2000000000000002</v>
          </cell>
          <cell r="AU710">
            <v>0.2</v>
          </cell>
        </row>
        <row r="711">
          <cell r="A711">
            <v>193</v>
          </cell>
          <cell r="B711" t="str">
            <v>Lombo de porco frito com manteiga</v>
          </cell>
          <cell r="C711" t="str">
            <v>Carne e produtos cárneos</v>
          </cell>
          <cell r="D711" t="str">
            <v>Carne de mamiferos e de aves</v>
          </cell>
          <cell r="E711" t="str">
            <v>Carne de mamíferos</v>
          </cell>
          <cell r="F711">
            <v>180</v>
          </cell>
          <cell r="G711">
            <v>756</v>
          </cell>
          <cell r="H711">
            <v>7.2</v>
          </cell>
          <cell r="I711">
            <v>2.6</v>
          </cell>
          <cell r="J711">
            <v>2.6</v>
          </cell>
          <cell r="K711">
            <v>1.1000000000000001</v>
          </cell>
          <cell r="L711">
            <v>1</v>
          </cell>
          <cell r="M711">
            <v>0.2</v>
          </cell>
          <cell r="N711">
            <v>0</v>
          </cell>
          <cell r="O711">
            <v>0</v>
          </cell>
          <cell r="P711">
            <v>0</v>
          </cell>
          <cell r="Q711">
            <v>0</v>
          </cell>
          <cell r="R711">
            <v>0</v>
          </cell>
          <cell r="S711">
            <v>28.8</v>
          </cell>
          <cell r="T711">
            <v>0.4</v>
          </cell>
          <cell r="U711">
            <v>0</v>
          </cell>
          <cell r="V711">
            <v>62.4</v>
          </cell>
          <cell r="W711">
            <v>0</v>
          </cell>
          <cell r="X711">
            <v>85</v>
          </cell>
          <cell r="Y711">
            <v>40</v>
          </cell>
          <cell r="Z711">
            <v>0</v>
          </cell>
          <cell r="AA711">
            <v>0.7</v>
          </cell>
          <cell r="AB711">
            <v>0.59</v>
          </cell>
          <cell r="AC711">
            <v>0.48</v>
          </cell>
          <cell r="AD711">
            <v>0.19</v>
          </cell>
          <cell r="AE711">
            <v>5.4</v>
          </cell>
          <cell r="AF711">
            <v>12</v>
          </cell>
          <cell r="AG711">
            <v>6.1</v>
          </cell>
          <cell r="AH711">
            <v>0.36</v>
          </cell>
          <cell r="AI711">
            <v>1.1000000000000001</v>
          </cell>
          <cell r="AJ711">
            <v>0</v>
          </cell>
          <cell r="AK711">
            <v>5.9</v>
          </cell>
          <cell r="AL711">
            <v>1.6</v>
          </cell>
          <cell r="AM711">
            <v>160</v>
          </cell>
          <cell r="AN711">
            <v>380</v>
          </cell>
          <cell r="AO711">
            <v>9</v>
          </cell>
          <cell r="AP711">
            <v>260</v>
          </cell>
          <cell r="AQ711">
            <v>29</v>
          </cell>
          <cell r="AR711">
            <v>0.8</v>
          </cell>
          <cell r="AS711">
            <v>2.2000000000000002</v>
          </cell>
          <cell r="AU711">
            <v>0.2</v>
          </cell>
        </row>
        <row r="712">
          <cell r="A712">
            <v>194</v>
          </cell>
          <cell r="B712" t="str">
            <v>Lombo de porco frito com margarina</v>
          </cell>
          <cell r="C712" t="str">
            <v>Carne e produtos cárneos</v>
          </cell>
          <cell r="D712" t="str">
            <v>Carne de mamiferos e de aves</v>
          </cell>
          <cell r="E712" t="str">
            <v>Carne de mamíferos</v>
          </cell>
          <cell r="F712">
            <v>184</v>
          </cell>
          <cell r="G712">
            <v>771</v>
          </cell>
          <cell r="H712">
            <v>7.6</v>
          </cell>
          <cell r="I712">
            <v>2.6</v>
          </cell>
          <cell r="J712">
            <v>2.9</v>
          </cell>
          <cell r="K712">
            <v>1</v>
          </cell>
          <cell r="L712">
            <v>1</v>
          </cell>
          <cell r="M712">
            <v>0</v>
          </cell>
          <cell r="N712">
            <v>0</v>
          </cell>
          <cell r="O712">
            <v>0</v>
          </cell>
          <cell r="P712">
            <v>0</v>
          </cell>
          <cell r="Q712">
            <v>0</v>
          </cell>
          <cell r="R712">
            <v>0</v>
          </cell>
          <cell r="S712">
            <v>28.8</v>
          </cell>
          <cell r="T712">
            <v>0.4</v>
          </cell>
          <cell r="U712">
            <v>0</v>
          </cell>
          <cell r="V712">
            <v>62</v>
          </cell>
          <cell r="W712">
            <v>0</v>
          </cell>
          <cell r="X712">
            <v>82</v>
          </cell>
          <cell r="Y712">
            <v>30</v>
          </cell>
          <cell r="Z712">
            <v>0</v>
          </cell>
          <cell r="AA712">
            <v>0.7</v>
          </cell>
          <cell r="AB712">
            <v>0.76</v>
          </cell>
          <cell r="AC712">
            <v>0.48</v>
          </cell>
          <cell r="AD712">
            <v>0.19</v>
          </cell>
          <cell r="AE712">
            <v>5.4</v>
          </cell>
          <cell r="AF712">
            <v>12</v>
          </cell>
          <cell r="AG712">
            <v>6.1</v>
          </cell>
          <cell r="AH712">
            <v>0.36</v>
          </cell>
          <cell r="AI712">
            <v>1.1000000000000001</v>
          </cell>
          <cell r="AJ712">
            <v>0</v>
          </cell>
          <cell r="AK712">
            <v>5.9</v>
          </cell>
          <cell r="AL712">
            <v>1.6</v>
          </cell>
          <cell r="AM712">
            <v>170</v>
          </cell>
          <cell r="AN712">
            <v>380</v>
          </cell>
          <cell r="AO712">
            <v>9</v>
          </cell>
          <cell r="AP712">
            <v>260</v>
          </cell>
          <cell r="AQ712">
            <v>29</v>
          </cell>
          <cell r="AR712">
            <v>0.8</v>
          </cell>
          <cell r="AS712">
            <v>2.2000000000000002</v>
          </cell>
          <cell r="AU712">
            <v>0.2</v>
          </cell>
        </row>
        <row r="713">
          <cell r="A713">
            <v>192</v>
          </cell>
          <cell r="B713" t="str">
            <v>Lombo de porco frito panado</v>
          </cell>
          <cell r="C713" t="str">
            <v>Pratos compostos</v>
          </cell>
          <cell r="D713" t="str">
            <v>Pratos, incl. refeições prontas a comer (excluindo sopas e saladas)</v>
          </cell>
          <cell r="E713" t="str">
            <v>Pratos, excluindo pratos  de massa ou arroz, sanduíches e pizza</v>
          </cell>
          <cell r="F713">
            <v>249</v>
          </cell>
          <cell r="G713">
            <v>1040</v>
          </cell>
          <cell r="H713">
            <v>12.5</v>
          </cell>
          <cell r="I713">
            <v>2.7</v>
          </cell>
          <cell r="J713">
            <v>3.4</v>
          </cell>
          <cell r="K713">
            <v>5</v>
          </cell>
          <cell r="L713">
            <v>4.8</v>
          </cell>
          <cell r="M713">
            <v>0</v>
          </cell>
          <cell r="N713">
            <v>8.5</v>
          </cell>
          <cell r="O713">
            <v>0.3</v>
          </cell>
          <cell r="P713">
            <v>0</v>
          </cell>
          <cell r="Q713">
            <v>8.1999999999999993</v>
          </cell>
          <cell r="R713">
            <v>0.4</v>
          </cell>
          <cell r="S713">
            <v>25.3</v>
          </cell>
          <cell r="T713">
            <v>0.9</v>
          </cell>
          <cell r="U713">
            <v>0</v>
          </cell>
          <cell r="V713">
            <v>51.3</v>
          </cell>
          <cell r="W713">
            <v>0</v>
          </cell>
          <cell r="X713">
            <v>112</v>
          </cell>
          <cell r="Y713">
            <v>50</v>
          </cell>
          <cell r="Z713">
            <v>0</v>
          </cell>
          <cell r="AA713">
            <v>0.7</v>
          </cell>
          <cell r="AB713">
            <v>0.8</v>
          </cell>
          <cell r="AC713">
            <v>0.62</v>
          </cell>
          <cell r="AD713">
            <v>0.25</v>
          </cell>
          <cell r="AE713">
            <v>5</v>
          </cell>
          <cell r="AF713">
            <v>11</v>
          </cell>
          <cell r="AG713">
            <v>5.6</v>
          </cell>
          <cell r="AH713">
            <v>0.38</v>
          </cell>
          <cell r="AI713">
            <v>1</v>
          </cell>
          <cell r="AJ713">
            <v>0</v>
          </cell>
          <cell r="AK713">
            <v>12</v>
          </cell>
          <cell r="AL713">
            <v>2</v>
          </cell>
          <cell r="AM713">
            <v>360</v>
          </cell>
          <cell r="AN713">
            <v>400</v>
          </cell>
          <cell r="AO713">
            <v>20</v>
          </cell>
          <cell r="AP713">
            <v>260</v>
          </cell>
          <cell r="AQ713">
            <v>32</v>
          </cell>
          <cell r="AR713">
            <v>1.2</v>
          </cell>
          <cell r="AS713">
            <v>1.9</v>
          </cell>
          <cell r="AU713">
            <v>0.2</v>
          </cell>
        </row>
        <row r="714">
          <cell r="A714">
            <v>176</v>
          </cell>
          <cell r="B714" t="str">
            <v>Lombo de porco grelhado</v>
          </cell>
          <cell r="C714" t="str">
            <v>Carne e produtos cárneos</v>
          </cell>
          <cell r="D714" t="str">
            <v>Carne de mamiferos e de aves</v>
          </cell>
          <cell r="E714" t="str">
            <v>Carne de mamíferos</v>
          </cell>
          <cell r="F714">
            <v>189</v>
          </cell>
          <cell r="G714">
            <v>794</v>
          </cell>
          <cell r="H714">
            <v>8.1</v>
          </cell>
          <cell r="I714">
            <v>2.8</v>
          </cell>
          <cell r="J714">
            <v>2.8</v>
          </cell>
          <cell r="K714">
            <v>1.4</v>
          </cell>
          <cell r="L714">
            <v>1.3</v>
          </cell>
          <cell r="M714">
            <v>0</v>
          </cell>
          <cell r="N714">
            <v>0</v>
          </cell>
          <cell r="O714">
            <v>0</v>
          </cell>
          <cell r="P714">
            <v>0</v>
          </cell>
          <cell r="Q714">
            <v>0</v>
          </cell>
          <cell r="R714">
            <v>0</v>
          </cell>
          <cell r="S714">
            <v>29.1</v>
          </cell>
          <cell r="T714">
            <v>0.4</v>
          </cell>
          <cell r="U714">
            <v>0</v>
          </cell>
          <cell r="V714">
            <v>60.9</v>
          </cell>
          <cell r="W714">
            <v>0</v>
          </cell>
          <cell r="X714">
            <v>81</v>
          </cell>
          <cell r="Y714">
            <v>29</v>
          </cell>
          <cell r="Z714">
            <v>0</v>
          </cell>
          <cell r="AA714">
            <v>0.8</v>
          </cell>
          <cell r="AB714">
            <v>0.06</v>
          </cell>
          <cell r="AC714">
            <v>0.77</v>
          </cell>
          <cell r="AD714">
            <v>0.19</v>
          </cell>
          <cell r="AE714">
            <v>5.5</v>
          </cell>
          <cell r="AF714">
            <v>12</v>
          </cell>
          <cell r="AG714">
            <v>6.2</v>
          </cell>
          <cell r="AH714">
            <v>0.42</v>
          </cell>
          <cell r="AI714">
            <v>0.97</v>
          </cell>
          <cell r="AJ714">
            <v>0</v>
          </cell>
          <cell r="AK714">
            <v>5.9</v>
          </cell>
          <cell r="AL714">
            <v>1.9</v>
          </cell>
          <cell r="AM714">
            <v>170</v>
          </cell>
          <cell r="AN714">
            <v>440</v>
          </cell>
          <cell r="AO714">
            <v>10</v>
          </cell>
          <cell r="AP714">
            <v>270</v>
          </cell>
          <cell r="AQ714">
            <v>32</v>
          </cell>
          <cell r="AR714">
            <v>0.7</v>
          </cell>
          <cell r="AS714">
            <v>2.2000000000000002</v>
          </cell>
          <cell r="AU714">
            <v>0.2</v>
          </cell>
        </row>
        <row r="715">
          <cell r="A715">
            <v>211</v>
          </cell>
          <cell r="B715" t="str">
            <v>Lombo de vaca magro assado com azeite e margarina</v>
          </cell>
          <cell r="C715" t="str">
            <v>Carne e produtos cárneos</v>
          </cell>
          <cell r="D715" t="str">
            <v>Carne de mamiferos e de aves</v>
          </cell>
          <cell r="E715" t="str">
            <v>Carne de mamíferos</v>
          </cell>
          <cell r="F715">
            <v>205</v>
          </cell>
          <cell r="G715">
            <v>856</v>
          </cell>
          <cell r="H715">
            <v>11.1</v>
          </cell>
          <cell r="I715">
            <v>3.9</v>
          </cell>
          <cell r="J715">
            <v>5.5</v>
          </cell>
          <cell r="K715">
            <v>1.4</v>
          </cell>
          <cell r="L715">
            <v>1.1499999999999999</v>
          </cell>
          <cell r="M715">
            <v>0.2</v>
          </cell>
          <cell r="N715">
            <v>0</v>
          </cell>
          <cell r="O715">
            <v>0</v>
          </cell>
          <cell r="P715">
            <v>0</v>
          </cell>
          <cell r="Q715">
            <v>0</v>
          </cell>
          <cell r="R715">
            <v>0</v>
          </cell>
          <cell r="S715">
            <v>26.2</v>
          </cell>
          <cell r="T715">
            <v>1.1000000000000001</v>
          </cell>
          <cell r="U715">
            <v>0</v>
          </cell>
          <cell r="V715">
            <v>59.8</v>
          </cell>
          <cell r="W715">
            <v>0</v>
          </cell>
          <cell r="X715">
            <v>76</v>
          </cell>
          <cell r="Y715">
            <v>23</v>
          </cell>
          <cell r="Z715">
            <v>16</v>
          </cell>
          <cell r="AA715">
            <v>0.4</v>
          </cell>
          <cell r="AB715">
            <v>0.61</v>
          </cell>
          <cell r="AC715">
            <v>0.03</v>
          </cell>
          <cell r="AD715">
            <v>0.14000000000000001</v>
          </cell>
          <cell r="AE715">
            <v>2.4</v>
          </cell>
          <cell r="AF715">
            <v>9.85</v>
          </cell>
          <cell r="AG715">
            <v>5.61</v>
          </cell>
          <cell r="AH715">
            <v>0.18</v>
          </cell>
          <cell r="AI715">
            <v>1.3</v>
          </cell>
          <cell r="AJ715">
            <v>0</v>
          </cell>
          <cell r="AK715">
            <v>14</v>
          </cell>
          <cell r="AL715">
            <v>2.33</v>
          </cell>
          <cell r="AM715">
            <v>440</v>
          </cell>
          <cell r="AN715">
            <v>210</v>
          </cell>
          <cell r="AO715">
            <v>10</v>
          </cell>
          <cell r="AP715">
            <v>140</v>
          </cell>
          <cell r="AQ715">
            <v>23</v>
          </cell>
          <cell r="AR715">
            <v>1.8</v>
          </cell>
          <cell r="AS715">
            <v>4.5</v>
          </cell>
        </row>
        <row r="716">
          <cell r="A716">
            <v>213</v>
          </cell>
          <cell r="B716" t="str">
            <v>Lombo de vaca magro assado com azeite, manteiga e óleo alimentar</v>
          </cell>
          <cell r="C716" t="str">
            <v>Carne e produtos cárneos</v>
          </cell>
          <cell r="D716" t="str">
            <v>Carne de mamiferos e de aves</v>
          </cell>
          <cell r="E716" t="str">
            <v>Carne de mamíferos</v>
          </cell>
          <cell r="F716">
            <v>207</v>
          </cell>
          <cell r="G716">
            <v>867</v>
          </cell>
          <cell r="H716">
            <v>11.4</v>
          </cell>
          <cell r="I716">
            <v>3.6</v>
          </cell>
          <cell r="J716">
            <v>4.8</v>
          </cell>
          <cell r="K716">
            <v>2.2000000000000002</v>
          </cell>
          <cell r="L716">
            <v>2</v>
          </cell>
          <cell r="M716">
            <v>0.3</v>
          </cell>
          <cell r="N716">
            <v>0</v>
          </cell>
          <cell r="O716">
            <v>0</v>
          </cell>
          <cell r="P716">
            <v>0</v>
          </cell>
          <cell r="Q716">
            <v>0</v>
          </cell>
          <cell r="R716">
            <v>0</v>
          </cell>
          <cell r="S716">
            <v>26.2</v>
          </cell>
          <cell r="T716">
            <v>1</v>
          </cell>
          <cell r="U716">
            <v>0</v>
          </cell>
          <cell r="V716">
            <v>59.6</v>
          </cell>
          <cell r="W716">
            <v>0</v>
          </cell>
          <cell r="X716">
            <v>82</v>
          </cell>
          <cell r="Y716">
            <v>15</v>
          </cell>
          <cell r="Z716">
            <v>1</v>
          </cell>
          <cell r="AA716">
            <v>0.4</v>
          </cell>
          <cell r="AB716">
            <v>2.0699999999999998</v>
          </cell>
          <cell r="AC716">
            <v>0.03</v>
          </cell>
          <cell r="AD716">
            <v>0.14000000000000001</v>
          </cell>
          <cell r="AE716">
            <v>2.4</v>
          </cell>
          <cell r="AF716">
            <v>9.85</v>
          </cell>
          <cell r="AG716">
            <v>5.61</v>
          </cell>
          <cell r="AH716">
            <v>0.18</v>
          </cell>
          <cell r="AI716">
            <v>1.3</v>
          </cell>
          <cell r="AJ716">
            <v>0</v>
          </cell>
          <cell r="AK716">
            <v>14</v>
          </cell>
          <cell r="AL716">
            <v>2.25</v>
          </cell>
          <cell r="AM716">
            <v>410</v>
          </cell>
          <cell r="AN716">
            <v>210</v>
          </cell>
          <cell r="AO716">
            <v>11</v>
          </cell>
          <cell r="AP716">
            <v>140</v>
          </cell>
          <cell r="AQ716">
            <v>23</v>
          </cell>
          <cell r="AR716">
            <v>1.8</v>
          </cell>
          <cell r="AS716">
            <v>4.5</v>
          </cell>
        </row>
        <row r="717">
          <cell r="A717">
            <v>210</v>
          </cell>
          <cell r="B717" t="str">
            <v>Lombo de vaca magro assado com margarina</v>
          </cell>
          <cell r="C717" t="str">
            <v>Carne e produtos cárneos</v>
          </cell>
          <cell r="D717" t="str">
            <v>Carne de mamiferos e de aves</v>
          </cell>
          <cell r="E717" t="str">
            <v>Carne de mamíferos</v>
          </cell>
          <cell r="F717">
            <v>198</v>
          </cell>
          <cell r="G717">
            <v>830</v>
          </cell>
          <cell r="H717">
            <v>10.4</v>
          </cell>
          <cell r="I717">
            <v>4.9000000000000004</v>
          </cell>
          <cell r="J717">
            <v>3.1</v>
          </cell>
          <cell r="K717">
            <v>2</v>
          </cell>
          <cell r="L717">
            <v>1.69</v>
          </cell>
          <cell r="M717">
            <v>0.3</v>
          </cell>
          <cell r="N717">
            <v>0</v>
          </cell>
          <cell r="O717">
            <v>0</v>
          </cell>
          <cell r="P717">
            <v>0</v>
          </cell>
          <cell r="Q717">
            <v>0</v>
          </cell>
          <cell r="R717">
            <v>0</v>
          </cell>
          <cell r="S717">
            <v>26.2</v>
          </cell>
          <cell r="T717">
            <v>1.2</v>
          </cell>
          <cell r="U717">
            <v>0</v>
          </cell>
          <cell r="V717">
            <v>60.4</v>
          </cell>
          <cell r="W717">
            <v>0</v>
          </cell>
          <cell r="X717">
            <v>76</v>
          </cell>
          <cell r="Y717">
            <v>47</v>
          </cell>
          <cell r="Z717">
            <v>31</v>
          </cell>
          <cell r="AA717">
            <v>0.4</v>
          </cell>
          <cell r="AB717">
            <v>0.06</v>
          </cell>
          <cell r="AC717">
            <v>0.03</v>
          </cell>
          <cell r="AD717">
            <v>0.14000000000000001</v>
          </cell>
          <cell r="AE717">
            <v>2.4</v>
          </cell>
          <cell r="AF717">
            <v>9.85</v>
          </cell>
          <cell r="AG717">
            <v>5.61</v>
          </cell>
          <cell r="AH717">
            <v>0.18</v>
          </cell>
          <cell r="AI717">
            <v>1.3</v>
          </cell>
          <cell r="AJ717">
            <v>0</v>
          </cell>
          <cell r="AK717">
            <v>14</v>
          </cell>
          <cell r="AL717">
            <v>2.46</v>
          </cell>
          <cell r="AM717">
            <v>490</v>
          </cell>
          <cell r="AN717">
            <v>210</v>
          </cell>
          <cell r="AO717">
            <v>10</v>
          </cell>
          <cell r="AP717">
            <v>140</v>
          </cell>
          <cell r="AQ717">
            <v>23</v>
          </cell>
          <cell r="AR717">
            <v>1.8</v>
          </cell>
          <cell r="AS717">
            <v>4.5</v>
          </cell>
        </row>
        <row r="718">
          <cell r="A718">
            <v>212</v>
          </cell>
          <cell r="B718" t="str">
            <v>Lombo de vaca magro assado com óleo alimentar e margarina</v>
          </cell>
          <cell r="C718" t="str">
            <v>Carne e produtos cárneos</v>
          </cell>
          <cell r="D718" t="str">
            <v>Carne de mamiferos e de aves</v>
          </cell>
          <cell r="E718" t="str">
            <v>Carne de mamíferos</v>
          </cell>
          <cell r="F718">
            <v>205</v>
          </cell>
          <cell r="G718">
            <v>856</v>
          </cell>
          <cell r="H718">
            <v>11.1</v>
          </cell>
          <cell r="I718">
            <v>3.8</v>
          </cell>
          <cell r="J718">
            <v>3.2</v>
          </cell>
          <cell r="K718">
            <v>3.6</v>
          </cell>
          <cell r="L718">
            <v>3.4</v>
          </cell>
          <cell r="M718">
            <v>0.3</v>
          </cell>
          <cell r="N718">
            <v>0</v>
          </cell>
          <cell r="O718">
            <v>0</v>
          </cell>
          <cell r="P718">
            <v>0</v>
          </cell>
          <cell r="Q718">
            <v>0</v>
          </cell>
          <cell r="R718">
            <v>0</v>
          </cell>
          <cell r="S718">
            <v>26.2</v>
          </cell>
          <cell r="T718">
            <v>1.1000000000000001</v>
          </cell>
          <cell r="U718">
            <v>0</v>
          </cell>
          <cell r="V718">
            <v>59.8</v>
          </cell>
          <cell r="W718">
            <v>0</v>
          </cell>
          <cell r="X718">
            <v>76</v>
          </cell>
          <cell r="Y718">
            <v>23</v>
          </cell>
          <cell r="Z718">
            <v>16</v>
          </cell>
          <cell r="AA718">
            <v>0.4</v>
          </cell>
          <cell r="AB718">
            <v>2.44</v>
          </cell>
          <cell r="AC718">
            <v>0.03</v>
          </cell>
          <cell r="AD718">
            <v>0.14000000000000001</v>
          </cell>
          <cell r="AE718">
            <v>2.4</v>
          </cell>
          <cell r="AF718">
            <v>9.85</v>
          </cell>
          <cell r="AG718">
            <v>5.61</v>
          </cell>
          <cell r="AH718">
            <v>0.18</v>
          </cell>
          <cell r="AI718">
            <v>1.3</v>
          </cell>
          <cell r="AJ718">
            <v>0</v>
          </cell>
          <cell r="AK718">
            <v>14</v>
          </cell>
          <cell r="AL718">
            <v>2.33</v>
          </cell>
          <cell r="AM718">
            <v>440</v>
          </cell>
          <cell r="AN718">
            <v>210</v>
          </cell>
          <cell r="AO718">
            <v>10</v>
          </cell>
          <cell r="AP718">
            <v>140</v>
          </cell>
          <cell r="AQ718">
            <v>23</v>
          </cell>
          <cell r="AR718">
            <v>1.8</v>
          </cell>
          <cell r="AS718">
            <v>4.5</v>
          </cell>
        </row>
        <row r="719">
          <cell r="A719">
            <v>208</v>
          </cell>
          <cell r="B719" t="str">
            <v>Lombo de vaca magro assado, sem molho</v>
          </cell>
          <cell r="C719" t="str">
            <v>Carne e produtos cárneos</v>
          </cell>
          <cell r="D719" t="str">
            <v>Carne de mamiferos e de aves</v>
          </cell>
          <cell r="E719" t="str">
            <v>Carne de mamíferos</v>
          </cell>
          <cell r="F719">
            <v>172</v>
          </cell>
          <cell r="G719">
            <v>722</v>
          </cell>
          <cell r="H719">
            <v>6.1</v>
          </cell>
          <cell r="I719">
            <v>2.6</v>
          </cell>
          <cell r="J719">
            <v>2.6</v>
          </cell>
          <cell r="K719">
            <v>0.4</v>
          </cell>
          <cell r="L719">
            <v>0.1</v>
          </cell>
          <cell r="M719">
            <v>0.3</v>
          </cell>
          <cell r="N719">
            <v>0</v>
          </cell>
          <cell r="O719">
            <v>0</v>
          </cell>
          <cell r="P719">
            <v>0</v>
          </cell>
          <cell r="Q719">
            <v>0</v>
          </cell>
          <cell r="R719">
            <v>0</v>
          </cell>
          <cell r="S719">
            <v>29.2</v>
          </cell>
          <cell r="T719">
            <v>0.7</v>
          </cell>
          <cell r="U719">
            <v>0</v>
          </cell>
          <cell r="V719">
            <v>62.4</v>
          </cell>
          <cell r="W719">
            <v>0</v>
          </cell>
          <cell r="X719">
            <v>89</v>
          </cell>
          <cell r="Y719">
            <v>0</v>
          </cell>
          <cell r="Z719">
            <v>0</v>
          </cell>
          <cell r="AA719">
            <v>0.4</v>
          </cell>
          <cell r="AB719">
            <v>0.04</v>
          </cell>
          <cell r="AC719">
            <v>7.0000000000000007E-2</v>
          </cell>
          <cell r="AD719">
            <v>0.2</v>
          </cell>
          <cell r="AE719">
            <v>4</v>
          </cell>
          <cell r="AF719">
            <v>10</v>
          </cell>
          <cell r="AG719">
            <v>6.2</v>
          </cell>
          <cell r="AH719">
            <v>0.31</v>
          </cell>
          <cell r="AI719">
            <v>2</v>
          </cell>
          <cell r="AJ719">
            <v>0</v>
          </cell>
          <cell r="AK719">
            <v>12</v>
          </cell>
          <cell r="AL719">
            <v>1.8</v>
          </cell>
          <cell r="AM719">
            <v>260</v>
          </cell>
          <cell r="AN719">
            <v>380</v>
          </cell>
          <cell r="AO719">
            <v>14</v>
          </cell>
          <cell r="AP719">
            <v>180</v>
          </cell>
          <cell r="AQ719">
            <v>31</v>
          </cell>
          <cell r="AR719">
            <v>2.1</v>
          </cell>
          <cell r="AS719">
            <v>5.3</v>
          </cell>
        </row>
        <row r="720">
          <cell r="A720">
            <v>195</v>
          </cell>
          <cell r="B720" t="str">
            <v>Lombo de vaca magro cru</v>
          </cell>
          <cell r="C720" t="str">
            <v>Carne e produtos cárneos</v>
          </cell>
          <cell r="D720" t="str">
            <v>Carne de mamiferos e de aves</v>
          </cell>
          <cell r="E720" t="str">
            <v>Carne de mamíferos</v>
          </cell>
          <cell r="F720">
            <v>114</v>
          </cell>
          <cell r="G720">
            <v>479</v>
          </cell>
          <cell r="H720">
            <v>3.3</v>
          </cell>
          <cell r="I720">
            <v>1.4</v>
          </cell>
          <cell r="J720">
            <v>1.4</v>
          </cell>
          <cell r="K720">
            <v>0.2</v>
          </cell>
          <cell r="L720">
            <v>0.1</v>
          </cell>
          <cell r="M720">
            <v>0.2</v>
          </cell>
          <cell r="N720">
            <v>0</v>
          </cell>
          <cell r="O720">
            <v>0</v>
          </cell>
          <cell r="P720">
            <v>0</v>
          </cell>
          <cell r="Q720">
            <v>0</v>
          </cell>
          <cell r="R720">
            <v>0</v>
          </cell>
          <cell r="S720">
            <v>21</v>
          </cell>
          <cell r="T720">
            <v>0.2</v>
          </cell>
          <cell r="U720">
            <v>0</v>
          </cell>
          <cell r="V720">
            <v>74.2</v>
          </cell>
          <cell r="W720">
            <v>0</v>
          </cell>
          <cell r="X720">
            <v>61</v>
          </cell>
          <cell r="Y720">
            <v>0</v>
          </cell>
          <cell r="Z720">
            <v>0</v>
          </cell>
          <cell r="AA720">
            <v>0.5</v>
          </cell>
          <cell r="AB720">
            <v>0.05</v>
          </cell>
          <cell r="AC720">
            <v>0.1</v>
          </cell>
          <cell r="AD720">
            <v>0.16</v>
          </cell>
          <cell r="AE720">
            <v>3.4</v>
          </cell>
          <cell r="AF720">
            <v>7.9</v>
          </cell>
          <cell r="AG720">
            <v>4.5</v>
          </cell>
          <cell r="AH720">
            <v>0.47</v>
          </cell>
          <cell r="AI720">
            <v>2</v>
          </cell>
          <cell r="AJ720">
            <v>0</v>
          </cell>
          <cell r="AK720">
            <v>16</v>
          </cell>
          <cell r="AL720">
            <v>1.1000000000000001</v>
          </cell>
          <cell r="AM720">
            <v>60</v>
          </cell>
          <cell r="AN720">
            <v>370</v>
          </cell>
          <cell r="AO720">
            <v>10</v>
          </cell>
          <cell r="AP720">
            <v>150</v>
          </cell>
          <cell r="AQ720">
            <v>23</v>
          </cell>
          <cell r="AR720">
            <v>1.5</v>
          </cell>
          <cell r="AS720">
            <v>3.6</v>
          </cell>
        </row>
        <row r="721">
          <cell r="A721">
            <v>1140</v>
          </cell>
          <cell r="B721" t="str">
            <v>Lombo de vaca magro no forno, com tomate, cebola, cenoura e alho</v>
          </cell>
          <cell r="C721" t="str">
            <v>Carne e produtos cárneos</v>
          </cell>
          <cell r="D721" t="str">
            <v>Carne de mamiferos e de aves</v>
          </cell>
          <cell r="E721" t="str">
            <v>Carne de mamíferos</v>
          </cell>
          <cell r="F721">
            <v>128</v>
          </cell>
          <cell r="G721">
            <v>534</v>
          </cell>
          <cell r="H721">
            <v>6.8</v>
          </cell>
          <cell r="I721">
            <v>1.5</v>
          </cell>
          <cell r="J721">
            <v>4.5999999999999996</v>
          </cell>
          <cell r="K721">
            <v>0.5</v>
          </cell>
          <cell r="L721">
            <v>0.432</v>
          </cell>
          <cell r="M721">
            <v>0.1</v>
          </cell>
          <cell r="N721">
            <v>2.5</v>
          </cell>
          <cell r="O721">
            <v>2.2000000000000002</v>
          </cell>
          <cell r="P721">
            <v>0.2</v>
          </cell>
          <cell r="Q721">
            <v>0.1</v>
          </cell>
          <cell r="R721">
            <v>1.1000000000000001</v>
          </cell>
          <cell r="S721">
            <v>11.9</v>
          </cell>
          <cell r="T721">
            <v>0.9</v>
          </cell>
          <cell r="U721">
            <v>1</v>
          </cell>
          <cell r="V721">
            <v>74.8</v>
          </cell>
          <cell r="W721">
            <v>0</v>
          </cell>
          <cell r="X721">
            <v>33</v>
          </cell>
          <cell r="Y721">
            <v>168</v>
          </cell>
          <cell r="Z721">
            <v>1010</v>
          </cell>
          <cell r="AA721">
            <v>0.3</v>
          </cell>
          <cell r="AB721">
            <v>1.1399999999999999</v>
          </cell>
          <cell r="AC721">
            <v>0.11</v>
          </cell>
          <cell r="AD721">
            <v>0.1</v>
          </cell>
          <cell r="AE721">
            <v>2.2999999999999998</v>
          </cell>
          <cell r="AF721">
            <v>4.7699999999999996</v>
          </cell>
          <cell r="AG721">
            <v>2.5</v>
          </cell>
          <cell r="AH721">
            <v>0.35</v>
          </cell>
          <cell r="AI721">
            <v>1.1000000000000001</v>
          </cell>
          <cell r="AJ721">
            <v>7.1</v>
          </cell>
          <cell r="AK721">
            <v>21</v>
          </cell>
          <cell r="AL721">
            <v>1.75</v>
          </cell>
          <cell r="AM721">
            <v>350</v>
          </cell>
          <cell r="AN721">
            <v>370</v>
          </cell>
          <cell r="AO721">
            <v>24</v>
          </cell>
          <cell r="AP721">
            <v>99</v>
          </cell>
          <cell r="AQ721">
            <v>22</v>
          </cell>
          <cell r="AR721">
            <v>1.3</v>
          </cell>
          <cell r="AS721">
            <v>2.1</v>
          </cell>
        </row>
        <row r="722">
          <cell r="A722">
            <v>230</v>
          </cell>
          <cell r="B722" t="str">
            <v>Lombo de vitela assado com azeite e margarina</v>
          </cell>
          <cell r="C722" t="str">
            <v>Carne e produtos cárneos</v>
          </cell>
          <cell r="D722" t="str">
            <v>Carne de mamiferos e de aves</v>
          </cell>
          <cell r="E722" t="str">
            <v>Carne de mamíferos</v>
          </cell>
          <cell r="F722">
            <v>225</v>
          </cell>
          <cell r="G722">
            <v>936</v>
          </cell>
          <cell r="H722">
            <v>14.4</v>
          </cell>
          <cell r="I722">
            <v>5.3</v>
          </cell>
          <cell r="J722">
            <v>7.3</v>
          </cell>
          <cell r="K722">
            <v>1.2</v>
          </cell>
          <cell r="L722">
            <v>0.88800000000000001</v>
          </cell>
          <cell r="M722">
            <v>0.5</v>
          </cell>
          <cell r="N722">
            <v>0.2</v>
          </cell>
          <cell r="O722">
            <v>0.1</v>
          </cell>
          <cell r="P722">
            <v>0</v>
          </cell>
          <cell r="Q722">
            <v>0.1</v>
          </cell>
          <cell r="R722">
            <v>0</v>
          </cell>
          <cell r="S722">
            <v>23</v>
          </cell>
          <cell r="T722">
            <v>1</v>
          </cell>
          <cell r="U722">
            <v>0.3</v>
          </cell>
          <cell r="V722">
            <v>59.7</v>
          </cell>
          <cell r="W722">
            <v>0</v>
          </cell>
          <cell r="X722">
            <v>105</v>
          </cell>
          <cell r="Y722">
            <v>17</v>
          </cell>
          <cell r="Z722">
            <v>11</v>
          </cell>
          <cell r="AA722">
            <v>0</v>
          </cell>
          <cell r="AB722">
            <v>0.68</v>
          </cell>
          <cell r="AC722">
            <v>0.13</v>
          </cell>
          <cell r="AD722">
            <v>0.2</v>
          </cell>
          <cell r="AE722">
            <v>5.7</v>
          </cell>
          <cell r="AF722">
            <v>12.7</v>
          </cell>
          <cell r="AG722">
            <v>4.84</v>
          </cell>
          <cell r="AH722">
            <v>0.22</v>
          </cell>
          <cell r="AI722">
            <v>1</v>
          </cell>
          <cell r="AJ722">
            <v>0.1</v>
          </cell>
          <cell r="AK722">
            <v>5.5</v>
          </cell>
          <cell r="AL722">
            <v>2.4</v>
          </cell>
          <cell r="AM722">
            <v>380</v>
          </cell>
          <cell r="AN722">
            <v>280</v>
          </cell>
          <cell r="AO722">
            <v>15</v>
          </cell>
          <cell r="AP722">
            <v>200</v>
          </cell>
          <cell r="AQ722">
            <v>21</v>
          </cell>
          <cell r="AR722">
            <v>1.1000000000000001</v>
          </cell>
          <cell r="AS722">
            <v>3.5</v>
          </cell>
        </row>
        <row r="723">
          <cell r="A723">
            <v>232</v>
          </cell>
          <cell r="B723" t="str">
            <v>Lombo de vitela assado com azeite, margarina e óleo alimentar</v>
          </cell>
          <cell r="C723" t="str">
            <v>Carne e produtos cárneos</v>
          </cell>
          <cell r="D723" t="str">
            <v>Carne de mamiferos e de aves</v>
          </cell>
          <cell r="E723" t="str">
            <v>Carne de mamíferos</v>
          </cell>
          <cell r="F723">
            <v>225</v>
          </cell>
          <cell r="G723">
            <v>936</v>
          </cell>
          <cell r="H723">
            <v>14.4</v>
          </cell>
          <cell r="I723">
            <v>5.2</v>
          </cell>
          <cell r="J723">
            <v>6.6</v>
          </cell>
          <cell r="K723">
            <v>1.9</v>
          </cell>
          <cell r="L723">
            <v>1.55</v>
          </cell>
          <cell r="M723">
            <v>0.5</v>
          </cell>
          <cell r="N723">
            <v>0.2</v>
          </cell>
          <cell r="O723">
            <v>0.1</v>
          </cell>
          <cell r="P723">
            <v>0</v>
          </cell>
          <cell r="Q723">
            <v>0.1</v>
          </cell>
          <cell r="R723">
            <v>0</v>
          </cell>
          <cell r="S723">
            <v>23</v>
          </cell>
          <cell r="T723">
            <v>1</v>
          </cell>
          <cell r="U723">
            <v>0.3</v>
          </cell>
          <cell r="V723">
            <v>59.7</v>
          </cell>
          <cell r="W723">
            <v>0</v>
          </cell>
          <cell r="X723">
            <v>105</v>
          </cell>
          <cell r="Y723">
            <v>17</v>
          </cell>
          <cell r="Z723">
            <v>11</v>
          </cell>
          <cell r="AA723">
            <v>0</v>
          </cell>
          <cell r="AB723">
            <v>1.22</v>
          </cell>
          <cell r="AC723">
            <v>0.13</v>
          </cell>
          <cell r="AD723">
            <v>0.2</v>
          </cell>
          <cell r="AE723">
            <v>5.7</v>
          </cell>
          <cell r="AF723">
            <v>12.7</v>
          </cell>
          <cell r="AG723">
            <v>4.84</v>
          </cell>
          <cell r="AH723">
            <v>0.22</v>
          </cell>
          <cell r="AI723">
            <v>1</v>
          </cell>
          <cell r="AJ723">
            <v>0.1</v>
          </cell>
          <cell r="AK723">
            <v>5.5</v>
          </cell>
          <cell r="AL723">
            <v>2.4</v>
          </cell>
          <cell r="AM723">
            <v>380</v>
          </cell>
          <cell r="AN723">
            <v>280</v>
          </cell>
          <cell r="AO723">
            <v>15</v>
          </cell>
          <cell r="AP723">
            <v>200</v>
          </cell>
          <cell r="AQ723">
            <v>21</v>
          </cell>
          <cell r="AR723">
            <v>1.1000000000000001</v>
          </cell>
          <cell r="AS723">
            <v>3.5</v>
          </cell>
        </row>
        <row r="724">
          <cell r="A724">
            <v>231</v>
          </cell>
          <cell r="B724" t="str">
            <v>Lombo de vitela assado com margarina e óleo alimentar</v>
          </cell>
          <cell r="C724" t="str">
            <v>Carne e produtos cárneos</v>
          </cell>
          <cell r="D724" t="str">
            <v>Carne de mamiferos e de aves</v>
          </cell>
          <cell r="E724" t="str">
            <v>Carne de mamíferos</v>
          </cell>
          <cell r="F724">
            <v>225</v>
          </cell>
          <cell r="G724">
            <v>936</v>
          </cell>
          <cell r="H724">
            <v>14.4</v>
          </cell>
          <cell r="I724">
            <v>5.2</v>
          </cell>
          <cell r="J724">
            <v>5.3</v>
          </cell>
          <cell r="K724">
            <v>3.2</v>
          </cell>
          <cell r="L724">
            <v>2.88</v>
          </cell>
          <cell r="M724">
            <v>0.5</v>
          </cell>
          <cell r="N724">
            <v>0.2</v>
          </cell>
          <cell r="O724">
            <v>0.1</v>
          </cell>
          <cell r="P724">
            <v>0</v>
          </cell>
          <cell r="Q724">
            <v>0.1</v>
          </cell>
          <cell r="R724">
            <v>0</v>
          </cell>
          <cell r="S724">
            <v>23</v>
          </cell>
          <cell r="T724">
            <v>1</v>
          </cell>
          <cell r="U724">
            <v>0.3</v>
          </cell>
          <cell r="V724">
            <v>59.7</v>
          </cell>
          <cell r="W724">
            <v>0</v>
          </cell>
          <cell r="X724">
            <v>105</v>
          </cell>
          <cell r="Y724">
            <v>17</v>
          </cell>
          <cell r="Z724">
            <v>11</v>
          </cell>
          <cell r="AA724">
            <v>0</v>
          </cell>
          <cell r="AB724">
            <v>2.2999999999999998</v>
          </cell>
          <cell r="AC724">
            <v>0.13</v>
          </cell>
          <cell r="AD724">
            <v>0.2</v>
          </cell>
          <cell r="AE724">
            <v>5.7</v>
          </cell>
          <cell r="AF724">
            <v>12.7</v>
          </cell>
          <cell r="AG724">
            <v>4.84</v>
          </cell>
          <cell r="AH724">
            <v>0.22</v>
          </cell>
          <cell r="AI724">
            <v>1</v>
          </cell>
          <cell r="AJ724">
            <v>0.1</v>
          </cell>
          <cell r="AK724">
            <v>5.5</v>
          </cell>
          <cell r="AL724">
            <v>2.4</v>
          </cell>
          <cell r="AM724">
            <v>380</v>
          </cell>
          <cell r="AN724">
            <v>280</v>
          </cell>
          <cell r="AO724">
            <v>15</v>
          </cell>
          <cell r="AP724">
            <v>200</v>
          </cell>
          <cell r="AQ724">
            <v>21</v>
          </cell>
          <cell r="AR724">
            <v>1.1000000000000001</v>
          </cell>
          <cell r="AS724">
            <v>3.5</v>
          </cell>
        </row>
        <row r="725">
          <cell r="A725">
            <v>233</v>
          </cell>
          <cell r="B725" t="str">
            <v>Lombo de vitela assado, sem molho</v>
          </cell>
          <cell r="C725" t="str">
            <v>Carne e produtos cárneos</v>
          </cell>
          <cell r="D725" t="str">
            <v>Carne de mamiferos e de aves</v>
          </cell>
          <cell r="E725" t="str">
            <v>Carne de mamíferos</v>
          </cell>
          <cell r="F725">
            <v>151</v>
          </cell>
          <cell r="G725">
            <v>634</v>
          </cell>
          <cell r="H725">
            <v>5.6</v>
          </cell>
          <cell r="I725">
            <v>2.2999999999999998</v>
          </cell>
          <cell r="J725">
            <v>2.6</v>
          </cell>
          <cell r="K725">
            <v>0.2</v>
          </cell>
          <cell r="L725">
            <v>0.1</v>
          </cell>
          <cell r="M725">
            <v>0.5</v>
          </cell>
          <cell r="N725">
            <v>0</v>
          </cell>
          <cell r="O725">
            <v>0</v>
          </cell>
          <cell r="P725">
            <v>0</v>
          </cell>
          <cell r="Q725">
            <v>0</v>
          </cell>
          <cell r="R725">
            <v>0</v>
          </cell>
          <cell r="S725">
            <v>25.1</v>
          </cell>
          <cell r="T725">
            <v>0.4</v>
          </cell>
          <cell r="U725">
            <v>0</v>
          </cell>
          <cell r="V725">
            <v>67.599999999999994</v>
          </cell>
          <cell r="W725">
            <v>0</v>
          </cell>
          <cell r="X725">
            <v>121</v>
          </cell>
          <cell r="Y725">
            <v>0</v>
          </cell>
          <cell r="Z725">
            <v>0</v>
          </cell>
          <cell r="AA725">
            <v>0</v>
          </cell>
          <cell r="AB725">
            <v>0.11</v>
          </cell>
          <cell r="AC725">
            <v>0.13</v>
          </cell>
          <cell r="AD725">
            <v>0.24</v>
          </cell>
          <cell r="AE725">
            <v>7</v>
          </cell>
          <cell r="AF725">
            <v>12</v>
          </cell>
          <cell r="AG725">
            <v>5.4</v>
          </cell>
          <cell r="AH725">
            <v>0.2</v>
          </cell>
          <cell r="AI725">
            <v>1.1000000000000001</v>
          </cell>
          <cell r="AJ725">
            <v>0</v>
          </cell>
          <cell r="AK725">
            <v>6.4</v>
          </cell>
          <cell r="AL725">
            <v>1.71</v>
          </cell>
          <cell r="AM725">
            <v>180</v>
          </cell>
          <cell r="AN725">
            <v>330</v>
          </cell>
          <cell r="AO725">
            <v>17</v>
          </cell>
          <cell r="AP725">
            <v>220</v>
          </cell>
          <cell r="AQ725">
            <v>23</v>
          </cell>
          <cell r="AR725">
            <v>1.2</v>
          </cell>
          <cell r="AS725">
            <v>4</v>
          </cell>
          <cell r="AU725">
            <v>2</v>
          </cell>
        </row>
        <row r="726">
          <cell r="A726">
            <v>222</v>
          </cell>
          <cell r="B726" t="str">
            <v>Lombo de vitela cru</v>
          </cell>
          <cell r="C726" t="str">
            <v>Carne e produtos cárneos</v>
          </cell>
          <cell r="D726" t="str">
            <v>Carne de mamiferos e de aves</v>
          </cell>
          <cell r="E726" t="str">
            <v>Carne de mamíferos</v>
          </cell>
          <cell r="F726">
            <v>148</v>
          </cell>
          <cell r="G726">
            <v>620</v>
          </cell>
          <cell r="H726">
            <v>7.6</v>
          </cell>
          <cell r="I726">
            <v>3.2</v>
          </cell>
          <cell r="J726">
            <v>3.6</v>
          </cell>
          <cell r="K726">
            <v>0.3</v>
          </cell>
          <cell r="L726">
            <v>0.1</v>
          </cell>
          <cell r="M726">
            <v>0.4</v>
          </cell>
          <cell r="N726">
            <v>0</v>
          </cell>
          <cell r="O726">
            <v>0</v>
          </cell>
          <cell r="P726">
            <v>0</v>
          </cell>
          <cell r="Q726">
            <v>0</v>
          </cell>
          <cell r="R726">
            <v>0</v>
          </cell>
          <cell r="S726">
            <v>19.899999999999999</v>
          </cell>
          <cell r="T726">
            <v>0.1</v>
          </cell>
          <cell r="U726">
            <v>0</v>
          </cell>
          <cell r="V726">
            <v>71.2</v>
          </cell>
          <cell r="W726">
            <v>0</v>
          </cell>
          <cell r="X726">
            <v>91</v>
          </cell>
          <cell r="Y726">
            <v>0</v>
          </cell>
          <cell r="Z726">
            <v>0</v>
          </cell>
          <cell r="AA726">
            <v>0</v>
          </cell>
          <cell r="AB726">
            <v>0.17</v>
          </cell>
          <cell r="AC726">
            <v>0.22</v>
          </cell>
          <cell r="AD726">
            <v>0.21</v>
          </cell>
          <cell r="AE726">
            <v>6.6</v>
          </cell>
          <cell r="AF726">
            <v>11</v>
          </cell>
          <cell r="AG726">
            <v>4.2</v>
          </cell>
          <cell r="AH726">
            <v>0.34</v>
          </cell>
          <cell r="AI726">
            <v>1.2</v>
          </cell>
          <cell r="AJ726">
            <v>0</v>
          </cell>
          <cell r="AK726">
            <v>5.7</v>
          </cell>
          <cell r="AL726">
            <v>1.3</v>
          </cell>
          <cell r="AM726">
            <v>24</v>
          </cell>
          <cell r="AN726">
            <v>350</v>
          </cell>
          <cell r="AO726">
            <v>14</v>
          </cell>
          <cell r="AP726">
            <v>200</v>
          </cell>
          <cell r="AQ726">
            <v>18</v>
          </cell>
          <cell r="AR726">
            <v>0.9</v>
          </cell>
          <cell r="AS726">
            <v>3</v>
          </cell>
        </row>
        <row r="727">
          <cell r="A727">
            <v>236</v>
          </cell>
          <cell r="B727" t="str">
            <v>Lombo de vitela frito com margarina</v>
          </cell>
          <cell r="C727" t="str">
            <v>Carne e produtos cárneos</v>
          </cell>
          <cell r="D727" t="str">
            <v>Carne de mamiferos e de aves</v>
          </cell>
          <cell r="E727" t="str">
            <v>Carne de mamíferos</v>
          </cell>
          <cell r="F727">
            <v>217</v>
          </cell>
          <cell r="G727">
            <v>906</v>
          </cell>
          <cell r="H727">
            <v>13.7</v>
          </cell>
          <cell r="I727">
            <v>6.2</v>
          </cell>
          <cell r="J727">
            <v>5.3</v>
          </cell>
          <cell r="K727">
            <v>1.7</v>
          </cell>
          <cell r="L727">
            <v>1.31</v>
          </cell>
          <cell r="M727">
            <v>0.5</v>
          </cell>
          <cell r="N727">
            <v>0</v>
          </cell>
          <cell r="O727">
            <v>0</v>
          </cell>
          <cell r="P727">
            <v>0</v>
          </cell>
          <cell r="Q727">
            <v>0</v>
          </cell>
          <cell r="R727">
            <v>0</v>
          </cell>
          <cell r="S727">
            <v>23.5</v>
          </cell>
          <cell r="T727">
            <v>1.1000000000000001</v>
          </cell>
          <cell r="U727">
            <v>0</v>
          </cell>
          <cell r="V727">
            <v>60.1</v>
          </cell>
          <cell r="W727">
            <v>0</v>
          </cell>
          <cell r="X727">
            <v>108</v>
          </cell>
          <cell r="Y727">
            <v>36</v>
          </cell>
          <cell r="Z727">
            <v>24</v>
          </cell>
          <cell r="AA727">
            <v>0</v>
          </cell>
          <cell r="AB727">
            <v>0.2</v>
          </cell>
          <cell r="AC727">
            <v>0.14000000000000001</v>
          </cell>
          <cell r="AD727">
            <v>0.21</v>
          </cell>
          <cell r="AE727">
            <v>5.9</v>
          </cell>
          <cell r="AF727">
            <v>13</v>
          </cell>
          <cell r="AG727">
            <v>4.97</v>
          </cell>
          <cell r="AH727">
            <v>0.22</v>
          </cell>
          <cell r="AI727">
            <v>1</v>
          </cell>
          <cell r="AJ727">
            <v>0</v>
          </cell>
          <cell r="AK727">
            <v>5.6</v>
          </cell>
          <cell r="AL727">
            <v>2.54</v>
          </cell>
          <cell r="AM727">
            <v>430</v>
          </cell>
          <cell r="AN727">
            <v>280</v>
          </cell>
          <cell r="AO727">
            <v>15</v>
          </cell>
          <cell r="AP727">
            <v>200</v>
          </cell>
          <cell r="AQ727">
            <v>21</v>
          </cell>
          <cell r="AR727">
            <v>1.1000000000000001</v>
          </cell>
          <cell r="AS727">
            <v>3.6</v>
          </cell>
        </row>
        <row r="728">
          <cell r="A728">
            <v>237</v>
          </cell>
          <cell r="B728" t="str">
            <v>Lombo de vitela frito, sem molho</v>
          </cell>
          <cell r="C728" t="str">
            <v>Carne e produtos cárneos</v>
          </cell>
          <cell r="D728" t="str">
            <v>Carne de mamiferos e de aves</v>
          </cell>
          <cell r="E728" t="str">
            <v>Carne de mamíferos</v>
          </cell>
          <cell r="F728">
            <v>195</v>
          </cell>
          <cell r="G728">
            <v>816</v>
          </cell>
          <cell r="H728">
            <v>10.6</v>
          </cell>
          <cell r="I728">
            <v>4.7</v>
          </cell>
          <cell r="J728">
            <v>4.5999999999999996</v>
          </cell>
          <cell r="K728">
            <v>0.9</v>
          </cell>
          <cell r="L728">
            <v>0.6</v>
          </cell>
          <cell r="M728">
            <v>0.4</v>
          </cell>
          <cell r="N728">
            <v>0</v>
          </cell>
          <cell r="O728">
            <v>0</v>
          </cell>
          <cell r="P728">
            <v>0</v>
          </cell>
          <cell r="Q728">
            <v>0</v>
          </cell>
          <cell r="R728">
            <v>0</v>
          </cell>
          <cell r="S728">
            <v>24.9</v>
          </cell>
          <cell r="T728">
            <v>0.5</v>
          </cell>
          <cell r="U728">
            <v>0</v>
          </cell>
          <cell r="V728">
            <v>62.7</v>
          </cell>
          <cell r="W728">
            <v>0</v>
          </cell>
          <cell r="X728">
            <v>102</v>
          </cell>
          <cell r="Y728">
            <v>11</v>
          </cell>
          <cell r="Z728">
            <v>6</v>
          </cell>
          <cell r="AA728">
            <v>0.1</v>
          </cell>
          <cell r="AB728">
            <v>0.11</v>
          </cell>
          <cell r="AC728">
            <v>0.13</v>
          </cell>
          <cell r="AD728">
            <v>0.24</v>
          </cell>
          <cell r="AE728">
            <v>7</v>
          </cell>
          <cell r="AF728">
            <v>12</v>
          </cell>
          <cell r="AG728">
            <v>5.5</v>
          </cell>
          <cell r="AH728">
            <v>0.38</v>
          </cell>
          <cell r="AI728">
            <v>1.1000000000000001</v>
          </cell>
          <cell r="AJ728">
            <v>0</v>
          </cell>
          <cell r="AK728">
            <v>6.4</v>
          </cell>
          <cell r="AL728">
            <v>1.8</v>
          </cell>
          <cell r="AM728">
            <v>200</v>
          </cell>
          <cell r="AN728">
            <v>320</v>
          </cell>
          <cell r="AO728">
            <v>17</v>
          </cell>
          <cell r="AP728">
            <v>220</v>
          </cell>
          <cell r="AQ728">
            <v>22</v>
          </cell>
          <cell r="AR728">
            <v>1.1000000000000001</v>
          </cell>
          <cell r="AS728">
            <v>4</v>
          </cell>
          <cell r="AU728">
            <v>2</v>
          </cell>
        </row>
        <row r="729">
          <cell r="A729">
            <v>234</v>
          </cell>
          <cell r="B729" t="str">
            <v>Lombo de vitela grelhado</v>
          </cell>
          <cell r="C729" t="str">
            <v>Carne e produtos cárneos</v>
          </cell>
          <cell r="D729" t="str">
            <v>Carne de mamiferos e de aves</v>
          </cell>
          <cell r="E729" t="str">
            <v>Carne de mamíferos</v>
          </cell>
          <cell r="F729">
            <v>150</v>
          </cell>
          <cell r="G729">
            <v>632</v>
          </cell>
          <cell r="H729">
            <v>5.6</v>
          </cell>
          <cell r="I729">
            <v>2.2999999999999998</v>
          </cell>
          <cell r="J729">
            <v>2.6</v>
          </cell>
          <cell r="K729">
            <v>0.2</v>
          </cell>
          <cell r="L729">
            <v>0.1</v>
          </cell>
          <cell r="M729">
            <v>0.3</v>
          </cell>
          <cell r="N729">
            <v>0</v>
          </cell>
          <cell r="O729">
            <v>0</v>
          </cell>
          <cell r="P729">
            <v>0</v>
          </cell>
          <cell r="Q729">
            <v>0</v>
          </cell>
          <cell r="R729">
            <v>0</v>
          </cell>
          <cell r="S729">
            <v>25</v>
          </cell>
          <cell r="T729">
            <v>0.6</v>
          </cell>
          <cell r="U729">
            <v>0</v>
          </cell>
          <cell r="V729">
            <v>67.8</v>
          </cell>
          <cell r="W729">
            <v>0</v>
          </cell>
          <cell r="X729">
            <v>125</v>
          </cell>
          <cell r="Y729">
            <v>0</v>
          </cell>
          <cell r="Z729">
            <v>0</v>
          </cell>
          <cell r="AA729">
            <v>0</v>
          </cell>
          <cell r="AB729">
            <v>0.12</v>
          </cell>
          <cell r="AC729">
            <v>0.13</v>
          </cell>
          <cell r="AD729">
            <v>0.24</v>
          </cell>
          <cell r="AE729">
            <v>7</v>
          </cell>
          <cell r="AF729">
            <v>12</v>
          </cell>
          <cell r="AG729">
            <v>5.3</v>
          </cell>
          <cell r="AH729">
            <v>0.2</v>
          </cell>
          <cell r="AI729">
            <v>1.1000000000000001</v>
          </cell>
          <cell r="AJ729">
            <v>0</v>
          </cell>
          <cell r="AK729">
            <v>6.4</v>
          </cell>
          <cell r="AL729">
            <v>1.6</v>
          </cell>
          <cell r="AM729">
            <v>240</v>
          </cell>
          <cell r="AN729">
            <v>330</v>
          </cell>
          <cell r="AO729">
            <v>17</v>
          </cell>
          <cell r="AP729">
            <v>220</v>
          </cell>
          <cell r="AQ729">
            <v>22</v>
          </cell>
          <cell r="AR729">
            <v>1.2</v>
          </cell>
          <cell r="AS729">
            <v>4</v>
          </cell>
          <cell r="AU729">
            <v>2</v>
          </cell>
        </row>
        <row r="730">
          <cell r="A730">
            <v>150</v>
          </cell>
          <cell r="B730" t="str">
            <v>Lombo ou pá de cavalo assado com azeite e manteiga</v>
          </cell>
          <cell r="C730" t="str">
            <v>Carne e produtos cárneos</v>
          </cell>
          <cell r="D730" t="str">
            <v>Carne de mamiferos e de aves</v>
          </cell>
          <cell r="E730" t="str">
            <v>Carne de mamíferos</v>
          </cell>
          <cell r="F730">
            <v>167</v>
          </cell>
          <cell r="G730">
            <v>701</v>
          </cell>
          <cell r="H730">
            <v>8</v>
          </cell>
          <cell r="I730">
            <v>2.6</v>
          </cell>
          <cell r="J730">
            <v>4.0999999999999996</v>
          </cell>
          <cell r="K730">
            <v>1</v>
          </cell>
          <cell r="L730">
            <v>0.95599999999999996</v>
          </cell>
          <cell r="M730">
            <v>0.2</v>
          </cell>
          <cell r="N730">
            <v>0.1</v>
          </cell>
          <cell r="O730">
            <v>0.1</v>
          </cell>
          <cell r="P730">
            <v>0</v>
          </cell>
          <cell r="Q730">
            <v>0</v>
          </cell>
          <cell r="R730">
            <v>0</v>
          </cell>
          <cell r="S730">
            <v>22.7</v>
          </cell>
          <cell r="T730">
            <v>1.1000000000000001</v>
          </cell>
          <cell r="U730">
            <v>0.6</v>
          </cell>
          <cell r="V730">
            <v>66.400000000000006</v>
          </cell>
          <cell r="W730">
            <v>0</v>
          </cell>
          <cell r="X730">
            <v>66</v>
          </cell>
          <cell r="Y730">
            <v>37</v>
          </cell>
          <cell r="Z730">
            <v>1</v>
          </cell>
          <cell r="AA730">
            <v>0.4</v>
          </cell>
          <cell r="AB730">
            <v>0.6</v>
          </cell>
          <cell r="AC730">
            <v>7.0000000000000007E-2</v>
          </cell>
          <cell r="AD730">
            <v>0.13</v>
          </cell>
          <cell r="AE730">
            <v>3</v>
          </cell>
          <cell r="AF730">
            <v>8.33</v>
          </cell>
          <cell r="AG730">
            <v>4.28</v>
          </cell>
          <cell r="AH730">
            <v>0.26</v>
          </cell>
          <cell r="AI730">
            <v>2.5</v>
          </cell>
          <cell r="AJ730">
            <v>0</v>
          </cell>
          <cell r="AK730">
            <v>15</v>
          </cell>
          <cell r="AL730">
            <v>2.2599999999999998</v>
          </cell>
          <cell r="AM730">
            <v>440</v>
          </cell>
          <cell r="AN730">
            <v>270</v>
          </cell>
          <cell r="AO730">
            <v>15</v>
          </cell>
          <cell r="AP730">
            <v>210</v>
          </cell>
          <cell r="AQ730">
            <v>26</v>
          </cell>
          <cell r="AR730">
            <v>4.0999999999999996</v>
          </cell>
          <cell r="AS730">
            <v>3.4</v>
          </cell>
        </row>
        <row r="731">
          <cell r="A731">
            <v>149</v>
          </cell>
          <cell r="B731" t="str">
            <v>Lombo ou pá de cavalo assado com margarina</v>
          </cell>
          <cell r="C731" t="str">
            <v>Carne e produtos cárneos</v>
          </cell>
          <cell r="D731" t="str">
            <v>Carne de mamiferos e de aves</v>
          </cell>
          <cell r="E731" t="str">
            <v>Carne de mamíferos</v>
          </cell>
          <cell r="F731">
            <v>161</v>
          </cell>
          <cell r="G731">
            <v>675</v>
          </cell>
          <cell r="H731">
            <v>7.3</v>
          </cell>
          <cell r="I731">
            <v>3.4</v>
          </cell>
          <cell r="J731">
            <v>1.9</v>
          </cell>
          <cell r="K731">
            <v>2</v>
          </cell>
          <cell r="L731">
            <v>1.86</v>
          </cell>
          <cell r="M731">
            <v>0.1</v>
          </cell>
          <cell r="N731">
            <v>0.1</v>
          </cell>
          <cell r="O731">
            <v>0.1</v>
          </cell>
          <cell r="P731">
            <v>0</v>
          </cell>
          <cell r="Q731">
            <v>0</v>
          </cell>
          <cell r="R731">
            <v>0</v>
          </cell>
          <cell r="S731">
            <v>22.7</v>
          </cell>
          <cell r="T731">
            <v>1.2</v>
          </cell>
          <cell r="U731">
            <v>0.6</v>
          </cell>
          <cell r="V731">
            <v>67</v>
          </cell>
          <cell r="W731">
            <v>0</v>
          </cell>
          <cell r="X731">
            <v>60</v>
          </cell>
          <cell r="Y731">
            <v>59</v>
          </cell>
          <cell r="Z731">
            <v>23</v>
          </cell>
          <cell r="AA731">
            <v>0.3</v>
          </cell>
          <cell r="AB731">
            <v>7.0000000000000007E-2</v>
          </cell>
          <cell r="AC731">
            <v>7.0000000000000007E-2</v>
          </cell>
          <cell r="AD731">
            <v>0.13</v>
          </cell>
          <cell r="AE731">
            <v>3</v>
          </cell>
          <cell r="AF731">
            <v>8.33</v>
          </cell>
          <cell r="AG731">
            <v>4.28</v>
          </cell>
          <cell r="AH731">
            <v>0.26</v>
          </cell>
          <cell r="AI731">
            <v>2.5</v>
          </cell>
          <cell r="AJ731">
            <v>0</v>
          </cell>
          <cell r="AK731">
            <v>15</v>
          </cell>
          <cell r="AL731">
            <v>2.41</v>
          </cell>
          <cell r="AM731">
            <v>490</v>
          </cell>
          <cell r="AN731">
            <v>270</v>
          </cell>
          <cell r="AO731">
            <v>15</v>
          </cell>
          <cell r="AP731">
            <v>210</v>
          </cell>
          <cell r="AQ731">
            <v>26</v>
          </cell>
          <cell r="AR731">
            <v>4.0999999999999996</v>
          </cell>
          <cell r="AS731">
            <v>3.4</v>
          </cell>
        </row>
        <row r="732">
          <cell r="A732">
            <v>148</v>
          </cell>
          <cell r="B732" t="str">
            <v>Lombo ou pá de cavalo assado, sem molho</v>
          </cell>
          <cell r="C732" t="str">
            <v>Carne e produtos cárneos</v>
          </cell>
          <cell r="D732" t="str">
            <v>Carne de mamiferos e de aves</v>
          </cell>
          <cell r="E732" t="str">
            <v>Carne de mamíferos</v>
          </cell>
          <cell r="F732">
            <v>136</v>
          </cell>
          <cell r="G732">
            <v>571</v>
          </cell>
          <cell r="H732">
            <v>4.3</v>
          </cell>
          <cell r="I732">
            <v>1.9</v>
          </cell>
          <cell r="J732">
            <v>1.3</v>
          </cell>
          <cell r="K732">
            <v>1.2</v>
          </cell>
          <cell r="L732">
            <v>1.1000000000000001</v>
          </cell>
          <cell r="M732">
            <v>0.1</v>
          </cell>
          <cell r="N732">
            <v>0</v>
          </cell>
          <cell r="O732">
            <v>0</v>
          </cell>
          <cell r="P732">
            <v>0</v>
          </cell>
          <cell r="Q732">
            <v>0</v>
          </cell>
          <cell r="R732">
            <v>0</v>
          </cell>
          <cell r="S732">
            <v>24.2</v>
          </cell>
          <cell r="T732">
            <v>0.6</v>
          </cell>
          <cell r="U732">
            <v>0</v>
          </cell>
          <cell r="V732">
            <v>69.8</v>
          </cell>
          <cell r="W732">
            <v>0</v>
          </cell>
          <cell r="X732">
            <v>58</v>
          </cell>
          <cell r="Y732">
            <v>22</v>
          </cell>
          <cell r="Z732">
            <v>6</v>
          </cell>
          <cell r="AA732">
            <v>0.3</v>
          </cell>
          <cell r="AB732">
            <v>0.1</v>
          </cell>
          <cell r="AC732">
            <v>0.06</v>
          </cell>
          <cell r="AD732">
            <v>0.14000000000000001</v>
          </cell>
          <cell r="AE732">
            <v>3.7</v>
          </cell>
          <cell r="AF732">
            <v>8.5</v>
          </cell>
          <cell r="AG732">
            <v>4.8</v>
          </cell>
          <cell r="AH732">
            <v>0.23</v>
          </cell>
          <cell r="AI732">
            <v>2.7</v>
          </cell>
          <cell r="AJ732">
            <v>0</v>
          </cell>
          <cell r="AK732">
            <v>18</v>
          </cell>
          <cell r="AL732">
            <v>1.7</v>
          </cell>
          <cell r="AM732">
            <v>250</v>
          </cell>
          <cell r="AN732">
            <v>310</v>
          </cell>
          <cell r="AO732">
            <v>16</v>
          </cell>
          <cell r="AP732">
            <v>230</v>
          </cell>
          <cell r="AQ732">
            <v>29</v>
          </cell>
          <cell r="AR732">
            <v>4.5</v>
          </cell>
          <cell r="AS732">
            <v>3.8</v>
          </cell>
        </row>
        <row r="733">
          <cell r="A733">
            <v>142</v>
          </cell>
          <cell r="B733" t="str">
            <v>Lombo ou pá de cavalo cru</v>
          </cell>
          <cell r="C733" t="str">
            <v>Carne e produtos cárneos</v>
          </cell>
          <cell r="D733" t="str">
            <v>Carne de mamiferos e de aves</v>
          </cell>
          <cell r="E733" t="str">
            <v>Carne de mamíferos</v>
          </cell>
          <cell r="F733">
            <v>99</v>
          </cell>
          <cell r="G733">
            <v>418</v>
          </cell>
          <cell r="H733">
            <v>2.2999999999999998</v>
          </cell>
          <cell r="I733">
            <v>0.9</v>
          </cell>
          <cell r="J733">
            <v>0.8</v>
          </cell>
          <cell r="K733">
            <v>0.6</v>
          </cell>
          <cell r="L733">
            <v>0.6</v>
          </cell>
          <cell r="M733">
            <v>0.1</v>
          </cell>
          <cell r="N733">
            <v>0</v>
          </cell>
          <cell r="O733">
            <v>0</v>
          </cell>
          <cell r="P733">
            <v>0</v>
          </cell>
          <cell r="Q733">
            <v>0</v>
          </cell>
          <cell r="R733">
            <v>0</v>
          </cell>
          <cell r="S733">
            <v>19.600000000000001</v>
          </cell>
          <cell r="T733">
            <v>0.1</v>
          </cell>
          <cell r="U733">
            <v>0</v>
          </cell>
          <cell r="V733">
            <v>77</v>
          </cell>
          <cell r="W733">
            <v>0</v>
          </cell>
          <cell r="X733">
            <v>52</v>
          </cell>
          <cell r="Y733">
            <v>21</v>
          </cell>
          <cell r="Z733">
            <v>0</v>
          </cell>
          <cell r="AA733">
            <v>0.4</v>
          </cell>
          <cell r="AB733">
            <v>0.06</v>
          </cell>
          <cell r="AC733">
            <v>0.11</v>
          </cell>
          <cell r="AD733">
            <v>0.13</v>
          </cell>
          <cell r="AE733">
            <v>3.5</v>
          </cell>
          <cell r="AF733">
            <v>7.2</v>
          </cell>
          <cell r="AG733">
            <v>3.7</v>
          </cell>
          <cell r="AH733">
            <v>0.4</v>
          </cell>
          <cell r="AI733">
            <v>3</v>
          </cell>
          <cell r="AJ733">
            <v>0</v>
          </cell>
          <cell r="AK733">
            <v>16</v>
          </cell>
          <cell r="AL733">
            <v>1.1200000000000001</v>
          </cell>
          <cell r="AM733">
            <v>48</v>
          </cell>
          <cell r="AN733">
            <v>340</v>
          </cell>
          <cell r="AO733">
            <v>13</v>
          </cell>
          <cell r="AP733">
            <v>210</v>
          </cell>
          <cell r="AQ733">
            <v>23</v>
          </cell>
          <cell r="AR733">
            <v>3.6</v>
          </cell>
          <cell r="AS733">
            <v>2.9</v>
          </cell>
        </row>
        <row r="734">
          <cell r="A734">
            <v>146</v>
          </cell>
          <cell r="B734" t="str">
            <v>Lombo ou pá de cavalo frito com manteiga</v>
          </cell>
          <cell r="C734" t="str">
            <v>Carne e produtos cárneos</v>
          </cell>
          <cell r="D734" t="str">
            <v>Carne de mamiferos e de aves</v>
          </cell>
          <cell r="E734" t="str">
            <v>Carne de mamíferos</v>
          </cell>
          <cell r="F734">
            <v>158</v>
          </cell>
          <cell r="G734">
            <v>663</v>
          </cell>
          <cell r="H734">
            <v>8</v>
          </cell>
          <cell r="I734">
            <v>4.0999999999999996</v>
          </cell>
          <cell r="J734">
            <v>2.1</v>
          </cell>
          <cell r="K734">
            <v>0.8</v>
          </cell>
          <cell r="L734">
            <v>0.79400000000000004</v>
          </cell>
          <cell r="M734">
            <v>0.3</v>
          </cell>
          <cell r="N734">
            <v>0</v>
          </cell>
          <cell r="O734">
            <v>0</v>
          </cell>
          <cell r="P734">
            <v>0</v>
          </cell>
          <cell r="Q734">
            <v>0</v>
          </cell>
          <cell r="R734">
            <v>0</v>
          </cell>
          <cell r="S734">
            <v>21.6</v>
          </cell>
          <cell r="T734">
            <v>1</v>
          </cell>
          <cell r="U734">
            <v>0</v>
          </cell>
          <cell r="V734">
            <v>68.3</v>
          </cell>
          <cell r="W734">
            <v>0</v>
          </cell>
          <cell r="X734">
            <v>73</v>
          </cell>
          <cell r="Y734">
            <v>61</v>
          </cell>
          <cell r="Z734">
            <v>3</v>
          </cell>
          <cell r="AA734">
            <v>0.4</v>
          </cell>
          <cell r="AB734">
            <v>0.2</v>
          </cell>
          <cell r="AC734">
            <v>0.06</v>
          </cell>
          <cell r="AD734">
            <v>0.12</v>
          </cell>
          <cell r="AE734">
            <v>2.9</v>
          </cell>
          <cell r="AF734">
            <v>7.94</v>
          </cell>
          <cell r="AG734">
            <v>4.08</v>
          </cell>
          <cell r="AH734">
            <v>0.24</v>
          </cell>
          <cell r="AI734">
            <v>2.4</v>
          </cell>
          <cell r="AJ734">
            <v>0</v>
          </cell>
          <cell r="AK734">
            <v>15</v>
          </cell>
          <cell r="AL734">
            <v>2.12</v>
          </cell>
          <cell r="AM734">
            <v>400</v>
          </cell>
          <cell r="AN734">
            <v>250</v>
          </cell>
          <cell r="AO734">
            <v>14</v>
          </cell>
          <cell r="AP734">
            <v>200</v>
          </cell>
          <cell r="AQ734">
            <v>24</v>
          </cell>
          <cell r="AR734">
            <v>3.9</v>
          </cell>
          <cell r="AS734">
            <v>3.2</v>
          </cell>
        </row>
        <row r="735">
          <cell r="A735">
            <v>147</v>
          </cell>
          <cell r="B735" t="str">
            <v>Lombo ou pá de cavalo frito com margarina</v>
          </cell>
          <cell r="C735" t="str">
            <v>Carne e produtos cárneos</v>
          </cell>
          <cell r="D735" t="str">
            <v>Carne de mamiferos e de aves</v>
          </cell>
          <cell r="E735" t="str">
            <v>Carne de mamíferos</v>
          </cell>
          <cell r="F735">
            <v>157</v>
          </cell>
          <cell r="G735">
            <v>656</v>
          </cell>
          <cell r="H735">
            <v>7.8</v>
          </cell>
          <cell r="I735">
            <v>3.7</v>
          </cell>
          <cell r="J735">
            <v>2</v>
          </cell>
          <cell r="K735">
            <v>2.1</v>
          </cell>
          <cell r="L735">
            <v>1.99</v>
          </cell>
          <cell r="M735">
            <v>0.1</v>
          </cell>
          <cell r="N735">
            <v>0</v>
          </cell>
          <cell r="O735">
            <v>0</v>
          </cell>
          <cell r="P735">
            <v>0</v>
          </cell>
          <cell r="Q735">
            <v>0</v>
          </cell>
          <cell r="R735">
            <v>0</v>
          </cell>
          <cell r="S735">
            <v>21.6</v>
          </cell>
          <cell r="T735">
            <v>1.1000000000000001</v>
          </cell>
          <cell r="U735">
            <v>0</v>
          </cell>
          <cell r="V735">
            <v>68.3</v>
          </cell>
          <cell r="W735">
            <v>0</v>
          </cell>
          <cell r="X735">
            <v>58</v>
          </cell>
          <cell r="Y735">
            <v>63</v>
          </cell>
          <cell r="Z735">
            <v>27</v>
          </cell>
          <cell r="AA735">
            <v>0.3</v>
          </cell>
          <cell r="AB735">
            <v>7.0000000000000007E-2</v>
          </cell>
          <cell r="AC735">
            <v>0.06</v>
          </cell>
          <cell r="AD735">
            <v>0.12</v>
          </cell>
          <cell r="AE735">
            <v>2.9</v>
          </cell>
          <cell r="AF735">
            <v>7.94</v>
          </cell>
          <cell r="AG735">
            <v>4.08</v>
          </cell>
          <cell r="AH735">
            <v>0.24</v>
          </cell>
          <cell r="AI735">
            <v>2.4</v>
          </cell>
          <cell r="AJ735">
            <v>0</v>
          </cell>
          <cell r="AK735">
            <v>15</v>
          </cell>
          <cell r="AL735">
            <v>2.21</v>
          </cell>
          <cell r="AM735">
            <v>430</v>
          </cell>
          <cell r="AN735">
            <v>250</v>
          </cell>
          <cell r="AO735">
            <v>13</v>
          </cell>
          <cell r="AP735">
            <v>200</v>
          </cell>
          <cell r="AQ735">
            <v>24</v>
          </cell>
          <cell r="AR735">
            <v>3.9</v>
          </cell>
          <cell r="AS735">
            <v>3.2</v>
          </cell>
        </row>
        <row r="736">
          <cell r="A736" t="str">
            <v>MD2</v>
          </cell>
          <cell r="B736" t="str">
            <v>Louro</v>
          </cell>
          <cell r="C736" t="str">
            <v>Produtos hortícolas e derivados</v>
          </cell>
          <cell r="D736" t="str">
            <v>Ervas e flores comestíveis</v>
          </cell>
          <cell r="E736" t="str">
            <v>Ervas aromáticas</v>
          </cell>
          <cell r="F736">
            <v>0</v>
          </cell>
          <cell r="G736">
            <v>0</v>
          </cell>
          <cell r="H736">
            <v>0</v>
          </cell>
          <cell r="I736">
            <v>0</v>
          </cell>
          <cell r="J736">
            <v>0</v>
          </cell>
          <cell r="K736">
            <v>0</v>
          </cell>
          <cell r="L736">
            <v>0</v>
          </cell>
          <cell r="M736">
            <v>0</v>
          </cell>
          <cell r="N736">
            <v>0</v>
          </cell>
          <cell r="O736">
            <v>0</v>
          </cell>
          <cell r="P736">
            <v>0</v>
          </cell>
          <cell r="Q736">
            <v>0</v>
          </cell>
          <cell r="R736">
            <v>0</v>
          </cell>
          <cell r="S736">
            <v>0</v>
          </cell>
          <cell r="T736">
            <v>0</v>
          </cell>
          <cell r="U736">
            <v>0</v>
          </cell>
          <cell r="V736">
            <v>0</v>
          </cell>
          <cell r="W736">
            <v>0</v>
          </cell>
          <cell r="X736">
            <v>0</v>
          </cell>
          <cell r="Y736">
            <v>0</v>
          </cell>
          <cell r="Z736">
            <v>0</v>
          </cell>
          <cell r="AA736">
            <v>0</v>
          </cell>
          <cell r="AB736">
            <v>0</v>
          </cell>
          <cell r="AC736">
            <v>0</v>
          </cell>
          <cell r="AD736">
            <v>0</v>
          </cell>
          <cell r="AE736">
            <v>0</v>
          </cell>
          <cell r="AF736">
            <v>0</v>
          </cell>
          <cell r="AG736">
            <v>0</v>
          </cell>
          <cell r="AH736">
            <v>0</v>
          </cell>
          <cell r="AI736">
            <v>0</v>
          </cell>
          <cell r="AJ736">
            <v>0</v>
          </cell>
          <cell r="AK736">
            <v>0</v>
          </cell>
          <cell r="AL736">
            <v>0</v>
          </cell>
          <cell r="AM736">
            <v>0</v>
          </cell>
          <cell r="AN736">
            <v>0</v>
          </cell>
          <cell r="AO736">
            <v>0</v>
          </cell>
          <cell r="AP736">
            <v>0</v>
          </cell>
          <cell r="AQ736">
            <v>0</v>
          </cell>
          <cell r="AR736">
            <v>0</v>
          </cell>
          <cell r="AS736">
            <v>0</v>
          </cell>
          <cell r="AT736">
            <v>0</v>
          </cell>
          <cell r="AU736">
            <v>0</v>
          </cell>
        </row>
        <row r="737">
          <cell r="A737">
            <v>914</v>
          </cell>
          <cell r="B737" t="str">
            <v>Lula crua</v>
          </cell>
          <cell r="C737" t="str">
            <v>Peixes, mariscos, anfíbios, répteis e invertebrados</v>
          </cell>
          <cell r="D737" t="str">
            <v>Moluscos</v>
          </cell>
          <cell r="E737" t="str">
            <v>Lulas, chocos, polvos</v>
          </cell>
          <cell r="F737">
            <v>71</v>
          </cell>
          <cell r="G737">
            <v>302</v>
          </cell>
          <cell r="H737">
            <v>0.9</v>
          </cell>
          <cell r="I737">
            <v>0.2</v>
          </cell>
          <cell r="J737">
            <v>0.1</v>
          </cell>
          <cell r="K737">
            <v>0.4</v>
          </cell>
          <cell r="L737">
            <v>0</v>
          </cell>
          <cell r="M737">
            <v>0</v>
          </cell>
          <cell r="N737">
            <v>0</v>
          </cell>
          <cell r="O737">
            <v>0</v>
          </cell>
          <cell r="P737">
            <v>0</v>
          </cell>
          <cell r="Q737">
            <v>0</v>
          </cell>
          <cell r="R737">
            <v>0</v>
          </cell>
          <cell r="S737">
            <v>15.8</v>
          </cell>
          <cell r="T737">
            <v>0.5</v>
          </cell>
          <cell r="U737">
            <v>0</v>
          </cell>
          <cell r="V737">
            <v>81.400000000000006</v>
          </cell>
          <cell r="W737">
            <v>0</v>
          </cell>
          <cell r="X737">
            <v>140</v>
          </cell>
          <cell r="Y737">
            <v>10</v>
          </cell>
          <cell r="Z737">
            <v>0</v>
          </cell>
          <cell r="AA737">
            <v>3.5</v>
          </cell>
          <cell r="AB737">
            <v>1.2</v>
          </cell>
          <cell r="AC737">
            <v>7.0000000000000007E-2</v>
          </cell>
          <cell r="AD737">
            <v>0.02</v>
          </cell>
          <cell r="AE737">
            <v>1</v>
          </cell>
          <cell r="AF737">
            <v>4.4000000000000004</v>
          </cell>
          <cell r="AG737">
            <v>3.4</v>
          </cell>
          <cell r="AH737">
            <v>0.05</v>
          </cell>
          <cell r="AI737">
            <v>1.1000000000000001</v>
          </cell>
          <cell r="AJ737">
            <v>0</v>
          </cell>
          <cell r="AK737">
            <v>7.1</v>
          </cell>
          <cell r="AL737">
            <v>1.3</v>
          </cell>
          <cell r="AM737">
            <v>200</v>
          </cell>
          <cell r="AN737">
            <v>230</v>
          </cell>
          <cell r="AO737">
            <v>18</v>
          </cell>
          <cell r="AP737">
            <v>260</v>
          </cell>
          <cell r="AQ737">
            <v>49</v>
          </cell>
          <cell r="AR737">
            <v>0.3</v>
          </cell>
          <cell r="AS737">
            <v>1</v>
          </cell>
        </row>
        <row r="738">
          <cell r="A738">
            <v>916</v>
          </cell>
          <cell r="B738" t="str">
            <v>Lula estufada com cebola, tomate e azeite</v>
          </cell>
          <cell r="C738" t="str">
            <v>Pratos compostos</v>
          </cell>
          <cell r="D738" t="str">
            <v>Pratos, incl. refeições prontas a comer (excluindo sopas e saladas)</v>
          </cell>
          <cell r="E738" t="str">
            <v>Pratos, excluindo pratos  de massa ou arroz, sanduíches e pizza</v>
          </cell>
          <cell r="F738">
            <v>135</v>
          </cell>
          <cell r="G738">
            <v>566</v>
          </cell>
          <cell r="H738">
            <v>6.3</v>
          </cell>
          <cell r="I738">
            <v>0.9</v>
          </cell>
          <cell r="J738">
            <v>4.2</v>
          </cell>
          <cell r="K738">
            <v>0.9</v>
          </cell>
          <cell r="L738">
            <v>0.45200000000000001</v>
          </cell>
          <cell r="M738">
            <v>0</v>
          </cell>
          <cell r="N738">
            <v>2.9</v>
          </cell>
          <cell r="O738">
            <v>2.5</v>
          </cell>
          <cell r="P738">
            <v>0.4</v>
          </cell>
          <cell r="Q738">
            <v>0</v>
          </cell>
          <cell r="R738">
            <v>1.2</v>
          </cell>
          <cell r="S738">
            <v>16.100000000000001</v>
          </cell>
          <cell r="T738">
            <v>1.6</v>
          </cell>
          <cell r="U738">
            <v>0</v>
          </cell>
          <cell r="V738">
            <v>70</v>
          </cell>
          <cell r="W738">
            <v>0</v>
          </cell>
          <cell r="X738">
            <v>136</v>
          </cell>
          <cell r="Y738">
            <v>53</v>
          </cell>
          <cell r="Z738">
            <v>259</v>
          </cell>
          <cell r="AA738">
            <v>2.8</v>
          </cell>
          <cell r="AB738">
            <v>2.56</v>
          </cell>
          <cell r="AC738">
            <v>0.13</v>
          </cell>
          <cell r="AD738">
            <v>0.03</v>
          </cell>
          <cell r="AE738">
            <v>1.2</v>
          </cell>
          <cell r="AF738">
            <v>4.9000000000000004</v>
          </cell>
          <cell r="AG738">
            <v>3.39</v>
          </cell>
          <cell r="AH738">
            <v>0.17</v>
          </cell>
          <cell r="AI738">
            <v>0.85</v>
          </cell>
          <cell r="AJ738">
            <v>11.2</v>
          </cell>
          <cell r="AK738">
            <v>17</v>
          </cell>
          <cell r="AL738">
            <v>2.95</v>
          </cell>
          <cell r="AM738">
            <v>640</v>
          </cell>
          <cell r="AN738">
            <v>380</v>
          </cell>
          <cell r="AO738">
            <v>38</v>
          </cell>
          <cell r="AP738">
            <v>240</v>
          </cell>
          <cell r="AQ738">
            <v>54</v>
          </cell>
          <cell r="AR738">
            <v>0.8</v>
          </cell>
          <cell r="AS738">
            <v>1.2</v>
          </cell>
        </row>
        <row r="739">
          <cell r="A739">
            <v>915</v>
          </cell>
          <cell r="B739" t="str">
            <v>Lula grelhada</v>
          </cell>
          <cell r="C739" t="str">
            <v>Peixes, mariscos, anfíbios, répteis e invertebrados</v>
          </cell>
          <cell r="D739" t="str">
            <v>Moluscos</v>
          </cell>
          <cell r="E739" t="str">
            <v>Lulas, chocos, polvos</v>
          </cell>
          <cell r="F739">
            <v>144</v>
          </cell>
          <cell r="G739">
            <v>612</v>
          </cell>
          <cell r="H739">
            <v>1.6</v>
          </cell>
          <cell r="I739">
            <v>0.5</v>
          </cell>
          <cell r="J739">
            <v>0.1</v>
          </cell>
          <cell r="K739">
            <v>0.6</v>
          </cell>
          <cell r="L739">
            <v>0</v>
          </cell>
          <cell r="M739">
            <v>0</v>
          </cell>
          <cell r="N739">
            <v>0</v>
          </cell>
          <cell r="O739">
            <v>0</v>
          </cell>
          <cell r="P739">
            <v>0</v>
          </cell>
          <cell r="Q739">
            <v>0</v>
          </cell>
          <cell r="R739">
            <v>0</v>
          </cell>
          <cell r="S739">
            <v>32.5</v>
          </cell>
          <cell r="T739">
            <v>2</v>
          </cell>
          <cell r="U739">
            <v>0</v>
          </cell>
          <cell r="V739">
            <v>61.6</v>
          </cell>
          <cell r="W739">
            <v>0</v>
          </cell>
          <cell r="X739">
            <v>260</v>
          </cell>
          <cell r="Y739">
            <v>17</v>
          </cell>
          <cell r="Z739">
            <v>0</v>
          </cell>
          <cell r="AA739">
            <v>6.3</v>
          </cell>
          <cell r="AB739">
            <v>1.8</v>
          </cell>
          <cell r="AC739">
            <v>0.04</v>
          </cell>
          <cell r="AD739">
            <v>0.03</v>
          </cell>
          <cell r="AE739">
            <v>0.63</v>
          </cell>
          <cell r="AF739">
            <v>7.5</v>
          </cell>
          <cell r="AG739">
            <v>6.9</v>
          </cell>
          <cell r="AH739">
            <v>0.1</v>
          </cell>
          <cell r="AI739">
            <v>1.7</v>
          </cell>
          <cell r="AJ739">
            <v>0</v>
          </cell>
          <cell r="AK739">
            <v>8.8000000000000007</v>
          </cell>
          <cell r="AL739">
            <v>3.6</v>
          </cell>
          <cell r="AM739">
            <v>820</v>
          </cell>
          <cell r="AN739">
            <v>360</v>
          </cell>
          <cell r="AO739">
            <v>28</v>
          </cell>
          <cell r="AP739">
            <v>240</v>
          </cell>
          <cell r="AQ739">
            <v>49</v>
          </cell>
          <cell r="AR739">
            <v>1</v>
          </cell>
          <cell r="AS739">
            <v>0.7</v>
          </cell>
          <cell r="AU739">
            <v>22</v>
          </cell>
        </row>
        <row r="740">
          <cell r="A740">
            <v>40200010</v>
          </cell>
          <cell r="B740" t="str">
            <v>Maçã (média com e sem casca)</v>
          </cell>
          <cell r="C740" t="str">
            <v>Frutos e produtos derivados de frutos</v>
          </cell>
          <cell r="D740" t="str">
            <v>Fruta utilizada como fruta</v>
          </cell>
          <cell r="E740" t="str">
            <v>Frutos pomáceos</v>
          </cell>
          <cell r="F740">
            <v>62</v>
          </cell>
          <cell r="G740">
            <v>262</v>
          </cell>
          <cell r="H740">
            <v>0.5</v>
          </cell>
          <cell r="I740">
            <v>0.1</v>
          </cell>
          <cell r="J740">
            <v>0</v>
          </cell>
          <cell r="K740">
            <v>0.2</v>
          </cell>
          <cell r="L740">
            <v>0.1</v>
          </cell>
          <cell r="M740">
            <v>0</v>
          </cell>
          <cell r="N740">
            <v>13.1</v>
          </cell>
          <cell r="O740">
            <v>13.1</v>
          </cell>
          <cell r="P740">
            <v>0</v>
          </cell>
          <cell r="Q740">
            <v>0</v>
          </cell>
          <cell r="R740">
            <v>2</v>
          </cell>
          <cell r="S740">
            <v>0.2</v>
          </cell>
          <cell r="T740">
            <v>0</v>
          </cell>
          <cell r="U740">
            <v>0</v>
          </cell>
          <cell r="V740">
            <v>83.4</v>
          </cell>
          <cell r="W740">
            <v>0.2</v>
          </cell>
          <cell r="X740">
            <v>0</v>
          </cell>
          <cell r="Y740">
            <v>4</v>
          </cell>
          <cell r="Z740">
            <v>26</v>
          </cell>
          <cell r="AA740">
            <v>0</v>
          </cell>
          <cell r="AB740">
            <v>0.43</v>
          </cell>
          <cell r="AC740">
            <v>0.02</v>
          </cell>
          <cell r="AD740">
            <v>0.03</v>
          </cell>
          <cell r="AE740">
            <v>0.1</v>
          </cell>
          <cell r="AF740">
            <v>0.2</v>
          </cell>
          <cell r="AG740">
            <v>0.1</v>
          </cell>
          <cell r="AH740">
            <v>0.04</v>
          </cell>
          <cell r="AI740">
            <v>0</v>
          </cell>
          <cell r="AJ740">
            <v>6</v>
          </cell>
          <cell r="AK740">
            <v>5</v>
          </cell>
          <cell r="AL740">
            <v>0.32</v>
          </cell>
          <cell r="AM740">
            <v>6</v>
          </cell>
          <cell r="AN740">
            <v>130</v>
          </cell>
          <cell r="AO740">
            <v>5.5</v>
          </cell>
          <cell r="AP740">
            <v>7</v>
          </cell>
          <cell r="AQ740">
            <v>6.5</v>
          </cell>
          <cell r="AR740">
            <v>0.2</v>
          </cell>
          <cell r="AS740">
            <v>0</v>
          </cell>
          <cell r="AU740">
            <v>1.7</v>
          </cell>
        </row>
        <row r="741">
          <cell r="A741">
            <v>668</v>
          </cell>
          <cell r="B741" t="str">
            <v>Maçã assada com açúcar</v>
          </cell>
          <cell r="C741" t="str">
            <v>Frutos e produtos derivados de frutos</v>
          </cell>
          <cell r="D741" t="str">
            <v>Fruta utilizada como fruta</v>
          </cell>
          <cell r="E741" t="str">
            <v>Frutos pomáceos</v>
          </cell>
          <cell r="F741">
            <v>106</v>
          </cell>
          <cell r="G741">
            <v>448</v>
          </cell>
          <cell r="H741">
            <v>0.5</v>
          </cell>
          <cell r="I741">
            <v>0.1</v>
          </cell>
          <cell r="J741">
            <v>0</v>
          </cell>
          <cell r="K741">
            <v>0.2</v>
          </cell>
          <cell r="L741">
            <v>0.1</v>
          </cell>
          <cell r="M741">
            <v>0</v>
          </cell>
          <cell r="N741">
            <v>23.9</v>
          </cell>
          <cell r="O741">
            <v>23.9</v>
          </cell>
          <cell r="P741">
            <v>0</v>
          </cell>
          <cell r="Q741">
            <v>0</v>
          </cell>
          <cell r="R741">
            <v>2.2000000000000002</v>
          </cell>
          <cell r="S741">
            <v>0.2</v>
          </cell>
          <cell r="T741">
            <v>0</v>
          </cell>
          <cell r="U741">
            <v>0</v>
          </cell>
          <cell r="V741">
            <v>74.900000000000006</v>
          </cell>
          <cell r="W741">
            <v>0.2</v>
          </cell>
          <cell r="X741">
            <v>0</v>
          </cell>
          <cell r="Y741">
            <v>4</v>
          </cell>
          <cell r="Z741">
            <v>22</v>
          </cell>
          <cell r="AA741">
            <v>0</v>
          </cell>
          <cell r="AB741">
            <v>0.3</v>
          </cell>
          <cell r="AC741">
            <v>0.02</v>
          </cell>
          <cell r="AD741">
            <v>0.04</v>
          </cell>
          <cell r="AE741">
            <v>0.1</v>
          </cell>
          <cell r="AF741">
            <v>0.2</v>
          </cell>
          <cell r="AG741">
            <v>0.1</v>
          </cell>
          <cell r="AH741">
            <v>0.04</v>
          </cell>
          <cell r="AI741">
            <v>0</v>
          </cell>
          <cell r="AJ741">
            <v>4</v>
          </cell>
          <cell r="AK741">
            <v>4</v>
          </cell>
          <cell r="AL741">
            <v>0.4</v>
          </cell>
          <cell r="AM741">
            <v>7</v>
          </cell>
          <cell r="AN741">
            <v>130</v>
          </cell>
          <cell r="AO741">
            <v>6</v>
          </cell>
          <cell r="AP741">
            <v>7</v>
          </cell>
          <cell r="AQ741">
            <v>6</v>
          </cell>
          <cell r="AR741">
            <v>0.2</v>
          </cell>
          <cell r="AS741">
            <v>0</v>
          </cell>
        </row>
        <row r="742">
          <cell r="A742">
            <v>669</v>
          </cell>
          <cell r="B742" t="str">
            <v>Maçã assada sem açúcar</v>
          </cell>
          <cell r="C742" t="str">
            <v>Frutos e produtos derivados de frutos</v>
          </cell>
          <cell r="D742" t="str">
            <v>Fruta utilizada como fruta</v>
          </cell>
          <cell r="E742" t="str">
            <v>Frutos pomáceos</v>
          </cell>
          <cell r="F742">
            <v>75</v>
          </cell>
          <cell r="G742">
            <v>315</v>
          </cell>
          <cell r="H742">
            <v>0.5</v>
          </cell>
          <cell r="I742">
            <v>0.1</v>
          </cell>
          <cell r="J742">
            <v>0</v>
          </cell>
          <cell r="K742">
            <v>0.3</v>
          </cell>
          <cell r="L742">
            <v>0.1</v>
          </cell>
          <cell r="M742">
            <v>0</v>
          </cell>
          <cell r="N742">
            <v>15.7</v>
          </cell>
          <cell r="O742">
            <v>15.7</v>
          </cell>
          <cell r="P742">
            <v>0</v>
          </cell>
          <cell r="Q742">
            <v>0</v>
          </cell>
          <cell r="R742">
            <v>2.6</v>
          </cell>
          <cell r="S742">
            <v>0.3</v>
          </cell>
          <cell r="T742">
            <v>0</v>
          </cell>
          <cell r="U742">
            <v>0</v>
          </cell>
          <cell r="V742">
            <v>82.9</v>
          </cell>
          <cell r="W742">
            <v>0.3</v>
          </cell>
          <cell r="X742">
            <v>0</v>
          </cell>
          <cell r="Y742">
            <v>10</v>
          </cell>
          <cell r="Z742">
            <v>30</v>
          </cell>
          <cell r="AA742">
            <v>0</v>
          </cell>
          <cell r="AB742">
            <v>0.4</v>
          </cell>
          <cell r="AC742">
            <v>0.02</v>
          </cell>
          <cell r="AD742">
            <v>0.04</v>
          </cell>
          <cell r="AE742">
            <v>0.1</v>
          </cell>
          <cell r="AF742">
            <v>0.2</v>
          </cell>
          <cell r="AG742">
            <v>0.1</v>
          </cell>
          <cell r="AH742">
            <v>0.05</v>
          </cell>
          <cell r="AI742">
            <v>0</v>
          </cell>
          <cell r="AJ742">
            <v>5</v>
          </cell>
          <cell r="AK742">
            <v>4.8</v>
          </cell>
          <cell r="AL742">
            <v>0.4</v>
          </cell>
          <cell r="AM742">
            <v>8</v>
          </cell>
          <cell r="AN742">
            <v>150</v>
          </cell>
          <cell r="AO742">
            <v>7</v>
          </cell>
          <cell r="AP742">
            <v>8</v>
          </cell>
          <cell r="AQ742">
            <v>7</v>
          </cell>
          <cell r="AR742">
            <v>0.3</v>
          </cell>
          <cell r="AS742">
            <v>0</v>
          </cell>
        </row>
        <row r="743">
          <cell r="A743">
            <v>662</v>
          </cell>
          <cell r="B743" t="str">
            <v>Maçã com casca</v>
          </cell>
          <cell r="C743" t="str">
            <v>Frutos e produtos derivados de frutos</v>
          </cell>
          <cell r="D743" t="str">
            <v>Fruta utilizada como fruta</v>
          </cell>
          <cell r="E743" t="str">
            <v>Frutos pomáceos</v>
          </cell>
          <cell r="F743">
            <v>64</v>
          </cell>
          <cell r="G743">
            <v>269</v>
          </cell>
          <cell r="H743">
            <v>0.5</v>
          </cell>
          <cell r="I743">
            <v>0.1</v>
          </cell>
          <cell r="J743">
            <v>0</v>
          </cell>
          <cell r="K743">
            <v>0.2</v>
          </cell>
          <cell r="L743">
            <v>0.1</v>
          </cell>
          <cell r="M743">
            <v>0</v>
          </cell>
          <cell r="N743">
            <v>13.4</v>
          </cell>
          <cell r="O743">
            <v>13.4</v>
          </cell>
          <cell r="P743">
            <v>0</v>
          </cell>
          <cell r="Q743">
            <v>0</v>
          </cell>
          <cell r="R743">
            <v>2.1</v>
          </cell>
          <cell r="S743">
            <v>0.2</v>
          </cell>
          <cell r="T743">
            <v>0</v>
          </cell>
          <cell r="U743">
            <v>0</v>
          </cell>
          <cell r="V743">
            <v>82.9</v>
          </cell>
          <cell r="W743">
            <v>0.2</v>
          </cell>
          <cell r="X743">
            <v>0</v>
          </cell>
          <cell r="Y743">
            <v>4</v>
          </cell>
          <cell r="Z743">
            <v>26</v>
          </cell>
          <cell r="AA743">
            <v>0</v>
          </cell>
          <cell r="AB743">
            <v>0.59</v>
          </cell>
          <cell r="AC743">
            <v>0.02</v>
          </cell>
          <cell r="AD743">
            <v>0.03</v>
          </cell>
          <cell r="AE743">
            <v>0.1</v>
          </cell>
          <cell r="AF743">
            <v>0.2</v>
          </cell>
          <cell r="AG743">
            <v>0.1</v>
          </cell>
          <cell r="AH743">
            <v>0.04</v>
          </cell>
          <cell r="AI743">
            <v>0</v>
          </cell>
          <cell r="AJ743">
            <v>7</v>
          </cell>
          <cell r="AK743">
            <v>5</v>
          </cell>
          <cell r="AL743">
            <v>0.32</v>
          </cell>
          <cell r="AM743">
            <v>6</v>
          </cell>
          <cell r="AN743">
            <v>140</v>
          </cell>
          <cell r="AO743">
            <v>6</v>
          </cell>
          <cell r="AP743">
            <v>8</v>
          </cell>
          <cell r="AQ743">
            <v>8</v>
          </cell>
          <cell r="AR743">
            <v>0.2</v>
          </cell>
          <cell r="AS743">
            <v>0</v>
          </cell>
        </row>
        <row r="744">
          <cell r="A744">
            <v>666</v>
          </cell>
          <cell r="B744" t="str">
            <v>Maçã cozida com açúcar</v>
          </cell>
          <cell r="C744" t="str">
            <v>Frutos e produtos derivados de frutos</v>
          </cell>
          <cell r="D744" t="str">
            <v>Fruta utilizada como fruta</v>
          </cell>
          <cell r="E744" t="str">
            <v>Frutos pomáceos</v>
          </cell>
          <cell r="F744">
            <v>77</v>
          </cell>
          <cell r="G744">
            <v>325</v>
          </cell>
          <cell r="H744">
            <v>0.5</v>
          </cell>
          <cell r="I744">
            <v>0.1</v>
          </cell>
          <cell r="J744">
            <v>0</v>
          </cell>
          <cell r="K744">
            <v>0.2</v>
          </cell>
          <cell r="L744">
            <v>0.1</v>
          </cell>
          <cell r="M744">
            <v>0</v>
          </cell>
          <cell r="N744">
            <v>17</v>
          </cell>
          <cell r="O744">
            <v>17</v>
          </cell>
          <cell r="P744">
            <v>0</v>
          </cell>
          <cell r="Q744">
            <v>0</v>
          </cell>
          <cell r="R744">
            <v>1.4</v>
          </cell>
          <cell r="S744">
            <v>0.2</v>
          </cell>
          <cell r="T744">
            <v>0</v>
          </cell>
          <cell r="U744">
            <v>0</v>
          </cell>
          <cell r="V744">
            <v>80.599999999999994</v>
          </cell>
          <cell r="W744">
            <v>0.2</v>
          </cell>
          <cell r="X744">
            <v>0</v>
          </cell>
          <cell r="Y744">
            <v>3</v>
          </cell>
          <cell r="Z744">
            <v>17</v>
          </cell>
          <cell r="AA744">
            <v>0</v>
          </cell>
          <cell r="AB744">
            <v>0.3</v>
          </cell>
          <cell r="AC744">
            <v>0.01</v>
          </cell>
          <cell r="AD744">
            <v>0.02</v>
          </cell>
          <cell r="AE744">
            <v>0.1</v>
          </cell>
          <cell r="AF744">
            <v>0.2</v>
          </cell>
          <cell r="AG744">
            <v>0.1</v>
          </cell>
          <cell r="AH744">
            <v>0.03</v>
          </cell>
          <cell r="AI744">
            <v>0</v>
          </cell>
          <cell r="AJ744">
            <v>2</v>
          </cell>
          <cell r="AK744">
            <v>2.4</v>
          </cell>
          <cell r="AL744">
            <v>0.3</v>
          </cell>
          <cell r="AM744">
            <v>4</v>
          </cell>
          <cell r="AN744">
            <v>65</v>
          </cell>
          <cell r="AO744">
            <v>5</v>
          </cell>
          <cell r="AP744">
            <v>5</v>
          </cell>
          <cell r="AQ744">
            <v>4</v>
          </cell>
          <cell r="AR744">
            <v>0.2</v>
          </cell>
          <cell r="AS744">
            <v>0</v>
          </cell>
        </row>
        <row r="745">
          <cell r="A745">
            <v>667</v>
          </cell>
          <cell r="B745" t="str">
            <v>Maçã cozida sem açúcar</v>
          </cell>
          <cell r="C745" t="str">
            <v>Frutos e produtos derivados de frutos</v>
          </cell>
          <cell r="D745" t="str">
            <v>Fruta utilizada como fruta</v>
          </cell>
          <cell r="E745" t="str">
            <v>Frutos pomáceos</v>
          </cell>
          <cell r="F745">
            <v>51</v>
          </cell>
          <cell r="G745">
            <v>215</v>
          </cell>
          <cell r="H745">
            <v>0.5</v>
          </cell>
          <cell r="I745">
            <v>0.1</v>
          </cell>
          <cell r="J745">
            <v>0</v>
          </cell>
          <cell r="K745">
            <v>0.2</v>
          </cell>
          <cell r="L745">
            <v>0.1</v>
          </cell>
          <cell r="M745">
            <v>0</v>
          </cell>
          <cell r="N745">
            <v>10.5</v>
          </cell>
          <cell r="O745">
            <v>10.5</v>
          </cell>
          <cell r="P745">
            <v>0</v>
          </cell>
          <cell r="Q745">
            <v>0</v>
          </cell>
          <cell r="R745">
            <v>1.6</v>
          </cell>
          <cell r="S745">
            <v>0.2</v>
          </cell>
          <cell r="T745">
            <v>0</v>
          </cell>
          <cell r="U745">
            <v>0</v>
          </cell>
          <cell r="V745">
            <v>88.6</v>
          </cell>
          <cell r="W745">
            <v>0.1</v>
          </cell>
          <cell r="X745">
            <v>0</v>
          </cell>
          <cell r="Y745">
            <v>3</v>
          </cell>
          <cell r="Z745">
            <v>20</v>
          </cell>
          <cell r="AA745">
            <v>0</v>
          </cell>
          <cell r="AB745">
            <v>0.3</v>
          </cell>
          <cell r="AC745">
            <v>0.01</v>
          </cell>
          <cell r="AD745">
            <v>0.02</v>
          </cell>
          <cell r="AE745">
            <v>0.1</v>
          </cell>
          <cell r="AF745">
            <v>0.2</v>
          </cell>
          <cell r="AG745">
            <v>0.1</v>
          </cell>
          <cell r="AH745">
            <v>0.03</v>
          </cell>
          <cell r="AI745">
            <v>0</v>
          </cell>
          <cell r="AJ745">
            <v>2</v>
          </cell>
          <cell r="AK745">
            <v>2.6</v>
          </cell>
          <cell r="AL745">
            <v>0.2</v>
          </cell>
          <cell r="AM745">
            <v>6</v>
          </cell>
          <cell r="AN745">
            <v>110</v>
          </cell>
          <cell r="AO745">
            <v>5</v>
          </cell>
          <cell r="AP745">
            <v>6</v>
          </cell>
          <cell r="AQ745">
            <v>5</v>
          </cell>
          <cell r="AR745">
            <v>0.2</v>
          </cell>
          <cell r="AS745">
            <v>0</v>
          </cell>
        </row>
        <row r="746">
          <cell r="A746">
            <v>1900000112</v>
          </cell>
          <cell r="B746" t="str">
            <v>Maçã desidratada</v>
          </cell>
          <cell r="C746" t="str">
            <v>Frutos e produtos derivados de frutos</v>
          </cell>
          <cell r="D746" t="str">
            <v>Produtos de frutos processados</v>
          </cell>
          <cell r="E746" t="str">
            <v>Frutos secados</v>
          </cell>
          <cell r="F746">
            <v>354</v>
          </cell>
          <cell r="G746">
            <v>1500</v>
          </cell>
          <cell r="H746">
            <v>2.9</v>
          </cell>
          <cell r="I746">
            <v>0.6</v>
          </cell>
          <cell r="J746">
            <v>0</v>
          </cell>
          <cell r="K746">
            <v>1.1000000000000001</v>
          </cell>
          <cell r="L746">
            <v>0.6</v>
          </cell>
          <cell r="M746">
            <v>0</v>
          </cell>
          <cell r="N746">
            <v>74.5</v>
          </cell>
          <cell r="O746">
            <v>74.5</v>
          </cell>
          <cell r="P746">
            <v>0</v>
          </cell>
          <cell r="Q746">
            <v>0</v>
          </cell>
          <cell r="R746">
            <v>11.4</v>
          </cell>
          <cell r="S746">
            <v>1.1000000000000001</v>
          </cell>
          <cell r="T746">
            <v>0.1</v>
          </cell>
          <cell r="U746">
            <v>0</v>
          </cell>
          <cell r="V746">
            <v>5</v>
          </cell>
          <cell r="W746">
            <v>1.1000000000000001</v>
          </cell>
          <cell r="X746">
            <v>0</v>
          </cell>
          <cell r="AA746">
            <v>0</v>
          </cell>
          <cell r="AB746">
            <v>2.4500000000000002</v>
          </cell>
          <cell r="AD746">
            <v>0.17</v>
          </cell>
          <cell r="AE746">
            <v>0.56999999999999995</v>
          </cell>
          <cell r="AF746">
            <v>1.1399999999999999</v>
          </cell>
          <cell r="AG746">
            <v>0.56999999999999995</v>
          </cell>
          <cell r="AH746">
            <v>0.23</v>
          </cell>
          <cell r="AI746">
            <v>0</v>
          </cell>
          <cell r="AK746">
            <v>28.5</v>
          </cell>
          <cell r="AL746">
            <v>1.83</v>
          </cell>
          <cell r="AM746">
            <v>34</v>
          </cell>
          <cell r="AN746">
            <v>730</v>
          </cell>
          <cell r="AO746">
            <v>31</v>
          </cell>
          <cell r="AP746">
            <v>40</v>
          </cell>
          <cell r="AQ746">
            <v>37</v>
          </cell>
          <cell r="AR746">
            <v>1.1000000000000001</v>
          </cell>
          <cell r="AS746">
            <v>0</v>
          </cell>
        </row>
        <row r="747">
          <cell r="A747">
            <v>665</v>
          </cell>
          <cell r="B747" t="str">
            <v>Maçã seca</v>
          </cell>
          <cell r="C747" t="str">
            <v>Frutos e produtos derivados de frutos</v>
          </cell>
          <cell r="D747" t="str">
            <v>Produtos de frutos processados</v>
          </cell>
          <cell r="E747" t="str">
            <v>Frutos secados</v>
          </cell>
          <cell r="F747">
            <v>257</v>
          </cell>
          <cell r="G747">
            <v>1090</v>
          </cell>
          <cell r="H747">
            <v>0.3</v>
          </cell>
          <cell r="I747">
            <v>0.1</v>
          </cell>
          <cell r="J747">
            <v>0</v>
          </cell>
          <cell r="K747">
            <v>0.1</v>
          </cell>
          <cell r="L747">
            <v>0.1</v>
          </cell>
          <cell r="M747">
            <v>0</v>
          </cell>
          <cell r="N747">
            <v>57.1</v>
          </cell>
          <cell r="O747">
            <v>57.1</v>
          </cell>
          <cell r="P747">
            <v>0</v>
          </cell>
          <cell r="Q747">
            <v>0</v>
          </cell>
          <cell r="R747">
            <v>9.5</v>
          </cell>
          <cell r="S747">
            <v>0.8</v>
          </cell>
          <cell r="T747">
            <v>0.1</v>
          </cell>
          <cell r="U747">
            <v>0</v>
          </cell>
          <cell r="V747">
            <v>29.6</v>
          </cell>
          <cell r="W747">
            <v>1.3</v>
          </cell>
          <cell r="X747">
            <v>0</v>
          </cell>
          <cell r="Y747">
            <v>2</v>
          </cell>
          <cell r="Z747">
            <v>12</v>
          </cell>
          <cell r="AA747">
            <v>0</v>
          </cell>
          <cell r="AB747">
            <v>1.4</v>
          </cell>
          <cell r="AC747">
            <v>0</v>
          </cell>
          <cell r="AD747">
            <v>0.13</v>
          </cell>
          <cell r="AE747">
            <v>0.4</v>
          </cell>
          <cell r="AF747">
            <v>0.5</v>
          </cell>
          <cell r="AG747">
            <v>0.1</v>
          </cell>
          <cell r="AH747">
            <v>0.1</v>
          </cell>
          <cell r="AI747">
            <v>0</v>
          </cell>
          <cell r="AJ747">
            <v>4</v>
          </cell>
          <cell r="AK747">
            <v>1</v>
          </cell>
          <cell r="AL747">
            <v>1.4</v>
          </cell>
          <cell r="AM747">
            <v>26</v>
          </cell>
          <cell r="AN747">
            <v>550</v>
          </cell>
          <cell r="AO747">
            <v>27</v>
          </cell>
          <cell r="AP747">
            <v>33</v>
          </cell>
          <cell r="AQ747">
            <v>22</v>
          </cell>
          <cell r="AR747">
            <v>0.5</v>
          </cell>
          <cell r="AS747">
            <v>0.2</v>
          </cell>
        </row>
        <row r="748">
          <cell r="A748">
            <v>663</v>
          </cell>
          <cell r="B748" t="str">
            <v>Maçã sem casca</v>
          </cell>
          <cell r="C748" t="str">
            <v>Frutos e produtos derivados de frutos</v>
          </cell>
          <cell r="D748" t="str">
            <v>Fruta utilizada como fruta</v>
          </cell>
          <cell r="E748" t="str">
            <v>Frutos pomáceos</v>
          </cell>
          <cell r="F748">
            <v>61</v>
          </cell>
          <cell r="G748">
            <v>256</v>
          </cell>
          <cell r="H748">
            <v>0.5</v>
          </cell>
          <cell r="I748">
            <v>0.1</v>
          </cell>
          <cell r="J748">
            <v>0</v>
          </cell>
          <cell r="K748">
            <v>0.2</v>
          </cell>
          <cell r="L748">
            <v>0.1</v>
          </cell>
          <cell r="M748">
            <v>0</v>
          </cell>
          <cell r="N748">
            <v>12.7</v>
          </cell>
          <cell r="O748">
            <v>12.7</v>
          </cell>
          <cell r="P748">
            <v>0</v>
          </cell>
          <cell r="Q748">
            <v>0</v>
          </cell>
          <cell r="R748">
            <v>1.9</v>
          </cell>
          <cell r="S748">
            <v>0.2</v>
          </cell>
          <cell r="T748">
            <v>0</v>
          </cell>
          <cell r="U748">
            <v>0</v>
          </cell>
          <cell r="V748">
            <v>83.8</v>
          </cell>
          <cell r="W748">
            <v>0.2</v>
          </cell>
          <cell r="X748">
            <v>0</v>
          </cell>
          <cell r="Y748">
            <v>4</v>
          </cell>
          <cell r="Z748">
            <v>25</v>
          </cell>
          <cell r="AA748">
            <v>0</v>
          </cell>
          <cell r="AB748">
            <v>0.27</v>
          </cell>
          <cell r="AC748">
            <v>0.02</v>
          </cell>
          <cell r="AD748">
            <v>0.03</v>
          </cell>
          <cell r="AE748">
            <v>0.1</v>
          </cell>
          <cell r="AF748">
            <v>0.2</v>
          </cell>
          <cell r="AG748">
            <v>0.1</v>
          </cell>
          <cell r="AH748">
            <v>0.04</v>
          </cell>
          <cell r="AI748">
            <v>0</v>
          </cell>
          <cell r="AJ748">
            <v>5</v>
          </cell>
          <cell r="AK748">
            <v>5</v>
          </cell>
          <cell r="AL748">
            <v>0.32</v>
          </cell>
          <cell r="AM748">
            <v>6</v>
          </cell>
          <cell r="AN748">
            <v>120</v>
          </cell>
          <cell r="AO748">
            <v>5</v>
          </cell>
          <cell r="AP748">
            <v>6</v>
          </cell>
          <cell r="AQ748">
            <v>5</v>
          </cell>
          <cell r="AR748">
            <v>0.2</v>
          </cell>
          <cell r="AS748">
            <v>0</v>
          </cell>
          <cell r="AU748">
            <v>1.7</v>
          </cell>
        </row>
        <row r="749">
          <cell r="A749" t="str">
            <v>MD5</v>
          </cell>
          <cell r="B749" t="str">
            <v>Macedónia de legumes</v>
          </cell>
          <cell r="C749" t="str">
            <v>Produtos hortícolas e derivados</v>
          </cell>
          <cell r="D749" t="str">
            <v>Produtos hortícolas transformados ou em conserva e produtos similares</v>
          </cell>
          <cell r="E749" t="str">
            <v>Vegetais em lata ou frasco</v>
          </cell>
          <cell r="F749">
            <v>80</v>
          </cell>
          <cell r="G749">
            <v>334.72</v>
          </cell>
          <cell r="H749">
            <v>1.7</v>
          </cell>
          <cell r="I749">
            <v>0.9</v>
          </cell>
          <cell r="J749">
            <v>0</v>
          </cell>
          <cell r="K749">
            <v>0</v>
          </cell>
          <cell r="L749">
            <v>0</v>
          </cell>
          <cell r="M749">
            <v>0</v>
          </cell>
          <cell r="N749">
            <v>12</v>
          </cell>
          <cell r="O749">
            <v>1.1000000000000001</v>
          </cell>
          <cell r="P749">
            <v>0</v>
          </cell>
          <cell r="Q749">
            <v>0</v>
          </cell>
          <cell r="R749">
            <v>2.5</v>
          </cell>
          <cell r="S749">
            <v>2.6</v>
          </cell>
          <cell r="T749">
            <v>0.01</v>
          </cell>
          <cell r="U749">
            <v>0</v>
          </cell>
          <cell r="V749">
            <v>0</v>
          </cell>
          <cell r="W749">
            <v>0</v>
          </cell>
          <cell r="X749">
            <v>0</v>
          </cell>
          <cell r="Y749">
            <v>0</v>
          </cell>
          <cell r="Z749">
            <v>0</v>
          </cell>
          <cell r="AA749">
            <v>0</v>
          </cell>
          <cell r="AB749">
            <v>0</v>
          </cell>
          <cell r="AC749">
            <v>0</v>
          </cell>
          <cell r="AD749">
            <v>0</v>
          </cell>
          <cell r="AE749">
            <v>0</v>
          </cell>
          <cell r="AF749">
            <v>0</v>
          </cell>
          <cell r="AG749">
            <v>0</v>
          </cell>
          <cell r="AH749">
            <v>0</v>
          </cell>
          <cell r="AI749">
            <v>0</v>
          </cell>
          <cell r="AJ749">
            <v>0</v>
          </cell>
          <cell r="AK749">
            <v>0</v>
          </cell>
          <cell r="AL749">
            <v>0</v>
          </cell>
          <cell r="AM749">
            <v>0</v>
          </cell>
          <cell r="AN749">
            <v>0</v>
          </cell>
          <cell r="AO749">
            <v>0</v>
          </cell>
          <cell r="AP749">
            <v>0</v>
          </cell>
          <cell r="AQ749">
            <v>0</v>
          </cell>
          <cell r="AR749">
            <v>0</v>
          </cell>
          <cell r="AS749">
            <v>0</v>
          </cell>
          <cell r="AT749">
            <v>0</v>
          </cell>
          <cell r="AU749">
            <v>0</v>
          </cell>
        </row>
        <row r="750">
          <cell r="A750">
            <v>487</v>
          </cell>
          <cell r="B750" t="str">
            <v>Madalena</v>
          </cell>
          <cell r="C750" t="str">
            <v>Cereais e produtos à base de cereais</v>
          </cell>
          <cell r="D750" t="str">
            <v>Produtos de pastelaria fina</v>
          </cell>
          <cell r="E750" t="str">
            <v>Bolos</v>
          </cell>
          <cell r="F750">
            <v>443</v>
          </cell>
          <cell r="G750">
            <v>1860</v>
          </cell>
          <cell r="H750">
            <v>22.6</v>
          </cell>
          <cell r="I750">
            <v>3</v>
          </cell>
          <cell r="J750">
            <v>5</v>
          </cell>
          <cell r="K750">
            <v>13.3</v>
          </cell>
          <cell r="L750">
            <v>13.3</v>
          </cell>
          <cell r="M750">
            <v>0.1</v>
          </cell>
          <cell r="N750">
            <v>54.7</v>
          </cell>
          <cell r="O750">
            <v>36.200000000000003</v>
          </cell>
          <cell r="P750">
            <v>0</v>
          </cell>
          <cell r="Q750">
            <v>18.5</v>
          </cell>
          <cell r="R750">
            <v>0.7</v>
          </cell>
          <cell r="S750">
            <v>4.9000000000000004</v>
          </cell>
          <cell r="T750">
            <v>0.3</v>
          </cell>
          <cell r="U750">
            <v>0</v>
          </cell>
          <cell r="V750">
            <v>16.2</v>
          </cell>
          <cell r="W750">
            <v>0</v>
          </cell>
          <cell r="X750">
            <v>77</v>
          </cell>
          <cell r="Y750">
            <v>39</v>
          </cell>
          <cell r="Z750">
            <v>2</v>
          </cell>
          <cell r="AA750">
            <v>0.3</v>
          </cell>
          <cell r="AB750">
            <v>12.8</v>
          </cell>
          <cell r="AC750">
            <v>0.04</v>
          </cell>
          <cell r="AD750">
            <v>0.1</v>
          </cell>
          <cell r="AE750">
            <v>0.3</v>
          </cell>
          <cell r="AF750">
            <v>1.54</v>
          </cell>
          <cell r="AG750">
            <v>1.23</v>
          </cell>
          <cell r="AH750">
            <v>0.09</v>
          </cell>
          <cell r="AI750">
            <v>0.2</v>
          </cell>
          <cell r="AJ750">
            <v>0</v>
          </cell>
          <cell r="AK750">
            <v>7.5</v>
          </cell>
          <cell r="AL750">
            <v>0.71099999999999997</v>
          </cell>
          <cell r="AM750">
            <v>130</v>
          </cell>
          <cell r="AN750">
            <v>85</v>
          </cell>
          <cell r="AO750">
            <v>34</v>
          </cell>
          <cell r="AP750">
            <v>140</v>
          </cell>
          <cell r="AQ750">
            <v>13</v>
          </cell>
          <cell r="AR750">
            <v>0.7</v>
          </cell>
          <cell r="AS750">
            <v>0.6</v>
          </cell>
        </row>
        <row r="751">
          <cell r="A751">
            <v>926</v>
          </cell>
          <cell r="B751" t="str">
            <v>Maionese caseira, com ovo e azeite</v>
          </cell>
          <cell r="C751" t="str">
            <v>Temperos, molhos e condimentos</v>
          </cell>
          <cell r="D751" t="str">
            <v>Condimentos (incluindo formatos de mesa)</v>
          </cell>
          <cell r="E751" t="str">
            <v>Molhos salgados</v>
          </cell>
          <cell r="F751">
            <v>657</v>
          </cell>
          <cell r="G751">
            <v>2710</v>
          </cell>
          <cell r="H751">
            <v>71.2</v>
          </cell>
          <cell r="I751">
            <v>10.6</v>
          </cell>
          <cell r="J751">
            <v>54.6</v>
          </cell>
          <cell r="K751">
            <v>5.3</v>
          </cell>
          <cell r="L751">
            <v>4.8</v>
          </cell>
          <cell r="M751">
            <v>0</v>
          </cell>
          <cell r="N751">
            <v>0</v>
          </cell>
          <cell r="O751">
            <v>0</v>
          </cell>
          <cell r="P751">
            <v>0</v>
          </cell>
          <cell r="Q751">
            <v>0</v>
          </cell>
          <cell r="R751">
            <v>0</v>
          </cell>
          <cell r="S751">
            <v>4</v>
          </cell>
          <cell r="T751">
            <v>0.3</v>
          </cell>
          <cell r="U751">
            <v>0</v>
          </cell>
          <cell r="V751">
            <v>24</v>
          </cell>
          <cell r="W751">
            <v>0.2</v>
          </cell>
          <cell r="X751">
            <v>122</v>
          </cell>
          <cell r="Y751">
            <v>60</v>
          </cell>
          <cell r="Z751">
            <v>0</v>
          </cell>
          <cell r="AA751">
            <v>0.5</v>
          </cell>
          <cell r="AB751">
            <v>10</v>
          </cell>
          <cell r="AC751">
            <v>0.02</v>
          </cell>
          <cell r="AD751">
            <v>0.13</v>
          </cell>
          <cell r="AE751">
            <v>0.01</v>
          </cell>
          <cell r="AF751">
            <v>1.1000000000000001</v>
          </cell>
          <cell r="AG751">
            <v>1.1000000000000001</v>
          </cell>
          <cell r="AH751">
            <v>0.11</v>
          </cell>
          <cell r="AI751">
            <v>0.28999999999999998</v>
          </cell>
          <cell r="AJ751">
            <v>0</v>
          </cell>
          <cell r="AK751">
            <v>15</v>
          </cell>
          <cell r="AL751">
            <v>0.4</v>
          </cell>
          <cell r="AM751">
            <v>120</v>
          </cell>
          <cell r="AN751">
            <v>40</v>
          </cell>
          <cell r="AO751">
            <v>13</v>
          </cell>
          <cell r="AP751">
            <v>55</v>
          </cell>
          <cell r="AQ751">
            <v>4</v>
          </cell>
          <cell r="AR751">
            <v>0.6</v>
          </cell>
          <cell r="AS751">
            <v>0.4</v>
          </cell>
        </row>
        <row r="752">
          <cell r="A752">
            <v>927</v>
          </cell>
          <cell r="B752" t="str">
            <v>Maionese caseira, com ovo e óleo de soja</v>
          </cell>
          <cell r="C752" t="str">
            <v>Temperos, molhos e condimentos</v>
          </cell>
          <cell r="D752" t="str">
            <v>Condimentos (incluindo formatos de mesa)</v>
          </cell>
          <cell r="E752" t="str">
            <v>Molhos salgados</v>
          </cell>
          <cell r="F752">
            <v>644</v>
          </cell>
          <cell r="G752">
            <v>2650</v>
          </cell>
          <cell r="H752">
            <v>69.8</v>
          </cell>
          <cell r="I752">
            <v>11.3</v>
          </cell>
          <cell r="J752">
            <v>16.100000000000001</v>
          </cell>
          <cell r="K752">
            <v>38.200000000000003</v>
          </cell>
          <cell r="L752">
            <v>34.9</v>
          </cell>
          <cell r="M752">
            <v>0.4</v>
          </cell>
          <cell r="N752">
            <v>0</v>
          </cell>
          <cell r="O752">
            <v>0</v>
          </cell>
          <cell r="P752">
            <v>0</v>
          </cell>
          <cell r="Q752">
            <v>0</v>
          </cell>
          <cell r="R752">
            <v>0</v>
          </cell>
          <cell r="S752">
            <v>3.9</v>
          </cell>
          <cell r="T752">
            <v>0.3</v>
          </cell>
          <cell r="U752">
            <v>0</v>
          </cell>
          <cell r="V752">
            <v>24.6</v>
          </cell>
          <cell r="W752">
            <v>0.2</v>
          </cell>
          <cell r="X752">
            <v>122</v>
          </cell>
          <cell r="Y752">
            <v>60</v>
          </cell>
          <cell r="Z752">
            <v>0</v>
          </cell>
          <cell r="AA752">
            <v>0.5</v>
          </cell>
          <cell r="AB752">
            <v>12</v>
          </cell>
          <cell r="AC752">
            <v>0.02</v>
          </cell>
          <cell r="AD752">
            <v>0.13</v>
          </cell>
          <cell r="AE752">
            <v>0.01</v>
          </cell>
          <cell r="AF752">
            <v>1.1000000000000001</v>
          </cell>
          <cell r="AG752">
            <v>1.1000000000000001</v>
          </cell>
          <cell r="AH752">
            <v>0.11</v>
          </cell>
          <cell r="AI752">
            <v>0.3</v>
          </cell>
          <cell r="AJ752">
            <v>0</v>
          </cell>
          <cell r="AK752">
            <v>15</v>
          </cell>
          <cell r="AL752">
            <v>0.5</v>
          </cell>
          <cell r="AM752">
            <v>120</v>
          </cell>
          <cell r="AN752">
            <v>40</v>
          </cell>
          <cell r="AO752">
            <v>13</v>
          </cell>
          <cell r="AP752">
            <v>55</v>
          </cell>
          <cell r="AQ752">
            <v>4</v>
          </cell>
          <cell r="AR752">
            <v>0.6</v>
          </cell>
          <cell r="AS752">
            <v>0.4</v>
          </cell>
        </row>
        <row r="753">
          <cell r="A753" t="str">
            <v>MD11</v>
          </cell>
          <cell r="B753" t="str">
            <v>Molho Pesto</v>
          </cell>
          <cell r="C753" t="str">
            <v>Temperos, molhos e condimentos</v>
          </cell>
          <cell r="D753" t="str">
            <v>Condimentos (incluindo formatos de mesa)</v>
          </cell>
          <cell r="E753" t="str">
            <v>Molhos salgados</v>
          </cell>
          <cell r="F753">
            <v>504</v>
          </cell>
          <cell r="G753">
            <v>2108</v>
          </cell>
          <cell r="H753">
            <v>28</v>
          </cell>
          <cell r="I753">
            <v>12</v>
          </cell>
          <cell r="J753"/>
          <cell r="K753"/>
          <cell r="L753"/>
          <cell r="M753"/>
          <cell r="N753">
            <v>52</v>
          </cell>
          <cell r="O753">
            <v>44</v>
          </cell>
          <cell r="P753"/>
          <cell r="Q753"/>
          <cell r="R753">
            <v>2.5</v>
          </cell>
          <cell r="S753">
            <v>9.8000000000000007</v>
          </cell>
          <cell r="T753">
            <v>0.34</v>
          </cell>
          <cell r="U753"/>
          <cell r="V753"/>
          <cell r="W753"/>
          <cell r="X753"/>
          <cell r="Y753"/>
          <cell r="Z753"/>
          <cell r="AA753"/>
          <cell r="AB753"/>
          <cell r="AC753"/>
          <cell r="AD753"/>
          <cell r="AE753"/>
          <cell r="AF753"/>
          <cell r="AG753"/>
          <cell r="AH753"/>
          <cell r="AI753"/>
          <cell r="AJ753"/>
          <cell r="AK753"/>
          <cell r="AL753"/>
          <cell r="AM753"/>
          <cell r="AN753"/>
          <cell r="AO753"/>
          <cell r="AP753"/>
          <cell r="AQ753"/>
          <cell r="AR753"/>
          <cell r="AS753"/>
          <cell r="AT753"/>
          <cell r="AU753"/>
        </row>
        <row r="754">
          <cell r="A754">
            <v>1900000013</v>
          </cell>
          <cell r="B754" t="str">
            <v>Malagueta vermelha fresca</v>
          </cell>
          <cell r="C754" t="str">
            <v>Produtos hortícolas e derivados</v>
          </cell>
          <cell r="D754" t="str">
            <v>Frutos de hortícolas</v>
          </cell>
          <cell r="E754" t="str">
            <v>Solanaceas</v>
          </cell>
          <cell r="F754">
            <v>31</v>
          </cell>
          <cell r="G754">
            <v>131</v>
          </cell>
          <cell r="H754">
            <v>0.3</v>
          </cell>
          <cell r="I754" t="str">
            <v/>
          </cell>
          <cell r="J754" t="str">
            <v/>
          </cell>
          <cell r="K754">
            <v>0.2</v>
          </cell>
          <cell r="L754">
            <v>0.2</v>
          </cell>
          <cell r="M754">
            <v>0</v>
          </cell>
          <cell r="N754">
            <v>4.3</v>
          </cell>
          <cell r="O754">
            <v>4.2</v>
          </cell>
          <cell r="P754">
            <v>0.1</v>
          </cell>
          <cell r="Q754">
            <v>0</v>
          </cell>
          <cell r="R754">
            <v>2</v>
          </cell>
          <cell r="S754">
            <v>1.8</v>
          </cell>
          <cell r="T754">
            <v>0</v>
          </cell>
          <cell r="U754">
            <v>0</v>
          </cell>
          <cell r="V754">
            <v>86.4</v>
          </cell>
          <cell r="W754">
            <v>0</v>
          </cell>
          <cell r="X754">
            <v>0</v>
          </cell>
          <cell r="Y754">
            <v>685</v>
          </cell>
          <cell r="Z754">
            <v>4105</v>
          </cell>
          <cell r="AA754">
            <v>0</v>
          </cell>
          <cell r="AB754">
            <v>0.8</v>
          </cell>
          <cell r="AC754">
            <v>0.12</v>
          </cell>
          <cell r="AD754">
            <v>0.15</v>
          </cell>
          <cell r="AE754">
            <v>2.2000000000000002</v>
          </cell>
          <cell r="AF754">
            <v>2.5</v>
          </cell>
          <cell r="AG754">
            <v>0.3</v>
          </cell>
          <cell r="AH754">
            <v>0.28000000000000003</v>
          </cell>
          <cell r="AI754">
            <v>0</v>
          </cell>
          <cell r="AJ754">
            <v>225</v>
          </cell>
          <cell r="AK754">
            <v>23</v>
          </cell>
          <cell r="AL754">
            <v>0.53</v>
          </cell>
          <cell r="AM754">
            <v>12</v>
          </cell>
          <cell r="AN754">
            <v>440</v>
          </cell>
          <cell r="AO754">
            <v>16</v>
          </cell>
          <cell r="AP754">
            <v>39</v>
          </cell>
          <cell r="AQ754">
            <v>21</v>
          </cell>
          <cell r="AR754">
            <v>1</v>
          </cell>
          <cell r="AS754">
            <v>0.3</v>
          </cell>
        </row>
        <row r="755">
          <cell r="A755">
            <v>1900000058</v>
          </cell>
          <cell r="B755" t="str">
            <v>Mandioca crua</v>
          </cell>
          <cell r="C755" t="str">
            <v>Raízes amiláceas ou tubérculos e seus produtos, plantas sacarinas</v>
          </cell>
          <cell r="D755" t="str">
            <v>Raízes e tubérculos amiláceos</v>
          </cell>
          <cell r="E755" t="str">
            <v>Raízes e tubérculos de vegetais tropicais</v>
          </cell>
          <cell r="F755">
            <v>145</v>
          </cell>
          <cell r="G755">
            <v>615</v>
          </cell>
          <cell r="H755">
            <v>0.3</v>
          </cell>
          <cell r="I755">
            <v>0.1</v>
          </cell>
          <cell r="J755">
            <v>0.1</v>
          </cell>
          <cell r="K755">
            <v>0</v>
          </cell>
          <cell r="L755">
            <v>0</v>
          </cell>
          <cell r="M755">
            <v>0</v>
          </cell>
          <cell r="N755">
            <v>33.799999999999997</v>
          </cell>
          <cell r="O755">
            <v>1.4</v>
          </cell>
          <cell r="P755">
            <v>0</v>
          </cell>
          <cell r="Q755">
            <v>32.4</v>
          </cell>
          <cell r="R755">
            <v>1.8</v>
          </cell>
          <cell r="S755">
            <v>1</v>
          </cell>
          <cell r="T755">
            <v>0</v>
          </cell>
          <cell r="U755">
            <v>0</v>
          </cell>
          <cell r="V755">
            <v>62.1</v>
          </cell>
          <cell r="W755">
            <v>0</v>
          </cell>
          <cell r="X755">
            <v>0</v>
          </cell>
          <cell r="Y755">
            <v>0</v>
          </cell>
          <cell r="Z755">
            <v>0</v>
          </cell>
          <cell r="AA755">
            <v>0</v>
          </cell>
          <cell r="AB755">
            <v>0</v>
          </cell>
          <cell r="AC755">
            <v>7.0000000000000007E-2</v>
          </cell>
          <cell r="AD755">
            <v>0.03</v>
          </cell>
          <cell r="AE755">
            <v>0.68</v>
          </cell>
          <cell r="AF755">
            <v>0.89</v>
          </cell>
          <cell r="AG755">
            <v>0.21</v>
          </cell>
          <cell r="AH755">
            <v>0.09</v>
          </cell>
          <cell r="AI755">
            <v>0</v>
          </cell>
          <cell r="AJ755">
            <v>25.8</v>
          </cell>
          <cell r="AK755">
            <v>23</v>
          </cell>
          <cell r="AL755">
            <v>0.6</v>
          </cell>
          <cell r="AM755">
            <v>9.5</v>
          </cell>
          <cell r="AN755">
            <v>300</v>
          </cell>
          <cell r="AO755">
            <v>17</v>
          </cell>
          <cell r="AP755">
            <v>31</v>
          </cell>
          <cell r="AQ755">
            <v>21</v>
          </cell>
          <cell r="AR755">
            <v>0.4</v>
          </cell>
          <cell r="AS755">
            <v>0.5</v>
          </cell>
        </row>
        <row r="756">
          <cell r="A756">
            <v>670</v>
          </cell>
          <cell r="B756" t="str">
            <v>Manga</v>
          </cell>
          <cell r="C756" t="str">
            <v>Frutos e produtos derivados de frutos</v>
          </cell>
          <cell r="D756" t="str">
            <v>Fruta utilizada como fruta</v>
          </cell>
          <cell r="E756" t="str">
            <v>Frutos diversos com casca não comestível, grandes</v>
          </cell>
          <cell r="F756">
            <v>59</v>
          </cell>
          <cell r="G756">
            <v>250</v>
          </cell>
          <cell r="H756">
            <v>0.3</v>
          </cell>
          <cell r="I756">
            <v>0.1</v>
          </cell>
          <cell r="J756">
            <v>0.1</v>
          </cell>
          <cell r="K756">
            <v>0.1</v>
          </cell>
          <cell r="L756">
            <v>0</v>
          </cell>
          <cell r="M756">
            <v>0</v>
          </cell>
          <cell r="N756">
            <v>11.7</v>
          </cell>
          <cell r="O756">
            <v>11.5</v>
          </cell>
          <cell r="P756">
            <v>0</v>
          </cell>
          <cell r="Q756">
            <v>0.2</v>
          </cell>
          <cell r="R756">
            <v>2.9</v>
          </cell>
          <cell r="S756">
            <v>0.5</v>
          </cell>
          <cell r="T756">
            <v>0</v>
          </cell>
          <cell r="U756">
            <v>0</v>
          </cell>
          <cell r="V756">
            <v>83.5</v>
          </cell>
          <cell r="W756">
            <v>0.6</v>
          </cell>
          <cell r="X756">
            <v>0</v>
          </cell>
          <cell r="Y756">
            <v>300</v>
          </cell>
          <cell r="Z756">
            <v>1800</v>
          </cell>
          <cell r="AA756">
            <v>0</v>
          </cell>
          <cell r="AB756">
            <v>1</v>
          </cell>
          <cell r="AC756">
            <v>0.04</v>
          </cell>
          <cell r="AD756">
            <v>0.05</v>
          </cell>
          <cell r="AE756">
            <v>0.5</v>
          </cell>
          <cell r="AF756">
            <v>0.6</v>
          </cell>
          <cell r="AG756">
            <v>0.1</v>
          </cell>
          <cell r="AH756">
            <v>0.13</v>
          </cell>
          <cell r="AI756">
            <v>0</v>
          </cell>
          <cell r="AJ756">
            <v>23</v>
          </cell>
          <cell r="AK756">
            <v>36</v>
          </cell>
          <cell r="AL756">
            <v>0.5</v>
          </cell>
          <cell r="AM756">
            <v>14</v>
          </cell>
          <cell r="AN756">
            <v>120</v>
          </cell>
          <cell r="AO756">
            <v>9</v>
          </cell>
          <cell r="AP756">
            <v>10</v>
          </cell>
          <cell r="AQ756">
            <v>13</v>
          </cell>
          <cell r="AR756">
            <v>0.2</v>
          </cell>
          <cell r="AS756">
            <v>0.1</v>
          </cell>
        </row>
        <row r="757">
          <cell r="A757">
            <v>1900000107</v>
          </cell>
          <cell r="B757" t="str">
            <v>Manga desidratada</v>
          </cell>
          <cell r="C757" t="str">
            <v>Frutos e produtos derivados de frutos</v>
          </cell>
          <cell r="D757" t="str">
            <v>Produtos de frutos processados</v>
          </cell>
          <cell r="E757" t="str">
            <v>Frutos secados</v>
          </cell>
          <cell r="F757">
            <v>340</v>
          </cell>
          <cell r="G757">
            <v>1440</v>
          </cell>
          <cell r="H757">
            <v>1.7</v>
          </cell>
          <cell r="I757">
            <v>0.6</v>
          </cell>
          <cell r="J757">
            <v>0.6</v>
          </cell>
          <cell r="K757">
            <v>0.6</v>
          </cell>
          <cell r="L757">
            <v>0</v>
          </cell>
          <cell r="M757">
            <v>0</v>
          </cell>
          <cell r="N757">
            <v>67.400000000000006</v>
          </cell>
          <cell r="O757">
            <v>66.2</v>
          </cell>
          <cell r="P757">
            <v>0</v>
          </cell>
          <cell r="Q757">
            <v>1.2</v>
          </cell>
          <cell r="R757">
            <v>16.7</v>
          </cell>
          <cell r="S757">
            <v>2.9</v>
          </cell>
          <cell r="T757">
            <v>0.2</v>
          </cell>
          <cell r="U757">
            <v>0</v>
          </cell>
          <cell r="V757">
            <v>5</v>
          </cell>
          <cell r="W757">
            <v>3.5</v>
          </cell>
          <cell r="X757">
            <v>0</v>
          </cell>
          <cell r="AA757">
            <v>0</v>
          </cell>
          <cell r="AB757">
            <v>5.76</v>
          </cell>
          <cell r="AD757">
            <v>0.28999999999999998</v>
          </cell>
          <cell r="AE757">
            <v>2.88</v>
          </cell>
          <cell r="AF757">
            <v>3.46</v>
          </cell>
          <cell r="AG757">
            <v>0.57999999999999996</v>
          </cell>
          <cell r="AH757">
            <v>0.75</v>
          </cell>
          <cell r="AI757">
            <v>0</v>
          </cell>
          <cell r="AK757">
            <v>207.3</v>
          </cell>
          <cell r="AL757">
            <v>2.88</v>
          </cell>
          <cell r="AM757">
            <v>81</v>
          </cell>
          <cell r="AN757">
            <v>660</v>
          </cell>
          <cell r="AO757">
            <v>52</v>
          </cell>
          <cell r="AP757">
            <v>58</v>
          </cell>
          <cell r="AQ757">
            <v>75</v>
          </cell>
          <cell r="AR757">
            <v>1.2</v>
          </cell>
          <cell r="AS757">
            <v>0.6</v>
          </cell>
        </row>
        <row r="758">
          <cell r="A758">
            <v>1900000030</v>
          </cell>
          <cell r="B758" t="str">
            <v>Manjericão fresco</v>
          </cell>
          <cell r="C758" t="str">
            <v>Produtos hortícolas e derivados</v>
          </cell>
          <cell r="D758" t="str">
            <v>Ervas e flores comestíveis</v>
          </cell>
          <cell r="E758" t="str">
            <v>Ervas aromáticas</v>
          </cell>
          <cell r="F758">
            <v>48</v>
          </cell>
          <cell r="G758">
            <v>200</v>
          </cell>
          <cell r="H758">
            <v>0.8</v>
          </cell>
          <cell r="I758">
            <v>0.1</v>
          </cell>
          <cell r="J758">
            <v>0.1</v>
          </cell>
          <cell r="K758">
            <v>0.5</v>
          </cell>
          <cell r="L758">
            <v>0.1</v>
          </cell>
          <cell r="M758">
            <v>0</v>
          </cell>
          <cell r="N758">
            <v>5.0999999999999996</v>
          </cell>
          <cell r="O758">
            <v>5.0999999999999996</v>
          </cell>
          <cell r="P758">
            <v>0</v>
          </cell>
          <cell r="Q758">
            <v>0</v>
          </cell>
          <cell r="R758">
            <v>3.9</v>
          </cell>
          <cell r="S758">
            <v>3.1</v>
          </cell>
          <cell r="T758">
            <v>0</v>
          </cell>
          <cell r="U758">
            <v>0</v>
          </cell>
          <cell r="V758">
            <v>88</v>
          </cell>
          <cell r="W758">
            <v>0</v>
          </cell>
          <cell r="X758">
            <v>0</v>
          </cell>
          <cell r="Y758">
            <v>660</v>
          </cell>
          <cell r="Z758">
            <v>3950</v>
          </cell>
          <cell r="AA758">
            <v>0</v>
          </cell>
          <cell r="AB758">
            <v>5</v>
          </cell>
          <cell r="AC758">
            <v>0.08</v>
          </cell>
          <cell r="AD758">
            <v>0.31</v>
          </cell>
          <cell r="AE758">
            <v>1.1000000000000001</v>
          </cell>
          <cell r="AF758">
            <v>1.6</v>
          </cell>
          <cell r="AG758">
            <v>0.5</v>
          </cell>
          <cell r="AH758">
            <v>0.09</v>
          </cell>
          <cell r="AI758">
            <v>0</v>
          </cell>
          <cell r="AJ758">
            <v>26</v>
          </cell>
          <cell r="AK758">
            <v>110</v>
          </cell>
          <cell r="AL758">
            <v>1.7</v>
          </cell>
          <cell r="AM758">
            <v>9</v>
          </cell>
          <cell r="AN758">
            <v>300</v>
          </cell>
          <cell r="AO758">
            <v>250</v>
          </cell>
          <cell r="AP758">
            <v>37</v>
          </cell>
          <cell r="AQ758">
            <v>11</v>
          </cell>
          <cell r="AR758">
            <v>5.5</v>
          </cell>
          <cell r="AS758">
            <v>0.7</v>
          </cell>
        </row>
        <row r="759">
          <cell r="A759">
            <v>1206</v>
          </cell>
          <cell r="B759" t="str">
            <v>Manjericão seco</v>
          </cell>
          <cell r="C759" t="str">
            <v>Leguminosas, frutos de casca rija, sementes oleaginosas e especiarias</v>
          </cell>
          <cell r="D759" t="str">
            <v xml:space="preserve">Especiarias </v>
          </cell>
          <cell r="E759" t="str">
            <v>Ervas secas</v>
          </cell>
          <cell r="F759">
            <v>244</v>
          </cell>
          <cell r="G759">
            <v>1010</v>
          </cell>
          <cell r="H759">
            <v>4.0999999999999996</v>
          </cell>
          <cell r="I759">
            <v>2.2000000000000002</v>
          </cell>
          <cell r="J759">
            <v>1.2</v>
          </cell>
          <cell r="K759">
            <v>0.5</v>
          </cell>
          <cell r="L759">
            <v>0.4</v>
          </cell>
          <cell r="M759">
            <v>0</v>
          </cell>
          <cell r="N759">
            <v>10</v>
          </cell>
          <cell r="O759">
            <v>1.7</v>
          </cell>
          <cell r="P759">
            <v>0</v>
          </cell>
          <cell r="Q759">
            <v>8.3000000000000007</v>
          </cell>
          <cell r="R759">
            <v>37.700000000000003</v>
          </cell>
          <cell r="S759">
            <v>23</v>
          </cell>
          <cell r="T759">
            <v>0.2</v>
          </cell>
          <cell r="U759">
            <v>0</v>
          </cell>
          <cell r="V759">
            <v>10.3</v>
          </cell>
          <cell r="W759">
            <v>0</v>
          </cell>
          <cell r="X759">
            <v>0</v>
          </cell>
          <cell r="Y759">
            <v>938</v>
          </cell>
          <cell r="Z759">
            <v>5630</v>
          </cell>
          <cell r="AA759">
            <v>0</v>
          </cell>
          <cell r="AB759">
            <v>10.7</v>
          </cell>
          <cell r="AC759">
            <v>0.08</v>
          </cell>
          <cell r="AD759">
            <v>1.2</v>
          </cell>
          <cell r="AE759">
            <v>4.9000000000000004</v>
          </cell>
          <cell r="AF759">
            <v>7.4</v>
          </cell>
          <cell r="AG759">
            <v>2.5</v>
          </cell>
          <cell r="AH759">
            <v>1.34</v>
          </cell>
          <cell r="AI759">
            <v>0</v>
          </cell>
          <cell r="AJ759">
            <v>1</v>
          </cell>
          <cell r="AK759">
            <v>1</v>
          </cell>
          <cell r="AL759">
            <v>14.8</v>
          </cell>
          <cell r="AM759">
            <v>76</v>
          </cell>
          <cell r="AN759">
            <v>2630</v>
          </cell>
          <cell r="AO759">
            <v>2240</v>
          </cell>
          <cell r="AP759">
            <v>270</v>
          </cell>
          <cell r="AQ759">
            <v>710</v>
          </cell>
          <cell r="AR759">
            <v>90</v>
          </cell>
          <cell r="AS759">
            <v>7.1</v>
          </cell>
        </row>
        <row r="760">
          <cell r="A760">
            <v>1208</v>
          </cell>
          <cell r="B760" t="str">
            <v>Manjerona seca</v>
          </cell>
          <cell r="C760" t="str">
            <v>Leguminosas, frutos de casca rija, sementes oleaginosas e especiarias</v>
          </cell>
          <cell r="D760" t="str">
            <v xml:space="preserve">Especiarias </v>
          </cell>
          <cell r="E760" t="str">
            <v>Ervas secas</v>
          </cell>
          <cell r="F760">
            <v>320</v>
          </cell>
          <cell r="G760">
            <v>1340</v>
          </cell>
          <cell r="H760">
            <v>7</v>
          </cell>
          <cell r="I760">
            <v>1.2</v>
          </cell>
          <cell r="J760">
            <v>2.6</v>
          </cell>
          <cell r="K760">
            <v>1.1000000000000001</v>
          </cell>
          <cell r="L760">
            <v>1</v>
          </cell>
          <cell r="M760">
            <v>0</v>
          </cell>
          <cell r="N760">
            <v>42.5</v>
          </cell>
          <cell r="O760">
            <v>42.5</v>
          </cell>
          <cell r="P760">
            <v>0</v>
          </cell>
          <cell r="Q760">
            <v>0</v>
          </cell>
          <cell r="R760">
            <v>18.100000000000001</v>
          </cell>
          <cell r="S760">
            <v>12.7</v>
          </cell>
          <cell r="T760">
            <v>0.2</v>
          </cell>
          <cell r="U760">
            <v>0</v>
          </cell>
          <cell r="V760">
            <v>7.6</v>
          </cell>
          <cell r="W760">
            <v>0</v>
          </cell>
          <cell r="X760">
            <v>0</v>
          </cell>
          <cell r="Y760">
            <v>807</v>
          </cell>
          <cell r="Z760">
            <v>4842</v>
          </cell>
          <cell r="AA760">
            <v>0</v>
          </cell>
          <cell r="AB760">
            <v>9.15</v>
          </cell>
          <cell r="AC760">
            <v>0.28999999999999998</v>
          </cell>
          <cell r="AD760">
            <v>0.32</v>
          </cell>
          <cell r="AE760">
            <v>4.0999999999999996</v>
          </cell>
          <cell r="AF760">
            <v>6.6</v>
          </cell>
          <cell r="AG760">
            <v>2.5</v>
          </cell>
          <cell r="AH760">
            <v>0</v>
          </cell>
          <cell r="AI760">
            <v>0</v>
          </cell>
          <cell r="AJ760">
            <v>0</v>
          </cell>
          <cell r="AK760">
            <v>0</v>
          </cell>
          <cell r="AL760">
            <v>4.22</v>
          </cell>
          <cell r="AM760">
            <v>77</v>
          </cell>
          <cell r="AN760">
            <v>1520</v>
          </cell>
          <cell r="AO760">
            <v>1990</v>
          </cell>
          <cell r="AP760">
            <v>310</v>
          </cell>
          <cell r="AQ760">
            <v>200</v>
          </cell>
          <cell r="AR760">
            <v>120</v>
          </cell>
          <cell r="AS760">
            <v>3.6</v>
          </cell>
        </row>
        <row r="761">
          <cell r="A761">
            <v>385</v>
          </cell>
          <cell r="B761" t="str">
            <v>Manteiga com sal</v>
          </cell>
          <cell r="C761" t="str">
            <v>Óleos e gorduras de origem animal e vegetal e seus derivados</v>
          </cell>
          <cell r="D761" t="str">
            <v>Emulsões de gordura e gorduras misturadas</v>
          </cell>
          <cell r="E761" t="str">
            <v>Manteiga</v>
          </cell>
          <cell r="F761">
            <v>739</v>
          </cell>
          <cell r="G761">
            <v>3040</v>
          </cell>
          <cell r="H761">
            <v>81.8</v>
          </cell>
          <cell r="I761">
            <v>46.3</v>
          </cell>
          <cell r="J761">
            <v>18.899999999999999</v>
          </cell>
          <cell r="K761">
            <v>2.4</v>
          </cell>
          <cell r="L761">
            <v>2</v>
          </cell>
          <cell r="M761">
            <v>3.3</v>
          </cell>
          <cell r="N761">
            <v>0.7</v>
          </cell>
          <cell r="O761">
            <v>0.7</v>
          </cell>
          <cell r="P761">
            <v>0</v>
          </cell>
          <cell r="Q761">
            <v>0</v>
          </cell>
          <cell r="R761">
            <v>0</v>
          </cell>
          <cell r="S761">
            <v>0.1</v>
          </cell>
          <cell r="T761">
            <v>1.9</v>
          </cell>
          <cell r="U761">
            <v>0</v>
          </cell>
          <cell r="V761">
            <v>16</v>
          </cell>
          <cell r="W761">
            <v>0</v>
          </cell>
          <cell r="X761">
            <v>230</v>
          </cell>
          <cell r="Y761">
            <v>565</v>
          </cell>
          <cell r="Z761">
            <v>45</v>
          </cell>
          <cell r="AA761">
            <v>0.7</v>
          </cell>
          <cell r="AB761">
            <v>2</v>
          </cell>
          <cell r="AC761">
            <v>0</v>
          </cell>
          <cell r="AD761">
            <v>0.02</v>
          </cell>
          <cell r="AE761">
            <v>0</v>
          </cell>
          <cell r="AF761">
            <v>0</v>
          </cell>
          <cell r="AG761">
            <v>0</v>
          </cell>
          <cell r="AH761">
            <v>0.01</v>
          </cell>
          <cell r="AI761">
            <v>0</v>
          </cell>
          <cell r="AJ761">
            <v>0</v>
          </cell>
          <cell r="AK761">
            <v>0</v>
          </cell>
          <cell r="AL761">
            <v>1.9</v>
          </cell>
          <cell r="AM761">
            <v>750</v>
          </cell>
          <cell r="AN761">
            <v>15</v>
          </cell>
          <cell r="AO761">
            <v>15</v>
          </cell>
          <cell r="AP761">
            <v>24</v>
          </cell>
          <cell r="AQ761">
            <v>2</v>
          </cell>
          <cell r="AR761">
            <v>0.2</v>
          </cell>
          <cell r="AS761">
            <v>0.1</v>
          </cell>
        </row>
        <row r="762">
          <cell r="A762">
            <v>386</v>
          </cell>
          <cell r="B762" t="str">
            <v>Manteiga sem sal</v>
          </cell>
          <cell r="C762" t="str">
            <v>Óleos e gorduras de origem animal e vegetal e seus derivados</v>
          </cell>
          <cell r="D762" t="str">
            <v>Emulsões de gordura e gorduras misturadas</v>
          </cell>
          <cell r="E762" t="str">
            <v>Manteiga</v>
          </cell>
          <cell r="F762">
            <v>750</v>
          </cell>
          <cell r="G762">
            <v>3080</v>
          </cell>
          <cell r="H762">
            <v>83</v>
          </cell>
          <cell r="I762">
            <v>47</v>
          </cell>
          <cell r="J762">
            <v>19.2</v>
          </cell>
          <cell r="K762">
            <v>2.4</v>
          </cell>
          <cell r="L762">
            <v>2</v>
          </cell>
          <cell r="M762">
            <v>3.3</v>
          </cell>
          <cell r="N762">
            <v>0.7</v>
          </cell>
          <cell r="O762">
            <v>0.7</v>
          </cell>
          <cell r="P762">
            <v>0</v>
          </cell>
          <cell r="Q762">
            <v>0</v>
          </cell>
          <cell r="R762">
            <v>0</v>
          </cell>
          <cell r="S762">
            <v>0.1</v>
          </cell>
          <cell r="T762">
            <v>0</v>
          </cell>
          <cell r="U762">
            <v>0</v>
          </cell>
          <cell r="V762">
            <v>16</v>
          </cell>
          <cell r="W762">
            <v>0</v>
          </cell>
          <cell r="X762">
            <v>230</v>
          </cell>
          <cell r="Y762">
            <v>565</v>
          </cell>
          <cell r="Z762">
            <v>45</v>
          </cell>
          <cell r="AA762">
            <v>0.7</v>
          </cell>
          <cell r="AB762">
            <v>2</v>
          </cell>
          <cell r="AC762">
            <v>0</v>
          </cell>
          <cell r="AD762">
            <v>0.02</v>
          </cell>
          <cell r="AE762">
            <v>0</v>
          </cell>
          <cell r="AF762">
            <v>0</v>
          </cell>
          <cell r="AG762">
            <v>0</v>
          </cell>
          <cell r="AH762">
            <v>0.01</v>
          </cell>
          <cell r="AI762">
            <v>0</v>
          </cell>
          <cell r="AJ762">
            <v>0</v>
          </cell>
          <cell r="AK762">
            <v>0</v>
          </cell>
          <cell r="AL762">
            <v>0.2</v>
          </cell>
          <cell r="AM762">
            <v>8</v>
          </cell>
          <cell r="AN762">
            <v>15</v>
          </cell>
          <cell r="AO762">
            <v>15</v>
          </cell>
          <cell r="AP762">
            <v>24</v>
          </cell>
          <cell r="AQ762">
            <v>2</v>
          </cell>
          <cell r="AR762">
            <v>0.2</v>
          </cell>
          <cell r="AS762">
            <v>0.1</v>
          </cell>
        </row>
        <row r="763">
          <cell r="A763">
            <v>1900000009</v>
          </cell>
          <cell r="B763" t="str">
            <v>Maracujá</v>
          </cell>
          <cell r="C763" t="str">
            <v>Frutos e produtos derivados de frutos</v>
          </cell>
          <cell r="D763" t="str">
            <v>Fruta utilizada como fruta</v>
          </cell>
          <cell r="E763" t="str">
            <v>Frutos diversos com casca não comestível, pequenos</v>
          </cell>
          <cell r="F763">
            <v>52</v>
          </cell>
          <cell r="G763">
            <v>221</v>
          </cell>
          <cell r="H763">
            <v>0.4</v>
          </cell>
          <cell r="I763">
            <v>0.1</v>
          </cell>
          <cell r="J763">
            <v>0.1</v>
          </cell>
          <cell r="K763">
            <v>0.2</v>
          </cell>
          <cell r="L763">
            <v>0.2</v>
          </cell>
          <cell r="M763">
            <v>0</v>
          </cell>
          <cell r="N763">
            <v>5.7</v>
          </cell>
          <cell r="O763">
            <v>5.7</v>
          </cell>
          <cell r="P763">
            <v>0</v>
          </cell>
          <cell r="Q763">
            <v>0</v>
          </cell>
          <cell r="R763">
            <v>3.3</v>
          </cell>
          <cell r="S763">
            <v>2.6</v>
          </cell>
          <cell r="T763">
            <v>0</v>
          </cell>
          <cell r="U763">
            <v>0</v>
          </cell>
          <cell r="V763">
            <v>74.900000000000006</v>
          </cell>
          <cell r="W763">
            <v>3</v>
          </cell>
          <cell r="X763">
            <v>0</v>
          </cell>
          <cell r="Y763">
            <v>125</v>
          </cell>
          <cell r="Z763">
            <v>750</v>
          </cell>
          <cell r="AA763">
            <v>0</v>
          </cell>
          <cell r="AB763">
            <v>0.5</v>
          </cell>
          <cell r="AC763">
            <v>0.03</v>
          </cell>
          <cell r="AD763">
            <v>0.12</v>
          </cell>
          <cell r="AE763">
            <v>1.5</v>
          </cell>
          <cell r="AF763">
            <v>1.9</v>
          </cell>
          <cell r="AG763">
            <v>0.4</v>
          </cell>
          <cell r="AH763">
            <v>0.1</v>
          </cell>
          <cell r="AI763">
            <v>0</v>
          </cell>
          <cell r="AJ763">
            <v>23</v>
          </cell>
          <cell r="AK763">
            <v>9.1999999999999993</v>
          </cell>
          <cell r="AL763">
            <v>0.79</v>
          </cell>
          <cell r="AM763">
            <v>19</v>
          </cell>
          <cell r="AN763">
            <v>200</v>
          </cell>
          <cell r="AO763">
            <v>11</v>
          </cell>
          <cell r="AP763">
            <v>64</v>
          </cell>
          <cell r="AQ763">
            <v>29</v>
          </cell>
          <cell r="AR763">
            <v>1.3</v>
          </cell>
          <cell r="AS763">
            <v>0.8</v>
          </cell>
          <cell r="AT763">
            <v>1</v>
          </cell>
        </row>
        <row r="764">
          <cell r="A764">
            <v>100300002</v>
          </cell>
          <cell r="B764" t="str">
            <v>Margarina</v>
          </cell>
          <cell r="C764" t="str">
            <v>Óleos e gorduras de origem animal e vegetal e seus derivados</v>
          </cell>
          <cell r="D764" t="str">
            <v>Emulsões de gordura e gorduras misturadas</v>
          </cell>
          <cell r="E764" t="str">
            <v>Margarinas e similares</v>
          </cell>
          <cell r="F764">
            <v>740</v>
          </cell>
          <cell r="G764">
            <v>3040</v>
          </cell>
          <cell r="H764">
            <v>82</v>
          </cell>
          <cell r="I764">
            <v>35.4</v>
          </cell>
          <cell r="J764">
            <v>23</v>
          </cell>
          <cell r="K764">
            <v>16.899999999999999</v>
          </cell>
          <cell r="L764">
            <v>15.5</v>
          </cell>
          <cell r="M764">
            <v>2.4</v>
          </cell>
          <cell r="N764">
            <v>0.4</v>
          </cell>
          <cell r="O764">
            <v>0.4</v>
          </cell>
          <cell r="P764">
            <v>0</v>
          </cell>
          <cell r="Q764">
            <v>0</v>
          </cell>
          <cell r="R764">
            <v>0</v>
          </cell>
          <cell r="S764">
            <v>0.1</v>
          </cell>
          <cell r="T764">
            <v>2.8</v>
          </cell>
          <cell r="U764">
            <v>0</v>
          </cell>
          <cell r="V764">
            <v>14.4</v>
          </cell>
          <cell r="W764">
            <v>0</v>
          </cell>
          <cell r="X764">
            <v>151</v>
          </cell>
          <cell r="Y764">
            <v>305</v>
          </cell>
          <cell r="Z764">
            <v>133</v>
          </cell>
          <cell r="AA764">
            <v>0.1</v>
          </cell>
          <cell r="AB764">
            <v>12</v>
          </cell>
          <cell r="AC764">
            <v>0</v>
          </cell>
          <cell r="AD764">
            <v>0</v>
          </cell>
          <cell r="AE764">
            <v>0</v>
          </cell>
          <cell r="AF764">
            <v>0</v>
          </cell>
          <cell r="AG764">
            <v>0</v>
          </cell>
          <cell r="AH764">
            <v>0</v>
          </cell>
          <cell r="AI764">
            <v>0</v>
          </cell>
          <cell r="AJ764">
            <v>0</v>
          </cell>
          <cell r="AK764">
            <v>0</v>
          </cell>
          <cell r="AL764">
            <v>3.1</v>
          </cell>
          <cell r="AM764">
            <v>1120</v>
          </cell>
          <cell r="AN764">
            <v>6.7</v>
          </cell>
          <cell r="AO764">
            <v>3</v>
          </cell>
          <cell r="AP764">
            <v>5.7</v>
          </cell>
          <cell r="AQ764">
            <v>1</v>
          </cell>
          <cell r="AR764">
            <v>0.3</v>
          </cell>
          <cell r="AS764">
            <v>0.1</v>
          </cell>
        </row>
        <row r="765">
          <cell r="A765">
            <v>384</v>
          </cell>
          <cell r="B765" t="str">
            <v>Margarina 3/4, de girassol</v>
          </cell>
          <cell r="C765" t="str">
            <v>Óleos e gorduras de origem animal e vegetal e seus derivados</v>
          </cell>
          <cell r="D765" t="str">
            <v>Emulsões de gordura e gorduras misturadas</v>
          </cell>
          <cell r="E765" t="str">
            <v>Margarinas e similares</v>
          </cell>
          <cell r="F765">
            <v>524</v>
          </cell>
          <cell r="G765">
            <v>2150</v>
          </cell>
          <cell r="H765">
            <v>58</v>
          </cell>
          <cell r="I765">
            <v>13.7</v>
          </cell>
          <cell r="J765">
            <v>13</v>
          </cell>
          <cell r="K765">
            <v>30.6</v>
          </cell>
          <cell r="L765">
            <v>30.5</v>
          </cell>
          <cell r="M765">
            <v>1.4</v>
          </cell>
          <cell r="N765">
            <v>0.3</v>
          </cell>
          <cell r="O765">
            <v>0.3</v>
          </cell>
          <cell r="P765">
            <v>0</v>
          </cell>
          <cell r="Q765">
            <v>0</v>
          </cell>
          <cell r="R765">
            <v>0</v>
          </cell>
          <cell r="S765">
            <v>0.1</v>
          </cell>
          <cell r="T765">
            <v>0.6</v>
          </cell>
          <cell r="U765">
            <v>0</v>
          </cell>
          <cell r="V765">
            <v>40.799999999999997</v>
          </cell>
          <cell r="W765">
            <v>0</v>
          </cell>
          <cell r="X765">
            <v>1</v>
          </cell>
          <cell r="Y765">
            <v>1090</v>
          </cell>
          <cell r="Z765">
            <v>0</v>
          </cell>
          <cell r="AA765">
            <v>5</v>
          </cell>
          <cell r="AB765">
            <v>18</v>
          </cell>
          <cell r="AC765">
            <v>0</v>
          </cell>
          <cell r="AD765">
            <v>0</v>
          </cell>
          <cell r="AE765">
            <v>0</v>
          </cell>
          <cell r="AF765">
            <v>0</v>
          </cell>
          <cell r="AG765">
            <v>0</v>
          </cell>
          <cell r="AH765">
            <v>0</v>
          </cell>
          <cell r="AI765">
            <v>0</v>
          </cell>
          <cell r="AJ765">
            <v>0</v>
          </cell>
          <cell r="AK765">
            <v>0</v>
          </cell>
          <cell r="AL765">
            <v>1.9</v>
          </cell>
          <cell r="AM765">
            <v>240</v>
          </cell>
          <cell r="AN765">
            <v>21</v>
          </cell>
          <cell r="AO765">
            <v>7</v>
          </cell>
          <cell r="AP765">
            <v>12</v>
          </cell>
          <cell r="AQ765">
            <v>2</v>
          </cell>
          <cell r="AR765">
            <v>0.1</v>
          </cell>
          <cell r="AS765">
            <v>0.1</v>
          </cell>
        </row>
        <row r="766">
          <cell r="A766">
            <v>380</v>
          </cell>
          <cell r="B766" t="str">
            <v>Margarina culinária para folhados, com sal</v>
          </cell>
          <cell r="C766" t="str">
            <v>Óleos e gorduras de origem animal e vegetal e seus derivados</v>
          </cell>
          <cell r="D766" t="str">
            <v>Emulsões de gordura e gorduras misturadas</v>
          </cell>
          <cell r="E766" t="str">
            <v>Mistura de óleos e gorduras</v>
          </cell>
          <cell r="F766">
            <v>772</v>
          </cell>
          <cell r="G766">
            <v>3170</v>
          </cell>
          <cell r="H766">
            <v>85.5</v>
          </cell>
          <cell r="I766">
            <v>31.4</v>
          </cell>
          <cell r="J766">
            <v>26.1</v>
          </cell>
          <cell r="K766">
            <v>13.2</v>
          </cell>
          <cell r="L766">
            <v>12.4</v>
          </cell>
          <cell r="M766">
            <v>3.6</v>
          </cell>
          <cell r="N766">
            <v>0.4</v>
          </cell>
          <cell r="O766">
            <v>0.4</v>
          </cell>
          <cell r="P766">
            <v>0</v>
          </cell>
          <cell r="Q766">
            <v>0</v>
          </cell>
          <cell r="R766">
            <v>0</v>
          </cell>
          <cell r="S766">
            <v>0.1</v>
          </cell>
          <cell r="T766">
            <v>2.4</v>
          </cell>
          <cell r="U766">
            <v>0</v>
          </cell>
          <cell r="V766">
            <v>11.3</v>
          </cell>
          <cell r="W766">
            <v>0</v>
          </cell>
          <cell r="X766">
            <v>225</v>
          </cell>
          <cell r="Y766">
            <v>157</v>
          </cell>
          <cell r="Z766">
            <v>0</v>
          </cell>
          <cell r="AA766">
            <v>0</v>
          </cell>
          <cell r="AB766">
            <v>36</v>
          </cell>
          <cell r="AC766">
            <v>0</v>
          </cell>
          <cell r="AD766">
            <v>0</v>
          </cell>
          <cell r="AE766">
            <v>0</v>
          </cell>
          <cell r="AF766">
            <v>0</v>
          </cell>
          <cell r="AG766">
            <v>0</v>
          </cell>
          <cell r="AH766">
            <v>0</v>
          </cell>
          <cell r="AI766">
            <v>0</v>
          </cell>
          <cell r="AJ766">
            <v>0</v>
          </cell>
          <cell r="AK766">
            <v>0</v>
          </cell>
          <cell r="AL766">
            <v>2.7</v>
          </cell>
          <cell r="AM766">
            <v>970</v>
          </cell>
          <cell r="AN766">
            <v>8</v>
          </cell>
          <cell r="AO766">
            <v>3</v>
          </cell>
          <cell r="AP766">
            <v>5</v>
          </cell>
          <cell r="AQ766">
            <v>1</v>
          </cell>
          <cell r="AR766">
            <v>0.3</v>
          </cell>
          <cell r="AS766">
            <v>0.1</v>
          </cell>
        </row>
        <row r="767">
          <cell r="A767">
            <v>379</v>
          </cell>
          <cell r="B767" t="str">
            <v>Margarina industrial para pastelaria, com sal</v>
          </cell>
          <cell r="C767" t="str">
            <v>Óleos e gorduras de origem animal e vegetal e seus derivados</v>
          </cell>
          <cell r="D767" t="str">
            <v>Emulsões de gordura e gorduras misturadas</v>
          </cell>
          <cell r="E767" t="str">
            <v>Mistura de óleos e gorduras</v>
          </cell>
          <cell r="F767">
            <v>727</v>
          </cell>
          <cell r="G767">
            <v>2990</v>
          </cell>
          <cell r="H767">
            <v>80.5</v>
          </cell>
          <cell r="I767">
            <v>34.700000000000003</v>
          </cell>
          <cell r="J767">
            <v>25.7</v>
          </cell>
          <cell r="K767">
            <v>15.1</v>
          </cell>
          <cell r="L767">
            <v>14</v>
          </cell>
          <cell r="M767">
            <v>3.6</v>
          </cell>
          <cell r="N767">
            <v>0.4</v>
          </cell>
          <cell r="O767">
            <v>0.4</v>
          </cell>
          <cell r="P767">
            <v>0</v>
          </cell>
          <cell r="Q767">
            <v>0</v>
          </cell>
          <cell r="R767">
            <v>0</v>
          </cell>
          <cell r="S767">
            <v>0.1</v>
          </cell>
          <cell r="T767">
            <v>3</v>
          </cell>
          <cell r="U767">
            <v>0</v>
          </cell>
          <cell r="V767">
            <v>16</v>
          </cell>
          <cell r="W767">
            <v>0</v>
          </cell>
          <cell r="X767">
            <v>225</v>
          </cell>
          <cell r="Y767">
            <v>157</v>
          </cell>
          <cell r="Z767">
            <v>0</v>
          </cell>
          <cell r="AA767">
            <v>0</v>
          </cell>
          <cell r="AB767">
            <v>0</v>
          </cell>
          <cell r="AC767">
            <v>0</v>
          </cell>
          <cell r="AD767">
            <v>0</v>
          </cell>
          <cell r="AE767">
            <v>0</v>
          </cell>
          <cell r="AF767">
            <v>0</v>
          </cell>
          <cell r="AG767">
            <v>0</v>
          </cell>
          <cell r="AH767">
            <v>0</v>
          </cell>
          <cell r="AI767">
            <v>0</v>
          </cell>
          <cell r="AJ767">
            <v>0</v>
          </cell>
          <cell r="AK767">
            <v>0</v>
          </cell>
          <cell r="AL767">
            <v>3.3</v>
          </cell>
          <cell r="AM767">
            <v>1200</v>
          </cell>
          <cell r="AN767">
            <v>6</v>
          </cell>
          <cell r="AO767">
            <v>3</v>
          </cell>
          <cell r="AP767">
            <v>6</v>
          </cell>
          <cell r="AQ767">
            <v>1</v>
          </cell>
          <cell r="AR767">
            <v>0.3</v>
          </cell>
          <cell r="AS767">
            <v>0.1</v>
          </cell>
        </row>
        <row r="768">
          <cell r="A768">
            <v>381</v>
          </cell>
          <cell r="B768" t="str">
            <v>Margarina vegetal culinária, 80% gordura, com sal</v>
          </cell>
          <cell r="C768" t="str">
            <v>Óleos e gorduras de origem animal e vegetal e seus derivados</v>
          </cell>
          <cell r="D768" t="str">
            <v>Emulsões de gordura e gorduras misturadas</v>
          </cell>
          <cell r="E768" t="str">
            <v>Margarinas e similares</v>
          </cell>
          <cell r="F768">
            <v>722</v>
          </cell>
          <cell r="G768">
            <v>2970</v>
          </cell>
          <cell r="H768">
            <v>80</v>
          </cell>
          <cell r="I768">
            <v>40.200000000000003</v>
          </cell>
          <cell r="J768">
            <v>17.2</v>
          </cell>
          <cell r="K768">
            <v>22.3</v>
          </cell>
          <cell r="L768">
            <v>20.100000000000001</v>
          </cell>
          <cell r="M768">
            <v>0</v>
          </cell>
          <cell r="N768">
            <v>0.4</v>
          </cell>
          <cell r="O768">
            <v>0.4</v>
          </cell>
          <cell r="P768">
            <v>0</v>
          </cell>
          <cell r="Q768">
            <v>0</v>
          </cell>
          <cell r="R768">
            <v>0</v>
          </cell>
          <cell r="S768">
            <v>0.1</v>
          </cell>
          <cell r="T768">
            <v>3</v>
          </cell>
          <cell r="U768">
            <v>0</v>
          </cell>
          <cell r="V768">
            <v>16</v>
          </cell>
          <cell r="W768">
            <v>0</v>
          </cell>
          <cell r="X768">
            <v>2</v>
          </cell>
          <cell r="Y768">
            <v>600</v>
          </cell>
          <cell r="Z768">
            <v>400</v>
          </cell>
          <cell r="AA768">
            <v>0.2</v>
          </cell>
          <cell r="AB768">
            <v>0</v>
          </cell>
          <cell r="AC768">
            <v>0</v>
          </cell>
          <cell r="AD768">
            <v>0</v>
          </cell>
          <cell r="AE768">
            <v>0</v>
          </cell>
          <cell r="AF768">
            <v>0</v>
          </cell>
          <cell r="AG768">
            <v>0</v>
          </cell>
          <cell r="AH768">
            <v>0</v>
          </cell>
          <cell r="AI768">
            <v>0</v>
          </cell>
          <cell r="AJ768">
            <v>0</v>
          </cell>
          <cell r="AK768">
            <v>0</v>
          </cell>
          <cell r="AL768">
            <v>3.3</v>
          </cell>
          <cell r="AM768">
            <v>1200</v>
          </cell>
          <cell r="AN768">
            <v>6</v>
          </cell>
          <cell r="AO768">
            <v>3</v>
          </cell>
          <cell r="AP768">
            <v>6</v>
          </cell>
          <cell r="AQ768">
            <v>1</v>
          </cell>
          <cell r="AR768">
            <v>0.3</v>
          </cell>
          <cell r="AS768">
            <v>0.1</v>
          </cell>
        </row>
        <row r="769">
          <cell r="A769">
            <v>382</v>
          </cell>
          <cell r="B769" t="str">
            <v>Margarina vegetal culinária, com alho e sal</v>
          </cell>
          <cell r="C769" t="str">
            <v>Óleos e gorduras de origem animal e vegetal e seus derivados</v>
          </cell>
          <cell r="D769" t="str">
            <v>Emulsões de gordura e gorduras misturadas</v>
          </cell>
          <cell r="E769" t="str">
            <v>Margarinas e similares</v>
          </cell>
          <cell r="F769">
            <v>692</v>
          </cell>
          <cell r="G769">
            <v>2850</v>
          </cell>
          <cell r="H769">
            <v>74.3</v>
          </cell>
          <cell r="I769">
            <v>29.7</v>
          </cell>
          <cell r="J769">
            <v>23.6</v>
          </cell>
          <cell r="K769">
            <v>20.6</v>
          </cell>
          <cell r="L769">
            <v>18.5</v>
          </cell>
          <cell r="M769">
            <v>0</v>
          </cell>
          <cell r="N769">
            <v>4.4000000000000004</v>
          </cell>
          <cell r="O769">
            <v>0.9</v>
          </cell>
          <cell r="P769">
            <v>0</v>
          </cell>
          <cell r="Q769">
            <v>3.5</v>
          </cell>
          <cell r="R769">
            <v>0.7</v>
          </cell>
          <cell r="S769">
            <v>1</v>
          </cell>
          <cell r="T769">
            <v>3</v>
          </cell>
          <cell r="U769">
            <v>0</v>
          </cell>
          <cell r="V769">
            <v>16</v>
          </cell>
          <cell r="W769">
            <v>0</v>
          </cell>
          <cell r="X769">
            <v>2</v>
          </cell>
          <cell r="Y769">
            <v>560</v>
          </cell>
          <cell r="Z769">
            <v>372</v>
          </cell>
          <cell r="AA769">
            <v>5</v>
          </cell>
          <cell r="AB769">
            <v>0</v>
          </cell>
          <cell r="AC769">
            <v>0.03</v>
          </cell>
          <cell r="AD769">
            <v>0.01</v>
          </cell>
          <cell r="AE769">
            <v>0.05</v>
          </cell>
          <cell r="AF769">
            <v>0.35</v>
          </cell>
          <cell r="AG769">
            <v>0.3</v>
          </cell>
          <cell r="AH769">
            <v>7.0000000000000007E-2</v>
          </cell>
          <cell r="AI769">
            <v>0</v>
          </cell>
          <cell r="AJ769">
            <v>0</v>
          </cell>
          <cell r="AK769">
            <v>0</v>
          </cell>
          <cell r="AL769">
            <v>3.4</v>
          </cell>
          <cell r="AM769">
            <v>1200</v>
          </cell>
          <cell r="AN769">
            <v>100</v>
          </cell>
          <cell r="AO769">
            <v>8</v>
          </cell>
          <cell r="AP769">
            <v>21</v>
          </cell>
          <cell r="AQ769">
            <v>5</v>
          </cell>
          <cell r="AR769">
            <v>0.6</v>
          </cell>
          <cell r="AS769">
            <v>0.3</v>
          </cell>
        </row>
        <row r="770">
          <cell r="A770">
            <v>672</v>
          </cell>
          <cell r="B770" t="str">
            <v>Marmelada</v>
          </cell>
          <cell r="C770" t="str">
            <v>Açúcar e similares, confeitaria e sobremesas doces à base de água</v>
          </cell>
          <cell r="D770" t="str">
            <v>Confeitaria incluindo chocolate</v>
          </cell>
          <cell r="E770" t="str">
            <v>Barras doces e outras massas doces</v>
          </cell>
          <cell r="F770">
            <v>284</v>
          </cell>
          <cell r="G770">
            <v>1200</v>
          </cell>
          <cell r="H770">
            <v>0</v>
          </cell>
          <cell r="I770">
            <v>0</v>
          </cell>
          <cell r="J770">
            <v>0</v>
          </cell>
          <cell r="K770">
            <v>0</v>
          </cell>
          <cell r="L770">
            <v>0</v>
          </cell>
          <cell r="M770">
            <v>0</v>
          </cell>
          <cell r="N770">
            <v>69.7</v>
          </cell>
          <cell r="O770">
            <v>69.7</v>
          </cell>
          <cell r="P770">
            <v>0</v>
          </cell>
          <cell r="Q770">
            <v>0</v>
          </cell>
          <cell r="R770">
            <v>2.2000000000000002</v>
          </cell>
          <cell r="S770">
            <v>0.1</v>
          </cell>
          <cell r="T770">
            <v>0</v>
          </cell>
          <cell r="U770">
            <v>0</v>
          </cell>
          <cell r="V770">
            <v>24.1</v>
          </cell>
          <cell r="W770">
            <v>0</v>
          </cell>
          <cell r="X770">
            <v>0</v>
          </cell>
          <cell r="Y770">
            <v>0</v>
          </cell>
          <cell r="Z770">
            <v>0</v>
          </cell>
          <cell r="AA770">
            <v>0</v>
          </cell>
          <cell r="AB770">
            <v>0</v>
          </cell>
          <cell r="AC770">
            <v>0</v>
          </cell>
          <cell r="AD770">
            <v>0</v>
          </cell>
          <cell r="AE770">
            <v>0</v>
          </cell>
          <cell r="AF770">
            <v>0</v>
          </cell>
          <cell r="AG770">
            <v>0</v>
          </cell>
          <cell r="AH770">
            <v>0</v>
          </cell>
          <cell r="AI770">
            <v>0</v>
          </cell>
          <cell r="AJ770">
            <v>0</v>
          </cell>
          <cell r="AK770">
            <v>0</v>
          </cell>
          <cell r="AL770">
            <v>0.3</v>
          </cell>
          <cell r="AM770">
            <v>2</v>
          </cell>
          <cell r="AN770">
            <v>120</v>
          </cell>
          <cell r="AO770">
            <v>8</v>
          </cell>
          <cell r="AP770">
            <v>7</v>
          </cell>
          <cell r="AQ770">
            <v>5</v>
          </cell>
          <cell r="AR770">
            <v>2</v>
          </cell>
          <cell r="AS770">
            <v>0.1</v>
          </cell>
          <cell r="AU770">
            <v>1.7</v>
          </cell>
        </row>
        <row r="771">
          <cell r="A771">
            <v>671</v>
          </cell>
          <cell r="B771" t="str">
            <v>Marmelo</v>
          </cell>
          <cell r="C771" t="str">
            <v>Frutos e produtos derivados de frutos</v>
          </cell>
          <cell r="D771" t="str">
            <v>Fruta utilizada como fruta</v>
          </cell>
          <cell r="E771" t="str">
            <v>Frutos pomáceos</v>
          </cell>
          <cell r="F771">
            <v>53</v>
          </cell>
          <cell r="G771">
            <v>223</v>
          </cell>
          <cell r="H771">
            <v>0.2</v>
          </cell>
          <cell r="I771">
            <v>0</v>
          </cell>
          <cell r="J771">
            <v>0.1</v>
          </cell>
          <cell r="K771">
            <v>0.1</v>
          </cell>
          <cell r="L771">
            <v>0.1</v>
          </cell>
          <cell r="M771">
            <v>0</v>
          </cell>
          <cell r="N771">
            <v>9.3000000000000007</v>
          </cell>
          <cell r="O771">
            <v>9.3000000000000007</v>
          </cell>
          <cell r="P771">
            <v>0</v>
          </cell>
          <cell r="Q771">
            <v>0</v>
          </cell>
          <cell r="R771">
            <v>6</v>
          </cell>
          <cell r="S771">
            <v>0.3</v>
          </cell>
          <cell r="T771">
            <v>0</v>
          </cell>
          <cell r="U771">
            <v>0</v>
          </cell>
          <cell r="V771">
            <v>83.6</v>
          </cell>
          <cell r="W771">
            <v>0.3</v>
          </cell>
          <cell r="X771">
            <v>0</v>
          </cell>
          <cell r="Y771">
            <v>5</v>
          </cell>
          <cell r="Z771">
            <v>29</v>
          </cell>
          <cell r="AA771">
            <v>0</v>
          </cell>
          <cell r="AB771">
            <v>0.55000000000000004</v>
          </cell>
          <cell r="AC771">
            <v>0.02</v>
          </cell>
          <cell r="AD771">
            <v>0.04</v>
          </cell>
          <cell r="AE771">
            <v>0.1</v>
          </cell>
          <cell r="AF771">
            <v>0.2</v>
          </cell>
          <cell r="AG771">
            <v>0.1</v>
          </cell>
          <cell r="AH771">
            <v>0.04</v>
          </cell>
          <cell r="AI771">
            <v>0</v>
          </cell>
          <cell r="AJ771">
            <v>14</v>
          </cell>
          <cell r="AK771">
            <v>3</v>
          </cell>
          <cell r="AL771">
            <v>0.35</v>
          </cell>
          <cell r="AM771">
            <v>4</v>
          </cell>
          <cell r="AN771">
            <v>200</v>
          </cell>
          <cell r="AO771">
            <v>14</v>
          </cell>
          <cell r="AP771">
            <v>14</v>
          </cell>
          <cell r="AQ771">
            <v>7</v>
          </cell>
          <cell r="AR771">
            <v>0.1</v>
          </cell>
          <cell r="AS771">
            <v>0.1</v>
          </cell>
        </row>
        <row r="772">
          <cell r="A772">
            <v>849</v>
          </cell>
          <cell r="B772" t="str">
            <v>Maruca cozida</v>
          </cell>
          <cell r="C772" t="str">
            <v>Peixes, mariscos, anfíbios, répteis e invertebrados</v>
          </cell>
          <cell r="D772" t="str">
            <v>Peixe (músculo)</v>
          </cell>
          <cell r="E772" t="str">
            <v>Peixe de mar</v>
          </cell>
          <cell r="F772">
            <v>73</v>
          </cell>
          <cell r="G772">
            <v>308</v>
          </cell>
          <cell r="H772">
            <v>0.1</v>
          </cell>
          <cell r="I772">
            <v>0</v>
          </cell>
          <cell r="J772">
            <v>0</v>
          </cell>
          <cell r="K772">
            <v>0.1</v>
          </cell>
          <cell r="L772">
            <v>0.1</v>
          </cell>
          <cell r="M772">
            <v>0</v>
          </cell>
          <cell r="N772">
            <v>0</v>
          </cell>
          <cell r="O772">
            <v>0</v>
          </cell>
          <cell r="P772">
            <v>0</v>
          </cell>
          <cell r="Q772">
            <v>0</v>
          </cell>
          <cell r="R772">
            <v>0</v>
          </cell>
          <cell r="S772">
            <v>17.899999999999999</v>
          </cell>
          <cell r="T772">
            <v>1</v>
          </cell>
          <cell r="U772">
            <v>0</v>
          </cell>
          <cell r="V772">
            <v>80.2</v>
          </cell>
          <cell r="W772">
            <v>0</v>
          </cell>
          <cell r="X772">
            <v>31</v>
          </cell>
          <cell r="Y772">
            <v>9</v>
          </cell>
          <cell r="Z772">
            <v>0</v>
          </cell>
          <cell r="AA772">
            <v>0.4</v>
          </cell>
          <cell r="AB772">
            <v>0.1</v>
          </cell>
          <cell r="AC772">
            <v>0.04</v>
          </cell>
          <cell r="AD772">
            <v>0.02</v>
          </cell>
          <cell r="AE772">
            <v>0.52</v>
          </cell>
          <cell r="AF772">
            <v>3.8</v>
          </cell>
          <cell r="AG772">
            <v>3.3</v>
          </cell>
          <cell r="AH772">
            <v>0.05</v>
          </cell>
          <cell r="AI772">
            <v>0.48</v>
          </cell>
          <cell r="AJ772">
            <v>0</v>
          </cell>
          <cell r="AK772">
            <v>6.8</v>
          </cell>
          <cell r="AL772">
            <v>1.8</v>
          </cell>
          <cell r="AM772">
            <v>380</v>
          </cell>
          <cell r="AN772">
            <v>240</v>
          </cell>
          <cell r="AO772">
            <v>22</v>
          </cell>
          <cell r="AP772">
            <v>180</v>
          </cell>
          <cell r="AQ772">
            <v>30</v>
          </cell>
          <cell r="AR772">
            <v>0.2</v>
          </cell>
          <cell r="AS772">
            <v>0.8</v>
          </cell>
          <cell r="AU772">
            <v>27</v>
          </cell>
        </row>
        <row r="773">
          <cell r="A773">
            <v>848</v>
          </cell>
          <cell r="B773" t="str">
            <v>Maruca crua</v>
          </cell>
          <cell r="C773" t="str">
            <v>Peixes, mariscos, anfíbios, répteis e invertebrados</v>
          </cell>
          <cell r="D773" t="str">
            <v>Peixe (músculo)</v>
          </cell>
          <cell r="E773" t="str">
            <v>Peixe de mar</v>
          </cell>
          <cell r="F773">
            <v>70</v>
          </cell>
          <cell r="G773">
            <v>296</v>
          </cell>
          <cell r="H773">
            <v>0.1</v>
          </cell>
          <cell r="I773">
            <v>0</v>
          </cell>
          <cell r="J773">
            <v>0</v>
          </cell>
          <cell r="K773">
            <v>0.1</v>
          </cell>
          <cell r="L773">
            <v>0</v>
          </cell>
          <cell r="M773">
            <v>0</v>
          </cell>
          <cell r="N773">
            <v>0</v>
          </cell>
          <cell r="O773">
            <v>0</v>
          </cell>
          <cell r="P773">
            <v>0</v>
          </cell>
          <cell r="Q773">
            <v>0</v>
          </cell>
          <cell r="R773">
            <v>0</v>
          </cell>
          <cell r="S773">
            <v>17.2</v>
          </cell>
          <cell r="T773">
            <v>0.3</v>
          </cell>
          <cell r="U773">
            <v>0</v>
          </cell>
          <cell r="V773">
            <v>81.7</v>
          </cell>
          <cell r="W773">
            <v>0</v>
          </cell>
          <cell r="X773">
            <v>28</v>
          </cell>
          <cell r="Y773">
            <v>9</v>
          </cell>
          <cell r="Z773">
            <v>0</v>
          </cell>
          <cell r="AA773">
            <v>0.4</v>
          </cell>
          <cell r="AB773">
            <v>0.13</v>
          </cell>
          <cell r="AC773">
            <v>0.04</v>
          </cell>
          <cell r="AD773">
            <v>0.02</v>
          </cell>
          <cell r="AE773">
            <v>0.67</v>
          </cell>
          <cell r="AF773">
            <v>3.9</v>
          </cell>
          <cell r="AG773">
            <v>3.2</v>
          </cell>
          <cell r="AH773">
            <v>7.0000000000000007E-2</v>
          </cell>
          <cell r="AI773">
            <v>0.48</v>
          </cell>
          <cell r="AJ773">
            <v>0</v>
          </cell>
          <cell r="AK773">
            <v>6.8</v>
          </cell>
          <cell r="AL773">
            <v>1</v>
          </cell>
          <cell r="AM773">
            <v>120</v>
          </cell>
          <cell r="AN773">
            <v>260</v>
          </cell>
          <cell r="AO773">
            <v>25</v>
          </cell>
          <cell r="AP773">
            <v>180</v>
          </cell>
          <cell r="AQ773">
            <v>25</v>
          </cell>
          <cell r="AR773">
            <v>0.2</v>
          </cell>
          <cell r="AS773">
            <v>0.7</v>
          </cell>
        </row>
        <row r="774">
          <cell r="A774">
            <v>423</v>
          </cell>
          <cell r="B774" t="str">
            <v>Massa com ovo cozida</v>
          </cell>
          <cell r="C774" t="str">
            <v>Cereais e produtos à base de cereais</v>
          </cell>
          <cell r="D774" t="str">
            <v>Massa alimentícia, massas e produtos similares</v>
          </cell>
          <cell r="E774" t="str">
            <v>Massas alimentícias e produtos similares</v>
          </cell>
          <cell r="F774">
            <v>71</v>
          </cell>
          <cell r="G774">
            <v>301</v>
          </cell>
          <cell r="H774">
            <v>0.6</v>
          </cell>
          <cell r="I774">
            <v>0.2</v>
          </cell>
          <cell r="J774">
            <v>0.2</v>
          </cell>
          <cell r="K774">
            <v>0.1</v>
          </cell>
          <cell r="L774">
            <v>0.1</v>
          </cell>
          <cell r="M774">
            <v>0</v>
          </cell>
          <cell r="N774">
            <v>13.3</v>
          </cell>
          <cell r="O774">
            <v>0.3</v>
          </cell>
          <cell r="P774">
            <v>0</v>
          </cell>
          <cell r="Q774">
            <v>13</v>
          </cell>
          <cell r="R774">
            <v>0.6</v>
          </cell>
          <cell r="S774">
            <v>2.8</v>
          </cell>
          <cell r="T774">
            <v>0.4</v>
          </cell>
          <cell r="U774">
            <v>0</v>
          </cell>
          <cell r="V774">
            <v>83</v>
          </cell>
          <cell r="W774">
            <v>0</v>
          </cell>
          <cell r="X774">
            <v>16</v>
          </cell>
          <cell r="Y774">
            <v>7</v>
          </cell>
          <cell r="Z774">
            <v>2</v>
          </cell>
          <cell r="AA774">
            <v>0.1</v>
          </cell>
          <cell r="AB774">
            <v>0.1</v>
          </cell>
          <cell r="AC774">
            <v>0.02</v>
          </cell>
          <cell r="AD774">
            <v>0.03</v>
          </cell>
          <cell r="AE774">
            <v>0.4</v>
          </cell>
          <cell r="AF774">
            <v>1</v>
          </cell>
          <cell r="AG774">
            <v>0.6</v>
          </cell>
          <cell r="AH774">
            <v>0.03</v>
          </cell>
          <cell r="AI774">
            <v>0</v>
          </cell>
          <cell r="AJ774">
            <v>0</v>
          </cell>
          <cell r="AK774">
            <v>4</v>
          </cell>
          <cell r="AL774">
            <v>0.3</v>
          </cell>
          <cell r="AM774">
            <v>160</v>
          </cell>
          <cell r="AN774">
            <v>28</v>
          </cell>
          <cell r="AO774">
            <v>6</v>
          </cell>
          <cell r="AP774">
            <v>41</v>
          </cell>
          <cell r="AQ774">
            <v>9</v>
          </cell>
          <cell r="AR774">
            <v>0.3</v>
          </cell>
          <cell r="AS774">
            <v>0.3</v>
          </cell>
        </row>
        <row r="775">
          <cell r="A775">
            <v>422</v>
          </cell>
          <cell r="B775" t="str">
            <v>Massa com ovo crua</v>
          </cell>
          <cell r="C775" t="str">
            <v>Cereais e produtos à base de cereais</v>
          </cell>
          <cell r="D775" t="str">
            <v>Massa alimentícia, massas e produtos similares</v>
          </cell>
          <cell r="E775" t="str">
            <v>Massas alimentícias e produtos similares</v>
          </cell>
          <cell r="F775">
            <v>360</v>
          </cell>
          <cell r="G775">
            <v>1520</v>
          </cell>
          <cell r="H775">
            <v>3.1</v>
          </cell>
          <cell r="I775">
            <v>0.9</v>
          </cell>
          <cell r="J775">
            <v>1</v>
          </cell>
          <cell r="K775">
            <v>0.8</v>
          </cell>
          <cell r="L775">
            <v>0.8</v>
          </cell>
          <cell r="M775">
            <v>0</v>
          </cell>
          <cell r="N775">
            <v>67.599999999999994</v>
          </cell>
          <cell r="O775">
            <v>1.8</v>
          </cell>
          <cell r="P775">
            <v>0</v>
          </cell>
          <cell r="Q775">
            <v>65.8</v>
          </cell>
          <cell r="R775">
            <v>3</v>
          </cell>
          <cell r="S775">
            <v>13.9</v>
          </cell>
          <cell r="T775">
            <v>0</v>
          </cell>
          <cell r="U775">
            <v>0</v>
          </cell>
          <cell r="V775">
            <v>9.6999999999999993</v>
          </cell>
          <cell r="W775">
            <v>0</v>
          </cell>
          <cell r="X775">
            <v>79</v>
          </cell>
          <cell r="Y775">
            <v>37</v>
          </cell>
          <cell r="Z775">
            <v>9</v>
          </cell>
          <cell r="AA775">
            <v>0.3</v>
          </cell>
          <cell r="AB775">
            <v>0.4</v>
          </cell>
          <cell r="AC775">
            <v>0.2</v>
          </cell>
          <cell r="AD775">
            <v>0.13</v>
          </cell>
          <cell r="AE775">
            <v>1.9</v>
          </cell>
          <cell r="AF775">
            <v>4.7</v>
          </cell>
          <cell r="AG775">
            <v>2.8</v>
          </cell>
          <cell r="AH775">
            <v>0.1</v>
          </cell>
          <cell r="AI775">
            <v>0</v>
          </cell>
          <cell r="AJ775">
            <v>0</v>
          </cell>
          <cell r="AK775">
            <v>29</v>
          </cell>
          <cell r="AL775">
            <v>0.97</v>
          </cell>
          <cell r="AM775">
            <v>19</v>
          </cell>
          <cell r="AN775">
            <v>220</v>
          </cell>
          <cell r="AO775">
            <v>27</v>
          </cell>
          <cell r="AP775">
            <v>200</v>
          </cell>
          <cell r="AQ775">
            <v>52</v>
          </cell>
          <cell r="AR775">
            <v>1.8</v>
          </cell>
          <cell r="AS775">
            <v>1.5</v>
          </cell>
        </row>
        <row r="776">
          <cell r="A776">
            <v>1165</v>
          </cell>
          <cell r="B776" t="str">
            <v>Massa de pimentão</v>
          </cell>
          <cell r="C776" t="str">
            <v>Temperos, molhos e condimentos</v>
          </cell>
          <cell r="D776" t="str">
            <v>Condimentos (incluindo formatos de mesa)</v>
          </cell>
          <cell r="E776" t="str">
            <v>Molhos salgados</v>
          </cell>
          <cell r="F776">
            <v>44</v>
          </cell>
          <cell r="G776">
            <v>182</v>
          </cell>
          <cell r="H776">
            <v>1</v>
          </cell>
          <cell r="I776">
            <v>0.2</v>
          </cell>
          <cell r="J776">
            <v>0</v>
          </cell>
          <cell r="K776">
            <v>0.5</v>
          </cell>
          <cell r="L776">
            <v>0.49</v>
          </cell>
          <cell r="M776">
            <v>0</v>
          </cell>
          <cell r="N776">
            <v>4.4000000000000004</v>
          </cell>
          <cell r="O776">
            <v>4.0999999999999996</v>
          </cell>
          <cell r="P776">
            <v>0.2</v>
          </cell>
          <cell r="Q776">
            <v>0.2</v>
          </cell>
          <cell r="R776">
            <v>3.3</v>
          </cell>
          <cell r="S776">
            <v>2.6</v>
          </cell>
          <cell r="T776">
            <v>3.3</v>
          </cell>
          <cell r="U776">
            <v>0</v>
          </cell>
          <cell r="V776">
            <v>85</v>
          </cell>
          <cell r="W776">
            <v>0</v>
          </cell>
          <cell r="X776">
            <v>0</v>
          </cell>
          <cell r="Y776">
            <v>355</v>
          </cell>
          <cell r="Z776">
            <v>2120</v>
          </cell>
          <cell r="AA776">
            <v>0</v>
          </cell>
          <cell r="AB776">
            <v>1.31</v>
          </cell>
          <cell r="AC776">
            <v>0.03</v>
          </cell>
          <cell r="AD776">
            <v>0.02</v>
          </cell>
          <cell r="AE776">
            <v>0.98</v>
          </cell>
          <cell r="AF776">
            <v>1.31</v>
          </cell>
          <cell r="AG776">
            <v>0.33</v>
          </cell>
          <cell r="AH776">
            <v>0.51</v>
          </cell>
          <cell r="AI776">
            <v>0</v>
          </cell>
          <cell r="AJ776">
            <v>147</v>
          </cell>
          <cell r="AK776">
            <v>46</v>
          </cell>
          <cell r="AL776">
            <v>3.86</v>
          </cell>
          <cell r="AM776">
            <v>1310</v>
          </cell>
          <cell r="AN776">
            <v>200</v>
          </cell>
          <cell r="AO776">
            <v>15</v>
          </cell>
          <cell r="AP776">
            <v>39</v>
          </cell>
          <cell r="AQ776">
            <v>26</v>
          </cell>
          <cell r="AR776">
            <v>1</v>
          </cell>
          <cell r="AS776">
            <v>0.3</v>
          </cell>
        </row>
        <row r="777">
          <cell r="A777">
            <v>1209</v>
          </cell>
          <cell r="B777" t="str">
            <v>Massa folhada, congelada</v>
          </cell>
          <cell r="C777" t="str">
            <v>Cereais e produtos à base de cereais</v>
          </cell>
          <cell r="D777" t="str">
            <v>Massa alimentícia, massas e produtos similares</v>
          </cell>
          <cell r="E777" t="str">
            <v>Massas cruas e pré-preparadas</v>
          </cell>
          <cell r="F777">
            <v>398</v>
          </cell>
          <cell r="G777">
            <v>1650</v>
          </cell>
          <cell r="H777">
            <v>27.5</v>
          </cell>
          <cell r="I777">
            <v>10.3</v>
          </cell>
          <cell r="J777">
            <v>10.4</v>
          </cell>
          <cell r="K777">
            <v>4.7</v>
          </cell>
          <cell r="L777">
            <v>4.25</v>
          </cell>
          <cell r="M777">
            <v>0</v>
          </cell>
          <cell r="N777">
            <v>31.8</v>
          </cell>
          <cell r="O777">
            <v>0.2</v>
          </cell>
          <cell r="P777">
            <v>0</v>
          </cell>
          <cell r="Q777">
            <v>31.6</v>
          </cell>
          <cell r="R777">
            <v>1.4</v>
          </cell>
          <cell r="S777">
            <v>5</v>
          </cell>
          <cell r="T777">
            <v>0</v>
          </cell>
          <cell r="U777">
            <v>0</v>
          </cell>
          <cell r="V777">
            <v>33.299999999999997</v>
          </cell>
          <cell r="W777">
            <v>0</v>
          </cell>
          <cell r="X777">
            <v>0</v>
          </cell>
          <cell r="Y777">
            <v>310</v>
          </cell>
          <cell r="Z777">
            <v>0</v>
          </cell>
          <cell r="AA777">
            <v>2.4</v>
          </cell>
          <cell r="AB777">
            <v>2.72</v>
          </cell>
          <cell r="AC777">
            <v>0.19</v>
          </cell>
          <cell r="AD777">
            <v>0.08</v>
          </cell>
          <cell r="AE777">
            <v>1.87</v>
          </cell>
          <cell r="AF777">
            <v>2.7</v>
          </cell>
          <cell r="AG777">
            <v>0.83</v>
          </cell>
          <cell r="AH777">
            <v>0.17</v>
          </cell>
          <cell r="AI777">
            <v>0.03</v>
          </cell>
          <cell r="AJ777">
            <v>0</v>
          </cell>
          <cell r="AK777">
            <v>10.199999999999999</v>
          </cell>
          <cell r="AL777">
            <v>1</v>
          </cell>
          <cell r="AM777">
            <v>3.5</v>
          </cell>
          <cell r="AN777">
            <v>61</v>
          </cell>
          <cell r="AO777">
            <v>13</v>
          </cell>
          <cell r="AP777">
            <v>59</v>
          </cell>
          <cell r="AQ777">
            <v>9.5</v>
          </cell>
          <cell r="AR777">
            <v>3.1</v>
          </cell>
          <cell r="AS777">
            <v>0.4</v>
          </cell>
        </row>
        <row r="778">
          <cell r="A778">
            <v>418</v>
          </cell>
          <cell r="B778" t="str">
            <v>Massa miúda crua</v>
          </cell>
          <cell r="C778" t="str">
            <v>Cereais e produtos à base de cereais</v>
          </cell>
          <cell r="D778" t="str">
            <v>Massa alimentícia, massas e produtos similares</v>
          </cell>
          <cell r="E778" t="str">
            <v>Massas alimentícias e produtos similares</v>
          </cell>
          <cell r="F778">
            <v>356</v>
          </cell>
          <cell r="G778">
            <v>1510</v>
          </cell>
          <cell r="H778">
            <v>1.8</v>
          </cell>
          <cell r="I778">
            <v>0.4</v>
          </cell>
          <cell r="J778">
            <v>0.3</v>
          </cell>
          <cell r="K778">
            <v>1.1000000000000001</v>
          </cell>
          <cell r="L778">
            <v>1</v>
          </cell>
          <cell r="M778">
            <v>0</v>
          </cell>
          <cell r="N778">
            <v>70</v>
          </cell>
          <cell r="O778">
            <v>2.2000000000000002</v>
          </cell>
          <cell r="P778">
            <v>0</v>
          </cell>
          <cell r="Q778">
            <v>67.8</v>
          </cell>
          <cell r="R778">
            <v>5.0999999999999996</v>
          </cell>
          <cell r="S778">
            <v>12.4</v>
          </cell>
          <cell r="T778">
            <v>0</v>
          </cell>
          <cell r="U778">
            <v>0</v>
          </cell>
          <cell r="V778">
            <v>10.1</v>
          </cell>
          <cell r="W778">
            <v>0</v>
          </cell>
          <cell r="X778">
            <v>0</v>
          </cell>
          <cell r="Y778">
            <v>0</v>
          </cell>
          <cell r="Z778">
            <v>0</v>
          </cell>
          <cell r="AA778">
            <v>0</v>
          </cell>
          <cell r="AB778">
            <v>0</v>
          </cell>
          <cell r="AC778">
            <v>0.24</v>
          </cell>
          <cell r="AD778">
            <v>0.04</v>
          </cell>
          <cell r="AE778">
            <v>2.5</v>
          </cell>
          <cell r="AF778">
            <v>4.7</v>
          </cell>
          <cell r="AG778">
            <v>2.2000000000000002</v>
          </cell>
          <cell r="AH778">
            <v>0.14000000000000001</v>
          </cell>
          <cell r="AI778">
            <v>0</v>
          </cell>
          <cell r="AJ778">
            <v>0</v>
          </cell>
          <cell r="AK778">
            <v>19</v>
          </cell>
          <cell r="AL778">
            <v>0.6</v>
          </cell>
          <cell r="AM778">
            <v>5</v>
          </cell>
          <cell r="AN778">
            <v>160</v>
          </cell>
          <cell r="AO778">
            <v>25</v>
          </cell>
          <cell r="AP778">
            <v>160</v>
          </cell>
          <cell r="AQ778">
            <v>35</v>
          </cell>
          <cell r="AR778">
            <v>1.2</v>
          </cell>
          <cell r="AS778">
            <v>1</v>
          </cell>
        </row>
        <row r="779">
          <cell r="A779">
            <v>425</v>
          </cell>
          <cell r="B779" t="str">
            <v>Massa para lasanha cozida</v>
          </cell>
          <cell r="C779" t="str">
            <v>Cereais e produtos à base de cereais</v>
          </cell>
          <cell r="D779" t="str">
            <v>Massa alimentícia, massas e produtos similares</v>
          </cell>
          <cell r="E779" t="str">
            <v>Massas alimentícias e produtos similares</v>
          </cell>
          <cell r="F779">
            <v>115</v>
          </cell>
          <cell r="G779">
            <v>486</v>
          </cell>
          <cell r="H779">
            <v>0.7</v>
          </cell>
          <cell r="I779">
            <v>0.1</v>
          </cell>
          <cell r="J779">
            <v>0.1</v>
          </cell>
          <cell r="K779">
            <v>0.4</v>
          </cell>
          <cell r="L779">
            <v>0.4</v>
          </cell>
          <cell r="M779">
            <v>0</v>
          </cell>
          <cell r="N779">
            <v>22.6</v>
          </cell>
          <cell r="O779">
            <v>0.8</v>
          </cell>
          <cell r="P779">
            <v>0</v>
          </cell>
          <cell r="Q779">
            <v>21.8</v>
          </cell>
          <cell r="R779">
            <v>1</v>
          </cell>
          <cell r="S779">
            <v>4</v>
          </cell>
          <cell r="T779">
            <v>0.6</v>
          </cell>
          <cell r="U779">
            <v>0</v>
          </cell>
          <cell r="V779">
            <v>70.599999999999994</v>
          </cell>
          <cell r="W779">
            <v>0</v>
          </cell>
          <cell r="X779">
            <v>0</v>
          </cell>
          <cell r="Y779">
            <v>0</v>
          </cell>
          <cell r="Z779">
            <v>0</v>
          </cell>
          <cell r="AA779">
            <v>0</v>
          </cell>
          <cell r="AB779">
            <v>7.0000000000000007E-2</v>
          </cell>
          <cell r="AC779">
            <v>0.02</v>
          </cell>
          <cell r="AD779">
            <v>0.03</v>
          </cell>
          <cell r="AE779">
            <v>0.5</v>
          </cell>
          <cell r="AF779">
            <v>1.3</v>
          </cell>
          <cell r="AG779">
            <v>0.8</v>
          </cell>
          <cell r="AH779">
            <v>0.03</v>
          </cell>
          <cell r="AI779">
            <v>0</v>
          </cell>
          <cell r="AJ779">
            <v>0</v>
          </cell>
          <cell r="AK779">
            <v>8</v>
          </cell>
          <cell r="AL779">
            <v>0.6</v>
          </cell>
          <cell r="AM779">
            <v>240</v>
          </cell>
          <cell r="AN779">
            <v>30</v>
          </cell>
          <cell r="AO779">
            <v>8</v>
          </cell>
          <cell r="AP779">
            <v>57</v>
          </cell>
          <cell r="AQ779">
            <v>9</v>
          </cell>
          <cell r="AR779">
            <v>0.5</v>
          </cell>
          <cell r="AS779">
            <v>0.3</v>
          </cell>
        </row>
        <row r="780">
          <cell r="A780">
            <v>424</v>
          </cell>
          <cell r="B780" t="str">
            <v>Massa para lasanha crua</v>
          </cell>
          <cell r="C780" t="str">
            <v>Cereais e produtos à base de cereais</v>
          </cell>
          <cell r="D780" t="str">
            <v>Massa alimentícia, massas e produtos similares</v>
          </cell>
          <cell r="E780" t="str">
            <v>Massas alimentícias e produtos similares</v>
          </cell>
          <cell r="F780">
            <v>359</v>
          </cell>
          <cell r="G780">
            <v>1520</v>
          </cell>
          <cell r="H780">
            <v>2.1</v>
          </cell>
          <cell r="I780">
            <v>0.4</v>
          </cell>
          <cell r="J780">
            <v>0.3</v>
          </cell>
          <cell r="K780">
            <v>1.2</v>
          </cell>
          <cell r="L780">
            <v>1.1000000000000001</v>
          </cell>
          <cell r="M780">
            <v>0</v>
          </cell>
          <cell r="N780">
            <v>71.400000000000006</v>
          </cell>
          <cell r="O780">
            <v>2.6</v>
          </cell>
          <cell r="P780">
            <v>0</v>
          </cell>
          <cell r="Q780">
            <v>68.8</v>
          </cell>
          <cell r="R780">
            <v>3.1</v>
          </cell>
          <cell r="S780">
            <v>12</v>
          </cell>
          <cell r="T780">
            <v>0</v>
          </cell>
          <cell r="U780">
            <v>0</v>
          </cell>
          <cell r="V780">
            <v>9.9</v>
          </cell>
          <cell r="W780">
            <v>0</v>
          </cell>
          <cell r="X780">
            <v>0</v>
          </cell>
          <cell r="Y780">
            <v>0</v>
          </cell>
          <cell r="Z780">
            <v>0</v>
          </cell>
          <cell r="AA780">
            <v>0</v>
          </cell>
          <cell r="AB780">
            <v>0</v>
          </cell>
          <cell r="AC780">
            <v>0.5</v>
          </cell>
          <cell r="AD780">
            <v>0.06</v>
          </cell>
          <cell r="AE780">
            <v>1.9</v>
          </cell>
          <cell r="AF780">
            <v>4.4000000000000004</v>
          </cell>
          <cell r="AG780">
            <v>2.5</v>
          </cell>
          <cell r="AH780">
            <v>0.1</v>
          </cell>
          <cell r="AI780">
            <v>0</v>
          </cell>
          <cell r="AJ780">
            <v>0</v>
          </cell>
          <cell r="AK780">
            <v>35</v>
          </cell>
          <cell r="AL780">
            <v>0.5</v>
          </cell>
          <cell r="AM780">
            <v>11</v>
          </cell>
          <cell r="AN780">
            <v>150</v>
          </cell>
          <cell r="AO780">
            <v>23</v>
          </cell>
          <cell r="AP780">
            <v>180</v>
          </cell>
          <cell r="AQ780">
            <v>30</v>
          </cell>
          <cell r="AR780">
            <v>1.9</v>
          </cell>
          <cell r="AS780">
            <v>1</v>
          </cell>
        </row>
        <row r="781">
          <cell r="A781">
            <v>1215</v>
          </cell>
          <cell r="B781" t="str">
            <v>Massa para pizza</v>
          </cell>
          <cell r="C781" t="str">
            <v>Cereais e produtos à base de cereais</v>
          </cell>
          <cell r="D781" t="str">
            <v>Massa alimentícia, massas e produtos similares</v>
          </cell>
          <cell r="E781" t="str">
            <v>Massas cruas e pré-preparadas</v>
          </cell>
          <cell r="F781">
            <v>289</v>
          </cell>
          <cell r="G781">
            <v>1220</v>
          </cell>
          <cell r="H781">
            <v>4.8</v>
          </cell>
          <cell r="I781">
            <v>0.7</v>
          </cell>
          <cell r="J781">
            <v>1</v>
          </cell>
          <cell r="K781">
            <v>3</v>
          </cell>
          <cell r="L781">
            <v>2.6</v>
          </cell>
          <cell r="M781">
            <v>0</v>
          </cell>
          <cell r="N781">
            <v>52.5</v>
          </cell>
          <cell r="O781">
            <v>3.3</v>
          </cell>
          <cell r="P781">
            <v>0</v>
          </cell>
          <cell r="Q781">
            <v>49.2</v>
          </cell>
          <cell r="R781">
            <v>2.1</v>
          </cell>
          <cell r="S781">
            <v>7.8</v>
          </cell>
          <cell r="T781">
            <v>0.7</v>
          </cell>
          <cell r="U781">
            <v>0</v>
          </cell>
          <cell r="V781">
            <v>30</v>
          </cell>
          <cell r="W781">
            <v>0</v>
          </cell>
          <cell r="X781">
            <v>0</v>
          </cell>
          <cell r="Y781">
            <v>0</v>
          </cell>
          <cell r="Z781">
            <v>0</v>
          </cell>
          <cell r="AA781">
            <v>0</v>
          </cell>
          <cell r="AB781">
            <v>0.85</v>
          </cell>
          <cell r="AC781">
            <v>0.41</v>
          </cell>
          <cell r="AD781">
            <v>0.03</v>
          </cell>
          <cell r="AE781">
            <v>1.7</v>
          </cell>
          <cell r="AF781">
            <v>4.2</v>
          </cell>
          <cell r="AG781">
            <v>2.5</v>
          </cell>
          <cell r="AH781">
            <v>0.03</v>
          </cell>
          <cell r="AI781">
            <v>0</v>
          </cell>
          <cell r="AJ781">
            <v>0</v>
          </cell>
          <cell r="AK781">
            <v>8</v>
          </cell>
          <cell r="AL781">
            <v>2</v>
          </cell>
          <cell r="AM781">
            <v>270</v>
          </cell>
          <cell r="AN781">
            <v>120</v>
          </cell>
          <cell r="AO781">
            <v>86</v>
          </cell>
          <cell r="AP781">
            <v>85</v>
          </cell>
          <cell r="AQ781">
            <v>18</v>
          </cell>
          <cell r="AR781">
            <v>1.6</v>
          </cell>
          <cell r="AS781">
            <v>0.6</v>
          </cell>
        </row>
        <row r="782">
          <cell r="A782">
            <v>956</v>
          </cell>
          <cell r="B782" t="str">
            <v>Massa quebrada para quiche</v>
          </cell>
          <cell r="C782" t="str">
            <v>Cereais e produtos à base de cereais</v>
          </cell>
          <cell r="D782" t="str">
            <v>Massa alimentícia, massas e produtos similares</v>
          </cell>
          <cell r="E782" t="str">
            <v>Massas cruas e pré-preparadas</v>
          </cell>
          <cell r="F782">
            <v>498</v>
          </cell>
          <cell r="G782">
            <v>2080</v>
          </cell>
          <cell r="H782">
            <v>29.2</v>
          </cell>
          <cell r="I782">
            <v>15.3</v>
          </cell>
          <cell r="J782">
            <v>6.4</v>
          </cell>
          <cell r="K782">
            <v>4.5999999999999996</v>
          </cell>
          <cell r="L782">
            <v>4.16</v>
          </cell>
          <cell r="M782">
            <v>0.6</v>
          </cell>
          <cell r="N782">
            <v>52.4</v>
          </cell>
          <cell r="O782">
            <v>1.3</v>
          </cell>
          <cell r="P782">
            <v>0</v>
          </cell>
          <cell r="Q782">
            <v>51.1</v>
          </cell>
          <cell r="R782">
            <v>2</v>
          </cell>
          <cell r="S782">
            <v>5.5</v>
          </cell>
          <cell r="T782">
            <v>1.2</v>
          </cell>
          <cell r="U782">
            <v>0</v>
          </cell>
          <cell r="V782">
            <v>9.3000000000000007</v>
          </cell>
          <cell r="W782">
            <v>0</v>
          </cell>
          <cell r="X782">
            <v>41</v>
          </cell>
          <cell r="Y782">
            <v>205</v>
          </cell>
          <cell r="Z782">
            <v>78</v>
          </cell>
          <cell r="AA782">
            <v>0.2</v>
          </cell>
          <cell r="AB782">
            <v>0.56000000000000005</v>
          </cell>
          <cell r="AC782">
            <v>7.0000000000000007E-2</v>
          </cell>
          <cell r="AD782">
            <v>0.03</v>
          </cell>
          <cell r="AE782">
            <v>0.77</v>
          </cell>
          <cell r="AF782">
            <v>1.9</v>
          </cell>
          <cell r="AG782">
            <v>1.1200000000000001</v>
          </cell>
          <cell r="AH782">
            <v>0.11</v>
          </cell>
          <cell r="AI782">
            <v>0</v>
          </cell>
          <cell r="AJ782">
            <v>0</v>
          </cell>
          <cell r="AK782">
            <v>15</v>
          </cell>
          <cell r="AL782">
            <v>1.62</v>
          </cell>
          <cell r="AM782">
            <v>490</v>
          </cell>
          <cell r="AN782">
            <v>95</v>
          </cell>
          <cell r="AO782">
            <v>22</v>
          </cell>
          <cell r="AP782">
            <v>100</v>
          </cell>
          <cell r="AQ782">
            <v>27</v>
          </cell>
          <cell r="AR782">
            <v>0.9</v>
          </cell>
          <cell r="AS782">
            <v>0.7</v>
          </cell>
        </row>
        <row r="783">
          <cell r="A783" t="str">
            <v>MD3</v>
          </cell>
          <cell r="B783" t="str">
            <v>Massa integral</v>
          </cell>
          <cell r="C783" t="str">
            <v>Cereais e produtos à base de cereais</v>
          </cell>
          <cell r="D783" t="str">
            <v>Massa alimentícia, massas e produtos similares</v>
          </cell>
          <cell r="E783" t="str">
            <v>Massas cruas e pré-preparadas</v>
          </cell>
          <cell r="F783">
            <v>350</v>
          </cell>
          <cell r="G783">
            <v>1481</v>
          </cell>
          <cell r="H783">
            <v>2</v>
          </cell>
          <cell r="I783">
            <v>0.4</v>
          </cell>
          <cell r="J783">
            <v>0</v>
          </cell>
          <cell r="K783">
            <v>0</v>
          </cell>
          <cell r="L783">
            <v>0</v>
          </cell>
          <cell r="M783">
            <v>0</v>
          </cell>
          <cell r="N783">
            <v>66</v>
          </cell>
          <cell r="O783">
            <v>3</v>
          </cell>
          <cell r="P783">
            <v>0</v>
          </cell>
          <cell r="Q783">
            <v>0</v>
          </cell>
          <cell r="R783">
            <v>8</v>
          </cell>
          <cell r="S783">
            <v>13</v>
          </cell>
          <cell r="T783">
            <v>0.01</v>
          </cell>
          <cell r="U783">
            <v>0</v>
          </cell>
          <cell r="V783">
            <v>0</v>
          </cell>
          <cell r="W783">
            <v>0</v>
          </cell>
          <cell r="X783">
            <v>0</v>
          </cell>
          <cell r="Y783">
            <v>0</v>
          </cell>
          <cell r="Z783">
            <v>0</v>
          </cell>
          <cell r="AA783">
            <v>0</v>
          </cell>
          <cell r="AB783">
            <v>0</v>
          </cell>
          <cell r="AC783">
            <v>0</v>
          </cell>
          <cell r="AD783">
            <v>0</v>
          </cell>
          <cell r="AE783">
            <v>0</v>
          </cell>
          <cell r="AF783">
            <v>0</v>
          </cell>
          <cell r="AG783">
            <v>0</v>
          </cell>
          <cell r="AH783">
            <v>0</v>
          </cell>
          <cell r="AI783">
            <v>0</v>
          </cell>
          <cell r="AJ783">
            <v>0</v>
          </cell>
          <cell r="AK783">
            <v>0</v>
          </cell>
          <cell r="AL783">
            <v>0</v>
          </cell>
          <cell r="AM783">
            <v>0</v>
          </cell>
          <cell r="AN783">
            <v>0</v>
          </cell>
          <cell r="AO783">
            <v>0</v>
          </cell>
          <cell r="AP783">
            <v>0</v>
          </cell>
          <cell r="AQ783">
            <v>0</v>
          </cell>
          <cell r="AR783">
            <v>0</v>
          </cell>
          <cell r="AS783">
            <v>0</v>
          </cell>
          <cell r="AT783">
            <v>0</v>
          </cell>
          <cell r="AU783">
            <v>0</v>
          </cell>
        </row>
        <row r="784">
          <cell r="A784" t="str">
            <v>MD4</v>
          </cell>
          <cell r="B784" t="str">
            <v>Cuscus</v>
          </cell>
          <cell r="C784" t="str">
            <v>Cereais e produtos à base de cereais</v>
          </cell>
          <cell r="D784" t="str">
            <v>Massa alimentícia, massas e produtos similares</v>
          </cell>
          <cell r="E784" t="str">
            <v>Massas cruas e pré-preparadas</v>
          </cell>
          <cell r="F784">
            <v>343</v>
          </cell>
          <cell r="G784">
            <v>1435</v>
          </cell>
          <cell r="H784">
            <v>2.2000000000000002</v>
          </cell>
          <cell r="I784">
            <v>0.5</v>
          </cell>
          <cell r="J784">
            <v>0</v>
          </cell>
          <cell r="K784">
            <v>0</v>
          </cell>
          <cell r="L784">
            <v>0</v>
          </cell>
          <cell r="M784">
            <v>0</v>
          </cell>
          <cell r="N784">
            <v>64</v>
          </cell>
          <cell r="O784">
            <v>1.7</v>
          </cell>
          <cell r="P784">
            <v>0</v>
          </cell>
          <cell r="Q784">
            <v>0</v>
          </cell>
          <cell r="R784">
            <v>8.8000000000000007</v>
          </cell>
          <cell r="S784">
            <v>13</v>
          </cell>
          <cell r="T784">
            <v>0.01</v>
          </cell>
          <cell r="U784">
            <v>0</v>
          </cell>
          <cell r="V784">
            <v>0</v>
          </cell>
          <cell r="W784">
            <v>0</v>
          </cell>
          <cell r="X784">
            <v>0</v>
          </cell>
          <cell r="Y784">
            <v>0</v>
          </cell>
          <cell r="Z784">
            <v>0</v>
          </cell>
          <cell r="AA784">
            <v>0</v>
          </cell>
          <cell r="AB784">
            <v>0</v>
          </cell>
          <cell r="AC784">
            <v>0</v>
          </cell>
          <cell r="AD784">
            <v>0</v>
          </cell>
          <cell r="AE784">
            <v>0</v>
          </cell>
          <cell r="AF784">
            <v>0</v>
          </cell>
          <cell r="AG784">
            <v>0</v>
          </cell>
          <cell r="AH784">
            <v>0</v>
          </cell>
          <cell r="AI784">
            <v>0</v>
          </cell>
          <cell r="AJ784">
            <v>0</v>
          </cell>
          <cell r="AK784">
            <v>0</v>
          </cell>
          <cell r="AL784">
            <v>0</v>
          </cell>
          <cell r="AM784">
            <v>0</v>
          </cell>
          <cell r="AN784">
            <v>0</v>
          </cell>
          <cell r="AO784">
            <v>0</v>
          </cell>
          <cell r="AP784">
            <v>0</v>
          </cell>
          <cell r="AQ784">
            <v>0</v>
          </cell>
          <cell r="AR784">
            <v>0</v>
          </cell>
          <cell r="AS784">
            <v>0</v>
          </cell>
          <cell r="AT784">
            <v>0</v>
          </cell>
          <cell r="AU784">
            <v>0</v>
          </cell>
        </row>
        <row r="785">
          <cell r="A785">
            <v>1037</v>
          </cell>
          <cell r="B785" t="str">
            <v>Meia-desfeita de bacalhau</v>
          </cell>
          <cell r="C785" t="str">
            <v>Pratos compostos</v>
          </cell>
          <cell r="D785" t="str">
            <v>Pratos, incl. refeições prontas a comer (excluindo sopas e saladas)</v>
          </cell>
          <cell r="E785" t="str">
            <v>Pratos, excluindo pratos  de massa ou arroz, sanduíches e pizza</v>
          </cell>
          <cell r="F785">
            <v>156</v>
          </cell>
          <cell r="G785">
            <v>657</v>
          </cell>
          <cell r="H785">
            <v>4.2</v>
          </cell>
          <cell r="I785">
            <v>0.6</v>
          </cell>
          <cell r="J785">
            <v>1.9</v>
          </cell>
          <cell r="K785">
            <v>1.1000000000000001</v>
          </cell>
          <cell r="L785">
            <v>0.97699999999999998</v>
          </cell>
          <cell r="M785">
            <v>0</v>
          </cell>
          <cell r="N785">
            <v>14.8</v>
          </cell>
          <cell r="O785">
            <v>1.5</v>
          </cell>
          <cell r="P785">
            <v>1.2</v>
          </cell>
          <cell r="Q785">
            <v>12.2</v>
          </cell>
          <cell r="R785">
            <v>4.2</v>
          </cell>
          <cell r="S785">
            <v>12.7</v>
          </cell>
          <cell r="T785">
            <v>1.5</v>
          </cell>
          <cell r="U785">
            <v>0</v>
          </cell>
          <cell r="V785">
            <v>61.2</v>
          </cell>
          <cell r="W785">
            <v>0</v>
          </cell>
          <cell r="X785">
            <v>51</v>
          </cell>
          <cell r="Y785">
            <v>40</v>
          </cell>
          <cell r="Z785">
            <v>138</v>
          </cell>
          <cell r="AA785">
            <v>1.6</v>
          </cell>
          <cell r="AB785">
            <v>1.4</v>
          </cell>
          <cell r="AC785">
            <v>0.18</v>
          </cell>
          <cell r="AD785">
            <v>0.11</v>
          </cell>
          <cell r="AE785">
            <v>0.97</v>
          </cell>
          <cell r="AF785">
            <v>3.15</v>
          </cell>
          <cell r="AG785">
            <v>2.17</v>
          </cell>
          <cell r="AH785">
            <v>0.25</v>
          </cell>
          <cell r="AI785">
            <v>0.39</v>
          </cell>
          <cell r="AJ785">
            <v>11.2</v>
          </cell>
          <cell r="AK785">
            <v>66</v>
          </cell>
          <cell r="AL785">
            <v>2.5299999999999998</v>
          </cell>
          <cell r="AM785">
            <v>610</v>
          </cell>
          <cell r="AN785">
            <v>380</v>
          </cell>
          <cell r="AO785">
            <v>69</v>
          </cell>
          <cell r="AP785">
            <v>130</v>
          </cell>
          <cell r="AQ785">
            <v>41</v>
          </cell>
          <cell r="AR785">
            <v>2.2000000000000002</v>
          </cell>
          <cell r="AS785">
            <v>1.2</v>
          </cell>
        </row>
        <row r="786">
          <cell r="A786">
            <v>504</v>
          </cell>
          <cell r="B786" t="str">
            <v>Mel</v>
          </cell>
          <cell r="C786" t="str">
            <v>Açúcar e similares, confeitaria e sobremesas doces à base de água</v>
          </cell>
          <cell r="D786" t="str">
            <v>Açúcar e outros adoçantes (excluindo os adoçantes intensivos)</v>
          </cell>
          <cell r="E786" t="str">
            <v>Mel</v>
          </cell>
          <cell r="F786">
            <v>314</v>
          </cell>
          <cell r="G786">
            <v>1330</v>
          </cell>
          <cell r="H786">
            <v>0</v>
          </cell>
          <cell r="I786">
            <v>0</v>
          </cell>
          <cell r="J786">
            <v>0</v>
          </cell>
          <cell r="K786">
            <v>0</v>
          </cell>
          <cell r="L786">
            <v>0</v>
          </cell>
          <cell r="M786">
            <v>0</v>
          </cell>
          <cell r="N786">
            <v>78</v>
          </cell>
          <cell r="O786">
            <v>78</v>
          </cell>
          <cell r="P786">
            <v>0</v>
          </cell>
          <cell r="Q786">
            <v>0</v>
          </cell>
          <cell r="R786">
            <v>0</v>
          </cell>
          <cell r="S786">
            <v>0.5</v>
          </cell>
          <cell r="T786">
            <v>0</v>
          </cell>
          <cell r="U786">
            <v>0</v>
          </cell>
          <cell r="V786">
            <v>18.5</v>
          </cell>
          <cell r="W786">
            <v>0</v>
          </cell>
          <cell r="X786">
            <v>0</v>
          </cell>
          <cell r="Y786">
            <v>0</v>
          </cell>
          <cell r="Z786">
            <v>0</v>
          </cell>
          <cell r="AA786">
            <v>0</v>
          </cell>
          <cell r="AB786">
            <v>0</v>
          </cell>
          <cell r="AC786">
            <v>0.01</v>
          </cell>
          <cell r="AD786">
            <v>0.04</v>
          </cell>
          <cell r="AE786">
            <v>0.3</v>
          </cell>
          <cell r="AF786">
            <v>0.3</v>
          </cell>
          <cell r="AG786">
            <v>0</v>
          </cell>
          <cell r="AH786">
            <v>0.2</v>
          </cell>
          <cell r="AI786">
            <v>0</v>
          </cell>
          <cell r="AJ786">
            <v>0</v>
          </cell>
          <cell r="AK786">
            <v>0</v>
          </cell>
          <cell r="AL786">
            <v>0.16</v>
          </cell>
          <cell r="AM786">
            <v>12</v>
          </cell>
          <cell r="AN786">
            <v>51</v>
          </cell>
          <cell r="AO786">
            <v>0</v>
          </cell>
          <cell r="AP786">
            <v>10</v>
          </cell>
          <cell r="AQ786">
            <v>2</v>
          </cell>
          <cell r="AR786">
            <v>0.4</v>
          </cell>
          <cell r="AS786">
            <v>0.9</v>
          </cell>
        </row>
        <row r="787">
          <cell r="A787">
            <v>1900000069</v>
          </cell>
          <cell r="B787" t="str">
            <v>Mel de cana</v>
          </cell>
          <cell r="C787" t="str">
            <v>Açúcar e similares, confeitaria e sobremesas doces à base de água</v>
          </cell>
          <cell r="D787" t="str">
            <v>Açúcar e outros adoçantes (excluindo os adoçantes intensivos)</v>
          </cell>
          <cell r="E787" t="str">
            <v>Xaropes (melaços e outros xaropes)</v>
          </cell>
          <cell r="F787">
            <v>311</v>
          </cell>
          <cell r="G787">
            <v>1320</v>
          </cell>
          <cell r="H787">
            <v>0</v>
          </cell>
          <cell r="I787">
            <v>0</v>
          </cell>
          <cell r="J787">
            <v>0</v>
          </cell>
          <cell r="K787">
            <v>0</v>
          </cell>
          <cell r="L787">
            <v>0</v>
          </cell>
          <cell r="M787">
            <v>0</v>
          </cell>
          <cell r="N787">
            <v>77.400000000000006</v>
          </cell>
          <cell r="O787">
            <v>77.400000000000006</v>
          </cell>
          <cell r="P787">
            <v>0</v>
          </cell>
          <cell r="Q787">
            <v>0</v>
          </cell>
          <cell r="R787">
            <v>0</v>
          </cell>
          <cell r="S787">
            <v>0.3</v>
          </cell>
          <cell r="T787">
            <v>0.7</v>
          </cell>
          <cell r="U787">
            <v>0</v>
          </cell>
          <cell r="V787">
            <v>20</v>
          </cell>
          <cell r="W787">
            <v>0</v>
          </cell>
          <cell r="X787">
            <v>0</v>
          </cell>
          <cell r="Y787">
            <v>0</v>
          </cell>
          <cell r="Z787">
            <v>0</v>
          </cell>
          <cell r="AA787">
            <v>0</v>
          </cell>
          <cell r="AB787">
            <v>0</v>
          </cell>
          <cell r="AC787">
            <v>0</v>
          </cell>
          <cell r="AD787">
            <v>0</v>
          </cell>
          <cell r="AE787">
            <v>0</v>
          </cell>
          <cell r="AF787">
            <v>0</v>
          </cell>
          <cell r="AG787">
            <v>0</v>
          </cell>
          <cell r="AH787">
            <v>0</v>
          </cell>
          <cell r="AI787">
            <v>0</v>
          </cell>
          <cell r="AJ787">
            <v>0</v>
          </cell>
          <cell r="AK787">
            <v>0</v>
          </cell>
          <cell r="AL787">
            <v>0.39</v>
          </cell>
          <cell r="AM787">
            <v>270</v>
          </cell>
          <cell r="AN787">
            <v>58</v>
          </cell>
          <cell r="AO787">
            <v>16</v>
          </cell>
          <cell r="AP787">
            <v>1</v>
          </cell>
          <cell r="AQ787">
            <v>3</v>
          </cell>
          <cell r="AR787">
            <v>0.4</v>
          </cell>
          <cell r="AS787">
            <v>0.1</v>
          </cell>
        </row>
        <row r="788">
          <cell r="A788">
            <v>1900000068</v>
          </cell>
          <cell r="B788" t="str">
            <v>Melaço</v>
          </cell>
          <cell r="C788" t="str">
            <v>Açúcar e similares, confeitaria e sobremesas doces à base de água</v>
          </cell>
          <cell r="D788" t="str">
            <v>Açúcar e outros adoçantes (excluindo os adoçantes intensivos)</v>
          </cell>
          <cell r="E788" t="str">
            <v>Xaropes (melaços e outros xaropes)</v>
          </cell>
          <cell r="F788">
            <v>269</v>
          </cell>
          <cell r="G788">
            <v>1140</v>
          </cell>
          <cell r="H788">
            <v>0.1</v>
          </cell>
          <cell r="I788">
            <v>0</v>
          </cell>
          <cell r="J788">
            <v>0</v>
          </cell>
          <cell r="K788">
            <v>0</v>
          </cell>
          <cell r="L788">
            <v>0</v>
          </cell>
          <cell r="M788">
            <v>0</v>
          </cell>
          <cell r="N788">
            <v>66.599999999999994</v>
          </cell>
          <cell r="O788">
            <v>57.8</v>
          </cell>
          <cell r="P788">
            <v>8.8000000000000007</v>
          </cell>
          <cell r="Q788">
            <v>0</v>
          </cell>
          <cell r="R788">
            <v>0</v>
          </cell>
          <cell r="S788">
            <v>0.6</v>
          </cell>
          <cell r="T788">
            <v>0.2</v>
          </cell>
          <cell r="U788">
            <v>0</v>
          </cell>
          <cell r="V788">
            <v>25.7</v>
          </cell>
          <cell r="W788">
            <v>0</v>
          </cell>
          <cell r="X788">
            <v>0</v>
          </cell>
          <cell r="Y788">
            <v>0</v>
          </cell>
          <cell r="Z788">
            <v>0</v>
          </cell>
          <cell r="AA788">
            <v>0</v>
          </cell>
          <cell r="AB788">
            <v>0.41</v>
          </cell>
          <cell r="AC788">
            <v>0.06</v>
          </cell>
          <cell r="AD788">
            <v>0.1</v>
          </cell>
          <cell r="AE788">
            <v>0.45</v>
          </cell>
          <cell r="AF788">
            <v>0.45</v>
          </cell>
          <cell r="AG788">
            <v>0</v>
          </cell>
          <cell r="AH788">
            <v>0.34</v>
          </cell>
          <cell r="AI788">
            <v>0</v>
          </cell>
          <cell r="AJ788">
            <v>0</v>
          </cell>
          <cell r="AK788">
            <v>0</v>
          </cell>
          <cell r="AL788">
            <v>2.5299999999999998</v>
          </cell>
          <cell r="AM788">
            <v>67</v>
          </cell>
          <cell r="AN788">
            <v>1470</v>
          </cell>
          <cell r="AO788">
            <v>360</v>
          </cell>
          <cell r="AP788">
            <v>31</v>
          </cell>
          <cell r="AQ788">
            <v>190</v>
          </cell>
          <cell r="AR788">
            <v>7</v>
          </cell>
          <cell r="AS788">
            <v>0.6</v>
          </cell>
          <cell r="AU788">
            <v>0</v>
          </cell>
        </row>
        <row r="789">
          <cell r="A789">
            <v>673</v>
          </cell>
          <cell r="B789" t="str">
            <v>Melancia</v>
          </cell>
          <cell r="C789" t="str">
            <v>Produtos hortícolas e derivados</v>
          </cell>
          <cell r="D789" t="str">
            <v>Frutos de hortícolas</v>
          </cell>
          <cell r="E789" t="str">
            <v>Frutos vegetais de cucurbitáceas</v>
          </cell>
          <cell r="F789">
            <v>26</v>
          </cell>
          <cell r="G789">
            <v>110</v>
          </cell>
          <cell r="H789">
            <v>0.2</v>
          </cell>
          <cell r="I789">
            <v>0</v>
          </cell>
          <cell r="J789">
            <v>0.1</v>
          </cell>
          <cell r="K789">
            <v>0.1</v>
          </cell>
          <cell r="L789">
            <v>0</v>
          </cell>
          <cell r="M789">
            <v>0</v>
          </cell>
          <cell r="N789">
            <v>5.5</v>
          </cell>
          <cell r="O789">
            <v>5.5</v>
          </cell>
          <cell r="P789">
            <v>0</v>
          </cell>
          <cell r="Q789">
            <v>0</v>
          </cell>
          <cell r="R789">
            <v>0.3</v>
          </cell>
          <cell r="S789">
            <v>0.4</v>
          </cell>
          <cell r="T789">
            <v>0</v>
          </cell>
          <cell r="U789">
            <v>0</v>
          </cell>
          <cell r="V789">
            <v>93.6</v>
          </cell>
          <cell r="W789">
            <v>0</v>
          </cell>
          <cell r="X789">
            <v>0</v>
          </cell>
          <cell r="Y789">
            <v>50</v>
          </cell>
          <cell r="Z789">
            <v>300</v>
          </cell>
          <cell r="AA789">
            <v>0</v>
          </cell>
          <cell r="AB789">
            <v>0.1</v>
          </cell>
          <cell r="AC789">
            <v>0.02</v>
          </cell>
          <cell r="AD789">
            <v>0.01</v>
          </cell>
          <cell r="AE789">
            <v>0.1</v>
          </cell>
          <cell r="AF789">
            <v>0.1</v>
          </cell>
          <cell r="AG789">
            <v>0</v>
          </cell>
          <cell r="AH789">
            <v>0.14000000000000001</v>
          </cell>
          <cell r="AI789">
            <v>0</v>
          </cell>
          <cell r="AJ789">
            <v>4</v>
          </cell>
          <cell r="AK789">
            <v>2</v>
          </cell>
          <cell r="AL789">
            <v>0.28999999999999998</v>
          </cell>
          <cell r="AM789">
            <v>4</v>
          </cell>
          <cell r="AN789">
            <v>100</v>
          </cell>
          <cell r="AO789">
            <v>10</v>
          </cell>
          <cell r="AP789">
            <v>5</v>
          </cell>
          <cell r="AQ789">
            <v>12</v>
          </cell>
          <cell r="AR789">
            <v>0.3</v>
          </cell>
          <cell r="AS789">
            <v>0.1</v>
          </cell>
          <cell r="AU789">
            <v>0.3</v>
          </cell>
        </row>
        <row r="790">
          <cell r="A790">
            <v>674</v>
          </cell>
          <cell r="B790" t="str">
            <v>Melão (3 variedades)</v>
          </cell>
          <cell r="C790" t="str">
            <v>Produtos hortícolas e derivados</v>
          </cell>
          <cell r="D790" t="str">
            <v>Frutos de hortícolas</v>
          </cell>
          <cell r="E790" t="str">
            <v>Frutos vegetais de cucurbitáceas</v>
          </cell>
          <cell r="F790">
            <v>30</v>
          </cell>
          <cell r="G790">
            <v>125</v>
          </cell>
          <cell r="H790">
            <v>0.3</v>
          </cell>
          <cell r="I790">
            <v>0.1</v>
          </cell>
          <cell r="J790">
            <v>0.1</v>
          </cell>
          <cell r="K790">
            <v>0.1</v>
          </cell>
          <cell r="L790">
            <v>0.1</v>
          </cell>
          <cell r="M790">
            <v>0</v>
          </cell>
          <cell r="N790">
            <v>5.7</v>
          </cell>
          <cell r="O790">
            <v>5.7</v>
          </cell>
          <cell r="P790">
            <v>0</v>
          </cell>
          <cell r="Q790">
            <v>0</v>
          </cell>
          <cell r="R790">
            <v>0.9</v>
          </cell>
          <cell r="S790">
            <v>0.6</v>
          </cell>
          <cell r="T790">
            <v>0</v>
          </cell>
          <cell r="U790">
            <v>0</v>
          </cell>
          <cell r="V790">
            <v>91.8</v>
          </cell>
          <cell r="W790">
            <v>0</v>
          </cell>
          <cell r="X790">
            <v>0</v>
          </cell>
          <cell r="Y790">
            <v>167</v>
          </cell>
          <cell r="Z790">
            <v>1000</v>
          </cell>
          <cell r="AA790">
            <v>0</v>
          </cell>
          <cell r="AB790">
            <v>0.1</v>
          </cell>
          <cell r="AC790">
            <v>0.02</v>
          </cell>
          <cell r="AD790">
            <v>0.02</v>
          </cell>
          <cell r="AE790">
            <v>0.4</v>
          </cell>
          <cell r="AF790">
            <v>0.4</v>
          </cell>
          <cell r="AG790">
            <v>0</v>
          </cell>
          <cell r="AH790">
            <v>0.09</v>
          </cell>
          <cell r="AI790">
            <v>0</v>
          </cell>
          <cell r="AJ790">
            <v>30</v>
          </cell>
          <cell r="AK790">
            <v>3</v>
          </cell>
          <cell r="AL790">
            <v>0.68</v>
          </cell>
          <cell r="AM790">
            <v>12</v>
          </cell>
          <cell r="AN790">
            <v>230</v>
          </cell>
          <cell r="AO790">
            <v>10</v>
          </cell>
          <cell r="AP790">
            <v>12</v>
          </cell>
          <cell r="AQ790">
            <v>19</v>
          </cell>
          <cell r="AR790">
            <v>0.3</v>
          </cell>
          <cell r="AS790">
            <v>0.2</v>
          </cell>
          <cell r="AU790">
            <v>0.3</v>
          </cell>
        </row>
        <row r="791">
          <cell r="A791">
            <v>675</v>
          </cell>
          <cell r="B791" t="str">
            <v>Meloa</v>
          </cell>
          <cell r="C791" t="str">
            <v>Produtos hortícolas e derivados</v>
          </cell>
          <cell r="D791" t="str">
            <v>Frutos de hortícolas</v>
          </cell>
          <cell r="E791" t="str">
            <v>Frutos vegetais de cucurbitáceas</v>
          </cell>
          <cell r="F791">
            <v>23</v>
          </cell>
          <cell r="G791">
            <v>98</v>
          </cell>
          <cell r="H791">
            <v>0.1</v>
          </cell>
          <cell r="I791">
            <v>0</v>
          </cell>
          <cell r="J791">
            <v>0.1</v>
          </cell>
          <cell r="K791">
            <v>0</v>
          </cell>
          <cell r="L791">
            <v>0</v>
          </cell>
          <cell r="M791">
            <v>0</v>
          </cell>
          <cell r="N791">
            <v>4.2</v>
          </cell>
          <cell r="O791">
            <v>4.2</v>
          </cell>
          <cell r="P791">
            <v>0</v>
          </cell>
          <cell r="Q791">
            <v>0</v>
          </cell>
          <cell r="R791">
            <v>0.9</v>
          </cell>
          <cell r="S791">
            <v>0.6</v>
          </cell>
          <cell r="T791">
            <v>0</v>
          </cell>
          <cell r="U791">
            <v>0</v>
          </cell>
          <cell r="V791">
            <v>92.1</v>
          </cell>
          <cell r="W791">
            <v>0.4</v>
          </cell>
          <cell r="X791">
            <v>0</v>
          </cell>
          <cell r="Y791">
            <v>167</v>
          </cell>
          <cell r="Z791">
            <v>1000</v>
          </cell>
          <cell r="AA791">
            <v>0</v>
          </cell>
          <cell r="AB791">
            <v>0.1</v>
          </cell>
          <cell r="AC791">
            <v>0.04</v>
          </cell>
          <cell r="AD791">
            <v>0.02</v>
          </cell>
          <cell r="AE791">
            <v>0.6</v>
          </cell>
          <cell r="AF791">
            <v>0.6</v>
          </cell>
          <cell r="AG791">
            <v>0</v>
          </cell>
          <cell r="AH791">
            <v>0.11</v>
          </cell>
          <cell r="AI791">
            <v>0</v>
          </cell>
          <cell r="AJ791">
            <v>26</v>
          </cell>
          <cell r="AK791">
            <v>5</v>
          </cell>
          <cell r="AL791">
            <v>0.68</v>
          </cell>
          <cell r="AM791">
            <v>8</v>
          </cell>
          <cell r="AN791">
            <v>210</v>
          </cell>
          <cell r="AO791">
            <v>20</v>
          </cell>
          <cell r="AP791">
            <v>13</v>
          </cell>
          <cell r="AQ791">
            <v>11</v>
          </cell>
          <cell r="AR791">
            <v>0.3</v>
          </cell>
          <cell r="AS791">
            <v>0</v>
          </cell>
          <cell r="AU791">
            <v>0.3</v>
          </cell>
        </row>
        <row r="792">
          <cell r="A792">
            <v>485</v>
          </cell>
          <cell r="B792" t="str">
            <v>Merengue</v>
          </cell>
          <cell r="C792" t="str">
            <v>Cereais e produtos à base de cereais</v>
          </cell>
          <cell r="D792" t="str">
            <v>Produtos de pastelaria fina</v>
          </cell>
          <cell r="E792" t="str">
            <v>Pastelaria diversa</v>
          </cell>
          <cell r="F792">
            <v>353</v>
          </cell>
          <cell r="G792">
            <v>1500</v>
          </cell>
          <cell r="H792">
            <v>0.5</v>
          </cell>
          <cell r="I792">
            <v>0.2</v>
          </cell>
          <cell r="J792">
            <v>0.2</v>
          </cell>
          <cell r="K792">
            <v>0</v>
          </cell>
          <cell r="L792">
            <v>0</v>
          </cell>
          <cell r="M792">
            <v>0</v>
          </cell>
          <cell r="N792">
            <v>83</v>
          </cell>
          <cell r="O792">
            <v>83</v>
          </cell>
          <cell r="P792">
            <v>0</v>
          </cell>
          <cell r="Q792">
            <v>0</v>
          </cell>
          <cell r="R792">
            <v>0</v>
          </cell>
          <cell r="S792">
            <v>4.0999999999999996</v>
          </cell>
          <cell r="T792">
            <v>0.2</v>
          </cell>
          <cell r="U792">
            <v>0</v>
          </cell>
          <cell r="V792">
            <v>12</v>
          </cell>
          <cell r="W792">
            <v>0</v>
          </cell>
          <cell r="X792">
            <v>0</v>
          </cell>
          <cell r="Y792">
            <v>0</v>
          </cell>
          <cell r="Z792">
            <v>0</v>
          </cell>
          <cell r="AA792">
            <v>0</v>
          </cell>
          <cell r="AB792">
            <v>0</v>
          </cell>
          <cell r="AC792">
            <v>7.0000000000000007E-2</v>
          </cell>
          <cell r="AD792">
            <v>0.12</v>
          </cell>
          <cell r="AE792">
            <v>0.1</v>
          </cell>
          <cell r="AF792">
            <v>0.9</v>
          </cell>
          <cell r="AG792">
            <v>0.8</v>
          </cell>
          <cell r="AH792">
            <v>0.01</v>
          </cell>
          <cell r="AI792">
            <v>0</v>
          </cell>
          <cell r="AJ792">
            <v>0</v>
          </cell>
          <cell r="AK792">
            <v>4</v>
          </cell>
          <cell r="AL792">
            <v>0.4</v>
          </cell>
          <cell r="AM792">
            <v>97</v>
          </cell>
          <cell r="AN792">
            <v>110</v>
          </cell>
          <cell r="AO792">
            <v>22</v>
          </cell>
          <cell r="AP792">
            <v>10</v>
          </cell>
          <cell r="AQ792">
            <v>8</v>
          </cell>
          <cell r="AR792">
            <v>0.2</v>
          </cell>
          <cell r="AS792">
            <v>0</v>
          </cell>
        </row>
        <row r="793">
          <cell r="A793">
            <v>910</v>
          </cell>
          <cell r="B793" t="str">
            <v>Mexilhão cozido sem sal</v>
          </cell>
          <cell r="C793" t="str">
            <v>Peixes, mariscos, anfíbios, répteis e invertebrados</v>
          </cell>
          <cell r="D793" t="str">
            <v>Moluscos</v>
          </cell>
          <cell r="E793" t="str">
            <v>Mexilhões</v>
          </cell>
          <cell r="F793">
            <v>97</v>
          </cell>
          <cell r="G793">
            <v>411</v>
          </cell>
          <cell r="H793">
            <v>2.1</v>
          </cell>
          <cell r="I793">
            <v>0.4</v>
          </cell>
          <cell r="J793">
            <v>0.3</v>
          </cell>
          <cell r="K793">
            <v>0.8</v>
          </cell>
          <cell r="L793">
            <v>0</v>
          </cell>
          <cell r="M793">
            <v>0</v>
          </cell>
          <cell r="N793">
            <v>2.8</v>
          </cell>
          <cell r="O793">
            <v>0</v>
          </cell>
          <cell r="P793">
            <v>0</v>
          </cell>
          <cell r="Q793">
            <v>2.8</v>
          </cell>
          <cell r="R793">
            <v>0</v>
          </cell>
          <cell r="S793">
            <v>16.8</v>
          </cell>
          <cell r="T793">
            <v>0.9</v>
          </cell>
          <cell r="U793">
            <v>0</v>
          </cell>
          <cell r="V793">
            <v>75.8</v>
          </cell>
          <cell r="W793">
            <v>0</v>
          </cell>
          <cell r="X793">
            <v>56</v>
          </cell>
          <cell r="Y793">
            <v>360</v>
          </cell>
          <cell r="Z793">
            <v>0</v>
          </cell>
          <cell r="AA793">
            <v>0</v>
          </cell>
          <cell r="AB793">
            <v>1</v>
          </cell>
          <cell r="AC793">
            <v>0.1</v>
          </cell>
          <cell r="AD793">
            <v>0.16</v>
          </cell>
          <cell r="AE793">
            <v>1.1000000000000001</v>
          </cell>
          <cell r="AF793">
            <v>4.7</v>
          </cell>
          <cell r="AG793">
            <v>3.6</v>
          </cell>
          <cell r="AH793">
            <v>0.06</v>
          </cell>
          <cell r="AI793">
            <v>21</v>
          </cell>
          <cell r="AJ793">
            <v>0</v>
          </cell>
          <cell r="AK793">
            <v>36</v>
          </cell>
          <cell r="AL793">
            <v>2.5</v>
          </cell>
          <cell r="AM793">
            <v>360</v>
          </cell>
          <cell r="AN793">
            <v>140</v>
          </cell>
          <cell r="AO793">
            <v>78</v>
          </cell>
          <cell r="AP793">
            <v>190</v>
          </cell>
          <cell r="AQ793">
            <v>42</v>
          </cell>
          <cell r="AR793">
            <v>4</v>
          </cell>
          <cell r="AS793">
            <v>4.0999999999999996</v>
          </cell>
          <cell r="AU793">
            <v>290</v>
          </cell>
        </row>
        <row r="794">
          <cell r="A794">
            <v>909</v>
          </cell>
          <cell r="B794" t="str">
            <v>Mexilhão cru</v>
          </cell>
          <cell r="C794" t="str">
            <v>Peixes, mariscos, anfíbios, répteis e invertebrados</v>
          </cell>
          <cell r="D794" t="str">
            <v>Moluscos</v>
          </cell>
          <cell r="E794" t="str">
            <v>Mexilhões</v>
          </cell>
          <cell r="F794">
            <v>70</v>
          </cell>
          <cell r="G794">
            <v>295</v>
          </cell>
          <cell r="H794">
            <v>1.5</v>
          </cell>
          <cell r="I794">
            <v>0.3</v>
          </cell>
          <cell r="J794">
            <v>0.3</v>
          </cell>
          <cell r="K794">
            <v>0.5</v>
          </cell>
          <cell r="L794">
            <v>0</v>
          </cell>
          <cell r="M794">
            <v>0</v>
          </cell>
          <cell r="N794">
            <v>2</v>
          </cell>
          <cell r="O794">
            <v>0</v>
          </cell>
          <cell r="P794">
            <v>0</v>
          </cell>
          <cell r="Q794">
            <v>2</v>
          </cell>
          <cell r="R794">
            <v>0</v>
          </cell>
          <cell r="S794">
            <v>12.1</v>
          </cell>
          <cell r="T794">
            <v>0.7</v>
          </cell>
          <cell r="U794">
            <v>0</v>
          </cell>
          <cell r="V794">
            <v>82.5</v>
          </cell>
          <cell r="W794">
            <v>0</v>
          </cell>
          <cell r="X794">
            <v>40</v>
          </cell>
          <cell r="Y794">
            <v>360</v>
          </cell>
          <cell r="Z794">
            <v>0</v>
          </cell>
          <cell r="AA794">
            <v>0</v>
          </cell>
          <cell r="AB794">
            <v>0.74</v>
          </cell>
          <cell r="AC794">
            <v>0.1</v>
          </cell>
          <cell r="AD794">
            <v>0.14000000000000001</v>
          </cell>
          <cell r="AE794">
            <v>1.2</v>
          </cell>
          <cell r="AF794">
            <v>3.8</v>
          </cell>
          <cell r="AG794">
            <v>2.6</v>
          </cell>
          <cell r="AH794">
            <v>0.08</v>
          </cell>
          <cell r="AI794">
            <v>19</v>
          </cell>
          <cell r="AJ794">
            <v>0</v>
          </cell>
          <cell r="AK794">
            <v>37</v>
          </cell>
          <cell r="AL794">
            <v>2.1</v>
          </cell>
          <cell r="AM794">
            <v>290</v>
          </cell>
          <cell r="AN794">
            <v>280</v>
          </cell>
          <cell r="AO794">
            <v>56</v>
          </cell>
          <cell r="AP794">
            <v>240</v>
          </cell>
          <cell r="AQ794">
            <v>36</v>
          </cell>
          <cell r="AR794">
            <v>3.5</v>
          </cell>
          <cell r="AS794">
            <v>4.0999999999999996</v>
          </cell>
        </row>
        <row r="795">
          <cell r="A795">
            <v>1900000083</v>
          </cell>
          <cell r="B795" t="str">
            <v>Milho doce em conserva</v>
          </cell>
          <cell r="C795" t="str">
            <v>Produtos hortícolas e derivados</v>
          </cell>
          <cell r="D795" t="str">
            <v>Produtos hortícolas transformados ou em conserva e produtos similares</v>
          </cell>
          <cell r="E795" t="str">
            <v>Vegetais em lata ou frasco</v>
          </cell>
          <cell r="F795">
            <v>106</v>
          </cell>
          <cell r="G795">
            <v>448</v>
          </cell>
          <cell r="H795">
            <v>1.7</v>
          </cell>
          <cell r="I795">
            <v>0.3</v>
          </cell>
          <cell r="J795">
            <v>0.3</v>
          </cell>
          <cell r="K795">
            <v>0.5</v>
          </cell>
          <cell r="L795">
            <v>0.46</v>
          </cell>
          <cell r="M795">
            <v>0</v>
          </cell>
          <cell r="N795">
            <v>18.399999999999999</v>
          </cell>
          <cell r="O795">
            <v>5.2</v>
          </cell>
          <cell r="P795">
            <v>0</v>
          </cell>
          <cell r="Q795">
            <v>13.1</v>
          </cell>
          <cell r="R795">
            <v>3.1</v>
          </cell>
          <cell r="S795">
            <v>2.8</v>
          </cell>
          <cell r="T795">
            <v>0.6</v>
          </cell>
          <cell r="U795">
            <v>0</v>
          </cell>
          <cell r="V795">
            <v>75.400000000000006</v>
          </cell>
          <cell r="W795">
            <v>0</v>
          </cell>
          <cell r="X795">
            <v>0</v>
          </cell>
          <cell r="Y795">
            <v>4</v>
          </cell>
          <cell r="Z795">
            <v>22</v>
          </cell>
          <cell r="AA795">
            <v>0</v>
          </cell>
          <cell r="AB795">
            <v>0.28999999999999998</v>
          </cell>
          <cell r="AC795">
            <v>0.03</v>
          </cell>
          <cell r="AD795">
            <v>0.05</v>
          </cell>
          <cell r="AE795">
            <v>1.04</v>
          </cell>
          <cell r="AF795">
            <v>1.39</v>
          </cell>
          <cell r="AG795">
            <v>0.35</v>
          </cell>
          <cell r="AH795">
            <v>0.13</v>
          </cell>
          <cell r="AI795">
            <v>0</v>
          </cell>
          <cell r="AJ795">
            <v>3.6</v>
          </cell>
          <cell r="AK795">
            <v>75</v>
          </cell>
          <cell r="AL795">
            <v>0.98</v>
          </cell>
          <cell r="AM795">
            <v>240</v>
          </cell>
          <cell r="AN795">
            <v>220</v>
          </cell>
          <cell r="AO795">
            <v>3.5</v>
          </cell>
          <cell r="AP795">
            <v>54</v>
          </cell>
          <cell r="AQ795">
            <v>27</v>
          </cell>
          <cell r="AR795">
            <v>0.4</v>
          </cell>
          <cell r="AS795">
            <v>0.4</v>
          </cell>
          <cell r="AT795">
            <v>10</v>
          </cell>
          <cell r="AU795">
            <v>1.1000000000000001</v>
          </cell>
        </row>
        <row r="796">
          <cell r="A796">
            <v>452</v>
          </cell>
          <cell r="B796" t="str">
            <v>Milho, amido (pó)</v>
          </cell>
          <cell r="C796" t="str">
            <v>Ingredientes principais isolados, aditivos, aromas, fermentos e auxiliares tecnológicos</v>
          </cell>
          <cell r="D796" t="str">
            <v>Amidos</v>
          </cell>
          <cell r="E796" t="str">
            <v>Amido de milho</v>
          </cell>
          <cell r="F796">
            <v>364</v>
          </cell>
          <cell r="G796">
            <v>1550</v>
          </cell>
          <cell r="H796">
            <v>0.2</v>
          </cell>
          <cell r="I796">
            <v>0</v>
          </cell>
          <cell r="J796">
            <v>0.1</v>
          </cell>
          <cell r="K796">
            <v>0.1</v>
          </cell>
          <cell r="L796">
            <v>0.1</v>
          </cell>
          <cell r="M796">
            <v>0</v>
          </cell>
          <cell r="N796">
            <v>90.2</v>
          </cell>
          <cell r="O796">
            <v>0</v>
          </cell>
          <cell r="P796">
            <v>0</v>
          </cell>
          <cell r="Q796">
            <v>90.2</v>
          </cell>
          <cell r="R796">
            <v>0.1</v>
          </cell>
          <cell r="S796">
            <v>0.4</v>
          </cell>
          <cell r="T796">
            <v>0.1</v>
          </cell>
          <cell r="U796">
            <v>0</v>
          </cell>
          <cell r="V796">
            <v>9</v>
          </cell>
          <cell r="W796">
            <v>0</v>
          </cell>
          <cell r="X796">
            <v>0</v>
          </cell>
          <cell r="Y796">
            <v>0</v>
          </cell>
          <cell r="Z796">
            <v>0</v>
          </cell>
          <cell r="AA796">
            <v>0</v>
          </cell>
          <cell r="AB796">
            <v>0</v>
          </cell>
          <cell r="AC796">
            <v>0.1</v>
          </cell>
          <cell r="AD796">
            <v>0.02</v>
          </cell>
          <cell r="AE796">
            <v>0</v>
          </cell>
          <cell r="AF796">
            <v>0.1</v>
          </cell>
          <cell r="AG796">
            <v>0.1</v>
          </cell>
          <cell r="AH796">
            <v>0</v>
          </cell>
          <cell r="AI796">
            <v>0</v>
          </cell>
          <cell r="AJ796">
            <v>0</v>
          </cell>
          <cell r="AK796">
            <v>0</v>
          </cell>
          <cell r="AL796">
            <v>0.19</v>
          </cell>
          <cell r="AM796">
            <v>54</v>
          </cell>
          <cell r="AN796">
            <v>63</v>
          </cell>
          <cell r="AO796">
            <v>11</v>
          </cell>
          <cell r="AP796">
            <v>13</v>
          </cell>
          <cell r="AQ796">
            <v>7</v>
          </cell>
          <cell r="AR796">
            <v>0.4</v>
          </cell>
          <cell r="AS796">
            <v>0.3</v>
          </cell>
        </row>
        <row r="797">
          <cell r="A797">
            <v>412</v>
          </cell>
          <cell r="B797" t="str">
            <v>Milho, grão seco cru</v>
          </cell>
          <cell r="C797" t="str">
            <v>Cereais e produtos à base de cereais</v>
          </cell>
          <cell r="D797" t="str">
            <v>Cereais e seus derivados primários</v>
          </cell>
          <cell r="E797" t="str">
            <v>Grãos de cereais (e grãos semelhantes a cereais)</v>
          </cell>
          <cell r="F797">
            <v>368</v>
          </cell>
          <cell r="G797">
            <v>1560</v>
          </cell>
          <cell r="H797">
            <v>4.9000000000000004</v>
          </cell>
          <cell r="I797">
            <v>0.8</v>
          </cell>
          <cell r="J797">
            <v>1.4</v>
          </cell>
          <cell r="K797">
            <v>2.4</v>
          </cell>
          <cell r="L797">
            <v>2.2999999999999998</v>
          </cell>
          <cell r="M797">
            <v>0</v>
          </cell>
          <cell r="N797">
            <v>70.3</v>
          </cell>
          <cell r="O797">
            <v>0</v>
          </cell>
          <cell r="P797">
            <v>0</v>
          </cell>
          <cell r="Q797">
            <v>70.3</v>
          </cell>
          <cell r="R797">
            <v>2.9</v>
          </cell>
          <cell r="S797">
            <v>9.3000000000000007</v>
          </cell>
          <cell r="T797">
            <v>0</v>
          </cell>
          <cell r="U797">
            <v>0</v>
          </cell>
          <cell r="V797">
            <v>11.9</v>
          </cell>
          <cell r="W797">
            <v>0</v>
          </cell>
          <cell r="X797">
            <v>0</v>
          </cell>
          <cell r="Y797">
            <v>0</v>
          </cell>
          <cell r="Z797">
            <v>0</v>
          </cell>
          <cell r="AA797">
            <v>0</v>
          </cell>
          <cell r="AB797">
            <v>2</v>
          </cell>
          <cell r="AC797">
            <v>0.63</v>
          </cell>
          <cell r="AD797">
            <v>0.18</v>
          </cell>
          <cell r="AE797">
            <v>1.6</v>
          </cell>
          <cell r="AF797">
            <v>2.6</v>
          </cell>
          <cell r="AG797">
            <v>1</v>
          </cell>
          <cell r="AH797">
            <v>0.62</v>
          </cell>
          <cell r="AI797">
            <v>0</v>
          </cell>
          <cell r="AJ797">
            <v>0</v>
          </cell>
          <cell r="AK797">
            <v>26</v>
          </cell>
          <cell r="AL797">
            <v>1.5</v>
          </cell>
          <cell r="AM797">
            <v>14</v>
          </cell>
          <cell r="AN797">
            <v>290</v>
          </cell>
          <cell r="AO797">
            <v>14</v>
          </cell>
          <cell r="AP797">
            <v>190</v>
          </cell>
          <cell r="AQ797">
            <v>110</v>
          </cell>
          <cell r="AR797">
            <v>2.5</v>
          </cell>
          <cell r="AS797">
            <v>2.4</v>
          </cell>
        </row>
        <row r="798">
          <cell r="A798">
            <v>220026</v>
          </cell>
          <cell r="B798" t="str">
            <v>Millet, cru, seco</v>
          </cell>
          <cell r="C798" t="str">
            <v>Cereais e produtos à base de cereais</v>
          </cell>
          <cell r="D798" t="str">
            <v>Cereais e seus derivados primários</v>
          </cell>
          <cell r="E798" t="str">
            <v>Grãos de cereais (e grãos semelhantes a cereais)</v>
          </cell>
          <cell r="F798">
            <v>362</v>
          </cell>
          <cell r="G798">
            <v>1530</v>
          </cell>
          <cell r="H798">
            <v>3.2</v>
          </cell>
          <cell r="I798">
            <v>0.4</v>
          </cell>
          <cell r="J798">
            <v>0.8</v>
          </cell>
          <cell r="K798">
            <v>1.8</v>
          </cell>
          <cell r="L798">
            <v>1.8</v>
          </cell>
          <cell r="M798">
            <v>0</v>
          </cell>
          <cell r="N798">
            <v>71.2</v>
          </cell>
          <cell r="O798">
            <v>0.7</v>
          </cell>
          <cell r="P798">
            <v>0</v>
          </cell>
          <cell r="Q798">
            <v>66</v>
          </cell>
          <cell r="R798">
            <v>2</v>
          </cell>
          <cell r="S798">
            <v>11.1</v>
          </cell>
          <cell r="T798">
            <v>0</v>
          </cell>
          <cell r="U798">
            <v>0</v>
          </cell>
          <cell r="V798">
            <v>11.5</v>
          </cell>
          <cell r="W798">
            <v>0</v>
          </cell>
          <cell r="X798">
            <v>0</v>
          </cell>
          <cell r="Y798">
            <v>1</v>
          </cell>
          <cell r="Z798">
            <v>4</v>
          </cell>
          <cell r="AA798">
            <v>0</v>
          </cell>
          <cell r="AB798">
            <v>0.05</v>
          </cell>
          <cell r="AC798">
            <v>0.22</v>
          </cell>
          <cell r="AD798">
            <v>0.05</v>
          </cell>
          <cell r="AE798">
            <v>0.5</v>
          </cell>
          <cell r="AF798">
            <v>1.5</v>
          </cell>
          <cell r="AG798">
            <v>1</v>
          </cell>
          <cell r="AH798">
            <v>0.06</v>
          </cell>
          <cell r="AI798">
            <v>0</v>
          </cell>
          <cell r="AJ798">
            <v>0</v>
          </cell>
          <cell r="AK798">
            <v>27</v>
          </cell>
          <cell r="AL798">
            <v>1.03</v>
          </cell>
          <cell r="AM798">
            <v>10</v>
          </cell>
          <cell r="AN798">
            <v>150</v>
          </cell>
          <cell r="AO798">
            <v>10</v>
          </cell>
          <cell r="AP798">
            <v>210</v>
          </cell>
          <cell r="AQ798">
            <v>91</v>
          </cell>
          <cell r="AR798">
            <v>2.4</v>
          </cell>
          <cell r="AS798">
            <v>2</v>
          </cell>
          <cell r="AT798">
            <v>3.5</v>
          </cell>
          <cell r="AU798">
            <v>4.7</v>
          </cell>
        </row>
        <row r="799">
          <cell r="A799">
            <v>387</v>
          </cell>
          <cell r="B799" t="str">
            <v>Minarina (meia margarina)</v>
          </cell>
          <cell r="C799" t="str">
            <v>Óleos e gorduras de origem animal e vegetal e seus derivados</v>
          </cell>
          <cell r="D799" t="str">
            <v>Emulsões de gordura e gorduras misturadas</v>
          </cell>
          <cell r="E799" t="str">
            <v>Mistura de óleos e gorduras</v>
          </cell>
          <cell r="F799">
            <v>380</v>
          </cell>
          <cell r="G799">
            <v>1560</v>
          </cell>
          <cell r="H799">
            <v>41.6</v>
          </cell>
          <cell r="I799">
            <v>14</v>
          </cell>
          <cell r="J799">
            <v>8.6999999999999993</v>
          </cell>
          <cell r="K799">
            <v>17.5</v>
          </cell>
          <cell r="L799">
            <v>15.8</v>
          </cell>
          <cell r="M799">
            <v>0.2</v>
          </cell>
          <cell r="N799">
            <v>0.4</v>
          </cell>
          <cell r="O799">
            <v>0.4</v>
          </cell>
          <cell r="P799">
            <v>0</v>
          </cell>
          <cell r="Q799">
            <v>0</v>
          </cell>
          <cell r="R799">
            <v>0</v>
          </cell>
          <cell r="S799">
            <v>0.9</v>
          </cell>
          <cell r="T799">
            <v>0.4</v>
          </cell>
          <cell r="U799">
            <v>0</v>
          </cell>
          <cell r="V799">
            <v>56.5</v>
          </cell>
          <cell r="W799">
            <v>0</v>
          </cell>
          <cell r="X799">
            <v>2</v>
          </cell>
          <cell r="Y799">
            <v>750</v>
          </cell>
          <cell r="Z799">
            <v>440</v>
          </cell>
          <cell r="AA799">
            <v>5</v>
          </cell>
          <cell r="AB799">
            <v>13</v>
          </cell>
          <cell r="AC799">
            <v>0</v>
          </cell>
          <cell r="AD799">
            <v>0</v>
          </cell>
          <cell r="AE799">
            <v>0</v>
          </cell>
          <cell r="AF799">
            <v>0.2</v>
          </cell>
          <cell r="AG799">
            <v>0.2</v>
          </cell>
          <cell r="AH799">
            <v>0</v>
          </cell>
          <cell r="AI799">
            <v>0</v>
          </cell>
          <cell r="AJ799">
            <v>0</v>
          </cell>
          <cell r="AK799">
            <v>0</v>
          </cell>
          <cell r="AL799">
            <v>0.6</v>
          </cell>
          <cell r="AM799">
            <v>170</v>
          </cell>
          <cell r="AN799">
            <v>47</v>
          </cell>
          <cell r="AO799">
            <v>3</v>
          </cell>
          <cell r="AP799">
            <v>9</v>
          </cell>
          <cell r="AQ799">
            <v>2</v>
          </cell>
          <cell r="AR799">
            <v>0.2</v>
          </cell>
          <cell r="AS799">
            <v>0.1</v>
          </cell>
        </row>
        <row r="800">
          <cell r="A800">
            <v>1900000090</v>
          </cell>
          <cell r="B800" t="str">
            <v>Mirtilo</v>
          </cell>
          <cell r="C800" t="str">
            <v>Frutos e produtos derivados de frutos</v>
          </cell>
          <cell r="D800" t="str">
            <v>Fruta utilizada como fruta</v>
          </cell>
          <cell r="E800" t="str">
            <v>Bagas e frutos pequenos</v>
          </cell>
          <cell r="F800">
            <v>43</v>
          </cell>
          <cell r="G800">
            <v>183</v>
          </cell>
          <cell r="H800">
            <v>0.6</v>
          </cell>
          <cell r="I800">
            <v>0.1</v>
          </cell>
          <cell r="J800">
            <v>0.1</v>
          </cell>
          <cell r="K800">
            <v>0.2</v>
          </cell>
          <cell r="L800">
            <v>0.123</v>
          </cell>
          <cell r="M800">
            <v>0</v>
          </cell>
          <cell r="N800">
            <v>6.4</v>
          </cell>
          <cell r="O800">
            <v>6.4</v>
          </cell>
          <cell r="P800">
            <v>0</v>
          </cell>
          <cell r="Q800">
            <v>0</v>
          </cell>
          <cell r="R800">
            <v>3.1</v>
          </cell>
          <cell r="S800">
            <v>0.5</v>
          </cell>
          <cell r="T800">
            <v>0</v>
          </cell>
          <cell r="U800">
            <v>0</v>
          </cell>
          <cell r="V800">
            <v>87</v>
          </cell>
          <cell r="W800">
            <v>1.4</v>
          </cell>
          <cell r="X800">
            <v>0</v>
          </cell>
          <cell r="Y800">
            <v>8</v>
          </cell>
          <cell r="Z800">
            <v>47</v>
          </cell>
          <cell r="AA800">
            <v>0</v>
          </cell>
          <cell r="AB800">
            <v>1.9</v>
          </cell>
          <cell r="AC800">
            <v>0.04</v>
          </cell>
          <cell r="AD800">
            <v>7.0000000000000007E-2</v>
          </cell>
          <cell r="AE800">
            <v>0.42</v>
          </cell>
          <cell r="AF800">
            <v>0.47</v>
          </cell>
          <cell r="AG800">
            <v>0.05</v>
          </cell>
          <cell r="AH800">
            <v>0.06</v>
          </cell>
          <cell r="AI800">
            <v>0</v>
          </cell>
          <cell r="AJ800">
            <v>15</v>
          </cell>
          <cell r="AK800">
            <v>11.5</v>
          </cell>
          <cell r="AL800">
            <v>0.25</v>
          </cell>
          <cell r="AM800">
            <v>0.3</v>
          </cell>
          <cell r="AN800">
            <v>110</v>
          </cell>
          <cell r="AO800">
            <v>19</v>
          </cell>
          <cell r="AP800">
            <v>20</v>
          </cell>
          <cell r="AQ800">
            <v>9</v>
          </cell>
          <cell r="AR800">
            <v>0.6</v>
          </cell>
          <cell r="AS800">
            <v>0.2</v>
          </cell>
          <cell r="AT800">
            <v>0.1</v>
          </cell>
          <cell r="AU800">
            <v>1</v>
          </cell>
        </row>
        <row r="801">
          <cell r="A801">
            <v>1900000113</v>
          </cell>
          <cell r="B801" t="str">
            <v>Mirtilo desidratado</v>
          </cell>
          <cell r="C801" t="str">
            <v>Frutos e produtos derivados de frutos</v>
          </cell>
          <cell r="D801" t="str">
            <v>Produtos de frutos processados</v>
          </cell>
          <cell r="E801" t="str">
            <v>Frutos secados</v>
          </cell>
          <cell r="F801">
            <v>317</v>
          </cell>
          <cell r="G801">
            <v>1330</v>
          </cell>
          <cell r="H801">
            <v>4.4000000000000004</v>
          </cell>
          <cell r="I801">
            <v>0.7</v>
          </cell>
          <cell r="J801">
            <v>0.7</v>
          </cell>
          <cell r="K801">
            <v>1.5</v>
          </cell>
          <cell r="L801">
            <v>0.89900000000000002</v>
          </cell>
          <cell r="M801">
            <v>0</v>
          </cell>
          <cell r="N801">
            <v>46.8</v>
          </cell>
          <cell r="O801">
            <v>46.8</v>
          </cell>
          <cell r="P801">
            <v>0</v>
          </cell>
          <cell r="Q801">
            <v>0</v>
          </cell>
          <cell r="R801">
            <v>22.7</v>
          </cell>
          <cell r="S801">
            <v>3.7</v>
          </cell>
          <cell r="T801">
            <v>0</v>
          </cell>
          <cell r="U801">
            <v>0</v>
          </cell>
          <cell r="V801">
            <v>5</v>
          </cell>
          <cell r="W801">
            <v>10.199999999999999</v>
          </cell>
          <cell r="X801">
            <v>0</v>
          </cell>
          <cell r="AA801">
            <v>0</v>
          </cell>
          <cell r="AB801">
            <v>13.89</v>
          </cell>
          <cell r="AD801">
            <v>0.51</v>
          </cell>
          <cell r="AE801">
            <v>3.05</v>
          </cell>
          <cell r="AF801">
            <v>3.42</v>
          </cell>
          <cell r="AG801">
            <v>0.37</v>
          </cell>
          <cell r="AH801">
            <v>0.44</v>
          </cell>
          <cell r="AI801">
            <v>0</v>
          </cell>
          <cell r="AK801">
            <v>84</v>
          </cell>
          <cell r="AL801">
            <v>1.83</v>
          </cell>
          <cell r="AM801">
            <v>2.2000000000000002</v>
          </cell>
          <cell r="AN801">
            <v>800</v>
          </cell>
          <cell r="AO801">
            <v>140</v>
          </cell>
          <cell r="AP801">
            <v>150</v>
          </cell>
          <cell r="AQ801">
            <v>66</v>
          </cell>
          <cell r="AR801">
            <v>4.4000000000000004</v>
          </cell>
          <cell r="AS801">
            <v>1.5</v>
          </cell>
        </row>
        <row r="802">
          <cell r="A802">
            <v>220027</v>
          </cell>
          <cell r="B802" t="str">
            <v>Miso, pasta de soja fermentada com arroz integral e cevada</v>
          </cell>
          <cell r="C802" t="str">
            <v>Temperos, molhos e condimentos</v>
          </cell>
          <cell r="D802" t="str">
            <v>Temperos</v>
          </cell>
          <cell r="E802" t="str">
            <v>Misturas de temperos</v>
          </cell>
          <cell r="F802">
            <v>177</v>
          </cell>
          <cell r="G802">
            <v>741</v>
          </cell>
          <cell r="H802">
            <v>6.5</v>
          </cell>
          <cell r="I802">
            <v>1</v>
          </cell>
          <cell r="J802">
            <v>1.4</v>
          </cell>
          <cell r="K802">
            <v>3.7</v>
          </cell>
          <cell r="L802">
            <v>3.3</v>
          </cell>
          <cell r="M802">
            <v>0</v>
          </cell>
          <cell r="N802">
            <v>15.1</v>
          </cell>
          <cell r="O802">
            <v>13.7</v>
          </cell>
          <cell r="P802">
            <v>0</v>
          </cell>
          <cell r="Q802">
            <v>1.4</v>
          </cell>
          <cell r="R802">
            <v>5.2</v>
          </cell>
          <cell r="S802">
            <v>11.9</v>
          </cell>
          <cell r="T802">
            <v>9.9</v>
          </cell>
          <cell r="U802">
            <v>0</v>
          </cell>
          <cell r="V802">
            <v>49.1</v>
          </cell>
          <cell r="W802">
            <v>0</v>
          </cell>
          <cell r="X802">
            <v>0</v>
          </cell>
          <cell r="Y802">
            <v>7</v>
          </cell>
          <cell r="Z802">
            <v>39</v>
          </cell>
          <cell r="AA802">
            <v>0</v>
          </cell>
          <cell r="AB802">
            <v>0.5</v>
          </cell>
          <cell r="AC802">
            <v>0.05</v>
          </cell>
          <cell r="AD802">
            <v>0.05</v>
          </cell>
          <cell r="AE802">
            <v>0.5</v>
          </cell>
          <cell r="AF802">
            <v>3</v>
          </cell>
          <cell r="AG802">
            <v>2.5</v>
          </cell>
          <cell r="AH802">
            <v>0.06</v>
          </cell>
          <cell r="AI802">
            <v>0</v>
          </cell>
          <cell r="AJ802">
            <v>0</v>
          </cell>
          <cell r="AK802">
            <v>30.5</v>
          </cell>
          <cell r="AL802">
            <v>12.2</v>
          </cell>
          <cell r="AM802">
            <v>3950</v>
          </cell>
          <cell r="AN802">
            <v>270</v>
          </cell>
          <cell r="AO802">
            <v>54</v>
          </cell>
          <cell r="AP802">
            <v>160</v>
          </cell>
          <cell r="AQ802">
            <v>61</v>
          </cell>
          <cell r="AR802">
            <v>1.8</v>
          </cell>
          <cell r="AS802">
            <v>1.3</v>
          </cell>
          <cell r="AT802">
            <v>31</v>
          </cell>
          <cell r="AU802">
            <v>4.7</v>
          </cell>
        </row>
        <row r="803">
          <cell r="A803">
            <v>928</v>
          </cell>
          <cell r="B803" t="str">
            <v>Molho "Béchamel" com manteiga</v>
          </cell>
          <cell r="C803" t="str">
            <v>Temperos, molhos e condimentos</v>
          </cell>
          <cell r="D803" t="str">
            <v>Condimentos (incluindo formatos de mesa)</v>
          </cell>
          <cell r="E803" t="str">
            <v>Molhos salgados</v>
          </cell>
          <cell r="F803">
            <v>130</v>
          </cell>
          <cell r="G803">
            <v>544</v>
          </cell>
          <cell r="H803">
            <v>8.4</v>
          </cell>
          <cell r="I803">
            <v>4.7</v>
          </cell>
          <cell r="J803">
            <v>1.9</v>
          </cell>
          <cell r="K803">
            <v>0.3</v>
          </cell>
          <cell r="L803">
            <v>0.2</v>
          </cell>
          <cell r="M803">
            <v>0.3</v>
          </cell>
          <cell r="N803">
            <v>9.6</v>
          </cell>
          <cell r="O803">
            <v>5.3</v>
          </cell>
          <cell r="P803">
            <v>0</v>
          </cell>
          <cell r="Q803">
            <v>4.3</v>
          </cell>
          <cell r="R803">
            <v>0.2</v>
          </cell>
          <cell r="S803">
            <v>4</v>
          </cell>
          <cell r="T803">
            <v>0.6</v>
          </cell>
          <cell r="U803">
            <v>0</v>
          </cell>
          <cell r="V803">
            <v>77.8</v>
          </cell>
          <cell r="W803">
            <v>0</v>
          </cell>
          <cell r="X803">
            <v>27</v>
          </cell>
          <cell r="Y803">
            <v>60</v>
          </cell>
          <cell r="Z803">
            <v>12</v>
          </cell>
          <cell r="AA803">
            <v>0.1</v>
          </cell>
          <cell r="AB803">
            <v>0.2</v>
          </cell>
          <cell r="AC803">
            <v>0.02</v>
          </cell>
          <cell r="AD803">
            <v>0.11</v>
          </cell>
          <cell r="AE803">
            <v>0.3</v>
          </cell>
          <cell r="AF803">
            <v>1.3</v>
          </cell>
          <cell r="AG803">
            <v>1</v>
          </cell>
          <cell r="AH803">
            <v>0.04</v>
          </cell>
          <cell r="AI803">
            <v>0.1</v>
          </cell>
          <cell r="AJ803">
            <v>0</v>
          </cell>
          <cell r="AK803">
            <v>0.7</v>
          </cell>
          <cell r="AL803">
            <v>1.3</v>
          </cell>
          <cell r="AM803">
            <v>230</v>
          </cell>
          <cell r="AN803">
            <v>190</v>
          </cell>
          <cell r="AO803">
            <v>130</v>
          </cell>
          <cell r="AP803">
            <v>110</v>
          </cell>
          <cell r="AQ803">
            <v>13</v>
          </cell>
          <cell r="AR803">
            <v>0.3</v>
          </cell>
          <cell r="AS803">
            <v>0.6</v>
          </cell>
        </row>
        <row r="804">
          <cell r="A804">
            <v>929</v>
          </cell>
          <cell r="B804" t="str">
            <v>Molho "Béchamel" com margarina</v>
          </cell>
          <cell r="C804" t="str">
            <v>Temperos, molhos e condimentos</v>
          </cell>
          <cell r="D804" t="str">
            <v>Condimentos (incluindo formatos de mesa)</v>
          </cell>
          <cell r="E804" t="str">
            <v>Molhos salgados</v>
          </cell>
          <cell r="F804">
            <v>140</v>
          </cell>
          <cell r="G804">
            <v>583</v>
          </cell>
          <cell r="H804">
            <v>9.5</v>
          </cell>
          <cell r="I804">
            <v>4.8</v>
          </cell>
          <cell r="J804">
            <v>1.9</v>
          </cell>
          <cell r="K804">
            <v>2.2000000000000002</v>
          </cell>
          <cell r="L804">
            <v>1.9</v>
          </cell>
          <cell r="M804">
            <v>0.1</v>
          </cell>
          <cell r="N804">
            <v>9.9</v>
          </cell>
          <cell r="O804">
            <v>5.4</v>
          </cell>
          <cell r="P804">
            <v>0</v>
          </cell>
          <cell r="Q804">
            <v>4.4000000000000004</v>
          </cell>
          <cell r="R804">
            <v>0.2</v>
          </cell>
          <cell r="S804">
            <v>3.6</v>
          </cell>
          <cell r="T804">
            <v>0.7</v>
          </cell>
          <cell r="U804">
            <v>0</v>
          </cell>
          <cell r="V804">
            <v>76</v>
          </cell>
          <cell r="W804">
            <v>0</v>
          </cell>
          <cell r="X804">
            <v>9</v>
          </cell>
          <cell r="Y804">
            <v>70</v>
          </cell>
          <cell r="Z804">
            <v>40</v>
          </cell>
          <cell r="AA804">
            <v>0.1</v>
          </cell>
          <cell r="AB804">
            <v>0.1</v>
          </cell>
          <cell r="AC804">
            <v>0.02</v>
          </cell>
          <cell r="AD804">
            <v>0.11</v>
          </cell>
          <cell r="AE804">
            <v>0.3</v>
          </cell>
          <cell r="AF804">
            <v>1.3</v>
          </cell>
          <cell r="AG804">
            <v>1</v>
          </cell>
          <cell r="AH804">
            <v>0.04</v>
          </cell>
          <cell r="AI804">
            <v>0.1</v>
          </cell>
          <cell r="AJ804">
            <v>0</v>
          </cell>
          <cell r="AK804">
            <v>0.7</v>
          </cell>
          <cell r="AL804">
            <v>1</v>
          </cell>
          <cell r="AM804">
            <v>270</v>
          </cell>
          <cell r="AN804">
            <v>180</v>
          </cell>
          <cell r="AO804">
            <v>130</v>
          </cell>
          <cell r="AP804">
            <v>110</v>
          </cell>
          <cell r="AQ804">
            <v>13</v>
          </cell>
          <cell r="AR804">
            <v>0.3</v>
          </cell>
          <cell r="AS804">
            <v>0.6</v>
          </cell>
        </row>
        <row r="805">
          <cell r="A805">
            <v>930</v>
          </cell>
          <cell r="B805" t="str">
            <v>Molho branco com caldo de carne de vaca</v>
          </cell>
          <cell r="C805" t="str">
            <v>Temperos, molhos e condimentos</v>
          </cell>
          <cell r="D805" t="str">
            <v>Condimentos (incluindo formatos de mesa)</v>
          </cell>
          <cell r="E805" t="str">
            <v>Molhos salgados</v>
          </cell>
          <cell r="F805">
            <v>115</v>
          </cell>
          <cell r="G805">
            <v>477</v>
          </cell>
          <cell r="H805">
            <v>9.1999999999999993</v>
          </cell>
          <cell r="I805">
            <v>4.5999999999999996</v>
          </cell>
          <cell r="J805">
            <v>2</v>
          </cell>
          <cell r="K805">
            <v>2.5</v>
          </cell>
          <cell r="L805">
            <v>2.2000000000000002</v>
          </cell>
          <cell r="M805">
            <v>0</v>
          </cell>
          <cell r="N805">
            <v>6.8</v>
          </cell>
          <cell r="O805">
            <v>0.3</v>
          </cell>
          <cell r="P805">
            <v>0</v>
          </cell>
          <cell r="Q805">
            <v>6.5</v>
          </cell>
          <cell r="R805">
            <v>0.3</v>
          </cell>
          <cell r="S805">
            <v>1.1000000000000001</v>
          </cell>
          <cell r="T805">
            <v>1.9</v>
          </cell>
          <cell r="U805">
            <v>0</v>
          </cell>
          <cell r="V805">
            <v>80.900000000000006</v>
          </cell>
          <cell r="W805">
            <v>0</v>
          </cell>
          <cell r="X805">
            <v>0</v>
          </cell>
          <cell r="Y805">
            <v>48</v>
          </cell>
          <cell r="Z805">
            <v>34</v>
          </cell>
          <cell r="AA805">
            <v>0.1</v>
          </cell>
          <cell r="AB805">
            <v>0</v>
          </cell>
          <cell r="AC805">
            <v>0.01</v>
          </cell>
          <cell r="AD805">
            <v>0</v>
          </cell>
          <cell r="AE805">
            <v>0.2</v>
          </cell>
          <cell r="AF805">
            <v>0.5</v>
          </cell>
          <cell r="AG805">
            <v>0.3</v>
          </cell>
          <cell r="AH805">
            <v>0.01</v>
          </cell>
          <cell r="AI805">
            <v>0.08</v>
          </cell>
          <cell r="AJ805">
            <v>0</v>
          </cell>
          <cell r="AK805">
            <v>2.6</v>
          </cell>
          <cell r="AL805">
            <v>2</v>
          </cell>
          <cell r="AM805">
            <v>770</v>
          </cell>
          <cell r="AN805">
            <v>26</v>
          </cell>
          <cell r="AO805">
            <v>13</v>
          </cell>
          <cell r="AP805">
            <v>18</v>
          </cell>
          <cell r="AQ805">
            <v>8</v>
          </cell>
          <cell r="AR805">
            <v>0.1</v>
          </cell>
          <cell r="AS805">
            <v>0.2</v>
          </cell>
        </row>
        <row r="806">
          <cell r="A806">
            <v>931</v>
          </cell>
          <cell r="B806" t="str">
            <v>Molho branco com margarina</v>
          </cell>
          <cell r="C806" t="str">
            <v>Temperos, molhos e condimentos</v>
          </cell>
          <cell r="D806" t="str">
            <v>Condimentos (incluindo formatos de mesa)</v>
          </cell>
          <cell r="E806" t="str">
            <v>Molhos salgados</v>
          </cell>
          <cell r="F806">
            <v>244</v>
          </cell>
          <cell r="G806">
            <v>1020</v>
          </cell>
          <cell r="H806">
            <v>16.8</v>
          </cell>
          <cell r="I806">
            <v>8.8000000000000007</v>
          </cell>
          <cell r="J806">
            <v>3.7</v>
          </cell>
          <cell r="K806">
            <v>4.7</v>
          </cell>
          <cell r="L806">
            <v>4.2</v>
          </cell>
          <cell r="M806">
            <v>0</v>
          </cell>
          <cell r="N806">
            <v>18.5</v>
          </cell>
          <cell r="O806">
            <v>4.2</v>
          </cell>
          <cell r="P806">
            <v>0</v>
          </cell>
          <cell r="Q806">
            <v>14.3</v>
          </cell>
          <cell r="R806">
            <v>0.8</v>
          </cell>
          <cell r="S806">
            <v>4.4000000000000004</v>
          </cell>
          <cell r="T806">
            <v>1.4</v>
          </cell>
          <cell r="U806">
            <v>0</v>
          </cell>
          <cell r="V806">
            <v>57.8</v>
          </cell>
          <cell r="W806">
            <v>0</v>
          </cell>
          <cell r="X806">
            <v>7</v>
          </cell>
          <cell r="Y806">
            <v>140</v>
          </cell>
          <cell r="Z806">
            <v>87</v>
          </cell>
          <cell r="AA806">
            <v>0.1</v>
          </cell>
          <cell r="AB806">
            <v>0.1</v>
          </cell>
          <cell r="AC806">
            <v>0.03</v>
          </cell>
          <cell r="AD806">
            <v>0.09</v>
          </cell>
          <cell r="AE806">
            <v>0.3</v>
          </cell>
          <cell r="AF806">
            <v>1.3</v>
          </cell>
          <cell r="AG806">
            <v>1</v>
          </cell>
          <cell r="AH806">
            <v>0.05</v>
          </cell>
          <cell r="AI806">
            <v>7.0000000000000007E-2</v>
          </cell>
          <cell r="AJ806">
            <v>0</v>
          </cell>
          <cell r="AK806">
            <v>2.2999999999999998</v>
          </cell>
          <cell r="AL806">
            <v>1.9</v>
          </cell>
          <cell r="AM806">
            <v>560</v>
          </cell>
          <cell r="AN806">
            <v>160</v>
          </cell>
          <cell r="AO806">
            <v>98</v>
          </cell>
          <cell r="AP806">
            <v>93</v>
          </cell>
          <cell r="AQ806">
            <v>14</v>
          </cell>
          <cell r="AR806">
            <v>0.4</v>
          </cell>
          <cell r="AS806">
            <v>0.5</v>
          </cell>
        </row>
        <row r="807">
          <cell r="A807">
            <v>934</v>
          </cell>
          <cell r="B807" t="str">
            <v>Molho de bife frito com manteiga</v>
          </cell>
          <cell r="C807" t="str">
            <v>Temperos, molhos e condimentos</v>
          </cell>
          <cell r="D807" t="str">
            <v>Condimentos (incluindo formatos de mesa)</v>
          </cell>
          <cell r="E807" t="str">
            <v>Molhos salgados</v>
          </cell>
          <cell r="F807">
            <v>379</v>
          </cell>
          <cell r="G807">
            <v>1560</v>
          </cell>
          <cell r="H807">
            <v>41</v>
          </cell>
          <cell r="I807">
            <v>23.2</v>
          </cell>
          <cell r="J807">
            <v>9.6</v>
          </cell>
          <cell r="K807">
            <v>1.2</v>
          </cell>
          <cell r="L807">
            <v>1</v>
          </cell>
          <cell r="M807">
            <v>1.7</v>
          </cell>
          <cell r="N807">
            <v>0.4</v>
          </cell>
          <cell r="O807">
            <v>0.4</v>
          </cell>
          <cell r="P807">
            <v>0</v>
          </cell>
          <cell r="Q807">
            <v>0</v>
          </cell>
          <cell r="R807">
            <v>0</v>
          </cell>
          <cell r="S807">
            <v>2</v>
          </cell>
          <cell r="T807">
            <v>1.2</v>
          </cell>
          <cell r="U807">
            <v>0</v>
          </cell>
          <cell r="V807">
            <v>55.8</v>
          </cell>
          <cell r="W807">
            <v>0</v>
          </cell>
          <cell r="X807">
            <v>121</v>
          </cell>
          <cell r="Y807">
            <v>224</v>
          </cell>
          <cell r="Z807">
            <v>18</v>
          </cell>
          <cell r="AA807">
            <v>0.1</v>
          </cell>
          <cell r="AB807">
            <v>1</v>
          </cell>
          <cell r="AC807">
            <v>0.01</v>
          </cell>
          <cell r="AD807">
            <v>0.03</v>
          </cell>
          <cell r="AE807">
            <v>0.3</v>
          </cell>
          <cell r="AF807">
            <v>0.8</v>
          </cell>
          <cell r="AG807">
            <v>0.5</v>
          </cell>
          <cell r="AH807">
            <v>0.03</v>
          </cell>
          <cell r="AI807">
            <v>0.14000000000000001</v>
          </cell>
          <cell r="AJ807">
            <v>0</v>
          </cell>
          <cell r="AK807">
            <v>1.4</v>
          </cell>
          <cell r="AL807">
            <v>1.1000000000000001</v>
          </cell>
          <cell r="AM807">
            <v>470</v>
          </cell>
          <cell r="AN807">
            <v>46</v>
          </cell>
          <cell r="AO807">
            <v>10</v>
          </cell>
          <cell r="AP807">
            <v>27</v>
          </cell>
          <cell r="AQ807">
            <v>4</v>
          </cell>
          <cell r="AR807">
            <v>0.3</v>
          </cell>
          <cell r="AS807">
            <v>0.5</v>
          </cell>
        </row>
        <row r="808">
          <cell r="A808">
            <v>940</v>
          </cell>
          <cell r="B808" t="str">
            <v>Molho de carne de vaca assada com azeite e margarina</v>
          </cell>
          <cell r="C808" t="str">
            <v>Temperos, molhos e condimentos</v>
          </cell>
          <cell r="D808" t="str">
            <v>Condimentos (incluindo formatos de mesa)</v>
          </cell>
          <cell r="E808" t="str">
            <v>Molhos salgados</v>
          </cell>
          <cell r="F808">
            <v>586</v>
          </cell>
          <cell r="G808">
            <v>2410</v>
          </cell>
          <cell r="H808">
            <v>64</v>
          </cell>
          <cell r="I808">
            <v>19.5</v>
          </cell>
          <cell r="J808">
            <v>34</v>
          </cell>
          <cell r="K808">
            <v>10.3</v>
          </cell>
          <cell r="L808">
            <v>9.1999999999999993</v>
          </cell>
          <cell r="M808">
            <v>0</v>
          </cell>
          <cell r="N808">
            <v>0.3</v>
          </cell>
          <cell r="O808">
            <v>0.3</v>
          </cell>
          <cell r="P808">
            <v>0</v>
          </cell>
          <cell r="Q808">
            <v>0</v>
          </cell>
          <cell r="R808">
            <v>0.1</v>
          </cell>
          <cell r="S808">
            <v>2.1</v>
          </cell>
          <cell r="T808">
            <v>1.2</v>
          </cell>
          <cell r="U808">
            <v>0</v>
          </cell>
          <cell r="V808">
            <v>32.700000000000003</v>
          </cell>
          <cell r="W808">
            <v>0</v>
          </cell>
          <cell r="X808">
            <v>7</v>
          </cell>
          <cell r="Y808">
            <v>168</v>
          </cell>
          <cell r="Z808">
            <v>112</v>
          </cell>
          <cell r="AA808">
            <v>0.1</v>
          </cell>
          <cell r="AB808">
            <v>4.9000000000000004</v>
          </cell>
          <cell r="AC808">
            <v>0.02</v>
          </cell>
          <cell r="AD808">
            <v>0.02</v>
          </cell>
          <cell r="AE808">
            <v>0.4</v>
          </cell>
          <cell r="AF808">
            <v>0.8</v>
          </cell>
          <cell r="AG808">
            <v>0.4</v>
          </cell>
          <cell r="AH808">
            <v>0.04</v>
          </cell>
          <cell r="AI808">
            <v>0.2</v>
          </cell>
          <cell r="AJ808">
            <v>0</v>
          </cell>
          <cell r="AK808">
            <v>0.2</v>
          </cell>
          <cell r="AL808">
            <v>1.1000000000000001</v>
          </cell>
          <cell r="AM808">
            <v>470</v>
          </cell>
          <cell r="AN808">
            <v>47</v>
          </cell>
          <cell r="AO808">
            <v>5</v>
          </cell>
          <cell r="AP808">
            <v>25</v>
          </cell>
          <cell r="AQ808">
            <v>3</v>
          </cell>
          <cell r="AR808">
            <v>0.3</v>
          </cell>
          <cell r="AS808">
            <v>0.4</v>
          </cell>
        </row>
        <row r="809">
          <cell r="A809">
            <v>941</v>
          </cell>
          <cell r="B809" t="str">
            <v>Molho de carne de vaca assada com margarina</v>
          </cell>
          <cell r="C809" t="str">
            <v>Temperos, molhos e condimentos</v>
          </cell>
          <cell r="D809" t="str">
            <v>Condimentos (incluindo formatos de mesa)</v>
          </cell>
          <cell r="E809" t="str">
            <v>Molhos salgados</v>
          </cell>
          <cell r="F809">
            <v>513</v>
          </cell>
          <cell r="G809">
            <v>2110</v>
          </cell>
          <cell r="H809">
            <v>56</v>
          </cell>
          <cell r="I809">
            <v>28</v>
          </cell>
          <cell r="J809">
            <v>12.3</v>
          </cell>
          <cell r="K809">
            <v>15.4</v>
          </cell>
          <cell r="L809">
            <v>13.8</v>
          </cell>
          <cell r="M809">
            <v>0</v>
          </cell>
          <cell r="N809">
            <v>0.4</v>
          </cell>
          <cell r="O809">
            <v>0.4</v>
          </cell>
          <cell r="P809">
            <v>0</v>
          </cell>
          <cell r="Q809">
            <v>0</v>
          </cell>
          <cell r="R809">
            <v>0.1</v>
          </cell>
          <cell r="S809">
            <v>1.9</v>
          </cell>
          <cell r="T809">
            <v>1.9</v>
          </cell>
          <cell r="U809">
            <v>0</v>
          </cell>
          <cell r="V809">
            <v>40</v>
          </cell>
          <cell r="W809">
            <v>0</v>
          </cell>
          <cell r="X809">
            <v>8</v>
          </cell>
          <cell r="Y809">
            <v>336</v>
          </cell>
          <cell r="Z809">
            <v>224</v>
          </cell>
          <cell r="AA809">
            <v>0.1</v>
          </cell>
          <cell r="AB809">
            <v>0</v>
          </cell>
          <cell r="AC809">
            <v>0.02</v>
          </cell>
          <cell r="AD809">
            <v>0.02</v>
          </cell>
          <cell r="AE809">
            <v>0.3</v>
          </cell>
          <cell r="AF809">
            <v>0.7</v>
          </cell>
          <cell r="AG809">
            <v>0.4</v>
          </cell>
          <cell r="AH809">
            <v>0.03</v>
          </cell>
          <cell r="AI809">
            <v>0.1</v>
          </cell>
          <cell r="AJ809">
            <v>0</v>
          </cell>
          <cell r="AK809">
            <v>2.4</v>
          </cell>
          <cell r="AL809">
            <v>2</v>
          </cell>
          <cell r="AM809">
            <v>760</v>
          </cell>
          <cell r="AN809">
            <v>49</v>
          </cell>
          <cell r="AO809">
            <v>6</v>
          </cell>
          <cell r="AP809">
            <v>27</v>
          </cell>
          <cell r="AQ809">
            <v>4</v>
          </cell>
          <cell r="AR809">
            <v>0.4</v>
          </cell>
          <cell r="AS809">
            <v>0.4</v>
          </cell>
        </row>
        <row r="810">
          <cell r="A810">
            <v>942</v>
          </cell>
          <cell r="B810" t="str">
            <v>Molho de carne de vaca estufada com azeite e margarina</v>
          </cell>
          <cell r="C810" t="str">
            <v>Temperos, molhos e condimentos</v>
          </cell>
          <cell r="D810" t="str">
            <v>Condimentos (incluindo formatos de mesa)</v>
          </cell>
          <cell r="E810" t="str">
            <v>Molhos salgados</v>
          </cell>
          <cell r="F810">
            <v>260</v>
          </cell>
          <cell r="G810">
            <v>1070</v>
          </cell>
          <cell r="H810">
            <v>27.9</v>
          </cell>
          <cell r="I810">
            <v>7</v>
          </cell>
          <cell r="J810">
            <v>17.2</v>
          </cell>
          <cell r="K810">
            <v>3.6</v>
          </cell>
          <cell r="L810">
            <v>3.2</v>
          </cell>
          <cell r="M810">
            <v>0</v>
          </cell>
          <cell r="N810">
            <v>0.4</v>
          </cell>
          <cell r="O810">
            <v>0.3</v>
          </cell>
          <cell r="P810">
            <v>0.1</v>
          </cell>
          <cell r="Q810">
            <v>0</v>
          </cell>
          <cell r="R810">
            <v>0.1</v>
          </cell>
          <cell r="S810">
            <v>1.7</v>
          </cell>
          <cell r="T810">
            <v>0.6</v>
          </cell>
          <cell r="U810">
            <v>0</v>
          </cell>
          <cell r="V810">
            <v>69.5</v>
          </cell>
          <cell r="W810">
            <v>0</v>
          </cell>
          <cell r="X810">
            <v>6</v>
          </cell>
          <cell r="Y810">
            <v>50</v>
          </cell>
          <cell r="Z810">
            <v>53</v>
          </cell>
          <cell r="AA810">
            <v>0.1</v>
          </cell>
          <cell r="AB810">
            <v>3</v>
          </cell>
          <cell r="AC810">
            <v>0.01</v>
          </cell>
          <cell r="AD810">
            <v>0.02</v>
          </cell>
          <cell r="AE810">
            <v>0.3</v>
          </cell>
          <cell r="AF810">
            <v>0.7</v>
          </cell>
          <cell r="AG810">
            <v>0.4</v>
          </cell>
          <cell r="AH810">
            <v>0.03</v>
          </cell>
          <cell r="AI810">
            <v>0.11</v>
          </cell>
          <cell r="AJ810">
            <v>1</v>
          </cell>
          <cell r="AK810">
            <v>1.8</v>
          </cell>
          <cell r="AL810">
            <v>0.5</v>
          </cell>
          <cell r="AM810">
            <v>230</v>
          </cell>
          <cell r="AN810">
            <v>51</v>
          </cell>
          <cell r="AO810">
            <v>5</v>
          </cell>
          <cell r="AP810">
            <v>23</v>
          </cell>
          <cell r="AQ810">
            <v>3</v>
          </cell>
          <cell r="AR810">
            <v>0.2</v>
          </cell>
          <cell r="AS810">
            <v>0.5</v>
          </cell>
        </row>
        <row r="811">
          <cell r="A811">
            <v>943</v>
          </cell>
          <cell r="B811" t="str">
            <v>Molho de carne de vaca estufada com vegetais, azeite e margarina</v>
          </cell>
          <cell r="C811" t="str">
            <v>Temperos, molhos e condimentos</v>
          </cell>
          <cell r="D811" t="str">
            <v>Condimentos (incluindo formatos de mesa)</v>
          </cell>
          <cell r="E811" t="str">
            <v>Molhos salgados</v>
          </cell>
          <cell r="F811">
            <v>267</v>
          </cell>
          <cell r="G811">
            <v>1100</v>
          </cell>
          <cell r="H811">
            <v>28.5</v>
          </cell>
          <cell r="I811">
            <v>7.1</v>
          </cell>
          <cell r="J811">
            <v>17.7</v>
          </cell>
          <cell r="K811">
            <v>3.6</v>
          </cell>
          <cell r="L811">
            <v>3.3</v>
          </cell>
          <cell r="M811">
            <v>0</v>
          </cell>
          <cell r="N811">
            <v>1.3</v>
          </cell>
          <cell r="O811">
            <v>0.4</v>
          </cell>
          <cell r="P811">
            <v>0</v>
          </cell>
          <cell r="Q811">
            <v>0.9</v>
          </cell>
          <cell r="R811">
            <v>0.2</v>
          </cell>
          <cell r="S811">
            <v>1.3</v>
          </cell>
          <cell r="T811">
            <v>0.6</v>
          </cell>
          <cell r="U811">
            <v>0</v>
          </cell>
          <cell r="V811">
            <v>68.2</v>
          </cell>
          <cell r="W811">
            <v>0</v>
          </cell>
          <cell r="X811">
            <v>4</v>
          </cell>
          <cell r="Y811">
            <v>50</v>
          </cell>
          <cell r="Z811">
            <v>53</v>
          </cell>
          <cell r="AA811">
            <v>0.1</v>
          </cell>
          <cell r="AB811">
            <v>2.9</v>
          </cell>
          <cell r="AC811">
            <v>0.01</v>
          </cell>
          <cell r="AD811">
            <v>0.01</v>
          </cell>
          <cell r="AE811">
            <v>0.2</v>
          </cell>
          <cell r="AF811">
            <v>0.5</v>
          </cell>
          <cell r="AG811">
            <v>0.3</v>
          </cell>
          <cell r="AH811">
            <v>0.04</v>
          </cell>
          <cell r="AI811">
            <v>0.1</v>
          </cell>
          <cell r="AJ811">
            <v>1</v>
          </cell>
          <cell r="AK811">
            <v>3</v>
          </cell>
          <cell r="AL811">
            <v>0.5</v>
          </cell>
          <cell r="AM811">
            <v>230</v>
          </cell>
          <cell r="AN811">
            <v>63</v>
          </cell>
          <cell r="AO811">
            <v>5</v>
          </cell>
          <cell r="AP811">
            <v>17</v>
          </cell>
          <cell r="AQ811">
            <v>3</v>
          </cell>
          <cell r="AR811">
            <v>0.2</v>
          </cell>
          <cell r="AS811">
            <v>0.4</v>
          </cell>
        </row>
        <row r="812">
          <cell r="A812">
            <v>937</v>
          </cell>
          <cell r="B812" t="str">
            <v>Molho de lombo de porco frito com banha</v>
          </cell>
          <cell r="C812" t="str">
            <v>Temperos, molhos e condimentos</v>
          </cell>
          <cell r="D812" t="str">
            <v>Condimentos (incluindo formatos de mesa)</v>
          </cell>
          <cell r="E812" t="str">
            <v>Molhos salgados</v>
          </cell>
          <cell r="F812">
            <v>551</v>
          </cell>
          <cell r="G812">
            <v>2260</v>
          </cell>
          <cell r="H812">
            <v>60.2</v>
          </cell>
          <cell r="I812">
            <v>15.9</v>
          </cell>
          <cell r="J812">
            <v>35.299999999999997</v>
          </cell>
          <cell r="K812">
            <v>6.3</v>
          </cell>
          <cell r="L812">
            <v>5.8</v>
          </cell>
          <cell r="M812">
            <v>0.2</v>
          </cell>
          <cell r="N812">
            <v>0</v>
          </cell>
          <cell r="O812">
            <v>0</v>
          </cell>
          <cell r="P812">
            <v>0</v>
          </cell>
          <cell r="Q812">
            <v>0</v>
          </cell>
          <cell r="R812">
            <v>0</v>
          </cell>
          <cell r="S812">
            <v>2.2000000000000002</v>
          </cell>
          <cell r="T812">
            <v>0.2</v>
          </cell>
          <cell r="U812">
            <v>0</v>
          </cell>
          <cell r="V812">
            <v>37.4</v>
          </cell>
          <cell r="W812">
            <v>0</v>
          </cell>
          <cell r="X812">
            <v>55</v>
          </cell>
          <cell r="Y812">
            <v>8</v>
          </cell>
          <cell r="Z812">
            <v>0</v>
          </cell>
          <cell r="AA812">
            <v>0.1</v>
          </cell>
          <cell r="AB812">
            <v>0.7</v>
          </cell>
          <cell r="AC812">
            <v>0.06</v>
          </cell>
          <cell r="AD812">
            <v>0.02</v>
          </cell>
          <cell r="AE812">
            <v>0.4</v>
          </cell>
          <cell r="AF812">
            <v>0.9</v>
          </cell>
          <cell r="AG812">
            <v>0.5</v>
          </cell>
          <cell r="AH812">
            <v>0.04</v>
          </cell>
          <cell r="AI812">
            <v>0.1</v>
          </cell>
          <cell r="AJ812">
            <v>0</v>
          </cell>
          <cell r="AK812">
            <v>0.4</v>
          </cell>
          <cell r="AL812">
            <v>0.2</v>
          </cell>
          <cell r="AM812">
            <v>92</v>
          </cell>
          <cell r="AN812">
            <v>36</v>
          </cell>
          <cell r="AO812">
            <v>3</v>
          </cell>
          <cell r="AP812">
            <v>23</v>
          </cell>
          <cell r="AQ812">
            <v>4</v>
          </cell>
          <cell r="AR812">
            <v>0.1</v>
          </cell>
          <cell r="AS812">
            <v>0.3</v>
          </cell>
        </row>
        <row r="813">
          <cell r="A813">
            <v>938</v>
          </cell>
          <cell r="B813" t="str">
            <v>Molho de lombo de porco frito com banha e margarina</v>
          </cell>
          <cell r="C813" t="str">
            <v>Temperos, molhos e condimentos</v>
          </cell>
          <cell r="D813" t="str">
            <v>Condimentos (incluindo formatos de mesa)</v>
          </cell>
          <cell r="E813" t="str">
            <v>Molhos salgados</v>
          </cell>
          <cell r="F813">
            <v>498</v>
          </cell>
          <cell r="G813">
            <v>2050</v>
          </cell>
          <cell r="H813">
            <v>54.3</v>
          </cell>
          <cell r="I813">
            <v>20.100000000000001</v>
          </cell>
          <cell r="J813">
            <v>22.9</v>
          </cell>
          <cell r="K813">
            <v>9.9</v>
          </cell>
          <cell r="L813">
            <v>9</v>
          </cell>
          <cell r="M813">
            <v>0.1</v>
          </cell>
          <cell r="N813">
            <v>0.1</v>
          </cell>
          <cell r="O813">
            <v>0.1</v>
          </cell>
          <cell r="P813">
            <v>0</v>
          </cell>
          <cell r="Q813">
            <v>0</v>
          </cell>
          <cell r="R813">
            <v>0</v>
          </cell>
          <cell r="S813">
            <v>2.2999999999999998</v>
          </cell>
          <cell r="T813">
            <v>1.1000000000000001</v>
          </cell>
          <cell r="U813">
            <v>0</v>
          </cell>
          <cell r="V813">
            <v>42.3</v>
          </cell>
          <cell r="W813">
            <v>0</v>
          </cell>
          <cell r="X813">
            <v>31</v>
          </cell>
          <cell r="Y813">
            <v>152</v>
          </cell>
          <cell r="Z813">
            <v>96</v>
          </cell>
          <cell r="AA813">
            <v>0.1</v>
          </cell>
          <cell r="AB813">
            <v>0.4</v>
          </cell>
          <cell r="AC813">
            <v>0.06</v>
          </cell>
          <cell r="AD813">
            <v>0.02</v>
          </cell>
          <cell r="AE813">
            <v>0.4</v>
          </cell>
          <cell r="AF813">
            <v>0.9</v>
          </cell>
          <cell r="AG813">
            <v>0.5</v>
          </cell>
          <cell r="AH813">
            <v>0.04</v>
          </cell>
          <cell r="AI813">
            <v>0.1</v>
          </cell>
          <cell r="AJ813">
            <v>0</v>
          </cell>
          <cell r="AK813">
            <v>0.4</v>
          </cell>
          <cell r="AL813">
            <v>1</v>
          </cell>
          <cell r="AM813">
            <v>450</v>
          </cell>
          <cell r="AN813">
            <v>38</v>
          </cell>
          <cell r="AO813">
            <v>3</v>
          </cell>
          <cell r="AP813">
            <v>24</v>
          </cell>
          <cell r="AQ813">
            <v>3</v>
          </cell>
          <cell r="AR813">
            <v>0.2</v>
          </cell>
          <cell r="AS813">
            <v>0.3</v>
          </cell>
        </row>
        <row r="814">
          <cell r="A814">
            <v>939</v>
          </cell>
          <cell r="B814" t="str">
            <v>Molho de lombo de porco frito com margarina</v>
          </cell>
          <cell r="C814" t="str">
            <v>Temperos, molhos e condimentos</v>
          </cell>
          <cell r="D814" t="str">
            <v>Condimentos (incluindo formatos de mesa)</v>
          </cell>
          <cell r="E814" t="str">
            <v>Molhos salgados</v>
          </cell>
          <cell r="F814">
            <v>447</v>
          </cell>
          <cell r="G814">
            <v>1840</v>
          </cell>
          <cell r="H814">
            <v>48.5</v>
          </cell>
          <cell r="I814">
            <v>24.3</v>
          </cell>
          <cell r="J814">
            <v>10.5</v>
          </cell>
          <cell r="K814">
            <v>13.5</v>
          </cell>
          <cell r="L814">
            <v>12.1</v>
          </cell>
          <cell r="M814">
            <v>0</v>
          </cell>
          <cell r="N814">
            <v>0.2</v>
          </cell>
          <cell r="O814">
            <v>0.2</v>
          </cell>
          <cell r="P814">
            <v>0</v>
          </cell>
          <cell r="Q814">
            <v>0</v>
          </cell>
          <cell r="R814">
            <v>0</v>
          </cell>
          <cell r="S814">
            <v>2.2999999999999998</v>
          </cell>
          <cell r="T814">
            <v>1.6</v>
          </cell>
          <cell r="U814">
            <v>0</v>
          </cell>
          <cell r="V814">
            <v>47.3</v>
          </cell>
          <cell r="W814">
            <v>0</v>
          </cell>
          <cell r="X814">
            <v>7</v>
          </cell>
          <cell r="Y814">
            <v>288</v>
          </cell>
          <cell r="Z814">
            <v>192</v>
          </cell>
          <cell r="AA814">
            <v>0.1</v>
          </cell>
          <cell r="AB814">
            <v>0.1</v>
          </cell>
          <cell r="AC814">
            <v>7.0000000000000007E-2</v>
          </cell>
          <cell r="AD814">
            <v>0.02</v>
          </cell>
          <cell r="AE814">
            <v>0.4</v>
          </cell>
          <cell r="AF814">
            <v>0.9</v>
          </cell>
          <cell r="AG814">
            <v>0.5</v>
          </cell>
          <cell r="AH814">
            <v>0.04</v>
          </cell>
          <cell r="AI814">
            <v>0.1</v>
          </cell>
          <cell r="AJ814">
            <v>0</v>
          </cell>
          <cell r="AK814">
            <v>0.4</v>
          </cell>
          <cell r="AL814">
            <v>1.7</v>
          </cell>
          <cell r="AM814">
            <v>620</v>
          </cell>
          <cell r="AN814">
            <v>39</v>
          </cell>
          <cell r="AO814">
            <v>4</v>
          </cell>
          <cell r="AP814">
            <v>25</v>
          </cell>
          <cell r="AQ814">
            <v>3</v>
          </cell>
          <cell r="AR814">
            <v>0.2</v>
          </cell>
          <cell r="AS814">
            <v>0.3</v>
          </cell>
        </row>
        <row r="815">
          <cell r="A815">
            <v>936</v>
          </cell>
          <cell r="B815" t="str">
            <v>Molho de lombo de vaca frito com creme vegetal sem sal</v>
          </cell>
          <cell r="C815" t="str">
            <v>Temperos, molhos e condimentos</v>
          </cell>
          <cell r="D815" t="str">
            <v>Condimentos (incluindo formatos de mesa)</v>
          </cell>
          <cell r="E815" t="str">
            <v>Molhos salgados</v>
          </cell>
          <cell r="F815">
            <v>350</v>
          </cell>
          <cell r="G815">
            <v>1440</v>
          </cell>
          <cell r="H815">
            <v>37.799999999999997</v>
          </cell>
          <cell r="I815">
            <v>9.1</v>
          </cell>
          <cell r="J815">
            <v>9.1</v>
          </cell>
          <cell r="K815">
            <v>19.3</v>
          </cell>
          <cell r="L815">
            <v>19.2</v>
          </cell>
          <cell r="M815">
            <v>0.1</v>
          </cell>
          <cell r="N815">
            <v>0.2</v>
          </cell>
          <cell r="O815">
            <v>0.2</v>
          </cell>
          <cell r="P815">
            <v>0</v>
          </cell>
          <cell r="Q815">
            <v>0</v>
          </cell>
          <cell r="R815">
            <v>0</v>
          </cell>
          <cell r="S815">
            <v>2.2000000000000002</v>
          </cell>
          <cell r="T815">
            <v>0.2</v>
          </cell>
          <cell r="U815">
            <v>0</v>
          </cell>
          <cell r="V815">
            <v>59.6</v>
          </cell>
          <cell r="W815">
            <v>0</v>
          </cell>
          <cell r="X815">
            <v>7</v>
          </cell>
          <cell r="Y815">
            <v>240</v>
          </cell>
          <cell r="Z815">
            <v>128</v>
          </cell>
          <cell r="AA815">
            <v>0.1</v>
          </cell>
          <cell r="AB815">
            <v>20</v>
          </cell>
          <cell r="AC815">
            <v>0.01</v>
          </cell>
          <cell r="AD815">
            <v>0.02</v>
          </cell>
          <cell r="AE815">
            <v>0.3</v>
          </cell>
          <cell r="AF815">
            <v>0.8</v>
          </cell>
          <cell r="AG815">
            <v>0.5</v>
          </cell>
          <cell r="AH815">
            <v>0.03</v>
          </cell>
          <cell r="AI815">
            <v>0.21</v>
          </cell>
          <cell r="AJ815">
            <v>0</v>
          </cell>
          <cell r="AK815">
            <v>1.4</v>
          </cell>
          <cell r="AL815">
            <v>0.2</v>
          </cell>
          <cell r="AM815">
            <v>95</v>
          </cell>
          <cell r="AN815">
            <v>52</v>
          </cell>
          <cell r="AO815">
            <v>6</v>
          </cell>
          <cell r="AP815">
            <v>23</v>
          </cell>
          <cell r="AQ815">
            <v>4</v>
          </cell>
          <cell r="AR815">
            <v>0.2</v>
          </cell>
          <cell r="AS815">
            <v>0.4</v>
          </cell>
        </row>
        <row r="816">
          <cell r="A816">
            <v>935</v>
          </cell>
          <cell r="B816" t="str">
            <v>Molho de lombo de vaca frito com margarina</v>
          </cell>
          <cell r="C816" t="str">
            <v>Temperos, molhos e condimentos</v>
          </cell>
          <cell r="D816" t="str">
            <v>Condimentos (incluindo formatos de mesa)</v>
          </cell>
          <cell r="E816" t="str">
            <v>Molhos salgados</v>
          </cell>
          <cell r="F816">
            <v>372</v>
          </cell>
          <cell r="G816">
            <v>1530</v>
          </cell>
          <cell r="H816">
            <v>40.299999999999997</v>
          </cell>
          <cell r="I816">
            <v>20.2</v>
          </cell>
          <cell r="J816">
            <v>8.6999999999999993</v>
          </cell>
          <cell r="K816">
            <v>11.2</v>
          </cell>
          <cell r="L816">
            <v>10.1</v>
          </cell>
          <cell r="M816">
            <v>0</v>
          </cell>
          <cell r="N816">
            <v>0.2</v>
          </cell>
          <cell r="O816">
            <v>0.2</v>
          </cell>
          <cell r="P816">
            <v>0</v>
          </cell>
          <cell r="Q816">
            <v>0</v>
          </cell>
          <cell r="R816">
            <v>0</v>
          </cell>
          <cell r="S816">
            <v>2.2000000000000002</v>
          </cell>
          <cell r="T816">
            <v>1.7</v>
          </cell>
          <cell r="U816">
            <v>0</v>
          </cell>
          <cell r="V816">
            <v>55.5</v>
          </cell>
          <cell r="W816">
            <v>0</v>
          </cell>
          <cell r="X816">
            <v>7</v>
          </cell>
          <cell r="Y816">
            <v>240</v>
          </cell>
          <cell r="Z816">
            <v>160</v>
          </cell>
          <cell r="AA816">
            <v>0.1</v>
          </cell>
          <cell r="AB816">
            <v>0</v>
          </cell>
          <cell r="AC816">
            <v>0.01</v>
          </cell>
          <cell r="AD816">
            <v>0.02</v>
          </cell>
          <cell r="AE816">
            <v>0.3</v>
          </cell>
          <cell r="AF816">
            <v>0.8</v>
          </cell>
          <cell r="AG816">
            <v>0.5</v>
          </cell>
          <cell r="AH816">
            <v>0.03</v>
          </cell>
          <cell r="AI816">
            <v>0.2</v>
          </cell>
          <cell r="AJ816">
            <v>0</v>
          </cell>
          <cell r="AK816">
            <v>1.4</v>
          </cell>
          <cell r="AL816">
            <v>1.8</v>
          </cell>
          <cell r="AM816">
            <v>690</v>
          </cell>
          <cell r="AN816">
            <v>42</v>
          </cell>
          <cell r="AO816">
            <v>4</v>
          </cell>
          <cell r="AP816">
            <v>18</v>
          </cell>
          <cell r="AQ816">
            <v>3</v>
          </cell>
          <cell r="AR816">
            <v>0.3</v>
          </cell>
          <cell r="AS816">
            <v>0.5</v>
          </cell>
        </row>
        <row r="817">
          <cell r="A817">
            <v>1211</v>
          </cell>
          <cell r="B817" t="str">
            <v xml:space="preserve">Molho de mostarda </v>
          </cell>
          <cell r="C817" t="str">
            <v>Temperos, molhos e condimentos</v>
          </cell>
          <cell r="D817" t="str">
            <v>Condimentos (incluindo formatos de mesa)</v>
          </cell>
          <cell r="E817" t="str">
            <v>Molhos salgados</v>
          </cell>
          <cell r="F817">
            <v>444</v>
          </cell>
          <cell r="G817">
            <v>1840</v>
          </cell>
          <cell r="H817">
            <v>40.200000000000003</v>
          </cell>
          <cell r="I817">
            <v>0</v>
          </cell>
          <cell r="J817">
            <v>34.200000000000003</v>
          </cell>
          <cell r="K817">
            <v>6</v>
          </cell>
          <cell r="L817">
            <v>5.5</v>
          </cell>
          <cell r="M817">
            <v>0</v>
          </cell>
          <cell r="N817">
            <v>18</v>
          </cell>
          <cell r="O817">
            <v>16.3</v>
          </cell>
          <cell r="P817">
            <v>0</v>
          </cell>
          <cell r="Q817">
            <v>1.7</v>
          </cell>
          <cell r="R817">
            <v>0</v>
          </cell>
          <cell r="S817">
            <v>2.6</v>
          </cell>
          <cell r="T817">
            <v>0.8</v>
          </cell>
          <cell r="U817">
            <v>0</v>
          </cell>
          <cell r="V817">
            <v>36</v>
          </cell>
          <cell r="W817">
            <v>0</v>
          </cell>
          <cell r="X817">
            <v>0</v>
          </cell>
          <cell r="Y817">
            <v>23</v>
          </cell>
          <cell r="Z817">
            <v>137</v>
          </cell>
          <cell r="AA817">
            <v>0</v>
          </cell>
          <cell r="AB817">
            <v>4.7</v>
          </cell>
          <cell r="AC817">
            <v>0.05</v>
          </cell>
          <cell r="AD817">
            <v>0.09</v>
          </cell>
          <cell r="AE817">
            <v>0</v>
          </cell>
          <cell r="AF817">
            <v>0.4</v>
          </cell>
          <cell r="AG817">
            <v>0.4</v>
          </cell>
          <cell r="AH817">
            <v>0.01</v>
          </cell>
          <cell r="AI817">
            <v>0</v>
          </cell>
          <cell r="AJ817">
            <v>4</v>
          </cell>
          <cell r="AK817">
            <v>3</v>
          </cell>
          <cell r="AL817">
            <v>0.4</v>
          </cell>
          <cell r="AM817">
            <v>320</v>
          </cell>
          <cell r="AN817">
            <v>91</v>
          </cell>
          <cell r="AO817">
            <v>47</v>
          </cell>
          <cell r="AP817">
            <v>74</v>
          </cell>
          <cell r="AQ817">
            <v>50</v>
          </cell>
          <cell r="AR817">
            <v>0.9</v>
          </cell>
          <cell r="AS817">
            <v>0.3</v>
          </cell>
        </row>
        <row r="818">
          <cell r="A818">
            <v>2120000007</v>
          </cell>
          <cell r="B818" t="str">
            <v>Molho de soja</v>
          </cell>
          <cell r="C818" t="str">
            <v>Temperos, molhos e condimentos</v>
          </cell>
          <cell r="D818" t="str">
            <v>Condimentos (incluindo formatos de mesa)</v>
          </cell>
          <cell r="E818" t="str">
            <v>Molhos salgados</v>
          </cell>
          <cell r="F818">
            <v>89</v>
          </cell>
          <cell r="G818">
            <v>380</v>
          </cell>
          <cell r="H818">
            <v>0</v>
          </cell>
          <cell r="I818">
            <v>0</v>
          </cell>
          <cell r="J818">
            <v>0</v>
          </cell>
          <cell r="K818">
            <v>0</v>
          </cell>
          <cell r="L818">
            <v>0</v>
          </cell>
          <cell r="M818">
            <v>0</v>
          </cell>
          <cell r="N818">
            <v>17.3</v>
          </cell>
          <cell r="O818">
            <v>15.9</v>
          </cell>
          <cell r="P818">
            <v>0</v>
          </cell>
          <cell r="Q818">
            <v>1.4</v>
          </cell>
          <cell r="R818">
            <v>0.8</v>
          </cell>
          <cell r="S818">
            <v>4.7</v>
          </cell>
          <cell r="T818">
            <v>14</v>
          </cell>
          <cell r="U818">
            <v>0</v>
          </cell>
          <cell r="V818">
            <v>68.099999999999994</v>
          </cell>
          <cell r="W818">
            <v>0</v>
          </cell>
          <cell r="X818">
            <v>0</v>
          </cell>
          <cell r="Y818">
            <v>0</v>
          </cell>
          <cell r="Z818">
            <v>0</v>
          </cell>
          <cell r="AA818">
            <v>0</v>
          </cell>
          <cell r="AB818">
            <v>0</v>
          </cell>
          <cell r="AC818">
            <v>0.04</v>
          </cell>
          <cell r="AD818">
            <v>0.15</v>
          </cell>
          <cell r="AE818">
            <v>2.8</v>
          </cell>
          <cell r="AF818">
            <v>4.25</v>
          </cell>
          <cell r="AG818">
            <v>1.45</v>
          </cell>
          <cell r="AH818">
            <v>0.15</v>
          </cell>
          <cell r="AI818">
            <v>0</v>
          </cell>
          <cell r="AJ818">
            <v>0</v>
          </cell>
          <cell r="AK818">
            <v>12.5</v>
          </cell>
          <cell r="AL818">
            <v>15.3</v>
          </cell>
          <cell r="AM818">
            <v>5570</v>
          </cell>
          <cell r="AN818">
            <v>200</v>
          </cell>
          <cell r="AO818">
            <v>18</v>
          </cell>
          <cell r="AP818">
            <v>86</v>
          </cell>
          <cell r="AQ818">
            <v>40</v>
          </cell>
          <cell r="AR818">
            <v>2.2000000000000002</v>
          </cell>
          <cell r="AS818">
            <v>0.4</v>
          </cell>
        </row>
        <row r="819">
          <cell r="A819">
            <v>932</v>
          </cell>
          <cell r="B819" t="str">
            <v>Molho de tomate</v>
          </cell>
          <cell r="C819" t="str">
            <v>Temperos, molhos e condimentos</v>
          </cell>
          <cell r="D819" t="str">
            <v>Condimentos (incluindo formatos de mesa)</v>
          </cell>
          <cell r="E819" t="str">
            <v>Molhos salgados</v>
          </cell>
          <cell r="F819">
            <v>107</v>
          </cell>
          <cell r="G819">
            <v>444</v>
          </cell>
          <cell r="H819">
            <v>8.8000000000000007</v>
          </cell>
          <cell r="I819">
            <v>1.9</v>
          </cell>
          <cell r="J819">
            <v>5.6</v>
          </cell>
          <cell r="K819">
            <v>1.3</v>
          </cell>
          <cell r="L819">
            <v>1.1000000000000001</v>
          </cell>
          <cell r="M819">
            <v>0</v>
          </cell>
          <cell r="N819">
            <v>4.9000000000000004</v>
          </cell>
          <cell r="O819">
            <v>4.5</v>
          </cell>
          <cell r="P819">
            <v>0.4</v>
          </cell>
          <cell r="Q819">
            <v>0</v>
          </cell>
          <cell r="R819">
            <v>2</v>
          </cell>
          <cell r="S819">
            <v>1.1000000000000001</v>
          </cell>
          <cell r="T819">
            <v>0.5</v>
          </cell>
          <cell r="U819">
            <v>0</v>
          </cell>
          <cell r="V819">
            <v>81.8</v>
          </cell>
          <cell r="W819">
            <v>0</v>
          </cell>
          <cell r="X819">
            <v>0</v>
          </cell>
          <cell r="Y819">
            <v>80</v>
          </cell>
          <cell r="Z819">
            <v>446</v>
          </cell>
          <cell r="AA819">
            <v>0</v>
          </cell>
          <cell r="AB819">
            <v>2.4</v>
          </cell>
          <cell r="AC819">
            <v>0.09</v>
          </cell>
          <cell r="AD819">
            <v>0.04</v>
          </cell>
          <cell r="AE819">
            <v>0.8</v>
          </cell>
          <cell r="AF819">
            <v>1</v>
          </cell>
          <cell r="AG819">
            <v>0.2</v>
          </cell>
          <cell r="AH819">
            <v>0.18</v>
          </cell>
          <cell r="AI819">
            <v>0</v>
          </cell>
          <cell r="AJ819">
            <v>18</v>
          </cell>
          <cell r="AK819">
            <v>19</v>
          </cell>
          <cell r="AL819">
            <v>1.4</v>
          </cell>
          <cell r="AM819">
            <v>210</v>
          </cell>
          <cell r="AN819">
            <v>350</v>
          </cell>
          <cell r="AO819">
            <v>26</v>
          </cell>
          <cell r="AP819">
            <v>30</v>
          </cell>
          <cell r="AQ819">
            <v>18</v>
          </cell>
          <cell r="AR819">
            <v>1</v>
          </cell>
          <cell r="AS819">
            <v>0.2</v>
          </cell>
        </row>
        <row r="820">
          <cell r="A820" t="str">
            <v>MD7</v>
          </cell>
          <cell r="B820" t="str">
            <v>Molho de tomate MUTTI</v>
          </cell>
          <cell r="C820" t="str">
            <v>Temperos, molhos e condimentos</v>
          </cell>
          <cell r="D820" t="str">
            <v>Condimentos (incluindo formatos de mesa)</v>
          </cell>
          <cell r="E820" t="str">
            <v>Molhos salgados</v>
          </cell>
          <cell r="F820">
            <v>22</v>
          </cell>
          <cell r="G820">
            <v>92</v>
          </cell>
          <cell r="H820">
            <v>0</v>
          </cell>
          <cell r="I820">
            <v>0</v>
          </cell>
          <cell r="J820">
            <v>0</v>
          </cell>
          <cell r="K820">
            <v>0</v>
          </cell>
          <cell r="L820">
            <v>0</v>
          </cell>
          <cell r="M820">
            <v>0</v>
          </cell>
          <cell r="N820">
            <v>3.6</v>
          </cell>
          <cell r="O820">
            <v>2.9</v>
          </cell>
          <cell r="P820">
            <v>0</v>
          </cell>
          <cell r="Q820">
            <v>0</v>
          </cell>
          <cell r="R820">
            <v>0</v>
          </cell>
          <cell r="S820">
            <v>1.1000000000000001</v>
          </cell>
          <cell r="T820">
            <v>0.1</v>
          </cell>
          <cell r="U820">
            <v>0</v>
          </cell>
          <cell r="V820">
            <v>0</v>
          </cell>
          <cell r="W820">
            <v>0</v>
          </cell>
          <cell r="X820">
            <v>0</v>
          </cell>
          <cell r="Y820">
            <v>0</v>
          </cell>
          <cell r="Z820">
            <v>0</v>
          </cell>
          <cell r="AA820">
            <v>0</v>
          </cell>
          <cell r="AB820">
            <v>0</v>
          </cell>
          <cell r="AC820">
            <v>0</v>
          </cell>
          <cell r="AD820">
            <v>0</v>
          </cell>
          <cell r="AE820">
            <v>0</v>
          </cell>
          <cell r="AF820">
            <v>0</v>
          </cell>
          <cell r="AG820">
            <v>0</v>
          </cell>
          <cell r="AH820">
            <v>0</v>
          </cell>
          <cell r="AI820">
            <v>0</v>
          </cell>
          <cell r="AJ820">
            <v>0</v>
          </cell>
          <cell r="AK820">
            <v>0</v>
          </cell>
          <cell r="AL820">
            <v>0</v>
          </cell>
          <cell r="AM820">
            <v>0</v>
          </cell>
          <cell r="AN820">
            <v>0</v>
          </cell>
          <cell r="AO820">
            <v>0</v>
          </cell>
          <cell r="AP820">
            <v>0</v>
          </cell>
          <cell r="AQ820">
            <v>0</v>
          </cell>
          <cell r="AR820">
            <v>0</v>
          </cell>
          <cell r="AS820">
            <v>0</v>
          </cell>
        </row>
        <row r="821">
          <cell r="A821">
            <v>960</v>
          </cell>
          <cell r="B821" t="str">
            <v>Molho de tomate, "ketchup"</v>
          </cell>
          <cell r="C821" t="str">
            <v>Temperos, molhos e condimentos</v>
          </cell>
          <cell r="D821" t="str">
            <v>Condimentos (incluindo formatos de mesa)</v>
          </cell>
          <cell r="E821" t="str">
            <v>Molhos salgados</v>
          </cell>
          <cell r="F821">
            <v>119</v>
          </cell>
          <cell r="G821">
            <v>506</v>
          </cell>
          <cell r="H821">
            <v>0.3</v>
          </cell>
          <cell r="I821">
            <v>0</v>
          </cell>
          <cell r="J821">
            <v>0.1</v>
          </cell>
          <cell r="K821">
            <v>0.1</v>
          </cell>
          <cell r="L821">
            <v>0.1</v>
          </cell>
          <cell r="M821">
            <v>0</v>
          </cell>
          <cell r="N821">
            <v>26.9</v>
          </cell>
          <cell r="O821">
            <v>25.8</v>
          </cell>
          <cell r="P821">
            <v>0</v>
          </cell>
          <cell r="Q821">
            <v>1.1000000000000001</v>
          </cell>
          <cell r="R821">
            <v>1.1000000000000001</v>
          </cell>
          <cell r="S821">
            <v>1.7</v>
          </cell>
          <cell r="T821">
            <v>3.1</v>
          </cell>
          <cell r="U821">
            <v>0</v>
          </cell>
          <cell r="V821">
            <v>67.099999999999994</v>
          </cell>
          <cell r="W821">
            <v>0</v>
          </cell>
          <cell r="X821">
            <v>0</v>
          </cell>
          <cell r="Y821">
            <v>90</v>
          </cell>
          <cell r="Z821">
            <v>537</v>
          </cell>
          <cell r="AA821">
            <v>0</v>
          </cell>
          <cell r="AB821">
            <v>1.5</v>
          </cell>
          <cell r="AC821">
            <v>0.06</v>
          </cell>
          <cell r="AD821">
            <v>0.06</v>
          </cell>
          <cell r="AE821">
            <v>1.3</v>
          </cell>
          <cell r="AF821">
            <v>1.5</v>
          </cell>
          <cell r="AG821">
            <v>0.2</v>
          </cell>
          <cell r="AH821">
            <v>0.1</v>
          </cell>
          <cell r="AI821">
            <v>0</v>
          </cell>
          <cell r="AJ821">
            <v>11</v>
          </cell>
          <cell r="AK821">
            <v>8</v>
          </cell>
          <cell r="AL821">
            <v>2.9</v>
          </cell>
          <cell r="AM821">
            <v>1230</v>
          </cell>
          <cell r="AN821">
            <v>410</v>
          </cell>
          <cell r="AO821">
            <v>13</v>
          </cell>
          <cell r="AP821">
            <v>30</v>
          </cell>
          <cell r="AQ821">
            <v>19</v>
          </cell>
          <cell r="AR821">
            <v>0.7</v>
          </cell>
          <cell r="AS821">
            <v>0.2</v>
          </cell>
        </row>
        <row r="822">
          <cell r="A822">
            <v>1229</v>
          </cell>
          <cell r="B822" t="str">
            <v>Molho de vinagrete</v>
          </cell>
          <cell r="C822" t="str">
            <v>Temperos, molhos e condimentos</v>
          </cell>
          <cell r="D822" t="str">
            <v>Condimentos (incluindo formatos de mesa)</v>
          </cell>
          <cell r="E822" t="str">
            <v>Molho de salada</v>
          </cell>
          <cell r="F822">
            <v>648</v>
          </cell>
          <cell r="G822">
            <v>2660</v>
          </cell>
          <cell r="H822">
            <v>71.8</v>
          </cell>
          <cell r="I822">
            <v>10.1</v>
          </cell>
          <cell r="J822">
            <v>50.4</v>
          </cell>
          <cell r="K822">
            <v>8.1</v>
          </cell>
          <cell r="L822">
            <v>7.9</v>
          </cell>
          <cell r="M822">
            <v>0</v>
          </cell>
          <cell r="N822">
            <v>0.2</v>
          </cell>
          <cell r="O822">
            <v>0.2</v>
          </cell>
          <cell r="P822">
            <v>0</v>
          </cell>
          <cell r="Q822">
            <v>0</v>
          </cell>
          <cell r="R822">
            <v>0</v>
          </cell>
          <cell r="S822">
            <v>0.2</v>
          </cell>
          <cell r="T822">
            <v>1.8</v>
          </cell>
          <cell r="U822">
            <v>0</v>
          </cell>
          <cell r="V822">
            <v>21.9</v>
          </cell>
          <cell r="W822">
            <v>0</v>
          </cell>
          <cell r="X822">
            <v>0</v>
          </cell>
          <cell r="Y822">
            <v>0</v>
          </cell>
          <cell r="Z822">
            <v>2</v>
          </cell>
          <cell r="AA822">
            <v>0</v>
          </cell>
          <cell r="AB822">
            <v>9.5</v>
          </cell>
          <cell r="AC822">
            <v>0</v>
          </cell>
          <cell r="AD822">
            <v>0</v>
          </cell>
          <cell r="AE822">
            <v>11</v>
          </cell>
          <cell r="AF822">
            <v>13.5</v>
          </cell>
          <cell r="AG822">
            <v>2.5</v>
          </cell>
          <cell r="AH822">
            <v>0</v>
          </cell>
          <cell r="AI822">
            <v>0</v>
          </cell>
          <cell r="AJ822">
            <v>0</v>
          </cell>
          <cell r="AK822">
            <v>0</v>
          </cell>
          <cell r="AL822">
            <v>0.76</v>
          </cell>
          <cell r="AM822">
            <v>700</v>
          </cell>
          <cell r="AN822">
            <v>34</v>
          </cell>
          <cell r="AO822">
            <v>8</v>
          </cell>
          <cell r="AP822">
            <v>8</v>
          </cell>
          <cell r="AQ822">
            <v>11</v>
          </cell>
          <cell r="AR822">
            <v>0.2</v>
          </cell>
          <cell r="AS822">
            <v>0</v>
          </cell>
        </row>
        <row r="823">
          <cell r="A823">
            <v>1164</v>
          </cell>
          <cell r="B823" t="str">
            <v>Molho para francesinha</v>
          </cell>
          <cell r="C823" t="str">
            <v>Temperos, molhos e condimentos</v>
          </cell>
          <cell r="D823" t="str">
            <v>Condimentos (incluindo formatos de mesa)</v>
          </cell>
          <cell r="E823" t="str">
            <v>Molhos salgados</v>
          </cell>
          <cell r="F823">
            <v>74</v>
          </cell>
          <cell r="G823">
            <v>308</v>
          </cell>
          <cell r="H823">
            <v>2.6</v>
          </cell>
          <cell r="I823">
            <v>1.2</v>
          </cell>
          <cell r="J823">
            <v>0.6</v>
          </cell>
          <cell r="K823">
            <v>0.7</v>
          </cell>
          <cell r="L823">
            <v>0.60199999999999998</v>
          </cell>
          <cell r="M823">
            <v>0</v>
          </cell>
          <cell r="N823">
            <v>4.8</v>
          </cell>
          <cell r="O823">
            <v>2.5</v>
          </cell>
          <cell r="P823">
            <v>0</v>
          </cell>
          <cell r="Q823">
            <v>2.2999999999999998</v>
          </cell>
          <cell r="R823">
            <v>0.2</v>
          </cell>
          <cell r="S823">
            <v>1.1000000000000001</v>
          </cell>
          <cell r="T823">
            <v>0.7</v>
          </cell>
          <cell r="U823">
            <v>3.8</v>
          </cell>
          <cell r="V823">
            <v>83.1</v>
          </cell>
          <cell r="W823">
            <v>0</v>
          </cell>
          <cell r="X823">
            <v>1</v>
          </cell>
          <cell r="Y823">
            <v>47</v>
          </cell>
          <cell r="Z823">
            <v>182</v>
          </cell>
          <cell r="AA823">
            <v>0</v>
          </cell>
          <cell r="AB823">
            <v>0.25</v>
          </cell>
          <cell r="AC823">
            <v>0.03</v>
          </cell>
          <cell r="AD823">
            <v>0.04</v>
          </cell>
          <cell r="AE823">
            <v>0.49</v>
          </cell>
          <cell r="AF823">
            <v>0.6</v>
          </cell>
          <cell r="AG823">
            <v>0.17</v>
          </cell>
          <cell r="AH823">
            <v>0.04</v>
          </cell>
          <cell r="AI823">
            <v>0.1</v>
          </cell>
          <cell r="AJ823">
            <v>3.8</v>
          </cell>
          <cell r="AK823">
            <v>5.4</v>
          </cell>
          <cell r="AL823">
            <v>1.1299999999999999</v>
          </cell>
          <cell r="AM823">
            <v>300</v>
          </cell>
          <cell r="AN823">
            <v>120</v>
          </cell>
          <cell r="AO823">
            <v>26</v>
          </cell>
          <cell r="AP823">
            <v>29</v>
          </cell>
          <cell r="AQ823">
            <v>11</v>
          </cell>
          <cell r="AR823">
            <v>0.4</v>
          </cell>
          <cell r="AS823">
            <v>0.1</v>
          </cell>
        </row>
        <row r="824">
          <cell r="A824">
            <v>933</v>
          </cell>
          <cell r="B824" t="str">
            <v>Molho verde</v>
          </cell>
          <cell r="C824" t="str">
            <v>Temperos, molhos e condimentos</v>
          </cell>
          <cell r="D824" t="str">
            <v>Condimentos (incluindo formatos de mesa)</v>
          </cell>
          <cell r="E824" t="str">
            <v>Molhos salgados</v>
          </cell>
          <cell r="F824">
            <v>246</v>
          </cell>
          <cell r="G824">
            <v>1010</v>
          </cell>
          <cell r="H824">
            <v>25.6</v>
          </cell>
          <cell r="I824">
            <v>3.7</v>
          </cell>
          <cell r="J824">
            <v>20</v>
          </cell>
          <cell r="K824">
            <v>1.9</v>
          </cell>
          <cell r="L824">
            <v>1.7</v>
          </cell>
          <cell r="M824">
            <v>0</v>
          </cell>
          <cell r="N824">
            <v>2.2999999999999998</v>
          </cell>
          <cell r="O824">
            <v>1.6</v>
          </cell>
          <cell r="P824">
            <v>0.6</v>
          </cell>
          <cell r="Q824">
            <v>0.1</v>
          </cell>
          <cell r="R824">
            <v>1.6</v>
          </cell>
          <cell r="S824">
            <v>0.7</v>
          </cell>
          <cell r="T824">
            <v>0.8</v>
          </cell>
          <cell r="U824">
            <v>0</v>
          </cell>
          <cell r="V824">
            <v>67</v>
          </cell>
          <cell r="W824">
            <v>0.1</v>
          </cell>
          <cell r="X824">
            <v>0</v>
          </cell>
          <cell r="Y824">
            <v>60</v>
          </cell>
          <cell r="Z824">
            <v>359</v>
          </cell>
          <cell r="AA824">
            <v>0</v>
          </cell>
          <cell r="AB824">
            <v>4.0999999999999996</v>
          </cell>
          <cell r="AC824">
            <v>0.1</v>
          </cell>
          <cell r="AD824">
            <v>0.01</v>
          </cell>
          <cell r="AE824">
            <v>0.5</v>
          </cell>
          <cell r="AF824">
            <v>0.6</v>
          </cell>
          <cell r="AG824">
            <v>0.1</v>
          </cell>
          <cell r="AH824">
            <v>0.14000000000000001</v>
          </cell>
          <cell r="AI824">
            <v>0</v>
          </cell>
          <cell r="AJ824">
            <v>23</v>
          </cell>
          <cell r="AK824">
            <v>26</v>
          </cell>
          <cell r="AL824">
            <v>1.1000000000000001</v>
          </cell>
          <cell r="AM824">
            <v>310</v>
          </cell>
          <cell r="AN824">
            <v>200</v>
          </cell>
          <cell r="AO824">
            <v>37</v>
          </cell>
          <cell r="AP824">
            <v>25</v>
          </cell>
          <cell r="AQ824">
            <v>12</v>
          </cell>
          <cell r="AR824">
            <v>1</v>
          </cell>
          <cell r="AS824">
            <v>0.3</v>
          </cell>
        </row>
        <row r="825">
          <cell r="A825">
            <v>676</v>
          </cell>
          <cell r="B825" t="str">
            <v>Morango</v>
          </cell>
          <cell r="C825" t="str">
            <v>Frutos e produtos derivados de frutos</v>
          </cell>
          <cell r="D825" t="str">
            <v>Fruta utilizada como fruta</v>
          </cell>
          <cell r="E825" t="str">
            <v>Bagas e frutos pequenos</v>
          </cell>
          <cell r="F825">
            <v>34</v>
          </cell>
          <cell r="G825">
            <v>141</v>
          </cell>
          <cell r="H825">
            <v>0.4</v>
          </cell>
          <cell r="I825">
            <v>0</v>
          </cell>
          <cell r="J825">
            <v>0.1</v>
          </cell>
          <cell r="K825">
            <v>0.2</v>
          </cell>
          <cell r="L825">
            <v>0.1</v>
          </cell>
          <cell r="M825">
            <v>0</v>
          </cell>
          <cell r="N825">
            <v>5.3</v>
          </cell>
          <cell r="O825">
            <v>5.3</v>
          </cell>
          <cell r="P825">
            <v>0</v>
          </cell>
          <cell r="Q825">
            <v>0</v>
          </cell>
          <cell r="R825">
            <v>2</v>
          </cell>
          <cell r="S825">
            <v>0.6</v>
          </cell>
          <cell r="T825">
            <v>0</v>
          </cell>
          <cell r="U825">
            <v>0</v>
          </cell>
          <cell r="V825">
            <v>90.1</v>
          </cell>
          <cell r="W825">
            <v>0.8</v>
          </cell>
          <cell r="X825">
            <v>0</v>
          </cell>
          <cell r="Y825">
            <v>4</v>
          </cell>
          <cell r="Z825">
            <v>26</v>
          </cell>
          <cell r="AA825">
            <v>0</v>
          </cell>
          <cell r="AB825">
            <v>0.2</v>
          </cell>
          <cell r="AC825">
            <v>0.03</v>
          </cell>
          <cell r="AD825">
            <v>0.06</v>
          </cell>
          <cell r="AE825">
            <v>0.6</v>
          </cell>
          <cell r="AF825">
            <v>0.8</v>
          </cell>
          <cell r="AG825">
            <v>0.2</v>
          </cell>
          <cell r="AH825">
            <v>0.05</v>
          </cell>
          <cell r="AI825">
            <v>0</v>
          </cell>
          <cell r="AJ825">
            <v>47</v>
          </cell>
          <cell r="AK825">
            <v>47</v>
          </cell>
          <cell r="AL825">
            <v>0.57999999999999996</v>
          </cell>
          <cell r="AM825">
            <v>2</v>
          </cell>
          <cell r="AN825">
            <v>140</v>
          </cell>
          <cell r="AO825">
            <v>25</v>
          </cell>
          <cell r="AP825">
            <v>26</v>
          </cell>
          <cell r="AQ825">
            <v>10</v>
          </cell>
          <cell r="AR825">
            <v>0.8</v>
          </cell>
          <cell r="AS825">
            <v>0.1</v>
          </cell>
          <cell r="AU825">
            <v>3.8</v>
          </cell>
        </row>
        <row r="826">
          <cell r="A826">
            <v>1900000079</v>
          </cell>
          <cell r="B826" t="str">
            <v xml:space="preserve">Morango desidratado </v>
          </cell>
          <cell r="C826" t="str">
            <v>Frutos e produtos derivados de frutos</v>
          </cell>
          <cell r="D826" t="str">
            <v>Produtos de frutos processados</v>
          </cell>
          <cell r="E826" t="str">
            <v>Frutos secados</v>
          </cell>
          <cell r="F826">
            <v>322</v>
          </cell>
          <cell r="G826">
            <v>1350</v>
          </cell>
          <cell r="H826">
            <v>3.8</v>
          </cell>
          <cell r="I826">
            <v>0</v>
          </cell>
          <cell r="J826">
            <v>1</v>
          </cell>
          <cell r="K826">
            <v>1.9</v>
          </cell>
          <cell r="L826">
            <v>1</v>
          </cell>
          <cell r="M826">
            <v>0</v>
          </cell>
          <cell r="N826">
            <v>50.9</v>
          </cell>
          <cell r="O826">
            <v>50.9</v>
          </cell>
          <cell r="P826">
            <v>0</v>
          </cell>
          <cell r="Q826">
            <v>0</v>
          </cell>
          <cell r="R826">
            <v>19.2</v>
          </cell>
          <cell r="S826">
            <v>5.8</v>
          </cell>
          <cell r="T826">
            <v>0</v>
          </cell>
          <cell r="U826">
            <v>0</v>
          </cell>
          <cell r="V826">
            <v>5</v>
          </cell>
          <cell r="W826">
            <v>7.4</v>
          </cell>
          <cell r="X826">
            <v>0</v>
          </cell>
          <cell r="AA826">
            <v>0</v>
          </cell>
          <cell r="AB826">
            <v>1.92</v>
          </cell>
          <cell r="AD826">
            <v>0.57999999999999996</v>
          </cell>
          <cell r="AE826">
            <v>5.76</v>
          </cell>
          <cell r="AF826">
            <v>7.68</v>
          </cell>
          <cell r="AG826">
            <v>1.92</v>
          </cell>
          <cell r="AH826">
            <v>0.48</v>
          </cell>
          <cell r="AI826">
            <v>0</v>
          </cell>
          <cell r="AK826">
            <v>451</v>
          </cell>
          <cell r="AL826">
            <v>5.57</v>
          </cell>
          <cell r="AM826">
            <v>19</v>
          </cell>
          <cell r="AN826">
            <v>1320</v>
          </cell>
          <cell r="AO826">
            <v>240</v>
          </cell>
          <cell r="AP826">
            <v>250</v>
          </cell>
          <cell r="AQ826">
            <v>96</v>
          </cell>
          <cell r="AR826">
            <v>7.7</v>
          </cell>
          <cell r="AS826">
            <v>1</v>
          </cell>
        </row>
        <row r="827">
          <cell r="A827">
            <v>350</v>
          </cell>
          <cell r="B827" t="str">
            <v>Morcela crua</v>
          </cell>
          <cell r="C827" t="str">
            <v>Carne e produtos cárneos</v>
          </cell>
          <cell r="D827" t="str">
            <v>Enchidos</v>
          </cell>
          <cell r="E827" t="str">
            <v>Enchidos preservados ou parcialmente preservados</v>
          </cell>
          <cell r="F827">
            <v>363</v>
          </cell>
          <cell r="G827">
            <v>1500</v>
          </cell>
          <cell r="H827">
            <v>29.5</v>
          </cell>
          <cell r="I827">
            <v>9.6999999999999993</v>
          </cell>
          <cell r="J827">
            <v>11.3</v>
          </cell>
          <cell r="K827">
            <v>3.8</v>
          </cell>
          <cell r="L827">
            <v>3.3</v>
          </cell>
          <cell r="M827">
            <v>0.1</v>
          </cell>
          <cell r="N827">
            <v>12</v>
          </cell>
          <cell r="O827">
            <v>0.4</v>
          </cell>
          <cell r="P827">
            <v>0</v>
          </cell>
          <cell r="Q827">
            <v>11.6</v>
          </cell>
          <cell r="R827">
            <v>0.6</v>
          </cell>
          <cell r="S827">
            <v>12</v>
          </cell>
          <cell r="T827">
            <v>1.3</v>
          </cell>
          <cell r="U827">
            <v>0</v>
          </cell>
          <cell r="V827">
            <v>44.8</v>
          </cell>
          <cell r="W827">
            <v>0</v>
          </cell>
          <cell r="X827">
            <v>106</v>
          </cell>
          <cell r="Y827">
            <v>12</v>
          </cell>
          <cell r="Z827">
            <v>0</v>
          </cell>
          <cell r="AA827">
            <v>0.9</v>
          </cell>
          <cell r="AB827">
            <v>0.15</v>
          </cell>
          <cell r="AC827">
            <v>0.18</v>
          </cell>
          <cell r="AD827">
            <v>0.08</v>
          </cell>
          <cell r="AE827">
            <v>1.6</v>
          </cell>
          <cell r="AF827">
            <v>3.5</v>
          </cell>
          <cell r="AG827">
            <v>1.9</v>
          </cell>
          <cell r="AH827">
            <v>0.04</v>
          </cell>
          <cell r="AI827">
            <v>0.3</v>
          </cell>
          <cell r="AJ827">
            <v>0</v>
          </cell>
          <cell r="AK827">
            <v>4.5999999999999996</v>
          </cell>
          <cell r="AL827">
            <v>2</v>
          </cell>
          <cell r="AM827">
            <v>510</v>
          </cell>
          <cell r="AN827">
            <v>190</v>
          </cell>
          <cell r="AO827">
            <v>24</v>
          </cell>
          <cell r="AP827">
            <v>95</v>
          </cell>
          <cell r="AQ827">
            <v>18</v>
          </cell>
          <cell r="AR827">
            <v>10</v>
          </cell>
          <cell r="AS827">
            <v>1.2</v>
          </cell>
        </row>
        <row r="828">
          <cell r="A828">
            <v>351</v>
          </cell>
          <cell r="B828" t="str">
            <v>Morcela grelhada sem adição de sal</v>
          </cell>
          <cell r="C828" t="str">
            <v>Pratos compostos</v>
          </cell>
          <cell r="D828" t="str">
            <v>Pratos, incl. refeições prontas a comer (excluindo sopas e saladas)</v>
          </cell>
          <cell r="E828" t="str">
            <v>Pratos, excluindo pratos  de massa ou arroz, sanduíches e pizza</v>
          </cell>
          <cell r="F828">
            <v>339</v>
          </cell>
          <cell r="G828">
            <v>1410</v>
          </cell>
          <cell r="H828">
            <v>25.9</v>
          </cell>
          <cell r="I828">
            <v>8.6</v>
          </cell>
          <cell r="J828">
            <v>9.9</v>
          </cell>
          <cell r="K828">
            <v>3.4</v>
          </cell>
          <cell r="L828">
            <v>2.9</v>
          </cell>
          <cell r="M828">
            <v>0.1</v>
          </cell>
          <cell r="N828">
            <v>13.1</v>
          </cell>
          <cell r="O828">
            <v>0.4</v>
          </cell>
          <cell r="P828">
            <v>0</v>
          </cell>
          <cell r="Q828">
            <v>12.7</v>
          </cell>
          <cell r="R828">
            <v>0.7</v>
          </cell>
          <cell r="S828">
            <v>12.9</v>
          </cell>
          <cell r="T828">
            <v>1.3</v>
          </cell>
          <cell r="U828">
            <v>0</v>
          </cell>
          <cell r="V828">
            <v>46</v>
          </cell>
          <cell r="W828">
            <v>0</v>
          </cell>
          <cell r="X828">
            <v>114</v>
          </cell>
          <cell r="Y828">
            <v>10</v>
          </cell>
          <cell r="Z828">
            <v>0</v>
          </cell>
          <cell r="AA828">
            <v>0.9</v>
          </cell>
          <cell r="AB828">
            <v>0.2</v>
          </cell>
          <cell r="AC828">
            <v>0.2</v>
          </cell>
          <cell r="AD828">
            <v>0.09</v>
          </cell>
          <cell r="AE828">
            <v>1.5</v>
          </cell>
          <cell r="AF828">
            <v>3.6</v>
          </cell>
          <cell r="AG828">
            <v>2.1</v>
          </cell>
          <cell r="AH828">
            <v>0.03</v>
          </cell>
          <cell r="AI828">
            <v>0.3</v>
          </cell>
          <cell r="AJ828">
            <v>0</v>
          </cell>
          <cell r="AK828">
            <v>4.3</v>
          </cell>
          <cell r="AL828">
            <v>2</v>
          </cell>
          <cell r="AM828">
            <v>510</v>
          </cell>
          <cell r="AN828">
            <v>170</v>
          </cell>
          <cell r="AO828">
            <v>26</v>
          </cell>
          <cell r="AP828">
            <v>99</v>
          </cell>
          <cell r="AQ828">
            <v>20</v>
          </cell>
          <cell r="AR828">
            <v>11</v>
          </cell>
          <cell r="AS828">
            <v>1.3</v>
          </cell>
        </row>
        <row r="829">
          <cell r="A829">
            <v>352</v>
          </cell>
          <cell r="B829" t="str">
            <v>Mortadela</v>
          </cell>
          <cell r="C829" t="str">
            <v>Carne e produtos cárneos</v>
          </cell>
          <cell r="D829" t="str">
            <v>Enchidos</v>
          </cell>
          <cell r="E829" t="str">
            <v>Enchidos preservados ou parcialmente preservados</v>
          </cell>
          <cell r="F829">
            <v>379</v>
          </cell>
          <cell r="G829">
            <v>1570</v>
          </cell>
          <cell r="H829">
            <v>33.200000000000003</v>
          </cell>
          <cell r="I829">
            <v>12.4</v>
          </cell>
          <cell r="J829">
            <v>15.2</v>
          </cell>
          <cell r="K829">
            <v>3.4</v>
          </cell>
          <cell r="L829">
            <v>3</v>
          </cell>
          <cell r="M829">
            <v>0.1</v>
          </cell>
          <cell r="N829">
            <v>1.7</v>
          </cell>
          <cell r="O829">
            <v>0</v>
          </cell>
          <cell r="P829">
            <v>0</v>
          </cell>
          <cell r="Q829">
            <v>1.7</v>
          </cell>
          <cell r="R829">
            <v>0</v>
          </cell>
          <cell r="S829">
            <v>18.3</v>
          </cell>
          <cell r="T829">
            <v>3.9</v>
          </cell>
          <cell r="U829">
            <v>0</v>
          </cell>
          <cell r="V829">
            <v>42</v>
          </cell>
          <cell r="W829">
            <v>0</v>
          </cell>
          <cell r="X829">
            <v>60</v>
          </cell>
          <cell r="Y829">
            <v>0</v>
          </cell>
          <cell r="Z829">
            <v>0</v>
          </cell>
          <cell r="AA829">
            <v>0</v>
          </cell>
          <cell r="AB829">
            <v>0.06</v>
          </cell>
          <cell r="AC829">
            <v>0.12</v>
          </cell>
          <cell r="AD829">
            <v>0.16</v>
          </cell>
          <cell r="AE829">
            <v>4</v>
          </cell>
          <cell r="AF829">
            <v>7.4</v>
          </cell>
          <cell r="AG829">
            <v>3.4</v>
          </cell>
          <cell r="AH829">
            <v>0.15</v>
          </cell>
          <cell r="AI829">
            <v>1.4</v>
          </cell>
          <cell r="AJ829">
            <v>0</v>
          </cell>
          <cell r="AK829">
            <v>3</v>
          </cell>
          <cell r="AL829">
            <v>3.9</v>
          </cell>
          <cell r="AM829">
            <v>1540</v>
          </cell>
          <cell r="AN829">
            <v>200</v>
          </cell>
          <cell r="AO829">
            <v>21</v>
          </cell>
          <cell r="AP829">
            <v>180</v>
          </cell>
          <cell r="AQ829">
            <v>14</v>
          </cell>
          <cell r="AR829">
            <v>2.2000000000000002</v>
          </cell>
          <cell r="AS829">
            <v>2.6</v>
          </cell>
        </row>
        <row r="830">
          <cell r="A830">
            <v>501</v>
          </cell>
          <cell r="B830" t="str">
            <v>Mousse de chocolate</v>
          </cell>
          <cell r="C830" t="str">
            <v>Pratos compostos</v>
          </cell>
          <cell r="D830" t="str">
            <v>Sobremesas de colher e gelados (genérico)</v>
          </cell>
          <cell r="E830" t="str">
            <v>Outras sobremesas de colher</v>
          </cell>
          <cell r="F830">
            <v>285</v>
          </cell>
          <cell r="G830">
            <v>1190</v>
          </cell>
          <cell r="H830">
            <v>13.1</v>
          </cell>
          <cell r="I830">
            <v>5.7</v>
          </cell>
          <cell r="J830">
            <v>4.5999999999999996</v>
          </cell>
          <cell r="K830">
            <v>1.5</v>
          </cell>
          <cell r="L830">
            <v>1.41</v>
          </cell>
          <cell r="M830">
            <v>0</v>
          </cell>
          <cell r="N830">
            <v>31</v>
          </cell>
          <cell r="O830">
            <v>30</v>
          </cell>
          <cell r="P830">
            <v>0</v>
          </cell>
          <cell r="Q830">
            <v>1</v>
          </cell>
          <cell r="R830">
            <v>2.2999999999999998</v>
          </cell>
          <cell r="S830">
            <v>9.5</v>
          </cell>
          <cell r="T830">
            <v>0.2</v>
          </cell>
          <cell r="U830">
            <v>0</v>
          </cell>
          <cell r="V830">
            <v>42.8</v>
          </cell>
          <cell r="W830">
            <v>0</v>
          </cell>
          <cell r="X830">
            <v>256</v>
          </cell>
          <cell r="Y830">
            <v>122</v>
          </cell>
          <cell r="Z830">
            <v>12</v>
          </cell>
          <cell r="AA830">
            <v>1.1000000000000001</v>
          </cell>
          <cell r="AB830">
            <v>1.5</v>
          </cell>
          <cell r="AC830">
            <v>0.13</v>
          </cell>
          <cell r="AD830">
            <v>0.34</v>
          </cell>
          <cell r="AE830">
            <v>0.68</v>
          </cell>
          <cell r="AF830">
            <v>3.33</v>
          </cell>
          <cell r="AG830">
            <v>2.67</v>
          </cell>
          <cell r="AH830">
            <v>0.23</v>
          </cell>
          <cell r="AI830">
            <v>0.63</v>
          </cell>
          <cell r="AJ830">
            <v>0</v>
          </cell>
          <cell r="AK830">
            <v>35</v>
          </cell>
          <cell r="AL830">
            <v>1.3</v>
          </cell>
          <cell r="AM830">
            <v>91</v>
          </cell>
          <cell r="AN830">
            <v>200</v>
          </cell>
          <cell r="AO830">
            <v>41</v>
          </cell>
          <cell r="AP830">
            <v>160</v>
          </cell>
          <cell r="AQ830">
            <v>38</v>
          </cell>
          <cell r="AR830">
            <v>2</v>
          </cell>
          <cell r="AS830">
            <v>1.2</v>
          </cell>
        </row>
        <row r="831">
          <cell r="A831">
            <v>2120000001</v>
          </cell>
          <cell r="B831" t="str">
            <v>Múcua (fruto do embondeiro, baobab)</v>
          </cell>
          <cell r="C831" t="str">
            <v>Frutos e produtos derivados de frutos</v>
          </cell>
          <cell r="D831" t="str">
            <v>Fruta utilizada como fruta</v>
          </cell>
          <cell r="E831" t="str">
            <v>Frutos diversos com casca não comestível, grandes</v>
          </cell>
          <cell r="F831">
            <v>212</v>
          </cell>
          <cell r="G831">
            <v>869</v>
          </cell>
          <cell r="H831">
            <v>0.1</v>
          </cell>
          <cell r="I831">
            <v>0</v>
          </cell>
          <cell r="J831">
            <v>0</v>
          </cell>
          <cell r="K831">
            <v>0</v>
          </cell>
          <cell r="L831">
            <v>0</v>
          </cell>
          <cell r="M831">
            <v>0</v>
          </cell>
          <cell r="N831">
            <v>16.3</v>
          </cell>
          <cell r="O831">
            <v>12.6</v>
          </cell>
          <cell r="P831">
            <v>0</v>
          </cell>
          <cell r="Q831">
            <v>3.7</v>
          </cell>
          <cell r="R831">
            <v>67.3</v>
          </cell>
          <cell r="S831">
            <v>2.8</v>
          </cell>
          <cell r="T831">
            <v>0</v>
          </cell>
          <cell r="U831">
            <v>0</v>
          </cell>
          <cell r="V831">
            <v>8</v>
          </cell>
          <cell r="W831">
            <v>0</v>
          </cell>
          <cell r="X831">
            <v>0</v>
          </cell>
          <cell r="Y831">
            <v>0</v>
          </cell>
          <cell r="Z831">
            <v>0</v>
          </cell>
          <cell r="AA831">
            <v>0</v>
          </cell>
          <cell r="AB831">
            <v>0.25</v>
          </cell>
          <cell r="AC831">
            <v>0</v>
          </cell>
          <cell r="AD831">
            <v>0.08</v>
          </cell>
          <cell r="AE831">
            <v>19.98</v>
          </cell>
          <cell r="AF831">
            <v>19.98</v>
          </cell>
          <cell r="AG831">
            <v>0</v>
          </cell>
          <cell r="AH831">
            <v>0</v>
          </cell>
          <cell r="AI831">
            <v>0</v>
          </cell>
          <cell r="AJ831">
            <v>93.7</v>
          </cell>
          <cell r="AK831">
            <v>282</v>
          </cell>
          <cell r="AL831">
            <v>6.05</v>
          </cell>
          <cell r="AM831">
            <v>3.2</v>
          </cell>
          <cell r="AN831">
            <v>2400</v>
          </cell>
          <cell r="AO831">
            <v>300</v>
          </cell>
          <cell r="AP831">
            <v>15</v>
          </cell>
          <cell r="AQ831">
            <v>150</v>
          </cell>
          <cell r="AR831">
            <v>0.8</v>
          </cell>
          <cell r="AS831">
            <v>0.4</v>
          </cell>
          <cell r="AT831">
            <v>0</v>
          </cell>
          <cell r="AU831">
            <v>0</v>
          </cell>
        </row>
        <row r="832">
          <cell r="A832">
            <v>1900000032</v>
          </cell>
          <cell r="B832" t="str">
            <v>Nabiça crua</v>
          </cell>
          <cell r="C832" t="str">
            <v>Produtos hortícolas e derivados</v>
          </cell>
          <cell r="D832" t="str">
            <v>Hortícolas folhosos</v>
          </cell>
          <cell r="E832" t="str">
            <v>Couve de folhas</v>
          </cell>
          <cell r="F832">
            <v>17</v>
          </cell>
          <cell r="G832">
            <v>73</v>
          </cell>
          <cell r="H832">
            <v>0</v>
          </cell>
          <cell r="I832">
            <v>0</v>
          </cell>
          <cell r="J832">
            <v>0</v>
          </cell>
          <cell r="K832">
            <v>0</v>
          </cell>
          <cell r="L832">
            <v>0</v>
          </cell>
          <cell r="M832">
            <v>0</v>
          </cell>
          <cell r="N832">
            <v>1.2</v>
          </cell>
          <cell r="O832">
            <v>0</v>
          </cell>
          <cell r="P832">
            <v>0.2</v>
          </cell>
          <cell r="Q832">
            <v>1</v>
          </cell>
          <cell r="R832">
            <v>2.2999999999999998</v>
          </cell>
          <cell r="S832">
            <v>2</v>
          </cell>
          <cell r="T832">
            <v>0.1</v>
          </cell>
          <cell r="U832">
            <v>0</v>
          </cell>
          <cell r="V832">
            <v>94</v>
          </cell>
          <cell r="W832">
            <v>0</v>
          </cell>
          <cell r="X832">
            <v>0</v>
          </cell>
          <cell r="Y832">
            <v>478</v>
          </cell>
          <cell r="Z832">
            <v>2860</v>
          </cell>
          <cell r="AA832">
            <v>0</v>
          </cell>
          <cell r="AB832">
            <v>0</v>
          </cell>
          <cell r="AC832">
            <v>0.05</v>
          </cell>
          <cell r="AD832">
            <v>0.15</v>
          </cell>
          <cell r="AE832">
            <v>0.8</v>
          </cell>
          <cell r="AF832">
            <v>1.2</v>
          </cell>
          <cell r="AG832">
            <v>0.4</v>
          </cell>
          <cell r="AH832">
            <v>0.09</v>
          </cell>
          <cell r="AI832">
            <v>0</v>
          </cell>
          <cell r="AJ832">
            <v>35</v>
          </cell>
          <cell r="AK832">
            <v>126</v>
          </cell>
          <cell r="AL832">
            <v>0.81</v>
          </cell>
          <cell r="AM832">
            <v>40</v>
          </cell>
          <cell r="AN832">
            <v>300</v>
          </cell>
          <cell r="AO832">
            <v>100</v>
          </cell>
          <cell r="AP832">
            <v>45</v>
          </cell>
          <cell r="AQ832">
            <v>10</v>
          </cell>
          <cell r="AR832">
            <v>3</v>
          </cell>
          <cell r="AS832">
            <v>0.4</v>
          </cell>
          <cell r="AU832">
            <v>2</v>
          </cell>
        </row>
        <row r="833">
          <cell r="A833">
            <v>610</v>
          </cell>
          <cell r="B833" t="str">
            <v>Nabo (raiz) cozido</v>
          </cell>
          <cell r="C833" t="str">
            <v>Produtos hortícolas e derivados</v>
          </cell>
          <cell r="D833" t="str">
            <v>Raízes e tubérculos (excluindo amiláceos e sacarinos)</v>
          </cell>
          <cell r="E833" t="str">
            <v>Nabos e similares</v>
          </cell>
          <cell r="F833">
            <v>19</v>
          </cell>
          <cell r="G833">
            <v>78</v>
          </cell>
          <cell r="H833">
            <v>0.4</v>
          </cell>
          <cell r="I833">
            <v>0</v>
          </cell>
          <cell r="J833">
            <v>0</v>
          </cell>
          <cell r="K833">
            <v>0.2</v>
          </cell>
          <cell r="L833">
            <v>0</v>
          </cell>
          <cell r="M833">
            <v>0</v>
          </cell>
          <cell r="N833">
            <v>2.2999999999999998</v>
          </cell>
          <cell r="O833">
            <v>2.2000000000000002</v>
          </cell>
          <cell r="P833">
            <v>0</v>
          </cell>
          <cell r="Q833">
            <v>0.1</v>
          </cell>
          <cell r="R833">
            <v>2.2000000000000002</v>
          </cell>
          <cell r="S833">
            <v>0.4</v>
          </cell>
          <cell r="T833">
            <v>0.3</v>
          </cell>
          <cell r="U833">
            <v>0</v>
          </cell>
          <cell r="V833">
            <v>94.2</v>
          </cell>
          <cell r="W833">
            <v>0</v>
          </cell>
          <cell r="X833">
            <v>0</v>
          </cell>
          <cell r="Y833">
            <v>0</v>
          </cell>
          <cell r="Z833">
            <v>0</v>
          </cell>
          <cell r="AA833">
            <v>0</v>
          </cell>
          <cell r="AB833">
            <v>0</v>
          </cell>
          <cell r="AC833">
            <v>0.04</v>
          </cell>
          <cell r="AD833">
            <v>0.02</v>
          </cell>
          <cell r="AE833">
            <v>0.8</v>
          </cell>
          <cell r="AF833">
            <v>0.8</v>
          </cell>
          <cell r="AG833">
            <v>0.1</v>
          </cell>
          <cell r="AH833">
            <v>0.06</v>
          </cell>
          <cell r="AI833">
            <v>0</v>
          </cell>
          <cell r="AJ833">
            <v>12</v>
          </cell>
          <cell r="AK833">
            <v>8</v>
          </cell>
          <cell r="AL833">
            <v>0.5</v>
          </cell>
          <cell r="AM833">
            <v>110</v>
          </cell>
          <cell r="AN833">
            <v>130</v>
          </cell>
          <cell r="AO833">
            <v>13</v>
          </cell>
          <cell r="AP833">
            <v>7</v>
          </cell>
          <cell r="AQ833">
            <v>8</v>
          </cell>
          <cell r="AR833">
            <v>0.2</v>
          </cell>
          <cell r="AS833">
            <v>0.1</v>
          </cell>
        </row>
        <row r="834">
          <cell r="A834">
            <v>609</v>
          </cell>
          <cell r="B834" t="str">
            <v>Nabo (raiz) cru</v>
          </cell>
          <cell r="C834" t="str">
            <v>Produtos hortícolas e derivados</v>
          </cell>
          <cell r="D834" t="str">
            <v>Raízes e tubérculos (excluindo amiláceos e sacarinos)</v>
          </cell>
          <cell r="E834" t="str">
            <v>Nabos e similares</v>
          </cell>
          <cell r="F834">
            <v>21</v>
          </cell>
          <cell r="G834">
            <v>89</v>
          </cell>
          <cell r="H834">
            <v>0.4</v>
          </cell>
          <cell r="I834">
            <v>0</v>
          </cell>
          <cell r="J834">
            <v>0</v>
          </cell>
          <cell r="K834">
            <v>0.2</v>
          </cell>
          <cell r="L834">
            <v>0</v>
          </cell>
          <cell r="M834">
            <v>0</v>
          </cell>
          <cell r="N834">
            <v>3</v>
          </cell>
          <cell r="O834">
            <v>2.9</v>
          </cell>
          <cell r="P834">
            <v>0</v>
          </cell>
          <cell r="Q834">
            <v>0.1</v>
          </cell>
          <cell r="R834">
            <v>2</v>
          </cell>
          <cell r="S834">
            <v>0.4</v>
          </cell>
          <cell r="T834">
            <v>0.1</v>
          </cell>
          <cell r="U834">
            <v>0</v>
          </cell>
          <cell r="V834">
            <v>93.5</v>
          </cell>
          <cell r="W834">
            <v>0</v>
          </cell>
          <cell r="X834">
            <v>0</v>
          </cell>
          <cell r="Y834">
            <v>0</v>
          </cell>
          <cell r="Z834">
            <v>0</v>
          </cell>
          <cell r="AA834">
            <v>0</v>
          </cell>
          <cell r="AB834">
            <v>0</v>
          </cell>
          <cell r="AC834">
            <v>0.05</v>
          </cell>
          <cell r="AD834">
            <v>0.02</v>
          </cell>
          <cell r="AE834">
            <v>0.9</v>
          </cell>
          <cell r="AF834">
            <v>1</v>
          </cell>
          <cell r="AG834">
            <v>0.1</v>
          </cell>
          <cell r="AH834">
            <v>0.08</v>
          </cell>
          <cell r="AI834">
            <v>0</v>
          </cell>
          <cell r="AJ834">
            <v>18</v>
          </cell>
          <cell r="AK834">
            <v>14</v>
          </cell>
          <cell r="AL834">
            <v>0.7</v>
          </cell>
          <cell r="AM834">
            <v>20</v>
          </cell>
          <cell r="AN834">
            <v>240</v>
          </cell>
          <cell r="AO834">
            <v>12</v>
          </cell>
          <cell r="AP834">
            <v>7</v>
          </cell>
          <cell r="AQ834">
            <v>10</v>
          </cell>
          <cell r="AR834">
            <v>0.2</v>
          </cell>
          <cell r="AS834">
            <v>0.1</v>
          </cell>
        </row>
        <row r="835">
          <cell r="A835">
            <v>62</v>
          </cell>
          <cell r="B835" t="str">
            <v>Nata maturada pasteurizada 30% gordura</v>
          </cell>
          <cell r="C835" t="str">
            <v>Leite e produtos lácteos</v>
          </cell>
          <cell r="D835" t="str">
            <v>Leite, soro de leite  e nata</v>
          </cell>
          <cell r="E835" t="str">
            <v>Nata e produtos de nata</v>
          </cell>
          <cell r="F835">
            <v>306</v>
          </cell>
          <cell r="G835">
            <v>1260</v>
          </cell>
          <cell r="H835">
            <v>32</v>
          </cell>
          <cell r="I835">
            <v>18</v>
          </cell>
          <cell r="J835">
            <v>7.2</v>
          </cell>
          <cell r="K835">
            <v>0.9</v>
          </cell>
          <cell r="L835">
            <v>0.8</v>
          </cell>
          <cell r="M835">
            <v>1.1000000000000001</v>
          </cell>
          <cell r="N835">
            <v>2.7</v>
          </cell>
          <cell r="O835">
            <v>2.7</v>
          </cell>
          <cell r="P835">
            <v>0</v>
          </cell>
          <cell r="Q835">
            <v>0</v>
          </cell>
          <cell r="R835">
            <v>0</v>
          </cell>
          <cell r="S835">
            <v>1.9</v>
          </cell>
          <cell r="T835">
            <v>0.1</v>
          </cell>
          <cell r="U835">
            <v>0</v>
          </cell>
          <cell r="V835">
            <v>63</v>
          </cell>
          <cell r="W835">
            <v>0</v>
          </cell>
          <cell r="X835">
            <v>66</v>
          </cell>
          <cell r="Y835">
            <v>450</v>
          </cell>
          <cell r="Z835">
            <v>232</v>
          </cell>
          <cell r="AA835">
            <v>0.2</v>
          </cell>
          <cell r="AB835">
            <v>1.6</v>
          </cell>
          <cell r="AC835">
            <v>0.02</v>
          </cell>
          <cell r="AD835">
            <v>0.16</v>
          </cell>
          <cell r="AE835">
            <v>0.3</v>
          </cell>
          <cell r="AF835">
            <v>0.7</v>
          </cell>
          <cell r="AG835">
            <v>0.4</v>
          </cell>
          <cell r="AH835">
            <v>0.04</v>
          </cell>
          <cell r="AI835">
            <v>0.19</v>
          </cell>
          <cell r="AJ835">
            <v>1</v>
          </cell>
          <cell r="AK835">
            <v>7</v>
          </cell>
          <cell r="AL835">
            <v>0.4</v>
          </cell>
          <cell r="AM835">
            <v>28</v>
          </cell>
          <cell r="AN835">
            <v>100</v>
          </cell>
          <cell r="AO835">
            <v>60</v>
          </cell>
          <cell r="AP835">
            <v>54</v>
          </cell>
          <cell r="AQ835">
            <v>5</v>
          </cell>
          <cell r="AR835">
            <v>0.8</v>
          </cell>
          <cell r="AS835">
            <v>0.2</v>
          </cell>
        </row>
        <row r="836">
          <cell r="A836">
            <v>66</v>
          </cell>
          <cell r="B836" t="str">
            <v>Nata para bater pasteurizada 34% gordura</v>
          </cell>
          <cell r="C836" t="str">
            <v>Leite e produtos lácteos</v>
          </cell>
          <cell r="D836" t="str">
            <v>Leite, soro de leite  e nata</v>
          </cell>
          <cell r="E836" t="str">
            <v>Nata e produtos de nata</v>
          </cell>
          <cell r="F836">
            <v>323</v>
          </cell>
          <cell r="G836">
            <v>1330</v>
          </cell>
          <cell r="H836">
            <v>34</v>
          </cell>
          <cell r="I836">
            <v>19</v>
          </cell>
          <cell r="J836">
            <v>8</v>
          </cell>
          <cell r="K836">
            <v>1</v>
          </cell>
          <cell r="L836">
            <v>0.9</v>
          </cell>
          <cell r="M836">
            <v>1.2</v>
          </cell>
          <cell r="N836">
            <v>2.1</v>
          </cell>
          <cell r="O836">
            <v>2.1</v>
          </cell>
          <cell r="P836">
            <v>0</v>
          </cell>
          <cell r="Q836">
            <v>0</v>
          </cell>
          <cell r="R836">
            <v>0</v>
          </cell>
          <cell r="S836">
            <v>2.2000000000000002</v>
          </cell>
          <cell r="T836">
            <v>0.1</v>
          </cell>
          <cell r="U836">
            <v>0</v>
          </cell>
          <cell r="V836">
            <v>61.2</v>
          </cell>
          <cell r="W836">
            <v>0</v>
          </cell>
          <cell r="X836">
            <v>122</v>
          </cell>
          <cell r="Y836">
            <v>444</v>
          </cell>
          <cell r="Z836">
            <v>230</v>
          </cell>
          <cell r="AA836">
            <v>0.2</v>
          </cell>
          <cell r="AB836">
            <v>1.5</v>
          </cell>
          <cell r="AC836">
            <v>0.02</v>
          </cell>
          <cell r="AD836">
            <v>0.15</v>
          </cell>
          <cell r="AE836">
            <v>0.1</v>
          </cell>
          <cell r="AF836">
            <v>0.6</v>
          </cell>
          <cell r="AG836">
            <v>0.5</v>
          </cell>
          <cell r="AH836">
            <v>0.02</v>
          </cell>
          <cell r="AI836">
            <v>0.2</v>
          </cell>
          <cell r="AJ836">
            <v>0</v>
          </cell>
          <cell r="AK836">
            <v>3</v>
          </cell>
          <cell r="AL836">
            <v>0.5</v>
          </cell>
          <cell r="AM836">
            <v>30</v>
          </cell>
          <cell r="AN836">
            <v>98</v>
          </cell>
          <cell r="AO836">
            <v>55</v>
          </cell>
          <cell r="AP836">
            <v>54</v>
          </cell>
          <cell r="AQ836">
            <v>6</v>
          </cell>
          <cell r="AR836">
            <v>0.1</v>
          </cell>
          <cell r="AS836">
            <v>0.2</v>
          </cell>
        </row>
        <row r="837">
          <cell r="A837">
            <v>65</v>
          </cell>
          <cell r="B837" t="str">
            <v>Nata pasteurizada 33% gordura</v>
          </cell>
          <cell r="C837" t="str">
            <v>Leite e produtos lácteos</v>
          </cell>
          <cell r="D837" t="str">
            <v>Leite, soro de leite  e nata</v>
          </cell>
          <cell r="E837" t="str">
            <v>Nata e produtos de nata</v>
          </cell>
          <cell r="F837">
            <v>317</v>
          </cell>
          <cell r="G837">
            <v>1300</v>
          </cell>
          <cell r="H837">
            <v>33</v>
          </cell>
          <cell r="I837">
            <v>18.5</v>
          </cell>
          <cell r="J837">
            <v>7.5</v>
          </cell>
          <cell r="K837">
            <v>0.9</v>
          </cell>
          <cell r="L837">
            <v>0.9</v>
          </cell>
          <cell r="M837">
            <v>1.1000000000000001</v>
          </cell>
          <cell r="N837">
            <v>2.9</v>
          </cell>
          <cell r="O837">
            <v>2.9</v>
          </cell>
          <cell r="P837">
            <v>0</v>
          </cell>
          <cell r="Q837">
            <v>0</v>
          </cell>
          <cell r="R837">
            <v>0</v>
          </cell>
          <cell r="S837">
            <v>2</v>
          </cell>
          <cell r="T837">
            <v>0.1</v>
          </cell>
          <cell r="U837">
            <v>0</v>
          </cell>
          <cell r="V837">
            <v>61.6</v>
          </cell>
          <cell r="W837">
            <v>0</v>
          </cell>
          <cell r="X837">
            <v>97</v>
          </cell>
          <cell r="Y837">
            <v>360</v>
          </cell>
          <cell r="Z837">
            <v>186</v>
          </cell>
          <cell r="AA837">
            <v>0.3</v>
          </cell>
          <cell r="AB837">
            <v>1.1000000000000001</v>
          </cell>
          <cell r="AC837">
            <v>0.02</v>
          </cell>
          <cell r="AD837">
            <v>0.16</v>
          </cell>
          <cell r="AE837">
            <v>0.2</v>
          </cell>
          <cell r="AF837">
            <v>0.7</v>
          </cell>
          <cell r="AG837">
            <v>0.5</v>
          </cell>
          <cell r="AH837">
            <v>0.03</v>
          </cell>
          <cell r="AI837">
            <v>0.2</v>
          </cell>
          <cell r="AJ837">
            <v>1</v>
          </cell>
          <cell r="AK837">
            <v>7</v>
          </cell>
          <cell r="AL837">
            <v>0.5</v>
          </cell>
          <cell r="AM837">
            <v>37</v>
          </cell>
          <cell r="AN837">
            <v>110</v>
          </cell>
          <cell r="AO837">
            <v>32</v>
          </cell>
          <cell r="AP837">
            <v>62</v>
          </cell>
          <cell r="AQ837">
            <v>3</v>
          </cell>
          <cell r="AR837">
            <v>0.1</v>
          </cell>
          <cell r="AS837">
            <v>0.2</v>
          </cell>
        </row>
        <row r="838">
          <cell r="A838">
            <v>63</v>
          </cell>
          <cell r="B838" t="str">
            <v>Nata pasteurizada 36% gordura</v>
          </cell>
          <cell r="C838" t="str">
            <v>Leite e produtos lácteos</v>
          </cell>
          <cell r="D838" t="str">
            <v>Leite, soro de leite  e nata</v>
          </cell>
          <cell r="E838" t="str">
            <v>Nata e produtos de nata</v>
          </cell>
          <cell r="F838">
            <v>340</v>
          </cell>
          <cell r="G838">
            <v>1400</v>
          </cell>
          <cell r="H838">
            <v>36</v>
          </cell>
          <cell r="I838">
            <v>20.2</v>
          </cell>
          <cell r="J838">
            <v>8.1</v>
          </cell>
          <cell r="K838">
            <v>1</v>
          </cell>
          <cell r="L838">
            <v>0.9</v>
          </cell>
          <cell r="M838">
            <v>1.2</v>
          </cell>
          <cell r="N838">
            <v>1.9</v>
          </cell>
          <cell r="O838">
            <v>1.9</v>
          </cell>
          <cell r="P838">
            <v>0</v>
          </cell>
          <cell r="Q838">
            <v>0</v>
          </cell>
          <cell r="R838">
            <v>0</v>
          </cell>
          <cell r="S838">
            <v>2</v>
          </cell>
          <cell r="T838">
            <v>0.1</v>
          </cell>
          <cell r="U838">
            <v>0</v>
          </cell>
          <cell r="V838">
            <v>59.6</v>
          </cell>
          <cell r="W838">
            <v>0</v>
          </cell>
          <cell r="X838">
            <v>91</v>
          </cell>
          <cell r="Y838">
            <v>516</v>
          </cell>
          <cell r="Z838">
            <v>267</v>
          </cell>
          <cell r="AA838">
            <v>0.2</v>
          </cell>
          <cell r="AB838">
            <v>1.1000000000000001</v>
          </cell>
          <cell r="AC838">
            <v>0.02</v>
          </cell>
          <cell r="AD838">
            <v>0.26</v>
          </cell>
          <cell r="AE838">
            <v>0.2</v>
          </cell>
          <cell r="AF838">
            <v>0.7</v>
          </cell>
          <cell r="AG838">
            <v>0.5</v>
          </cell>
          <cell r="AH838">
            <v>0.04</v>
          </cell>
          <cell r="AI838">
            <v>0.2</v>
          </cell>
          <cell r="AJ838">
            <v>1</v>
          </cell>
          <cell r="AK838">
            <v>7</v>
          </cell>
          <cell r="AL838">
            <v>0.5</v>
          </cell>
          <cell r="AM838">
            <v>28</v>
          </cell>
          <cell r="AN838">
            <v>100</v>
          </cell>
          <cell r="AO838">
            <v>64</v>
          </cell>
          <cell r="AP838">
            <v>59</v>
          </cell>
          <cell r="AQ838">
            <v>6</v>
          </cell>
          <cell r="AR838">
            <v>0.2</v>
          </cell>
          <cell r="AS838">
            <v>0.2</v>
          </cell>
        </row>
        <row r="839">
          <cell r="A839">
            <v>64</v>
          </cell>
          <cell r="B839" t="str">
            <v>Nata pasteurizada para café, 15% gordura</v>
          </cell>
          <cell r="C839" t="str">
            <v>Leite e produtos lácteos</v>
          </cell>
          <cell r="D839" t="str">
            <v>Leite, soro de leite  e nata</v>
          </cell>
          <cell r="E839" t="str">
            <v>Nata e produtos de nata</v>
          </cell>
          <cell r="F839">
            <v>153</v>
          </cell>
          <cell r="G839">
            <v>630</v>
          </cell>
          <cell r="H839">
            <v>15</v>
          </cell>
          <cell r="I839">
            <v>8.4</v>
          </cell>
          <cell r="J839">
            <v>3.4</v>
          </cell>
          <cell r="K839">
            <v>0.4</v>
          </cell>
          <cell r="L839">
            <v>0.4</v>
          </cell>
          <cell r="M839">
            <v>0.5</v>
          </cell>
          <cell r="N839">
            <v>2.4</v>
          </cell>
          <cell r="O839">
            <v>2.4</v>
          </cell>
          <cell r="P839">
            <v>0</v>
          </cell>
          <cell r="Q839">
            <v>0</v>
          </cell>
          <cell r="R839">
            <v>0</v>
          </cell>
          <cell r="S839">
            <v>2</v>
          </cell>
          <cell r="T839">
            <v>0.1</v>
          </cell>
          <cell r="U839">
            <v>0</v>
          </cell>
          <cell r="V839">
            <v>79.900000000000006</v>
          </cell>
          <cell r="W839">
            <v>0</v>
          </cell>
          <cell r="X839">
            <v>40</v>
          </cell>
          <cell r="Y839">
            <v>224</v>
          </cell>
          <cell r="Z839">
            <v>96</v>
          </cell>
          <cell r="AA839">
            <v>0.2</v>
          </cell>
          <cell r="AB839">
            <v>0.4</v>
          </cell>
          <cell r="AC839">
            <v>0.02</v>
          </cell>
          <cell r="AD839">
            <v>0.14000000000000001</v>
          </cell>
          <cell r="AE839">
            <v>0.3</v>
          </cell>
          <cell r="AF839">
            <v>0.8</v>
          </cell>
          <cell r="AG839">
            <v>0.5</v>
          </cell>
          <cell r="AH839">
            <v>0.05</v>
          </cell>
          <cell r="AI839">
            <v>0.3</v>
          </cell>
          <cell r="AJ839">
            <v>1</v>
          </cell>
          <cell r="AK839">
            <v>7</v>
          </cell>
          <cell r="AL839">
            <v>0.7</v>
          </cell>
          <cell r="AM839">
            <v>41</v>
          </cell>
          <cell r="AN839">
            <v>100</v>
          </cell>
          <cell r="AO839">
            <v>68</v>
          </cell>
          <cell r="AP839">
            <v>52</v>
          </cell>
          <cell r="AQ839">
            <v>7</v>
          </cell>
          <cell r="AR839">
            <v>0.1</v>
          </cell>
          <cell r="AS839">
            <v>0.2</v>
          </cell>
        </row>
        <row r="840">
          <cell r="A840">
            <v>67</v>
          </cell>
          <cell r="B840" t="str">
            <v>Nata UHT 35% gordura</v>
          </cell>
          <cell r="C840" t="str">
            <v>Leite e produtos lácteos</v>
          </cell>
          <cell r="D840" t="str">
            <v>Leite, soro de leite  e nata</v>
          </cell>
          <cell r="E840" t="str">
            <v>Nata e produtos de nata</v>
          </cell>
          <cell r="F840">
            <v>335</v>
          </cell>
          <cell r="G840">
            <v>1380</v>
          </cell>
          <cell r="H840">
            <v>35</v>
          </cell>
          <cell r="I840">
            <v>20</v>
          </cell>
          <cell r="J840">
            <v>7.9</v>
          </cell>
          <cell r="K840">
            <v>1</v>
          </cell>
          <cell r="L840">
            <v>0.9</v>
          </cell>
          <cell r="M840">
            <v>1.2</v>
          </cell>
          <cell r="N840">
            <v>3.1</v>
          </cell>
          <cell r="O840">
            <v>3.1</v>
          </cell>
          <cell r="P840">
            <v>0</v>
          </cell>
          <cell r="Q840">
            <v>0</v>
          </cell>
          <cell r="R840">
            <v>0</v>
          </cell>
          <cell r="S840">
            <v>1.8</v>
          </cell>
          <cell r="T840">
            <v>0.1</v>
          </cell>
          <cell r="U840">
            <v>0</v>
          </cell>
          <cell r="V840">
            <v>59.7</v>
          </cell>
          <cell r="W840">
            <v>0</v>
          </cell>
          <cell r="X840">
            <v>74</v>
          </cell>
          <cell r="Y840">
            <v>479</v>
          </cell>
          <cell r="Z840">
            <v>247</v>
          </cell>
          <cell r="AA840">
            <v>0.2</v>
          </cell>
          <cell r="AB840">
            <v>1.9</v>
          </cell>
          <cell r="AC840">
            <v>0.02</v>
          </cell>
          <cell r="AD840">
            <v>0.17</v>
          </cell>
          <cell r="AE840">
            <v>0.3</v>
          </cell>
          <cell r="AF840">
            <v>0.7</v>
          </cell>
          <cell r="AG840">
            <v>0.4</v>
          </cell>
          <cell r="AH840">
            <v>0.02</v>
          </cell>
          <cell r="AI840">
            <v>0.17</v>
          </cell>
          <cell r="AJ840">
            <v>0</v>
          </cell>
          <cell r="AK840">
            <v>3</v>
          </cell>
          <cell r="AL840">
            <v>0.4</v>
          </cell>
          <cell r="AM840">
            <v>28</v>
          </cell>
          <cell r="AN840">
            <v>98</v>
          </cell>
          <cell r="AO840">
            <v>61</v>
          </cell>
          <cell r="AP840">
            <v>52</v>
          </cell>
          <cell r="AQ840">
            <v>5</v>
          </cell>
          <cell r="AR840">
            <v>0.2</v>
          </cell>
          <cell r="AS840">
            <v>0.2</v>
          </cell>
        </row>
        <row r="841">
          <cell r="A841">
            <v>754</v>
          </cell>
          <cell r="B841" t="str">
            <v>Néctar de "tutti - frutti"</v>
          </cell>
          <cell r="C841" t="str">
            <v>Sumos e néctares de frutos e produtos hortícolas (incluindo concentrados)</v>
          </cell>
          <cell r="D841" t="str">
            <v>Sumos e néctares de frutos e hortícolas</v>
          </cell>
          <cell r="E841" t="str">
            <v>Néctares de frutos (min. 25-50% de fruta, conforme definido na legislação da UE)</v>
          </cell>
          <cell r="F841">
            <v>46</v>
          </cell>
          <cell r="G841">
            <v>197</v>
          </cell>
          <cell r="H841">
            <v>0.1</v>
          </cell>
          <cell r="I841">
            <v>0</v>
          </cell>
          <cell r="J841">
            <v>0</v>
          </cell>
          <cell r="K841">
            <v>0.1</v>
          </cell>
          <cell r="L841">
            <v>0.1</v>
          </cell>
          <cell r="M841">
            <v>0</v>
          </cell>
          <cell r="N841">
            <v>10.8</v>
          </cell>
          <cell r="O841">
            <v>10.8</v>
          </cell>
          <cell r="P841">
            <v>0</v>
          </cell>
          <cell r="Q841">
            <v>0</v>
          </cell>
          <cell r="R841">
            <v>0.2</v>
          </cell>
          <cell r="S841">
            <v>0.1</v>
          </cell>
          <cell r="T841">
            <v>0</v>
          </cell>
          <cell r="U841">
            <v>0</v>
          </cell>
          <cell r="V841">
            <v>88.1</v>
          </cell>
          <cell r="W841">
            <v>0.5</v>
          </cell>
          <cell r="X841">
            <v>0</v>
          </cell>
          <cell r="Y841">
            <v>23</v>
          </cell>
          <cell r="Z841">
            <v>136</v>
          </cell>
          <cell r="AA841">
            <v>0</v>
          </cell>
          <cell r="AB841">
            <v>0.1</v>
          </cell>
          <cell r="AC841">
            <v>0.02</v>
          </cell>
          <cell r="AD841">
            <v>0.02</v>
          </cell>
          <cell r="AE841">
            <v>0.2</v>
          </cell>
          <cell r="AF841">
            <v>0.2</v>
          </cell>
          <cell r="AG841">
            <v>0</v>
          </cell>
          <cell r="AH841">
            <v>0.04</v>
          </cell>
          <cell r="AI841">
            <v>0</v>
          </cell>
          <cell r="AJ841">
            <v>46</v>
          </cell>
          <cell r="AK841">
            <v>4</v>
          </cell>
          <cell r="AL841">
            <v>0.2</v>
          </cell>
          <cell r="AM841">
            <v>4</v>
          </cell>
          <cell r="AN841">
            <v>82</v>
          </cell>
          <cell r="AO841">
            <v>5</v>
          </cell>
          <cell r="AP841">
            <v>6</v>
          </cell>
          <cell r="AQ841">
            <v>4</v>
          </cell>
          <cell r="AR841">
            <v>0.4</v>
          </cell>
          <cell r="AS841">
            <v>0.1</v>
          </cell>
          <cell r="AU841">
            <v>0.6</v>
          </cell>
        </row>
        <row r="842">
          <cell r="A842">
            <v>748</v>
          </cell>
          <cell r="B842" t="str">
            <v>Néctar de alperce</v>
          </cell>
          <cell r="C842" t="str">
            <v>Sumos e néctares de frutos e produtos hortícolas (incluindo concentrados)</v>
          </cell>
          <cell r="D842" t="str">
            <v>Sumos e néctares de frutos e hortícolas</v>
          </cell>
          <cell r="E842" t="str">
            <v>Néctares de frutos (min. 25-50% de fruta, conforme definido na legislação da UE)</v>
          </cell>
          <cell r="F842">
            <v>56</v>
          </cell>
          <cell r="G842">
            <v>237</v>
          </cell>
          <cell r="H842">
            <v>0.1</v>
          </cell>
          <cell r="I842">
            <v>0</v>
          </cell>
          <cell r="J842">
            <v>0</v>
          </cell>
          <cell r="K842">
            <v>0.1</v>
          </cell>
          <cell r="L842">
            <v>0.1</v>
          </cell>
          <cell r="M842">
            <v>0</v>
          </cell>
          <cell r="N842">
            <v>12.9</v>
          </cell>
          <cell r="O842">
            <v>12.9</v>
          </cell>
          <cell r="P842">
            <v>0</v>
          </cell>
          <cell r="Q842">
            <v>0</v>
          </cell>
          <cell r="R842">
            <v>0.4</v>
          </cell>
          <cell r="S842">
            <v>0.2</v>
          </cell>
          <cell r="T842">
            <v>0</v>
          </cell>
          <cell r="U842">
            <v>0</v>
          </cell>
          <cell r="V842">
            <v>85.8</v>
          </cell>
          <cell r="W842">
            <v>0.6</v>
          </cell>
          <cell r="X842">
            <v>0</v>
          </cell>
          <cell r="Y842">
            <v>100</v>
          </cell>
          <cell r="Z842">
            <v>600</v>
          </cell>
          <cell r="AA842">
            <v>0</v>
          </cell>
          <cell r="AB842">
            <v>0.2</v>
          </cell>
          <cell r="AC842">
            <v>0.01</v>
          </cell>
          <cell r="AD842">
            <v>0.02</v>
          </cell>
          <cell r="AE842">
            <v>0.2</v>
          </cell>
          <cell r="AF842">
            <v>0.2</v>
          </cell>
          <cell r="AG842">
            <v>0</v>
          </cell>
          <cell r="AH842">
            <v>0.03</v>
          </cell>
          <cell r="AI842">
            <v>0</v>
          </cell>
          <cell r="AJ842">
            <v>40</v>
          </cell>
          <cell r="AK842">
            <v>2</v>
          </cell>
          <cell r="AL842">
            <v>0.14000000000000001</v>
          </cell>
          <cell r="AM842">
            <v>3</v>
          </cell>
          <cell r="AN842">
            <v>58</v>
          </cell>
          <cell r="AO842">
            <v>6</v>
          </cell>
          <cell r="AP842">
            <v>4</v>
          </cell>
          <cell r="AQ842">
            <v>3</v>
          </cell>
          <cell r="AR842">
            <v>0.4</v>
          </cell>
          <cell r="AS842">
            <v>0.1</v>
          </cell>
        </row>
        <row r="843">
          <cell r="A843">
            <v>749</v>
          </cell>
          <cell r="B843" t="str">
            <v>Néctar de ananás</v>
          </cell>
          <cell r="C843" t="str">
            <v>Sumos e néctares de frutos e produtos hortícolas (incluindo concentrados)</v>
          </cell>
          <cell r="D843" t="str">
            <v>Sumos e néctares de frutos e hortícolas</v>
          </cell>
          <cell r="E843" t="str">
            <v>Néctares de frutos (min. 25-50% de fruta, conforme definido na legislação da UE)</v>
          </cell>
          <cell r="F843">
            <v>46</v>
          </cell>
          <cell r="G843">
            <v>195</v>
          </cell>
          <cell r="H843">
            <v>0.1</v>
          </cell>
          <cell r="I843">
            <v>0</v>
          </cell>
          <cell r="J843">
            <v>0</v>
          </cell>
          <cell r="K843">
            <v>0.1</v>
          </cell>
          <cell r="L843">
            <v>0.1</v>
          </cell>
          <cell r="M843">
            <v>0</v>
          </cell>
          <cell r="N843">
            <v>10.5</v>
          </cell>
          <cell r="O843">
            <v>10.5</v>
          </cell>
          <cell r="P843">
            <v>0</v>
          </cell>
          <cell r="Q843">
            <v>0</v>
          </cell>
          <cell r="R843">
            <v>0.2</v>
          </cell>
          <cell r="S843">
            <v>0.2</v>
          </cell>
          <cell r="T843">
            <v>0</v>
          </cell>
          <cell r="U843">
            <v>0</v>
          </cell>
          <cell r="V843">
            <v>88.2</v>
          </cell>
          <cell r="W843">
            <v>0.6</v>
          </cell>
          <cell r="X843">
            <v>0</v>
          </cell>
          <cell r="Y843">
            <v>2</v>
          </cell>
          <cell r="Z843">
            <v>10</v>
          </cell>
          <cell r="AA843">
            <v>0</v>
          </cell>
          <cell r="AB843">
            <v>0.03</v>
          </cell>
          <cell r="AC843">
            <v>0.05</v>
          </cell>
          <cell r="AD843">
            <v>0.02</v>
          </cell>
          <cell r="AE843">
            <v>0.2</v>
          </cell>
          <cell r="AF843">
            <v>0.2</v>
          </cell>
          <cell r="AG843">
            <v>0</v>
          </cell>
          <cell r="AH843">
            <v>0.1</v>
          </cell>
          <cell r="AI843">
            <v>0</v>
          </cell>
          <cell r="AJ843">
            <v>43</v>
          </cell>
          <cell r="AK843">
            <v>10</v>
          </cell>
          <cell r="AL843">
            <v>0.12</v>
          </cell>
          <cell r="AM843">
            <v>4</v>
          </cell>
          <cell r="AN843">
            <v>58</v>
          </cell>
          <cell r="AO843">
            <v>5</v>
          </cell>
          <cell r="AP843">
            <v>3</v>
          </cell>
          <cell r="AQ843">
            <v>4</v>
          </cell>
          <cell r="AR843">
            <v>0.6</v>
          </cell>
          <cell r="AS843">
            <v>0.1</v>
          </cell>
          <cell r="AU843">
            <v>0.6</v>
          </cell>
        </row>
        <row r="844">
          <cell r="A844">
            <v>750</v>
          </cell>
          <cell r="B844" t="str">
            <v>Néctar de laranja</v>
          </cell>
          <cell r="C844" t="str">
            <v>Sumos e néctares de frutos e produtos hortícolas (incluindo concentrados)</v>
          </cell>
          <cell r="D844" t="str">
            <v>Sumos e néctares de frutos e hortícolas</v>
          </cell>
          <cell r="E844" t="str">
            <v>Néctares de frutos (min. 25-50% de fruta, conforme definido na legislação da UE)</v>
          </cell>
          <cell r="F844">
            <v>43</v>
          </cell>
          <cell r="G844">
            <v>183</v>
          </cell>
          <cell r="H844">
            <v>0.1</v>
          </cell>
          <cell r="I844">
            <v>0</v>
          </cell>
          <cell r="J844">
            <v>0</v>
          </cell>
          <cell r="K844">
            <v>0.1</v>
          </cell>
          <cell r="L844">
            <v>0.1</v>
          </cell>
          <cell r="M844">
            <v>0</v>
          </cell>
          <cell r="N844">
            <v>9.6</v>
          </cell>
          <cell r="O844">
            <v>9.6</v>
          </cell>
          <cell r="P844">
            <v>0</v>
          </cell>
          <cell r="Q844">
            <v>0</v>
          </cell>
          <cell r="R844">
            <v>0.4</v>
          </cell>
          <cell r="S844">
            <v>0.2</v>
          </cell>
          <cell r="T844">
            <v>0</v>
          </cell>
          <cell r="U844">
            <v>0</v>
          </cell>
          <cell r="V844">
            <v>88.8</v>
          </cell>
          <cell r="W844">
            <v>0.7</v>
          </cell>
          <cell r="X844">
            <v>0</v>
          </cell>
          <cell r="Y844">
            <v>7</v>
          </cell>
          <cell r="Z844">
            <v>42</v>
          </cell>
          <cell r="AA844">
            <v>0</v>
          </cell>
          <cell r="AB844">
            <v>0.1</v>
          </cell>
          <cell r="AC844">
            <v>0.04</v>
          </cell>
          <cell r="AD844">
            <v>0.01</v>
          </cell>
          <cell r="AE844">
            <v>0.14000000000000001</v>
          </cell>
          <cell r="AF844">
            <v>0.14000000000000001</v>
          </cell>
          <cell r="AG844">
            <v>0</v>
          </cell>
          <cell r="AH844">
            <v>0.02</v>
          </cell>
          <cell r="AI844">
            <v>0</v>
          </cell>
          <cell r="AJ844">
            <v>40</v>
          </cell>
          <cell r="AK844">
            <v>12</v>
          </cell>
          <cell r="AL844">
            <v>0.19</v>
          </cell>
          <cell r="AM844">
            <v>7</v>
          </cell>
          <cell r="AN844">
            <v>62</v>
          </cell>
          <cell r="AO844">
            <v>6</v>
          </cell>
          <cell r="AP844">
            <v>4</v>
          </cell>
          <cell r="AQ844">
            <v>4</v>
          </cell>
          <cell r="AR844">
            <v>0.2</v>
          </cell>
          <cell r="AS844">
            <v>0.1</v>
          </cell>
          <cell r="AU844">
            <v>0.6</v>
          </cell>
        </row>
        <row r="845">
          <cell r="A845">
            <v>751</v>
          </cell>
          <cell r="B845" t="str">
            <v>Néctar de maçã</v>
          </cell>
          <cell r="C845" t="str">
            <v>Sumos e néctares de frutos e produtos hortícolas (incluindo concentrados)</v>
          </cell>
          <cell r="D845" t="str">
            <v>Sumos e néctares de frutos e hortícolas</v>
          </cell>
          <cell r="E845" t="str">
            <v>Néctares de frutos (min. 25-50% de fruta, conforme definido na legislação da UE)</v>
          </cell>
          <cell r="F845">
            <v>48</v>
          </cell>
          <cell r="G845">
            <v>205</v>
          </cell>
          <cell r="H845">
            <v>0.1</v>
          </cell>
          <cell r="I845">
            <v>0</v>
          </cell>
          <cell r="J845">
            <v>0</v>
          </cell>
          <cell r="K845">
            <v>0.1</v>
          </cell>
          <cell r="L845">
            <v>0.1</v>
          </cell>
          <cell r="M845">
            <v>0</v>
          </cell>
          <cell r="N845">
            <v>11.3</v>
          </cell>
          <cell r="O845">
            <v>11.3</v>
          </cell>
          <cell r="P845">
            <v>0</v>
          </cell>
          <cell r="Q845">
            <v>0</v>
          </cell>
          <cell r="R845">
            <v>0.5</v>
          </cell>
          <cell r="S845">
            <v>0.1</v>
          </cell>
          <cell r="T845">
            <v>0</v>
          </cell>
          <cell r="U845">
            <v>0</v>
          </cell>
          <cell r="V845">
            <v>87.5</v>
          </cell>
          <cell r="W845">
            <v>0.3</v>
          </cell>
          <cell r="X845">
            <v>0</v>
          </cell>
          <cell r="Y845">
            <v>0</v>
          </cell>
          <cell r="Z845">
            <v>0</v>
          </cell>
          <cell r="AA845">
            <v>0</v>
          </cell>
          <cell r="AB845">
            <v>0</v>
          </cell>
          <cell r="AC845">
            <v>0.02</v>
          </cell>
          <cell r="AD845">
            <v>0.02</v>
          </cell>
          <cell r="AE845">
            <v>0.15</v>
          </cell>
          <cell r="AF845">
            <v>0.15</v>
          </cell>
          <cell r="AG845">
            <v>0</v>
          </cell>
          <cell r="AH845">
            <v>0.05</v>
          </cell>
          <cell r="AI845">
            <v>0</v>
          </cell>
          <cell r="AJ845">
            <v>39</v>
          </cell>
          <cell r="AK845">
            <v>1</v>
          </cell>
          <cell r="AL845">
            <v>0.11</v>
          </cell>
          <cell r="AM845">
            <v>3</v>
          </cell>
          <cell r="AN845">
            <v>38</v>
          </cell>
          <cell r="AO845">
            <v>3</v>
          </cell>
          <cell r="AP845">
            <v>4</v>
          </cell>
          <cell r="AQ845">
            <v>3</v>
          </cell>
          <cell r="AR845">
            <v>0.2</v>
          </cell>
          <cell r="AS845">
            <v>0</v>
          </cell>
        </row>
        <row r="846">
          <cell r="A846">
            <v>757</v>
          </cell>
          <cell r="B846" t="str">
            <v>Néctar de maçã, "light"</v>
          </cell>
          <cell r="C846" t="str">
            <v>Sumos e néctares de frutos e produtos hortícolas (incluindo concentrados)</v>
          </cell>
          <cell r="D846" t="str">
            <v>Sumos e néctares de frutos e hortícolas</v>
          </cell>
          <cell r="E846" t="str">
            <v>Néctares de frutos (min. 25-50% de fruta, conforme definido na legislação da UE)</v>
          </cell>
          <cell r="F846">
            <v>22</v>
          </cell>
          <cell r="G846">
            <v>95</v>
          </cell>
          <cell r="H846">
            <v>0.2</v>
          </cell>
          <cell r="I846">
            <v>0</v>
          </cell>
          <cell r="J846">
            <v>0.1</v>
          </cell>
          <cell r="K846">
            <v>0.1</v>
          </cell>
          <cell r="L846">
            <v>0.1</v>
          </cell>
          <cell r="M846">
            <v>0</v>
          </cell>
          <cell r="N846">
            <v>4.5999999999999996</v>
          </cell>
          <cell r="O846">
            <v>4.5999999999999996</v>
          </cell>
          <cell r="P846">
            <v>0</v>
          </cell>
          <cell r="Q846">
            <v>0</v>
          </cell>
          <cell r="R846">
            <v>0.1</v>
          </cell>
          <cell r="S846">
            <v>0.1</v>
          </cell>
          <cell r="T846">
            <v>0</v>
          </cell>
          <cell r="U846">
            <v>0</v>
          </cell>
          <cell r="V846">
            <v>94.4</v>
          </cell>
          <cell r="W846">
            <v>0.5</v>
          </cell>
          <cell r="X846">
            <v>0</v>
          </cell>
          <cell r="Y846">
            <v>0</v>
          </cell>
          <cell r="Z846">
            <v>0</v>
          </cell>
          <cell r="AA846">
            <v>0</v>
          </cell>
          <cell r="AB846">
            <v>0</v>
          </cell>
          <cell r="AC846">
            <v>0.02</v>
          </cell>
          <cell r="AD846">
            <v>0.02</v>
          </cell>
          <cell r="AE846">
            <v>0.15</v>
          </cell>
          <cell r="AF846">
            <v>0.15</v>
          </cell>
          <cell r="AG846">
            <v>0</v>
          </cell>
          <cell r="AH846">
            <v>0.05</v>
          </cell>
          <cell r="AI846">
            <v>0</v>
          </cell>
          <cell r="AJ846">
            <v>30</v>
          </cell>
          <cell r="AK846">
            <v>1</v>
          </cell>
          <cell r="AL846">
            <v>0.1</v>
          </cell>
          <cell r="AM846">
            <v>8</v>
          </cell>
          <cell r="AN846">
            <v>38</v>
          </cell>
          <cell r="AO846">
            <v>2</v>
          </cell>
          <cell r="AP846">
            <v>3</v>
          </cell>
          <cell r="AQ846">
            <v>2</v>
          </cell>
          <cell r="AR846">
            <v>0.1</v>
          </cell>
          <cell r="AS846">
            <v>0.1</v>
          </cell>
        </row>
        <row r="847">
          <cell r="A847">
            <v>752</v>
          </cell>
          <cell r="B847" t="str">
            <v>Néctar de pera</v>
          </cell>
          <cell r="C847" t="str">
            <v>Sumos e néctares de frutos e produtos hortícolas (incluindo concentrados)</v>
          </cell>
          <cell r="D847" t="str">
            <v>Sumos e néctares de frutos e hortícolas</v>
          </cell>
          <cell r="E847" t="str">
            <v>Néctares de frutos (min. 25-50% de fruta, conforme definido na legislação da UE)</v>
          </cell>
          <cell r="F847">
            <v>48</v>
          </cell>
          <cell r="G847">
            <v>204</v>
          </cell>
          <cell r="H847">
            <v>0.1</v>
          </cell>
          <cell r="I847">
            <v>0</v>
          </cell>
          <cell r="J847">
            <v>0</v>
          </cell>
          <cell r="K847">
            <v>0.1</v>
          </cell>
          <cell r="L847">
            <v>0.1</v>
          </cell>
          <cell r="M847">
            <v>0</v>
          </cell>
          <cell r="N847">
            <v>11</v>
          </cell>
          <cell r="O847">
            <v>11</v>
          </cell>
          <cell r="P847">
            <v>0</v>
          </cell>
          <cell r="Q847">
            <v>0</v>
          </cell>
          <cell r="R847">
            <v>0.6</v>
          </cell>
          <cell r="S847">
            <v>0.2</v>
          </cell>
          <cell r="T847">
            <v>0</v>
          </cell>
          <cell r="U847">
            <v>0</v>
          </cell>
          <cell r="V847">
            <v>87.5</v>
          </cell>
          <cell r="W847">
            <v>0.4</v>
          </cell>
          <cell r="X847">
            <v>0</v>
          </cell>
          <cell r="Y847">
            <v>1</v>
          </cell>
          <cell r="Z847">
            <v>5</v>
          </cell>
          <cell r="AA847">
            <v>0</v>
          </cell>
          <cell r="AB847">
            <v>0</v>
          </cell>
          <cell r="AC847">
            <v>0.01</v>
          </cell>
          <cell r="AD847">
            <v>0.02</v>
          </cell>
          <cell r="AE847">
            <v>0.1</v>
          </cell>
          <cell r="AF847">
            <v>0.1</v>
          </cell>
          <cell r="AG847">
            <v>0</v>
          </cell>
          <cell r="AH847">
            <v>0.01</v>
          </cell>
          <cell r="AI847">
            <v>0</v>
          </cell>
          <cell r="AJ847">
            <v>37</v>
          </cell>
          <cell r="AK847">
            <v>1</v>
          </cell>
          <cell r="AL847">
            <v>0.12</v>
          </cell>
          <cell r="AM847">
            <v>5</v>
          </cell>
          <cell r="AN847">
            <v>63</v>
          </cell>
          <cell r="AO847">
            <v>4</v>
          </cell>
          <cell r="AP847">
            <v>4</v>
          </cell>
          <cell r="AQ847">
            <v>2</v>
          </cell>
          <cell r="AR847">
            <v>0.1</v>
          </cell>
          <cell r="AS847">
            <v>0.1</v>
          </cell>
          <cell r="AU847">
            <v>0.6</v>
          </cell>
        </row>
        <row r="848">
          <cell r="A848">
            <v>753</v>
          </cell>
          <cell r="B848" t="str">
            <v>Néctar de pêssego</v>
          </cell>
          <cell r="C848" t="str">
            <v>Sumos e néctares de frutos e produtos hortícolas (incluindo concentrados)</v>
          </cell>
          <cell r="D848" t="str">
            <v>Sumos e néctares de frutos e hortícolas</v>
          </cell>
          <cell r="E848" t="str">
            <v>Néctares de frutos (min. 25-50% de fruta, conforme definido na legislação da UE)</v>
          </cell>
          <cell r="F848">
            <v>51</v>
          </cell>
          <cell r="G848">
            <v>215</v>
          </cell>
          <cell r="H848">
            <v>0.1</v>
          </cell>
          <cell r="I848">
            <v>0</v>
          </cell>
          <cell r="J848">
            <v>0</v>
          </cell>
          <cell r="K848">
            <v>0.1</v>
          </cell>
          <cell r="L848">
            <v>0.1</v>
          </cell>
          <cell r="M848">
            <v>0</v>
          </cell>
          <cell r="N848">
            <v>11.7</v>
          </cell>
          <cell r="O848">
            <v>11.7</v>
          </cell>
          <cell r="P848">
            <v>0</v>
          </cell>
          <cell r="Q848">
            <v>0</v>
          </cell>
          <cell r="R848">
            <v>0.5</v>
          </cell>
          <cell r="S848">
            <v>0.2</v>
          </cell>
          <cell r="T848">
            <v>0</v>
          </cell>
          <cell r="U848">
            <v>0</v>
          </cell>
          <cell r="V848">
            <v>88.9</v>
          </cell>
          <cell r="W848">
            <v>0.4</v>
          </cell>
          <cell r="X848">
            <v>0</v>
          </cell>
          <cell r="Y848">
            <v>26</v>
          </cell>
          <cell r="Z848">
            <v>156</v>
          </cell>
          <cell r="AA848">
            <v>0</v>
          </cell>
          <cell r="AB848">
            <v>0.4</v>
          </cell>
          <cell r="AC848">
            <v>0.01</v>
          </cell>
          <cell r="AD848">
            <v>0.01</v>
          </cell>
          <cell r="AE848">
            <v>0.3</v>
          </cell>
          <cell r="AF848">
            <v>0.3</v>
          </cell>
          <cell r="AG848">
            <v>0</v>
          </cell>
          <cell r="AH848">
            <v>0.01</v>
          </cell>
          <cell r="AI848">
            <v>0</v>
          </cell>
          <cell r="AJ848">
            <v>32</v>
          </cell>
          <cell r="AK848">
            <v>1</v>
          </cell>
          <cell r="AL848">
            <v>0.19</v>
          </cell>
          <cell r="AM848">
            <v>3</v>
          </cell>
          <cell r="AN848">
            <v>88</v>
          </cell>
          <cell r="AO848">
            <v>3</v>
          </cell>
          <cell r="AP848">
            <v>6</v>
          </cell>
          <cell r="AQ848">
            <v>4</v>
          </cell>
          <cell r="AR848">
            <v>0.4</v>
          </cell>
          <cell r="AS848">
            <v>0.1</v>
          </cell>
          <cell r="AU848">
            <v>0.6</v>
          </cell>
        </row>
        <row r="849">
          <cell r="A849">
            <v>762</v>
          </cell>
          <cell r="B849" t="str">
            <v>Néctar de pêssego, "light"</v>
          </cell>
          <cell r="C849" t="str">
            <v>Sumos e néctares de frutos e produtos hortícolas (incluindo concentrados)</v>
          </cell>
          <cell r="D849" t="str">
            <v>Sumos e néctares de frutos e hortícolas</v>
          </cell>
          <cell r="E849" t="str">
            <v>Néctares de frutos (min. 25-50% de fruta, conforme definido na legislação da UE)</v>
          </cell>
          <cell r="F849">
            <v>18</v>
          </cell>
          <cell r="G849">
            <v>75</v>
          </cell>
          <cell r="H849">
            <v>0.1</v>
          </cell>
          <cell r="I849">
            <v>0</v>
          </cell>
          <cell r="J849">
            <v>0</v>
          </cell>
          <cell r="K849">
            <v>0.1</v>
          </cell>
          <cell r="L849">
            <v>0.1</v>
          </cell>
          <cell r="M849">
            <v>0</v>
          </cell>
          <cell r="N849">
            <v>3.5</v>
          </cell>
          <cell r="O849">
            <v>3.5</v>
          </cell>
          <cell r="P849">
            <v>0</v>
          </cell>
          <cell r="Q849">
            <v>0</v>
          </cell>
          <cell r="R849">
            <v>0</v>
          </cell>
          <cell r="S849">
            <v>0.1</v>
          </cell>
          <cell r="T849">
            <v>0</v>
          </cell>
          <cell r="U849">
            <v>0</v>
          </cell>
          <cell r="V849">
            <v>95.2</v>
          </cell>
          <cell r="W849">
            <v>0.8</v>
          </cell>
          <cell r="X849">
            <v>0</v>
          </cell>
          <cell r="Y849">
            <v>26</v>
          </cell>
          <cell r="Z849">
            <v>156</v>
          </cell>
          <cell r="AA849">
            <v>0</v>
          </cell>
          <cell r="AB849">
            <v>0.4</v>
          </cell>
          <cell r="AC849">
            <v>0.01</v>
          </cell>
          <cell r="AD849">
            <v>0.01</v>
          </cell>
          <cell r="AE849">
            <v>0.15</v>
          </cell>
          <cell r="AF849">
            <v>0.15</v>
          </cell>
          <cell r="AG849">
            <v>0</v>
          </cell>
          <cell r="AH849">
            <v>0</v>
          </cell>
          <cell r="AI849">
            <v>0</v>
          </cell>
          <cell r="AJ849">
            <v>41</v>
          </cell>
          <cell r="AK849">
            <v>0.5</v>
          </cell>
          <cell r="AL849">
            <v>0.22</v>
          </cell>
          <cell r="AM849">
            <v>3</v>
          </cell>
          <cell r="AN849">
            <v>71</v>
          </cell>
          <cell r="AO849">
            <v>2</v>
          </cell>
          <cell r="AP849">
            <v>5</v>
          </cell>
          <cell r="AQ849">
            <v>4</v>
          </cell>
          <cell r="AR849">
            <v>0.2</v>
          </cell>
          <cell r="AS849">
            <v>0.1</v>
          </cell>
        </row>
        <row r="850">
          <cell r="A850">
            <v>688</v>
          </cell>
          <cell r="B850" t="str">
            <v>Nectarina</v>
          </cell>
          <cell r="C850" t="str">
            <v>Frutos e produtos derivados de frutos</v>
          </cell>
          <cell r="D850" t="str">
            <v>Fruta utilizada como fruta</v>
          </cell>
          <cell r="E850" t="str">
            <v>Frutos de caroço</v>
          </cell>
          <cell r="F850">
            <v>49</v>
          </cell>
          <cell r="G850">
            <v>206</v>
          </cell>
          <cell r="H850">
            <v>0.1</v>
          </cell>
          <cell r="I850">
            <v>0</v>
          </cell>
          <cell r="J850">
            <v>0.1</v>
          </cell>
          <cell r="K850">
            <v>0</v>
          </cell>
          <cell r="L850">
            <v>0</v>
          </cell>
          <cell r="M850">
            <v>0</v>
          </cell>
          <cell r="N850">
            <v>8.6999999999999993</v>
          </cell>
          <cell r="O850">
            <v>8.6999999999999993</v>
          </cell>
          <cell r="P850">
            <v>0</v>
          </cell>
          <cell r="Q850">
            <v>0</v>
          </cell>
          <cell r="R850">
            <v>2.2000000000000002</v>
          </cell>
          <cell r="S850">
            <v>1.4</v>
          </cell>
          <cell r="T850">
            <v>0</v>
          </cell>
          <cell r="U850">
            <v>0</v>
          </cell>
          <cell r="V850">
            <v>88.9</v>
          </cell>
          <cell r="W850">
            <v>1</v>
          </cell>
          <cell r="X850">
            <v>0</v>
          </cell>
          <cell r="Y850">
            <v>10</v>
          </cell>
          <cell r="Z850">
            <v>45</v>
          </cell>
          <cell r="AA850">
            <v>0</v>
          </cell>
          <cell r="AB850">
            <v>1.8</v>
          </cell>
          <cell r="AC850">
            <v>0.02</v>
          </cell>
          <cell r="AD850">
            <v>0.04</v>
          </cell>
          <cell r="AE850">
            <v>0.6</v>
          </cell>
          <cell r="AF850">
            <v>0.9</v>
          </cell>
          <cell r="AG850">
            <v>0.3</v>
          </cell>
          <cell r="AH850">
            <v>0.03</v>
          </cell>
          <cell r="AI850">
            <v>0</v>
          </cell>
          <cell r="AJ850">
            <v>37</v>
          </cell>
          <cell r="AK850">
            <v>3</v>
          </cell>
          <cell r="AL850">
            <v>0.5</v>
          </cell>
          <cell r="AM850">
            <v>1</v>
          </cell>
          <cell r="AN850">
            <v>170</v>
          </cell>
          <cell r="AO850">
            <v>7</v>
          </cell>
          <cell r="AP850">
            <v>22</v>
          </cell>
          <cell r="AQ850">
            <v>10</v>
          </cell>
          <cell r="AR850">
            <v>0.4</v>
          </cell>
          <cell r="AS850">
            <v>0.1</v>
          </cell>
        </row>
        <row r="851">
          <cell r="A851">
            <v>678</v>
          </cell>
          <cell r="B851" t="str">
            <v>Nêspera</v>
          </cell>
          <cell r="C851" t="str">
            <v>Frutos e produtos derivados de frutos</v>
          </cell>
          <cell r="D851" t="str">
            <v>Fruta utilizada como fruta</v>
          </cell>
          <cell r="E851" t="str">
            <v>Frutos pomáceos</v>
          </cell>
          <cell r="F851">
            <v>51</v>
          </cell>
          <cell r="G851">
            <v>216</v>
          </cell>
          <cell r="H851">
            <v>0.4</v>
          </cell>
          <cell r="I851">
            <v>0.1</v>
          </cell>
          <cell r="J851">
            <v>0</v>
          </cell>
          <cell r="K851">
            <v>0.2</v>
          </cell>
          <cell r="L851">
            <v>0.2</v>
          </cell>
          <cell r="M851">
            <v>0</v>
          </cell>
          <cell r="N851">
            <v>10.199999999999999</v>
          </cell>
          <cell r="O851">
            <v>10.199999999999999</v>
          </cell>
          <cell r="P851">
            <v>0</v>
          </cell>
          <cell r="Q851">
            <v>0</v>
          </cell>
          <cell r="R851">
            <v>2.1</v>
          </cell>
          <cell r="S851">
            <v>0.4</v>
          </cell>
          <cell r="T851">
            <v>0</v>
          </cell>
          <cell r="U851">
            <v>0</v>
          </cell>
          <cell r="V851">
            <v>85.5</v>
          </cell>
          <cell r="W851">
            <v>0.3</v>
          </cell>
          <cell r="X851">
            <v>0</v>
          </cell>
          <cell r="Y851">
            <v>27</v>
          </cell>
          <cell r="Z851">
            <v>160</v>
          </cell>
          <cell r="AA851">
            <v>0</v>
          </cell>
          <cell r="AB851">
            <v>0.2</v>
          </cell>
          <cell r="AC851">
            <v>0.04</v>
          </cell>
          <cell r="AD851">
            <v>0.06</v>
          </cell>
          <cell r="AE851">
            <v>0.2</v>
          </cell>
          <cell r="AF851">
            <v>0.2</v>
          </cell>
          <cell r="AG851">
            <v>0</v>
          </cell>
          <cell r="AH851">
            <v>0.02</v>
          </cell>
          <cell r="AI851">
            <v>0</v>
          </cell>
          <cell r="AJ851">
            <v>1</v>
          </cell>
          <cell r="AK851">
            <v>14</v>
          </cell>
          <cell r="AL851">
            <v>0.47</v>
          </cell>
          <cell r="AM851">
            <v>1</v>
          </cell>
          <cell r="AN851">
            <v>250</v>
          </cell>
          <cell r="AO851">
            <v>16</v>
          </cell>
          <cell r="AP851">
            <v>11</v>
          </cell>
          <cell r="AQ851">
            <v>14</v>
          </cell>
          <cell r="AR851">
            <v>0.3</v>
          </cell>
          <cell r="AS851">
            <v>0.1</v>
          </cell>
        </row>
        <row r="852">
          <cell r="A852">
            <v>1900000050</v>
          </cell>
          <cell r="B852" t="str">
            <v>Noz macadâmia</v>
          </cell>
          <cell r="C852" t="str">
            <v>Leguminosas, frutos de casca rija, sementes oleaginosas e especiarias</v>
          </cell>
          <cell r="D852" t="str">
            <v>Frutos de casca rija, sementes oleaginosas e frutos oleaginosos</v>
          </cell>
          <cell r="E852" t="str">
            <v>Frutos de casca rija</v>
          </cell>
          <cell r="F852">
            <v>752</v>
          </cell>
          <cell r="G852">
            <v>3100</v>
          </cell>
          <cell r="H852">
            <v>76</v>
          </cell>
          <cell r="I852">
            <v>12</v>
          </cell>
          <cell r="J852">
            <v>59</v>
          </cell>
          <cell r="K852">
            <v>1</v>
          </cell>
          <cell r="L852">
            <v>0.86</v>
          </cell>
          <cell r="M852">
            <v>0</v>
          </cell>
          <cell r="N852">
            <v>5.0999999999999996</v>
          </cell>
          <cell r="O852">
            <v>4</v>
          </cell>
          <cell r="P852">
            <v>0</v>
          </cell>
          <cell r="Q852">
            <v>1</v>
          </cell>
          <cell r="R852">
            <v>8</v>
          </cell>
          <cell r="S852">
            <v>8</v>
          </cell>
          <cell r="T852">
            <v>0</v>
          </cell>
          <cell r="U852">
            <v>0</v>
          </cell>
          <cell r="V852">
            <v>3</v>
          </cell>
          <cell r="W852">
            <v>0</v>
          </cell>
          <cell r="X852">
            <v>0</v>
          </cell>
          <cell r="Y852">
            <v>0</v>
          </cell>
          <cell r="Z852">
            <v>0</v>
          </cell>
          <cell r="AA852">
            <v>0</v>
          </cell>
          <cell r="AB852">
            <v>1</v>
          </cell>
          <cell r="AC852">
            <v>0.7</v>
          </cell>
          <cell r="AD852">
            <v>0.1</v>
          </cell>
          <cell r="AE852">
            <v>2</v>
          </cell>
          <cell r="AF852">
            <v>3.12</v>
          </cell>
          <cell r="AG852">
            <v>1.1200000000000001</v>
          </cell>
          <cell r="AH852">
            <v>0.28000000000000003</v>
          </cell>
          <cell r="AI852">
            <v>0</v>
          </cell>
          <cell r="AJ852">
            <v>1</v>
          </cell>
          <cell r="AK852">
            <v>11</v>
          </cell>
          <cell r="AL852">
            <v>1.57</v>
          </cell>
          <cell r="AM852">
            <v>5</v>
          </cell>
          <cell r="AN852">
            <v>360</v>
          </cell>
          <cell r="AO852">
            <v>78</v>
          </cell>
          <cell r="AP852">
            <v>200</v>
          </cell>
          <cell r="AQ852">
            <v>120</v>
          </cell>
          <cell r="AR852">
            <v>3</v>
          </cell>
          <cell r="AS852">
            <v>1</v>
          </cell>
          <cell r="AT852">
            <v>4</v>
          </cell>
          <cell r="AU852">
            <v>2</v>
          </cell>
        </row>
        <row r="853">
          <cell r="A853">
            <v>1900000049</v>
          </cell>
          <cell r="B853" t="str">
            <v>Noz pecan</v>
          </cell>
          <cell r="C853" t="str">
            <v>Leguminosas, frutos de casca rija, sementes oleaginosas e especiarias</v>
          </cell>
          <cell r="D853" t="str">
            <v>Frutos de casca rija, sementes oleaginosas e frutos oleaginosos</v>
          </cell>
          <cell r="E853" t="str">
            <v>Frutos de casca rija</v>
          </cell>
          <cell r="F853">
            <v>729</v>
          </cell>
          <cell r="G853">
            <v>3000</v>
          </cell>
          <cell r="H853">
            <v>72.599999999999994</v>
          </cell>
          <cell r="I853">
            <v>6.6</v>
          </cell>
          <cell r="J853">
            <v>40.6</v>
          </cell>
          <cell r="K853">
            <v>23.1</v>
          </cell>
          <cell r="L853">
            <v>22.1</v>
          </cell>
          <cell r="M853">
            <v>0</v>
          </cell>
          <cell r="N853">
            <v>5.4</v>
          </cell>
          <cell r="O853">
            <v>3.9</v>
          </cell>
          <cell r="P853">
            <v>0</v>
          </cell>
          <cell r="Q853">
            <v>0.9</v>
          </cell>
          <cell r="R853">
            <v>8.3000000000000007</v>
          </cell>
          <cell r="S853">
            <v>9.4</v>
          </cell>
          <cell r="T853">
            <v>0</v>
          </cell>
          <cell r="U853">
            <v>0</v>
          </cell>
          <cell r="V853">
            <v>3.2</v>
          </cell>
          <cell r="W853">
            <v>0</v>
          </cell>
          <cell r="X853">
            <v>0</v>
          </cell>
          <cell r="Y853">
            <v>8</v>
          </cell>
          <cell r="Z853">
            <v>50</v>
          </cell>
          <cell r="AA853">
            <v>0</v>
          </cell>
          <cell r="AB853">
            <v>1.45</v>
          </cell>
          <cell r="AC853">
            <v>0.65</v>
          </cell>
          <cell r="AD853">
            <v>0.14000000000000001</v>
          </cell>
          <cell r="AE853">
            <v>1.29</v>
          </cell>
          <cell r="AF853">
            <v>5.39</v>
          </cell>
          <cell r="AG853">
            <v>4.0999999999999996</v>
          </cell>
          <cell r="AH853">
            <v>0.2</v>
          </cell>
          <cell r="AI853">
            <v>0</v>
          </cell>
          <cell r="AJ853">
            <v>0.5</v>
          </cell>
          <cell r="AK853">
            <v>29.4</v>
          </cell>
          <cell r="AL853">
            <v>1.5</v>
          </cell>
          <cell r="AM853">
            <v>1</v>
          </cell>
          <cell r="AN853">
            <v>460</v>
          </cell>
          <cell r="AO853">
            <v>65</v>
          </cell>
          <cell r="AP853">
            <v>290</v>
          </cell>
          <cell r="AQ853">
            <v>130</v>
          </cell>
          <cell r="AR853">
            <v>2.4</v>
          </cell>
          <cell r="AS853">
            <v>5</v>
          </cell>
          <cell r="AT853">
            <v>8.6</v>
          </cell>
          <cell r="AU853">
            <v>2</v>
          </cell>
        </row>
        <row r="854">
          <cell r="A854">
            <v>708</v>
          </cell>
          <cell r="B854" t="str">
            <v>Noz, miolo</v>
          </cell>
          <cell r="C854" t="str">
            <v>Leguminosas, frutos de casca rija, sementes oleaginosas e especiarias</v>
          </cell>
          <cell r="D854" t="str">
            <v>Frutos de casca rija, sementes oleaginosas e frutos oleaginosos</v>
          </cell>
          <cell r="E854" t="str">
            <v>Frutos de casca rija</v>
          </cell>
          <cell r="F854">
            <v>699</v>
          </cell>
          <cell r="G854">
            <v>2880</v>
          </cell>
          <cell r="H854">
            <v>67.5</v>
          </cell>
          <cell r="I854">
            <v>5.4</v>
          </cell>
          <cell r="J854">
            <v>15</v>
          </cell>
          <cell r="K854">
            <v>47</v>
          </cell>
          <cell r="L854">
            <v>38</v>
          </cell>
          <cell r="M854">
            <v>0</v>
          </cell>
          <cell r="N854">
            <v>3.6</v>
          </cell>
          <cell r="O854">
            <v>2.6</v>
          </cell>
          <cell r="P854">
            <v>0</v>
          </cell>
          <cell r="Q854">
            <v>1</v>
          </cell>
          <cell r="R854">
            <v>5.2</v>
          </cell>
          <cell r="S854">
            <v>16.7</v>
          </cell>
          <cell r="T854">
            <v>0</v>
          </cell>
          <cell r="U854">
            <v>0</v>
          </cell>
          <cell r="V854">
            <v>4.9000000000000004</v>
          </cell>
          <cell r="W854">
            <v>0</v>
          </cell>
          <cell r="X854">
            <v>0</v>
          </cell>
          <cell r="Y854">
            <v>0</v>
          </cell>
          <cell r="Z854">
            <v>0</v>
          </cell>
          <cell r="AA854">
            <v>0</v>
          </cell>
          <cell r="AB854">
            <v>3.8</v>
          </cell>
          <cell r="AC854">
            <v>0.33</v>
          </cell>
          <cell r="AD854">
            <v>0.14000000000000001</v>
          </cell>
          <cell r="AE854">
            <v>0.9</v>
          </cell>
          <cell r="AF854">
            <v>3.6</v>
          </cell>
          <cell r="AG854">
            <v>2.7</v>
          </cell>
          <cell r="AH854">
            <v>0.67</v>
          </cell>
          <cell r="AI854">
            <v>0</v>
          </cell>
          <cell r="AJ854">
            <v>1</v>
          </cell>
          <cell r="AK854">
            <v>66</v>
          </cell>
          <cell r="AL854">
            <v>1.98</v>
          </cell>
          <cell r="AM854">
            <v>12</v>
          </cell>
          <cell r="AN854">
            <v>500</v>
          </cell>
          <cell r="AO854">
            <v>90</v>
          </cell>
          <cell r="AP854">
            <v>290</v>
          </cell>
          <cell r="AQ854">
            <v>160</v>
          </cell>
          <cell r="AR854">
            <v>2.6</v>
          </cell>
          <cell r="AS854">
            <v>2.7</v>
          </cell>
        </row>
        <row r="855">
          <cell r="A855">
            <v>1212</v>
          </cell>
          <cell r="B855" t="str">
            <v>Noz-moscada</v>
          </cell>
          <cell r="C855" t="str">
            <v>Leguminosas, frutos de casca rija, sementes oleaginosas e especiarias</v>
          </cell>
          <cell r="D855" t="str">
            <v xml:space="preserve">Especiarias </v>
          </cell>
          <cell r="E855" t="str">
            <v>Especiarias de sementes</v>
          </cell>
          <cell r="F855">
            <v>506</v>
          </cell>
          <cell r="G855">
            <v>2090</v>
          </cell>
          <cell r="H855">
            <v>36.299999999999997</v>
          </cell>
          <cell r="I855">
            <v>12.1</v>
          </cell>
          <cell r="J855">
            <v>12.1</v>
          </cell>
          <cell r="K855">
            <v>12.1</v>
          </cell>
          <cell r="L855">
            <v>11.8</v>
          </cell>
          <cell r="M855">
            <v>0</v>
          </cell>
          <cell r="N855">
            <v>28.5</v>
          </cell>
          <cell r="O855">
            <v>24.5</v>
          </cell>
          <cell r="P855">
            <v>0</v>
          </cell>
          <cell r="Q855">
            <v>4</v>
          </cell>
          <cell r="R855">
            <v>20.8</v>
          </cell>
          <cell r="S855">
            <v>5.8</v>
          </cell>
          <cell r="T855">
            <v>0</v>
          </cell>
          <cell r="U855">
            <v>0</v>
          </cell>
          <cell r="V855">
            <v>6.2</v>
          </cell>
          <cell r="W855">
            <v>0</v>
          </cell>
          <cell r="X855">
            <v>0</v>
          </cell>
          <cell r="Y855">
            <v>3</v>
          </cell>
          <cell r="Z855">
            <v>16</v>
          </cell>
          <cell r="AA855">
            <v>0</v>
          </cell>
          <cell r="AB855">
            <v>0</v>
          </cell>
          <cell r="AC855">
            <v>0.35</v>
          </cell>
          <cell r="AD855">
            <v>0.06</v>
          </cell>
          <cell r="AE855">
            <v>1.3</v>
          </cell>
          <cell r="AF855">
            <v>1.3</v>
          </cell>
          <cell r="AG855">
            <v>0</v>
          </cell>
          <cell r="AH855">
            <v>0.16</v>
          </cell>
          <cell r="AI855">
            <v>0</v>
          </cell>
          <cell r="AJ855">
            <v>3</v>
          </cell>
          <cell r="AK855">
            <v>76</v>
          </cell>
          <cell r="AL855">
            <v>2.2999999999999998</v>
          </cell>
          <cell r="AM855">
            <v>16</v>
          </cell>
          <cell r="AN855">
            <v>350</v>
          </cell>
          <cell r="AO855">
            <v>180</v>
          </cell>
          <cell r="AP855">
            <v>210</v>
          </cell>
          <cell r="AQ855">
            <v>180</v>
          </cell>
          <cell r="AR855">
            <v>3</v>
          </cell>
          <cell r="AS855">
            <v>2.2000000000000002</v>
          </cell>
        </row>
        <row r="856">
          <cell r="A856">
            <v>389</v>
          </cell>
          <cell r="B856" t="str">
            <v>Óleo "Becel"</v>
          </cell>
          <cell r="C856" t="str">
            <v>Óleos e gorduras de origem animal e vegetal e seus derivados</v>
          </cell>
          <cell r="D856" t="str">
            <v>Óleos e gorduras de origem animal e vegetal</v>
          </cell>
          <cell r="E856" t="str">
            <v>Óleos e gorduras de origem vegetal, edíveis</v>
          </cell>
          <cell r="F856">
            <v>887</v>
          </cell>
          <cell r="G856">
            <v>3640</v>
          </cell>
          <cell r="H856">
            <v>98.5</v>
          </cell>
          <cell r="I856">
            <v>11.1</v>
          </cell>
          <cell r="J856">
            <v>21.3</v>
          </cell>
          <cell r="K856">
            <v>61.6</v>
          </cell>
          <cell r="L856">
            <v>61.5</v>
          </cell>
          <cell r="M856">
            <v>0.1</v>
          </cell>
          <cell r="N856">
            <v>0</v>
          </cell>
          <cell r="O856">
            <v>0</v>
          </cell>
          <cell r="P856">
            <v>0</v>
          </cell>
          <cell r="Q856">
            <v>0</v>
          </cell>
          <cell r="R856">
            <v>0</v>
          </cell>
          <cell r="S856">
            <v>0</v>
          </cell>
          <cell r="T856">
            <v>0</v>
          </cell>
          <cell r="U856">
            <v>0</v>
          </cell>
          <cell r="V856">
            <v>0</v>
          </cell>
          <cell r="W856">
            <v>0</v>
          </cell>
          <cell r="X856">
            <v>0</v>
          </cell>
          <cell r="Y856">
            <v>0</v>
          </cell>
          <cell r="Z856">
            <v>0</v>
          </cell>
          <cell r="AA856">
            <v>0</v>
          </cell>
          <cell r="AB856">
            <v>84</v>
          </cell>
          <cell r="AC856">
            <v>0</v>
          </cell>
          <cell r="AD856">
            <v>0</v>
          </cell>
          <cell r="AE856">
            <v>0</v>
          </cell>
          <cell r="AF856">
            <v>0</v>
          </cell>
          <cell r="AG856">
            <v>0</v>
          </cell>
          <cell r="AH856">
            <v>0</v>
          </cell>
          <cell r="AI856">
            <v>0</v>
          </cell>
          <cell r="AJ856">
            <v>0</v>
          </cell>
          <cell r="AK856">
            <v>0</v>
          </cell>
          <cell r="AL856">
            <v>0.02</v>
          </cell>
          <cell r="AM856">
            <v>1</v>
          </cell>
          <cell r="AN856">
            <v>0</v>
          </cell>
          <cell r="AO856">
            <v>1</v>
          </cell>
          <cell r="AP856">
            <v>1</v>
          </cell>
          <cell r="AQ856">
            <v>1</v>
          </cell>
          <cell r="AR856">
            <v>0.2</v>
          </cell>
          <cell r="AS856">
            <v>0</v>
          </cell>
        </row>
        <row r="857">
          <cell r="A857">
            <v>392</v>
          </cell>
          <cell r="B857" t="str">
            <v>Óleo alimentar</v>
          </cell>
          <cell r="C857" t="str">
            <v>Óleos e gorduras de origem animal e vegetal e seus derivados</v>
          </cell>
          <cell r="D857" t="str">
            <v>Óleos e gorduras de origem animal e vegetal</v>
          </cell>
          <cell r="E857" t="str">
            <v>Óleos e gorduras de origem vegetal, edíveis</v>
          </cell>
          <cell r="F857">
            <v>896</v>
          </cell>
          <cell r="G857">
            <v>3680</v>
          </cell>
          <cell r="H857">
            <v>99.5</v>
          </cell>
          <cell r="I857">
            <v>11.3</v>
          </cell>
          <cell r="J857">
            <v>20.6</v>
          </cell>
          <cell r="K857">
            <v>63.9</v>
          </cell>
          <cell r="L857">
            <v>63.8</v>
          </cell>
          <cell r="M857">
            <v>0.2</v>
          </cell>
          <cell r="N857">
            <v>0</v>
          </cell>
          <cell r="O857">
            <v>0</v>
          </cell>
          <cell r="P857">
            <v>0</v>
          </cell>
          <cell r="Q857">
            <v>0</v>
          </cell>
          <cell r="R857">
            <v>0</v>
          </cell>
          <cell r="S857">
            <v>0</v>
          </cell>
          <cell r="T857">
            <v>0</v>
          </cell>
          <cell r="U857">
            <v>0</v>
          </cell>
          <cell r="V857">
            <v>0</v>
          </cell>
          <cell r="W857">
            <v>0</v>
          </cell>
          <cell r="X857">
            <v>0</v>
          </cell>
          <cell r="Y857">
            <v>0</v>
          </cell>
          <cell r="Z857">
            <v>0</v>
          </cell>
          <cell r="AA857">
            <v>0</v>
          </cell>
          <cell r="AB857">
            <v>61</v>
          </cell>
          <cell r="AC857">
            <v>0</v>
          </cell>
          <cell r="AD857">
            <v>0</v>
          </cell>
          <cell r="AE857">
            <v>0</v>
          </cell>
          <cell r="AF857">
            <v>0</v>
          </cell>
          <cell r="AG857">
            <v>0</v>
          </cell>
          <cell r="AH857">
            <v>0</v>
          </cell>
          <cell r="AI857">
            <v>0</v>
          </cell>
          <cell r="AJ857">
            <v>0</v>
          </cell>
          <cell r="AK857">
            <v>0</v>
          </cell>
          <cell r="AL857">
            <v>0</v>
          </cell>
          <cell r="AM857">
            <v>0</v>
          </cell>
          <cell r="AN857">
            <v>0</v>
          </cell>
          <cell r="AO857">
            <v>0</v>
          </cell>
          <cell r="AP857">
            <v>0</v>
          </cell>
          <cell r="AQ857">
            <v>0</v>
          </cell>
          <cell r="AR857">
            <v>0</v>
          </cell>
          <cell r="AS857">
            <v>0</v>
          </cell>
        </row>
        <row r="858">
          <cell r="A858">
            <v>388</v>
          </cell>
          <cell r="B858" t="str">
            <v>Óleo de amendoim</v>
          </cell>
          <cell r="C858" t="str">
            <v>Óleos e gorduras de origem animal e vegetal e seus derivados</v>
          </cell>
          <cell r="D858" t="str">
            <v>Óleos e gorduras de origem animal e vegetal</v>
          </cell>
          <cell r="E858" t="str">
            <v>Óleos e gorduras de origem vegetal, edíveis</v>
          </cell>
          <cell r="F858">
            <v>887</v>
          </cell>
          <cell r="G858">
            <v>3640</v>
          </cell>
          <cell r="H858">
            <v>98.5</v>
          </cell>
          <cell r="I858">
            <v>17.5</v>
          </cell>
          <cell r="J858">
            <v>58.4</v>
          </cell>
          <cell r="K858">
            <v>17.7</v>
          </cell>
          <cell r="L858">
            <v>17.600000000000001</v>
          </cell>
          <cell r="M858">
            <v>0.6</v>
          </cell>
          <cell r="N858">
            <v>0</v>
          </cell>
          <cell r="O858">
            <v>0</v>
          </cell>
          <cell r="P858">
            <v>0</v>
          </cell>
          <cell r="Q858">
            <v>0</v>
          </cell>
          <cell r="R858">
            <v>0</v>
          </cell>
          <cell r="S858">
            <v>0</v>
          </cell>
          <cell r="T858">
            <v>0</v>
          </cell>
          <cell r="U858">
            <v>0</v>
          </cell>
          <cell r="V858">
            <v>0</v>
          </cell>
          <cell r="W858">
            <v>0</v>
          </cell>
          <cell r="X858">
            <v>0</v>
          </cell>
          <cell r="Y858">
            <v>0</v>
          </cell>
          <cell r="Z858">
            <v>0</v>
          </cell>
          <cell r="AA858">
            <v>0</v>
          </cell>
          <cell r="AB858">
            <v>15</v>
          </cell>
          <cell r="AC858">
            <v>0</v>
          </cell>
          <cell r="AD858">
            <v>0</v>
          </cell>
          <cell r="AE858">
            <v>0</v>
          </cell>
          <cell r="AF858">
            <v>0</v>
          </cell>
          <cell r="AG858">
            <v>0</v>
          </cell>
          <cell r="AH858">
            <v>0</v>
          </cell>
          <cell r="AI858">
            <v>0</v>
          </cell>
          <cell r="AJ858">
            <v>0</v>
          </cell>
          <cell r="AK858">
            <v>0</v>
          </cell>
          <cell r="AL858">
            <v>0</v>
          </cell>
          <cell r="AM858">
            <v>0</v>
          </cell>
          <cell r="AN858">
            <v>0</v>
          </cell>
          <cell r="AO858">
            <v>0</v>
          </cell>
          <cell r="AP858">
            <v>0</v>
          </cell>
          <cell r="AQ858">
            <v>0</v>
          </cell>
          <cell r="AR858">
            <v>0</v>
          </cell>
          <cell r="AS858">
            <v>0</v>
          </cell>
        </row>
        <row r="859">
          <cell r="A859">
            <v>1900000092</v>
          </cell>
          <cell r="B859" t="str">
            <v>Óleo de coco</v>
          </cell>
          <cell r="C859" t="str">
            <v>Óleos e gorduras de origem animal e vegetal e seus derivados</v>
          </cell>
          <cell r="D859" t="str">
            <v>Óleos e gorduras de origem animal e vegetal</v>
          </cell>
          <cell r="E859" t="str">
            <v>Óleos e gorduras de origem vegetal, edíveis</v>
          </cell>
          <cell r="F859">
            <v>900</v>
          </cell>
          <cell r="G859">
            <v>3700</v>
          </cell>
          <cell r="H859">
            <v>100</v>
          </cell>
          <cell r="I859">
            <v>86.5</v>
          </cell>
          <cell r="J859">
            <v>5.8</v>
          </cell>
          <cell r="K859">
            <v>1.8</v>
          </cell>
          <cell r="L859">
            <v>1.5</v>
          </cell>
          <cell r="M859">
            <v>0</v>
          </cell>
          <cell r="N859">
            <v>0</v>
          </cell>
          <cell r="O859">
            <v>0</v>
          </cell>
          <cell r="P859">
            <v>0</v>
          </cell>
          <cell r="Q859">
            <v>0</v>
          </cell>
          <cell r="R859">
            <v>0</v>
          </cell>
          <cell r="S859">
            <v>0</v>
          </cell>
          <cell r="T859">
            <v>0</v>
          </cell>
          <cell r="U859">
            <v>0</v>
          </cell>
          <cell r="V859">
            <v>0</v>
          </cell>
          <cell r="W859">
            <v>0</v>
          </cell>
          <cell r="X859">
            <v>0</v>
          </cell>
          <cell r="Y859">
            <v>0</v>
          </cell>
          <cell r="Z859">
            <v>0</v>
          </cell>
          <cell r="AA859">
            <v>0</v>
          </cell>
          <cell r="AB859">
            <v>0.3</v>
          </cell>
          <cell r="AC859">
            <v>0</v>
          </cell>
          <cell r="AD859">
            <v>0</v>
          </cell>
          <cell r="AE859">
            <v>0</v>
          </cell>
          <cell r="AF859">
            <v>0</v>
          </cell>
          <cell r="AG859">
            <v>0</v>
          </cell>
          <cell r="AH859">
            <v>0</v>
          </cell>
          <cell r="AI859">
            <v>0</v>
          </cell>
          <cell r="AJ859">
            <v>0</v>
          </cell>
          <cell r="AK859">
            <v>0</v>
          </cell>
          <cell r="AL859">
            <v>0</v>
          </cell>
          <cell r="AM859">
            <v>0</v>
          </cell>
          <cell r="AN859">
            <v>0</v>
          </cell>
          <cell r="AO859">
            <v>0</v>
          </cell>
          <cell r="AP859">
            <v>0</v>
          </cell>
          <cell r="AQ859">
            <v>0</v>
          </cell>
          <cell r="AR859">
            <v>0</v>
          </cell>
          <cell r="AS859">
            <v>0</v>
          </cell>
          <cell r="AT859">
            <v>0</v>
          </cell>
          <cell r="AU859">
            <v>0</v>
          </cell>
        </row>
        <row r="860">
          <cell r="A860">
            <v>390</v>
          </cell>
          <cell r="B860" t="str">
            <v>Óleo de girassol</v>
          </cell>
          <cell r="C860" t="str">
            <v>Óleos e gorduras de origem animal e vegetal e seus derivados</v>
          </cell>
          <cell r="D860" t="str">
            <v>Óleos e gorduras de origem animal e vegetal</v>
          </cell>
          <cell r="E860" t="str">
            <v>Óleos e gorduras de origem vegetal, edíveis</v>
          </cell>
          <cell r="F860">
            <v>896</v>
          </cell>
          <cell r="G860">
            <v>3680</v>
          </cell>
          <cell r="H860">
            <v>99.5</v>
          </cell>
          <cell r="I860">
            <v>11.6</v>
          </cell>
          <cell r="J860">
            <v>22.3</v>
          </cell>
          <cell r="K860">
            <v>62.2</v>
          </cell>
          <cell r="L860">
            <v>62.1</v>
          </cell>
          <cell r="M860">
            <v>0.1</v>
          </cell>
          <cell r="N860">
            <v>0</v>
          </cell>
          <cell r="O860">
            <v>0</v>
          </cell>
          <cell r="P860">
            <v>0</v>
          </cell>
          <cell r="Q860">
            <v>0</v>
          </cell>
          <cell r="R860">
            <v>0</v>
          </cell>
          <cell r="S860">
            <v>0</v>
          </cell>
          <cell r="T860">
            <v>0</v>
          </cell>
          <cell r="U860">
            <v>0</v>
          </cell>
          <cell r="V860">
            <v>0</v>
          </cell>
          <cell r="W860">
            <v>0</v>
          </cell>
          <cell r="X860">
            <v>0</v>
          </cell>
          <cell r="Y860">
            <v>0</v>
          </cell>
          <cell r="Z860">
            <v>0</v>
          </cell>
          <cell r="AA860">
            <v>0</v>
          </cell>
          <cell r="AB860">
            <v>65</v>
          </cell>
          <cell r="AC860">
            <v>0</v>
          </cell>
          <cell r="AD860">
            <v>0</v>
          </cell>
          <cell r="AE860">
            <v>0</v>
          </cell>
          <cell r="AF860">
            <v>0</v>
          </cell>
          <cell r="AG860">
            <v>0</v>
          </cell>
          <cell r="AH860">
            <v>0</v>
          </cell>
          <cell r="AI860">
            <v>0</v>
          </cell>
          <cell r="AJ860">
            <v>0</v>
          </cell>
          <cell r="AK860">
            <v>0</v>
          </cell>
          <cell r="AL860">
            <v>0</v>
          </cell>
          <cell r="AM860">
            <v>0</v>
          </cell>
          <cell r="AN860">
            <v>0</v>
          </cell>
          <cell r="AO860">
            <v>0</v>
          </cell>
          <cell r="AP860">
            <v>0</v>
          </cell>
          <cell r="AQ860">
            <v>0</v>
          </cell>
          <cell r="AR860">
            <v>0</v>
          </cell>
          <cell r="AS860">
            <v>0</v>
          </cell>
        </row>
        <row r="861">
          <cell r="A861">
            <v>2120000009</v>
          </cell>
          <cell r="B861" t="str">
            <v>Óleo de linhaça</v>
          </cell>
          <cell r="C861" t="str">
            <v>Óleos e gorduras de origem animal e vegetal e seus derivados</v>
          </cell>
          <cell r="D861" t="str">
            <v>Óleos e gorduras de origem animal e vegetal</v>
          </cell>
          <cell r="E861" t="str">
            <v>Óleos e gorduras de origem vegetal, edíveis</v>
          </cell>
          <cell r="F861">
            <v>900</v>
          </cell>
          <cell r="G861">
            <v>3700</v>
          </cell>
          <cell r="H861">
            <v>100</v>
          </cell>
          <cell r="I861">
            <v>7.9</v>
          </cell>
          <cell r="J861">
            <v>20.399999999999999</v>
          </cell>
          <cell r="K861">
            <v>66.900000000000006</v>
          </cell>
          <cell r="L861">
            <v>14.4</v>
          </cell>
          <cell r="M861">
            <v>0</v>
          </cell>
          <cell r="N861">
            <v>0</v>
          </cell>
          <cell r="O861">
            <v>0</v>
          </cell>
          <cell r="P861">
            <v>0</v>
          </cell>
          <cell r="Q861">
            <v>0</v>
          </cell>
          <cell r="R861">
            <v>0</v>
          </cell>
          <cell r="S861">
            <v>0</v>
          </cell>
          <cell r="T861">
            <v>0</v>
          </cell>
          <cell r="U861">
            <v>0</v>
          </cell>
          <cell r="V861">
            <v>0</v>
          </cell>
          <cell r="W861">
            <v>0</v>
          </cell>
          <cell r="X861">
            <v>0</v>
          </cell>
          <cell r="Y861">
            <v>10</v>
          </cell>
          <cell r="Z861">
            <v>61</v>
          </cell>
          <cell r="AA861">
            <v>0</v>
          </cell>
          <cell r="AB861">
            <v>6.67</v>
          </cell>
          <cell r="AC861">
            <v>0</v>
          </cell>
          <cell r="AD861">
            <v>0</v>
          </cell>
          <cell r="AE861">
            <v>0</v>
          </cell>
          <cell r="AF861">
            <v>0</v>
          </cell>
          <cell r="AG861">
            <v>0</v>
          </cell>
          <cell r="AH861">
            <v>0</v>
          </cell>
          <cell r="AI861">
            <v>0</v>
          </cell>
          <cell r="AJ861">
            <v>0</v>
          </cell>
          <cell r="AK861">
            <v>0</v>
          </cell>
          <cell r="AL861">
            <v>0</v>
          </cell>
          <cell r="AM861">
            <v>0</v>
          </cell>
          <cell r="AN861">
            <v>0</v>
          </cell>
          <cell r="AO861">
            <v>0</v>
          </cell>
          <cell r="AP861">
            <v>0</v>
          </cell>
          <cell r="AQ861">
            <v>0</v>
          </cell>
          <cell r="AR861">
            <v>0</v>
          </cell>
          <cell r="AS861">
            <v>0</v>
          </cell>
          <cell r="AT861">
            <v>0</v>
          </cell>
          <cell r="AU861">
            <v>0</v>
          </cell>
        </row>
        <row r="862">
          <cell r="A862">
            <v>394</v>
          </cell>
          <cell r="B862" t="str">
            <v>Óleo de palma</v>
          </cell>
          <cell r="C862" t="str">
            <v>Óleos e gorduras de origem animal e vegetal e seus derivados</v>
          </cell>
          <cell r="D862" t="str">
            <v>Óleos e gorduras de origem animal e vegetal</v>
          </cell>
          <cell r="E862" t="str">
            <v>Óleos e gorduras de origem vegetal, edíveis</v>
          </cell>
          <cell r="F862">
            <v>900</v>
          </cell>
          <cell r="G862">
            <v>3700</v>
          </cell>
          <cell r="H862">
            <v>100</v>
          </cell>
          <cell r="I862">
            <v>47.8</v>
          </cell>
          <cell r="J862">
            <v>37.6</v>
          </cell>
          <cell r="K862">
            <v>10.6</v>
          </cell>
          <cell r="L862">
            <v>10.1</v>
          </cell>
          <cell r="M862">
            <v>0</v>
          </cell>
          <cell r="N862">
            <v>0</v>
          </cell>
          <cell r="O862">
            <v>0</v>
          </cell>
          <cell r="P862">
            <v>0</v>
          </cell>
          <cell r="Q862">
            <v>0</v>
          </cell>
          <cell r="R862">
            <v>0</v>
          </cell>
          <cell r="S862">
            <v>0</v>
          </cell>
          <cell r="T862">
            <v>0</v>
          </cell>
          <cell r="U862">
            <v>0</v>
          </cell>
          <cell r="V862">
            <v>0</v>
          </cell>
          <cell r="W862">
            <v>0</v>
          </cell>
          <cell r="X862">
            <v>0</v>
          </cell>
          <cell r="Y862">
            <v>4340</v>
          </cell>
          <cell r="Z862">
            <v>30700</v>
          </cell>
          <cell r="AA862">
            <v>0</v>
          </cell>
          <cell r="AB862">
            <v>9.5</v>
          </cell>
          <cell r="AC862">
            <v>0</v>
          </cell>
          <cell r="AD862">
            <v>0</v>
          </cell>
          <cell r="AE862">
            <v>0</v>
          </cell>
          <cell r="AF862">
            <v>0</v>
          </cell>
          <cell r="AG862">
            <v>0</v>
          </cell>
          <cell r="AH862">
            <v>0</v>
          </cell>
          <cell r="AI862">
            <v>0</v>
          </cell>
          <cell r="AJ862">
            <v>0</v>
          </cell>
          <cell r="AK862">
            <v>0</v>
          </cell>
          <cell r="AL862">
            <v>0</v>
          </cell>
          <cell r="AM862">
            <v>0</v>
          </cell>
          <cell r="AN862">
            <v>0</v>
          </cell>
          <cell r="AO862">
            <v>0</v>
          </cell>
          <cell r="AP862">
            <v>0</v>
          </cell>
          <cell r="AQ862">
            <v>0</v>
          </cell>
          <cell r="AR862">
            <v>0</v>
          </cell>
          <cell r="AS862">
            <v>0</v>
          </cell>
        </row>
        <row r="863">
          <cell r="A863">
            <v>393</v>
          </cell>
          <cell r="B863" t="str">
            <v>Óleo de soja</v>
          </cell>
          <cell r="C863" t="str">
            <v>Óleos e gorduras de origem animal e vegetal e seus derivados</v>
          </cell>
          <cell r="D863" t="str">
            <v>Óleos e gorduras de origem animal e vegetal</v>
          </cell>
          <cell r="E863" t="str">
            <v>Óleos e gorduras de origem vegetal, edíveis</v>
          </cell>
          <cell r="F863">
            <v>887</v>
          </cell>
          <cell r="G863">
            <v>3640</v>
          </cell>
          <cell r="H863">
            <v>98.5</v>
          </cell>
          <cell r="I863">
            <v>15.5</v>
          </cell>
          <cell r="J863">
            <v>22.1</v>
          </cell>
          <cell r="K863">
            <v>55.6</v>
          </cell>
          <cell r="L863">
            <v>50.7</v>
          </cell>
          <cell r="M863">
            <v>0.6</v>
          </cell>
          <cell r="N863">
            <v>0</v>
          </cell>
          <cell r="O863">
            <v>0</v>
          </cell>
          <cell r="P863">
            <v>0</v>
          </cell>
          <cell r="Q863">
            <v>0</v>
          </cell>
          <cell r="R863">
            <v>0</v>
          </cell>
          <cell r="S863">
            <v>0</v>
          </cell>
          <cell r="T863">
            <v>0</v>
          </cell>
          <cell r="U863">
            <v>0</v>
          </cell>
          <cell r="V863">
            <v>0</v>
          </cell>
          <cell r="W863">
            <v>0</v>
          </cell>
          <cell r="X863">
            <v>0</v>
          </cell>
          <cell r="Y863">
            <v>0</v>
          </cell>
          <cell r="Z863">
            <v>0</v>
          </cell>
          <cell r="AA863">
            <v>0</v>
          </cell>
          <cell r="AB863">
            <v>16</v>
          </cell>
          <cell r="AC863">
            <v>0</v>
          </cell>
          <cell r="AD863">
            <v>0</v>
          </cell>
          <cell r="AE863">
            <v>0</v>
          </cell>
          <cell r="AF863">
            <v>0</v>
          </cell>
          <cell r="AG863">
            <v>0</v>
          </cell>
          <cell r="AH863">
            <v>0</v>
          </cell>
          <cell r="AI863">
            <v>0</v>
          </cell>
          <cell r="AJ863">
            <v>0</v>
          </cell>
          <cell r="AK863">
            <v>0</v>
          </cell>
          <cell r="AL863">
            <v>0</v>
          </cell>
          <cell r="AM863">
            <v>0</v>
          </cell>
          <cell r="AN863">
            <v>0</v>
          </cell>
          <cell r="AO863">
            <v>0</v>
          </cell>
          <cell r="AP863">
            <v>0</v>
          </cell>
          <cell r="AQ863">
            <v>0</v>
          </cell>
          <cell r="AR863">
            <v>0</v>
          </cell>
          <cell r="AS863">
            <v>0</v>
          </cell>
        </row>
        <row r="864">
          <cell r="A864">
            <v>391</v>
          </cell>
          <cell r="B864" t="str">
            <v>Óleos de milho</v>
          </cell>
          <cell r="C864" t="str">
            <v>Óleos e gorduras de origem animal e vegetal e seus derivados</v>
          </cell>
          <cell r="D864" t="str">
            <v>Óleos e gorduras de origem animal e vegetal</v>
          </cell>
          <cell r="E864" t="str">
            <v>Óleos e gorduras de origem vegetal, edíveis</v>
          </cell>
          <cell r="F864">
            <v>896</v>
          </cell>
          <cell r="G864">
            <v>3680</v>
          </cell>
          <cell r="H864">
            <v>99.5</v>
          </cell>
          <cell r="I864">
            <v>13.3</v>
          </cell>
          <cell r="J864">
            <v>25.1</v>
          </cell>
          <cell r="K864">
            <v>53.5</v>
          </cell>
          <cell r="L864">
            <v>52.8</v>
          </cell>
          <cell r="M864">
            <v>1.5</v>
          </cell>
          <cell r="N864">
            <v>0</v>
          </cell>
          <cell r="O864">
            <v>0</v>
          </cell>
          <cell r="P864">
            <v>0</v>
          </cell>
          <cell r="Q864">
            <v>0</v>
          </cell>
          <cell r="R864">
            <v>0</v>
          </cell>
          <cell r="S864">
            <v>0</v>
          </cell>
          <cell r="T864">
            <v>0</v>
          </cell>
          <cell r="U864">
            <v>0</v>
          </cell>
          <cell r="V864">
            <v>0</v>
          </cell>
          <cell r="W864">
            <v>0</v>
          </cell>
          <cell r="X864">
            <v>0</v>
          </cell>
          <cell r="Y864">
            <v>23</v>
          </cell>
          <cell r="Z864">
            <v>140</v>
          </cell>
          <cell r="AA864">
            <v>0</v>
          </cell>
          <cell r="AB864">
            <v>25</v>
          </cell>
          <cell r="AC864">
            <v>0</v>
          </cell>
          <cell r="AD864">
            <v>0</v>
          </cell>
          <cell r="AE864">
            <v>0</v>
          </cell>
          <cell r="AF864">
            <v>0</v>
          </cell>
          <cell r="AG864">
            <v>0</v>
          </cell>
          <cell r="AH864">
            <v>0</v>
          </cell>
          <cell r="AI864">
            <v>0</v>
          </cell>
          <cell r="AJ864">
            <v>0</v>
          </cell>
          <cell r="AK864">
            <v>0</v>
          </cell>
          <cell r="AL864">
            <v>0</v>
          </cell>
          <cell r="AM864">
            <v>0</v>
          </cell>
          <cell r="AN864">
            <v>0</v>
          </cell>
          <cell r="AO864">
            <v>0</v>
          </cell>
          <cell r="AP864">
            <v>0</v>
          </cell>
          <cell r="AQ864">
            <v>0</v>
          </cell>
          <cell r="AR864">
            <v>0</v>
          </cell>
          <cell r="AS864">
            <v>0</v>
          </cell>
        </row>
        <row r="865">
          <cell r="A865">
            <v>1072</v>
          </cell>
          <cell r="B865" t="str">
            <v>Omelete</v>
          </cell>
          <cell r="C865" t="str">
            <v>Pratos compostos</v>
          </cell>
          <cell r="D865" t="str">
            <v>Pratos, incl. refeições prontas a comer (excluindo sopas e saladas)</v>
          </cell>
          <cell r="E865" t="str">
            <v>Pratos, excluindo pratos  de massa ou arroz, sanduíches e pizza</v>
          </cell>
          <cell r="F865">
            <v>136</v>
          </cell>
          <cell r="G865">
            <v>564</v>
          </cell>
          <cell r="H865">
            <v>9.5</v>
          </cell>
          <cell r="I865">
            <v>2.4</v>
          </cell>
          <cell r="J865">
            <v>3.4</v>
          </cell>
          <cell r="K865">
            <v>1.8</v>
          </cell>
          <cell r="L865">
            <v>1.67</v>
          </cell>
          <cell r="M865">
            <v>0</v>
          </cell>
          <cell r="N865">
            <v>0.2</v>
          </cell>
          <cell r="O865">
            <v>0.2</v>
          </cell>
          <cell r="P865">
            <v>0</v>
          </cell>
          <cell r="Q865">
            <v>0</v>
          </cell>
          <cell r="R865">
            <v>0.6</v>
          </cell>
          <cell r="S865">
            <v>12</v>
          </cell>
          <cell r="T865">
            <v>1</v>
          </cell>
          <cell r="U865">
            <v>0</v>
          </cell>
          <cell r="V865">
            <v>75.8</v>
          </cell>
          <cell r="W865">
            <v>0</v>
          </cell>
          <cell r="X865">
            <v>359</v>
          </cell>
          <cell r="Y865">
            <v>271</v>
          </cell>
          <cell r="Z865">
            <v>624</v>
          </cell>
          <cell r="AA865">
            <v>1.5</v>
          </cell>
          <cell r="AB865">
            <v>2.38</v>
          </cell>
          <cell r="AC865">
            <v>0.11</v>
          </cell>
          <cell r="AD865">
            <v>0.4</v>
          </cell>
          <cell r="AE865">
            <v>0.15</v>
          </cell>
          <cell r="AF865">
            <v>3.55</v>
          </cell>
          <cell r="AG865">
            <v>3.44</v>
          </cell>
          <cell r="AH865">
            <v>0.33</v>
          </cell>
          <cell r="AI865">
            <v>0.88</v>
          </cell>
          <cell r="AJ865">
            <v>41</v>
          </cell>
          <cell r="AK865">
            <v>76</v>
          </cell>
          <cell r="AL865">
            <v>1.74</v>
          </cell>
          <cell r="AM865">
            <v>380</v>
          </cell>
          <cell r="AN865">
            <v>260</v>
          </cell>
          <cell r="AO865">
            <v>77</v>
          </cell>
          <cell r="AP865">
            <v>180</v>
          </cell>
          <cell r="AQ865">
            <v>18</v>
          </cell>
          <cell r="AR865">
            <v>2.5</v>
          </cell>
          <cell r="AS865">
            <v>1.3</v>
          </cell>
        </row>
        <row r="866">
          <cell r="A866">
            <v>93</v>
          </cell>
          <cell r="B866" t="str">
            <v>Omelete com manteiga</v>
          </cell>
          <cell r="C866" t="str">
            <v>Pratos compostos</v>
          </cell>
          <cell r="D866" t="str">
            <v>Pratos, incl. refeições prontas a comer (excluindo sopas e saladas)</v>
          </cell>
          <cell r="E866" t="str">
            <v>Pratos, excluindo pratos  de massa ou arroz, sanduíches e pizza</v>
          </cell>
          <cell r="F866">
            <v>199</v>
          </cell>
          <cell r="G866">
            <v>824</v>
          </cell>
          <cell r="H866">
            <v>16.3</v>
          </cell>
          <cell r="I866">
            <v>5.8</v>
          </cell>
          <cell r="J866">
            <v>5.2</v>
          </cell>
          <cell r="K866">
            <v>2.2999999999999998</v>
          </cell>
          <cell r="L866">
            <v>2.0299999999999998</v>
          </cell>
          <cell r="M866">
            <v>0.2</v>
          </cell>
          <cell r="N866">
            <v>0</v>
          </cell>
          <cell r="O866">
            <v>0</v>
          </cell>
          <cell r="P866">
            <v>0</v>
          </cell>
          <cell r="Q866">
            <v>0</v>
          </cell>
          <cell r="R866">
            <v>0</v>
          </cell>
          <cell r="S866">
            <v>13</v>
          </cell>
          <cell r="T866">
            <v>1.3</v>
          </cell>
          <cell r="U866">
            <v>0</v>
          </cell>
          <cell r="V866">
            <v>68.8</v>
          </cell>
          <cell r="W866">
            <v>0</v>
          </cell>
          <cell r="X866">
            <v>423</v>
          </cell>
          <cell r="Y866">
            <v>228</v>
          </cell>
          <cell r="Z866">
            <v>3</v>
          </cell>
          <cell r="AA866">
            <v>1.6</v>
          </cell>
          <cell r="AB866">
            <v>2.4300000000000002</v>
          </cell>
          <cell r="AC866">
            <v>0.05</v>
          </cell>
          <cell r="AD866">
            <v>0.31</v>
          </cell>
          <cell r="AE866">
            <v>0.04</v>
          </cell>
          <cell r="AF866">
            <v>3.8</v>
          </cell>
          <cell r="AG866">
            <v>3.8</v>
          </cell>
          <cell r="AH866">
            <v>0.32</v>
          </cell>
          <cell r="AI866">
            <v>0.95</v>
          </cell>
          <cell r="AJ866">
            <v>0</v>
          </cell>
          <cell r="AK866">
            <v>35</v>
          </cell>
          <cell r="AL866">
            <v>1.85</v>
          </cell>
          <cell r="AM866">
            <v>530</v>
          </cell>
          <cell r="AN866">
            <v>130</v>
          </cell>
          <cell r="AO866">
            <v>45</v>
          </cell>
          <cell r="AP866">
            <v>180</v>
          </cell>
          <cell r="AQ866">
            <v>14</v>
          </cell>
          <cell r="AR866">
            <v>2.1</v>
          </cell>
          <cell r="AS866">
            <v>1.3</v>
          </cell>
        </row>
        <row r="867">
          <cell r="A867">
            <v>94</v>
          </cell>
          <cell r="B867" t="str">
            <v>Omelete com margarina</v>
          </cell>
          <cell r="C867" t="str">
            <v>Pratos compostos</v>
          </cell>
          <cell r="D867" t="str">
            <v>Pratos, incl. refeições prontas a comer (excluindo sopas e saladas)</v>
          </cell>
          <cell r="E867" t="str">
            <v>Pratos, excluindo pratos  de massa ou arroz, sanduíches e pizza</v>
          </cell>
          <cell r="F867">
            <v>198</v>
          </cell>
          <cell r="G867">
            <v>820</v>
          </cell>
          <cell r="H867">
            <v>16.2</v>
          </cell>
          <cell r="I867">
            <v>5.4</v>
          </cell>
          <cell r="J867">
            <v>5.0999999999999996</v>
          </cell>
          <cell r="K867">
            <v>3.6</v>
          </cell>
          <cell r="L867">
            <v>3.25</v>
          </cell>
          <cell r="M867">
            <v>0</v>
          </cell>
          <cell r="N867">
            <v>0</v>
          </cell>
          <cell r="O867">
            <v>0</v>
          </cell>
          <cell r="P867">
            <v>0</v>
          </cell>
          <cell r="Q867">
            <v>0</v>
          </cell>
          <cell r="R867">
            <v>0</v>
          </cell>
          <cell r="S867">
            <v>13</v>
          </cell>
          <cell r="T867">
            <v>1.4</v>
          </cell>
          <cell r="U867">
            <v>0</v>
          </cell>
          <cell r="V867">
            <v>68.8</v>
          </cell>
          <cell r="W867">
            <v>0</v>
          </cell>
          <cell r="X867">
            <v>408</v>
          </cell>
          <cell r="Y867">
            <v>230</v>
          </cell>
          <cell r="Z867">
            <v>27</v>
          </cell>
          <cell r="AA867">
            <v>1.5</v>
          </cell>
          <cell r="AB867">
            <v>2.2999999999999998</v>
          </cell>
          <cell r="AC867">
            <v>0.05</v>
          </cell>
          <cell r="AD867">
            <v>0.31</v>
          </cell>
          <cell r="AE867">
            <v>0.04</v>
          </cell>
          <cell r="AF867">
            <v>3.8</v>
          </cell>
          <cell r="AG867">
            <v>3.8</v>
          </cell>
          <cell r="AH867">
            <v>0.32</v>
          </cell>
          <cell r="AI867">
            <v>0.95</v>
          </cell>
          <cell r="AJ867">
            <v>0</v>
          </cell>
          <cell r="AK867">
            <v>35</v>
          </cell>
          <cell r="AL867">
            <v>1.94</v>
          </cell>
          <cell r="AM867">
            <v>560</v>
          </cell>
          <cell r="AN867">
            <v>130</v>
          </cell>
          <cell r="AO867">
            <v>44</v>
          </cell>
          <cell r="AP867">
            <v>180</v>
          </cell>
          <cell r="AQ867">
            <v>14</v>
          </cell>
          <cell r="AR867">
            <v>2.1</v>
          </cell>
          <cell r="AS867">
            <v>1.3</v>
          </cell>
        </row>
        <row r="868">
          <cell r="A868">
            <v>1213</v>
          </cell>
          <cell r="B868" t="str">
            <v>Orégão seco</v>
          </cell>
          <cell r="C868" t="str">
            <v>Leguminosas, frutos de casca rija, sementes oleaginosas e especiarias</v>
          </cell>
          <cell r="D868" t="str">
            <v xml:space="preserve">Especiarias </v>
          </cell>
          <cell r="E868" t="str">
            <v>Ervas secas</v>
          </cell>
          <cell r="F868">
            <v>265</v>
          </cell>
          <cell r="G868">
            <v>1100</v>
          </cell>
          <cell r="H868">
            <v>4.3</v>
          </cell>
          <cell r="I868">
            <v>1.6</v>
          </cell>
          <cell r="J868">
            <v>0.7</v>
          </cell>
          <cell r="K868">
            <v>1.4</v>
          </cell>
          <cell r="L868">
            <v>0.6</v>
          </cell>
          <cell r="M868">
            <v>0</v>
          </cell>
          <cell r="N868">
            <v>26.4</v>
          </cell>
          <cell r="O868">
            <v>4.0999999999999996</v>
          </cell>
          <cell r="P868">
            <v>0</v>
          </cell>
          <cell r="Q868">
            <v>0</v>
          </cell>
          <cell r="R868">
            <v>42.5</v>
          </cell>
          <cell r="S868">
            <v>9</v>
          </cell>
          <cell r="T868">
            <v>0.1</v>
          </cell>
          <cell r="U868">
            <v>0</v>
          </cell>
          <cell r="V868">
            <v>9.9</v>
          </cell>
          <cell r="W868">
            <v>0</v>
          </cell>
          <cell r="X868">
            <v>0</v>
          </cell>
          <cell r="Y868">
            <v>85</v>
          </cell>
          <cell r="Z868">
            <v>1007</v>
          </cell>
          <cell r="AA868">
            <v>0</v>
          </cell>
          <cell r="AB868">
            <v>18.260000000000002</v>
          </cell>
          <cell r="AC868">
            <v>0.18</v>
          </cell>
          <cell r="AD868">
            <v>0.53</v>
          </cell>
          <cell r="AE868">
            <v>4.6399999999999997</v>
          </cell>
          <cell r="AF868">
            <v>7.14</v>
          </cell>
          <cell r="AG868">
            <v>2.5</v>
          </cell>
          <cell r="AH868">
            <v>1.04</v>
          </cell>
          <cell r="AI868">
            <v>0</v>
          </cell>
          <cell r="AJ868">
            <v>2.2999999999999998</v>
          </cell>
          <cell r="AK868">
            <v>237</v>
          </cell>
          <cell r="AL868">
            <v>7.87</v>
          </cell>
          <cell r="AM868">
            <v>25</v>
          </cell>
          <cell r="AN868">
            <v>1260</v>
          </cell>
          <cell r="AO868">
            <v>1600</v>
          </cell>
          <cell r="AP868">
            <v>150</v>
          </cell>
          <cell r="AQ868">
            <v>270</v>
          </cell>
          <cell r="AR868">
            <v>37</v>
          </cell>
          <cell r="AS868">
            <v>2.7</v>
          </cell>
        </row>
        <row r="869">
          <cell r="A869">
            <v>1219</v>
          </cell>
          <cell r="B869" t="str">
            <v>Orelha de porco, crua</v>
          </cell>
          <cell r="C869" t="str">
            <v>Carne e produtos cárneos</v>
          </cell>
          <cell r="D869" t="str">
            <v>Outros produtos do abate de animais</v>
          </cell>
          <cell r="E869" t="str">
            <v>Outros produtos do abate de mamiferos</v>
          </cell>
          <cell r="F869">
            <v>128</v>
          </cell>
          <cell r="G869">
            <v>540</v>
          </cell>
          <cell r="H869">
            <v>2.5</v>
          </cell>
          <cell r="I869">
            <v>0.8</v>
          </cell>
          <cell r="J869">
            <v>0.9</v>
          </cell>
          <cell r="K869">
            <v>0.8</v>
          </cell>
          <cell r="L869">
            <v>0.8</v>
          </cell>
          <cell r="M869">
            <v>0</v>
          </cell>
          <cell r="N869">
            <v>0.3</v>
          </cell>
          <cell r="O869">
            <v>0.3</v>
          </cell>
          <cell r="P869">
            <v>0</v>
          </cell>
          <cell r="Q869">
            <v>0</v>
          </cell>
          <cell r="R869">
            <v>0</v>
          </cell>
          <cell r="S869">
            <v>26</v>
          </cell>
          <cell r="T869">
            <v>0.3</v>
          </cell>
          <cell r="U869">
            <v>0</v>
          </cell>
          <cell r="V869">
            <v>70.3</v>
          </cell>
          <cell r="W869">
            <v>0</v>
          </cell>
          <cell r="X869">
            <v>100</v>
          </cell>
          <cell r="Y869">
            <v>0</v>
          </cell>
          <cell r="Z869">
            <v>0</v>
          </cell>
          <cell r="AA869">
            <v>0</v>
          </cell>
          <cell r="AB869">
            <v>0.11</v>
          </cell>
          <cell r="AC869">
            <v>0.04</v>
          </cell>
          <cell r="AD869">
            <v>0.03</v>
          </cell>
          <cell r="AE869">
            <v>4</v>
          </cell>
          <cell r="AF869">
            <v>7</v>
          </cell>
          <cell r="AG869">
            <v>3</v>
          </cell>
          <cell r="AH869">
            <v>0.28000000000000003</v>
          </cell>
          <cell r="AI869">
            <v>1</v>
          </cell>
          <cell r="AJ869">
            <v>0</v>
          </cell>
          <cell r="AK869">
            <v>3</v>
          </cell>
          <cell r="AL869">
            <v>0.74</v>
          </cell>
          <cell r="AM869">
            <v>120</v>
          </cell>
          <cell r="AN869">
            <v>310</v>
          </cell>
          <cell r="AO869">
            <v>130</v>
          </cell>
          <cell r="AP869">
            <v>160</v>
          </cell>
          <cell r="AQ869">
            <v>12</v>
          </cell>
          <cell r="AR869">
            <v>1.3</v>
          </cell>
          <cell r="AS869">
            <v>1.7</v>
          </cell>
        </row>
        <row r="870">
          <cell r="A870">
            <v>911</v>
          </cell>
          <cell r="B870" t="str">
            <v>Ostra, crua</v>
          </cell>
          <cell r="C870" t="str">
            <v>Peixes, mariscos, anfíbios, répteis e invertebrados</v>
          </cell>
          <cell r="D870" t="str">
            <v>Moluscos</v>
          </cell>
          <cell r="E870" t="str">
            <v>Ostras</v>
          </cell>
          <cell r="F870">
            <v>65</v>
          </cell>
          <cell r="G870">
            <v>275</v>
          </cell>
          <cell r="H870">
            <v>1.7</v>
          </cell>
          <cell r="I870">
            <v>0.3</v>
          </cell>
          <cell r="J870">
            <v>0.3</v>
          </cell>
          <cell r="K870">
            <v>0.5</v>
          </cell>
          <cell r="L870">
            <v>0</v>
          </cell>
          <cell r="M870">
            <v>0</v>
          </cell>
          <cell r="N870">
            <v>3.9</v>
          </cell>
          <cell r="O870">
            <v>0</v>
          </cell>
          <cell r="P870">
            <v>0</v>
          </cell>
          <cell r="Q870">
            <v>3.9</v>
          </cell>
          <cell r="R870">
            <v>0</v>
          </cell>
          <cell r="S870">
            <v>8.6</v>
          </cell>
          <cell r="T870">
            <v>0.9</v>
          </cell>
          <cell r="U870">
            <v>0</v>
          </cell>
          <cell r="V870">
            <v>83</v>
          </cell>
          <cell r="W870">
            <v>0</v>
          </cell>
          <cell r="X870">
            <v>53</v>
          </cell>
          <cell r="Y870">
            <v>85</v>
          </cell>
          <cell r="Z870">
            <v>0</v>
          </cell>
          <cell r="AA870">
            <v>0</v>
          </cell>
          <cell r="AB870">
            <v>0.85</v>
          </cell>
          <cell r="AC870">
            <v>0.15</v>
          </cell>
          <cell r="AD870">
            <v>0.19</v>
          </cell>
          <cell r="AE870">
            <v>1.9</v>
          </cell>
          <cell r="AF870">
            <v>3.7</v>
          </cell>
          <cell r="AG870">
            <v>1.8</v>
          </cell>
          <cell r="AH870">
            <v>0.13</v>
          </cell>
          <cell r="AI870">
            <v>14</v>
          </cell>
          <cell r="AJ870">
            <v>0</v>
          </cell>
          <cell r="AK870">
            <v>11</v>
          </cell>
          <cell r="AL870">
            <v>2.7</v>
          </cell>
          <cell r="AM870">
            <v>370</v>
          </cell>
          <cell r="AN870">
            <v>260</v>
          </cell>
          <cell r="AO870">
            <v>66</v>
          </cell>
          <cell r="AP870">
            <v>140</v>
          </cell>
          <cell r="AQ870">
            <v>36</v>
          </cell>
          <cell r="AR870">
            <v>8</v>
          </cell>
          <cell r="AS870">
            <v>91</v>
          </cell>
        </row>
        <row r="871">
          <cell r="A871">
            <v>1900000061</v>
          </cell>
          <cell r="B871" t="str">
            <v>Ovas de bacalhau cruas</v>
          </cell>
          <cell r="C871" t="str">
            <v>Peixes, mariscos, anfíbios, répteis e invertebrados</v>
          </cell>
          <cell r="D871" t="str">
            <v>Vísceras de peixe</v>
          </cell>
          <cell r="E871" t="str">
            <v>Ovas de peixe</v>
          </cell>
          <cell r="F871">
            <v>104</v>
          </cell>
          <cell r="G871">
            <v>439</v>
          </cell>
          <cell r="H871">
            <v>1.9</v>
          </cell>
          <cell r="I871">
            <v>0.4</v>
          </cell>
          <cell r="J871">
            <v>0.4</v>
          </cell>
          <cell r="K871">
            <v>0.6</v>
          </cell>
          <cell r="L871">
            <v>0.02</v>
          </cell>
          <cell r="M871">
            <v>0</v>
          </cell>
          <cell r="N871">
            <v>0</v>
          </cell>
          <cell r="O871">
            <v>0</v>
          </cell>
          <cell r="P871">
            <v>0</v>
          </cell>
          <cell r="Q871">
            <v>0</v>
          </cell>
          <cell r="R871">
            <v>0</v>
          </cell>
          <cell r="S871">
            <v>21.7</v>
          </cell>
          <cell r="T871">
            <v>0.3</v>
          </cell>
          <cell r="U871">
            <v>0</v>
          </cell>
          <cell r="V871">
            <v>73.7</v>
          </cell>
          <cell r="W871">
            <v>0</v>
          </cell>
          <cell r="X871">
            <v>330</v>
          </cell>
          <cell r="Y871">
            <v>79</v>
          </cell>
          <cell r="Z871">
            <v>0</v>
          </cell>
          <cell r="AA871">
            <v>18</v>
          </cell>
          <cell r="AB871">
            <v>6.2</v>
          </cell>
          <cell r="AC871">
            <v>0.78</v>
          </cell>
          <cell r="AD871">
            <v>0.49</v>
          </cell>
          <cell r="AE871">
            <v>1</v>
          </cell>
          <cell r="AF871">
            <v>5.0999999999999996</v>
          </cell>
          <cell r="AG871">
            <v>4.0999999999999996</v>
          </cell>
          <cell r="AH871">
            <v>0.32</v>
          </cell>
          <cell r="AI871">
            <v>10</v>
          </cell>
          <cell r="AJ871">
            <v>0</v>
          </cell>
          <cell r="AK871">
            <v>80</v>
          </cell>
          <cell r="AL871">
            <v>0.85</v>
          </cell>
          <cell r="AM871">
            <v>110</v>
          </cell>
          <cell r="AN871">
            <v>170</v>
          </cell>
          <cell r="AO871">
            <v>11</v>
          </cell>
          <cell r="AP871">
            <v>320</v>
          </cell>
          <cell r="AQ871">
            <v>9</v>
          </cell>
          <cell r="AR871">
            <v>1</v>
          </cell>
          <cell r="AS871">
            <v>3.5</v>
          </cell>
        </row>
        <row r="872">
          <cell r="A872">
            <v>2120000017</v>
          </cell>
          <cell r="B872" t="str">
            <v>Ovas de pescada cruas</v>
          </cell>
          <cell r="C872" t="str">
            <v>Peixes, mariscos, anfíbios, répteis e invertebrados</v>
          </cell>
          <cell r="D872" t="str">
            <v>Vísceras de peixe</v>
          </cell>
          <cell r="E872" t="str">
            <v>Ovas de peixe</v>
          </cell>
          <cell r="F872">
            <v>83</v>
          </cell>
          <cell r="G872">
            <v>351</v>
          </cell>
          <cell r="H872">
            <v>2.9</v>
          </cell>
          <cell r="I872">
            <v>0.5</v>
          </cell>
          <cell r="J872">
            <v>0.8</v>
          </cell>
          <cell r="K872">
            <v>1</v>
          </cell>
          <cell r="L872">
            <v>0</v>
          </cell>
          <cell r="M872">
            <v>0</v>
          </cell>
          <cell r="N872">
            <v>0</v>
          </cell>
          <cell r="O872">
            <v>0</v>
          </cell>
          <cell r="P872">
            <v>0</v>
          </cell>
          <cell r="Q872">
            <v>0</v>
          </cell>
          <cell r="R872">
            <v>0</v>
          </cell>
          <cell r="S872">
            <v>14.3</v>
          </cell>
          <cell r="T872">
            <v>0</v>
          </cell>
          <cell r="U872">
            <v>0</v>
          </cell>
          <cell r="V872">
            <v>79.2</v>
          </cell>
          <cell r="W872">
            <v>0</v>
          </cell>
          <cell r="X872">
            <v>439</v>
          </cell>
          <cell r="Y872">
            <v>1209</v>
          </cell>
          <cell r="Z872">
            <v>0</v>
          </cell>
          <cell r="AA872">
            <v>18</v>
          </cell>
          <cell r="AB872">
            <v>2.68</v>
          </cell>
          <cell r="AC872">
            <v>0.05</v>
          </cell>
          <cell r="AD872">
            <v>0.24</v>
          </cell>
          <cell r="AE872">
            <v>2.6</v>
          </cell>
          <cell r="AF872">
            <v>6.7</v>
          </cell>
          <cell r="AG872">
            <v>4.0999999999999996</v>
          </cell>
          <cell r="AH872">
            <v>0.16</v>
          </cell>
          <cell r="AI872">
            <v>56.4</v>
          </cell>
          <cell r="AJ872">
            <v>0</v>
          </cell>
          <cell r="AK872">
            <v>53</v>
          </cell>
          <cell r="AL872">
            <v>1.22</v>
          </cell>
          <cell r="AM872">
            <v>8</v>
          </cell>
          <cell r="AN872">
            <v>190</v>
          </cell>
          <cell r="AO872">
            <v>0</v>
          </cell>
          <cell r="AP872">
            <v>150</v>
          </cell>
          <cell r="AQ872">
            <v>30</v>
          </cell>
          <cell r="AR872">
            <v>0.4</v>
          </cell>
          <cell r="AS872">
            <v>2.1</v>
          </cell>
        </row>
        <row r="873">
          <cell r="A873">
            <v>1900000057</v>
          </cell>
          <cell r="B873" t="str">
            <v>Ovo de codorniz, cru</v>
          </cell>
          <cell r="C873" t="str">
            <v>Ovos e ovoprodutos</v>
          </cell>
          <cell r="D873" t="str">
            <v>Ovos não processados</v>
          </cell>
          <cell r="E873" t="str">
            <v>Ovos inteiros</v>
          </cell>
          <cell r="F873">
            <v>150</v>
          </cell>
          <cell r="G873">
            <v>622</v>
          </cell>
          <cell r="H873">
            <v>10.7</v>
          </cell>
          <cell r="I873">
            <v>3</v>
          </cell>
          <cell r="J873">
            <v>4.9000000000000004</v>
          </cell>
          <cell r="K873">
            <v>1.4</v>
          </cell>
          <cell r="L873">
            <v>0.55500000000000005</v>
          </cell>
          <cell r="M873">
            <v>0.1</v>
          </cell>
          <cell r="N873">
            <v>0.4</v>
          </cell>
          <cell r="O873">
            <v>0.4</v>
          </cell>
          <cell r="P873">
            <v>0</v>
          </cell>
          <cell r="Q873">
            <v>0</v>
          </cell>
          <cell r="R873">
            <v>0</v>
          </cell>
          <cell r="S873">
            <v>12.9</v>
          </cell>
          <cell r="T873">
            <v>0.3</v>
          </cell>
          <cell r="U873">
            <v>0</v>
          </cell>
          <cell r="V873">
            <v>73.400000000000006</v>
          </cell>
          <cell r="W873">
            <v>0</v>
          </cell>
          <cell r="X873">
            <v>643</v>
          </cell>
          <cell r="Y873">
            <v>263</v>
          </cell>
          <cell r="Z873">
            <v>13</v>
          </cell>
          <cell r="AA873">
            <v>2.2000000000000002</v>
          </cell>
          <cell r="AB873">
            <v>1.9</v>
          </cell>
          <cell r="AC873">
            <v>0.13</v>
          </cell>
          <cell r="AD873">
            <v>0.79</v>
          </cell>
          <cell r="AE873">
            <v>0.15</v>
          </cell>
          <cell r="AF873">
            <v>3.93</v>
          </cell>
          <cell r="AG873">
            <v>3.78</v>
          </cell>
          <cell r="AH873">
            <v>0.15</v>
          </cell>
          <cell r="AI873">
            <v>1.6</v>
          </cell>
          <cell r="AJ873">
            <v>0</v>
          </cell>
          <cell r="AK873">
            <v>58.3</v>
          </cell>
          <cell r="AL873">
            <v>0.95</v>
          </cell>
          <cell r="AM873">
            <v>110</v>
          </cell>
          <cell r="AN873">
            <v>130</v>
          </cell>
          <cell r="AO873">
            <v>61</v>
          </cell>
          <cell r="AP873">
            <v>220</v>
          </cell>
          <cell r="AQ873">
            <v>13</v>
          </cell>
          <cell r="AR873">
            <v>3.1</v>
          </cell>
          <cell r="AS873">
            <v>1.4</v>
          </cell>
          <cell r="AT873">
            <v>25</v>
          </cell>
          <cell r="AU873">
            <v>44</v>
          </cell>
        </row>
        <row r="874">
          <cell r="A874">
            <v>83</v>
          </cell>
          <cell r="B874" t="str">
            <v>Ovo de galinha inteiro, cru</v>
          </cell>
          <cell r="C874" t="str">
            <v>Ovos e ovoprodutos</v>
          </cell>
          <cell r="D874" t="str">
            <v>Ovos não processados</v>
          </cell>
          <cell r="E874" t="str">
            <v>Ovos inteiros</v>
          </cell>
          <cell r="F874">
            <v>143</v>
          </cell>
          <cell r="G874">
            <v>596</v>
          </cell>
          <cell r="H874">
            <v>10.1</v>
          </cell>
          <cell r="I874">
            <v>2.7</v>
          </cell>
          <cell r="J874">
            <v>4.2</v>
          </cell>
          <cell r="K874">
            <v>1.6</v>
          </cell>
          <cell r="L874">
            <v>1.9</v>
          </cell>
          <cell r="M874">
            <v>0</v>
          </cell>
          <cell r="N874">
            <v>0.5</v>
          </cell>
          <cell r="O874">
            <v>0.5</v>
          </cell>
          <cell r="P874">
            <v>0</v>
          </cell>
          <cell r="Q874">
            <v>0</v>
          </cell>
          <cell r="R874">
            <v>0</v>
          </cell>
          <cell r="S874">
            <v>12.6</v>
          </cell>
          <cell r="T874">
            <v>0</v>
          </cell>
          <cell r="U874">
            <v>0</v>
          </cell>
          <cell r="V874">
            <v>76</v>
          </cell>
          <cell r="W874">
            <v>0</v>
          </cell>
          <cell r="X874">
            <v>408</v>
          </cell>
          <cell r="Y874">
            <v>190</v>
          </cell>
          <cell r="Z874">
            <v>0</v>
          </cell>
          <cell r="AA874">
            <v>1.7</v>
          </cell>
          <cell r="AB874">
            <v>2.2999999999999998</v>
          </cell>
          <cell r="AC874">
            <v>7.0000000000000007E-2</v>
          </cell>
          <cell r="AD874">
            <v>0.44</v>
          </cell>
          <cell r="AE874">
            <v>0.04</v>
          </cell>
          <cell r="AF874">
            <v>3.8</v>
          </cell>
          <cell r="AG874">
            <v>3.8</v>
          </cell>
          <cell r="AH874">
            <v>0.36</v>
          </cell>
          <cell r="AI874">
            <v>1</v>
          </cell>
          <cell r="AJ874">
            <v>0</v>
          </cell>
          <cell r="AK874">
            <v>50</v>
          </cell>
          <cell r="AL874">
            <v>0.87</v>
          </cell>
          <cell r="AM874">
            <v>0.8</v>
          </cell>
          <cell r="AN874">
            <v>130</v>
          </cell>
          <cell r="AO874">
            <v>44</v>
          </cell>
          <cell r="AP874">
            <v>180</v>
          </cell>
          <cell r="AQ874">
            <v>11</v>
          </cell>
          <cell r="AR874">
            <v>2.1</v>
          </cell>
          <cell r="AS874">
            <v>1.3</v>
          </cell>
        </row>
        <row r="875">
          <cell r="A875">
            <v>95</v>
          </cell>
          <cell r="B875" t="str">
            <v>Ovo de galinha líquido, pasteurizado</v>
          </cell>
          <cell r="C875" t="str">
            <v>Ovos e ovoprodutos</v>
          </cell>
          <cell r="D875" t="str">
            <v>Ovos não processados</v>
          </cell>
          <cell r="E875" t="str">
            <v>Ovoprodutos líquidos</v>
          </cell>
          <cell r="F875">
            <v>131</v>
          </cell>
          <cell r="G875">
            <v>546</v>
          </cell>
          <cell r="H875">
            <v>9.3000000000000007</v>
          </cell>
          <cell r="I875">
            <v>2.2999999999999998</v>
          </cell>
          <cell r="J875">
            <v>3.3</v>
          </cell>
          <cell r="K875">
            <v>1.8</v>
          </cell>
          <cell r="L875">
            <v>1.6</v>
          </cell>
          <cell r="M875">
            <v>0</v>
          </cell>
          <cell r="N875">
            <v>0</v>
          </cell>
          <cell r="O875">
            <v>0</v>
          </cell>
          <cell r="P875">
            <v>0</v>
          </cell>
          <cell r="Q875">
            <v>0</v>
          </cell>
          <cell r="R875">
            <v>0</v>
          </cell>
          <cell r="S875">
            <v>11.9</v>
          </cell>
          <cell r="T875">
            <v>0.3</v>
          </cell>
          <cell r="U875">
            <v>0</v>
          </cell>
          <cell r="V875">
            <v>77.900000000000006</v>
          </cell>
          <cell r="W875">
            <v>0</v>
          </cell>
          <cell r="X875">
            <v>361</v>
          </cell>
          <cell r="Y875">
            <v>168</v>
          </cell>
          <cell r="Z875">
            <v>0</v>
          </cell>
          <cell r="AA875">
            <v>1.5</v>
          </cell>
          <cell r="AB875">
            <v>2</v>
          </cell>
          <cell r="AC875">
            <v>0.06</v>
          </cell>
          <cell r="AD875">
            <v>0.39</v>
          </cell>
          <cell r="AE875">
            <v>0.04</v>
          </cell>
          <cell r="AF875">
            <v>3.5</v>
          </cell>
          <cell r="AG875">
            <v>3.5</v>
          </cell>
          <cell r="AH875">
            <v>0.32</v>
          </cell>
          <cell r="AI875">
            <v>0.9</v>
          </cell>
          <cell r="AJ875">
            <v>0</v>
          </cell>
          <cell r="AK875">
            <v>44</v>
          </cell>
          <cell r="AL875">
            <v>0.83</v>
          </cell>
          <cell r="AM875">
            <v>120</v>
          </cell>
          <cell r="AN875">
            <v>120</v>
          </cell>
          <cell r="AO875">
            <v>39</v>
          </cell>
          <cell r="AP875">
            <v>160</v>
          </cell>
          <cell r="AQ875">
            <v>10</v>
          </cell>
          <cell r="AR875">
            <v>1.9</v>
          </cell>
          <cell r="AS875">
            <v>1.1000000000000001</v>
          </cell>
        </row>
        <row r="876">
          <cell r="A876">
            <v>86</v>
          </cell>
          <cell r="B876" t="str">
            <v>Ovo de galinha, cozido</v>
          </cell>
          <cell r="C876" t="str">
            <v>Ovos e ovoprodutos</v>
          </cell>
          <cell r="D876" t="str">
            <v>Ovos processados</v>
          </cell>
          <cell r="E876" t="str">
            <v>Produtos de ovo cozinhados</v>
          </cell>
          <cell r="F876">
            <v>149</v>
          </cell>
          <cell r="G876">
            <v>621</v>
          </cell>
          <cell r="H876">
            <v>10.8</v>
          </cell>
          <cell r="I876">
            <v>2.7</v>
          </cell>
          <cell r="J876">
            <v>3.9</v>
          </cell>
          <cell r="K876">
            <v>2.1</v>
          </cell>
          <cell r="L876">
            <v>1.9</v>
          </cell>
          <cell r="M876">
            <v>0</v>
          </cell>
          <cell r="N876" t="str">
            <v/>
          </cell>
          <cell r="O876">
            <v>0</v>
          </cell>
          <cell r="P876">
            <v>0</v>
          </cell>
          <cell r="Q876">
            <v>0</v>
          </cell>
          <cell r="R876">
            <v>0</v>
          </cell>
          <cell r="S876">
            <v>13</v>
          </cell>
          <cell r="T876">
            <v>0.4</v>
          </cell>
          <cell r="U876">
            <v>0</v>
          </cell>
          <cell r="V876">
            <v>75.3</v>
          </cell>
          <cell r="W876">
            <v>0</v>
          </cell>
          <cell r="X876">
            <v>408</v>
          </cell>
          <cell r="Y876">
            <v>170</v>
          </cell>
          <cell r="Z876">
            <v>0</v>
          </cell>
          <cell r="AA876">
            <v>1.7</v>
          </cell>
          <cell r="AB876">
            <v>2.2999999999999998</v>
          </cell>
          <cell r="AC876">
            <v>0.06</v>
          </cell>
          <cell r="AD876">
            <v>0.35</v>
          </cell>
          <cell r="AE876">
            <v>0.03</v>
          </cell>
          <cell r="AF876">
            <v>3.8</v>
          </cell>
          <cell r="AG876">
            <v>3.8</v>
          </cell>
          <cell r="AH876">
            <v>0.36</v>
          </cell>
          <cell r="AI876">
            <v>0.5</v>
          </cell>
          <cell r="AJ876">
            <v>0</v>
          </cell>
          <cell r="AK876">
            <v>40</v>
          </cell>
          <cell r="AL876">
            <v>0.9</v>
          </cell>
          <cell r="AM876">
            <v>140</v>
          </cell>
          <cell r="AN876">
            <v>130</v>
          </cell>
          <cell r="AO876">
            <v>44</v>
          </cell>
          <cell r="AP876">
            <v>190</v>
          </cell>
          <cell r="AQ876">
            <v>11</v>
          </cell>
          <cell r="AR876">
            <v>2.1</v>
          </cell>
          <cell r="AS876">
            <v>1.3</v>
          </cell>
          <cell r="AU876">
            <v>24</v>
          </cell>
        </row>
        <row r="877">
          <cell r="A877">
            <v>87</v>
          </cell>
          <cell r="B877" t="str">
            <v>Ovo de galinha, escalfado</v>
          </cell>
          <cell r="C877" t="str">
            <v>Ovos e ovoprodutos</v>
          </cell>
          <cell r="D877" t="str">
            <v>Ovos processados</v>
          </cell>
          <cell r="E877" t="str">
            <v>Produtos de ovo cozinhados</v>
          </cell>
          <cell r="F877">
            <v>150</v>
          </cell>
          <cell r="G877">
            <v>624</v>
          </cell>
          <cell r="H877">
            <v>10.9</v>
          </cell>
          <cell r="I877">
            <v>2.7</v>
          </cell>
          <cell r="J877">
            <v>3.9</v>
          </cell>
          <cell r="K877">
            <v>2.1</v>
          </cell>
          <cell r="L877">
            <v>1.9</v>
          </cell>
          <cell r="M877">
            <v>0</v>
          </cell>
          <cell r="N877">
            <v>0</v>
          </cell>
          <cell r="O877">
            <v>0</v>
          </cell>
          <cell r="P877">
            <v>0</v>
          </cell>
          <cell r="Q877">
            <v>0</v>
          </cell>
          <cell r="R877">
            <v>0</v>
          </cell>
          <cell r="S877">
            <v>13</v>
          </cell>
          <cell r="T877">
            <v>0.4</v>
          </cell>
          <cell r="U877">
            <v>0</v>
          </cell>
          <cell r="V877">
            <v>75.2</v>
          </cell>
          <cell r="W877">
            <v>0</v>
          </cell>
          <cell r="X877">
            <v>408</v>
          </cell>
          <cell r="Y877">
            <v>170</v>
          </cell>
          <cell r="Z877">
            <v>0</v>
          </cell>
          <cell r="AA877">
            <v>1.6</v>
          </cell>
          <cell r="AB877">
            <v>2.2999999999999998</v>
          </cell>
          <cell r="AC877">
            <v>0.06</v>
          </cell>
          <cell r="AD877">
            <v>0.33</v>
          </cell>
          <cell r="AE877">
            <v>0.03</v>
          </cell>
          <cell r="AF877">
            <v>3.8</v>
          </cell>
          <cell r="AG877">
            <v>3.8</v>
          </cell>
          <cell r="AH877">
            <v>0.36</v>
          </cell>
          <cell r="AI877">
            <v>0.6</v>
          </cell>
          <cell r="AJ877">
            <v>0</v>
          </cell>
          <cell r="AK877">
            <v>40</v>
          </cell>
          <cell r="AL877">
            <v>0.9</v>
          </cell>
          <cell r="AM877">
            <v>140</v>
          </cell>
          <cell r="AN877">
            <v>120</v>
          </cell>
          <cell r="AO877">
            <v>42</v>
          </cell>
          <cell r="AP877">
            <v>180</v>
          </cell>
          <cell r="AQ877">
            <v>10</v>
          </cell>
          <cell r="AR877">
            <v>2.1</v>
          </cell>
          <cell r="AS877">
            <v>1.3</v>
          </cell>
          <cell r="AU877">
            <v>24</v>
          </cell>
        </row>
        <row r="878">
          <cell r="A878">
            <v>90000015</v>
          </cell>
          <cell r="B878" t="str">
            <v>Ovo de galinha, estrelado</v>
          </cell>
          <cell r="C878" t="str">
            <v>Ovos e ovoprodutos</v>
          </cell>
          <cell r="D878" t="str">
            <v>Ovos processados</v>
          </cell>
          <cell r="E878" t="str">
            <v>Produtos de ovo cozinhados</v>
          </cell>
          <cell r="F878">
            <v>193</v>
          </cell>
          <cell r="G878">
            <v>803</v>
          </cell>
          <cell r="H878">
            <v>15.4</v>
          </cell>
          <cell r="I878">
            <v>2.7</v>
          </cell>
          <cell r="J878">
            <v>2.7</v>
          </cell>
          <cell r="K878">
            <v>2.7</v>
          </cell>
          <cell r="L878">
            <v>2.46</v>
          </cell>
          <cell r="M878">
            <v>2.7</v>
          </cell>
          <cell r="N878">
            <v>0</v>
          </cell>
          <cell r="O878">
            <v>0</v>
          </cell>
          <cell r="P878">
            <v>0</v>
          </cell>
          <cell r="Q878">
            <v>0</v>
          </cell>
          <cell r="R878">
            <v>0</v>
          </cell>
          <cell r="S878">
            <v>13.7</v>
          </cell>
          <cell r="T878">
            <v>0.6</v>
          </cell>
          <cell r="U878">
            <v>0</v>
          </cell>
          <cell r="V878">
            <v>69.599999999999994</v>
          </cell>
          <cell r="W878">
            <v>0</v>
          </cell>
          <cell r="X878">
            <v>435</v>
          </cell>
          <cell r="Y878">
            <v>221</v>
          </cell>
          <cell r="Z878">
            <v>8</v>
          </cell>
          <cell r="AA878">
            <v>1.6</v>
          </cell>
          <cell r="AB878">
            <v>2.63</v>
          </cell>
          <cell r="AC878">
            <v>0.05</v>
          </cell>
          <cell r="AD878">
            <v>0.33</v>
          </cell>
          <cell r="AE878">
            <v>0.04</v>
          </cell>
          <cell r="AF878">
            <v>4.0199999999999996</v>
          </cell>
          <cell r="AG878">
            <v>4.0199999999999996</v>
          </cell>
          <cell r="AH878">
            <v>0.34</v>
          </cell>
          <cell r="AI878">
            <v>1</v>
          </cell>
          <cell r="AJ878">
            <v>0</v>
          </cell>
          <cell r="AK878">
            <v>37</v>
          </cell>
          <cell r="AL878">
            <v>1.22</v>
          </cell>
          <cell r="AM878">
            <v>250</v>
          </cell>
          <cell r="AN878">
            <v>140</v>
          </cell>
          <cell r="AO878">
            <v>47</v>
          </cell>
          <cell r="AP878">
            <v>190</v>
          </cell>
          <cell r="AQ878">
            <v>12</v>
          </cell>
          <cell r="AR878">
            <v>2.2000000000000002</v>
          </cell>
          <cell r="AS878">
            <v>1.4</v>
          </cell>
        </row>
        <row r="879">
          <cell r="A879">
            <v>90</v>
          </cell>
          <cell r="B879" t="str">
            <v>Ovo de galinha, estrelado com azeite</v>
          </cell>
          <cell r="C879" t="str">
            <v>Ovos e ovoprodutos</v>
          </cell>
          <cell r="D879" t="str">
            <v>Ovos processados</v>
          </cell>
          <cell r="E879" t="str">
            <v>Produtos de ovo cozinhados</v>
          </cell>
          <cell r="F879">
            <v>191</v>
          </cell>
          <cell r="G879">
            <v>793</v>
          </cell>
          <cell r="H879">
            <v>15.1</v>
          </cell>
          <cell r="I879">
            <v>3.4</v>
          </cell>
          <cell r="J879">
            <v>7</v>
          </cell>
          <cell r="K879">
            <v>2.5</v>
          </cell>
          <cell r="L879">
            <v>2.2400000000000002</v>
          </cell>
          <cell r="M879">
            <v>0</v>
          </cell>
          <cell r="N879">
            <v>0</v>
          </cell>
          <cell r="O879">
            <v>0</v>
          </cell>
          <cell r="P879">
            <v>0</v>
          </cell>
          <cell r="Q879">
            <v>0</v>
          </cell>
          <cell r="R879">
            <v>0</v>
          </cell>
          <cell r="S879">
            <v>13.8</v>
          </cell>
          <cell r="T879">
            <v>0.6</v>
          </cell>
          <cell r="U879">
            <v>0</v>
          </cell>
          <cell r="V879">
            <v>70</v>
          </cell>
          <cell r="W879">
            <v>0</v>
          </cell>
          <cell r="X879">
            <v>433</v>
          </cell>
          <cell r="Y879">
            <v>202</v>
          </cell>
          <cell r="Z879">
            <v>0</v>
          </cell>
          <cell r="AA879">
            <v>1.6</v>
          </cell>
          <cell r="AB879">
            <v>2.95</v>
          </cell>
          <cell r="AC879">
            <v>0.05</v>
          </cell>
          <cell r="AD879">
            <v>0.33</v>
          </cell>
          <cell r="AE879">
            <v>0.04</v>
          </cell>
          <cell r="AF879">
            <v>4.03</v>
          </cell>
          <cell r="AG879">
            <v>4.03</v>
          </cell>
          <cell r="AH879">
            <v>0.34</v>
          </cell>
          <cell r="AI879">
            <v>1</v>
          </cell>
          <cell r="AJ879">
            <v>0</v>
          </cell>
          <cell r="AK879">
            <v>37</v>
          </cell>
          <cell r="AL879">
            <v>1.1299999999999999</v>
          </cell>
          <cell r="AM879">
            <v>220</v>
          </cell>
          <cell r="AN879">
            <v>140</v>
          </cell>
          <cell r="AO879">
            <v>47</v>
          </cell>
          <cell r="AP879">
            <v>190</v>
          </cell>
          <cell r="AQ879">
            <v>12</v>
          </cell>
          <cell r="AR879">
            <v>2.2000000000000002</v>
          </cell>
          <cell r="AS879">
            <v>1.4</v>
          </cell>
        </row>
        <row r="880">
          <cell r="A880">
            <v>88</v>
          </cell>
          <cell r="B880" t="str">
            <v>Ovo de galinha, estrelado com manteiga</v>
          </cell>
          <cell r="C880" t="str">
            <v>Ovos e ovoprodutos</v>
          </cell>
          <cell r="D880" t="str">
            <v>Ovos processados</v>
          </cell>
          <cell r="E880" t="str">
            <v>Produtos de ovo cozinhados</v>
          </cell>
          <cell r="F880">
            <v>194</v>
          </cell>
          <cell r="G880">
            <v>806</v>
          </cell>
          <cell r="H880">
            <v>15.5</v>
          </cell>
          <cell r="I880">
            <v>5.2</v>
          </cell>
          <cell r="J880">
            <v>5.0999999999999996</v>
          </cell>
          <cell r="K880">
            <v>2.2999999999999998</v>
          </cell>
          <cell r="L880">
            <v>2.11</v>
          </cell>
          <cell r="M880">
            <v>0.2</v>
          </cell>
          <cell r="N880">
            <v>0</v>
          </cell>
          <cell r="O880">
            <v>0</v>
          </cell>
          <cell r="P880">
            <v>0</v>
          </cell>
          <cell r="Q880">
            <v>0</v>
          </cell>
          <cell r="R880">
            <v>0</v>
          </cell>
          <cell r="S880">
            <v>13.7</v>
          </cell>
          <cell r="T880">
            <v>0.7</v>
          </cell>
          <cell r="U880">
            <v>0</v>
          </cell>
          <cell r="V880">
            <v>69.5</v>
          </cell>
          <cell r="W880">
            <v>0</v>
          </cell>
          <cell r="X880">
            <v>442</v>
          </cell>
          <cell r="Y880">
            <v>229</v>
          </cell>
          <cell r="Z880">
            <v>2</v>
          </cell>
          <cell r="AA880">
            <v>1.6</v>
          </cell>
          <cell r="AB880">
            <v>2.5299999999999998</v>
          </cell>
          <cell r="AC880">
            <v>0.05</v>
          </cell>
          <cell r="AD880">
            <v>0.33</v>
          </cell>
          <cell r="AE880">
            <v>0.04</v>
          </cell>
          <cell r="AF880">
            <v>4.01</v>
          </cell>
          <cell r="AG880">
            <v>4.01</v>
          </cell>
          <cell r="AH880">
            <v>0.34</v>
          </cell>
          <cell r="AI880">
            <v>1</v>
          </cell>
          <cell r="AJ880">
            <v>0</v>
          </cell>
          <cell r="AK880">
            <v>37</v>
          </cell>
          <cell r="AL880">
            <v>1.22</v>
          </cell>
          <cell r="AM880">
            <v>260</v>
          </cell>
          <cell r="AN880">
            <v>140</v>
          </cell>
          <cell r="AO880">
            <v>47</v>
          </cell>
          <cell r="AP880">
            <v>190</v>
          </cell>
          <cell r="AQ880">
            <v>12</v>
          </cell>
          <cell r="AR880">
            <v>2.2000000000000002</v>
          </cell>
          <cell r="AS880">
            <v>1.4</v>
          </cell>
        </row>
        <row r="881">
          <cell r="A881">
            <v>89</v>
          </cell>
          <cell r="B881" t="str">
            <v>Ovo de galinha, estrelado com margarina</v>
          </cell>
          <cell r="C881" t="str">
            <v>Ovos e ovoprodutos</v>
          </cell>
          <cell r="D881" t="str">
            <v>Ovos processados</v>
          </cell>
          <cell r="E881" t="str">
            <v>Produtos de ovo cozinhados</v>
          </cell>
          <cell r="F881">
            <v>194</v>
          </cell>
          <cell r="G881">
            <v>806</v>
          </cell>
          <cell r="H881">
            <v>15.5</v>
          </cell>
          <cell r="I881">
            <v>4.9000000000000004</v>
          </cell>
          <cell r="J881">
            <v>5</v>
          </cell>
          <cell r="K881">
            <v>3.4</v>
          </cell>
          <cell r="L881">
            <v>3.02</v>
          </cell>
          <cell r="M881">
            <v>0</v>
          </cell>
          <cell r="N881">
            <v>0</v>
          </cell>
          <cell r="O881">
            <v>0</v>
          </cell>
          <cell r="P881">
            <v>0</v>
          </cell>
          <cell r="Q881">
            <v>0</v>
          </cell>
          <cell r="R881">
            <v>0</v>
          </cell>
          <cell r="S881">
            <v>13.7</v>
          </cell>
          <cell r="T881">
            <v>0.7</v>
          </cell>
          <cell r="U881">
            <v>0</v>
          </cell>
          <cell r="V881">
            <v>69.5</v>
          </cell>
          <cell r="W881">
            <v>0</v>
          </cell>
          <cell r="X881">
            <v>430</v>
          </cell>
          <cell r="Y881">
            <v>231</v>
          </cell>
          <cell r="Z881">
            <v>20</v>
          </cell>
          <cell r="AA881">
            <v>1.6</v>
          </cell>
          <cell r="AB881">
            <v>2.4300000000000002</v>
          </cell>
          <cell r="AC881">
            <v>0.05</v>
          </cell>
          <cell r="AD881">
            <v>0.32</v>
          </cell>
          <cell r="AE881">
            <v>0.04</v>
          </cell>
          <cell r="AF881">
            <v>4.01</v>
          </cell>
          <cell r="AG881">
            <v>4.01</v>
          </cell>
          <cell r="AH881">
            <v>0.34</v>
          </cell>
          <cell r="AI881">
            <v>1</v>
          </cell>
          <cell r="AJ881">
            <v>0</v>
          </cell>
          <cell r="AK881">
            <v>37</v>
          </cell>
          <cell r="AL881">
            <v>1.29</v>
          </cell>
          <cell r="AM881">
            <v>280</v>
          </cell>
          <cell r="AN881">
            <v>140</v>
          </cell>
          <cell r="AO881">
            <v>47</v>
          </cell>
          <cell r="AP881">
            <v>190</v>
          </cell>
          <cell r="AQ881">
            <v>12</v>
          </cell>
          <cell r="AR881">
            <v>2.2000000000000002</v>
          </cell>
          <cell r="AS881">
            <v>1.4</v>
          </cell>
        </row>
        <row r="882">
          <cell r="A882">
            <v>91</v>
          </cell>
          <cell r="B882" t="str">
            <v>Ovo de galinha, mexido com manteiga</v>
          </cell>
          <cell r="C882" t="str">
            <v>Pratos compostos</v>
          </cell>
          <cell r="D882" t="str">
            <v>Pratos, incl. refeições prontas a comer (excluindo sopas e saladas)</v>
          </cell>
          <cell r="E882" t="str">
            <v>Pratos, excluindo pratos  de massa ou arroz, sanduíches e pizza</v>
          </cell>
          <cell r="F882">
            <v>197</v>
          </cell>
          <cell r="G882">
            <v>817</v>
          </cell>
          <cell r="H882">
            <v>16.100000000000001</v>
          </cell>
          <cell r="I882">
            <v>5.7</v>
          </cell>
          <cell r="J882">
            <v>5.0999999999999996</v>
          </cell>
          <cell r="K882">
            <v>2.2999999999999998</v>
          </cell>
          <cell r="L882">
            <v>2.0299999999999998</v>
          </cell>
          <cell r="M882">
            <v>0.2</v>
          </cell>
          <cell r="N882">
            <v>0</v>
          </cell>
          <cell r="O882">
            <v>0</v>
          </cell>
          <cell r="P882">
            <v>0</v>
          </cell>
          <cell r="Q882">
            <v>0</v>
          </cell>
          <cell r="R882">
            <v>0</v>
          </cell>
          <cell r="S882">
            <v>13</v>
          </cell>
          <cell r="T882">
            <v>0.8</v>
          </cell>
          <cell r="U882">
            <v>0</v>
          </cell>
          <cell r="V882">
            <v>69.5</v>
          </cell>
          <cell r="W882">
            <v>0</v>
          </cell>
          <cell r="X882">
            <v>423</v>
          </cell>
          <cell r="Y882">
            <v>226</v>
          </cell>
          <cell r="Z882">
            <v>3</v>
          </cell>
          <cell r="AA882">
            <v>1.6</v>
          </cell>
          <cell r="AB882">
            <v>2.4300000000000002</v>
          </cell>
          <cell r="AC882">
            <v>0.05</v>
          </cell>
          <cell r="AD882">
            <v>0.31</v>
          </cell>
          <cell r="AE882">
            <v>0.04</v>
          </cell>
          <cell r="AF882">
            <v>3.8</v>
          </cell>
          <cell r="AG882">
            <v>3.8</v>
          </cell>
          <cell r="AH882">
            <v>0.32</v>
          </cell>
          <cell r="AI882">
            <v>0.95</v>
          </cell>
          <cell r="AJ882">
            <v>0</v>
          </cell>
          <cell r="AK882">
            <v>35</v>
          </cell>
          <cell r="AL882">
            <v>1.37</v>
          </cell>
          <cell r="AM882">
            <v>330</v>
          </cell>
          <cell r="AN882">
            <v>130</v>
          </cell>
          <cell r="AO882">
            <v>45</v>
          </cell>
          <cell r="AP882">
            <v>180</v>
          </cell>
          <cell r="AQ882">
            <v>12</v>
          </cell>
          <cell r="AR882">
            <v>2.1</v>
          </cell>
          <cell r="AS882">
            <v>1.3</v>
          </cell>
        </row>
        <row r="883">
          <cell r="A883">
            <v>92</v>
          </cell>
          <cell r="B883" t="str">
            <v>Ovo de galinha, mexido com margarina</v>
          </cell>
          <cell r="C883" t="str">
            <v>Pratos compostos</v>
          </cell>
          <cell r="D883" t="str">
            <v>Pratos, incl. refeições prontas a comer (excluindo sopas e saladas)</v>
          </cell>
          <cell r="E883" t="str">
            <v>Pratos, excluindo pratos  de massa ou arroz, sanduíches e pizza</v>
          </cell>
          <cell r="F883">
            <v>196</v>
          </cell>
          <cell r="G883">
            <v>813</v>
          </cell>
          <cell r="H883">
            <v>16</v>
          </cell>
          <cell r="I883">
            <v>5.3</v>
          </cell>
          <cell r="J883">
            <v>5</v>
          </cell>
          <cell r="K883">
            <v>3.5</v>
          </cell>
          <cell r="L883">
            <v>3.19</v>
          </cell>
          <cell r="M883">
            <v>0</v>
          </cell>
          <cell r="N883">
            <v>0</v>
          </cell>
          <cell r="O883">
            <v>0</v>
          </cell>
          <cell r="P883">
            <v>0</v>
          </cell>
          <cell r="Q883">
            <v>0</v>
          </cell>
          <cell r="R883">
            <v>0</v>
          </cell>
          <cell r="S883">
            <v>13</v>
          </cell>
          <cell r="T883">
            <v>0.9</v>
          </cell>
          <cell r="U883">
            <v>0</v>
          </cell>
          <cell r="V883">
            <v>69.5</v>
          </cell>
          <cell r="W883">
            <v>0</v>
          </cell>
          <cell r="X883">
            <v>408</v>
          </cell>
          <cell r="Y883">
            <v>229</v>
          </cell>
          <cell r="Z883">
            <v>26</v>
          </cell>
          <cell r="AA883">
            <v>1.5</v>
          </cell>
          <cell r="AB883">
            <v>2.2999999999999998</v>
          </cell>
          <cell r="AC883">
            <v>0.05</v>
          </cell>
          <cell r="AD883">
            <v>0.31</v>
          </cell>
          <cell r="AE883">
            <v>0.04</v>
          </cell>
          <cell r="AF883">
            <v>3.8</v>
          </cell>
          <cell r="AG883">
            <v>3.8</v>
          </cell>
          <cell r="AH883">
            <v>0.32</v>
          </cell>
          <cell r="AI883">
            <v>0.95</v>
          </cell>
          <cell r="AJ883">
            <v>0</v>
          </cell>
          <cell r="AK883">
            <v>35</v>
          </cell>
          <cell r="AL883">
            <v>1.46</v>
          </cell>
          <cell r="AM883">
            <v>360</v>
          </cell>
          <cell r="AN883">
            <v>130</v>
          </cell>
          <cell r="AO883">
            <v>44</v>
          </cell>
          <cell r="AP883">
            <v>180</v>
          </cell>
          <cell r="AQ883">
            <v>12</v>
          </cell>
          <cell r="AR883">
            <v>2.1</v>
          </cell>
          <cell r="AS883">
            <v>1.3</v>
          </cell>
        </row>
        <row r="884">
          <cell r="A884">
            <v>1123</v>
          </cell>
          <cell r="B884" t="str">
            <v>Ovo mexido com leite e margarina</v>
          </cell>
          <cell r="C884" t="str">
            <v>Pratos compostos</v>
          </cell>
          <cell r="D884" t="str">
            <v>Pratos, incl. refeições prontas a comer (excluindo sopas e saladas)</v>
          </cell>
          <cell r="E884" t="str">
            <v>Pratos, excluindo pratos  de massa ou arroz, sanduíches e pizza</v>
          </cell>
          <cell r="F884">
            <v>213</v>
          </cell>
          <cell r="G884">
            <v>881</v>
          </cell>
          <cell r="H884">
            <v>18.3</v>
          </cell>
          <cell r="I884">
            <v>7</v>
          </cell>
          <cell r="J884">
            <v>5.2</v>
          </cell>
          <cell r="K884">
            <v>4.3</v>
          </cell>
          <cell r="L884">
            <v>3.89</v>
          </cell>
          <cell r="M884">
            <v>0</v>
          </cell>
          <cell r="N884">
            <v>0.9</v>
          </cell>
          <cell r="O884">
            <v>0.9</v>
          </cell>
          <cell r="P884">
            <v>0</v>
          </cell>
          <cell r="Q884">
            <v>0</v>
          </cell>
          <cell r="R884">
            <v>0.2</v>
          </cell>
          <cell r="S884">
            <v>11</v>
          </cell>
          <cell r="T884">
            <v>1.3</v>
          </cell>
          <cell r="U884">
            <v>0</v>
          </cell>
          <cell r="V884">
            <v>67.599999999999994</v>
          </cell>
          <cell r="W884">
            <v>0</v>
          </cell>
          <cell r="X884">
            <v>332</v>
          </cell>
          <cell r="Y884">
            <v>227</v>
          </cell>
          <cell r="Z884">
            <v>49</v>
          </cell>
          <cell r="AA884">
            <v>1.4</v>
          </cell>
          <cell r="AB884">
            <v>1.87</v>
          </cell>
          <cell r="AC884">
            <v>0.06</v>
          </cell>
          <cell r="AD884">
            <v>0.38</v>
          </cell>
          <cell r="AE884">
            <v>0.06</v>
          </cell>
          <cell r="AF884">
            <v>3.2</v>
          </cell>
          <cell r="AG884">
            <v>3.18</v>
          </cell>
          <cell r="AH884">
            <v>0.3</v>
          </cell>
          <cell r="AI884">
            <v>0.83</v>
          </cell>
          <cell r="AJ884">
            <v>0.1</v>
          </cell>
          <cell r="AK884">
            <v>41</v>
          </cell>
          <cell r="AL884">
            <v>1.83</v>
          </cell>
          <cell r="AM884">
            <v>510</v>
          </cell>
          <cell r="AN884">
            <v>130</v>
          </cell>
          <cell r="AO884">
            <v>52</v>
          </cell>
          <cell r="AP884">
            <v>160</v>
          </cell>
          <cell r="AQ884">
            <v>13</v>
          </cell>
          <cell r="AR884">
            <v>1.9</v>
          </cell>
          <cell r="AS884">
            <v>1.1000000000000001</v>
          </cell>
        </row>
        <row r="885">
          <cell r="A885">
            <v>117</v>
          </cell>
          <cell r="B885" t="str">
            <v>Pá de carneiro assada, sem molho</v>
          </cell>
          <cell r="C885" t="str">
            <v>Carne e produtos cárneos</v>
          </cell>
          <cell r="D885" t="str">
            <v>Carne de mamiferos e de aves</v>
          </cell>
          <cell r="E885" t="str">
            <v>Carne de mamíferos</v>
          </cell>
          <cell r="F885">
            <v>202</v>
          </cell>
          <cell r="G885">
            <v>845</v>
          </cell>
          <cell r="H885">
            <v>11.3</v>
          </cell>
          <cell r="I885">
            <v>4.9000000000000004</v>
          </cell>
          <cell r="J885">
            <v>3.6</v>
          </cell>
          <cell r="K885">
            <v>0.4</v>
          </cell>
          <cell r="L885">
            <v>0.3</v>
          </cell>
          <cell r="M885">
            <v>0.5</v>
          </cell>
          <cell r="N885">
            <v>0</v>
          </cell>
          <cell r="O885">
            <v>0</v>
          </cell>
          <cell r="P885">
            <v>0</v>
          </cell>
          <cell r="Q885">
            <v>0</v>
          </cell>
          <cell r="R885">
            <v>0</v>
          </cell>
          <cell r="S885">
            <v>25.1</v>
          </cell>
          <cell r="T885">
            <v>0.4</v>
          </cell>
          <cell r="U885">
            <v>0</v>
          </cell>
          <cell r="V885">
            <v>61.4</v>
          </cell>
          <cell r="W885">
            <v>0</v>
          </cell>
          <cell r="X885">
            <v>88</v>
          </cell>
          <cell r="Y885">
            <v>0</v>
          </cell>
          <cell r="Z885">
            <v>0</v>
          </cell>
          <cell r="AA885">
            <v>0.4</v>
          </cell>
          <cell r="AB885">
            <v>7.0000000000000007E-2</v>
          </cell>
          <cell r="AC885">
            <v>0.11</v>
          </cell>
          <cell r="AD885">
            <v>0.33</v>
          </cell>
          <cell r="AE885">
            <v>3.9</v>
          </cell>
          <cell r="AF885">
            <v>8.6</v>
          </cell>
          <cell r="AG885">
            <v>4.7</v>
          </cell>
          <cell r="AH885">
            <v>0.17</v>
          </cell>
          <cell r="AI885">
            <v>1.8</v>
          </cell>
          <cell r="AJ885">
            <v>0</v>
          </cell>
          <cell r="AK885">
            <v>2.1</v>
          </cell>
          <cell r="AL885">
            <v>2.0499999999999998</v>
          </cell>
          <cell r="AM885">
            <v>170</v>
          </cell>
          <cell r="AN885">
            <v>280</v>
          </cell>
          <cell r="AO885">
            <v>14</v>
          </cell>
          <cell r="AP885">
            <v>230</v>
          </cell>
          <cell r="AQ885">
            <v>20</v>
          </cell>
          <cell r="AR885">
            <v>1.7</v>
          </cell>
          <cell r="AS885">
            <v>2.6</v>
          </cell>
        </row>
        <row r="886">
          <cell r="A886">
            <v>119</v>
          </cell>
          <cell r="B886" t="str">
            <v>Pá de carneiro, assada com azeite e margarina</v>
          </cell>
          <cell r="C886" t="str">
            <v>Carne e produtos cárneos</v>
          </cell>
          <cell r="D886" t="str">
            <v>Carne de mamiferos e de aves</v>
          </cell>
          <cell r="E886" t="str">
            <v>Carne de mamíferos</v>
          </cell>
          <cell r="F886">
            <v>319</v>
          </cell>
          <cell r="G886">
            <v>1320</v>
          </cell>
          <cell r="H886">
            <v>24.6</v>
          </cell>
          <cell r="I886">
            <v>9.3000000000000007</v>
          </cell>
          <cell r="J886">
            <v>9.9</v>
          </cell>
          <cell r="K886">
            <v>2</v>
          </cell>
          <cell r="L886">
            <v>1.77</v>
          </cell>
          <cell r="M886">
            <v>0.7</v>
          </cell>
          <cell r="N886">
            <v>0</v>
          </cell>
          <cell r="O886">
            <v>0</v>
          </cell>
          <cell r="P886">
            <v>0</v>
          </cell>
          <cell r="Q886">
            <v>0</v>
          </cell>
          <cell r="R886">
            <v>0</v>
          </cell>
          <cell r="S886">
            <v>24.3</v>
          </cell>
          <cell r="T886">
            <v>1.4</v>
          </cell>
          <cell r="U886">
            <v>0</v>
          </cell>
          <cell r="V886">
            <v>48.4</v>
          </cell>
          <cell r="W886">
            <v>0</v>
          </cell>
          <cell r="X886">
            <v>81</v>
          </cell>
          <cell r="Y886">
            <v>32</v>
          </cell>
          <cell r="Z886">
            <v>22</v>
          </cell>
          <cell r="AA886">
            <v>0.4</v>
          </cell>
          <cell r="AB886">
            <v>0.84</v>
          </cell>
          <cell r="AC886">
            <v>0.09</v>
          </cell>
          <cell r="AD886">
            <v>0.31</v>
          </cell>
          <cell r="AE886">
            <v>3.8</v>
          </cell>
          <cell r="AF886">
            <v>9.7200000000000006</v>
          </cell>
          <cell r="AG886">
            <v>4.62</v>
          </cell>
          <cell r="AH886">
            <v>0.14000000000000001</v>
          </cell>
          <cell r="AI886">
            <v>1.7</v>
          </cell>
          <cell r="AJ886">
            <v>0</v>
          </cell>
          <cell r="AK886">
            <v>2</v>
          </cell>
          <cell r="AL886">
            <v>2.2999999999999998</v>
          </cell>
          <cell r="AM886">
            <v>560</v>
          </cell>
          <cell r="AN886">
            <v>220</v>
          </cell>
          <cell r="AO886">
            <v>13</v>
          </cell>
          <cell r="AP886">
            <v>210</v>
          </cell>
          <cell r="AQ886">
            <v>19</v>
          </cell>
          <cell r="AR886">
            <v>1.5</v>
          </cell>
          <cell r="AS886">
            <v>2.4</v>
          </cell>
        </row>
        <row r="887">
          <cell r="A887">
            <v>118</v>
          </cell>
          <cell r="B887" t="str">
            <v>Pá de carneiro, assada com margarina</v>
          </cell>
          <cell r="C887" t="str">
            <v>Carne e produtos cárneos</v>
          </cell>
          <cell r="D887" t="str">
            <v>Carne de mamiferos e de aves</v>
          </cell>
          <cell r="E887" t="str">
            <v>Carne de mamíferos</v>
          </cell>
          <cell r="F887">
            <v>310</v>
          </cell>
          <cell r="G887">
            <v>1290</v>
          </cell>
          <cell r="H887">
            <v>23.6</v>
          </cell>
          <cell r="I887">
            <v>10.7</v>
          </cell>
          <cell r="J887">
            <v>6.6</v>
          </cell>
          <cell r="K887">
            <v>2.9</v>
          </cell>
          <cell r="L887">
            <v>2.52</v>
          </cell>
          <cell r="M887">
            <v>0.7</v>
          </cell>
          <cell r="N887">
            <v>0</v>
          </cell>
          <cell r="O887">
            <v>0</v>
          </cell>
          <cell r="P887">
            <v>0</v>
          </cell>
          <cell r="Q887">
            <v>0</v>
          </cell>
          <cell r="R887">
            <v>0</v>
          </cell>
          <cell r="S887">
            <v>24.3</v>
          </cell>
          <cell r="T887">
            <v>1.6</v>
          </cell>
          <cell r="U887">
            <v>0</v>
          </cell>
          <cell r="V887">
            <v>49.2</v>
          </cell>
          <cell r="W887">
            <v>0</v>
          </cell>
          <cell r="X887">
            <v>81</v>
          </cell>
          <cell r="Y887">
            <v>65</v>
          </cell>
          <cell r="Z887">
            <v>43</v>
          </cell>
          <cell r="AA887">
            <v>0.4</v>
          </cell>
          <cell r="AB887">
            <v>0.08</v>
          </cell>
          <cell r="AC887">
            <v>0.09</v>
          </cell>
          <cell r="AD887">
            <v>0.31</v>
          </cell>
          <cell r="AE887">
            <v>3.8</v>
          </cell>
          <cell r="AF887">
            <v>9.7200000000000006</v>
          </cell>
          <cell r="AG887">
            <v>4.62</v>
          </cell>
          <cell r="AH887">
            <v>0.14000000000000001</v>
          </cell>
          <cell r="AI887">
            <v>1.7</v>
          </cell>
          <cell r="AJ887">
            <v>0</v>
          </cell>
          <cell r="AK887">
            <v>2</v>
          </cell>
          <cell r="AL887">
            <v>2.48</v>
          </cell>
          <cell r="AM887">
            <v>630</v>
          </cell>
          <cell r="AN887">
            <v>220</v>
          </cell>
          <cell r="AO887">
            <v>13</v>
          </cell>
          <cell r="AP887">
            <v>210</v>
          </cell>
          <cell r="AQ887">
            <v>20</v>
          </cell>
          <cell r="AR887">
            <v>1.5</v>
          </cell>
          <cell r="AS887">
            <v>2.4</v>
          </cell>
        </row>
        <row r="888">
          <cell r="A888">
            <v>104</v>
          </cell>
          <cell r="B888" t="str">
            <v>Pá de carneiro, cozida</v>
          </cell>
          <cell r="C888" t="str">
            <v>Carne e produtos cárneos</v>
          </cell>
          <cell r="D888" t="str">
            <v>Carne de mamiferos e de aves</v>
          </cell>
          <cell r="E888" t="str">
            <v>Carne de mamíferos</v>
          </cell>
          <cell r="F888">
            <v>238</v>
          </cell>
          <cell r="G888">
            <v>995</v>
          </cell>
          <cell r="H888">
            <v>14.2</v>
          </cell>
          <cell r="I888">
            <v>6.1</v>
          </cell>
          <cell r="J888">
            <v>4.5999999999999996</v>
          </cell>
          <cell r="K888">
            <v>0.5</v>
          </cell>
          <cell r="L888">
            <v>0.2</v>
          </cell>
          <cell r="M888">
            <v>0.7</v>
          </cell>
          <cell r="N888">
            <v>0</v>
          </cell>
          <cell r="O888">
            <v>0</v>
          </cell>
          <cell r="P888">
            <v>0</v>
          </cell>
          <cell r="Q888">
            <v>0</v>
          </cell>
          <cell r="R888">
            <v>0</v>
          </cell>
          <cell r="S888">
            <v>27.6</v>
          </cell>
          <cell r="T888">
            <v>0.4</v>
          </cell>
          <cell r="U888">
            <v>0</v>
          </cell>
          <cell r="V888">
            <v>56.5</v>
          </cell>
          <cell r="W888">
            <v>0</v>
          </cell>
          <cell r="X888">
            <v>91</v>
          </cell>
          <cell r="Y888">
            <v>0</v>
          </cell>
          <cell r="Z888">
            <v>0</v>
          </cell>
          <cell r="AA888">
            <v>0.5</v>
          </cell>
          <cell r="AB888">
            <v>0.08</v>
          </cell>
          <cell r="AC888">
            <v>0.08</v>
          </cell>
          <cell r="AD888">
            <v>0.25</v>
          </cell>
          <cell r="AE888">
            <v>3</v>
          </cell>
          <cell r="AF888">
            <v>8.1999999999999993</v>
          </cell>
          <cell r="AG888">
            <v>5.2</v>
          </cell>
          <cell r="AH888">
            <v>0.12</v>
          </cell>
          <cell r="AI888">
            <v>1.7</v>
          </cell>
          <cell r="AJ888">
            <v>0</v>
          </cell>
          <cell r="AK888">
            <v>1.7</v>
          </cell>
          <cell r="AL888">
            <v>1.74</v>
          </cell>
          <cell r="AM888">
            <v>170</v>
          </cell>
          <cell r="AN888">
            <v>210</v>
          </cell>
          <cell r="AO888">
            <v>14</v>
          </cell>
          <cell r="AP888">
            <v>240</v>
          </cell>
          <cell r="AQ888">
            <v>16</v>
          </cell>
          <cell r="AR888">
            <v>1.8</v>
          </cell>
          <cell r="AS888">
            <v>2.8</v>
          </cell>
        </row>
        <row r="889">
          <cell r="A889">
            <v>98</v>
          </cell>
          <cell r="B889" t="str">
            <v>Pá de carneiro, crua</v>
          </cell>
          <cell r="C889" t="str">
            <v>Carne e produtos cárneos</v>
          </cell>
          <cell r="D889" t="str">
            <v>Carne de mamiferos e de aves</v>
          </cell>
          <cell r="E889" t="str">
            <v>Carne de mamíferos</v>
          </cell>
          <cell r="F889">
            <v>195</v>
          </cell>
          <cell r="G889">
            <v>815</v>
          </cell>
          <cell r="H889">
            <v>12.6</v>
          </cell>
          <cell r="I889">
            <v>5.4</v>
          </cell>
          <cell r="J889">
            <v>4</v>
          </cell>
          <cell r="K889">
            <v>0.4</v>
          </cell>
          <cell r="L889">
            <v>0.3</v>
          </cell>
          <cell r="M889">
            <v>0.6</v>
          </cell>
          <cell r="N889">
            <v>0</v>
          </cell>
          <cell r="O889">
            <v>0</v>
          </cell>
          <cell r="P889">
            <v>0</v>
          </cell>
          <cell r="Q889">
            <v>0</v>
          </cell>
          <cell r="R889">
            <v>0</v>
          </cell>
          <cell r="S889">
            <v>20.5</v>
          </cell>
          <cell r="T889">
            <v>0.2</v>
          </cell>
          <cell r="U889">
            <v>0</v>
          </cell>
          <cell r="V889">
            <v>65.7</v>
          </cell>
          <cell r="W889">
            <v>0</v>
          </cell>
          <cell r="X889">
            <v>68</v>
          </cell>
          <cell r="Y889">
            <v>0</v>
          </cell>
          <cell r="Z889">
            <v>0</v>
          </cell>
          <cell r="AA889">
            <v>0.4</v>
          </cell>
          <cell r="AB889">
            <v>7.0000000000000007E-2</v>
          </cell>
          <cell r="AC889">
            <v>0.14000000000000001</v>
          </cell>
          <cell r="AD889">
            <v>0.32</v>
          </cell>
          <cell r="AE889">
            <v>4.3</v>
          </cell>
          <cell r="AF889">
            <v>8.1999999999999993</v>
          </cell>
          <cell r="AG889">
            <v>3.9</v>
          </cell>
          <cell r="AH889">
            <v>0.22</v>
          </cell>
          <cell r="AI889">
            <v>2</v>
          </cell>
          <cell r="AJ889">
            <v>0</v>
          </cell>
          <cell r="AK889">
            <v>2</v>
          </cell>
          <cell r="AL889">
            <v>0.9</v>
          </cell>
          <cell r="AM889">
            <v>66</v>
          </cell>
          <cell r="AN889">
            <v>270</v>
          </cell>
          <cell r="AO889">
            <v>12</v>
          </cell>
          <cell r="AP889">
            <v>210</v>
          </cell>
          <cell r="AQ889">
            <v>16</v>
          </cell>
          <cell r="AR889">
            <v>1.3</v>
          </cell>
          <cell r="AS889">
            <v>2</v>
          </cell>
        </row>
        <row r="890">
          <cell r="A890">
            <v>107</v>
          </cell>
          <cell r="B890" t="str">
            <v>Pá de carneiro, estufada sem molho</v>
          </cell>
          <cell r="C890" t="str">
            <v>Carne e produtos cárneos</v>
          </cell>
          <cell r="D890" t="str">
            <v>Carne de mamiferos e de aves</v>
          </cell>
          <cell r="E890" t="str">
            <v>Carne de mamíferos</v>
          </cell>
          <cell r="F890">
            <v>238</v>
          </cell>
          <cell r="G890">
            <v>995</v>
          </cell>
          <cell r="H890">
            <v>14.2</v>
          </cell>
          <cell r="I890">
            <v>6.1</v>
          </cell>
          <cell r="J890">
            <v>4.5999999999999996</v>
          </cell>
          <cell r="K890">
            <v>0.5</v>
          </cell>
          <cell r="L890">
            <v>0.3</v>
          </cell>
          <cell r="M890">
            <v>0.7</v>
          </cell>
          <cell r="N890">
            <v>0</v>
          </cell>
          <cell r="O890">
            <v>0</v>
          </cell>
          <cell r="P890">
            <v>0</v>
          </cell>
          <cell r="Q890">
            <v>0</v>
          </cell>
          <cell r="R890">
            <v>0</v>
          </cell>
          <cell r="S890">
            <v>27.6</v>
          </cell>
          <cell r="T890">
            <v>0.6</v>
          </cell>
          <cell r="U890">
            <v>0</v>
          </cell>
          <cell r="V890">
            <v>56</v>
          </cell>
          <cell r="W890">
            <v>0</v>
          </cell>
          <cell r="X890">
            <v>99</v>
          </cell>
          <cell r="Y890">
            <v>0</v>
          </cell>
          <cell r="Z890">
            <v>0</v>
          </cell>
          <cell r="AA890">
            <v>0.5</v>
          </cell>
          <cell r="AB890">
            <v>0.08</v>
          </cell>
          <cell r="AC890">
            <v>0.08</v>
          </cell>
          <cell r="AD890">
            <v>0.28999999999999998</v>
          </cell>
          <cell r="AE890">
            <v>3.3</v>
          </cell>
          <cell r="AF890">
            <v>8.5</v>
          </cell>
          <cell r="AG890">
            <v>5.2</v>
          </cell>
          <cell r="AH890">
            <v>0.14000000000000001</v>
          </cell>
          <cell r="AI890">
            <v>1.7</v>
          </cell>
          <cell r="AJ890">
            <v>0</v>
          </cell>
          <cell r="AK890">
            <v>1.8</v>
          </cell>
          <cell r="AL890">
            <v>1.7</v>
          </cell>
          <cell r="AM890">
            <v>230</v>
          </cell>
          <cell r="AN890">
            <v>210</v>
          </cell>
          <cell r="AO890">
            <v>14</v>
          </cell>
          <cell r="AP890">
            <v>240</v>
          </cell>
          <cell r="AQ890">
            <v>16</v>
          </cell>
          <cell r="AR890">
            <v>1.8</v>
          </cell>
          <cell r="AS890">
            <v>2.8</v>
          </cell>
        </row>
        <row r="891">
          <cell r="A891">
            <v>2120000006</v>
          </cell>
          <cell r="B891" t="str">
            <v>Pá de vitela crua</v>
          </cell>
          <cell r="C891" t="str">
            <v>Carne e produtos cárneos</v>
          </cell>
          <cell r="D891" t="str">
            <v>Carne de mamiferos e de aves</v>
          </cell>
          <cell r="E891" t="str">
            <v>Carne de mamíferos</v>
          </cell>
          <cell r="F891">
            <v>138</v>
          </cell>
          <cell r="G891">
            <v>582</v>
          </cell>
          <cell r="H891">
            <v>4.9000000000000004</v>
          </cell>
          <cell r="I891">
            <v>2.1</v>
          </cell>
          <cell r="J891">
            <v>2.4</v>
          </cell>
          <cell r="K891">
            <v>0.1</v>
          </cell>
          <cell r="L891">
            <v>0.1</v>
          </cell>
          <cell r="M891">
            <v>0.2</v>
          </cell>
          <cell r="N891">
            <v>0.3</v>
          </cell>
          <cell r="O891">
            <v>0</v>
          </cell>
          <cell r="P891">
            <v>0</v>
          </cell>
          <cell r="Q891">
            <v>0</v>
          </cell>
          <cell r="R891">
            <v>0</v>
          </cell>
          <cell r="S891">
            <v>23.3</v>
          </cell>
          <cell r="T891">
            <v>0.1</v>
          </cell>
          <cell r="U891">
            <v>0</v>
          </cell>
          <cell r="V891">
            <v>70.2</v>
          </cell>
          <cell r="W891">
            <v>0</v>
          </cell>
          <cell r="X891">
            <v>73</v>
          </cell>
          <cell r="Y891">
            <v>0</v>
          </cell>
          <cell r="Z891">
            <v>0</v>
          </cell>
          <cell r="AA891">
            <v>0</v>
          </cell>
          <cell r="AB891">
            <v>0.3</v>
          </cell>
          <cell r="AC891">
            <v>0.24</v>
          </cell>
          <cell r="AD891">
            <v>0.27</v>
          </cell>
          <cell r="AE891">
            <v>5.3</v>
          </cell>
          <cell r="AF891">
            <v>9.6</v>
          </cell>
          <cell r="AG891">
            <v>4.3</v>
          </cell>
          <cell r="AH891">
            <v>0.31</v>
          </cell>
          <cell r="AI891">
            <v>1</v>
          </cell>
          <cell r="AJ891">
            <v>0</v>
          </cell>
          <cell r="AK891">
            <v>5.3</v>
          </cell>
          <cell r="AL891">
            <v>1.3</v>
          </cell>
          <cell r="AM891">
            <v>25</v>
          </cell>
          <cell r="AN891">
            <v>370</v>
          </cell>
          <cell r="AO891">
            <v>6</v>
          </cell>
          <cell r="AP891">
            <v>180</v>
          </cell>
          <cell r="AQ891">
            <v>19</v>
          </cell>
          <cell r="AR891">
            <v>0.5</v>
          </cell>
          <cell r="AS891">
            <v>3</v>
          </cell>
          <cell r="AU891">
            <v>25</v>
          </cell>
        </row>
        <row r="892">
          <cell r="A892">
            <v>353</v>
          </cell>
          <cell r="B892" t="str">
            <v>Paio de lombo</v>
          </cell>
          <cell r="C892" t="str">
            <v>Carne e produtos cárneos</v>
          </cell>
          <cell r="D892" t="str">
            <v>Enchidos</v>
          </cell>
          <cell r="E892" t="str">
            <v>Enchidos preservados ou parcialmente preservados</v>
          </cell>
          <cell r="F892">
            <v>288</v>
          </cell>
          <cell r="G892">
            <v>1200</v>
          </cell>
          <cell r="H892">
            <v>19</v>
          </cell>
          <cell r="I892">
            <v>6.5</v>
          </cell>
          <cell r="J892">
            <v>7.5</v>
          </cell>
          <cell r="K892">
            <v>2.2000000000000002</v>
          </cell>
          <cell r="L892">
            <v>1.9</v>
          </cell>
          <cell r="M892">
            <v>0.1</v>
          </cell>
          <cell r="N892">
            <v>0</v>
          </cell>
          <cell r="O892">
            <v>0</v>
          </cell>
          <cell r="P892">
            <v>0</v>
          </cell>
          <cell r="Q892">
            <v>0</v>
          </cell>
          <cell r="R892">
            <v>0</v>
          </cell>
          <cell r="S892">
            <v>29.2</v>
          </cell>
          <cell r="T892">
            <v>8.8000000000000007</v>
          </cell>
          <cell r="U892">
            <v>0</v>
          </cell>
          <cell r="V892">
            <v>41.7</v>
          </cell>
          <cell r="W892">
            <v>0</v>
          </cell>
          <cell r="X892">
            <v>65</v>
          </cell>
          <cell r="Y892">
            <v>0</v>
          </cell>
          <cell r="Z892">
            <v>0</v>
          </cell>
          <cell r="AA892">
            <v>0</v>
          </cell>
          <cell r="AB892">
            <v>0.2</v>
          </cell>
          <cell r="AC892">
            <v>0.7</v>
          </cell>
          <cell r="AD892">
            <v>0.2</v>
          </cell>
          <cell r="AE892">
            <v>5</v>
          </cell>
          <cell r="AF892">
            <v>11</v>
          </cell>
          <cell r="AG892">
            <v>6.2</v>
          </cell>
          <cell r="AH892">
            <v>0.48</v>
          </cell>
          <cell r="AI892">
            <v>1.2</v>
          </cell>
          <cell r="AJ892">
            <v>0</v>
          </cell>
          <cell r="AK892">
            <v>3</v>
          </cell>
          <cell r="AL892">
            <v>10</v>
          </cell>
          <cell r="AM892">
            <v>3510</v>
          </cell>
          <cell r="AN892">
            <v>320</v>
          </cell>
          <cell r="AO892">
            <v>25</v>
          </cell>
          <cell r="AP892">
            <v>260</v>
          </cell>
          <cell r="AQ892">
            <v>25</v>
          </cell>
          <cell r="AR892">
            <v>1</v>
          </cell>
          <cell r="AS892">
            <v>3.8</v>
          </cell>
          <cell r="AU892">
            <v>13</v>
          </cell>
        </row>
        <row r="893">
          <cell r="A893">
            <v>354</v>
          </cell>
          <cell r="B893" t="str">
            <v>Paio de lombo entremeado</v>
          </cell>
          <cell r="C893" t="str">
            <v>Carne e produtos cárneos</v>
          </cell>
          <cell r="D893" t="str">
            <v>Enchidos</v>
          </cell>
          <cell r="E893" t="str">
            <v>Enchidos preservados ou parcialmente preservados</v>
          </cell>
          <cell r="F893">
            <v>361</v>
          </cell>
          <cell r="G893">
            <v>1500</v>
          </cell>
          <cell r="H893">
            <v>30</v>
          </cell>
          <cell r="I893">
            <v>13.7</v>
          </cell>
          <cell r="J893">
            <v>15.7</v>
          </cell>
          <cell r="K893">
            <v>4.5999999999999996</v>
          </cell>
          <cell r="L893">
            <v>3.9</v>
          </cell>
          <cell r="M893">
            <v>0.1</v>
          </cell>
          <cell r="N893">
            <v>0</v>
          </cell>
          <cell r="O893">
            <v>0</v>
          </cell>
          <cell r="P893">
            <v>0</v>
          </cell>
          <cell r="Q893">
            <v>0</v>
          </cell>
          <cell r="R893">
            <v>0</v>
          </cell>
          <cell r="S893">
            <v>22.8</v>
          </cell>
          <cell r="T893">
            <v>4.4000000000000004</v>
          </cell>
          <cell r="U893">
            <v>0</v>
          </cell>
          <cell r="V893">
            <v>37.9</v>
          </cell>
          <cell r="W893">
            <v>0</v>
          </cell>
          <cell r="X893">
            <v>77</v>
          </cell>
          <cell r="Y893">
            <v>0</v>
          </cell>
          <cell r="Z893">
            <v>0</v>
          </cell>
          <cell r="AA893">
            <v>0</v>
          </cell>
          <cell r="AB893">
            <v>0.2</v>
          </cell>
          <cell r="AC893">
            <v>0.65</v>
          </cell>
          <cell r="AD893">
            <v>0.2</v>
          </cell>
          <cell r="AE893">
            <v>5</v>
          </cell>
          <cell r="AF893">
            <v>9.9</v>
          </cell>
          <cell r="AG893">
            <v>4.9000000000000004</v>
          </cell>
          <cell r="AH893">
            <v>0.4</v>
          </cell>
          <cell r="AI893">
            <v>1</v>
          </cell>
          <cell r="AJ893">
            <v>0</v>
          </cell>
          <cell r="AK893">
            <v>2.6</v>
          </cell>
          <cell r="AL893">
            <v>9.1</v>
          </cell>
          <cell r="AM893">
            <v>1770</v>
          </cell>
          <cell r="AN893">
            <v>360</v>
          </cell>
          <cell r="AO893">
            <v>24</v>
          </cell>
          <cell r="AP893">
            <v>270</v>
          </cell>
          <cell r="AQ893">
            <v>16</v>
          </cell>
          <cell r="AR893">
            <v>1.5</v>
          </cell>
          <cell r="AS893">
            <v>3.1</v>
          </cell>
          <cell r="AU893">
            <v>13</v>
          </cell>
        </row>
        <row r="894">
          <cell r="A894">
            <v>426</v>
          </cell>
          <cell r="B894" t="str">
            <v>Pão de centeio</v>
          </cell>
          <cell r="C894" t="str">
            <v>Cereais e produtos à base de cereais</v>
          </cell>
          <cell r="D894" t="str">
            <v>Pão e produtos similares</v>
          </cell>
          <cell r="E894" t="str">
            <v>Pão levedado e similares</v>
          </cell>
          <cell r="F894">
            <v>268</v>
          </cell>
          <cell r="G894">
            <v>1140</v>
          </cell>
          <cell r="H894">
            <v>0.8</v>
          </cell>
          <cell r="I894">
            <v>0.1</v>
          </cell>
          <cell r="J894">
            <v>0.1</v>
          </cell>
          <cell r="K894">
            <v>0.4</v>
          </cell>
          <cell r="L894">
            <v>0.3</v>
          </cell>
          <cell r="M894">
            <v>0</v>
          </cell>
          <cell r="N894">
            <v>56.4</v>
          </cell>
          <cell r="O894">
            <v>2.2000000000000002</v>
          </cell>
          <cell r="P894">
            <v>0</v>
          </cell>
          <cell r="Q894">
            <v>54.2</v>
          </cell>
          <cell r="R894">
            <v>5.8</v>
          </cell>
          <cell r="S894">
            <v>5.9</v>
          </cell>
          <cell r="T894">
            <v>1.3</v>
          </cell>
          <cell r="U894">
            <v>0</v>
          </cell>
          <cell r="V894">
            <v>29.4</v>
          </cell>
          <cell r="W894">
            <v>0</v>
          </cell>
          <cell r="X894">
            <v>0</v>
          </cell>
          <cell r="Y894">
            <v>0</v>
          </cell>
          <cell r="Z894">
            <v>0</v>
          </cell>
          <cell r="AA894">
            <v>0</v>
          </cell>
          <cell r="AB894">
            <v>0.2</v>
          </cell>
          <cell r="AC894">
            <v>0.18</v>
          </cell>
          <cell r="AD894">
            <v>0.08</v>
          </cell>
          <cell r="AE894">
            <v>1.2</v>
          </cell>
          <cell r="AF894">
            <v>2.4</v>
          </cell>
          <cell r="AG894">
            <v>1.2</v>
          </cell>
          <cell r="AH894">
            <v>0.17</v>
          </cell>
          <cell r="AI894">
            <v>0</v>
          </cell>
          <cell r="AJ894">
            <v>0</v>
          </cell>
          <cell r="AK894">
            <v>24</v>
          </cell>
          <cell r="AL894">
            <v>1.9</v>
          </cell>
          <cell r="AM894">
            <v>520</v>
          </cell>
          <cell r="AN894">
            <v>250</v>
          </cell>
          <cell r="AO894">
            <v>56</v>
          </cell>
          <cell r="AP894">
            <v>100</v>
          </cell>
          <cell r="AQ894">
            <v>62</v>
          </cell>
          <cell r="AR894">
            <v>1.2</v>
          </cell>
          <cell r="AS894">
            <v>1.3</v>
          </cell>
          <cell r="AU894">
            <v>1</v>
          </cell>
        </row>
        <row r="895">
          <cell r="A895">
            <v>427</v>
          </cell>
          <cell r="B895" t="str">
            <v>Pão de centeio integral</v>
          </cell>
          <cell r="C895" t="str">
            <v>Cereais e produtos à base de cereais</v>
          </cell>
          <cell r="D895" t="str">
            <v>Pão e produtos similares</v>
          </cell>
          <cell r="E895" t="str">
            <v>Pão levedado e similares</v>
          </cell>
          <cell r="F895">
            <v>229</v>
          </cell>
          <cell r="G895">
            <v>968</v>
          </cell>
          <cell r="H895">
            <v>2.1</v>
          </cell>
          <cell r="I895">
            <v>0.3</v>
          </cell>
          <cell r="J895">
            <v>0.2</v>
          </cell>
          <cell r="K895">
            <v>1</v>
          </cell>
          <cell r="L895">
            <v>0.9</v>
          </cell>
          <cell r="M895">
            <v>0</v>
          </cell>
          <cell r="N895">
            <v>41.3</v>
          </cell>
          <cell r="O895">
            <v>1.6</v>
          </cell>
          <cell r="P895">
            <v>0</v>
          </cell>
          <cell r="Q895">
            <v>39.700000000000003</v>
          </cell>
          <cell r="R895">
            <v>7.1</v>
          </cell>
          <cell r="S895">
            <v>7.7</v>
          </cell>
          <cell r="T895">
            <v>0.6</v>
          </cell>
          <cell r="U895">
            <v>0</v>
          </cell>
          <cell r="V895">
            <v>38.799999999999997</v>
          </cell>
          <cell r="W895">
            <v>0</v>
          </cell>
          <cell r="X895">
            <v>0</v>
          </cell>
          <cell r="Y895">
            <v>0</v>
          </cell>
          <cell r="Z895">
            <v>0</v>
          </cell>
          <cell r="AA895">
            <v>0</v>
          </cell>
          <cell r="AB895">
            <v>0.4</v>
          </cell>
          <cell r="AC895">
            <v>7.0000000000000007E-2</v>
          </cell>
          <cell r="AD895">
            <v>0.27</v>
          </cell>
          <cell r="AE895">
            <v>2.5</v>
          </cell>
          <cell r="AF895">
            <v>4</v>
          </cell>
          <cell r="AG895">
            <v>1.5</v>
          </cell>
          <cell r="AH895">
            <v>0.22</v>
          </cell>
          <cell r="AI895">
            <v>0</v>
          </cell>
          <cell r="AJ895">
            <v>0</v>
          </cell>
          <cell r="AK895">
            <v>22</v>
          </cell>
          <cell r="AL895">
            <v>3</v>
          </cell>
          <cell r="AM895">
            <v>220</v>
          </cell>
          <cell r="AN895">
            <v>290</v>
          </cell>
          <cell r="AO895">
            <v>120</v>
          </cell>
          <cell r="AP895">
            <v>240</v>
          </cell>
          <cell r="AQ895">
            <v>54</v>
          </cell>
          <cell r="AR895">
            <v>4.4000000000000004</v>
          </cell>
          <cell r="AS895">
            <v>0.2</v>
          </cell>
          <cell r="AU895">
            <v>1</v>
          </cell>
        </row>
        <row r="896">
          <cell r="A896">
            <v>432</v>
          </cell>
          <cell r="B896" t="str">
            <v>Pão de forma, de trigo com passas</v>
          </cell>
          <cell r="C896" t="str">
            <v>Cereais e produtos à base de cereais</v>
          </cell>
          <cell r="D896" t="str">
            <v>Pão e produtos similares</v>
          </cell>
          <cell r="E896" t="str">
            <v>Pão levedado e similares</v>
          </cell>
          <cell r="F896">
            <v>291</v>
          </cell>
          <cell r="G896">
            <v>1230</v>
          </cell>
          <cell r="H896">
            <v>2</v>
          </cell>
          <cell r="I896">
            <v>0.4</v>
          </cell>
          <cell r="J896">
            <v>0.3</v>
          </cell>
          <cell r="K896">
            <v>0.7</v>
          </cell>
          <cell r="L896">
            <v>0.7</v>
          </cell>
          <cell r="M896">
            <v>0</v>
          </cell>
          <cell r="N896">
            <v>58.3</v>
          </cell>
          <cell r="O896">
            <v>5.3</v>
          </cell>
          <cell r="P896">
            <v>0</v>
          </cell>
          <cell r="Q896">
            <v>53</v>
          </cell>
          <cell r="R896">
            <v>3.5</v>
          </cell>
          <cell r="S896">
            <v>8.3000000000000007</v>
          </cell>
          <cell r="T896">
            <v>0.7</v>
          </cell>
          <cell r="U896">
            <v>0</v>
          </cell>
          <cell r="V896">
            <v>26.1</v>
          </cell>
          <cell r="W896">
            <v>0</v>
          </cell>
          <cell r="X896">
            <v>0</v>
          </cell>
          <cell r="Y896">
            <v>0</v>
          </cell>
          <cell r="Z896">
            <v>0</v>
          </cell>
          <cell r="AA896">
            <v>0</v>
          </cell>
          <cell r="AB896">
            <v>0</v>
          </cell>
          <cell r="AC896">
            <v>0.08</v>
          </cell>
          <cell r="AD896">
            <v>0.49</v>
          </cell>
          <cell r="AE896">
            <v>3</v>
          </cell>
          <cell r="AF896">
            <v>4.7</v>
          </cell>
          <cell r="AG896">
            <v>1.7</v>
          </cell>
          <cell r="AH896">
            <v>0.08</v>
          </cell>
          <cell r="AI896">
            <v>0</v>
          </cell>
          <cell r="AJ896">
            <v>2</v>
          </cell>
          <cell r="AK896">
            <v>17</v>
          </cell>
          <cell r="AL896">
            <v>1.73</v>
          </cell>
          <cell r="AM896">
            <v>290</v>
          </cell>
          <cell r="AN896">
            <v>160</v>
          </cell>
          <cell r="AO896">
            <v>32</v>
          </cell>
          <cell r="AP896">
            <v>120</v>
          </cell>
          <cell r="AQ896">
            <v>31</v>
          </cell>
          <cell r="AR896">
            <v>1.5</v>
          </cell>
          <cell r="AS896">
            <v>1</v>
          </cell>
        </row>
        <row r="897">
          <cell r="A897">
            <v>431</v>
          </cell>
          <cell r="B897" t="str">
            <v>Pão de forma, de trigo enriquecido</v>
          </cell>
          <cell r="C897" t="str">
            <v>Cereais e produtos à base de cereais</v>
          </cell>
          <cell r="D897" t="str">
            <v>Pão e produtos similares</v>
          </cell>
          <cell r="E897" t="str">
            <v>Pão levedado e similares</v>
          </cell>
          <cell r="F897">
            <v>284</v>
          </cell>
          <cell r="G897">
            <v>1200</v>
          </cell>
          <cell r="H897">
            <v>2.7</v>
          </cell>
          <cell r="I897">
            <v>0.6</v>
          </cell>
          <cell r="J897">
            <v>0.4</v>
          </cell>
          <cell r="K897">
            <v>1</v>
          </cell>
          <cell r="L897">
            <v>1</v>
          </cell>
          <cell r="M897">
            <v>0</v>
          </cell>
          <cell r="N897">
            <v>54.5</v>
          </cell>
          <cell r="O897">
            <v>2</v>
          </cell>
          <cell r="P897">
            <v>0</v>
          </cell>
          <cell r="Q897">
            <v>52.5</v>
          </cell>
          <cell r="R897">
            <v>3.2</v>
          </cell>
          <cell r="S897">
            <v>8.6999999999999993</v>
          </cell>
          <cell r="T897">
            <v>1</v>
          </cell>
          <cell r="U897">
            <v>0</v>
          </cell>
          <cell r="V897">
            <v>28.8</v>
          </cell>
          <cell r="W897">
            <v>0</v>
          </cell>
          <cell r="X897">
            <v>0</v>
          </cell>
          <cell r="Y897">
            <v>0</v>
          </cell>
          <cell r="Z897">
            <v>0</v>
          </cell>
          <cell r="AA897">
            <v>0</v>
          </cell>
          <cell r="AB897">
            <v>0</v>
          </cell>
          <cell r="AC897">
            <v>0.1</v>
          </cell>
          <cell r="AD897">
            <v>0.42</v>
          </cell>
          <cell r="AE897">
            <v>4.4000000000000004</v>
          </cell>
          <cell r="AF897">
            <v>6.2</v>
          </cell>
          <cell r="AG897">
            <v>1.8</v>
          </cell>
          <cell r="AH897">
            <v>7.0000000000000007E-2</v>
          </cell>
          <cell r="AI897">
            <v>0</v>
          </cell>
          <cell r="AJ897">
            <v>2.5</v>
          </cell>
          <cell r="AK897">
            <v>18</v>
          </cell>
          <cell r="AL897">
            <v>2.09</v>
          </cell>
          <cell r="AM897">
            <v>400</v>
          </cell>
          <cell r="AN897">
            <v>120</v>
          </cell>
          <cell r="AO897">
            <v>50</v>
          </cell>
          <cell r="AP897">
            <v>120</v>
          </cell>
          <cell r="AQ897">
            <v>30</v>
          </cell>
          <cell r="AR897">
            <v>1.1000000000000001</v>
          </cell>
          <cell r="AS897">
            <v>0.9</v>
          </cell>
        </row>
        <row r="898">
          <cell r="A898">
            <v>438</v>
          </cell>
          <cell r="B898" t="str">
            <v>Pão de leite (trigo)</v>
          </cell>
          <cell r="C898" t="str">
            <v>Cereais e produtos à base de cereais</v>
          </cell>
          <cell r="D898" t="str">
            <v>Produtos de pastelaria fina</v>
          </cell>
          <cell r="E898" t="str">
            <v>Pastelaria de massa levedada</v>
          </cell>
          <cell r="F898">
            <v>259</v>
          </cell>
          <cell r="G898">
            <v>1100</v>
          </cell>
          <cell r="H898">
            <v>1.9</v>
          </cell>
          <cell r="I898">
            <v>0.5</v>
          </cell>
          <cell r="J898">
            <v>0.3</v>
          </cell>
          <cell r="K898">
            <v>0.4</v>
          </cell>
          <cell r="L898">
            <v>0.4</v>
          </cell>
          <cell r="M898">
            <v>0</v>
          </cell>
          <cell r="N898">
            <v>51.4</v>
          </cell>
          <cell r="O898">
            <v>3.1</v>
          </cell>
          <cell r="P898">
            <v>0</v>
          </cell>
          <cell r="Q898">
            <v>48.3</v>
          </cell>
          <cell r="R898">
            <v>2.5</v>
          </cell>
          <cell r="S898">
            <v>7.7</v>
          </cell>
          <cell r="T898">
            <v>1.1000000000000001</v>
          </cell>
          <cell r="U898">
            <v>0</v>
          </cell>
          <cell r="V898">
            <v>35.5</v>
          </cell>
          <cell r="W898">
            <v>0</v>
          </cell>
          <cell r="X898">
            <v>0</v>
          </cell>
          <cell r="Y898">
            <v>82</v>
          </cell>
          <cell r="Z898">
            <v>0</v>
          </cell>
          <cell r="AA898">
            <v>0.6</v>
          </cell>
          <cell r="AB898">
            <v>0.19</v>
          </cell>
          <cell r="AC898">
            <v>0.31</v>
          </cell>
          <cell r="AD898">
            <v>0.4</v>
          </cell>
          <cell r="AE898">
            <v>5</v>
          </cell>
          <cell r="AF898">
            <v>6.5</v>
          </cell>
          <cell r="AG898">
            <v>1.5</v>
          </cell>
          <cell r="AH898">
            <v>0.09</v>
          </cell>
          <cell r="AI898">
            <v>0</v>
          </cell>
          <cell r="AJ898">
            <v>0</v>
          </cell>
          <cell r="AK898">
            <v>38</v>
          </cell>
          <cell r="AL898">
            <v>1.05</v>
          </cell>
          <cell r="AM898">
            <v>440</v>
          </cell>
          <cell r="AN898">
            <v>160</v>
          </cell>
          <cell r="AO898">
            <v>63</v>
          </cell>
          <cell r="AP898">
            <v>120</v>
          </cell>
          <cell r="AQ898">
            <v>29</v>
          </cell>
          <cell r="AR898">
            <v>3.9</v>
          </cell>
          <cell r="AS898">
            <v>0.8</v>
          </cell>
          <cell r="AU898">
            <v>4</v>
          </cell>
        </row>
        <row r="899">
          <cell r="A899">
            <v>486</v>
          </cell>
          <cell r="B899" t="str">
            <v>Pão de ló</v>
          </cell>
          <cell r="C899" t="str">
            <v>Cereais e produtos à base de cereais</v>
          </cell>
          <cell r="D899" t="str">
            <v>Produtos de pastelaria fina</v>
          </cell>
          <cell r="E899" t="str">
            <v>Bolos</v>
          </cell>
          <cell r="F899">
            <v>361</v>
          </cell>
          <cell r="G899">
            <v>1520</v>
          </cell>
          <cell r="H899">
            <v>8</v>
          </cell>
          <cell r="I899">
            <v>2.5</v>
          </cell>
          <cell r="J899">
            <v>2.5</v>
          </cell>
          <cell r="K899">
            <v>1.8</v>
          </cell>
          <cell r="L899">
            <v>1.62</v>
          </cell>
          <cell r="M899">
            <v>0</v>
          </cell>
          <cell r="N899">
            <v>62.2</v>
          </cell>
          <cell r="O899">
            <v>36.1</v>
          </cell>
          <cell r="P899">
            <v>0</v>
          </cell>
          <cell r="Q899">
            <v>26.2</v>
          </cell>
          <cell r="R899">
            <v>1</v>
          </cell>
          <cell r="S899">
            <v>9.6</v>
          </cell>
          <cell r="T899">
            <v>0.3</v>
          </cell>
          <cell r="U899">
            <v>0</v>
          </cell>
          <cell r="V899">
            <v>18.3</v>
          </cell>
          <cell r="W899">
            <v>0</v>
          </cell>
          <cell r="X899">
            <v>214</v>
          </cell>
          <cell r="Y899">
            <v>114</v>
          </cell>
          <cell r="Z899">
            <v>10</v>
          </cell>
          <cell r="AA899">
            <v>0.9</v>
          </cell>
          <cell r="AB899">
            <v>1.31</v>
          </cell>
          <cell r="AC899">
            <v>0.06</v>
          </cell>
          <cell r="AD899">
            <v>0.21</v>
          </cell>
          <cell r="AE899">
            <v>0.4</v>
          </cell>
          <cell r="AF899">
            <v>2.96</v>
          </cell>
          <cell r="AG899">
            <v>2.57</v>
          </cell>
          <cell r="AH899">
            <v>0.19</v>
          </cell>
          <cell r="AI899">
            <v>0.52</v>
          </cell>
          <cell r="AJ899">
            <v>0</v>
          </cell>
          <cell r="AK899">
            <v>17</v>
          </cell>
          <cell r="AL899">
            <v>0.78400000000000003</v>
          </cell>
          <cell r="AM899">
            <v>100</v>
          </cell>
          <cell r="AN899">
            <v>120</v>
          </cell>
          <cell r="AO899">
            <v>33</v>
          </cell>
          <cell r="AP899">
            <v>150</v>
          </cell>
          <cell r="AQ899">
            <v>19</v>
          </cell>
          <cell r="AR899">
            <v>1.5</v>
          </cell>
          <cell r="AS899">
            <v>1</v>
          </cell>
        </row>
        <row r="900">
          <cell r="A900">
            <v>428</v>
          </cell>
          <cell r="B900" t="str">
            <v>Pão de milho</v>
          </cell>
          <cell r="C900" t="str">
            <v>Cereais e produtos à base de cereais</v>
          </cell>
          <cell r="D900" t="str">
            <v>Pão e produtos similares</v>
          </cell>
          <cell r="E900" t="str">
            <v>Pão levedado e similares</v>
          </cell>
          <cell r="F900">
            <v>188</v>
          </cell>
          <cell r="G900">
            <v>797</v>
          </cell>
          <cell r="H900">
            <v>1.2</v>
          </cell>
          <cell r="I900">
            <v>0.2</v>
          </cell>
          <cell r="J900">
            <v>0.3</v>
          </cell>
          <cell r="K900">
            <v>0.6</v>
          </cell>
          <cell r="L900">
            <v>0.6</v>
          </cell>
          <cell r="M900">
            <v>0</v>
          </cell>
          <cell r="N900">
            <v>37.200000000000003</v>
          </cell>
          <cell r="O900">
            <v>0</v>
          </cell>
          <cell r="P900">
            <v>0</v>
          </cell>
          <cell r="Q900">
            <v>37.200000000000003</v>
          </cell>
          <cell r="R900">
            <v>3.7</v>
          </cell>
          <cell r="S900">
            <v>5.3</v>
          </cell>
          <cell r="T900">
            <v>0.7</v>
          </cell>
          <cell r="U900">
            <v>0</v>
          </cell>
          <cell r="V900">
            <v>51</v>
          </cell>
          <cell r="W900">
            <v>0</v>
          </cell>
          <cell r="X900">
            <v>0</v>
          </cell>
          <cell r="Y900">
            <v>0</v>
          </cell>
          <cell r="Z900">
            <v>0</v>
          </cell>
          <cell r="AA900">
            <v>0</v>
          </cell>
          <cell r="AB900">
            <v>0</v>
          </cell>
          <cell r="AC900">
            <v>0.2</v>
          </cell>
          <cell r="AD900">
            <v>0.08</v>
          </cell>
          <cell r="AE900">
            <v>0.8</v>
          </cell>
          <cell r="AF900">
            <v>1.9</v>
          </cell>
          <cell r="AG900">
            <v>1.1000000000000001</v>
          </cell>
          <cell r="AH900">
            <v>0.05</v>
          </cell>
          <cell r="AI900">
            <v>0</v>
          </cell>
          <cell r="AJ900">
            <v>0</v>
          </cell>
          <cell r="AK900">
            <v>5</v>
          </cell>
          <cell r="AL900">
            <v>1.6</v>
          </cell>
          <cell r="AM900">
            <v>280</v>
          </cell>
          <cell r="AN900">
            <v>180</v>
          </cell>
          <cell r="AO900">
            <v>14</v>
          </cell>
          <cell r="AP900">
            <v>110</v>
          </cell>
          <cell r="AQ900">
            <v>37</v>
          </cell>
          <cell r="AR900">
            <v>1.3</v>
          </cell>
          <cell r="AS900">
            <v>0.4</v>
          </cell>
          <cell r="AU900">
            <v>1</v>
          </cell>
        </row>
        <row r="901">
          <cell r="A901">
            <v>430</v>
          </cell>
          <cell r="B901" t="str">
            <v>Pão de mistura de trigo e centeio</v>
          </cell>
          <cell r="C901" t="str">
            <v>Cereais e produtos à base de cereais</v>
          </cell>
          <cell r="D901" t="str">
            <v>Pão e produtos similares</v>
          </cell>
          <cell r="E901" t="str">
            <v>Pão levedado e similares</v>
          </cell>
          <cell r="F901">
            <v>272</v>
          </cell>
          <cell r="G901">
            <v>1150</v>
          </cell>
          <cell r="H901">
            <v>1.4</v>
          </cell>
          <cell r="I901">
            <v>0.3</v>
          </cell>
          <cell r="J901">
            <v>0.5</v>
          </cell>
          <cell r="K901">
            <v>0.5</v>
          </cell>
          <cell r="L901">
            <v>0.5</v>
          </cell>
          <cell r="M901">
            <v>0</v>
          </cell>
          <cell r="N901">
            <v>53.8</v>
          </cell>
          <cell r="O901">
            <v>2</v>
          </cell>
          <cell r="P901">
            <v>0</v>
          </cell>
          <cell r="Q901">
            <v>51.8</v>
          </cell>
          <cell r="R901">
            <v>4.3</v>
          </cell>
          <cell r="S901">
            <v>9</v>
          </cell>
          <cell r="T901">
            <v>1.5</v>
          </cell>
          <cell r="U901">
            <v>0</v>
          </cell>
          <cell r="V901">
            <v>29.8</v>
          </cell>
          <cell r="W901">
            <v>0</v>
          </cell>
          <cell r="X901">
            <v>0</v>
          </cell>
          <cell r="Y901">
            <v>0</v>
          </cell>
          <cell r="Z901">
            <v>0</v>
          </cell>
          <cell r="AA901">
            <v>0</v>
          </cell>
          <cell r="AB901">
            <v>0.24</v>
          </cell>
          <cell r="AC901">
            <v>0.13</v>
          </cell>
          <cell r="AD901">
            <v>0.33</v>
          </cell>
          <cell r="AE901">
            <v>3.2</v>
          </cell>
          <cell r="AF901">
            <v>5</v>
          </cell>
          <cell r="AG901">
            <v>1.8</v>
          </cell>
          <cell r="AH901">
            <v>0.1</v>
          </cell>
          <cell r="AI901">
            <v>0</v>
          </cell>
          <cell r="AJ901">
            <v>0</v>
          </cell>
          <cell r="AK901">
            <v>33</v>
          </cell>
          <cell r="AL901">
            <v>1.66</v>
          </cell>
          <cell r="AM901">
            <v>580</v>
          </cell>
          <cell r="AN901">
            <v>160</v>
          </cell>
          <cell r="AO901">
            <v>46</v>
          </cell>
          <cell r="AP901">
            <v>130</v>
          </cell>
          <cell r="AQ901">
            <v>36</v>
          </cell>
          <cell r="AR901">
            <v>1.6</v>
          </cell>
          <cell r="AS901">
            <v>0.8</v>
          </cell>
          <cell r="AU901">
            <v>1</v>
          </cell>
        </row>
        <row r="902">
          <cell r="A902">
            <v>429</v>
          </cell>
          <cell r="B902" t="str">
            <v>Pão de trigo</v>
          </cell>
          <cell r="C902" t="str">
            <v>Cereais e produtos à base de cereais</v>
          </cell>
          <cell r="D902" t="str">
            <v>Pão e produtos similares</v>
          </cell>
          <cell r="E902" t="str">
            <v>Pão levedado e similares</v>
          </cell>
          <cell r="F902">
            <v>290</v>
          </cell>
          <cell r="G902">
            <v>1230</v>
          </cell>
          <cell r="H902">
            <v>2.2000000000000002</v>
          </cell>
          <cell r="I902">
            <v>0.5</v>
          </cell>
          <cell r="J902">
            <v>0.3</v>
          </cell>
          <cell r="K902">
            <v>0.8</v>
          </cell>
          <cell r="L902">
            <v>0.8</v>
          </cell>
          <cell r="M902">
            <v>0</v>
          </cell>
          <cell r="N902">
            <v>57.3</v>
          </cell>
          <cell r="O902">
            <v>2.1</v>
          </cell>
          <cell r="P902">
            <v>0</v>
          </cell>
          <cell r="Q902">
            <v>55.2</v>
          </cell>
          <cell r="R902">
            <v>3.8</v>
          </cell>
          <cell r="S902">
            <v>8.4</v>
          </cell>
          <cell r="T902">
            <v>1.5</v>
          </cell>
          <cell r="U902">
            <v>0</v>
          </cell>
          <cell r="V902">
            <v>26.2</v>
          </cell>
          <cell r="W902">
            <v>0</v>
          </cell>
          <cell r="X902">
            <v>0</v>
          </cell>
          <cell r="Y902">
            <v>0</v>
          </cell>
          <cell r="Z902">
            <v>0</v>
          </cell>
          <cell r="AA902">
            <v>0</v>
          </cell>
          <cell r="AB902">
            <v>0</v>
          </cell>
          <cell r="AC902">
            <v>0.04</v>
          </cell>
          <cell r="AD902">
            <v>0.2</v>
          </cell>
          <cell r="AE902">
            <v>1.3</v>
          </cell>
          <cell r="AF902">
            <v>3.1</v>
          </cell>
          <cell r="AG902">
            <v>1.8</v>
          </cell>
          <cell r="AH902">
            <v>7.0000000000000007E-2</v>
          </cell>
          <cell r="AI902">
            <v>0</v>
          </cell>
          <cell r="AJ902">
            <v>0</v>
          </cell>
          <cell r="AK902">
            <v>29</v>
          </cell>
          <cell r="AL902">
            <v>2.09</v>
          </cell>
          <cell r="AM902">
            <v>610</v>
          </cell>
          <cell r="AN902">
            <v>120</v>
          </cell>
          <cell r="AO902">
            <v>43</v>
          </cell>
          <cell r="AP902">
            <v>160</v>
          </cell>
          <cell r="AQ902">
            <v>31</v>
          </cell>
          <cell r="AR902">
            <v>2.2000000000000002</v>
          </cell>
          <cell r="AS902">
            <v>1</v>
          </cell>
          <cell r="AU902">
            <v>1</v>
          </cell>
        </row>
        <row r="903">
          <cell r="A903">
            <v>433</v>
          </cell>
          <cell r="B903" t="str">
            <v>Pão de trigo integral</v>
          </cell>
          <cell r="C903" t="str">
            <v>Cereais e produtos à base de cereais</v>
          </cell>
          <cell r="D903" t="str">
            <v>Pão e produtos similares</v>
          </cell>
          <cell r="E903" t="str">
            <v>Pão levedado e similares</v>
          </cell>
          <cell r="F903">
            <v>232</v>
          </cell>
          <cell r="G903">
            <v>978</v>
          </cell>
          <cell r="H903">
            <v>3</v>
          </cell>
          <cell r="I903">
            <v>0.7</v>
          </cell>
          <cell r="J903">
            <v>0.4</v>
          </cell>
          <cell r="K903">
            <v>1.1000000000000001</v>
          </cell>
          <cell r="L903">
            <v>1.1000000000000001</v>
          </cell>
          <cell r="M903">
            <v>0</v>
          </cell>
          <cell r="N903">
            <v>39.9</v>
          </cell>
          <cell r="O903">
            <v>2.2000000000000002</v>
          </cell>
          <cell r="P903">
            <v>0</v>
          </cell>
          <cell r="Q903">
            <v>37.700000000000003</v>
          </cell>
          <cell r="R903">
            <v>7.4</v>
          </cell>
          <cell r="S903">
            <v>7.6</v>
          </cell>
          <cell r="T903">
            <v>1.2</v>
          </cell>
          <cell r="U903">
            <v>0</v>
          </cell>
          <cell r="V903">
            <v>40.299999999999997</v>
          </cell>
          <cell r="W903">
            <v>0</v>
          </cell>
          <cell r="X903">
            <v>0</v>
          </cell>
          <cell r="Y903">
            <v>0</v>
          </cell>
          <cell r="Z903">
            <v>0</v>
          </cell>
          <cell r="AA903">
            <v>0</v>
          </cell>
          <cell r="AB903">
            <v>0.2</v>
          </cell>
          <cell r="AC903">
            <v>0.14000000000000001</v>
          </cell>
          <cell r="AD903">
            <v>0.17</v>
          </cell>
          <cell r="AE903">
            <v>2.5</v>
          </cell>
          <cell r="AF903">
            <v>4.0999999999999996</v>
          </cell>
          <cell r="AG903">
            <v>1.6</v>
          </cell>
          <cell r="AH903">
            <v>0.1</v>
          </cell>
          <cell r="AI903">
            <v>0</v>
          </cell>
          <cell r="AJ903">
            <v>0</v>
          </cell>
          <cell r="AK903">
            <v>32</v>
          </cell>
          <cell r="AL903">
            <v>1.78</v>
          </cell>
          <cell r="AM903">
            <v>500</v>
          </cell>
          <cell r="AN903">
            <v>220</v>
          </cell>
          <cell r="AO903">
            <v>55</v>
          </cell>
          <cell r="AP903">
            <v>250</v>
          </cell>
          <cell r="AQ903">
            <v>93</v>
          </cell>
          <cell r="AR903">
            <v>3</v>
          </cell>
          <cell r="AS903">
            <v>2</v>
          </cell>
          <cell r="AU903">
            <v>1</v>
          </cell>
        </row>
        <row r="904">
          <cell r="A904">
            <v>436</v>
          </cell>
          <cell r="B904" t="str">
            <v>Pão de trigo integral com passas</v>
          </cell>
          <cell r="C904" t="str">
            <v>Cereais e produtos à base de cereais</v>
          </cell>
          <cell r="D904" t="str">
            <v>Pão e produtos similares</v>
          </cell>
          <cell r="E904" t="str">
            <v>Pão levedado e similares</v>
          </cell>
          <cell r="F904">
            <v>247</v>
          </cell>
          <cell r="G904">
            <v>1040</v>
          </cell>
          <cell r="H904">
            <v>2.6</v>
          </cell>
          <cell r="I904">
            <v>0.6</v>
          </cell>
          <cell r="J904">
            <v>0.3</v>
          </cell>
          <cell r="K904">
            <v>1</v>
          </cell>
          <cell r="L904">
            <v>1</v>
          </cell>
          <cell r="M904">
            <v>0</v>
          </cell>
          <cell r="N904">
            <v>44</v>
          </cell>
          <cell r="O904">
            <v>8.5</v>
          </cell>
          <cell r="P904">
            <v>0</v>
          </cell>
          <cell r="Q904">
            <v>35.5</v>
          </cell>
          <cell r="R904">
            <v>9.1</v>
          </cell>
          <cell r="S904">
            <v>7.4</v>
          </cell>
          <cell r="T904">
            <v>0.2</v>
          </cell>
          <cell r="U904">
            <v>0</v>
          </cell>
          <cell r="V904">
            <v>35</v>
          </cell>
          <cell r="W904">
            <v>0</v>
          </cell>
          <cell r="X904">
            <v>0</v>
          </cell>
          <cell r="Y904">
            <v>1</v>
          </cell>
          <cell r="Z904">
            <v>3</v>
          </cell>
          <cell r="AA904">
            <v>0</v>
          </cell>
          <cell r="AB904">
            <v>0.2</v>
          </cell>
          <cell r="AC904">
            <v>0.11</v>
          </cell>
          <cell r="AD904">
            <v>0.21</v>
          </cell>
          <cell r="AE904">
            <v>2.5</v>
          </cell>
          <cell r="AF904">
            <v>4</v>
          </cell>
          <cell r="AG904">
            <v>1.5</v>
          </cell>
          <cell r="AH904">
            <v>0.13</v>
          </cell>
          <cell r="AI904">
            <v>0</v>
          </cell>
          <cell r="AJ904">
            <v>0</v>
          </cell>
          <cell r="AK904">
            <v>37</v>
          </cell>
          <cell r="AL904">
            <v>1.88</v>
          </cell>
          <cell r="AM904">
            <v>92</v>
          </cell>
          <cell r="AN904">
            <v>300</v>
          </cell>
          <cell r="AO904">
            <v>79</v>
          </cell>
          <cell r="AP904">
            <v>230</v>
          </cell>
          <cell r="AQ904">
            <v>92</v>
          </cell>
          <cell r="AR904">
            <v>2.8</v>
          </cell>
          <cell r="AS904">
            <v>1.9</v>
          </cell>
          <cell r="AU904">
            <v>1</v>
          </cell>
        </row>
        <row r="905">
          <cell r="A905">
            <v>434</v>
          </cell>
          <cell r="B905" t="str">
            <v>Pão de trigo integral com sementes de sésamo</v>
          </cell>
          <cell r="C905" t="str">
            <v>Cereais e produtos à base de cereais</v>
          </cell>
          <cell r="D905" t="str">
            <v>Pão e produtos similares</v>
          </cell>
          <cell r="E905" t="str">
            <v>Pão levedado e similares</v>
          </cell>
          <cell r="F905">
            <v>256</v>
          </cell>
          <cell r="G905">
            <v>1080</v>
          </cell>
          <cell r="H905">
            <v>4</v>
          </cell>
          <cell r="I905">
            <v>0.9</v>
          </cell>
          <cell r="J905">
            <v>0.5</v>
          </cell>
          <cell r="K905">
            <v>1.5</v>
          </cell>
          <cell r="L905">
            <v>1.5</v>
          </cell>
          <cell r="M905">
            <v>0</v>
          </cell>
          <cell r="N905">
            <v>43.2</v>
          </cell>
          <cell r="O905">
            <v>2.2999999999999998</v>
          </cell>
          <cell r="P905">
            <v>0</v>
          </cell>
          <cell r="Q905">
            <v>40.9</v>
          </cell>
          <cell r="R905">
            <v>8.1999999999999993</v>
          </cell>
          <cell r="S905">
            <v>7.7</v>
          </cell>
          <cell r="T905">
            <v>0.1</v>
          </cell>
          <cell r="U905">
            <v>0</v>
          </cell>
          <cell r="V905">
            <v>35</v>
          </cell>
          <cell r="W905">
            <v>0</v>
          </cell>
          <cell r="X905">
            <v>0</v>
          </cell>
          <cell r="Y905">
            <v>0</v>
          </cell>
          <cell r="Z905">
            <v>0</v>
          </cell>
          <cell r="AA905">
            <v>0</v>
          </cell>
          <cell r="AB905">
            <v>0.2</v>
          </cell>
          <cell r="AC905">
            <v>0.12</v>
          </cell>
          <cell r="AD905">
            <v>0.16</v>
          </cell>
          <cell r="AE905">
            <v>2.5</v>
          </cell>
          <cell r="AF905">
            <v>4.2</v>
          </cell>
          <cell r="AG905">
            <v>1.7</v>
          </cell>
          <cell r="AH905">
            <v>0.1</v>
          </cell>
          <cell r="AI905">
            <v>0</v>
          </cell>
          <cell r="AJ905">
            <v>0</v>
          </cell>
          <cell r="AK905">
            <v>33</v>
          </cell>
          <cell r="AL905">
            <v>1.94</v>
          </cell>
          <cell r="AM905">
            <v>55</v>
          </cell>
          <cell r="AN905">
            <v>240</v>
          </cell>
          <cell r="AO905">
            <v>92</v>
          </cell>
          <cell r="AP905">
            <v>260</v>
          </cell>
          <cell r="AQ905">
            <v>110</v>
          </cell>
          <cell r="AR905">
            <v>3.2</v>
          </cell>
          <cell r="AS905">
            <v>2.2999999999999998</v>
          </cell>
          <cell r="AU905">
            <v>1</v>
          </cell>
        </row>
        <row r="906">
          <cell r="A906">
            <v>435</v>
          </cell>
          <cell r="B906" t="str">
            <v>Pão de trigo integral com soja</v>
          </cell>
          <cell r="C906" t="str">
            <v>Cereais e produtos à base de cereais</v>
          </cell>
          <cell r="D906" t="str">
            <v>Pão e produtos similares</v>
          </cell>
          <cell r="E906" t="str">
            <v>Pão levedado e similares</v>
          </cell>
          <cell r="F906">
            <v>233</v>
          </cell>
          <cell r="G906">
            <v>982</v>
          </cell>
          <cell r="H906">
            <v>2.8</v>
          </cell>
          <cell r="I906">
            <v>0.5</v>
          </cell>
          <cell r="J906">
            <v>0.5</v>
          </cell>
          <cell r="K906">
            <v>1.3</v>
          </cell>
          <cell r="L906">
            <v>1.1000000000000001</v>
          </cell>
          <cell r="M906">
            <v>0</v>
          </cell>
          <cell r="N906">
            <v>38.200000000000003</v>
          </cell>
          <cell r="O906">
            <v>2.4</v>
          </cell>
          <cell r="P906">
            <v>0</v>
          </cell>
          <cell r="Q906">
            <v>35.799999999999997</v>
          </cell>
          <cell r="R906">
            <v>8.6</v>
          </cell>
          <cell r="S906">
            <v>9.4</v>
          </cell>
          <cell r="T906">
            <v>0.5</v>
          </cell>
          <cell r="U906">
            <v>0</v>
          </cell>
          <cell r="V906">
            <v>38.5</v>
          </cell>
          <cell r="W906">
            <v>0</v>
          </cell>
          <cell r="X906">
            <v>0</v>
          </cell>
          <cell r="Y906">
            <v>1</v>
          </cell>
          <cell r="Z906">
            <v>2</v>
          </cell>
          <cell r="AA906">
            <v>0</v>
          </cell>
          <cell r="AB906">
            <v>0.2</v>
          </cell>
          <cell r="AC906">
            <v>0.1</v>
          </cell>
          <cell r="AD906">
            <v>0.19</v>
          </cell>
          <cell r="AE906">
            <v>2.5</v>
          </cell>
          <cell r="AF906">
            <v>4.5</v>
          </cell>
          <cell r="AG906">
            <v>2</v>
          </cell>
          <cell r="AH906">
            <v>0.19</v>
          </cell>
          <cell r="AI906">
            <v>0</v>
          </cell>
          <cell r="AJ906">
            <v>0</v>
          </cell>
          <cell r="AK906">
            <v>45</v>
          </cell>
          <cell r="AL906">
            <v>2.4900000000000002</v>
          </cell>
          <cell r="AM906">
            <v>200</v>
          </cell>
          <cell r="AN906">
            <v>290</v>
          </cell>
          <cell r="AO906">
            <v>93</v>
          </cell>
          <cell r="AP906">
            <v>270</v>
          </cell>
          <cell r="AQ906">
            <v>100</v>
          </cell>
          <cell r="AR906">
            <v>3.5</v>
          </cell>
          <cell r="AS906">
            <v>2</v>
          </cell>
          <cell r="AU906">
            <v>1</v>
          </cell>
        </row>
        <row r="907">
          <cell r="A907">
            <v>437</v>
          </cell>
          <cell r="B907" t="str">
            <v>Pão do coração (trigo)</v>
          </cell>
          <cell r="C907" t="str">
            <v>Cereais e produtos à base de cereais</v>
          </cell>
          <cell r="D907" t="str">
            <v>Pão e produtos similares</v>
          </cell>
          <cell r="E907" t="str">
            <v>Pão levedado e similares</v>
          </cell>
          <cell r="F907">
            <v>248</v>
          </cell>
          <cell r="G907">
            <v>1050</v>
          </cell>
          <cell r="H907">
            <v>1.2</v>
          </cell>
          <cell r="I907">
            <v>0.3</v>
          </cell>
          <cell r="J907">
            <v>0.2</v>
          </cell>
          <cell r="K907">
            <v>0.5</v>
          </cell>
          <cell r="L907">
            <v>0.4</v>
          </cell>
          <cell r="M907">
            <v>0</v>
          </cell>
          <cell r="N907">
            <v>51</v>
          </cell>
          <cell r="O907">
            <v>1.9</v>
          </cell>
          <cell r="P907">
            <v>0</v>
          </cell>
          <cell r="Q907">
            <v>49.1</v>
          </cell>
          <cell r="R907">
            <v>2.8</v>
          </cell>
          <cell r="S907">
            <v>7</v>
          </cell>
          <cell r="T907">
            <v>0.2</v>
          </cell>
          <cell r="U907">
            <v>0</v>
          </cell>
          <cell r="V907">
            <v>36.9</v>
          </cell>
          <cell r="W907">
            <v>0</v>
          </cell>
          <cell r="X907">
            <v>0</v>
          </cell>
          <cell r="Y907">
            <v>0</v>
          </cell>
          <cell r="Z907">
            <v>0</v>
          </cell>
          <cell r="AA907">
            <v>0</v>
          </cell>
          <cell r="AB907">
            <v>0</v>
          </cell>
          <cell r="AC907">
            <v>0.36</v>
          </cell>
          <cell r="AD907">
            <v>0.15</v>
          </cell>
          <cell r="AE907">
            <v>2.5</v>
          </cell>
          <cell r="AF907">
            <v>3.9</v>
          </cell>
          <cell r="AG907">
            <v>1.4</v>
          </cell>
          <cell r="AH907">
            <v>0.06</v>
          </cell>
          <cell r="AI907">
            <v>0</v>
          </cell>
          <cell r="AJ907">
            <v>0</v>
          </cell>
          <cell r="AK907">
            <v>24</v>
          </cell>
          <cell r="AL907">
            <v>1.0900000000000001</v>
          </cell>
          <cell r="AM907">
            <v>80</v>
          </cell>
          <cell r="AN907">
            <v>170</v>
          </cell>
          <cell r="AO907">
            <v>23</v>
          </cell>
          <cell r="AP907">
            <v>91</v>
          </cell>
          <cell r="AQ907">
            <v>52</v>
          </cell>
          <cell r="AR907">
            <v>1.6</v>
          </cell>
          <cell r="AS907">
            <v>1.1000000000000001</v>
          </cell>
          <cell r="AU907">
            <v>1</v>
          </cell>
        </row>
        <row r="908">
          <cell r="A908">
            <v>1214</v>
          </cell>
          <cell r="B908" t="str">
            <v>Pão pita</v>
          </cell>
          <cell r="C908" t="str">
            <v>Cereais e produtos à base de cereais</v>
          </cell>
          <cell r="D908" t="str">
            <v>Pão e produtos similares</v>
          </cell>
          <cell r="E908" t="str">
            <v>Pão não levedado ou achatado e produtos similares</v>
          </cell>
          <cell r="F908">
            <v>218</v>
          </cell>
          <cell r="G908">
            <v>922</v>
          </cell>
          <cell r="H908">
            <v>1.1000000000000001</v>
          </cell>
          <cell r="I908">
            <v>0.1</v>
          </cell>
          <cell r="J908">
            <v>0.4</v>
          </cell>
          <cell r="K908">
            <v>0.5</v>
          </cell>
          <cell r="L908">
            <v>0.4</v>
          </cell>
          <cell r="M908">
            <v>0</v>
          </cell>
          <cell r="N908">
            <v>42.7</v>
          </cell>
          <cell r="O908">
            <v>1.8</v>
          </cell>
          <cell r="P908">
            <v>0</v>
          </cell>
          <cell r="Q908">
            <v>41.7</v>
          </cell>
          <cell r="R908">
            <v>3.1</v>
          </cell>
          <cell r="S908">
            <v>7.7</v>
          </cell>
          <cell r="T908">
            <v>1.1000000000000001</v>
          </cell>
          <cell r="U908">
            <v>0</v>
          </cell>
          <cell r="V908">
            <v>41</v>
          </cell>
          <cell r="W908">
            <v>0</v>
          </cell>
          <cell r="X908">
            <v>0</v>
          </cell>
          <cell r="Y908">
            <v>0</v>
          </cell>
          <cell r="Z908">
            <v>2</v>
          </cell>
          <cell r="AA908">
            <v>0</v>
          </cell>
          <cell r="AB908">
            <v>0.5</v>
          </cell>
          <cell r="AC908">
            <v>0.19</v>
          </cell>
          <cell r="AD908">
            <v>0.09</v>
          </cell>
          <cell r="AE908">
            <v>1.8</v>
          </cell>
          <cell r="AF908">
            <v>1.8</v>
          </cell>
          <cell r="AG908">
            <v>0</v>
          </cell>
          <cell r="AH908">
            <v>0.06</v>
          </cell>
          <cell r="AI908">
            <v>0</v>
          </cell>
          <cell r="AJ908">
            <v>0</v>
          </cell>
          <cell r="AK908">
            <v>31</v>
          </cell>
          <cell r="AL908">
            <v>1.67</v>
          </cell>
          <cell r="AM908">
            <v>430</v>
          </cell>
          <cell r="AN908">
            <v>150</v>
          </cell>
          <cell r="AO908">
            <v>13</v>
          </cell>
          <cell r="AP908">
            <v>110</v>
          </cell>
          <cell r="AQ908">
            <v>28</v>
          </cell>
          <cell r="AR908">
            <v>1</v>
          </cell>
          <cell r="AS908">
            <v>0.8</v>
          </cell>
          <cell r="AU908">
            <v>1</v>
          </cell>
        </row>
        <row r="909">
          <cell r="A909" t="str">
            <v>MD10</v>
          </cell>
          <cell r="B909" t="str">
            <v>Broa de milho (MD10)</v>
          </cell>
          <cell r="C909" t="str">
            <v>Cereais e produtos à base de cereais</v>
          </cell>
          <cell r="D909" t="str">
            <v>Pão e produtos similares</v>
          </cell>
          <cell r="E909" t="str">
            <v>Pão não levedado ou achatado e produtos similares</v>
          </cell>
          <cell r="F909"/>
          <cell r="G909">
            <v>252</v>
          </cell>
          <cell r="H909">
            <v>2.4</v>
          </cell>
          <cell r="I909">
            <v>0.4</v>
          </cell>
          <cell r="J909"/>
          <cell r="K909"/>
          <cell r="L909"/>
          <cell r="M909"/>
          <cell r="N909">
            <v>48.5</v>
          </cell>
          <cell r="O909">
            <v>4.5999999999999996</v>
          </cell>
          <cell r="P909"/>
          <cell r="Q909"/>
          <cell r="R909">
            <v>4.5999999999999996</v>
          </cell>
          <cell r="S909">
            <v>6.8</v>
          </cell>
          <cell r="T909">
            <v>0.9</v>
          </cell>
          <cell r="U909"/>
          <cell r="V909"/>
          <cell r="W909"/>
          <cell r="X909"/>
          <cell r="Y909"/>
          <cell r="Z909"/>
          <cell r="AA909"/>
          <cell r="AB909"/>
          <cell r="AC909"/>
          <cell r="AD909"/>
          <cell r="AE909"/>
          <cell r="AF909"/>
          <cell r="AG909"/>
          <cell r="AH909"/>
          <cell r="AI909"/>
          <cell r="AJ909"/>
          <cell r="AK909"/>
          <cell r="AL909"/>
          <cell r="AM909"/>
          <cell r="AN909"/>
          <cell r="AO909"/>
          <cell r="AP909"/>
          <cell r="AQ909"/>
          <cell r="AR909"/>
          <cell r="AS909"/>
          <cell r="AT909"/>
          <cell r="AU909"/>
        </row>
        <row r="910">
          <cell r="A910" t="str">
            <v>MD9</v>
          </cell>
          <cell r="B910" t="str">
            <v>Wraps de trigo (MD9)</v>
          </cell>
          <cell r="C910" t="str">
            <v>Cereais e produtos à base de cereais</v>
          </cell>
          <cell r="D910" t="str">
            <v>Pão e produtos similares</v>
          </cell>
          <cell r="E910" t="str">
            <v>Pão não levedado ou achatado e produtos similares</v>
          </cell>
          <cell r="F910">
            <v>316</v>
          </cell>
          <cell r="G910">
            <v>1332</v>
          </cell>
          <cell r="H910">
            <v>7.4</v>
          </cell>
          <cell r="I910">
            <v>1.3</v>
          </cell>
          <cell r="J910"/>
          <cell r="K910"/>
          <cell r="L910"/>
          <cell r="M910"/>
          <cell r="N910">
            <v>53</v>
          </cell>
          <cell r="O910">
            <v>1.5</v>
          </cell>
          <cell r="P910"/>
          <cell r="Q910"/>
          <cell r="R910">
            <v>2.7</v>
          </cell>
          <cell r="S910">
            <v>8</v>
          </cell>
          <cell r="T910">
            <v>1.1000000000000001</v>
          </cell>
          <cell r="U910"/>
          <cell r="V910"/>
          <cell r="W910"/>
          <cell r="X910"/>
          <cell r="Y910"/>
          <cell r="Z910"/>
          <cell r="AA910"/>
          <cell r="AB910"/>
          <cell r="AC910"/>
          <cell r="AD910"/>
          <cell r="AE910"/>
          <cell r="AF910"/>
          <cell r="AG910"/>
          <cell r="AH910"/>
          <cell r="AI910"/>
          <cell r="AJ910"/>
          <cell r="AK910"/>
          <cell r="AL910"/>
          <cell r="AM910"/>
          <cell r="AN910"/>
          <cell r="AO910"/>
          <cell r="AP910"/>
          <cell r="AQ910"/>
          <cell r="AR910"/>
          <cell r="AS910"/>
        </row>
        <row r="911">
          <cell r="A911">
            <v>18</v>
          </cell>
          <cell r="B911" t="str">
            <v>Pão ralado</v>
          </cell>
          <cell r="C911" t="str">
            <v>Cereais e produtos à base de cereais</v>
          </cell>
          <cell r="D911" t="str">
            <v>Pão e produtos similares</v>
          </cell>
          <cell r="E911" t="str">
            <v>Produtos de pão adicionais</v>
          </cell>
          <cell r="F911">
            <v>359</v>
          </cell>
          <cell r="G911">
            <v>1520</v>
          </cell>
          <cell r="H911">
            <v>2.2999999999999998</v>
          </cell>
          <cell r="I911">
            <v>0.6</v>
          </cell>
          <cell r="J911">
            <v>0.5</v>
          </cell>
          <cell r="K911">
            <v>0.6</v>
          </cell>
          <cell r="L911">
            <v>0.5</v>
          </cell>
          <cell r="M911">
            <v>0.1</v>
          </cell>
          <cell r="N911">
            <v>71.599999999999994</v>
          </cell>
          <cell r="O911">
            <v>2.6</v>
          </cell>
          <cell r="P911">
            <v>0</v>
          </cell>
          <cell r="Q911">
            <v>69</v>
          </cell>
          <cell r="R911">
            <v>3.4</v>
          </cell>
          <cell r="S911">
            <v>11.2</v>
          </cell>
          <cell r="T911">
            <v>1.1000000000000001</v>
          </cell>
          <cell r="U911">
            <v>0</v>
          </cell>
          <cell r="V911">
            <v>9.4</v>
          </cell>
          <cell r="W911">
            <v>0</v>
          </cell>
          <cell r="X911">
            <v>0</v>
          </cell>
          <cell r="Y911">
            <v>0</v>
          </cell>
          <cell r="Z911">
            <v>0</v>
          </cell>
          <cell r="AA911">
            <v>0</v>
          </cell>
          <cell r="AB911">
            <v>0</v>
          </cell>
          <cell r="AC911">
            <v>0.04</v>
          </cell>
          <cell r="AD911">
            <v>0.24</v>
          </cell>
          <cell r="AE911">
            <v>1.7</v>
          </cell>
          <cell r="AF911">
            <v>3.8</v>
          </cell>
          <cell r="AG911">
            <v>2.1</v>
          </cell>
          <cell r="AH911">
            <v>0.06</v>
          </cell>
          <cell r="AI911">
            <v>0</v>
          </cell>
          <cell r="AJ911">
            <v>0</v>
          </cell>
          <cell r="AK911">
            <v>17</v>
          </cell>
          <cell r="AL911">
            <v>2.1</v>
          </cell>
          <cell r="AM911">
            <v>430</v>
          </cell>
          <cell r="AN911">
            <v>160</v>
          </cell>
          <cell r="AO911">
            <v>57</v>
          </cell>
          <cell r="AP911">
            <v>220</v>
          </cell>
          <cell r="AQ911">
            <v>40</v>
          </cell>
          <cell r="AR911">
            <v>2.9</v>
          </cell>
          <cell r="AS911">
            <v>1</v>
          </cell>
          <cell r="AU911">
            <v>1</v>
          </cell>
        </row>
        <row r="912">
          <cell r="A912">
            <v>679</v>
          </cell>
          <cell r="B912" t="str">
            <v>Papaia</v>
          </cell>
          <cell r="C912" t="str">
            <v>Frutos e produtos derivados de frutos</v>
          </cell>
          <cell r="D912" t="str">
            <v>Fruta utilizada como fruta</v>
          </cell>
          <cell r="E912" t="str">
            <v>Frutos diversos com casca não comestível, grandes</v>
          </cell>
          <cell r="F912">
            <v>45</v>
          </cell>
          <cell r="G912">
            <v>190</v>
          </cell>
          <cell r="H912">
            <v>0.1</v>
          </cell>
          <cell r="I912">
            <v>0</v>
          </cell>
          <cell r="J912">
            <v>0.1</v>
          </cell>
          <cell r="K912">
            <v>0</v>
          </cell>
          <cell r="L912">
            <v>0</v>
          </cell>
          <cell r="M912">
            <v>0</v>
          </cell>
          <cell r="N912">
            <v>9.1</v>
          </cell>
          <cell r="O912">
            <v>6</v>
          </cell>
          <cell r="P912">
            <v>0</v>
          </cell>
          <cell r="Q912">
            <v>0</v>
          </cell>
          <cell r="R912">
            <v>2.2999999999999998</v>
          </cell>
          <cell r="S912">
            <v>0.6</v>
          </cell>
          <cell r="T912">
            <v>0.1</v>
          </cell>
          <cell r="U912">
            <v>0</v>
          </cell>
          <cell r="V912">
            <v>88.2</v>
          </cell>
          <cell r="W912">
            <v>0.2</v>
          </cell>
          <cell r="X912">
            <v>0</v>
          </cell>
          <cell r="Y912">
            <v>135</v>
          </cell>
          <cell r="Z912">
            <v>810</v>
          </cell>
          <cell r="AA912">
            <v>0</v>
          </cell>
          <cell r="AB912">
            <v>1.5</v>
          </cell>
          <cell r="AC912">
            <v>0.03</v>
          </cell>
          <cell r="AD912">
            <v>0.04</v>
          </cell>
          <cell r="AE912">
            <v>0.3</v>
          </cell>
          <cell r="AF912">
            <v>0.4</v>
          </cell>
          <cell r="AG912">
            <v>0.1</v>
          </cell>
          <cell r="AH912">
            <v>0.03</v>
          </cell>
          <cell r="AI912">
            <v>0</v>
          </cell>
          <cell r="AJ912">
            <v>68</v>
          </cell>
          <cell r="AK912">
            <v>1</v>
          </cell>
          <cell r="AL912">
            <v>0.59</v>
          </cell>
          <cell r="AM912">
            <v>22</v>
          </cell>
          <cell r="AN912">
            <v>210</v>
          </cell>
          <cell r="AO912">
            <v>21</v>
          </cell>
          <cell r="AP912">
            <v>16</v>
          </cell>
          <cell r="AQ912">
            <v>24</v>
          </cell>
          <cell r="AR912">
            <v>0.4</v>
          </cell>
          <cell r="AS912">
            <v>0.1</v>
          </cell>
        </row>
        <row r="913">
          <cell r="A913">
            <v>1900000103</v>
          </cell>
          <cell r="B913" t="str">
            <v>Papaia desidratada</v>
          </cell>
          <cell r="C913" t="str">
            <v>Frutos e produtos derivados de frutos</v>
          </cell>
          <cell r="D913" t="str">
            <v>Produtos de frutos processados</v>
          </cell>
          <cell r="E913" t="str">
            <v>Frutos secados</v>
          </cell>
          <cell r="F913">
            <v>361</v>
          </cell>
          <cell r="G913">
            <v>1530</v>
          </cell>
          <cell r="H913">
            <v>0.8</v>
          </cell>
          <cell r="I913">
            <v>0</v>
          </cell>
          <cell r="J913">
            <v>0.8</v>
          </cell>
          <cell r="K913">
            <v>0</v>
          </cell>
          <cell r="L913">
            <v>0</v>
          </cell>
          <cell r="M913">
            <v>0</v>
          </cell>
          <cell r="N913">
            <v>73.3</v>
          </cell>
          <cell r="O913">
            <v>48.3</v>
          </cell>
          <cell r="P913">
            <v>0</v>
          </cell>
          <cell r="Q913">
            <v>0</v>
          </cell>
          <cell r="R913">
            <v>18.5</v>
          </cell>
          <cell r="S913">
            <v>4.8</v>
          </cell>
          <cell r="T913">
            <v>0.4</v>
          </cell>
          <cell r="U913">
            <v>0</v>
          </cell>
          <cell r="V913">
            <v>5</v>
          </cell>
          <cell r="W913">
            <v>1.6</v>
          </cell>
          <cell r="X913">
            <v>0</v>
          </cell>
          <cell r="AA913">
            <v>0</v>
          </cell>
          <cell r="AB913">
            <v>12.08</v>
          </cell>
          <cell r="AD913">
            <v>0.32</v>
          </cell>
          <cell r="AE913">
            <v>2.42</v>
          </cell>
          <cell r="AF913">
            <v>3.22</v>
          </cell>
          <cell r="AG913">
            <v>0.81</v>
          </cell>
          <cell r="AH913">
            <v>0.24</v>
          </cell>
          <cell r="AI913">
            <v>0</v>
          </cell>
          <cell r="AK913">
            <v>8.1</v>
          </cell>
          <cell r="AL913">
            <v>4.75</v>
          </cell>
          <cell r="AM913">
            <v>180</v>
          </cell>
          <cell r="AN913">
            <v>1690</v>
          </cell>
          <cell r="AO913">
            <v>170</v>
          </cell>
          <cell r="AP913">
            <v>130</v>
          </cell>
          <cell r="AQ913">
            <v>190</v>
          </cell>
          <cell r="AR913">
            <v>3.2</v>
          </cell>
          <cell r="AS913">
            <v>0.8</v>
          </cell>
        </row>
        <row r="914">
          <cell r="A914">
            <v>852</v>
          </cell>
          <cell r="B914" t="str">
            <v>Pargo legítimo assado com cebola, tomate e azeite</v>
          </cell>
          <cell r="C914" t="str">
            <v>Pratos compostos</v>
          </cell>
          <cell r="D914" t="str">
            <v>Pratos, incl. refeições prontas a comer (excluindo sopas e saladas)</v>
          </cell>
          <cell r="E914" t="str">
            <v>Pratos, excluindo pratos  de massa ou arroz, sanduíches e pizza</v>
          </cell>
          <cell r="F914">
            <v>136</v>
          </cell>
          <cell r="G914">
            <v>569</v>
          </cell>
          <cell r="H914">
            <v>6.7</v>
          </cell>
          <cell r="I914">
            <v>0.9</v>
          </cell>
          <cell r="J914">
            <v>5.0999999999999996</v>
          </cell>
          <cell r="K914">
            <v>0.6</v>
          </cell>
          <cell r="L914">
            <v>0.46200000000000002</v>
          </cell>
          <cell r="M914">
            <v>0</v>
          </cell>
          <cell r="N914">
            <v>1.4</v>
          </cell>
          <cell r="O914">
            <v>1.2</v>
          </cell>
          <cell r="P914">
            <v>0.1</v>
          </cell>
          <cell r="Q914">
            <v>0.1</v>
          </cell>
          <cell r="R914">
            <v>0.5</v>
          </cell>
          <cell r="S914">
            <v>15.9</v>
          </cell>
          <cell r="T914">
            <v>0.9</v>
          </cell>
          <cell r="U914">
            <v>0.8</v>
          </cell>
          <cell r="V914">
            <v>72.099999999999994</v>
          </cell>
          <cell r="W914">
            <v>0</v>
          </cell>
          <cell r="X914">
            <v>31</v>
          </cell>
          <cell r="Y914">
            <v>25</v>
          </cell>
          <cell r="Z914">
            <v>123</v>
          </cell>
          <cell r="AA914">
            <v>6.3</v>
          </cell>
          <cell r="AB914">
            <v>1.59</v>
          </cell>
          <cell r="AC914">
            <v>0.18</v>
          </cell>
          <cell r="AD914">
            <v>0.02</v>
          </cell>
          <cell r="AE914">
            <v>3.4</v>
          </cell>
          <cell r="AF914">
            <v>7.02</v>
          </cell>
          <cell r="AG914">
            <v>2.93</v>
          </cell>
          <cell r="AH914">
            <v>0.42</v>
          </cell>
          <cell r="AI914">
            <v>1.5</v>
          </cell>
          <cell r="AJ914">
            <v>4.5999999999999996</v>
          </cell>
          <cell r="AK914">
            <v>11</v>
          </cell>
          <cell r="AL914">
            <v>2.08</v>
          </cell>
          <cell r="AM914">
            <v>370</v>
          </cell>
          <cell r="AN914">
            <v>410</v>
          </cell>
          <cell r="AO914">
            <v>13</v>
          </cell>
          <cell r="AP914">
            <v>200</v>
          </cell>
          <cell r="AQ914">
            <v>33</v>
          </cell>
          <cell r="AR914">
            <v>0.8</v>
          </cell>
          <cell r="AS914">
            <v>0.7</v>
          </cell>
        </row>
        <row r="915">
          <cell r="A915">
            <v>851</v>
          </cell>
          <cell r="B915" t="str">
            <v>Pargo legítimo cozido</v>
          </cell>
          <cell r="C915" t="str">
            <v>Peixes, mariscos, anfíbios, répteis e invertebrados</v>
          </cell>
          <cell r="D915" t="str">
            <v>Peixe (músculo)</v>
          </cell>
          <cell r="E915" t="str">
            <v>Peixe de mar</v>
          </cell>
          <cell r="F915">
            <v>82</v>
          </cell>
          <cell r="G915">
            <v>348</v>
          </cell>
          <cell r="H915">
            <v>0.3</v>
          </cell>
          <cell r="I915">
            <v>0</v>
          </cell>
          <cell r="J915">
            <v>0</v>
          </cell>
          <cell r="K915">
            <v>0.2</v>
          </cell>
          <cell r="L915">
            <v>0</v>
          </cell>
          <cell r="M915">
            <v>0</v>
          </cell>
          <cell r="N915">
            <v>0</v>
          </cell>
          <cell r="O915">
            <v>0</v>
          </cell>
          <cell r="P915">
            <v>0</v>
          </cell>
          <cell r="Q915">
            <v>0</v>
          </cell>
          <cell r="R915">
            <v>0</v>
          </cell>
          <cell r="S915">
            <v>19.8</v>
          </cell>
          <cell r="T915">
            <v>0.8</v>
          </cell>
          <cell r="U915">
            <v>0</v>
          </cell>
          <cell r="V915">
            <v>77.8</v>
          </cell>
          <cell r="W915">
            <v>0</v>
          </cell>
          <cell r="X915">
            <v>41</v>
          </cell>
          <cell r="Y915">
            <v>6</v>
          </cell>
          <cell r="Z915">
            <v>0</v>
          </cell>
          <cell r="AA915">
            <v>8.8000000000000007</v>
          </cell>
          <cell r="AB915">
            <v>0.49</v>
          </cell>
          <cell r="AC915">
            <v>0.2</v>
          </cell>
          <cell r="AD915">
            <v>0.02</v>
          </cell>
          <cell r="AE915">
            <v>4.9000000000000004</v>
          </cell>
          <cell r="AF915">
            <v>8.6</v>
          </cell>
          <cell r="AG915">
            <v>3.7</v>
          </cell>
          <cell r="AH915">
            <v>0.38</v>
          </cell>
          <cell r="AI915">
            <v>1.8</v>
          </cell>
          <cell r="AJ915">
            <v>0</v>
          </cell>
          <cell r="AK915">
            <v>9.8000000000000007</v>
          </cell>
          <cell r="AL915">
            <v>2.1</v>
          </cell>
          <cell r="AM915">
            <v>330</v>
          </cell>
          <cell r="AN915">
            <v>420</v>
          </cell>
          <cell r="AO915">
            <v>6</v>
          </cell>
          <cell r="AP915">
            <v>250</v>
          </cell>
          <cell r="AQ915">
            <v>46</v>
          </cell>
          <cell r="AR915">
            <v>0.8</v>
          </cell>
          <cell r="AS915">
            <v>0.8</v>
          </cell>
          <cell r="AU915">
            <v>110</v>
          </cell>
        </row>
        <row r="916">
          <cell r="A916">
            <v>850</v>
          </cell>
          <cell r="B916" t="str">
            <v>Pargo legítimo cru</v>
          </cell>
          <cell r="C916" t="str">
            <v>Peixes, mariscos, anfíbios, répteis e invertebrados</v>
          </cell>
          <cell r="D916" t="str">
            <v>Peixe (músculo)</v>
          </cell>
          <cell r="E916" t="str">
            <v>Peixe de mar</v>
          </cell>
          <cell r="F916">
            <v>79</v>
          </cell>
          <cell r="G916">
            <v>337</v>
          </cell>
          <cell r="H916">
            <v>0.2</v>
          </cell>
          <cell r="I916">
            <v>0</v>
          </cell>
          <cell r="J916">
            <v>0</v>
          </cell>
          <cell r="K916">
            <v>0.1</v>
          </cell>
          <cell r="L916">
            <v>0</v>
          </cell>
          <cell r="M916">
            <v>0</v>
          </cell>
          <cell r="N916">
            <v>0</v>
          </cell>
          <cell r="O916">
            <v>0</v>
          </cell>
          <cell r="P916">
            <v>0</v>
          </cell>
          <cell r="Q916">
            <v>0</v>
          </cell>
          <cell r="R916">
            <v>0</v>
          </cell>
          <cell r="S916">
            <v>19.399999999999999</v>
          </cell>
          <cell r="T916">
            <v>0.2</v>
          </cell>
          <cell r="U916">
            <v>0</v>
          </cell>
          <cell r="V916">
            <v>78.5</v>
          </cell>
          <cell r="W916">
            <v>0</v>
          </cell>
          <cell r="X916">
            <v>38</v>
          </cell>
          <cell r="Y916">
            <v>6</v>
          </cell>
          <cell r="Z916">
            <v>0</v>
          </cell>
          <cell r="AA916">
            <v>9</v>
          </cell>
          <cell r="AB916">
            <v>0.45</v>
          </cell>
          <cell r="AC916">
            <v>0.25</v>
          </cell>
          <cell r="AD916">
            <v>0.02</v>
          </cell>
          <cell r="AE916">
            <v>4.8</v>
          </cell>
          <cell r="AF916">
            <v>8.4</v>
          </cell>
          <cell r="AG916">
            <v>3.6</v>
          </cell>
          <cell r="AH916">
            <v>0.5</v>
          </cell>
          <cell r="AI916">
            <v>2.1</v>
          </cell>
          <cell r="AJ916">
            <v>0</v>
          </cell>
          <cell r="AK916">
            <v>10</v>
          </cell>
          <cell r="AL916">
            <v>1.3</v>
          </cell>
          <cell r="AM916">
            <v>65</v>
          </cell>
          <cell r="AN916">
            <v>450</v>
          </cell>
          <cell r="AO916">
            <v>7</v>
          </cell>
          <cell r="AP916">
            <v>260</v>
          </cell>
          <cell r="AQ916">
            <v>36</v>
          </cell>
          <cell r="AR916">
            <v>0.7</v>
          </cell>
          <cell r="AS916">
            <v>0.7</v>
          </cell>
        </row>
        <row r="917">
          <cell r="A917">
            <v>855</v>
          </cell>
          <cell r="B917" t="str">
            <v>Pargo mulato assado com cebola, tomate e azeite</v>
          </cell>
          <cell r="C917" t="str">
            <v>Pratos compostos</v>
          </cell>
          <cell r="D917" t="str">
            <v>Pratos, incl. refeições prontas a comer (excluindo sopas e saladas)</v>
          </cell>
          <cell r="E917" t="str">
            <v>Pratos, excluindo pratos  de massa ou arroz, sanduíches e pizza</v>
          </cell>
          <cell r="F917">
            <v>137</v>
          </cell>
          <cell r="G917">
            <v>572</v>
          </cell>
          <cell r="H917">
            <v>7.1</v>
          </cell>
          <cell r="I917">
            <v>1</v>
          </cell>
          <cell r="J917">
            <v>5.0999999999999996</v>
          </cell>
          <cell r="K917">
            <v>0.7</v>
          </cell>
          <cell r="L917">
            <v>0.46200000000000002</v>
          </cell>
          <cell r="M917">
            <v>0</v>
          </cell>
          <cell r="N917">
            <v>1.4</v>
          </cell>
          <cell r="O917">
            <v>1.2</v>
          </cell>
          <cell r="P917">
            <v>0.1</v>
          </cell>
          <cell r="Q917">
            <v>0.1</v>
          </cell>
          <cell r="R917">
            <v>0.5</v>
          </cell>
          <cell r="S917">
            <v>15.2</v>
          </cell>
          <cell r="T917">
            <v>1</v>
          </cell>
          <cell r="U917">
            <v>0.8</v>
          </cell>
          <cell r="V917">
            <v>73</v>
          </cell>
          <cell r="W917">
            <v>0</v>
          </cell>
          <cell r="X917">
            <v>27</v>
          </cell>
          <cell r="Y917">
            <v>25</v>
          </cell>
          <cell r="Z917">
            <v>123</v>
          </cell>
          <cell r="AA917">
            <v>0.6</v>
          </cell>
          <cell r="AB917">
            <v>2.75</v>
          </cell>
          <cell r="AC917">
            <v>0.11</v>
          </cell>
          <cell r="AD917">
            <v>0.05</v>
          </cell>
          <cell r="AE917">
            <v>1.3</v>
          </cell>
          <cell r="AF917">
            <v>4.37</v>
          </cell>
          <cell r="AG917">
            <v>2.85</v>
          </cell>
          <cell r="AH917">
            <v>0.22</v>
          </cell>
          <cell r="AI917">
            <v>0.94</v>
          </cell>
          <cell r="AJ917">
            <v>4.5999999999999996</v>
          </cell>
          <cell r="AK917">
            <v>8.9</v>
          </cell>
          <cell r="AL917">
            <v>1.92</v>
          </cell>
          <cell r="AM917">
            <v>380</v>
          </cell>
          <cell r="AN917">
            <v>320</v>
          </cell>
          <cell r="AO917">
            <v>18</v>
          </cell>
          <cell r="AP917">
            <v>140</v>
          </cell>
          <cell r="AQ917">
            <v>28</v>
          </cell>
          <cell r="AR917">
            <v>0.6</v>
          </cell>
          <cell r="AS917">
            <v>0.7</v>
          </cell>
        </row>
        <row r="918">
          <cell r="A918">
            <v>854</v>
          </cell>
          <cell r="B918" t="str">
            <v>Pargo mulato cozido</v>
          </cell>
          <cell r="C918" t="str">
            <v>Peixes, mariscos, anfíbios, répteis e invertebrados</v>
          </cell>
          <cell r="D918" t="str">
            <v>Peixe (músculo)</v>
          </cell>
          <cell r="E918" t="str">
            <v>Peixe de mar</v>
          </cell>
          <cell r="F918">
            <v>85</v>
          </cell>
          <cell r="G918">
            <v>360</v>
          </cell>
          <cell r="H918">
            <v>1</v>
          </cell>
          <cell r="I918">
            <v>0.1</v>
          </cell>
          <cell r="J918">
            <v>0.1</v>
          </cell>
          <cell r="K918">
            <v>0.3</v>
          </cell>
          <cell r="L918">
            <v>0.1</v>
          </cell>
          <cell r="M918">
            <v>0</v>
          </cell>
          <cell r="N918">
            <v>0</v>
          </cell>
          <cell r="O918">
            <v>0</v>
          </cell>
          <cell r="P918">
            <v>0</v>
          </cell>
          <cell r="Q918">
            <v>0</v>
          </cell>
          <cell r="R918">
            <v>0</v>
          </cell>
          <cell r="S918">
            <v>19</v>
          </cell>
          <cell r="T918">
            <v>0.9</v>
          </cell>
          <cell r="U918">
            <v>0</v>
          </cell>
          <cell r="V918">
            <v>78.3</v>
          </cell>
          <cell r="W918">
            <v>0</v>
          </cell>
          <cell r="X918">
            <v>37</v>
          </cell>
          <cell r="Y918">
            <v>6</v>
          </cell>
          <cell r="Z918">
            <v>0</v>
          </cell>
          <cell r="AA918">
            <v>0.9</v>
          </cell>
          <cell r="AB918">
            <v>2.1</v>
          </cell>
          <cell r="AC918">
            <v>0.11</v>
          </cell>
          <cell r="AD918">
            <v>0.05</v>
          </cell>
          <cell r="AE918">
            <v>1.2</v>
          </cell>
          <cell r="AF918">
            <v>5</v>
          </cell>
          <cell r="AG918">
            <v>3.5</v>
          </cell>
          <cell r="AH918">
            <v>0.17</v>
          </cell>
          <cell r="AI918">
            <v>1.1000000000000001</v>
          </cell>
          <cell r="AJ918">
            <v>0</v>
          </cell>
          <cell r="AK918">
            <v>6.8</v>
          </cell>
          <cell r="AL918">
            <v>1.7</v>
          </cell>
          <cell r="AM918">
            <v>340</v>
          </cell>
          <cell r="AN918">
            <v>300</v>
          </cell>
          <cell r="AO918">
            <v>10</v>
          </cell>
          <cell r="AP918">
            <v>170</v>
          </cell>
          <cell r="AQ918">
            <v>37</v>
          </cell>
          <cell r="AR918">
            <v>0.5</v>
          </cell>
          <cell r="AS918">
            <v>0.9</v>
          </cell>
          <cell r="AU918">
            <v>110</v>
          </cell>
        </row>
        <row r="919">
          <cell r="A919">
            <v>853</v>
          </cell>
          <cell r="B919" t="str">
            <v>Pargo mulato cru</v>
          </cell>
          <cell r="C919" t="str">
            <v>Peixes, mariscos, anfíbios, répteis e invertebrados</v>
          </cell>
          <cell r="D919" t="str">
            <v>Peixe (músculo)</v>
          </cell>
          <cell r="E919" t="str">
            <v>Peixe de mar</v>
          </cell>
          <cell r="F919">
            <v>80</v>
          </cell>
          <cell r="G919">
            <v>340</v>
          </cell>
          <cell r="H919">
            <v>0.7</v>
          </cell>
          <cell r="I919">
            <v>0.1</v>
          </cell>
          <cell r="J919">
            <v>0.1</v>
          </cell>
          <cell r="K919">
            <v>0.2</v>
          </cell>
          <cell r="L919">
            <v>0</v>
          </cell>
          <cell r="M919">
            <v>0</v>
          </cell>
          <cell r="N919">
            <v>0</v>
          </cell>
          <cell r="O919">
            <v>0</v>
          </cell>
          <cell r="P919">
            <v>0</v>
          </cell>
          <cell r="Q919">
            <v>0</v>
          </cell>
          <cell r="R919">
            <v>0</v>
          </cell>
          <cell r="S919">
            <v>18.5</v>
          </cell>
          <cell r="T919">
            <v>0.2</v>
          </cell>
          <cell r="U919">
            <v>0</v>
          </cell>
          <cell r="V919">
            <v>79.599999999999994</v>
          </cell>
          <cell r="W919">
            <v>0</v>
          </cell>
          <cell r="X919">
            <v>34</v>
          </cell>
          <cell r="Y919">
            <v>6</v>
          </cell>
          <cell r="Z919">
            <v>0</v>
          </cell>
          <cell r="AA919">
            <v>0.9</v>
          </cell>
          <cell r="AB919">
            <v>1.9</v>
          </cell>
          <cell r="AC919">
            <v>0.13</v>
          </cell>
          <cell r="AD919">
            <v>0.06</v>
          </cell>
          <cell r="AE919">
            <v>1.6</v>
          </cell>
          <cell r="AF919">
            <v>5.0999999999999996</v>
          </cell>
          <cell r="AG919">
            <v>3.5</v>
          </cell>
          <cell r="AH919">
            <v>0.22</v>
          </cell>
          <cell r="AI919">
            <v>1.3</v>
          </cell>
          <cell r="AJ919">
            <v>0</v>
          </cell>
          <cell r="AK919">
            <v>7</v>
          </cell>
          <cell r="AL919">
            <v>1.1000000000000001</v>
          </cell>
          <cell r="AM919">
            <v>81</v>
          </cell>
          <cell r="AN919">
            <v>320</v>
          </cell>
          <cell r="AO919">
            <v>12</v>
          </cell>
          <cell r="AP919">
            <v>180</v>
          </cell>
          <cell r="AQ919">
            <v>28</v>
          </cell>
          <cell r="AR919">
            <v>0.5</v>
          </cell>
          <cell r="AS919">
            <v>0.8</v>
          </cell>
        </row>
        <row r="920">
          <cell r="A920">
            <v>356</v>
          </cell>
          <cell r="B920" t="str">
            <v xml:space="preserve">Pasta de fígado de aves (paté), caseira </v>
          </cell>
          <cell r="C920" t="str">
            <v>Carne e produtos cárneos</v>
          </cell>
          <cell r="D920" t="str">
            <v>Especialidades de carne</v>
          </cell>
          <cell r="E920" t="str">
            <v>Especialidades para barrar à base de fígado</v>
          </cell>
          <cell r="F920">
            <v>289</v>
          </cell>
          <cell r="G920">
            <v>1210</v>
          </cell>
          <cell r="H920">
            <v>17.600000000000001</v>
          </cell>
          <cell r="I920">
            <v>5.6</v>
          </cell>
          <cell r="J920">
            <v>7.2</v>
          </cell>
          <cell r="K920">
            <v>2.7</v>
          </cell>
          <cell r="L920">
            <v>2.39</v>
          </cell>
          <cell r="M920">
            <v>0.1</v>
          </cell>
          <cell r="N920">
            <v>4.5999999999999996</v>
          </cell>
          <cell r="O920">
            <v>0.5</v>
          </cell>
          <cell r="P920">
            <v>0</v>
          </cell>
          <cell r="Q920">
            <v>4.0999999999999996</v>
          </cell>
          <cell r="R920">
            <v>0.3</v>
          </cell>
          <cell r="S920">
            <v>27</v>
          </cell>
          <cell r="T920">
            <v>1.9</v>
          </cell>
          <cell r="U920">
            <v>0.5</v>
          </cell>
          <cell r="V920">
            <v>47.1</v>
          </cell>
          <cell r="W920">
            <v>0</v>
          </cell>
          <cell r="X920">
            <v>170</v>
          </cell>
          <cell r="Y920">
            <v>55</v>
          </cell>
          <cell r="Z920">
            <v>5</v>
          </cell>
          <cell r="AA920">
            <v>0.5</v>
          </cell>
          <cell r="AB920">
            <v>0.49</v>
          </cell>
          <cell r="AC920">
            <v>0.28000000000000003</v>
          </cell>
          <cell r="AD920">
            <v>0.43</v>
          </cell>
          <cell r="AE920">
            <v>5.0999999999999996</v>
          </cell>
          <cell r="AF920">
            <v>11.2</v>
          </cell>
          <cell r="AG920">
            <v>5.51</v>
          </cell>
          <cell r="AH920">
            <v>0.37</v>
          </cell>
          <cell r="AI920">
            <v>1.7</v>
          </cell>
          <cell r="AJ920">
            <v>0</v>
          </cell>
          <cell r="AK920">
            <v>22</v>
          </cell>
          <cell r="AL920">
            <v>2.79</v>
          </cell>
          <cell r="AM920">
            <v>750</v>
          </cell>
          <cell r="AN920">
            <v>300</v>
          </cell>
          <cell r="AO920">
            <v>31</v>
          </cell>
          <cell r="AP920">
            <v>230</v>
          </cell>
          <cell r="AQ920">
            <v>31</v>
          </cell>
          <cell r="AR920">
            <v>2.2999999999999998</v>
          </cell>
          <cell r="AS920">
            <v>2.2999999999999998</v>
          </cell>
        </row>
        <row r="921">
          <cell r="A921">
            <v>355</v>
          </cell>
          <cell r="B921" t="str">
            <v>Pasta de fígado de porco (paté)</v>
          </cell>
          <cell r="C921" t="str">
            <v>Carne e produtos cárneos</v>
          </cell>
          <cell r="D921" t="str">
            <v>Especialidades de carne</v>
          </cell>
          <cell r="E921" t="str">
            <v>Especialidades para barrar à base de fígado</v>
          </cell>
          <cell r="F921">
            <v>363</v>
          </cell>
          <cell r="G921">
            <v>1500</v>
          </cell>
          <cell r="H921">
            <v>34.5</v>
          </cell>
          <cell r="I921">
            <v>10</v>
          </cell>
          <cell r="J921">
            <v>10.7</v>
          </cell>
          <cell r="K921">
            <v>1</v>
          </cell>
          <cell r="L921">
            <v>0.9</v>
          </cell>
          <cell r="M921">
            <v>0.1</v>
          </cell>
          <cell r="N921">
            <v>3.2</v>
          </cell>
          <cell r="O921">
            <v>2.6</v>
          </cell>
          <cell r="P921">
            <v>0</v>
          </cell>
          <cell r="Q921">
            <v>0.6</v>
          </cell>
          <cell r="R921">
            <v>0</v>
          </cell>
          <cell r="S921">
            <v>10</v>
          </cell>
          <cell r="T921">
            <v>2</v>
          </cell>
          <cell r="U921">
            <v>0</v>
          </cell>
          <cell r="V921">
            <v>50</v>
          </cell>
          <cell r="W921">
            <v>0</v>
          </cell>
          <cell r="X921">
            <v>170</v>
          </cell>
          <cell r="Y921">
            <v>4500</v>
          </cell>
          <cell r="Z921">
            <v>0</v>
          </cell>
          <cell r="AA921">
            <v>0.6</v>
          </cell>
          <cell r="AB921">
            <v>0.15</v>
          </cell>
          <cell r="AC921">
            <v>0.13</v>
          </cell>
          <cell r="AD921">
            <v>0.55000000000000004</v>
          </cell>
          <cell r="AE921">
            <v>4</v>
          </cell>
          <cell r="AF921">
            <v>6.1</v>
          </cell>
          <cell r="AG921">
            <v>2.1</v>
          </cell>
          <cell r="AH921">
            <v>0.19</v>
          </cell>
          <cell r="AI921">
            <v>6</v>
          </cell>
          <cell r="AJ921">
            <v>1</v>
          </cell>
          <cell r="AK921">
            <v>68</v>
          </cell>
          <cell r="AL921">
            <v>2.2999999999999998</v>
          </cell>
          <cell r="AM921">
            <v>790</v>
          </cell>
          <cell r="AN921">
            <v>160</v>
          </cell>
          <cell r="AO921">
            <v>18</v>
          </cell>
          <cell r="AP921">
            <v>240</v>
          </cell>
          <cell r="AQ921">
            <v>11</v>
          </cell>
          <cell r="AR921">
            <v>4</v>
          </cell>
          <cell r="AS921">
            <v>3</v>
          </cell>
        </row>
        <row r="922">
          <cell r="A922">
            <v>953</v>
          </cell>
          <cell r="B922" t="str">
            <v>Pastel de bacalhau</v>
          </cell>
          <cell r="C922" t="str">
            <v>Pratos compostos</v>
          </cell>
          <cell r="D922" t="str">
            <v>Pratos, incl. refeições prontas a comer (excluindo sopas e saladas)</v>
          </cell>
          <cell r="E922" t="str">
            <v>Pratos, excluindo pratos  de massa ou arroz, sanduíches e pizza</v>
          </cell>
          <cell r="F922">
            <v>227</v>
          </cell>
          <cell r="G922">
            <v>949</v>
          </cell>
          <cell r="H922">
            <v>13.4</v>
          </cell>
          <cell r="I922">
            <v>1.8</v>
          </cell>
          <cell r="J922">
            <v>3.1</v>
          </cell>
          <cell r="K922">
            <v>7.5</v>
          </cell>
          <cell r="L922">
            <v>7.4</v>
          </cell>
          <cell r="M922">
            <v>0</v>
          </cell>
          <cell r="N922">
            <v>12.3</v>
          </cell>
          <cell r="O922">
            <v>0.9</v>
          </cell>
          <cell r="P922">
            <v>0</v>
          </cell>
          <cell r="Q922">
            <v>11.4</v>
          </cell>
          <cell r="R922">
            <v>1.2</v>
          </cell>
          <cell r="S922">
            <v>13.8</v>
          </cell>
          <cell r="T922">
            <v>1.2</v>
          </cell>
          <cell r="U922">
            <v>0</v>
          </cell>
          <cell r="V922">
            <v>58.4</v>
          </cell>
          <cell r="W922">
            <v>0</v>
          </cell>
          <cell r="X922">
            <v>102</v>
          </cell>
          <cell r="Y922">
            <v>45</v>
          </cell>
          <cell r="Z922">
            <v>73</v>
          </cell>
          <cell r="AA922">
            <v>2.2999999999999998</v>
          </cell>
          <cell r="AB922">
            <v>7.4</v>
          </cell>
          <cell r="AC922">
            <v>0.14000000000000001</v>
          </cell>
          <cell r="AD922">
            <v>0.14000000000000001</v>
          </cell>
          <cell r="AE922">
            <v>1.2</v>
          </cell>
          <cell r="AF922">
            <v>4.0999999999999996</v>
          </cell>
          <cell r="AG922">
            <v>2.9</v>
          </cell>
          <cell r="AH922">
            <v>0.27</v>
          </cell>
          <cell r="AI922">
            <v>0.5</v>
          </cell>
          <cell r="AJ922">
            <v>10</v>
          </cell>
          <cell r="AK922">
            <v>32</v>
          </cell>
          <cell r="AL922">
            <v>2.1</v>
          </cell>
          <cell r="AM922">
            <v>470</v>
          </cell>
          <cell r="AN922">
            <v>290</v>
          </cell>
          <cell r="AO922">
            <v>52</v>
          </cell>
          <cell r="AP922">
            <v>120</v>
          </cell>
          <cell r="AQ922">
            <v>22</v>
          </cell>
          <cell r="AR922">
            <v>1.2</v>
          </cell>
          <cell r="AS922">
            <v>0.8</v>
          </cell>
        </row>
        <row r="923">
          <cell r="A923">
            <v>488</v>
          </cell>
          <cell r="B923" t="str">
            <v>Pastel de feijão</v>
          </cell>
          <cell r="C923" t="str">
            <v>Cereais e produtos à base de cereais</v>
          </cell>
          <cell r="D923" t="str">
            <v>Produtos de pastelaria fina</v>
          </cell>
          <cell r="E923" t="str">
            <v>Pastelaria diversa</v>
          </cell>
          <cell r="F923">
            <v>322</v>
          </cell>
          <cell r="G923">
            <v>1360</v>
          </cell>
          <cell r="H923">
            <v>9.4</v>
          </cell>
          <cell r="I923">
            <v>3.6</v>
          </cell>
          <cell r="J923">
            <v>2.9</v>
          </cell>
          <cell r="K923">
            <v>1</v>
          </cell>
          <cell r="L923">
            <v>0.9</v>
          </cell>
          <cell r="M923">
            <v>0.2</v>
          </cell>
          <cell r="N923">
            <v>52</v>
          </cell>
          <cell r="O923">
            <v>33.700000000000003</v>
          </cell>
          <cell r="P923">
            <v>0</v>
          </cell>
          <cell r="Q923">
            <v>18.3</v>
          </cell>
          <cell r="R923">
            <v>1.3</v>
          </cell>
          <cell r="S923">
            <v>6.8</v>
          </cell>
          <cell r="T923">
            <v>0.2</v>
          </cell>
          <cell r="U923">
            <v>0</v>
          </cell>
          <cell r="V923">
            <v>29.4</v>
          </cell>
          <cell r="W923">
            <v>0</v>
          </cell>
          <cell r="X923">
            <v>191</v>
          </cell>
          <cell r="Y923">
            <v>137</v>
          </cell>
          <cell r="Z923">
            <v>0</v>
          </cell>
          <cell r="AA923">
            <v>0.7</v>
          </cell>
          <cell r="AB923">
            <v>0.9</v>
          </cell>
          <cell r="AC923">
            <v>0.13</v>
          </cell>
          <cell r="AD923">
            <v>0.16</v>
          </cell>
          <cell r="AE923">
            <v>0.2</v>
          </cell>
          <cell r="AF923">
            <v>1.7</v>
          </cell>
          <cell r="AG923">
            <v>1.5</v>
          </cell>
          <cell r="AH923">
            <v>0.08</v>
          </cell>
          <cell r="AI923">
            <v>0.9</v>
          </cell>
          <cell r="AJ923">
            <v>0</v>
          </cell>
          <cell r="AK923">
            <v>23</v>
          </cell>
          <cell r="AL923">
            <v>1</v>
          </cell>
          <cell r="AM923">
            <v>71</v>
          </cell>
          <cell r="AN923">
            <v>120</v>
          </cell>
          <cell r="AO923">
            <v>34</v>
          </cell>
          <cell r="AP923">
            <v>110</v>
          </cell>
          <cell r="AQ923">
            <v>15</v>
          </cell>
          <cell r="AR923">
            <v>1.6</v>
          </cell>
          <cell r="AS923">
            <v>0.8</v>
          </cell>
        </row>
        <row r="924">
          <cell r="A924">
            <v>489</v>
          </cell>
          <cell r="B924" t="str">
            <v>Pastel de nata</v>
          </cell>
          <cell r="C924" t="str">
            <v>Cereais e produtos à base de cereais</v>
          </cell>
          <cell r="D924" t="str">
            <v>Produtos de pastelaria fina</v>
          </cell>
          <cell r="E924" t="str">
            <v>Bolos</v>
          </cell>
          <cell r="F924">
            <v>299</v>
          </cell>
          <cell r="G924">
            <v>1260</v>
          </cell>
          <cell r="H924">
            <v>10.199999999999999</v>
          </cell>
          <cell r="I924">
            <v>4.5999999999999996</v>
          </cell>
          <cell r="J924">
            <v>2.9</v>
          </cell>
          <cell r="K924">
            <v>1.3</v>
          </cell>
          <cell r="L924">
            <v>1.2</v>
          </cell>
          <cell r="M924">
            <v>0.3</v>
          </cell>
          <cell r="N924">
            <v>48.5</v>
          </cell>
          <cell r="O924">
            <v>28</v>
          </cell>
          <cell r="P924">
            <v>0</v>
          </cell>
          <cell r="Q924">
            <v>20.5</v>
          </cell>
          <cell r="R924">
            <v>1</v>
          </cell>
          <cell r="S924">
            <v>2.9</v>
          </cell>
          <cell r="T924">
            <v>0.4</v>
          </cell>
          <cell r="U924">
            <v>0</v>
          </cell>
          <cell r="V924">
            <v>36.799999999999997</v>
          </cell>
          <cell r="W924">
            <v>0</v>
          </cell>
          <cell r="X924">
            <v>72</v>
          </cell>
          <cell r="Y924">
            <v>98</v>
          </cell>
          <cell r="Z924">
            <v>4</v>
          </cell>
          <cell r="AA924">
            <v>0.2</v>
          </cell>
          <cell r="AB924">
            <v>0.4</v>
          </cell>
          <cell r="AC924">
            <v>0.1</v>
          </cell>
          <cell r="AD924">
            <v>7.0000000000000007E-2</v>
          </cell>
          <cell r="AE924">
            <v>0.4</v>
          </cell>
          <cell r="AF924">
            <v>1.3</v>
          </cell>
          <cell r="AG924">
            <v>0.9</v>
          </cell>
          <cell r="AH924">
            <v>0.05</v>
          </cell>
          <cell r="AI924">
            <v>0.15</v>
          </cell>
          <cell r="AJ924">
            <v>0</v>
          </cell>
          <cell r="AK924">
            <v>6.4</v>
          </cell>
          <cell r="AL924">
            <v>0.6</v>
          </cell>
          <cell r="AM924">
            <v>140</v>
          </cell>
          <cell r="AN924">
            <v>100</v>
          </cell>
          <cell r="AO924">
            <v>26</v>
          </cell>
          <cell r="AP924">
            <v>51</v>
          </cell>
          <cell r="AQ924">
            <v>7</v>
          </cell>
          <cell r="AR924">
            <v>1</v>
          </cell>
          <cell r="AS924">
            <v>0.2</v>
          </cell>
        </row>
        <row r="925">
          <cell r="A925">
            <v>370</v>
          </cell>
          <cell r="B925" t="str">
            <v>Pastel folhado</v>
          </cell>
          <cell r="C925" t="str">
            <v>Pratos compostos</v>
          </cell>
          <cell r="D925" t="str">
            <v>Pratos, incl. refeições prontas a comer (excluindo sopas e saladas)</v>
          </cell>
          <cell r="E925" t="str">
            <v>Sanduíches, pizzas e outros produtos similares recheados</v>
          </cell>
          <cell r="F925">
            <v>415</v>
          </cell>
          <cell r="G925">
            <v>1730</v>
          </cell>
          <cell r="H925">
            <v>26</v>
          </cell>
          <cell r="I925">
            <v>11.1</v>
          </cell>
          <cell r="J925">
            <v>8.8000000000000007</v>
          </cell>
          <cell r="K925">
            <v>2.9</v>
          </cell>
          <cell r="L925">
            <v>2.8</v>
          </cell>
          <cell r="M925">
            <v>2.4</v>
          </cell>
          <cell r="N925">
            <v>37.4</v>
          </cell>
          <cell r="O925">
            <v>2.1</v>
          </cell>
          <cell r="P925">
            <v>0.1</v>
          </cell>
          <cell r="Q925">
            <v>35.200000000000003</v>
          </cell>
          <cell r="R925">
            <v>1.5</v>
          </cell>
          <cell r="S925">
            <v>7.1</v>
          </cell>
          <cell r="T925">
            <v>1.5</v>
          </cell>
          <cell r="U925">
            <v>0</v>
          </cell>
          <cell r="V925">
            <v>27.6</v>
          </cell>
          <cell r="W925">
            <v>0</v>
          </cell>
          <cell r="X925">
            <v>79</v>
          </cell>
          <cell r="Y925">
            <v>175</v>
          </cell>
          <cell r="Z925">
            <v>0</v>
          </cell>
          <cell r="AA925">
            <v>0.1</v>
          </cell>
          <cell r="AB925">
            <v>0.3</v>
          </cell>
          <cell r="AC925">
            <v>0.17</v>
          </cell>
          <cell r="AD925">
            <v>0.1</v>
          </cell>
          <cell r="AE925">
            <v>0.6</v>
          </cell>
          <cell r="AF925">
            <v>2.1</v>
          </cell>
          <cell r="AG925">
            <v>1.5</v>
          </cell>
          <cell r="AH925">
            <v>0.12</v>
          </cell>
          <cell r="AI925">
            <v>0.35</v>
          </cell>
          <cell r="AJ925">
            <v>1</v>
          </cell>
          <cell r="AK925">
            <v>12</v>
          </cell>
          <cell r="AL925">
            <v>1.07</v>
          </cell>
          <cell r="AM925">
            <v>610</v>
          </cell>
          <cell r="AN925">
            <v>130</v>
          </cell>
          <cell r="AO925">
            <v>12</v>
          </cell>
          <cell r="AP925">
            <v>72</v>
          </cell>
          <cell r="AQ925">
            <v>23</v>
          </cell>
          <cell r="AR925">
            <v>1.1000000000000001</v>
          </cell>
          <cell r="AS925">
            <v>0.5</v>
          </cell>
        </row>
        <row r="926">
          <cell r="A926">
            <v>521</v>
          </cell>
          <cell r="B926" t="str">
            <v>Pastilha elástica</v>
          </cell>
          <cell r="C926" t="str">
            <v>Açúcar e similares, confeitaria e sobremesas doces à base de água</v>
          </cell>
          <cell r="D926" t="str">
            <v>Confeitaria incluindo chocolate</v>
          </cell>
          <cell r="E926" t="str">
            <v>Guloseimas (duras e moles)</v>
          </cell>
          <cell r="F926">
            <v>328</v>
          </cell>
          <cell r="G926">
            <v>1390</v>
          </cell>
          <cell r="H926">
            <v>0</v>
          </cell>
          <cell r="I926">
            <v>0</v>
          </cell>
          <cell r="J926">
            <v>0</v>
          </cell>
          <cell r="K926">
            <v>0</v>
          </cell>
          <cell r="L926">
            <v>0</v>
          </cell>
          <cell r="M926">
            <v>0</v>
          </cell>
          <cell r="N926">
            <v>75.099999999999994</v>
          </cell>
          <cell r="O926">
            <v>73.400000000000006</v>
          </cell>
          <cell r="P926">
            <v>0</v>
          </cell>
          <cell r="Q926">
            <v>1.7</v>
          </cell>
          <cell r="R926">
            <v>0</v>
          </cell>
          <cell r="S926">
            <v>6.9</v>
          </cell>
          <cell r="T926">
            <v>0.1</v>
          </cell>
          <cell r="U926">
            <v>0</v>
          </cell>
          <cell r="V926">
            <v>13</v>
          </cell>
          <cell r="W926">
            <v>0</v>
          </cell>
          <cell r="X926">
            <v>0</v>
          </cell>
          <cell r="Y926">
            <v>0</v>
          </cell>
          <cell r="Z926">
            <v>0</v>
          </cell>
          <cell r="AA926">
            <v>0</v>
          </cell>
          <cell r="AB926">
            <v>0</v>
          </cell>
          <cell r="AC926">
            <v>0</v>
          </cell>
          <cell r="AD926">
            <v>0</v>
          </cell>
          <cell r="AE926">
            <v>0</v>
          </cell>
          <cell r="AF926">
            <v>0</v>
          </cell>
          <cell r="AG926">
            <v>0</v>
          </cell>
          <cell r="AH926">
            <v>0</v>
          </cell>
          <cell r="AI926">
            <v>0</v>
          </cell>
          <cell r="AJ926">
            <v>0</v>
          </cell>
          <cell r="AK926">
            <v>0</v>
          </cell>
          <cell r="AL926">
            <v>0.3</v>
          </cell>
          <cell r="AM926">
            <v>32</v>
          </cell>
          <cell r="AN926">
            <v>9</v>
          </cell>
          <cell r="AO926">
            <v>5</v>
          </cell>
          <cell r="AP926">
            <v>4</v>
          </cell>
          <cell r="AQ926">
            <v>2</v>
          </cell>
          <cell r="AR926">
            <v>0.1</v>
          </cell>
          <cell r="AS926">
            <v>0</v>
          </cell>
        </row>
        <row r="927">
          <cell r="A927">
            <v>280</v>
          </cell>
          <cell r="B927" t="str">
            <v>Pato com pele, assado sem molho</v>
          </cell>
          <cell r="C927" t="str">
            <v>Carne e produtos cárneos</v>
          </cell>
          <cell r="D927" t="str">
            <v>Carne de mamiferos e de aves</v>
          </cell>
          <cell r="E927" t="str">
            <v>Carne de aves</v>
          </cell>
          <cell r="F927">
            <v>347</v>
          </cell>
          <cell r="G927">
            <v>1440</v>
          </cell>
          <cell r="H927">
            <v>30.3</v>
          </cell>
          <cell r="I927">
            <v>7.7</v>
          </cell>
          <cell r="J927">
            <v>13.4</v>
          </cell>
          <cell r="K927">
            <v>3.4</v>
          </cell>
          <cell r="L927">
            <v>2.9</v>
          </cell>
          <cell r="M927">
            <v>0.2</v>
          </cell>
          <cell r="N927">
            <v>0</v>
          </cell>
          <cell r="O927">
            <v>0</v>
          </cell>
          <cell r="P927">
            <v>0</v>
          </cell>
          <cell r="Q927">
            <v>0</v>
          </cell>
          <cell r="R927">
            <v>0</v>
          </cell>
          <cell r="S927">
            <v>18.5</v>
          </cell>
          <cell r="T927">
            <v>0.8</v>
          </cell>
          <cell r="U927">
            <v>0</v>
          </cell>
          <cell r="V927">
            <v>49</v>
          </cell>
          <cell r="W927">
            <v>0</v>
          </cell>
          <cell r="X927">
            <v>98</v>
          </cell>
          <cell r="Y927">
            <v>30</v>
          </cell>
          <cell r="Z927">
            <v>0</v>
          </cell>
          <cell r="AA927">
            <v>0.9</v>
          </cell>
          <cell r="AB927">
            <v>0</v>
          </cell>
          <cell r="AC927">
            <v>0.17</v>
          </cell>
          <cell r="AD927">
            <v>0.5</v>
          </cell>
          <cell r="AE927">
            <v>4.5999999999999996</v>
          </cell>
          <cell r="AF927">
            <v>8.6</v>
          </cell>
          <cell r="AG927">
            <v>4</v>
          </cell>
          <cell r="AH927">
            <v>0.26</v>
          </cell>
          <cell r="AI927">
            <v>2.2000000000000002</v>
          </cell>
          <cell r="AJ927">
            <v>0</v>
          </cell>
          <cell r="AK927">
            <v>7.8</v>
          </cell>
          <cell r="AL927">
            <v>2.2000000000000002</v>
          </cell>
          <cell r="AM927">
            <v>310</v>
          </cell>
          <cell r="AN927">
            <v>280</v>
          </cell>
          <cell r="AO927">
            <v>16</v>
          </cell>
          <cell r="AP927">
            <v>170</v>
          </cell>
          <cell r="AQ927">
            <v>23</v>
          </cell>
          <cell r="AR927">
            <v>2.9</v>
          </cell>
          <cell r="AS927">
            <v>2</v>
          </cell>
        </row>
        <row r="928">
          <cell r="A928">
            <v>277</v>
          </cell>
          <cell r="B928" t="str">
            <v>Pato com pele, cru</v>
          </cell>
          <cell r="C928" t="str">
            <v>Carne e produtos cárneos</v>
          </cell>
          <cell r="D928" t="str">
            <v>Carne de mamiferos e de aves</v>
          </cell>
          <cell r="E928" t="str">
            <v>Carne de aves</v>
          </cell>
          <cell r="F928">
            <v>394</v>
          </cell>
          <cell r="G928">
            <v>1630</v>
          </cell>
          <cell r="H928">
            <v>38.299999999999997</v>
          </cell>
          <cell r="I928">
            <v>9.6999999999999993</v>
          </cell>
          <cell r="J928">
            <v>16.899999999999999</v>
          </cell>
          <cell r="K928">
            <v>4.3</v>
          </cell>
          <cell r="L928">
            <v>3.7</v>
          </cell>
          <cell r="M928">
            <v>0.2</v>
          </cell>
          <cell r="N928">
            <v>0</v>
          </cell>
          <cell r="O928">
            <v>0</v>
          </cell>
          <cell r="P928">
            <v>0</v>
          </cell>
          <cell r="Q928">
            <v>0</v>
          </cell>
          <cell r="R928">
            <v>0</v>
          </cell>
          <cell r="S928">
            <v>12.3</v>
          </cell>
          <cell r="T928">
            <v>0.2</v>
          </cell>
          <cell r="U928">
            <v>0</v>
          </cell>
          <cell r="V928">
            <v>48.4</v>
          </cell>
          <cell r="W928">
            <v>0</v>
          </cell>
          <cell r="X928">
            <v>74</v>
          </cell>
          <cell r="Y928">
            <v>51</v>
          </cell>
          <cell r="Z928">
            <v>0</v>
          </cell>
          <cell r="AA928">
            <v>1.4</v>
          </cell>
          <cell r="AB928">
            <v>0.02</v>
          </cell>
          <cell r="AC928">
            <v>0.17</v>
          </cell>
          <cell r="AD928">
            <v>0.36</v>
          </cell>
          <cell r="AE928">
            <v>3.7</v>
          </cell>
          <cell r="AF928">
            <v>6</v>
          </cell>
          <cell r="AG928">
            <v>2.2999999999999998</v>
          </cell>
          <cell r="AH928">
            <v>0.26</v>
          </cell>
          <cell r="AI928">
            <v>2</v>
          </cell>
          <cell r="AJ928">
            <v>0</v>
          </cell>
          <cell r="AK928">
            <v>10</v>
          </cell>
          <cell r="AL928">
            <v>0.95</v>
          </cell>
          <cell r="AM928">
            <v>68</v>
          </cell>
          <cell r="AN928">
            <v>200</v>
          </cell>
          <cell r="AO928">
            <v>10</v>
          </cell>
          <cell r="AP928">
            <v>130</v>
          </cell>
          <cell r="AQ928">
            <v>15</v>
          </cell>
          <cell r="AR928">
            <v>1.9</v>
          </cell>
          <cell r="AS928">
            <v>1.3</v>
          </cell>
        </row>
        <row r="929">
          <cell r="A929">
            <v>281</v>
          </cell>
          <cell r="B929" t="str">
            <v>Pato sem pele, assado com margarina</v>
          </cell>
          <cell r="C929" t="str">
            <v>Carne e produtos cárneos</v>
          </cell>
          <cell r="D929" t="str">
            <v>Carne de mamiferos e de aves</v>
          </cell>
          <cell r="E929" t="str">
            <v>Carne de aves</v>
          </cell>
          <cell r="F929">
            <v>276</v>
          </cell>
          <cell r="G929">
            <v>1160</v>
          </cell>
          <cell r="H929">
            <v>14.6</v>
          </cell>
          <cell r="I929">
            <v>4.5</v>
          </cell>
          <cell r="J929">
            <v>5.7</v>
          </cell>
          <cell r="K929">
            <v>2.2000000000000002</v>
          </cell>
          <cell r="L929">
            <v>1.88</v>
          </cell>
          <cell r="M929">
            <v>0</v>
          </cell>
          <cell r="N929">
            <v>0</v>
          </cell>
          <cell r="O929">
            <v>0</v>
          </cell>
          <cell r="P929">
            <v>0</v>
          </cell>
          <cell r="Q929">
            <v>0</v>
          </cell>
          <cell r="R929">
            <v>0</v>
          </cell>
          <cell r="S929">
            <v>36.200000000000003</v>
          </cell>
          <cell r="T929">
            <v>1.7</v>
          </cell>
          <cell r="U929">
            <v>0</v>
          </cell>
          <cell r="V929">
            <v>45.8</v>
          </cell>
          <cell r="W929">
            <v>0</v>
          </cell>
          <cell r="X929">
            <v>174</v>
          </cell>
          <cell r="Y929">
            <v>68</v>
          </cell>
          <cell r="Z929">
            <v>15</v>
          </cell>
          <cell r="AA929">
            <v>0.5</v>
          </cell>
          <cell r="AB929">
            <v>0.04</v>
          </cell>
          <cell r="AC929">
            <v>0.42</v>
          </cell>
          <cell r="AD929">
            <v>0.74</v>
          </cell>
          <cell r="AE929">
            <v>7.9</v>
          </cell>
          <cell r="AF929">
            <v>17.8</v>
          </cell>
          <cell r="AG929">
            <v>7.87</v>
          </cell>
          <cell r="AH929">
            <v>0.39</v>
          </cell>
          <cell r="AI929">
            <v>3.8</v>
          </cell>
          <cell r="AJ929">
            <v>0</v>
          </cell>
          <cell r="AK929">
            <v>27</v>
          </cell>
          <cell r="AL929">
            <v>3.28</v>
          </cell>
          <cell r="AM929">
            <v>670</v>
          </cell>
          <cell r="AN929">
            <v>370</v>
          </cell>
          <cell r="AO929">
            <v>22</v>
          </cell>
          <cell r="AP929">
            <v>310</v>
          </cell>
          <cell r="AQ929">
            <v>33</v>
          </cell>
          <cell r="AR929">
            <v>4.3</v>
          </cell>
          <cell r="AS929">
            <v>3.6</v>
          </cell>
        </row>
        <row r="930">
          <cell r="A930">
            <v>278</v>
          </cell>
          <cell r="B930" t="str">
            <v>Pato sem pele, cru</v>
          </cell>
          <cell r="C930" t="str">
            <v>Carne e produtos cárneos</v>
          </cell>
          <cell r="D930" t="str">
            <v>Carne de mamiferos e de aves</v>
          </cell>
          <cell r="E930" t="str">
            <v>Carne de aves</v>
          </cell>
          <cell r="F930">
            <v>133</v>
          </cell>
          <cell r="G930">
            <v>558</v>
          </cell>
          <cell r="H930">
            <v>6.2</v>
          </cell>
          <cell r="I930">
            <v>1.6</v>
          </cell>
          <cell r="J930">
            <v>2.7</v>
          </cell>
          <cell r="K930">
            <v>0.7</v>
          </cell>
          <cell r="L930">
            <v>0.6</v>
          </cell>
          <cell r="M930">
            <v>0</v>
          </cell>
          <cell r="N930">
            <v>0</v>
          </cell>
          <cell r="O930">
            <v>0</v>
          </cell>
          <cell r="P930">
            <v>0</v>
          </cell>
          <cell r="Q930">
            <v>0</v>
          </cell>
          <cell r="R930">
            <v>0</v>
          </cell>
          <cell r="S930">
            <v>19.3</v>
          </cell>
          <cell r="T930">
            <v>0.2</v>
          </cell>
          <cell r="U930">
            <v>0</v>
          </cell>
          <cell r="V930">
            <v>73.400000000000006</v>
          </cell>
          <cell r="W930">
            <v>0</v>
          </cell>
          <cell r="X930">
            <v>93</v>
          </cell>
          <cell r="Y930">
            <v>24</v>
          </cell>
          <cell r="Z930">
            <v>0</v>
          </cell>
          <cell r="AA930">
            <v>0.4</v>
          </cell>
          <cell r="AB930">
            <v>0.02</v>
          </cell>
          <cell r="AC930">
            <v>0.36</v>
          </cell>
          <cell r="AD930">
            <v>0.45</v>
          </cell>
          <cell r="AE930">
            <v>5.3</v>
          </cell>
          <cell r="AF930">
            <v>9.5</v>
          </cell>
          <cell r="AG930">
            <v>4.2</v>
          </cell>
          <cell r="AH930">
            <v>0.34</v>
          </cell>
          <cell r="AI930">
            <v>3</v>
          </cell>
          <cell r="AJ930">
            <v>0</v>
          </cell>
          <cell r="AK930">
            <v>25</v>
          </cell>
          <cell r="AL930">
            <v>1.06</v>
          </cell>
          <cell r="AM930">
            <v>92</v>
          </cell>
          <cell r="AN930">
            <v>280</v>
          </cell>
          <cell r="AO930">
            <v>12</v>
          </cell>
          <cell r="AP930">
            <v>200</v>
          </cell>
          <cell r="AQ930">
            <v>19</v>
          </cell>
          <cell r="AR930">
            <v>2.4</v>
          </cell>
          <cell r="AS930">
            <v>1.9</v>
          </cell>
        </row>
        <row r="931">
          <cell r="A931">
            <v>279</v>
          </cell>
          <cell r="B931" t="str">
            <v>Pato sem pele, estufado com margarina</v>
          </cell>
          <cell r="C931" t="str">
            <v>Pratos compostos</v>
          </cell>
          <cell r="D931" t="str">
            <v>Pratos, incl. refeições prontas a comer (excluindo sopas e saladas)</v>
          </cell>
          <cell r="E931" t="str">
            <v>Pratos, excluindo pratos  de massa ou arroz, sanduíches e pizza</v>
          </cell>
          <cell r="F931">
            <v>232</v>
          </cell>
          <cell r="G931">
            <v>969</v>
          </cell>
          <cell r="H931">
            <v>13.7</v>
          </cell>
          <cell r="I931">
            <v>4.8</v>
          </cell>
          <cell r="J931">
            <v>4.9000000000000004</v>
          </cell>
          <cell r="K931">
            <v>2.4</v>
          </cell>
          <cell r="L931">
            <v>2.09</v>
          </cell>
          <cell r="M931">
            <v>0</v>
          </cell>
          <cell r="N931">
            <v>0</v>
          </cell>
          <cell r="O931">
            <v>0</v>
          </cell>
          <cell r="P931">
            <v>0</v>
          </cell>
          <cell r="Q931">
            <v>0</v>
          </cell>
          <cell r="R931">
            <v>0</v>
          </cell>
          <cell r="S931">
            <v>27.2</v>
          </cell>
          <cell r="T931">
            <v>1.5</v>
          </cell>
          <cell r="U931">
            <v>0</v>
          </cell>
          <cell r="V931">
            <v>56.1</v>
          </cell>
          <cell r="W931">
            <v>0</v>
          </cell>
          <cell r="X931">
            <v>131</v>
          </cell>
          <cell r="Y931">
            <v>77</v>
          </cell>
          <cell r="Z931">
            <v>63</v>
          </cell>
          <cell r="AA931">
            <v>0.3</v>
          </cell>
          <cell r="AB931">
            <v>0.05</v>
          </cell>
          <cell r="AC931">
            <v>0.26</v>
          </cell>
          <cell r="AD931">
            <v>0.6</v>
          </cell>
          <cell r="AE931">
            <v>4.5</v>
          </cell>
          <cell r="AF931">
            <v>13.4</v>
          </cell>
          <cell r="AG931">
            <v>5.92</v>
          </cell>
          <cell r="AH931">
            <v>0.28999999999999998</v>
          </cell>
          <cell r="AI931">
            <v>2.1</v>
          </cell>
          <cell r="AJ931">
            <v>1.9</v>
          </cell>
          <cell r="AK931">
            <v>19</v>
          </cell>
          <cell r="AL931">
            <v>2.9</v>
          </cell>
          <cell r="AM931">
            <v>610</v>
          </cell>
          <cell r="AN931">
            <v>210</v>
          </cell>
          <cell r="AO931">
            <v>17</v>
          </cell>
          <cell r="AP931">
            <v>200</v>
          </cell>
          <cell r="AQ931">
            <v>23</v>
          </cell>
          <cell r="AR931">
            <v>2.8</v>
          </cell>
          <cell r="AS931">
            <v>2.5</v>
          </cell>
        </row>
        <row r="932">
          <cell r="A932">
            <v>1221</v>
          </cell>
          <cell r="B932" t="str">
            <v>Pé de porco, cru</v>
          </cell>
          <cell r="C932" t="str">
            <v>Carne e produtos cárneos</v>
          </cell>
          <cell r="D932" t="str">
            <v>Outros produtos do abate de animais</v>
          </cell>
          <cell r="E932" t="str">
            <v>Outros produtos do abate de mamiferos</v>
          </cell>
          <cell r="F932">
            <v>335</v>
          </cell>
          <cell r="G932">
            <v>1400</v>
          </cell>
          <cell r="H932">
            <v>20.399999999999999</v>
          </cell>
          <cell r="I932">
            <v>8.8000000000000007</v>
          </cell>
          <cell r="J932">
            <v>8.4</v>
          </cell>
          <cell r="K932">
            <v>2.2999999999999998</v>
          </cell>
          <cell r="L932">
            <v>1.2</v>
          </cell>
          <cell r="M932">
            <v>0</v>
          </cell>
          <cell r="N932">
            <v>0</v>
          </cell>
          <cell r="O932">
            <v>0</v>
          </cell>
          <cell r="P932">
            <v>0</v>
          </cell>
          <cell r="Q932">
            <v>0</v>
          </cell>
          <cell r="R932">
            <v>0</v>
          </cell>
          <cell r="S932">
            <v>38</v>
          </cell>
          <cell r="T932">
            <v>1.6</v>
          </cell>
          <cell r="U932">
            <v>0</v>
          </cell>
          <cell r="V932">
            <v>39.1</v>
          </cell>
          <cell r="W932">
            <v>0</v>
          </cell>
          <cell r="X932">
            <v>94</v>
          </cell>
          <cell r="Y932">
            <v>15</v>
          </cell>
          <cell r="Z932">
            <v>0</v>
          </cell>
          <cell r="AA932">
            <v>0</v>
          </cell>
          <cell r="AB932">
            <v>0.65</v>
          </cell>
          <cell r="AC932">
            <v>0.05</v>
          </cell>
          <cell r="AD932">
            <v>0.11</v>
          </cell>
          <cell r="AE932">
            <v>1.78</v>
          </cell>
          <cell r="AF932">
            <v>8.75</v>
          </cell>
          <cell r="AG932">
            <v>6.97</v>
          </cell>
          <cell r="AH932">
            <v>0.26</v>
          </cell>
          <cell r="AI932">
            <v>0.63</v>
          </cell>
          <cell r="AJ932">
            <v>0</v>
          </cell>
          <cell r="AK932">
            <v>4.5</v>
          </cell>
          <cell r="AL932">
            <v>2.42</v>
          </cell>
          <cell r="AM932">
            <v>640</v>
          </cell>
          <cell r="AN932">
            <v>450</v>
          </cell>
          <cell r="AO932">
            <v>97</v>
          </cell>
          <cell r="AP932">
            <v>90</v>
          </cell>
          <cell r="AQ932">
            <v>12</v>
          </cell>
          <cell r="AR932">
            <v>1.3</v>
          </cell>
          <cell r="AS932">
            <v>2.2000000000000002</v>
          </cell>
        </row>
        <row r="933">
          <cell r="A933">
            <v>127</v>
          </cell>
          <cell r="B933" t="str">
            <v>Peito de cabrito cru</v>
          </cell>
          <cell r="C933" t="str">
            <v>Carne e produtos cárneos</v>
          </cell>
          <cell r="D933" t="str">
            <v>Carne de mamiferos e de aves</v>
          </cell>
          <cell r="E933" t="str">
            <v>Carne de mamíferos</v>
          </cell>
          <cell r="F933">
            <v>116</v>
          </cell>
          <cell r="G933">
            <v>489</v>
          </cell>
          <cell r="H933">
            <v>3.8</v>
          </cell>
          <cell r="I933">
            <v>1.2</v>
          </cell>
          <cell r="J933">
            <v>1.7</v>
          </cell>
          <cell r="K933">
            <v>0.3</v>
          </cell>
          <cell r="L933">
            <v>0.2</v>
          </cell>
          <cell r="M933">
            <v>0.2</v>
          </cell>
          <cell r="N933">
            <v>0</v>
          </cell>
          <cell r="O933">
            <v>0</v>
          </cell>
          <cell r="P933">
            <v>0</v>
          </cell>
          <cell r="Q933">
            <v>0</v>
          </cell>
          <cell r="R933">
            <v>0</v>
          </cell>
          <cell r="S933">
            <v>20.5</v>
          </cell>
          <cell r="T933">
            <v>0.2</v>
          </cell>
          <cell r="U933">
            <v>0</v>
          </cell>
          <cell r="V933">
            <v>74.2</v>
          </cell>
          <cell r="W933">
            <v>0</v>
          </cell>
          <cell r="X933">
            <v>57</v>
          </cell>
          <cell r="Y933">
            <v>0</v>
          </cell>
          <cell r="Z933">
            <v>0</v>
          </cell>
          <cell r="AA933">
            <v>0</v>
          </cell>
          <cell r="AB933">
            <v>0.09</v>
          </cell>
          <cell r="AC933">
            <v>0.13</v>
          </cell>
          <cell r="AD933">
            <v>0.32</v>
          </cell>
          <cell r="AE933">
            <v>6.1</v>
          </cell>
          <cell r="AF933">
            <v>10</v>
          </cell>
          <cell r="AG933">
            <v>4.4000000000000004</v>
          </cell>
          <cell r="AH933">
            <v>0.3</v>
          </cell>
          <cell r="AI933">
            <v>1.1000000000000001</v>
          </cell>
          <cell r="AJ933">
            <v>0</v>
          </cell>
          <cell r="AK933">
            <v>5</v>
          </cell>
          <cell r="AL933">
            <v>1.2</v>
          </cell>
          <cell r="AM933">
            <v>82</v>
          </cell>
          <cell r="AN933">
            <v>390</v>
          </cell>
          <cell r="AO933">
            <v>11</v>
          </cell>
          <cell r="AP933">
            <v>230</v>
          </cell>
          <cell r="AQ933">
            <v>22</v>
          </cell>
          <cell r="AR933">
            <v>0.5</v>
          </cell>
          <cell r="AS933">
            <v>4</v>
          </cell>
        </row>
        <row r="934">
          <cell r="A934">
            <v>132</v>
          </cell>
          <cell r="B934" t="str">
            <v>Peito de cabrito estufado com azeite e margarina</v>
          </cell>
          <cell r="C934" t="str">
            <v>Pratos compostos</v>
          </cell>
          <cell r="D934" t="str">
            <v>Pratos, incl. refeições prontas a comer (excluindo sopas e saladas)</v>
          </cell>
          <cell r="E934" t="str">
            <v>Pratos, excluindo pratos  de massa ou arroz, sanduíches e pizza</v>
          </cell>
          <cell r="F934">
            <v>173</v>
          </cell>
          <cell r="G934">
            <v>723</v>
          </cell>
          <cell r="H934">
            <v>8.4</v>
          </cell>
          <cell r="I934">
            <v>2.6</v>
          </cell>
          <cell r="J934">
            <v>4.0999999999999996</v>
          </cell>
          <cell r="K934">
            <v>1</v>
          </cell>
          <cell r="L934">
            <v>0.83199999999999996</v>
          </cell>
          <cell r="M934">
            <v>0.2</v>
          </cell>
          <cell r="N934">
            <v>0.8</v>
          </cell>
          <cell r="O934">
            <v>0.5</v>
          </cell>
          <cell r="P934">
            <v>0.1</v>
          </cell>
          <cell r="Q934">
            <v>0.1</v>
          </cell>
          <cell r="R934">
            <v>0.3</v>
          </cell>
          <cell r="S934">
            <v>23.3</v>
          </cell>
          <cell r="T934">
            <v>1.1000000000000001</v>
          </cell>
          <cell r="U934">
            <v>0</v>
          </cell>
          <cell r="V934">
            <v>64.5</v>
          </cell>
          <cell r="W934">
            <v>0</v>
          </cell>
          <cell r="X934">
            <v>64</v>
          </cell>
          <cell r="Y934">
            <v>77</v>
          </cell>
          <cell r="Z934">
            <v>388</v>
          </cell>
          <cell r="AA934">
            <v>0</v>
          </cell>
          <cell r="AB934">
            <v>0.48</v>
          </cell>
          <cell r="AC934">
            <v>0.08</v>
          </cell>
          <cell r="AD934">
            <v>0.27</v>
          </cell>
          <cell r="AE934">
            <v>3.9</v>
          </cell>
          <cell r="AF934">
            <v>11.4</v>
          </cell>
          <cell r="AG934">
            <v>4.9800000000000004</v>
          </cell>
          <cell r="AH934">
            <v>0.18</v>
          </cell>
          <cell r="AI934">
            <v>0.74</v>
          </cell>
          <cell r="AJ934">
            <v>1</v>
          </cell>
          <cell r="AK934">
            <v>6.5</v>
          </cell>
          <cell r="AL934">
            <v>2.44</v>
          </cell>
          <cell r="AM934">
            <v>440</v>
          </cell>
          <cell r="AN934">
            <v>280</v>
          </cell>
          <cell r="AO934">
            <v>17</v>
          </cell>
          <cell r="AP934">
            <v>200</v>
          </cell>
          <cell r="AQ934">
            <v>21</v>
          </cell>
          <cell r="AR934">
            <v>0.7</v>
          </cell>
          <cell r="AS934">
            <v>4.2</v>
          </cell>
        </row>
        <row r="935">
          <cell r="A935">
            <v>133</v>
          </cell>
          <cell r="B935" t="str">
            <v>Peito de cabrito estufado com azeite e óleo alimentar</v>
          </cell>
          <cell r="C935" t="str">
            <v>Pratos compostos</v>
          </cell>
          <cell r="D935" t="str">
            <v>Pratos, incl. refeições prontas a comer (excluindo sopas e saladas)</v>
          </cell>
          <cell r="E935" t="str">
            <v>Pratos, excluindo pratos  de massa ou arroz, sanduíches e pizza</v>
          </cell>
          <cell r="F935">
            <v>176</v>
          </cell>
          <cell r="G935">
            <v>736</v>
          </cell>
          <cell r="H935">
            <v>8.8000000000000007</v>
          </cell>
          <cell r="I935">
            <v>1.9</v>
          </cell>
          <cell r="J935">
            <v>4.2</v>
          </cell>
          <cell r="K935">
            <v>2</v>
          </cell>
          <cell r="L935">
            <v>1.82</v>
          </cell>
          <cell r="M935">
            <v>0.2</v>
          </cell>
          <cell r="N935">
            <v>0.7</v>
          </cell>
          <cell r="O935">
            <v>0.5</v>
          </cell>
          <cell r="P935">
            <v>0.1</v>
          </cell>
          <cell r="Q935">
            <v>0.1</v>
          </cell>
          <cell r="R935">
            <v>0.3</v>
          </cell>
          <cell r="S935">
            <v>23.3</v>
          </cell>
          <cell r="T935">
            <v>1</v>
          </cell>
          <cell r="U935">
            <v>0</v>
          </cell>
          <cell r="V935">
            <v>64.099999999999994</v>
          </cell>
          <cell r="W935">
            <v>0</v>
          </cell>
          <cell r="X935">
            <v>64</v>
          </cell>
          <cell r="Y935">
            <v>63</v>
          </cell>
          <cell r="Z935">
            <v>379</v>
          </cell>
          <cell r="AA935">
            <v>0</v>
          </cell>
          <cell r="AB935">
            <v>1.86</v>
          </cell>
          <cell r="AC935">
            <v>0.08</v>
          </cell>
          <cell r="AD935">
            <v>0.27</v>
          </cell>
          <cell r="AE935">
            <v>3.9</v>
          </cell>
          <cell r="AF935">
            <v>11.4</v>
          </cell>
          <cell r="AG935">
            <v>4.9800000000000004</v>
          </cell>
          <cell r="AH935">
            <v>0.18</v>
          </cell>
          <cell r="AI935">
            <v>0.74</v>
          </cell>
          <cell r="AJ935">
            <v>1</v>
          </cell>
          <cell r="AK935">
            <v>6.5</v>
          </cell>
          <cell r="AL935">
            <v>2.36</v>
          </cell>
          <cell r="AM935">
            <v>410</v>
          </cell>
          <cell r="AN935">
            <v>280</v>
          </cell>
          <cell r="AO935">
            <v>17</v>
          </cell>
          <cell r="AP935">
            <v>200</v>
          </cell>
          <cell r="AQ935">
            <v>21</v>
          </cell>
          <cell r="AR935">
            <v>0.7</v>
          </cell>
          <cell r="AS935">
            <v>4.2</v>
          </cell>
        </row>
        <row r="936">
          <cell r="A936">
            <v>130</v>
          </cell>
          <cell r="B936" t="str">
            <v>Peito de cabrito estufado com manteiga e óleo alimentar</v>
          </cell>
          <cell r="C936" t="str">
            <v>Pratos compostos</v>
          </cell>
          <cell r="D936" t="str">
            <v>Pratos, incl. refeições prontas a comer (excluindo sopas e saladas)</v>
          </cell>
          <cell r="E936" t="str">
            <v>Pratos, excluindo pratos  de massa ou arroz, sanduíches e pizza</v>
          </cell>
          <cell r="F936">
            <v>173</v>
          </cell>
          <cell r="G936">
            <v>723</v>
          </cell>
          <cell r="H936">
            <v>8.4</v>
          </cell>
          <cell r="I936">
            <v>2.6</v>
          </cell>
          <cell r="J936">
            <v>2.8</v>
          </cell>
          <cell r="K936">
            <v>1.9</v>
          </cell>
          <cell r="L936">
            <v>1.72</v>
          </cell>
          <cell r="M936">
            <v>0.3</v>
          </cell>
          <cell r="N936">
            <v>0.8</v>
          </cell>
          <cell r="O936">
            <v>0.6</v>
          </cell>
          <cell r="P936">
            <v>0.1</v>
          </cell>
          <cell r="Q936">
            <v>0.1</v>
          </cell>
          <cell r="R936">
            <v>0.3</v>
          </cell>
          <cell r="S936">
            <v>23.3</v>
          </cell>
          <cell r="T936">
            <v>1.1000000000000001</v>
          </cell>
          <cell r="U936">
            <v>0</v>
          </cell>
          <cell r="V936">
            <v>64.5</v>
          </cell>
          <cell r="W936">
            <v>0</v>
          </cell>
          <cell r="X936">
            <v>69</v>
          </cell>
          <cell r="Y936">
            <v>76</v>
          </cell>
          <cell r="Z936">
            <v>380</v>
          </cell>
          <cell r="AA936">
            <v>0</v>
          </cell>
          <cell r="AB936">
            <v>1.59</v>
          </cell>
          <cell r="AC936">
            <v>0.08</v>
          </cell>
          <cell r="AD936">
            <v>0.27</v>
          </cell>
          <cell r="AE936">
            <v>3.9</v>
          </cell>
          <cell r="AF936">
            <v>11.4</v>
          </cell>
          <cell r="AG936">
            <v>4.9800000000000004</v>
          </cell>
          <cell r="AH936">
            <v>0.18</v>
          </cell>
          <cell r="AI936">
            <v>0.74</v>
          </cell>
          <cell r="AJ936">
            <v>1</v>
          </cell>
          <cell r="AK936">
            <v>6.5</v>
          </cell>
          <cell r="AL936">
            <v>2.41</v>
          </cell>
          <cell r="AM936">
            <v>430</v>
          </cell>
          <cell r="AN936">
            <v>280</v>
          </cell>
          <cell r="AO936">
            <v>17</v>
          </cell>
          <cell r="AP936">
            <v>200</v>
          </cell>
          <cell r="AQ936">
            <v>21</v>
          </cell>
          <cell r="AR936">
            <v>0.7</v>
          </cell>
          <cell r="AS936">
            <v>4.2</v>
          </cell>
        </row>
        <row r="937">
          <cell r="A937">
            <v>131</v>
          </cell>
          <cell r="B937" t="str">
            <v>Peito de cabrito estufado com margarina e óleo alimentar</v>
          </cell>
          <cell r="C937" t="str">
            <v>Pratos compostos</v>
          </cell>
          <cell r="D937" t="str">
            <v>Pratos, incl. refeições prontas a comer (excluindo sopas e saladas)</v>
          </cell>
          <cell r="E937" t="str">
            <v>Pratos, excluindo pratos  de massa ou arroz, sanduíches e pizza</v>
          </cell>
          <cell r="F937">
            <v>173</v>
          </cell>
          <cell r="G937">
            <v>723</v>
          </cell>
          <cell r="H937">
            <v>8.4</v>
          </cell>
          <cell r="I937">
            <v>2.5</v>
          </cell>
          <cell r="J937">
            <v>2.8</v>
          </cell>
          <cell r="K937">
            <v>2.2999999999999998</v>
          </cell>
          <cell r="L937">
            <v>2.13</v>
          </cell>
          <cell r="M937">
            <v>0.2</v>
          </cell>
          <cell r="N937">
            <v>0.8</v>
          </cell>
          <cell r="O937">
            <v>0.5</v>
          </cell>
          <cell r="P937">
            <v>0.1</v>
          </cell>
          <cell r="Q937">
            <v>0.1</v>
          </cell>
          <cell r="R937">
            <v>0.3</v>
          </cell>
          <cell r="S937">
            <v>23.3</v>
          </cell>
          <cell r="T937">
            <v>1.1000000000000001</v>
          </cell>
          <cell r="U937">
            <v>0</v>
          </cell>
          <cell r="V937">
            <v>64.5</v>
          </cell>
          <cell r="W937">
            <v>0</v>
          </cell>
          <cell r="X937">
            <v>64</v>
          </cell>
          <cell r="Y937">
            <v>77</v>
          </cell>
          <cell r="Z937">
            <v>388</v>
          </cell>
          <cell r="AA937">
            <v>0</v>
          </cell>
          <cell r="AB937">
            <v>1.54</v>
          </cell>
          <cell r="AC937">
            <v>0.08</v>
          </cell>
          <cell r="AD937">
            <v>0.27</v>
          </cell>
          <cell r="AE937">
            <v>3.9</v>
          </cell>
          <cell r="AF937">
            <v>11.4</v>
          </cell>
          <cell r="AG937">
            <v>4.9800000000000004</v>
          </cell>
          <cell r="AH937">
            <v>0.18</v>
          </cell>
          <cell r="AI937">
            <v>0.74</v>
          </cell>
          <cell r="AJ937">
            <v>1</v>
          </cell>
          <cell r="AK937">
            <v>6.5</v>
          </cell>
          <cell r="AL937">
            <v>2.44</v>
          </cell>
          <cell r="AM937">
            <v>440</v>
          </cell>
          <cell r="AN937">
            <v>280</v>
          </cell>
          <cell r="AO937">
            <v>17</v>
          </cell>
          <cell r="AP937">
            <v>200</v>
          </cell>
          <cell r="AQ937">
            <v>21</v>
          </cell>
          <cell r="AR937">
            <v>0.7</v>
          </cell>
          <cell r="AS937">
            <v>4.2</v>
          </cell>
        </row>
        <row r="938">
          <cell r="A938">
            <v>129</v>
          </cell>
          <cell r="B938" t="str">
            <v>Peito de cabrito estufado, sem molho</v>
          </cell>
          <cell r="C938" t="str">
            <v>Carne e produtos cárneos</v>
          </cell>
          <cell r="D938" t="str">
            <v>Carne de mamiferos e de aves</v>
          </cell>
          <cell r="E938" t="str">
            <v>Carne de mamíferos</v>
          </cell>
          <cell r="F938">
            <v>153</v>
          </cell>
          <cell r="G938">
            <v>646</v>
          </cell>
          <cell r="H938">
            <v>4.4000000000000004</v>
          </cell>
          <cell r="I938">
            <v>1.4</v>
          </cell>
          <cell r="J938">
            <v>2</v>
          </cell>
          <cell r="K938">
            <v>0.3</v>
          </cell>
          <cell r="L938">
            <v>0.3</v>
          </cell>
          <cell r="M938">
            <v>0.2</v>
          </cell>
          <cell r="N938">
            <v>0</v>
          </cell>
          <cell r="O938">
            <v>0</v>
          </cell>
          <cell r="P938">
            <v>0</v>
          </cell>
          <cell r="Q938">
            <v>0</v>
          </cell>
          <cell r="R938">
            <v>0</v>
          </cell>
          <cell r="S938">
            <v>28.4</v>
          </cell>
          <cell r="T938">
            <v>0.5</v>
          </cell>
          <cell r="U938">
            <v>0</v>
          </cell>
          <cell r="V938">
            <v>64.900000000000006</v>
          </cell>
          <cell r="W938">
            <v>0</v>
          </cell>
          <cell r="X938">
            <v>83</v>
          </cell>
          <cell r="Y938">
            <v>0</v>
          </cell>
          <cell r="Z938">
            <v>0</v>
          </cell>
          <cell r="AA938">
            <v>0</v>
          </cell>
          <cell r="AB938">
            <v>0.08</v>
          </cell>
          <cell r="AC938">
            <v>0.11</v>
          </cell>
          <cell r="AD938">
            <v>0.38</v>
          </cell>
          <cell r="AE938">
            <v>6.2</v>
          </cell>
          <cell r="AF938">
            <v>12</v>
          </cell>
          <cell r="AG938">
            <v>5.3</v>
          </cell>
          <cell r="AH938">
            <v>0.26</v>
          </cell>
          <cell r="AI938">
            <v>1.1000000000000001</v>
          </cell>
          <cell r="AJ938">
            <v>0</v>
          </cell>
          <cell r="AK938">
            <v>5.8</v>
          </cell>
          <cell r="AL938">
            <v>2.34</v>
          </cell>
          <cell r="AM938">
            <v>200</v>
          </cell>
          <cell r="AN938">
            <v>450</v>
          </cell>
          <cell r="AO938">
            <v>14</v>
          </cell>
          <cell r="AP938">
            <v>280</v>
          </cell>
          <cell r="AQ938">
            <v>30</v>
          </cell>
          <cell r="AR938">
            <v>0.7</v>
          </cell>
          <cell r="AS938">
            <v>5.8</v>
          </cell>
        </row>
        <row r="939">
          <cell r="A939">
            <v>137</v>
          </cell>
          <cell r="B939" t="str">
            <v>Peito de cabrito grelhado</v>
          </cell>
          <cell r="C939" t="str">
            <v>Carne e produtos cárneos</v>
          </cell>
          <cell r="D939" t="str">
            <v>Carne de mamiferos e de aves</v>
          </cell>
          <cell r="E939" t="str">
            <v>Carne de mamíferos</v>
          </cell>
          <cell r="F939">
            <v>144</v>
          </cell>
          <cell r="G939">
            <v>606</v>
          </cell>
          <cell r="H939">
            <v>4.2</v>
          </cell>
          <cell r="I939">
            <v>1.3</v>
          </cell>
          <cell r="J939">
            <v>1.8</v>
          </cell>
          <cell r="K939">
            <v>0.3</v>
          </cell>
          <cell r="L939">
            <v>0.2</v>
          </cell>
          <cell r="M939">
            <v>0.2</v>
          </cell>
          <cell r="N939">
            <v>0</v>
          </cell>
          <cell r="O939">
            <v>0</v>
          </cell>
          <cell r="P939">
            <v>0</v>
          </cell>
          <cell r="Q939">
            <v>0</v>
          </cell>
          <cell r="R939">
            <v>0</v>
          </cell>
          <cell r="S939">
            <v>26.5</v>
          </cell>
          <cell r="T939">
            <v>0.5</v>
          </cell>
          <cell r="U939">
            <v>0</v>
          </cell>
          <cell r="V939">
            <v>66.7</v>
          </cell>
          <cell r="W939">
            <v>0</v>
          </cell>
          <cell r="X939">
            <v>74</v>
          </cell>
          <cell r="Y939">
            <v>0</v>
          </cell>
          <cell r="Z939">
            <v>0</v>
          </cell>
          <cell r="AA939">
            <v>0</v>
          </cell>
          <cell r="AB939">
            <v>0.98</v>
          </cell>
          <cell r="AC939">
            <v>0.11</v>
          </cell>
          <cell r="AD939">
            <v>0.35</v>
          </cell>
          <cell r="AE939">
            <v>5.8</v>
          </cell>
          <cell r="AF939">
            <v>11</v>
          </cell>
          <cell r="AG939">
            <v>4.9000000000000004</v>
          </cell>
          <cell r="AH939">
            <v>0.24</v>
          </cell>
          <cell r="AI939">
            <v>1</v>
          </cell>
          <cell r="AJ939">
            <v>0</v>
          </cell>
          <cell r="AK939">
            <v>5.4</v>
          </cell>
          <cell r="AL939">
            <v>2.2000000000000002</v>
          </cell>
          <cell r="AM939">
            <v>190</v>
          </cell>
          <cell r="AN939">
            <v>420</v>
          </cell>
          <cell r="AO939">
            <v>14</v>
          </cell>
          <cell r="AP939">
            <v>260</v>
          </cell>
          <cell r="AQ939">
            <v>28</v>
          </cell>
          <cell r="AR939">
            <v>0.7</v>
          </cell>
          <cell r="AS939">
            <v>5.4</v>
          </cell>
        </row>
        <row r="940">
          <cell r="A940">
            <v>103</v>
          </cell>
          <cell r="B940" t="str">
            <v>Peito de carneiro gordo, cozido</v>
          </cell>
          <cell r="C940" t="str">
            <v>Carne e produtos cárneos</v>
          </cell>
          <cell r="D940" t="str">
            <v>Carne de mamiferos e de aves</v>
          </cell>
          <cell r="E940" t="str">
            <v>Carne de mamíferos</v>
          </cell>
          <cell r="F940">
            <v>333</v>
          </cell>
          <cell r="G940">
            <v>1380</v>
          </cell>
          <cell r="H940">
            <v>26.6</v>
          </cell>
          <cell r="I940">
            <v>11.5</v>
          </cell>
          <cell r="J940">
            <v>8.6</v>
          </cell>
          <cell r="K940">
            <v>0.9</v>
          </cell>
          <cell r="L940">
            <v>0.5</v>
          </cell>
          <cell r="M940">
            <v>1.2</v>
          </cell>
          <cell r="N940">
            <v>0</v>
          </cell>
          <cell r="O940">
            <v>0</v>
          </cell>
          <cell r="P940">
            <v>0</v>
          </cell>
          <cell r="Q940">
            <v>0</v>
          </cell>
          <cell r="R940">
            <v>0</v>
          </cell>
          <cell r="S940">
            <v>23.3</v>
          </cell>
          <cell r="T940">
            <v>0.5</v>
          </cell>
          <cell r="U940">
            <v>0</v>
          </cell>
          <cell r="V940">
            <v>48.8</v>
          </cell>
          <cell r="W940">
            <v>0</v>
          </cell>
          <cell r="X940">
            <v>130</v>
          </cell>
          <cell r="Y940">
            <v>0</v>
          </cell>
          <cell r="Z940">
            <v>0</v>
          </cell>
          <cell r="AA940">
            <v>0.7</v>
          </cell>
          <cell r="AB940">
            <v>0.1</v>
          </cell>
          <cell r="AC940">
            <v>0.18</v>
          </cell>
          <cell r="AD940">
            <v>0.26</v>
          </cell>
          <cell r="AE940">
            <v>3.3</v>
          </cell>
          <cell r="AF940">
            <v>7.6</v>
          </cell>
          <cell r="AG940">
            <v>4.3</v>
          </cell>
          <cell r="AH940">
            <v>0.09</v>
          </cell>
          <cell r="AI940">
            <v>0.91</v>
          </cell>
          <cell r="AJ940">
            <v>0</v>
          </cell>
          <cell r="AK940">
            <v>9.6</v>
          </cell>
          <cell r="AL940">
            <v>1.3</v>
          </cell>
          <cell r="AM940">
            <v>210</v>
          </cell>
          <cell r="AN940">
            <v>240</v>
          </cell>
          <cell r="AO940">
            <v>20</v>
          </cell>
          <cell r="AP940">
            <v>260</v>
          </cell>
          <cell r="AQ940">
            <v>17</v>
          </cell>
          <cell r="AR940">
            <v>1.7</v>
          </cell>
          <cell r="AS940">
            <v>4.4000000000000004</v>
          </cell>
        </row>
        <row r="941">
          <cell r="A941">
            <v>99</v>
          </cell>
          <cell r="B941" t="str">
            <v>Peito de carneiro gordo, cru</v>
          </cell>
          <cell r="C941" t="str">
            <v>Carne e produtos cárneos</v>
          </cell>
          <cell r="D941" t="str">
            <v>Carne de mamiferos e de aves</v>
          </cell>
          <cell r="E941" t="str">
            <v>Carne de mamíferos</v>
          </cell>
          <cell r="F941">
            <v>396</v>
          </cell>
          <cell r="G941">
            <v>1640</v>
          </cell>
          <cell r="H941">
            <v>36.5</v>
          </cell>
          <cell r="I941">
            <v>15.7</v>
          </cell>
          <cell r="J941">
            <v>11.7</v>
          </cell>
          <cell r="K941">
            <v>1.2</v>
          </cell>
          <cell r="L941">
            <v>0.7</v>
          </cell>
          <cell r="M941">
            <v>1.6</v>
          </cell>
          <cell r="N941">
            <v>0</v>
          </cell>
          <cell r="O941">
            <v>0</v>
          </cell>
          <cell r="P941">
            <v>0</v>
          </cell>
          <cell r="Q941">
            <v>0</v>
          </cell>
          <cell r="R941">
            <v>0</v>
          </cell>
          <cell r="S941">
            <v>16.8</v>
          </cell>
          <cell r="T941">
            <v>0.3</v>
          </cell>
          <cell r="U941">
            <v>0</v>
          </cell>
          <cell r="V941">
            <v>46</v>
          </cell>
          <cell r="W941">
            <v>0</v>
          </cell>
          <cell r="X941">
            <v>94</v>
          </cell>
          <cell r="Y941">
            <v>0</v>
          </cell>
          <cell r="Z941">
            <v>0</v>
          </cell>
          <cell r="AA941">
            <v>0.6</v>
          </cell>
          <cell r="AB941">
            <v>0.09</v>
          </cell>
          <cell r="AC941">
            <v>0.3</v>
          </cell>
          <cell r="AD941">
            <v>0.32</v>
          </cell>
          <cell r="AE941">
            <v>4.5</v>
          </cell>
          <cell r="AF941">
            <v>7.7</v>
          </cell>
          <cell r="AG941">
            <v>3.2</v>
          </cell>
          <cell r="AH941">
            <v>0.16</v>
          </cell>
          <cell r="AI941">
            <v>1</v>
          </cell>
          <cell r="AJ941">
            <v>0</v>
          </cell>
          <cell r="AK941">
            <v>11</v>
          </cell>
          <cell r="AL941">
            <v>0.85</v>
          </cell>
          <cell r="AM941">
            <v>110</v>
          </cell>
          <cell r="AN941">
            <v>300</v>
          </cell>
          <cell r="AO941">
            <v>17</v>
          </cell>
          <cell r="AP941">
            <v>220</v>
          </cell>
          <cell r="AQ941">
            <v>16</v>
          </cell>
          <cell r="AR941">
            <v>1.2</v>
          </cell>
          <cell r="AS941">
            <v>3</v>
          </cell>
        </row>
        <row r="942">
          <cell r="A942">
            <v>266</v>
          </cell>
          <cell r="B942" t="str">
            <v>Peito de frango com pele, cozido</v>
          </cell>
          <cell r="C942" t="str">
            <v>Carne e produtos cárneos</v>
          </cell>
          <cell r="D942" t="str">
            <v>Carne de mamiferos e de aves</v>
          </cell>
          <cell r="E942" t="str">
            <v>Carne de aves</v>
          </cell>
          <cell r="F942">
            <v>194</v>
          </cell>
          <cell r="G942">
            <v>816</v>
          </cell>
          <cell r="H942">
            <v>7.3</v>
          </cell>
          <cell r="I942">
            <v>1.7</v>
          </cell>
          <cell r="J942">
            <v>2.4</v>
          </cell>
          <cell r="K942">
            <v>1.3</v>
          </cell>
          <cell r="L942">
            <v>1.3</v>
          </cell>
          <cell r="M942">
            <v>0</v>
          </cell>
          <cell r="N942">
            <v>0</v>
          </cell>
          <cell r="O942">
            <v>0</v>
          </cell>
          <cell r="P942">
            <v>0</v>
          </cell>
          <cell r="Q942">
            <v>0</v>
          </cell>
          <cell r="R942">
            <v>0</v>
          </cell>
          <cell r="S942">
            <v>32.1</v>
          </cell>
          <cell r="T942">
            <v>1.1000000000000001</v>
          </cell>
          <cell r="U942">
            <v>0</v>
          </cell>
          <cell r="V942">
            <v>59.1</v>
          </cell>
          <cell r="W942">
            <v>0</v>
          </cell>
          <cell r="X942">
            <v>110</v>
          </cell>
          <cell r="Y942">
            <v>0</v>
          </cell>
          <cell r="Z942">
            <v>0</v>
          </cell>
          <cell r="AA942">
            <v>0.5</v>
          </cell>
          <cell r="AB942">
            <v>0.1</v>
          </cell>
          <cell r="AC942">
            <v>0.12</v>
          </cell>
          <cell r="AD942">
            <v>0.2</v>
          </cell>
          <cell r="AE942">
            <v>7.9</v>
          </cell>
          <cell r="AF942">
            <v>14</v>
          </cell>
          <cell r="AG942">
            <v>6</v>
          </cell>
          <cell r="AH942">
            <v>0.45</v>
          </cell>
          <cell r="AI942">
            <v>0.27</v>
          </cell>
          <cell r="AJ942">
            <v>0</v>
          </cell>
          <cell r="AK942">
            <v>8.1</v>
          </cell>
          <cell r="AL942">
            <v>1.1200000000000001</v>
          </cell>
          <cell r="AM942">
            <v>450</v>
          </cell>
          <cell r="AN942">
            <v>190</v>
          </cell>
          <cell r="AO942">
            <v>24</v>
          </cell>
          <cell r="AP942">
            <v>210</v>
          </cell>
          <cell r="AQ942">
            <v>20</v>
          </cell>
          <cell r="AR942">
            <v>1.2</v>
          </cell>
          <cell r="AS942">
            <v>1.2</v>
          </cell>
          <cell r="AU942">
            <v>2.4</v>
          </cell>
        </row>
        <row r="943">
          <cell r="A943">
            <v>10</v>
          </cell>
          <cell r="B943" t="str">
            <v>Peito de frango com pele, cru</v>
          </cell>
          <cell r="C943" t="str">
            <v>Carne e produtos cárneos</v>
          </cell>
          <cell r="D943" t="str">
            <v>Carne de mamiferos e de aves</v>
          </cell>
          <cell r="E943" t="str">
            <v>Carne de aves</v>
          </cell>
          <cell r="F943">
            <v>177</v>
          </cell>
          <cell r="G943">
            <v>739</v>
          </cell>
          <cell r="H943">
            <v>8.9</v>
          </cell>
          <cell r="I943">
            <v>2.1</v>
          </cell>
          <cell r="J943">
            <v>2.9</v>
          </cell>
          <cell r="K943">
            <v>1.6</v>
          </cell>
          <cell r="L943">
            <v>1.6</v>
          </cell>
          <cell r="M943">
            <v>0</v>
          </cell>
          <cell r="N943">
            <v>0</v>
          </cell>
          <cell r="O943">
            <v>0</v>
          </cell>
          <cell r="P943">
            <v>0</v>
          </cell>
          <cell r="Q943">
            <v>0</v>
          </cell>
          <cell r="R943">
            <v>0</v>
          </cell>
          <cell r="S943">
            <v>24.1</v>
          </cell>
          <cell r="T943">
            <v>0.2</v>
          </cell>
          <cell r="U943">
            <v>0</v>
          </cell>
          <cell r="V943">
            <v>65.7</v>
          </cell>
          <cell r="W943">
            <v>0</v>
          </cell>
          <cell r="X943">
            <v>85</v>
          </cell>
          <cell r="Y943">
            <v>0</v>
          </cell>
          <cell r="Z943">
            <v>0</v>
          </cell>
          <cell r="AA943">
            <v>0.6</v>
          </cell>
          <cell r="AB943">
            <v>0.14000000000000001</v>
          </cell>
          <cell r="AC943">
            <v>0.14000000000000001</v>
          </cell>
          <cell r="AD943">
            <v>0.14000000000000001</v>
          </cell>
          <cell r="AE943">
            <v>8.9</v>
          </cell>
          <cell r="AF943">
            <v>13</v>
          </cell>
          <cell r="AG943">
            <v>4.5</v>
          </cell>
          <cell r="AH943">
            <v>0.51</v>
          </cell>
          <cell r="AI943">
            <v>0.37</v>
          </cell>
          <cell r="AJ943">
            <v>0</v>
          </cell>
          <cell r="AK943">
            <v>11</v>
          </cell>
          <cell r="AL943">
            <v>0.8</v>
          </cell>
          <cell r="AM943">
            <v>72</v>
          </cell>
          <cell r="AN943">
            <v>320</v>
          </cell>
          <cell r="AO943">
            <v>19</v>
          </cell>
          <cell r="AP943">
            <v>200</v>
          </cell>
          <cell r="AQ943">
            <v>17</v>
          </cell>
          <cell r="AR943">
            <v>1</v>
          </cell>
          <cell r="AS943">
            <v>0.8</v>
          </cell>
        </row>
        <row r="944">
          <cell r="A944">
            <v>268</v>
          </cell>
          <cell r="B944" t="str">
            <v>Peito de frango com pele, estufado com azeite e margarina</v>
          </cell>
          <cell r="C944" t="str">
            <v>Pratos compostos</v>
          </cell>
          <cell r="D944" t="str">
            <v>Pratos, incl. refeições prontas a comer (excluindo sopas e saladas)</v>
          </cell>
          <cell r="E944" t="str">
            <v>Pratos, excluindo pratos  de massa ou arroz, sanduíches e pizza</v>
          </cell>
          <cell r="F944">
            <v>189</v>
          </cell>
          <cell r="G944">
            <v>791</v>
          </cell>
          <cell r="H944">
            <v>10.3</v>
          </cell>
          <cell r="I944">
            <v>2.5</v>
          </cell>
          <cell r="J944">
            <v>3.8</v>
          </cell>
          <cell r="K944">
            <v>1.9</v>
          </cell>
          <cell r="L944">
            <v>1.82</v>
          </cell>
          <cell r="M944">
            <v>0</v>
          </cell>
          <cell r="N944">
            <v>1.7</v>
          </cell>
          <cell r="O944">
            <v>1.5</v>
          </cell>
          <cell r="P944">
            <v>0.2</v>
          </cell>
          <cell r="Q944">
            <v>0</v>
          </cell>
          <cell r="R944">
            <v>0.7</v>
          </cell>
          <cell r="S944">
            <v>22.1</v>
          </cell>
          <cell r="T944">
            <v>1</v>
          </cell>
          <cell r="U944">
            <v>0</v>
          </cell>
          <cell r="V944">
            <v>62.8</v>
          </cell>
          <cell r="W944">
            <v>0</v>
          </cell>
          <cell r="X944">
            <v>76</v>
          </cell>
          <cell r="Y944">
            <v>36</v>
          </cell>
          <cell r="Z944">
            <v>183</v>
          </cell>
          <cell r="AA944">
            <v>0.3</v>
          </cell>
          <cell r="AB944">
            <v>0.74</v>
          </cell>
          <cell r="AC944">
            <v>0.1</v>
          </cell>
          <cell r="AD944">
            <v>0.13</v>
          </cell>
          <cell r="AE944">
            <v>5.0999999999999996</v>
          </cell>
          <cell r="AF944">
            <v>12</v>
          </cell>
          <cell r="AG944">
            <v>4.09</v>
          </cell>
          <cell r="AH944">
            <v>0.35</v>
          </cell>
          <cell r="AI944">
            <v>0.17</v>
          </cell>
          <cell r="AJ944">
            <v>7.2</v>
          </cell>
          <cell r="AK944">
            <v>12</v>
          </cell>
          <cell r="AL944">
            <v>1.93</v>
          </cell>
          <cell r="AM944">
            <v>390</v>
          </cell>
          <cell r="AN944">
            <v>270</v>
          </cell>
          <cell r="AO944">
            <v>26</v>
          </cell>
          <cell r="AP944">
            <v>140</v>
          </cell>
          <cell r="AQ944">
            <v>19</v>
          </cell>
          <cell r="AR944">
            <v>1.1000000000000001</v>
          </cell>
          <cell r="AS944">
            <v>0.8</v>
          </cell>
        </row>
        <row r="945">
          <cell r="A945">
            <v>267</v>
          </cell>
          <cell r="B945" t="str">
            <v>Peito de frango com pele, estufado com margarina</v>
          </cell>
          <cell r="C945" t="str">
            <v>Pratos compostos</v>
          </cell>
          <cell r="D945" t="str">
            <v>Pratos, incl. refeições prontas a comer (excluindo sopas e saladas)</v>
          </cell>
          <cell r="E945" t="str">
            <v>Pratos, excluindo pratos  de massa ou arroz, sanduíches e pizza</v>
          </cell>
          <cell r="F945">
            <v>187</v>
          </cell>
          <cell r="G945">
            <v>780</v>
          </cell>
          <cell r="H945">
            <v>10</v>
          </cell>
          <cell r="I945">
            <v>2.9</v>
          </cell>
          <cell r="J945">
            <v>3</v>
          </cell>
          <cell r="K945">
            <v>2.1</v>
          </cell>
          <cell r="L945">
            <v>2</v>
          </cell>
          <cell r="M945">
            <v>0</v>
          </cell>
          <cell r="N945">
            <v>1.7</v>
          </cell>
          <cell r="O945">
            <v>1.5</v>
          </cell>
          <cell r="P945">
            <v>0.2</v>
          </cell>
          <cell r="Q945">
            <v>0</v>
          </cell>
          <cell r="R945">
            <v>0.7</v>
          </cell>
          <cell r="S945">
            <v>22.1</v>
          </cell>
          <cell r="T945">
            <v>1</v>
          </cell>
          <cell r="U945">
            <v>0</v>
          </cell>
          <cell r="V945">
            <v>63</v>
          </cell>
          <cell r="W945">
            <v>0</v>
          </cell>
          <cell r="X945">
            <v>76</v>
          </cell>
          <cell r="Y945">
            <v>44</v>
          </cell>
          <cell r="Z945">
            <v>188</v>
          </cell>
          <cell r="AA945">
            <v>0.3</v>
          </cell>
          <cell r="AB945">
            <v>0.56000000000000005</v>
          </cell>
          <cell r="AC945">
            <v>0.1</v>
          </cell>
          <cell r="AD945">
            <v>0.13</v>
          </cell>
          <cell r="AE945">
            <v>5.0999999999999996</v>
          </cell>
          <cell r="AF945">
            <v>12</v>
          </cell>
          <cell r="AG945">
            <v>4.09</v>
          </cell>
          <cell r="AH945">
            <v>0.35</v>
          </cell>
          <cell r="AI945">
            <v>0.17</v>
          </cell>
          <cell r="AJ945">
            <v>7.2</v>
          </cell>
          <cell r="AK945">
            <v>12</v>
          </cell>
          <cell r="AL945">
            <v>1.98</v>
          </cell>
          <cell r="AM945">
            <v>410</v>
          </cell>
          <cell r="AN945">
            <v>270</v>
          </cell>
          <cell r="AO945">
            <v>26</v>
          </cell>
          <cell r="AP945">
            <v>140</v>
          </cell>
          <cell r="AQ945">
            <v>20</v>
          </cell>
          <cell r="AR945">
            <v>1.1000000000000001</v>
          </cell>
          <cell r="AS945">
            <v>0.8</v>
          </cell>
        </row>
        <row r="946">
          <cell r="A946">
            <v>269</v>
          </cell>
          <cell r="B946" t="str">
            <v>Peito de frango com pele, estufado sem molho</v>
          </cell>
          <cell r="C946" t="str">
            <v>Carne e produtos cárneos</v>
          </cell>
          <cell r="D946" t="str">
            <v>Carne de mamiferos e de aves</v>
          </cell>
          <cell r="E946" t="str">
            <v>Carne de aves</v>
          </cell>
          <cell r="F946">
            <v>212</v>
          </cell>
          <cell r="G946">
            <v>892</v>
          </cell>
          <cell r="H946">
            <v>8.3000000000000007</v>
          </cell>
          <cell r="I946">
            <v>2</v>
          </cell>
          <cell r="J946">
            <v>2.7</v>
          </cell>
          <cell r="K946">
            <v>1.5</v>
          </cell>
          <cell r="L946">
            <v>1.5</v>
          </cell>
          <cell r="M946">
            <v>0</v>
          </cell>
          <cell r="N946">
            <v>0</v>
          </cell>
          <cell r="O946">
            <v>0</v>
          </cell>
          <cell r="P946">
            <v>0</v>
          </cell>
          <cell r="Q946">
            <v>0</v>
          </cell>
          <cell r="R946">
            <v>0</v>
          </cell>
          <cell r="S946">
            <v>34.4</v>
          </cell>
          <cell r="T946">
            <v>0.7</v>
          </cell>
          <cell r="U946">
            <v>0</v>
          </cell>
          <cell r="V946">
            <v>55.3</v>
          </cell>
          <cell r="W946">
            <v>0</v>
          </cell>
          <cell r="X946">
            <v>132</v>
          </cell>
          <cell r="Y946">
            <v>0</v>
          </cell>
          <cell r="Z946">
            <v>0</v>
          </cell>
          <cell r="AA946">
            <v>0.6</v>
          </cell>
          <cell r="AB946">
            <v>0.1</v>
          </cell>
          <cell r="AC946">
            <v>0.12</v>
          </cell>
          <cell r="AD946">
            <v>0.21</v>
          </cell>
          <cell r="AE946">
            <v>8.3000000000000007</v>
          </cell>
          <cell r="AF946">
            <v>15</v>
          </cell>
          <cell r="AG946">
            <v>6.4</v>
          </cell>
          <cell r="AH946">
            <v>0.48</v>
          </cell>
          <cell r="AI946">
            <v>0.28999999999999998</v>
          </cell>
          <cell r="AJ946">
            <v>0</v>
          </cell>
          <cell r="AK946">
            <v>8.5</v>
          </cell>
          <cell r="AL946">
            <v>1.61</v>
          </cell>
          <cell r="AM946">
            <v>260</v>
          </cell>
          <cell r="AN946">
            <v>250</v>
          </cell>
          <cell r="AO946">
            <v>26</v>
          </cell>
          <cell r="AP946">
            <v>220</v>
          </cell>
          <cell r="AQ946">
            <v>21</v>
          </cell>
          <cell r="AR946">
            <v>1.3</v>
          </cell>
          <cell r="AS946">
            <v>1.1000000000000001</v>
          </cell>
          <cell r="AU946">
            <v>2.4</v>
          </cell>
        </row>
        <row r="947">
          <cell r="A947">
            <v>270</v>
          </cell>
          <cell r="B947" t="str">
            <v>Peito de frango sem pele, cozido</v>
          </cell>
          <cell r="C947" t="str">
            <v>Carne e produtos cárneos</v>
          </cell>
          <cell r="D947" t="str">
            <v>Carne de mamiferos e de aves</v>
          </cell>
          <cell r="E947" t="str">
            <v>Carne de aves</v>
          </cell>
          <cell r="F947">
            <v>148</v>
          </cell>
          <cell r="G947">
            <v>627</v>
          </cell>
          <cell r="H947">
            <v>1.1000000000000001</v>
          </cell>
          <cell r="I947">
            <v>0.3</v>
          </cell>
          <cell r="J947">
            <v>0.4</v>
          </cell>
          <cell r="K947">
            <v>0.2</v>
          </cell>
          <cell r="L947">
            <v>0.2</v>
          </cell>
          <cell r="M947">
            <v>0</v>
          </cell>
          <cell r="N947">
            <v>0</v>
          </cell>
          <cell r="O947">
            <v>0</v>
          </cell>
          <cell r="P947">
            <v>0</v>
          </cell>
          <cell r="Q947">
            <v>0</v>
          </cell>
          <cell r="R947">
            <v>0</v>
          </cell>
          <cell r="S947">
            <v>34.5</v>
          </cell>
          <cell r="T947">
            <v>0.6</v>
          </cell>
          <cell r="U947">
            <v>0</v>
          </cell>
          <cell r="V947">
            <v>63.1</v>
          </cell>
          <cell r="W947">
            <v>0</v>
          </cell>
          <cell r="X947">
            <v>94</v>
          </cell>
          <cell r="Y947">
            <v>0</v>
          </cell>
          <cell r="Z947">
            <v>0</v>
          </cell>
          <cell r="AA947">
            <v>0.2</v>
          </cell>
          <cell r="AB947">
            <v>0.1</v>
          </cell>
          <cell r="AC947">
            <v>0.1</v>
          </cell>
          <cell r="AD947">
            <v>0.2</v>
          </cell>
          <cell r="AE947">
            <v>9</v>
          </cell>
          <cell r="AF947">
            <v>15</v>
          </cell>
          <cell r="AG947">
            <v>6.4</v>
          </cell>
          <cell r="AH947">
            <v>0.34</v>
          </cell>
          <cell r="AI947">
            <v>0.25</v>
          </cell>
          <cell r="AJ947">
            <v>0</v>
          </cell>
          <cell r="AK947">
            <v>12</v>
          </cell>
          <cell r="AL947">
            <v>1.26</v>
          </cell>
          <cell r="AM947">
            <v>230</v>
          </cell>
          <cell r="AN947">
            <v>300</v>
          </cell>
          <cell r="AO947">
            <v>6</v>
          </cell>
          <cell r="AP947">
            <v>220</v>
          </cell>
          <cell r="AQ947">
            <v>29</v>
          </cell>
          <cell r="AR947">
            <v>0.7</v>
          </cell>
          <cell r="AS947">
            <v>1.2</v>
          </cell>
          <cell r="AU947">
            <v>2.4</v>
          </cell>
        </row>
        <row r="948">
          <cell r="A948">
            <v>11</v>
          </cell>
          <cell r="B948" t="str">
            <v>Peito de frango sem pele, cru</v>
          </cell>
          <cell r="C948" t="str">
            <v>Carne e produtos cárneos</v>
          </cell>
          <cell r="D948" t="str">
            <v>Carne de mamiferos e de aves</v>
          </cell>
          <cell r="E948" t="str">
            <v>Carne de aves</v>
          </cell>
          <cell r="F948">
            <v>108</v>
          </cell>
          <cell r="G948">
            <v>457</v>
          </cell>
          <cell r="H948">
            <v>1.2</v>
          </cell>
          <cell r="I948">
            <v>0.3</v>
          </cell>
          <cell r="J948">
            <v>0.4</v>
          </cell>
          <cell r="K948">
            <v>0.2</v>
          </cell>
          <cell r="L948">
            <v>0.2</v>
          </cell>
          <cell r="M948">
            <v>0</v>
          </cell>
          <cell r="N948">
            <v>0</v>
          </cell>
          <cell r="O948">
            <v>0</v>
          </cell>
          <cell r="P948">
            <v>0</v>
          </cell>
          <cell r="Q948">
            <v>0</v>
          </cell>
          <cell r="R948">
            <v>0</v>
          </cell>
          <cell r="S948">
            <v>24.1</v>
          </cell>
          <cell r="T948">
            <v>0.2</v>
          </cell>
          <cell r="U948">
            <v>0</v>
          </cell>
          <cell r="V948">
            <v>73.8</v>
          </cell>
          <cell r="W948">
            <v>0.2</v>
          </cell>
          <cell r="X948">
            <v>70</v>
          </cell>
          <cell r="Y948">
            <v>0</v>
          </cell>
          <cell r="Z948">
            <v>0</v>
          </cell>
          <cell r="AA948">
            <v>0.1</v>
          </cell>
          <cell r="AB948">
            <v>0.13</v>
          </cell>
          <cell r="AC948">
            <v>0.14000000000000001</v>
          </cell>
          <cell r="AD948">
            <v>0.14000000000000001</v>
          </cell>
          <cell r="AE948">
            <v>11</v>
          </cell>
          <cell r="AF948">
            <v>16</v>
          </cell>
          <cell r="AG948">
            <v>4.5</v>
          </cell>
          <cell r="AH948">
            <v>0.49</v>
          </cell>
          <cell r="AI948">
            <v>0.37</v>
          </cell>
          <cell r="AJ948">
            <v>0</v>
          </cell>
          <cell r="AK948">
            <v>13</v>
          </cell>
          <cell r="AL948">
            <v>0.8</v>
          </cell>
          <cell r="AM948">
            <v>60</v>
          </cell>
          <cell r="AN948">
            <v>370</v>
          </cell>
          <cell r="AO948">
            <v>5</v>
          </cell>
          <cell r="AP948">
            <v>220</v>
          </cell>
          <cell r="AQ948">
            <v>29</v>
          </cell>
          <cell r="AR948">
            <v>0.5</v>
          </cell>
          <cell r="AS948">
            <v>0.8</v>
          </cell>
        </row>
        <row r="949">
          <cell r="A949">
            <v>272</v>
          </cell>
          <cell r="B949" t="str">
            <v xml:space="preserve">Peito de frango sem pele, estufado com azeite e margarina </v>
          </cell>
          <cell r="C949" t="str">
            <v>Pratos compostos</v>
          </cell>
          <cell r="D949" t="str">
            <v>Pratos, incl. refeições prontas a comer (excluindo sopas e saladas)</v>
          </cell>
          <cell r="E949" t="str">
            <v>Pratos, excluindo pratos  de massa ou arroz, sanduíches e pizza</v>
          </cell>
          <cell r="F949">
            <v>124</v>
          </cell>
          <cell r="G949">
            <v>523</v>
          </cell>
          <cell r="H949">
            <v>3.3</v>
          </cell>
          <cell r="I949">
            <v>0.9</v>
          </cell>
          <cell r="J949">
            <v>1.6</v>
          </cell>
          <cell r="K949">
            <v>0.6</v>
          </cell>
          <cell r="L949">
            <v>0.54400000000000004</v>
          </cell>
          <cell r="M949">
            <v>0</v>
          </cell>
          <cell r="N949">
            <v>1.7</v>
          </cell>
          <cell r="O949">
            <v>1.5</v>
          </cell>
          <cell r="P949">
            <v>0.2</v>
          </cell>
          <cell r="Q949">
            <v>0</v>
          </cell>
          <cell r="R949">
            <v>0.7</v>
          </cell>
          <cell r="S949">
            <v>21.4</v>
          </cell>
          <cell r="T949">
            <v>1.1000000000000001</v>
          </cell>
          <cell r="U949">
            <v>0</v>
          </cell>
          <cell r="V949">
            <v>70.8</v>
          </cell>
          <cell r="W949">
            <v>0.2</v>
          </cell>
          <cell r="X949">
            <v>61</v>
          </cell>
          <cell r="Y949">
            <v>35</v>
          </cell>
          <cell r="Z949">
            <v>177</v>
          </cell>
          <cell r="AA949">
            <v>0.1</v>
          </cell>
          <cell r="AB949">
            <v>0.71</v>
          </cell>
          <cell r="AC949">
            <v>0.1</v>
          </cell>
          <cell r="AD949">
            <v>0.13</v>
          </cell>
          <cell r="AE949">
            <v>6</v>
          </cell>
          <cell r="AF949">
            <v>14.3</v>
          </cell>
          <cell r="AG949">
            <v>3.97</v>
          </cell>
          <cell r="AH949">
            <v>0.33</v>
          </cell>
          <cell r="AI949">
            <v>0.16</v>
          </cell>
          <cell r="AJ949">
            <v>7</v>
          </cell>
          <cell r="AK949">
            <v>13</v>
          </cell>
          <cell r="AL949">
            <v>2</v>
          </cell>
          <cell r="AM949">
            <v>430</v>
          </cell>
          <cell r="AN949">
            <v>280</v>
          </cell>
          <cell r="AO949">
            <v>15</v>
          </cell>
          <cell r="AP949">
            <v>150</v>
          </cell>
          <cell r="AQ949">
            <v>27</v>
          </cell>
          <cell r="AR949">
            <v>0.7</v>
          </cell>
          <cell r="AS949">
            <v>0.7</v>
          </cell>
        </row>
        <row r="950">
          <cell r="A950">
            <v>271</v>
          </cell>
          <cell r="B950" t="str">
            <v>Peito de frango sem pele, estufado com margarina</v>
          </cell>
          <cell r="C950" t="str">
            <v>Pratos compostos</v>
          </cell>
          <cell r="D950" t="str">
            <v>Pratos, incl. refeições prontas a comer (excluindo sopas e saladas)</v>
          </cell>
          <cell r="E950" t="str">
            <v>Pratos, excluindo pratos  de massa ou arroz, sanduíches e pizza</v>
          </cell>
          <cell r="F950">
            <v>121</v>
          </cell>
          <cell r="G950">
            <v>512</v>
          </cell>
          <cell r="H950">
            <v>3</v>
          </cell>
          <cell r="I950">
            <v>1.2</v>
          </cell>
          <cell r="J950">
            <v>0.8</v>
          </cell>
          <cell r="K950">
            <v>0.8</v>
          </cell>
          <cell r="L950">
            <v>0.72099999999999997</v>
          </cell>
          <cell r="M950">
            <v>0</v>
          </cell>
          <cell r="N950">
            <v>1.7</v>
          </cell>
          <cell r="O950">
            <v>1.5</v>
          </cell>
          <cell r="P950">
            <v>0.2</v>
          </cell>
          <cell r="Q950">
            <v>0</v>
          </cell>
          <cell r="R950">
            <v>0.7</v>
          </cell>
          <cell r="S950">
            <v>21.4</v>
          </cell>
          <cell r="T950">
            <v>1.1000000000000001</v>
          </cell>
          <cell r="U950">
            <v>0</v>
          </cell>
          <cell r="V950">
            <v>71</v>
          </cell>
          <cell r="W950">
            <v>0.2</v>
          </cell>
          <cell r="X950">
            <v>61</v>
          </cell>
          <cell r="Y950">
            <v>43</v>
          </cell>
          <cell r="Z950">
            <v>183</v>
          </cell>
          <cell r="AA950">
            <v>0.1</v>
          </cell>
          <cell r="AB950">
            <v>0.53</v>
          </cell>
          <cell r="AC950">
            <v>0.1</v>
          </cell>
          <cell r="AD950">
            <v>0.13</v>
          </cell>
          <cell r="AE950">
            <v>6</v>
          </cell>
          <cell r="AF950">
            <v>14.3</v>
          </cell>
          <cell r="AG950">
            <v>3.97</v>
          </cell>
          <cell r="AH950">
            <v>0.33</v>
          </cell>
          <cell r="AI950">
            <v>0.16</v>
          </cell>
          <cell r="AJ950">
            <v>7</v>
          </cell>
          <cell r="AK950">
            <v>13</v>
          </cell>
          <cell r="AL950">
            <v>2.0499999999999998</v>
          </cell>
          <cell r="AM950">
            <v>450</v>
          </cell>
          <cell r="AN950">
            <v>280</v>
          </cell>
          <cell r="AO950">
            <v>15</v>
          </cell>
          <cell r="AP950">
            <v>150</v>
          </cell>
          <cell r="AQ950">
            <v>27</v>
          </cell>
          <cell r="AR950">
            <v>0.7</v>
          </cell>
          <cell r="AS950">
            <v>0.8</v>
          </cell>
        </row>
        <row r="951">
          <cell r="A951">
            <v>273</v>
          </cell>
          <cell r="B951" t="str">
            <v>Peito de frango sem pele, estufado sem molho</v>
          </cell>
          <cell r="C951" t="str">
            <v>Carne e produtos cárneos</v>
          </cell>
          <cell r="D951" t="str">
            <v>Carne de mamiferos e de aves</v>
          </cell>
          <cell r="E951" t="str">
            <v>Carne de aves</v>
          </cell>
          <cell r="F951">
            <v>169</v>
          </cell>
          <cell r="G951">
            <v>715</v>
          </cell>
          <cell r="H951">
            <v>2.5</v>
          </cell>
          <cell r="I951">
            <v>0.7</v>
          </cell>
          <cell r="J951">
            <v>0.8</v>
          </cell>
          <cell r="K951">
            <v>0.4</v>
          </cell>
          <cell r="L951">
            <v>0.4</v>
          </cell>
          <cell r="M951">
            <v>0</v>
          </cell>
          <cell r="N951">
            <v>0</v>
          </cell>
          <cell r="O951">
            <v>0</v>
          </cell>
          <cell r="P951">
            <v>0</v>
          </cell>
          <cell r="Q951">
            <v>0</v>
          </cell>
          <cell r="R951">
            <v>0</v>
          </cell>
          <cell r="S951">
            <v>36.6</v>
          </cell>
          <cell r="T951">
            <v>0.6</v>
          </cell>
          <cell r="U951">
            <v>0</v>
          </cell>
          <cell r="V951">
            <v>59.3</v>
          </cell>
          <cell r="W951">
            <v>0</v>
          </cell>
          <cell r="X951">
            <v>92</v>
          </cell>
          <cell r="Y951">
            <v>0</v>
          </cell>
          <cell r="Z951">
            <v>0</v>
          </cell>
          <cell r="AA951">
            <v>0.2</v>
          </cell>
          <cell r="AB951">
            <v>0.1</v>
          </cell>
          <cell r="AC951">
            <v>0.11</v>
          </cell>
          <cell r="AD951">
            <v>0.2</v>
          </cell>
          <cell r="AE951">
            <v>9.5</v>
          </cell>
          <cell r="AF951">
            <v>16</v>
          </cell>
          <cell r="AG951">
            <v>6.8</v>
          </cell>
          <cell r="AH951">
            <v>0.36</v>
          </cell>
          <cell r="AI951">
            <v>0.27</v>
          </cell>
          <cell r="AJ951">
            <v>0</v>
          </cell>
          <cell r="AK951">
            <v>13</v>
          </cell>
          <cell r="AL951">
            <v>1.56</v>
          </cell>
          <cell r="AM951">
            <v>250</v>
          </cell>
          <cell r="AN951">
            <v>320</v>
          </cell>
          <cell r="AO951">
            <v>7</v>
          </cell>
          <cell r="AP951">
            <v>230</v>
          </cell>
          <cell r="AQ951">
            <v>31</v>
          </cell>
          <cell r="AR951">
            <v>0.8</v>
          </cell>
          <cell r="AS951">
            <v>1.2</v>
          </cell>
          <cell r="AU951">
            <v>2.4</v>
          </cell>
        </row>
        <row r="952">
          <cell r="A952">
            <v>282</v>
          </cell>
          <cell r="B952" t="str">
            <v>Peito de peru com pele, cru</v>
          </cell>
          <cell r="C952" t="str">
            <v>Carne e produtos cárneos</v>
          </cell>
          <cell r="D952" t="str">
            <v>Carne de mamiferos e de aves</v>
          </cell>
          <cell r="E952" t="str">
            <v>Carne de aves</v>
          </cell>
          <cell r="F952">
            <v>134</v>
          </cell>
          <cell r="G952">
            <v>565</v>
          </cell>
          <cell r="H952">
            <v>4.7</v>
          </cell>
          <cell r="I952">
            <v>1.5</v>
          </cell>
          <cell r="J952">
            <v>1.9</v>
          </cell>
          <cell r="K952">
            <v>1.2</v>
          </cell>
          <cell r="L952">
            <v>0.8</v>
          </cell>
          <cell r="M952">
            <v>0</v>
          </cell>
          <cell r="N952">
            <v>0</v>
          </cell>
          <cell r="O952">
            <v>0</v>
          </cell>
          <cell r="P952">
            <v>0</v>
          </cell>
          <cell r="Q952">
            <v>0</v>
          </cell>
          <cell r="R952">
            <v>0</v>
          </cell>
          <cell r="S952">
            <v>23</v>
          </cell>
          <cell r="T952">
            <v>0.2</v>
          </cell>
          <cell r="U952">
            <v>0</v>
          </cell>
          <cell r="V952">
            <v>71.099999999999994</v>
          </cell>
          <cell r="W952">
            <v>0</v>
          </cell>
          <cell r="X952">
            <v>68</v>
          </cell>
          <cell r="Y952">
            <v>7</v>
          </cell>
          <cell r="Z952">
            <v>0</v>
          </cell>
          <cell r="AA952">
            <v>0.3</v>
          </cell>
          <cell r="AB952">
            <v>0</v>
          </cell>
          <cell r="AC952">
            <v>7.0000000000000007E-2</v>
          </cell>
          <cell r="AD952">
            <v>0.1</v>
          </cell>
          <cell r="AE952">
            <v>7.4</v>
          </cell>
          <cell r="AF952">
            <v>12</v>
          </cell>
          <cell r="AG952">
            <v>4.3</v>
          </cell>
          <cell r="AH952">
            <v>0.52</v>
          </cell>
          <cell r="AI952">
            <v>1</v>
          </cell>
          <cell r="AJ952">
            <v>0</v>
          </cell>
          <cell r="AK952">
            <v>7.4</v>
          </cell>
          <cell r="AL952">
            <v>1.2</v>
          </cell>
          <cell r="AM952">
            <v>64</v>
          </cell>
          <cell r="AN952">
            <v>330</v>
          </cell>
          <cell r="AO952">
            <v>7</v>
          </cell>
          <cell r="AP952">
            <v>200</v>
          </cell>
          <cell r="AQ952">
            <v>30</v>
          </cell>
          <cell r="AR952">
            <v>0.7</v>
          </cell>
          <cell r="AS952">
            <v>0.6</v>
          </cell>
        </row>
        <row r="953">
          <cell r="A953">
            <v>287</v>
          </cell>
          <cell r="B953" t="str">
            <v>Peito de peru com pele, estufado com margarina</v>
          </cell>
          <cell r="C953" t="str">
            <v>Pratos compostos</v>
          </cell>
          <cell r="D953" t="str">
            <v>Pratos, incl. refeições prontas a comer (excluindo sopas e saladas)</v>
          </cell>
          <cell r="E953" t="str">
            <v>Pratos, excluindo pratos  de massa ou arroz, sanduíches e pizza</v>
          </cell>
          <cell r="F953">
            <v>163</v>
          </cell>
          <cell r="G953">
            <v>682</v>
          </cell>
          <cell r="H953">
            <v>7.1</v>
          </cell>
          <cell r="I953">
            <v>2.7</v>
          </cell>
          <cell r="J953">
            <v>2.4</v>
          </cell>
          <cell r="K953">
            <v>1.9</v>
          </cell>
          <cell r="L953">
            <v>1.44</v>
          </cell>
          <cell r="M953">
            <v>0</v>
          </cell>
          <cell r="N953">
            <v>1.3</v>
          </cell>
          <cell r="O953">
            <v>1.1000000000000001</v>
          </cell>
          <cell r="P953">
            <v>0.2</v>
          </cell>
          <cell r="Q953">
            <v>0</v>
          </cell>
          <cell r="R953">
            <v>0.5</v>
          </cell>
          <cell r="S953">
            <v>23.1</v>
          </cell>
          <cell r="T953">
            <v>1.2</v>
          </cell>
          <cell r="U953">
            <v>0</v>
          </cell>
          <cell r="V953">
            <v>65.400000000000006</v>
          </cell>
          <cell r="W953">
            <v>0</v>
          </cell>
          <cell r="X953">
            <v>67</v>
          </cell>
          <cell r="Y953">
            <v>46</v>
          </cell>
          <cell r="Z953">
            <v>139</v>
          </cell>
          <cell r="AA953">
            <v>0.2</v>
          </cell>
          <cell r="AB953">
            <v>0.31</v>
          </cell>
          <cell r="AC953">
            <v>7.0000000000000007E-2</v>
          </cell>
          <cell r="AD953">
            <v>0.1</v>
          </cell>
          <cell r="AE953">
            <v>4.5999999999999996</v>
          </cell>
          <cell r="AF953">
            <v>12.1</v>
          </cell>
          <cell r="AG953">
            <v>4.29</v>
          </cell>
          <cell r="AH953">
            <v>0.37</v>
          </cell>
          <cell r="AI953">
            <v>0.49</v>
          </cell>
          <cell r="AJ953">
            <v>5.5</v>
          </cell>
          <cell r="AK953">
            <v>9.3000000000000007</v>
          </cell>
          <cell r="AL953">
            <v>2.5099999999999998</v>
          </cell>
          <cell r="AM953">
            <v>460</v>
          </cell>
          <cell r="AN953">
            <v>260</v>
          </cell>
          <cell r="AO953">
            <v>16</v>
          </cell>
          <cell r="AP953">
            <v>150</v>
          </cell>
          <cell r="AQ953">
            <v>29</v>
          </cell>
          <cell r="AR953">
            <v>0.8</v>
          </cell>
          <cell r="AS953">
            <v>0.6</v>
          </cell>
        </row>
        <row r="954">
          <cell r="A954">
            <v>288</v>
          </cell>
          <cell r="B954" t="str">
            <v>Peito de peru sem pele, assado com margarina</v>
          </cell>
          <cell r="C954" t="str">
            <v>Carne e produtos cárneos</v>
          </cell>
          <cell r="D954" t="str">
            <v>Carne de mamiferos e de aves</v>
          </cell>
          <cell r="E954" t="str">
            <v>Carne de aves</v>
          </cell>
          <cell r="F954">
            <v>175</v>
          </cell>
          <cell r="G954">
            <v>734</v>
          </cell>
          <cell r="H954">
            <v>6.4</v>
          </cell>
          <cell r="I954">
            <v>2.8</v>
          </cell>
          <cell r="J954">
            <v>1.5</v>
          </cell>
          <cell r="K954">
            <v>1.6</v>
          </cell>
          <cell r="L954">
            <v>1.44</v>
          </cell>
          <cell r="M954">
            <v>0</v>
          </cell>
          <cell r="N954">
            <v>0.1</v>
          </cell>
          <cell r="O954">
            <v>0.1</v>
          </cell>
          <cell r="P954">
            <v>0</v>
          </cell>
          <cell r="Q954">
            <v>0</v>
          </cell>
          <cell r="R954">
            <v>0</v>
          </cell>
          <cell r="S954">
            <v>28.9</v>
          </cell>
          <cell r="T954">
            <v>1.1000000000000001</v>
          </cell>
          <cell r="U954">
            <v>0</v>
          </cell>
          <cell r="V954">
            <v>62</v>
          </cell>
          <cell r="W954">
            <v>0.3</v>
          </cell>
          <cell r="X954">
            <v>71</v>
          </cell>
          <cell r="Y954">
            <v>36</v>
          </cell>
          <cell r="Z954">
            <v>24</v>
          </cell>
          <cell r="AA954">
            <v>0.3</v>
          </cell>
          <cell r="AB954">
            <v>0</v>
          </cell>
          <cell r="AC954">
            <v>0.05</v>
          </cell>
          <cell r="AD954">
            <v>0.13</v>
          </cell>
          <cell r="AE954">
            <v>7.8</v>
          </cell>
          <cell r="AF954">
            <v>14.8</v>
          </cell>
          <cell r="AG954">
            <v>5.44</v>
          </cell>
          <cell r="AH954">
            <v>0.45</v>
          </cell>
          <cell r="AI954">
            <v>0.83</v>
          </cell>
          <cell r="AJ954">
            <v>2.8</v>
          </cell>
          <cell r="AK954">
            <v>6.3</v>
          </cell>
          <cell r="AL954">
            <v>2.2999999999999998</v>
          </cell>
          <cell r="AM954">
            <v>430</v>
          </cell>
          <cell r="AN954">
            <v>310</v>
          </cell>
          <cell r="AO954">
            <v>10</v>
          </cell>
          <cell r="AP954">
            <v>210</v>
          </cell>
          <cell r="AQ954">
            <v>35</v>
          </cell>
          <cell r="AR954">
            <v>0.8</v>
          </cell>
          <cell r="AS954">
            <v>0.7</v>
          </cell>
        </row>
        <row r="955">
          <cell r="A955">
            <v>284</v>
          </cell>
          <cell r="B955" t="str">
            <v>Peito de peru sem pele, cru</v>
          </cell>
          <cell r="C955" t="str">
            <v>Carne e produtos cárneos</v>
          </cell>
          <cell r="D955" t="str">
            <v>Carne de mamiferos e de aves</v>
          </cell>
          <cell r="E955" t="str">
            <v>Carne de aves</v>
          </cell>
          <cell r="F955">
            <v>105</v>
          </cell>
          <cell r="G955">
            <v>446</v>
          </cell>
          <cell r="H955">
            <v>1.3</v>
          </cell>
          <cell r="I955">
            <v>0.3</v>
          </cell>
          <cell r="J955">
            <v>0.4</v>
          </cell>
          <cell r="K955">
            <v>0.2</v>
          </cell>
          <cell r="L955">
            <v>0.2</v>
          </cell>
          <cell r="M955">
            <v>0</v>
          </cell>
          <cell r="N955">
            <v>0</v>
          </cell>
          <cell r="O955">
            <v>0</v>
          </cell>
          <cell r="P955">
            <v>0</v>
          </cell>
          <cell r="Q955">
            <v>0</v>
          </cell>
          <cell r="R955">
            <v>0</v>
          </cell>
          <cell r="S955">
            <v>23.4</v>
          </cell>
          <cell r="T955">
            <v>0.2</v>
          </cell>
          <cell r="U955">
            <v>0</v>
          </cell>
          <cell r="V955">
            <v>74.2</v>
          </cell>
          <cell r="W955">
            <v>0</v>
          </cell>
          <cell r="X955">
            <v>57</v>
          </cell>
          <cell r="Y955">
            <v>0</v>
          </cell>
          <cell r="Z955">
            <v>0</v>
          </cell>
          <cell r="AA955">
            <v>0.3</v>
          </cell>
          <cell r="AB955">
            <v>0</v>
          </cell>
          <cell r="AC955">
            <v>0.06</v>
          </cell>
          <cell r="AD955">
            <v>0.12</v>
          </cell>
          <cell r="AE955">
            <v>7.9</v>
          </cell>
          <cell r="AF955">
            <v>12</v>
          </cell>
          <cell r="AG955">
            <v>4.4000000000000004</v>
          </cell>
          <cell r="AH955">
            <v>0.57999999999999996</v>
          </cell>
          <cell r="AI955">
            <v>1</v>
          </cell>
          <cell r="AJ955">
            <v>0</v>
          </cell>
          <cell r="AK955">
            <v>8</v>
          </cell>
          <cell r="AL955">
            <v>1.1000000000000001</v>
          </cell>
          <cell r="AM955">
            <v>63</v>
          </cell>
          <cell r="AN955">
            <v>350</v>
          </cell>
          <cell r="AO955">
            <v>8</v>
          </cell>
          <cell r="AP955">
            <v>210</v>
          </cell>
          <cell r="AQ955">
            <v>32</v>
          </cell>
          <cell r="AR955">
            <v>0.7</v>
          </cell>
          <cell r="AS955">
            <v>0.6</v>
          </cell>
        </row>
        <row r="956">
          <cell r="A956">
            <v>290</v>
          </cell>
          <cell r="B956" t="str">
            <v>Peito de peru sem pele, panado</v>
          </cell>
          <cell r="C956" t="str">
            <v>Pratos compostos</v>
          </cell>
          <cell r="D956" t="str">
            <v>Pratos, incl. refeições prontas a comer (excluindo sopas e saladas)</v>
          </cell>
          <cell r="E956" t="str">
            <v>Pratos, excluindo pratos  de massa ou arroz, sanduíches e pizza</v>
          </cell>
          <cell r="F956">
            <v>226</v>
          </cell>
          <cell r="G956">
            <v>946</v>
          </cell>
          <cell r="H956">
            <v>9.9</v>
          </cell>
          <cell r="I956">
            <v>1.5</v>
          </cell>
          <cell r="J956">
            <v>2.4</v>
          </cell>
          <cell r="K956">
            <v>5</v>
          </cell>
          <cell r="L956">
            <v>5</v>
          </cell>
          <cell r="M956">
            <v>0</v>
          </cell>
          <cell r="N956">
            <v>8.4</v>
          </cell>
          <cell r="O956">
            <v>0.3</v>
          </cell>
          <cell r="P956">
            <v>0</v>
          </cell>
          <cell r="Q956">
            <v>8.1</v>
          </cell>
          <cell r="R956">
            <v>0.4</v>
          </cell>
          <cell r="S956">
            <v>25.5</v>
          </cell>
          <cell r="T956">
            <v>0.6</v>
          </cell>
          <cell r="U956">
            <v>0</v>
          </cell>
          <cell r="V956">
            <v>53.9</v>
          </cell>
          <cell r="W956">
            <v>0</v>
          </cell>
          <cell r="X956">
            <v>107</v>
          </cell>
          <cell r="Y956">
            <v>30</v>
          </cell>
          <cell r="Z956">
            <v>0</v>
          </cell>
          <cell r="AA956">
            <v>0.4</v>
          </cell>
          <cell r="AB956">
            <v>0.16</v>
          </cell>
          <cell r="AC956">
            <v>0.05</v>
          </cell>
          <cell r="AD956">
            <v>0.18</v>
          </cell>
          <cell r="AE956">
            <v>6.7</v>
          </cell>
          <cell r="AF956">
            <v>12</v>
          </cell>
          <cell r="AG956">
            <v>5.0999999999999996</v>
          </cell>
          <cell r="AH956">
            <v>0.39</v>
          </cell>
          <cell r="AI956">
            <v>1.2</v>
          </cell>
          <cell r="AJ956">
            <v>0</v>
          </cell>
          <cell r="AK956">
            <v>8.1</v>
          </cell>
          <cell r="AL956">
            <v>1.92</v>
          </cell>
          <cell r="AM956">
            <v>250</v>
          </cell>
          <cell r="AN956">
            <v>350</v>
          </cell>
          <cell r="AO956">
            <v>20</v>
          </cell>
          <cell r="AP956">
            <v>220</v>
          </cell>
          <cell r="AQ956">
            <v>34</v>
          </cell>
          <cell r="AR956">
            <v>1.2</v>
          </cell>
          <cell r="AS956">
            <v>0.9</v>
          </cell>
          <cell r="AU956">
            <v>0.4</v>
          </cell>
        </row>
        <row r="957">
          <cell r="A957">
            <v>225</v>
          </cell>
          <cell r="B957" t="str">
            <v>Peito de vitela magro cozido</v>
          </cell>
          <cell r="C957" t="str">
            <v>Carne e produtos cárneos</v>
          </cell>
          <cell r="D957" t="str">
            <v>Carne de mamiferos e de aves</v>
          </cell>
          <cell r="E957" t="str">
            <v>Carne de mamíferos</v>
          </cell>
          <cell r="F957">
            <v>171</v>
          </cell>
          <cell r="G957">
            <v>718</v>
          </cell>
          <cell r="H957">
            <v>8</v>
          </cell>
          <cell r="I957">
            <v>3.4</v>
          </cell>
          <cell r="J957">
            <v>3.8</v>
          </cell>
          <cell r="K957">
            <v>0.3</v>
          </cell>
          <cell r="L957">
            <v>0.1</v>
          </cell>
          <cell r="M957">
            <v>0.4</v>
          </cell>
          <cell r="N957">
            <v>0</v>
          </cell>
          <cell r="O957">
            <v>0</v>
          </cell>
          <cell r="P957">
            <v>0</v>
          </cell>
          <cell r="Q957">
            <v>0</v>
          </cell>
          <cell r="R957">
            <v>0</v>
          </cell>
          <cell r="S957">
            <v>24.8</v>
          </cell>
          <cell r="T957">
            <v>0.4</v>
          </cell>
          <cell r="U957">
            <v>0</v>
          </cell>
          <cell r="V957">
            <v>65.7</v>
          </cell>
          <cell r="W957">
            <v>0</v>
          </cell>
          <cell r="X957">
            <v>117</v>
          </cell>
          <cell r="Y957">
            <v>0</v>
          </cell>
          <cell r="Z957">
            <v>0</v>
          </cell>
          <cell r="AA957">
            <v>0</v>
          </cell>
          <cell r="AB957">
            <v>0.32</v>
          </cell>
          <cell r="AC957">
            <v>0.18</v>
          </cell>
          <cell r="AD957">
            <v>0.27</v>
          </cell>
          <cell r="AE957">
            <v>4.5999999999999996</v>
          </cell>
          <cell r="AF957">
            <v>9.9</v>
          </cell>
          <cell r="AG957">
            <v>5.3</v>
          </cell>
          <cell r="AH957">
            <v>0.2</v>
          </cell>
          <cell r="AI957">
            <v>0.97</v>
          </cell>
          <cell r="AJ957">
            <v>0</v>
          </cell>
          <cell r="AK957">
            <v>5.3</v>
          </cell>
          <cell r="AL957">
            <v>1.2</v>
          </cell>
          <cell r="AM957">
            <v>150</v>
          </cell>
          <cell r="AN957">
            <v>290</v>
          </cell>
          <cell r="AO957">
            <v>12</v>
          </cell>
          <cell r="AP957">
            <v>210</v>
          </cell>
          <cell r="AQ957">
            <v>19</v>
          </cell>
          <cell r="AR957">
            <v>1.5</v>
          </cell>
          <cell r="AS957">
            <v>4.5999999999999996</v>
          </cell>
        </row>
        <row r="958">
          <cell r="A958">
            <v>224</v>
          </cell>
          <cell r="B958" t="str">
            <v>Peito de vitela magro cru</v>
          </cell>
          <cell r="C958" t="str">
            <v>Carne e produtos cárneos</v>
          </cell>
          <cell r="D958" t="str">
            <v>Carne de mamiferos e de aves</v>
          </cell>
          <cell r="E958" t="str">
            <v>Carne de mamíferos</v>
          </cell>
          <cell r="F958">
            <v>147</v>
          </cell>
          <cell r="G958">
            <v>614</v>
          </cell>
          <cell r="H958">
            <v>7.6</v>
          </cell>
          <cell r="I958">
            <v>3.2</v>
          </cell>
          <cell r="J958">
            <v>3.6</v>
          </cell>
          <cell r="K958">
            <v>0.3</v>
          </cell>
          <cell r="L958">
            <v>0.1</v>
          </cell>
          <cell r="M958">
            <v>0.4</v>
          </cell>
          <cell r="N958">
            <v>0</v>
          </cell>
          <cell r="O958">
            <v>0</v>
          </cell>
          <cell r="P958">
            <v>0</v>
          </cell>
          <cell r="Q958">
            <v>0</v>
          </cell>
          <cell r="R958">
            <v>0</v>
          </cell>
          <cell r="S958">
            <v>19.600000000000001</v>
          </cell>
          <cell r="T958">
            <v>0.1</v>
          </cell>
          <cell r="U958">
            <v>0</v>
          </cell>
          <cell r="V958">
            <v>71</v>
          </cell>
          <cell r="W958">
            <v>0</v>
          </cell>
          <cell r="X958">
            <v>91</v>
          </cell>
          <cell r="Y958">
            <v>0</v>
          </cell>
          <cell r="Z958">
            <v>0</v>
          </cell>
          <cell r="AA958">
            <v>0</v>
          </cell>
          <cell r="AB958">
            <v>0.17</v>
          </cell>
          <cell r="AC958">
            <v>0.32</v>
          </cell>
          <cell r="AD958">
            <v>0.24</v>
          </cell>
          <cell r="AE958">
            <v>6.5</v>
          </cell>
          <cell r="AF958">
            <v>11</v>
          </cell>
          <cell r="AG958">
            <v>4.2</v>
          </cell>
          <cell r="AH958">
            <v>0.35</v>
          </cell>
          <cell r="AI958">
            <v>1.2</v>
          </cell>
          <cell r="AJ958">
            <v>0</v>
          </cell>
          <cell r="AK958">
            <v>5.8</v>
          </cell>
          <cell r="AL958">
            <v>1.8</v>
          </cell>
          <cell r="AM958">
            <v>28</v>
          </cell>
          <cell r="AN958">
            <v>410</v>
          </cell>
          <cell r="AO958">
            <v>11</v>
          </cell>
          <cell r="AP958">
            <v>230</v>
          </cell>
          <cell r="AQ958">
            <v>21</v>
          </cell>
          <cell r="AR958">
            <v>1.1000000000000001</v>
          </cell>
          <cell r="AS958">
            <v>3.3</v>
          </cell>
        </row>
        <row r="959">
          <cell r="A959">
            <v>70203037</v>
          </cell>
          <cell r="B959" t="str">
            <v>Peito de vitela magro estufado</v>
          </cell>
          <cell r="C959" t="str">
            <v>Pratos compostos</v>
          </cell>
          <cell r="D959" t="str">
            <v>Pratos, incl. refeições prontas a comer (excluindo sopas e saladas)</v>
          </cell>
          <cell r="E959" t="str">
            <v>Pratos, excluindo pratos  de massa ou arroz, sanduíches e pizza</v>
          </cell>
          <cell r="F959">
            <v>208</v>
          </cell>
          <cell r="G959">
            <v>867</v>
          </cell>
          <cell r="H959">
            <v>12.6</v>
          </cell>
          <cell r="I959">
            <v>1.6</v>
          </cell>
          <cell r="J959">
            <v>1.6</v>
          </cell>
          <cell r="K959">
            <v>1.6</v>
          </cell>
          <cell r="L959">
            <v>1.3</v>
          </cell>
          <cell r="M959">
            <v>1.6</v>
          </cell>
          <cell r="N959">
            <v>0.6</v>
          </cell>
          <cell r="O959">
            <v>0.4</v>
          </cell>
          <cell r="P959">
            <v>0.1</v>
          </cell>
          <cell r="Q959">
            <v>0.1</v>
          </cell>
          <cell r="R959">
            <v>0.2</v>
          </cell>
          <cell r="S959">
            <v>22.9</v>
          </cell>
          <cell r="T959">
            <v>1</v>
          </cell>
          <cell r="U959">
            <v>0</v>
          </cell>
          <cell r="V959">
            <v>60.6</v>
          </cell>
          <cell r="W959">
            <v>0</v>
          </cell>
          <cell r="X959">
            <v>106</v>
          </cell>
          <cell r="Y959">
            <v>15</v>
          </cell>
          <cell r="Z959">
            <v>37</v>
          </cell>
          <cell r="AA959">
            <v>0</v>
          </cell>
          <cell r="AB959">
            <v>1.17</v>
          </cell>
          <cell r="AC959">
            <v>0.17</v>
          </cell>
          <cell r="AD959">
            <v>0.21</v>
          </cell>
          <cell r="AE959">
            <v>4.2</v>
          </cell>
          <cell r="AF959">
            <v>12.9</v>
          </cell>
          <cell r="AG959">
            <v>4.9000000000000004</v>
          </cell>
          <cell r="AH959">
            <v>0.21</v>
          </cell>
          <cell r="AI959">
            <v>0.84</v>
          </cell>
          <cell r="AJ959">
            <v>1.6</v>
          </cell>
          <cell r="AK959">
            <v>6.3</v>
          </cell>
          <cell r="AL959">
            <v>3.05</v>
          </cell>
          <cell r="AM959">
            <v>370</v>
          </cell>
          <cell r="AN959">
            <v>290</v>
          </cell>
          <cell r="AO959">
            <v>14</v>
          </cell>
          <cell r="AP959">
            <v>210</v>
          </cell>
          <cell r="AQ959">
            <v>20</v>
          </cell>
          <cell r="AR959">
            <v>1.4</v>
          </cell>
          <cell r="AS959">
            <v>3.6</v>
          </cell>
        </row>
        <row r="960">
          <cell r="A960">
            <v>228</v>
          </cell>
          <cell r="B960" t="str">
            <v>Peito de vitela magro estufado com azeite e margarina</v>
          </cell>
          <cell r="C960" t="str">
            <v>Pratos compostos</v>
          </cell>
          <cell r="D960" t="str">
            <v>Pratos, incl. refeições prontas a comer (excluindo sopas e saladas)</v>
          </cell>
          <cell r="E960" t="str">
            <v>Pratos, excluindo pratos  de massa ou arroz, sanduíches e pizza</v>
          </cell>
          <cell r="F960">
            <v>208</v>
          </cell>
          <cell r="G960">
            <v>867</v>
          </cell>
          <cell r="H960">
            <v>12.6</v>
          </cell>
          <cell r="I960">
            <v>4.8</v>
          </cell>
          <cell r="J960">
            <v>6.3</v>
          </cell>
          <cell r="K960">
            <v>0.9</v>
          </cell>
          <cell r="L960">
            <v>0.63400000000000001</v>
          </cell>
          <cell r="M960">
            <v>0.5</v>
          </cell>
          <cell r="N960">
            <v>0.6</v>
          </cell>
          <cell r="O960">
            <v>0.4</v>
          </cell>
          <cell r="P960">
            <v>0.1</v>
          </cell>
          <cell r="Q960">
            <v>0.1</v>
          </cell>
          <cell r="R960">
            <v>0.2</v>
          </cell>
          <cell r="S960">
            <v>22.9</v>
          </cell>
          <cell r="T960">
            <v>0.9</v>
          </cell>
          <cell r="U960">
            <v>0</v>
          </cell>
          <cell r="V960">
            <v>60.6</v>
          </cell>
          <cell r="W960">
            <v>0</v>
          </cell>
          <cell r="X960">
            <v>106</v>
          </cell>
          <cell r="Y960">
            <v>15</v>
          </cell>
          <cell r="Z960">
            <v>37</v>
          </cell>
          <cell r="AA960">
            <v>0</v>
          </cell>
          <cell r="AB960">
            <v>0.62</v>
          </cell>
          <cell r="AC960">
            <v>0.17</v>
          </cell>
          <cell r="AD960">
            <v>0.21</v>
          </cell>
          <cell r="AE960">
            <v>4.2</v>
          </cell>
          <cell r="AF960">
            <v>12.9</v>
          </cell>
          <cell r="AG960">
            <v>4.9000000000000004</v>
          </cell>
          <cell r="AH960">
            <v>0.21</v>
          </cell>
          <cell r="AI960">
            <v>0.84</v>
          </cell>
          <cell r="AJ960">
            <v>1.6</v>
          </cell>
          <cell r="AK960">
            <v>6.3</v>
          </cell>
          <cell r="AL960">
            <v>3.05</v>
          </cell>
          <cell r="AM960">
            <v>370</v>
          </cell>
          <cell r="AN960">
            <v>290</v>
          </cell>
          <cell r="AO960">
            <v>14</v>
          </cell>
          <cell r="AP960">
            <v>210</v>
          </cell>
          <cell r="AQ960">
            <v>20</v>
          </cell>
          <cell r="AR960">
            <v>1.4</v>
          </cell>
          <cell r="AS960">
            <v>3.6</v>
          </cell>
        </row>
        <row r="961">
          <cell r="A961">
            <v>229</v>
          </cell>
          <cell r="B961" t="str">
            <v>Peito de vitela magro estufado com azeite, margarina e óleo alimentar</v>
          </cell>
          <cell r="C961" t="str">
            <v>Pratos compostos</v>
          </cell>
          <cell r="D961" t="str">
            <v>Pratos, incl. refeições prontas a comer (excluindo sopas e saladas)</v>
          </cell>
          <cell r="E961" t="str">
            <v>Pratos, excluindo pratos  de massa ou arroz, sanduíches e pizza</v>
          </cell>
          <cell r="F961">
            <v>208</v>
          </cell>
          <cell r="G961">
            <v>867</v>
          </cell>
          <cell r="H961">
            <v>12.6</v>
          </cell>
          <cell r="I961">
            <v>4.7</v>
          </cell>
          <cell r="J961">
            <v>5.6</v>
          </cell>
          <cell r="K961">
            <v>1.6</v>
          </cell>
          <cell r="L961">
            <v>1.3</v>
          </cell>
          <cell r="M961">
            <v>0.5</v>
          </cell>
          <cell r="N961">
            <v>0.6</v>
          </cell>
          <cell r="O961">
            <v>0.4</v>
          </cell>
          <cell r="P961">
            <v>0.1</v>
          </cell>
          <cell r="Q961">
            <v>0.1</v>
          </cell>
          <cell r="R961">
            <v>0.2</v>
          </cell>
          <cell r="S961">
            <v>22.9</v>
          </cell>
          <cell r="T961">
            <v>0.9</v>
          </cell>
          <cell r="U961">
            <v>0</v>
          </cell>
          <cell r="V961">
            <v>60.6</v>
          </cell>
          <cell r="W961">
            <v>0</v>
          </cell>
          <cell r="X961">
            <v>106</v>
          </cell>
          <cell r="Y961">
            <v>15</v>
          </cell>
          <cell r="Z961">
            <v>37</v>
          </cell>
          <cell r="AA961">
            <v>0</v>
          </cell>
          <cell r="AB961">
            <v>1.17</v>
          </cell>
          <cell r="AC961">
            <v>0.17</v>
          </cell>
          <cell r="AD961">
            <v>0.21</v>
          </cell>
          <cell r="AE961">
            <v>4.2</v>
          </cell>
          <cell r="AF961">
            <v>12.9</v>
          </cell>
          <cell r="AG961">
            <v>4.9000000000000004</v>
          </cell>
          <cell r="AH961">
            <v>0.21</v>
          </cell>
          <cell r="AI961">
            <v>0.84</v>
          </cell>
          <cell r="AJ961">
            <v>1.6</v>
          </cell>
          <cell r="AK961">
            <v>6.3</v>
          </cell>
          <cell r="AL961">
            <v>3.05</v>
          </cell>
          <cell r="AM961">
            <v>370</v>
          </cell>
          <cell r="AN961">
            <v>290</v>
          </cell>
          <cell r="AO961">
            <v>14</v>
          </cell>
          <cell r="AP961">
            <v>210</v>
          </cell>
          <cell r="AQ961">
            <v>20</v>
          </cell>
          <cell r="AR961">
            <v>1.4</v>
          </cell>
          <cell r="AS961">
            <v>3.6</v>
          </cell>
        </row>
        <row r="962">
          <cell r="A962">
            <v>227</v>
          </cell>
          <cell r="B962" t="str">
            <v>Peito de vitela magro estufado com margarina e óleo alimentar</v>
          </cell>
          <cell r="C962" t="str">
            <v>Pratos compostos</v>
          </cell>
          <cell r="D962" t="str">
            <v>Pratos, incl. refeições prontas a comer (excluindo sopas e saladas)</v>
          </cell>
          <cell r="E962" t="str">
            <v>Pratos, excluindo pratos  de massa ou arroz, sanduíches e pizza</v>
          </cell>
          <cell r="F962">
            <v>208</v>
          </cell>
          <cell r="G962">
            <v>867</v>
          </cell>
          <cell r="H962">
            <v>12.6</v>
          </cell>
          <cell r="I962">
            <v>4.7</v>
          </cell>
          <cell r="J962">
            <v>5</v>
          </cell>
          <cell r="K962">
            <v>2.2000000000000002</v>
          </cell>
          <cell r="L962">
            <v>1.97</v>
          </cell>
          <cell r="M962">
            <v>0.5</v>
          </cell>
          <cell r="N962">
            <v>0.6</v>
          </cell>
          <cell r="O962">
            <v>0.4</v>
          </cell>
          <cell r="P962">
            <v>0.1</v>
          </cell>
          <cell r="Q962">
            <v>0.1</v>
          </cell>
          <cell r="R962">
            <v>0.2</v>
          </cell>
          <cell r="S962">
            <v>22.9</v>
          </cell>
          <cell r="T962">
            <v>0.9</v>
          </cell>
          <cell r="U962">
            <v>0</v>
          </cell>
          <cell r="V962">
            <v>60.6</v>
          </cell>
          <cell r="W962">
            <v>0</v>
          </cell>
          <cell r="X962">
            <v>106</v>
          </cell>
          <cell r="Y962">
            <v>15</v>
          </cell>
          <cell r="Z962">
            <v>37</v>
          </cell>
          <cell r="AA962">
            <v>0</v>
          </cell>
          <cell r="AB962">
            <v>1.71</v>
          </cell>
          <cell r="AC962">
            <v>0.17</v>
          </cell>
          <cell r="AD962">
            <v>0.21</v>
          </cell>
          <cell r="AE962">
            <v>4.2</v>
          </cell>
          <cell r="AF962">
            <v>12.9</v>
          </cell>
          <cell r="AG962">
            <v>4.9000000000000004</v>
          </cell>
          <cell r="AH962">
            <v>0.21</v>
          </cell>
          <cell r="AI962">
            <v>0.84</v>
          </cell>
          <cell r="AJ962">
            <v>1.6</v>
          </cell>
          <cell r="AK962">
            <v>6.3</v>
          </cell>
          <cell r="AL962">
            <v>3.05</v>
          </cell>
          <cell r="AM962">
            <v>370</v>
          </cell>
          <cell r="AN962">
            <v>290</v>
          </cell>
          <cell r="AO962">
            <v>14</v>
          </cell>
          <cell r="AP962">
            <v>210</v>
          </cell>
          <cell r="AQ962">
            <v>20</v>
          </cell>
          <cell r="AR962">
            <v>1.4</v>
          </cell>
          <cell r="AS962">
            <v>3.6</v>
          </cell>
        </row>
        <row r="963">
          <cell r="A963">
            <v>226</v>
          </cell>
          <cell r="B963" t="str">
            <v>Peito de vitela magro estufado, sem molho</v>
          </cell>
          <cell r="C963" t="str">
            <v>Carne e produtos cárneos</v>
          </cell>
          <cell r="D963" t="str">
            <v>Carne de mamiferos e de aves</v>
          </cell>
          <cell r="E963" t="str">
            <v>Carne de mamíferos</v>
          </cell>
          <cell r="F963">
            <v>179</v>
          </cell>
          <cell r="G963">
            <v>749</v>
          </cell>
          <cell r="H963">
            <v>8.3000000000000007</v>
          </cell>
          <cell r="I963">
            <v>3.5</v>
          </cell>
          <cell r="J963">
            <v>3.9</v>
          </cell>
          <cell r="K963">
            <v>0.3</v>
          </cell>
          <cell r="L963">
            <v>0.1</v>
          </cell>
          <cell r="M963">
            <v>0.4</v>
          </cell>
          <cell r="N963">
            <v>0</v>
          </cell>
          <cell r="O963">
            <v>0</v>
          </cell>
          <cell r="P963">
            <v>0</v>
          </cell>
          <cell r="Q963">
            <v>0</v>
          </cell>
          <cell r="R963">
            <v>0</v>
          </cell>
          <cell r="S963">
            <v>26</v>
          </cell>
          <cell r="T963">
            <v>0.5</v>
          </cell>
          <cell r="U963">
            <v>0</v>
          </cell>
          <cell r="V963">
            <v>63.6</v>
          </cell>
          <cell r="W963">
            <v>0</v>
          </cell>
          <cell r="X963">
            <v>121</v>
          </cell>
          <cell r="Y963">
            <v>0</v>
          </cell>
          <cell r="Z963">
            <v>0</v>
          </cell>
          <cell r="AA963">
            <v>0</v>
          </cell>
          <cell r="AB963">
            <v>0.18</v>
          </cell>
          <cell r="AC963">
            <v>0.21</v>
          </cell>
          <cell r="AD963">
            <v>0.28000000000000003</v>
          </cell>
          <cell r="AE963">
            <v>7.5</v>
          </cell>
          <cell r="AF963">
            <v>13</v>
          </cell>
          <cell r="AG963">
            <v>5.5</v>
          </cell>
          <cell r="AH963">
            <v>0.23</v>
          </cell>
          <cell r="AI963">
            <v>0.99</v>
          </cell>
          <cell r="AJ963">
            <v>0</v>
          </cell>
          <cell r="AK963">
            <v>5.5</v>
          </cell>
          <cell r="AL963">
            <v>1.1000000000000001</v>
          </cell>
          <cell r="AM963">
            <v>200</v>
          </cell>
          <cell r="AN963">
            <v>360</v>
          </cell>
          <cell r="AO963">
            <v>14</v>
          </cell>
          <cell r="AP963">
            <v>270</v>
          </cell>
          <cell r="AQ963">
            <v>21</v>
          </cell>
          <cell r="AR963">
            <v>1.6</v>
          </cell>
          <cell r="AS963">
            <v>4.8</v>
          </cell>
        </row>
        <row r="964">
          <cell r="A964">
            <v>856</v>
          </cell>
          <cell r="B964" t="str">
            <v>Peixe-espada-branco cru</v>
          </cell>
          <cell r="C964" t="str">
            <v>Peixes, mariscos, anfíbios, répteis e invertebrados</v>
          </cell>
          <cell r="D964" t="str">
            <v>Peixe (músculo)</v>
          </cell>
          <cell r="E964" t="str">
            <v>Peixe de mar</v>
          </cell>
          <cell r="F964">
            <v>117</v>
          </cell>
          <cell r="G964">
            <v>493</v>
          </cell>
          <cell r="H964">
            <v>4</v>
          </cell>
          <cell r="I964">
            <v>1</v>
          </cell>
          <cell r="J964">
            <v>1.7</v>
          </cell>
          <cell r="K964">
            <v>0.8</v>
          </cell>
          <cell r="L964">
            <v>0</v>
          </cell>
          <cell r="M964">
            <v>0</v>
          </cell>
          <cell r="N964">
            <v>0</v>
          </cell>
          <cell r="O964">
            <v>0</v>
          </cell>
          <cell r="P964">
            <v>0</v>
          </cell>
          <cell r="Q964">
            <v>0</v>
          </cell>
          <cell r="R964">
            <v>0</v>
          </cell>
          <cell r="S964">
            <v>20.3</v>
          </cell>
          <cell r="T964">
            <v>0.2</v>
          </cell>
          <cell r="U964">
            <v>0</v>
          </cell>
          <cell r="V964">
            <v>74.400000000000006</v>
          </cell>
          <cell r="W964">
            <v>0</v>
          </cell>
          <cell r="X964">
            <v>38</v>
          </cell>
          <cell r="Y964">
            <v>17</v>
          </cell>
          <cell r="Z964">
            <v>0</v>
          </cell>
          <cell r="AA964">
            <v>1.1000000000000001</v>
          </cell>
          <cell r="AB964">
            <v>1.2</v>
          </cell>
          <cell r="AC964">
            <v>0.05</v>
          </cell>
          <cell r="AD964">
            <v>0.06</v>
          </cell>
          <cell r="AE964">
            <v>3.6</v>
          </cell>
          <cell r="AF964">
            <v>7.4</v>
          </cell>
          <cell r="AG964">
            <v>3.8</v>
          </cell>
          <cell r="AH964">
            <v>0.19</v>
          </cell>
          <cell r="AI964">
            <v>2.2000000000000002</v>
          </cell>
          <cell r="AJ964">
            <v>0</v>
          </cell>
          <cell r="AK964">
            <v>30</v>
          </cell>
          <cell r="AL964">
            <v>1.3</v>
          </cell>
          <cell r="AM964">
            <v>77</v>
          </cell>
          <cell r="AN964">
            <v>250</v>
          </cell>
          <cell r="AO964">
            <v>16</v>
          </cell>
          <cell r="AP964">
            <v>180</v>
          </cell>
          <cell r="AQ964">
            <v>26</v>
          </cell>
          <cell r="AR964">
            <v>0.4</v>
          </cell>
          <cell r="AS964">
            <v>0.6</v>
          </cell>
        </row>
        <row r="965">
          <cell r="A965">
            <v>858</v>
          </cell>
          <cell r="B965" t="str">
            <v>Peixe-espada-branco frito</v>
          </cell>
          <cell r="C965" t="str">
            <v>Peixes, mariscos, anfíbios, répteis e invertebrados</v>
          </cell>
          <cell r="D965" t="str">
            <v>Peixe (músculo)</v>
          </cell>
          <cell r="E965" t="str">
            <v>Peixe de mar</v>
          </cell>
          <cell r="F965">
            <v>159</v>
          </cell>
          <cell r="G965">
            <v>669</v>
          </cell>
          <cell r="H965">
            <v>6.3</v>
          </cell>
          <cell r="I965">
            <v>1</v>
          </cell>
          <cell r="J965">
            <v>1.8</v>
          </cell>
          <cell r="K965">
            <v>3</v>
          </cell>
          <cell r="L965">
            <v>2.4</v>
          </cell>
          <cell r="M965">
            <v>0</v>
          </cell>
          <cell r="N965">
            <v>2.9</v>
          </cell>
          <cell r="O965">
            <v>0.1</v>
          </cell>
          <cell r="P965">
            <v>0</v>
          </cell>
          <cell r="Q965">
            <v>2.8</v>
          </cell>
          <cell r="R965">
            <v>0.1</v>
          </cell>
          <cell r="S965">
            <v>22.7</v>
          </cell>
          <cell r="T965">
            <v>0.8</v>
          </cell>
          <cell r="U965">
            <v>0</v>
          </cell>
          <cell r="V965">
            <v>64.2</v>
          </cell>
          <cell r="W965">
            <v>0</v>
          </cell>
          <cell r="X965">
            <v>39</v>
          </cell>
          <cell r="Y965">
            <v>16</v>
          </cell>
          <cell r="Z965">
            <v>0</v>
          </cell>
          <cell r="AA965">
            <v>0.9</v>
          </cell>
          <cell r="AB965">
            <v>5</v>
          </cell>
          <cell r="AC965">
            <v>0.04</v>
          </cell>
          <cell r="AD965">
            <v>0.05</v>
          </cell>
          <cell r="AE965">
            <v>3.3</v>
          </cell>
          <cell r="AF965">
            <v>7.5</v>
          </cell>
          <cell r="AG965">
            <v>4.2</v>
          </cell>
          <cell r="AH965">
            <v>0.16</v>
          </cell>
          <cell r="AI965">
            <v>2</v>
          </cell>
          <cell r="AJ965">
            <v>0</v>
          </cell>
          <cell r="AK965">
            <v>25</v>
          </cell>
          <cell r="AL965">
            <v>2.9</v>
          </cell>
          <cell r="AM965">
            <v>320</v>
          </cell>
          <cell r="AN965">
            <v>260</v>
          </cell>
          <cell r="AO965">
            <v>17</v>
          </cell>
          <cell r="AP965">
            <v>170</v>
          </cell>
          <cell r="AQ965">
            <v>25</v>
          </cell>
          <cell r="AR965">
            <v>0.3</v>
          </cell>
          <cell r="AS965">
            <v>0.7</v>
          </cell>
          <cell r="AU965">
            <v>25</v>
          </cell>
        </row>
        <row r="966">
          <cell r="A966">
            <v>857</v>
          </cell>
          <cell r="B966" t="str">
            <v>Peixe-espada-branco grelhado</v>
          </cell>
          <cell r="C966" t="str">
            <v>Peixes, mariscos, anfíbios, répteis e invertebrados</v>
          </cell>
          <cell r="D966" t="str">
            <v>Peixe (músculo)</v>
          </cell>
          <cell r="E966" t="str">
            <v>Peixe de mar</v>
          </cell>
          <cell r="F966">
            <v>123</v>
          </cell>
          <cell r="G966">
            <v>517</v>
          </cell>
          <cell r="H966">
            <v>4.7</v>
          </cell>
          <cell r="I966">
            <v>1.2</v>
          </cell>
          <cell r="J966">
            <v>1.4</v>
          </cell>
          <cell r="K966">
            <v>1.4</v>
          </cell>
          <cell r="L966">
            <v>0.1</v>
          </cell>
          <cell r="M966">
            <v>0</v>
          </cell>
          <cell r="N966">
            <v>0</v>
          </cell>
          <cell r="O966">
            <v>0</v>
          </cell>
          <cell r="P966">
            <v>0</v>
          </cell>
          <cell r="Q966">
            <v>0</v>
          </cell>
          <cell r="R966">
            <v>0</v>
          </cell>
          <cell r="S966">
            <v>20.2</v>
          </cell>
          <cell r="T966">
            <v>2</v>
          </cell>
          <cell r="U966">
            <v>0</v>
          </cell>
          <cell r="V966">
            <v>71.7</v>
          </cell>
          <cell r="W966">
            <v>0</v>
          </cell>
          <cell r="X966">
            <v>38</v>
          </cell>
          <cell r="Y966">
            <v>13</v>
          </cell>
          <cell r="Z966">
            <v>0</v>
          </cell>
          <cell r="AA966">
            <v>1.1000000000000001</v>
          </cell>
          <cell r="AB966">
            <v>6.9</v>
          </cell>
          <cell r="AC966">
            <v>0.05</v>
          </cell>
          <cell r="AD966">
            <v>0.08</v>
          </cell>
          <cell r="AE966">
            <v>3.6</v>
          </cell>
          <cell r="AF966">
            <v>7.4</v>
          </cell>
          <cell r="AG966">
            <v>3.8</v>
          </cell>
          <cell r="AH966">
            <v>7.0000000000000007E-2</v>
          </cell>
          <cell r="AI966">
            <v>2.2000000000000002</v>
          </cell>
          <cell r="AJ966">
            <v>0</v>
          </cell>
          <cell r="AK966">
            <v>26</v>
          </cell>
          <cell r="AL966">
            <v>2.9</v>
          </cell>
          <cell r="AM966">
            <v>820</v>
          </cell>
          <cell r="AN966">
            <v>350</v>
          </cell>
          <cell r="AO966">
            <v>11</v>
          </cell>
          <cell r="AP966">
            <v>230</v>
          </cell>
          <cell r="AQ966">
            <v>31</v>
          </cell>
          <cell r="AR966">
            <v>0.6</v>
          </cell>
          <cell r="AS966">
            <v>1</v>
          </cell>
          <cell r="AU966">
            <v>25</v>
          </cell>
        </row>
        <row r="967">
          <cell r="A967">
            <v>859</v>
          </cell>
          <cell r="B967" t="str">
            <v>Peixe-espada-preto cru</v>
          </cell>
          <cell r="C967" t="str">
            <v>Peixes, mariscos, anfíbios, répteis e invertebrados</v>
          </cell>
          <cell r="D967" t="str">
            <v>Peixe (músculo)</v>
          </cell>
          <cell r="E967" t="str">
            <v>Peixe de mar</v>
          </cell>
          <cell r="F967">
            <v>88</v>
          </cell>
          <cell r="G967">
            <v>371</v>
          </cell>
          <cell r="H967">
            <v>2.8</v>
          </cell>
          <cell r="I967">
            <v>0.5</v>
          </cell>
          <cell r="J967">
            <v>1.6</v>
          </cell>
          <cell r="K967">
            <v>0.2</v>
          </cell>
          <cell r="L967">
            <v>0</v>
          </cell>
          <cell r="M967">
            <v>0</v>
          </cell>
          <cell r="N967">
            <v>0</v>
          </cell>
          <cell r="O967">
            <v>0</v>
          </cell>
          <cell r="P967">
            <v>0</v>
          </cell>
          <cell r="Q967">
            <v>0</v>
          </cell>
          <cell r="R967">
            <v>0</v>
          </cell>
          <cell r="S967">
            <v>15.7</v>
          </cell>
          <cell r="T967">
            <v>0.4</v>
          </cell>
          <cell r="U967">
            <v>0</v>
          </cell>
          <cell r="V967">
            <v>79.7</v>
          </cell>
          <cell r="W967">
            <v>0</v>
          </cell>
          <cell r="X967">
            <v>24</v>
          </cell>
          <cell r="Y967">
            <v>23</v>
          </cell>
          <cell r="Z967">
            <v>0</v>
          </cell>
          <cell r="AA967">
            <v>2.1</v>
          </cell>
          <cell r="AB967">
            <v>1.1000000000000001</v>
          </cell>
          <cell r="AC967">
            <v>0.01</v>
          </cell>
          <cell r="AD967">
            <v>0.04</v>
          </cell>
          <cell r="AE967">
            <v>1.8</v>
          </cell>
          <cell r="AF967">
            <v>4.7</v>
          </cell>
          <cell r="AG967">
            <v>2.9</v>
          </cell>
          <cell r="AH967">
            <v>0.16</v>
          </cell>
          <cell r="AI967">
            <v>1.7</v>
          </cell>
          <cell r="AJ967">
            <v>0</v>
          </cell>
          <cell r="AK967">
            <v>8.3000000000000007</v>
          </cell>
          <cell r="AL967">
            <v>1.2</v>
          </cell>
          <cell r="AM967">
            <v>140</v>
          </cell>
          <cell r="AN967">
            <v>330</v>
          </cell>
          <cell r="AO967">
            <v>14</v>
          </cell>
          <cell r="AP967">
            <v>180</v>
          </cell>
          <cell r="AQ967">
            <v>29</v>
          </cell>
          <cell r="AR967">
            <v>0.1</v>
          </cell>
          <cell r="AS967">
            <v>0.5</v>
          </cell>
        </row>
        <row r="968">
          <cell r="A968">
            <v>861</v>
          </cell>
          <cell r="B968" t="str">
            <v>Peixe-espada-preto frito</v>
          </cell>
          <cell r="C968" t="str">
            <v>Peixes, mariscos, anfíbios, répteis e invertebrados</v>
          </cell>
          <cell r="D968" t="str">
            <v>Peixe (músculo)</v>
          </cell>
          <cell r="E968" t="str">
            <v>Peixe de mar</v>
          </cell>
          <cell r="F968">
            <v>259</v>
          </cell>
          <cell r="G968">
            <v>1080</v>
          </cell>
          <cell r="H968">
            <v>16.600000000000001</v>
          </cell>
          <cell r="I968">
            <v>1.8</v>
          </cell>
          <cell r="J968">
            <v>4.9000000000000004</v>
          </cell>
          <cell r="K968">
            <v>8.6</v>
          </cell>
          <cell r="L968">
            <v>8.1</v>
          </cell>
          <cell r="M968">
            <v>0</v>
          </cell>
          <cell r="N968">
            <v>3.2</v>
          </cell>
          <cell r="O968">
            <v>0.1</v>
          </cell>
          <cell r="P968">
            <v>0</v>
          </cell>
          <cell r="Q968">
            <v>3.1</v>
          </cell>
          <cell r="R968">
            <v>0.1</v>
          </cell>
          <cell r="S968">
            <v>24.2</v>
          </cell>
          <cell r="T968">
            <v>1.1000000000000001</v>
          </cell>
          <cell r="U968">
            <v>0</v>
          </cell>
          <cell r="V968">
            <v>52.8</v>
          </cell>
          <cell r="W968">
            <v>0</v>
          </cell>
          <cell r="X968">
            <v>36</v>
          </cell>
          <cell r="Y968">
            <v>27</v>
          </cell>
          <cell r="Z968">
            <v>0</v>
          </cell>
          <cell r="AA968">
            <v>2.6</v>
          </cell>
          <cell r="AB968">
            <v>7.1</v>
          </cell>
          <cell r="AC968">
            <v>0.01</v>
          </cell>
          <cell r="AD968">
            <v>0.05</v>
          </cell>
          <cell r="AE968">
            <v>2.2999999999999998</v>
          </cell>
          <cell r="AF968">
            <v>6.8</v>
          </cell>
          <cell r="AG968">
            <v>4.5</v>
          </cell>
          <cell r="AH968">
            <v>0.16</v>
          </cell>
          <cell r="AI968">
            <v>2.2999999999999998</v>
          </cell>
          <cell r="AJ968">
            <v>0</v>
          </cell>
          <cell r="AK968">
            <v>11</v>
          </cell>
          <cell r="AL968">
            <v>2.6</v>
          </cell>
          <cell r="AM968">
            <v>440</v>
          </cell>
          <cell r="AN968">
            <v>430</v>
          </cell>
          <cell r="AO968">
            <v>22</v>
          </cell>
          <cell r="AP968">
            <v>250</v>
          </cell>
          <cell r="AQ968">
            <v>40</v>
          </cell>
          <cell r="AR968">
            <v>0.2</v>
          </cell>
          <cell r="AS968">
            <v>0.8</v>
          </cell>
          <cell r="AU968">
            <v>25</v>
          </cell>
        </row>
        <row r="969">
          <cell r="A969">
            <v>860</v>
          </cell>
          <cell r="B969" t="str">
            <v>Peixe-espada-preto grelhado</v>
          </cell>
          <cell r="C969" t="str">
            <v>Peixes, mariscos, anfíbios, répteis e invertebrados</v>
          </cell>
          <cell r="D969" t="str">
            <v>Peixe (músculo)</v>
          </cell>
          <cell r="E969" t="str">
            <v>Peixe de mar</v>
          </cell>
          <cell r="F969">
            <v>111</v>
          </cell>
          <cell r="G969">
            <v>467</v>
          </cell>
          <cell r="H969">
            <v>3.2</v>
          </cell>
          <cell r="I969">
            <v>0.6</v>
          </cell>
          <cell r="J969">
            <v>1.7</v>
          </cell>
          <cell r="K969">
            <v>0.4</v>
          </cell>
          <cell r="L969">
            <v>0.1</v>
          </cell>
          <cell r="M969">
            <v>0</v>
          </cell>
          <cell r="N969">
            <v>0</v>
          </cell>
          <cell r="O969">
            <v>0</v>
          </cell>
          <cell r="P969">
            <v>0</v>
          </cell>
          <cell r="Q969">
            <v>0</v>
          </cell>
          <cell r="R969">
            <v>0</v>
          </cell>
          <cell r="S969">
            <v>20.5</v>
          </cell>
          <cell r="T969">
            <v>1.2</v>
          </cell>
          <cell r="U969">
            <v>0</v>
          </cell>
          <cell r="V969">
            <v>74.400000000000006</v>
          </cell>
          <cell r="W969">
            <v>0</v>
          </cell>
          <cell r="X969">
            <v>29</v>
          </cell>
          <cell r="Y969">
            <v>26</v>
          </cell>
          <cell r="Z969">
            <v>0</v>
          </cell>
          <cell r="AA969">
            <v>2.4</v>
          </cell>
          <cell r="AB969">
            <v>1.4</v>
          </cell>
          <cell r="AC969">
            <v>0.01</v>
          </cell>
          <cell r="AD969">
            <v>0.04</v>
          </cell>
          <cell r="AE969">
            <v>2.1</v>
          </cell>
          <cell r="AF969">
            <v>5.9</v>
          </cell>
          <cell r="AG969">
            <v>3.8</v>
          </cell>
          <cell r="AH969">
            <v>0.16</v>
          </cell>
          <cell r="AI969">
            <v>2</v>
          </cell>
          <cell r="AJ969">
            <v>0</v>
          </cell>
          <cell r="AK969">
            <v>8.5</v>
          </cell>
          <cell r="AL969">
            <v>2.2999999999999998</v>
          </cell>
          <cell r="AM969">
            <v>480</v>
          </cell>
          <cell r="AN969">
            <v>360</v>
          </cell>
          <cell r="AO969">
            <v>18</v>
          </cell>
          <cell r="AP969">
            <v>210</v>
          </cell>
          <cell r="AQ969">
            <v>33</v>
          </cell>
          <cell r="AR969">
            <v>0.1</v>
          </cell>
          <cell r="AS969">
            <v>0.6</v>
          </cell>
          <cell r="AU969">
            <v>25</v>
          </cell>
        </row>
        <row r="970">
          <cell r="A970">
            <v>1082</v>
          </cell>
          <cell r="B970" t="str">
            <v>Peixinhos da horta</v>
          </cell>
          <cell r="C970" t="str">
            <v>Pratos compostos</v>
          </cell>
          <cell r="D970" t="str">
            <v>Pratos, incl. refeições prontas a comer (excluindo sopas e saladas)</v>
          </cell>
          <cell r="E970" t="str">
            <v>Pratos, excluindo pratos  de massa ou arroz, sanduíches e pizza</v>
          </cell>
          <cell r="F970">
            <v>94</v>
          </cell>
          <cell r="G970">
            <v>396</v>
          </cell>
          <cell r="H970">
            <v>1.4</v>
          </cell>
          <cell r="I970">
            <v>0.4</v>
          </cell>
          <cell r="J970">
            <v>0.4</v>
          </cell>
          <cell r="K970">
            <v>0.4</v>
          </cell>
          <cell r="L970">
            <v>0.32200000000000001</v>
          </cell>
          <cell r="M970">
            <v>0</v>
          </cell>
          <cell r="N970">
            <v>14.9</v>
          </cell>
          <cell r="O970">
            <v>2.5</v>
          </cell>
          <cell r="P970">
            <v>0</v>
          </cell>
          <cell r="Q970">
            <v>12.3</v>
          </cell>
          <cell r="R970">
            <v>2.9</v>
          </cell>
          <cell r="S970">
            <v>4</v>
          </cell>
          <cell r="T970">
            <v>0.7</v>
          </cell>
          <cell r="U970">
            <v>0</v>
          </cell>
          <cell r="V970">
            <v>75.3</v>
          </cell>
          <cell r="W970">
            <v>0</v>
          </cell>
          <cell r="X970">
            <v>38</v>
          </cell>
          <cell r="Y970">
            <v>52</v>
          </cell>
          <cell r="Z970">
            <v>206</v>
          </cell>
          <cell r="AA970">
            <v>0.2</v>
          </cell>
          <cell r="AB970">
            <v>0.42</v>
          </cell>
          <cell r="AC970">
            <v>0.06</v>
          </cell>
          <cell r="AD970">
            <v>0.1</v>
          </cell>
          <cell r="AE970">
            <v>0.73</v>
          </cell>
          <cell r="AF970">
            <v>1.74</v>
          </cell>
          <cell r="AG970">
            <v>1.01</v>
          </cell>
          <cell r="AH970">
            <v>0.1</v>
          </cell>
          <cell r="AI970">
            <v>0.09</v>
          </cell>
          <cell r="AJ970">
            <v>13.5</v>
          </cell>
          <cell r="AK970">
            <v>72</v>
          </cell>
          <cell r="AL970">
            <v>1.57</v>
          </cell>
          <cell r="AM970">
            <v>270</v>
          </cell>
          <cell r="AN970">
            <v>230</v>
          </cell>
          <cell r="AO970">
            <v>41</v>
          </cell>
          <cell r="AP970">
            <v>67</v>
          </cell>
          <cell r="AQ970">
            <v>22</v>
          </cell>
          <cell r="AR970">
            <v>1</v>
          </cell>
          <cell r="AS970">
            <v>0.4</v>
          </cell>
        </row>
        <row r="971">
          <cell r="A971">
            <v>611</v>
          </cell>
          <cell r="B971" t="str">
            <v>Pepino cru</v>
          </cell>
          <cell r="C971" t="str">
            <v>Produtos hortícolas e derivados</v>
          </cell>
          <cell r="D971" t="str">
            <v>Frutos de hortícolas</v>
          </cell>
          <cell r="E971" t="str">
            <v>Frutos vegetais de cucurbitáceas</v>
          </cell>
          <cell r="F971">
            <v>19</v>
          </cell>
          <cell r="G971">
            <v>81</v>
          </cell>
          <cell r="H971">
            <v>0.6</v>
          </cell>
          <cell r="I971">
            <v>0.2</v>
          </cell>
          <cell r="J971">
            <v>0</v>
          </cell>
          <cell r="K971">
            <v>0.2</v>
          </cell>
          <cell r="L971">
            <v>0.1</v>
          </cell>
          <cell r="M971">
            <v>0</v>
          </cell>
          <cell r="N971">
            <v>1.7</v>
          </cell>
          <cell r="O971">
            <v>1.6</v>
          </cell>
          <cell r="P971">
            <v>0</v>
          </cell>
          <cell r="Q971">
            <v>0.1</v>
          </cell>
          <cell r="R971">
            <v>0.7</v>
          </cell>
          <cell r="S971">
            <v>1.4</v>
          </cell>
          <cell r="T971">
            <v>0</v>
          </cell>
          <cell r="U971">
            <v>0</v>
          </cell>
          <cell r="V971">
            <v>95.1</v>
          </cell>
          <cell r="W971">
            <v>0</v>
          </cell>
          <cell r="X971">
            <v>0</v>
          </cell>
          <cell r="Y971">
            <v>6</v>
          </cell>
          <cell r="Z971">
            <v>35</v>
          </cell>
          <cell r="AA971">
            <v>0</v>
          </cell>
          <cell r="AB971">
            <v>7.0000000000000007E-2</v>
          </cell>
          <cell r="AC971">
            <v>0.02</v>
          </cell>
          <cell r="AD971">
            <v>0.01</v>
          </cell>
          <cell r="AE971">
            <v>0.6</v>
          </cell>
          <cell r="AF971">
            <v>0.7</v>
          </cell>
          <cell r="AG971">
            <v>0.1</v>
          </cell>
          <cell r="AH971">
            <v>0.05</v>
          </cell>
          <cell r="AI971">
            <v>0</v>
          </cell>
          <cell r="AJ971">
            <v>3</v>
          </cell>
          <cell r="AK971">
            <v>9</v>
          </cell>
          <cell r="AL971">
            <v>0.3</v>
          </cell>
          <cell r="AM971">
            <v>3</v>
          </cell>
          <cell r="AN971">
            <v>140</v>
          </cell>
          <cell r="AO971">
            <v>10</v>
          </cell>
          <cell r="AP971">
            <v>18</v>
          </cell>
          <cell r="AQ971">
            <v>8</v>
          </cell>
          <cell r="AR971">
            <v>0.5</v>
          </cell>
          <cell r="AS971">
            <v>0.1</v>
          </cell>
        </row>
        <row r="972">
          <cell r="A972">
            <v>680</v>
          </cell>
          <cell r="B972" t="str">
            <v>Pera (5 variedades)</v>
          </cell>
          <cell r="C972" t="str">
            <v>Frutos e produtos derivados de frutos</v>
          </cell>
          <cell r="D972" t="str">
            <v>Fruta utilizada como fruta</v>
          </cell>
          <cell r="E972" t="str">
            <v>Frutos pomáceos</v>
          </cell>
          <cell r="F972">
            <v>47</v>
          </cell>
          <cell r="G972">
            <v>199</v>
          </cell>
          <cell r="H972">
            <v>0.4</v>
          </cell>
          <cell r="I972">
            <v>0</v>
          </cell>
          <cell r="J972">
            <v>0.1</v>
          </cell>
          <cell r="K972">
            <v>0.1</v>
          </cell>
          <cell r="L972">
            <v>0.1</v>
          </cell>
          <cell r="M972">
            <v>0</v>
          </cell>
          <cell r="N972">
            <v>9.4</v>
          </cell>
          <cell r="O972">
            <v>9.4</v>
          </cell>
          <cell r="P972">
            <v>0</v>
          </cell>
          <cell r="Q972">
            <v>0</v>
          </cell>
          <cell r="R972">
            <v>2.2000000000000002</v>
          </cell>
          <cell r="S972">
            <v>0.3</v>
          </cell>
          <cell r="T972">
            <v>0</v>
          </cell>
          <cell r="U972">
            <v>0</v>
          </cell>
          <cell r="V972">
            <v>85.1</v>
          </cell>
          <cell r="W972">
            <v>0.1</v>
          </cell>
          <cell r="X972">
            <v>0</v>
          </cell>
          <cell r="Y972">
            <v>2</v>
          </cell>
          <cell r="Z972">
            <v>9</v>
          </cell>
          <cell r="AA972">
            <v>0</v>
          </cell>
          <cell r="AB972">
            <v>0.5</v>
          </cell>
          <cell r="AC972">
            <v>0.02</v>
          </cell>
          <cell r="AD972">
            <v>0.02</v>
          </cell>
          <cell r="AE972">
            <v>0.2</v>
          </cell>
          <cell r="AF972">
            <v>0.2</v>
          </cell>
          <cell r="AG972">
            <v>0</v>
          </cell>
          <cell r="AH972">
            <v>0.02</v>
          </cell>
          <cell r="AI972">
            <v>0</v>
          </cell>
          <cell r="AJ972">
            <v>3</v>
          </cell>
          <cell r="AK972">
            <v>2</v>
          </cell>
          <cell r="AL972">
            <v>0.36</v>
          </cell>
          <cell r="AM972">
            <v>8</v>
          </cell>
          <cell r="AN972">
            <v>150</v>
          </cell>
          <cell r="AO972">
            <v>9</v>
          </cell>
          <cell r="AP972">
            <v>10</v>
          </cell>
          <cell r="AQ972">
            <v>9</v>
          </cell>
          <cell r="AR972">
            <v>0.3</v>
          </cell>
          <cell r="AS972">
            <v>0.2</v>
          </cell>
          <cell r="AU972">
            <v>1.7</v>
          </cell>
        </row>
        <row r="973">
          <cell r="A973">
            <v>683</v>
          </cell>
          <cell r="B973" t="str">
            <v>Pera conserva em calda de açúcar</v>
          </cell>
          <cell r="C973" t="str">
            <v>Frutos e produtos derivados de frutos</v>
          </cell>
          <cell r="D973" t="str">
            <v>Produtos de frutos processados</v>
          </cell>
          <cell r="E973" t="str">
            <v>Outros frutos processados (excluindo bebidas)</v>
          </cell>
          <cell r="F973">
            <v>121</v>
          </cell>
          <cell r="G973">
            <v>514</v>
          </cell>
          <cell r="H973">
            <v>0.3</v>
          </cell>
          <cell r="I973">
            <v>0</v>
          </cell>
          <cell r="J973">
            <v>0.1</v>
          </cell>
          <cell r="K973">
            <v>0.1</v>
          </cell>
          <cell r="L973">
            <v>0.1</v>
          </cell>
          <cell r="M973">
            <v>0</v>
          </cell>
          <cell r="N973">
            <v>28.9</v>
          </cell>
          <cell r="O973">
            <v>28.9</v>
          </cell>
          <cell r="P973">
            <v>0</v>
          </cell>
          <cell r="Q973">
            <v>0</v>
          </cell>
          <cell r="R973">
            <v>1</v>
          </cell>
          <cell r="S973">
            <v>0.2</v>
          </cell>
          <cell r="T973">
            <v>0</v>
          </cell>
          <cell r="U973">
            <v>0</v>
          </cell>
          <cell r="V973">
            <v>68.400000000000006</v>
          </cell>
          <cell r="W973">
            <v>0</v>
          </cell>
          <cell r="X973">
            <v>0</v>
          </cell>
          <cell r="Y973">
            <v>0</v>
          </cell>
          <cell r="Z973">
            <v>0</v>
          </cell>
          <cell r="AA973">
            <v>0</v>
          </cell>
          <cell r="AB973">
            <v>0</v>
          </cell>
          <cell r="AC973">
            <v>0.03</v>
          </cell>
          <cell r="AD973">
            <v>0.02</v>
          </cell>
          <cell r="AE973">
            <v>0.2</v>
          </cell>
          <cell r="AF973">
            <v>0.2</v>
          </cell>
          <cell r="AG973">
            <v>0</v>
          </cell>
          <cell r="AH973">
            <v>0.02</v>
          </cell>
          <cell r="AI973">
            <v>0</v>
          </cell>
          <cell r="AJ973">
            <v>1</v>
          </cell>
          <cell r="AK973">
            <v>2</v>
          </cell>
          <cell r="AL973">
            <v>0.2</v>
          </cell>
          <cell r="AM973">
            <v>6</v>
          </cell>
          <cell r="AN973">
            <v>79</v>
          </cell>
          <cell r="AO973">
            <v>12</v>
          </cell>
          <cell r="AP973">
            <v>6</v>
          </cell>
          <cell r="AQ973">
            <v>5</v>
          </cell>
          <cell r="AR973">
            <v>0.4</v>
          </cell>
          <cell r="AS973">
            <v>0.1</v>
          </cell>
        </row>
        <row r="974">
          <cell r="A974">
            <v>681</v>
          </cell>
          <cell r="B974" t="str">
            <v>Pera cozida com açúcar</v>
          </cell>
          <cell r="C974" t="str">
            <v>Frutos e produtos derivados de frutos</v>
          </cell>
          <cell r="D974" t="str">
            <v>Fruta utilizada como fruta</v>
          </cell>
          <cell r="E974" t="str">
            <v>Frutos pomáceos</v>
          </cell>
          <cell r="F974">
            <v>67</v>
          </cell>
          <cell r="G974">
            <v>281</v>
          </cell>
          <cell r="H974">
            <v>0.4</v>
          </cell>
          <cell r="I974">
            <v>0</v>
          </cell>
          <cell r="J974">
            <v>0.1</v>
          </cell>
          <cell r="K974">
            <v>0.1</v>
          </cell>
          <cell r="L974">
            <v>0.1</v>
          </cell>
          <cell r="M974">
            <v>0</v>
          </cell>
          <cell r="N974">
            <v>14.5</v>
          </cell>
          <cell r="O974">
            <v>14.5</v>
          </cell>
          <cell r="P974">
            <v>0</v>
          </cell>
          <cell r="Q974">
            <v>0</v>
          </cell>
          <cell r="R974">
            <v>1.7</v>
          </cell>
          <cell r="S974">
            <v>0.3</v>
          </cell>
          <cell r="T974">
            <v>0</v>
          </cell>
          <cell r="U974">
            <v>0</v>
          </cell>
          <cell r="V974">
            <v>82.9</v>
          </cell>
          <cell r="W974">
            <v>0.1</v>
          </cell>
          <cell r="X974">
            <v>0</v>
          </cell>
          <cell r="Y974">
            <v>1</v>
          </cell>
          <cell r="Z974">
            <v>6</v>
          </cell>
          <cell r="AA974">
            <v>0</v>
          </cell>
          <cell r="AB974">
            <v>0.5</v>
          </cell>
          <cell r="AC974">
            <v>0.01</v>
          </cell>
          <cell r="AD974">
            <v>0.02</v>
          </cell>
          <cell r="AE974">
            <v>0.2</v>
          </cell>
          <cell r="AF974">
            <v>0.2</v>
          </cell>
          <cell r="AG974">
            <v>0</v>
          </cell>
          <cell r="AH974">
            <v>0.01</v>
          </cell>
          <cell r="AI974">
            <v>0</v>
          </cell>
          <cell r="AJ974">
            <v>1</v>
          </cell>
          <cell r="AK974">
            <v>1</v>
          </cell>
          <cell r="AL974">
            <v>0.2</v>
          </cell>
          <cell r="AM974">
            <v>4</v>
          </cell>
          <cell r="AN974">
            <v>91</v>
          </cell>
          <cell r="AO974">
            <v>9</v>
          </cell>
          <cell r="AP974">
            <v>7</v>
          </cell>
          <cell r="AQ974">
            <v>6</v>
          </cell>
          <cell r="AR974">
            <v>0.3</v>
          </cell>
          <cell r="AS974">
            <v>0.2</v>
          </cell>
        </row>
        <row r="975">
          <cell r="A975">
            <v>682</v>
          </cell>
          <cell r="B975" t="str">
            <v>Pera cozida sem açúcar</v>
          </cell>
          <cell r="C975" t="str">
            <v>Frutos e produtos derivados de frutos</v>
          </cell>
          <cell r="D975" t="str">
            <v>Fruta utilizada como fruta</v>
          </cell>
          <cell r="E975" t="str">
            <v>Frutos pomáceos</v>
          </cell>
          <cell r="F975">
            <v>40</v>
          </cell>
          <cell r="G975">
            <v>168</v>
          </cell>
          <cell r="H975">
            <v>0.4</v>
          </cell>
          <cell r="I975">
            <v>0</v>
          </cell>
          <cell r="J975">
            <v>0.1</v>
          </cell>
          <cell r="K975">
            <v>0.1</v>
          </cell>
          <cell r="L975">
            <v>0.1</v>
          </cell>
          <cell r="M975">
            <v>0</v>
          </cell>
          <cell r="N975">
            <v>7.8</v>
          </cell>
          <cell r="O975">
            <v>7.8</v>
          </cell>
          <cell r="P975">
            <v>0</v>
          </cell>
          <cell r="Q975">
            <v>0</v>
          </cell>
          <cell r="R975">
            <v>1.8</v>
          </cell>
          <cell r="S975">
            <v>0.3</v>
          </cell>
          <cell r="T975">
            <v>0</v>
          </cell>
          <cell r="U975">
            <v>0</v>
          </cell>
          <cell r="V975">
            <v>89.5</v>
          </cell>
          <cell r="W975">
            <v>0.1</v>
          </cell>
          <cell r="X975">
            <v>0</v>
          </cell>
          <cell r="Y975">
            <v>1</v>
          </cell>
          <cell r="Z975">
            <v>6</v>
          </cell>
          <cell r="AA975">
            <v>0</v>
          </cell>
          <cell r="AB975">
            <v>0.5</v>
          </cell>
          <cell r="AC975">
            <v>0.01</v>
          </cell>
          <cell r="AD975">
            <v>0.02</v>
          </cell>
          <cell r="AE975">
            <v>0.2</v>
          </cell>
          <cell r="AF975">
            <v>0.2</v>
          </cell>
          <cell r="AG975">
            <v>0</v>
          </cell>
          <cell r="AH975">
            <v>0.02</v>
          </cell>
          <cell r="AI975">
            <v>0</v>
          </cell>
          <cell r="AJ975">
            <v>1</v>
          </cell>
          <cell r="AK975">
            <v>1.1000000000000001</v>
          </cell>
          <cell r="AL975">
            <v>0.2</v>
          </cell>
          <cell r="AM975">
            <v>5</v>
          </cell>
          <cell r="AN975">
            <v>93</v>
          </cell>
          <cell r="AO975">
            <v>9</v>
          </cell>
          <cell r="AP975">
            <v>8</v>
          </cell>
          <cell r="AQ975">
            <v>8</v>
          </cell>
          <cell r="AR975">
            <v>0.3</v>
          </cell>
          <cell r="AS975">
            <v>0.2</v>
          </cell>
        </row>
        <row r="976">
          <cell r="A976">
            <v>684</v>
          </cell>
          <cell r="B976" t="str">
            <v>Pera cristalizada</v>
          </cell>
          <cell r="C976" t="str">
            <v>Frutos e produtos derivados de frutos</v>
          </cell>
          <cell r="D976" t="str">
            <v>Produtos de frutos processados</v>
          </cell>
          <cell r="E976" t="str">
            <v>Outros frutos processados (excluindo bebidas)</v>
          </cell>
          <cell r="F976">
            <v>285</v>
          </cell>
          <cell r="G976">
            <v>1210</v>
          </cell>
          <cell r="H976">
            <v>0.1</v>
          </cell>
          <cell r="I976">
            <v>0</v>
          </cell>
          <cell r="J976">
            <v>0.1</v>
          </cell>
          <cell r="K976">
            <v>0</v>
          </cell>
          <cell r="L976">
            <v>0</v>
          </cell>
          <cell r="M976">
            <v>0</v>
          </cell>
          <cell r="N976">
            <v>69.8</v>
          </cell>
          <cell r="O976">
            <v>69.8</v>
          </cell>
          <cell r="P976">
            <v>0</v>
          </cell>
          <cell r="Q976">
            <v>0</v>
          </cell>
          <cell r="R976">
            <v>2.2000000000000002</v>
          </cell>
          <cell r="S976">
            <v>0.2</v>
          </cell>
          <cell r="T976">
            <v>0.2</v>
          </cell>
          <cell r="U976">
            <v>0</v>
          </cell>
          <cell r="V976">
            <v>26.5</v>
          </cell>
          <cell r="W976">
            <v>0</v>
          </cell>
          <cell r="X976">
            <v>0</v>
          </cell>
          <cell r="Y976">
            <v>0</v>
          </cell>
          <cell r="Z976">
            <v>0</v>
          </cell>
          <cell r="AA976">
            <v>0</v>
          </cell>
          <cell r="AB976">
            <v>0</v>
          </cell>
          <cell r="AC976">
            <v>0</v>
          </cell>
          <cell r="AD976">
            <v>0</v>
          </cell>
          <cell r="AE976">
            <v>0</v>
          </cell>
          <cell r="AF976">
            <v>0</v>
          </cell>
          <cell r="AG976">
            <v>0</v>
          </cell>
          <cell r="AH976">
            <v>0</v>
          </cell>
          <cell r="AI976">
            <v>0</v>
          </cell>
          <cell r="AJ976">
            <v>0</v>
          </cell>
          <cell r="AK976">
            <v>0</v>
          </cell>
          <cell r="AL976">
            <v>0.15</v>
          </cell>
          <cell r="AM976">
            <v>65</v>
          </cell>
          <cell r="AN976">
            <v>17</v>
          </cell>
          <cell r="AO976">
            <v>13</v>
          </cell>
          <cell r="AP976">
            <v>4</v>
          </cell>
          <cell r="AQ976">
            <v>5</v>
          </cell>
          <cell r="AR976">
            <v>0.3</v>
          </cell>
          <cell r="AS976">
            <v>0.2</v>
          </cell>
        </row>
        <row r="977">
          <cell r="A977">
            <v>1900000109</v>
          </cell>
          <cell r="B977" t="str">
            <v>Pera desidratada</v>
          </cell>
          <cell r="C977" t="str">
            <v>Frutos e produtos derivados de frutos</v>
          </cell>
          <cell r="D977" t="str">
            <v>Produtos de frutos processados</v>
          </cell>
          <cell r="E977" t="str">
            <v>Frutos secados</v>
          </cell>
          <cell r="F977">
            <v>300</v>
          </cell>
          <cell r="G977">
            <v>1270</v>
          </cell>
          <cell r="H977">
            <v>2.6</v>
          </cell>
          <cell r="I977">
            <v>0</v>
          </cell>
          <cell r="J977">
            <v>0.6</v>
          </cell>
          <cell r="K977">
            <v>0.6</v>
          </cell>
          <cell r="L977">
            <v>0.6</v>
          </cell>
          <cell r="M977">
            <v>0</v>
          </cell>
          <cell r="N977">
            <v>59.9</v>
          </cell>
          <cell r="O977">
            <v>59.9</v>
          </cell>
          <cell r="P977">
            <v>0</v>
          </cell>
          <cell r="Q977">
            <v>0</v>
          </cell>
          <cell r="R977">
            <v>14</v>
          </cell>
          <cell r="S977">
            <v>1.9</v>
          </cell>
          <cell r="T977">
            <v>0.1</v>
          </cell>
          <cell r="U977">
            <v>0</v>
          </cell>
          <cell r="V977">
            <v>5</v>
          </cell>
          <cell r="W977">
            <v>0.6</v>
          </cell>
          <cell r="X977">
            <v>0</v>
          </cell>
          <cell r="AA977">
            <v>0</v>
          </cell>
          <cell r="AB977">
            <v>3.19</v>
          </cell>
          <cell r="AD977">
            <v>0.13</v>
          </cell>
          <cell r="AE977">
            <v>1.28</v>
          </cell>
          <cell r="AF977">
            <v>1.28</v>
          </cell>
          <cell r="AG977">
            <v>0</v>
          </cell>
          <cell r="AH977">
            <v>0.13</v>
          </cell>
          <cell r="AI977">
            <v>0</v>
          </cell>
          <cell r="AK977">
            <v>12.8</v>
          </cell>
          <cell r="AL977">
            <v>2.2999999999999998</v>
          </cell>
          <cell r="AM977">
            <v>51</v>
          </cell>
          <cell r="AN977">
            <v>960</v>
          </cell>
          <cell r="AO977">
            <v>57</v>
          </cell>
          <cell r="AP977">
            <v>64</v>
          </cell>
          <cell r="AQ977">
            <v>57</v>
          </cell>
          <cell r="AR977">
            <v>1.9</v>
          </cell>
          <cell r="AS977">
            <v>1.3</v>
          </cell>
        </row>
        <row r="978">
          <cell r="A978">
            <v>2120000018</v>
          </cell>
          <cell r="B978" t="str">
            <v>Percebes crus</v>
          </cell>
          <cell r="C978" t="str">
            <v>Peixes, mariscos, anfíbios, répteis e invertebrados</v>
          </cell>
          <cell r="D978" t="str">
            <v>Crustáceos</v>
          </cell>
          <cell r="E978" t="str">
            <v>Crustáceos marinhos diversos</v>
          </cell>
          <cell r="F978">
            <v>59</v>
          </cell>
          <cell r="G978">
            <v>250</v>
          </cell>
          <cell r="H978">
            <v>0.5</v>
          </cell>
          <cell r="I978">
            <v>0</v>
          </cell>
          <cell r="J978">
            <v>0</v>
          </cell>
          <cell r="K978">
            <v>0</v>
          </cell>
          <cell r="L978">
            <v>0</v>
          </cell>
          <cell r="M978">
            <v>0</v>
          </cell>
          <cell r="N978">
            <v>0</v>
          </cell>
          <cell r="O978">
            <v>0</v>
          </cell>
          <cell r="P978">
            <v>0</v>
          </cell>
          <cell r="Q978">
            <v>0</v>
          </cell>
          <cell r="R978">
            <v>0</v>
          </cell>
          <cell r="S978">
            <v>13.6</v>
          </cell>
          <cell r="T978">
            <v>0</v>
          </cell>
          <cell r="U978">
            <v>0</v>
          </cell>
          <cell r="V978">
            <v>85.9</v>
          </cell>
          <cell r="W978">
            <v>0</v>
          </cell>
          <cell r="X978">
            <v>14</v>
          </cell>
          <cell r="Y978">
            <v>0</v>
          </cell>
          <cell r="Z978">
            <v>0</v>
          </cell>
          <cell r="AA978">
            <v>0</v>
          </cell>
          <cell r="AB978">
            <v>0.85</v>
          </cell>
          <cell r="AC978">
            <v>0.3</v>
          </cell>
          <cell r="AD978">
            <v>0.6</v>
          </cell>
          <cell r="AE978">
            <v>0.6</v>
          </cell>
          <cell r="AF978">
            <v>3.2</v>
          </cell>
          <cell r="AG978">
            <v>2.6</v>
          </cell>
          <cell r="AH978">
            <v>0.22</v>
          </cell>
          <cell r="AI978">
            <v>15</v>
          </cell>
          <cell r="AJ978">
            <v>0</v>
          </cell>
          <cell r="AK978">
            <v>7</v>
          </cell>
          <cell r="AL978">
            <v>1.1000000000000001</v>
          </cell>
          <cell r="AM978">
            <v>18</v>
          </cell>
          <cell r="AN978">
            <v>330</v>
          </cell>
          <cell r="AO978">
            <v>130</v>
          </cell>
          <cell r="AP978">
            <v>160</v>
          </cell>
          <cell r="AQ978">
            <v>94</v>
          </cell>
          <cell r="AR978">
            <v>0.3</v>
          </cell>
          <cell r="AS978">
            <v>0.5</v>
          </cell>
        </row>
        <row r="979">
          <cell r="A979">
            <v>305</v>
          </cell>
          <cell r="B979" t="str">
            <v>Perdiz crua</v>
          </cell>
          <cell r="C979" t="str">
            <v>Carne e produtos cárneos</v>
          </cell>
          <cell r="D979" t="str">
            <v>Carne de mamiferos e de aves</v>
          </cell>
          <cell r="E979" t="str">
            <v>Carne de aves</v>
          </cell>
          <cell r="F979">
            <v>104</v>
          </cell>
          <cell r="G979">
            <v>439</v>
          </cell>
          <cell r="H979">
            <v>1.3</v>
          </cell>
          <cell r="I979">
            <v>0.4</v>
          </cell>
          <cell r="J979">
            <v>0.5</v>
          </cell>
          <cell r="K979">
            <v>0.3</v>
          </cell>
          <cell r="L979">
            <v>0.2</v>
          </cell>
          <cell r="M979">
            <v>0</v>
          </cell>
          <cell r="N979">
            <v>0</v>
          </cell>
          <cell r="O979">
            <v>0</v>
          </cell>
          <cell r="P979">
            <v>0</v>
          </cell>
          <cell r="Q979">
            <v>0</v>
          </cell>
          <cell r="R979">
            <v>0</v>
          </cell>
          <cell r="S979">
            <v>23</v>
          </cell>
          <cell r="T979">
            <v>0.2</v>
          </cell>
          <cell r="U979">
            <v>0</v>
          </cell>
          <cell r="V979">
            <v>74</v>
          </cell>
          <cell r="W979">
            <v>0</v>
          </cell>
          <cell r="X979">
            <v>61</v>
          </cell>
          <cell r="Y979">
            <v>0</v>
          </cell>
          <cell r="Z979">
            <v>0</v>
          </cell>
          <cell r="AA979">
            <v>0.3</v>
          </cell>
          <cell r="AB979">
            <v>0</v>
          </cell>
          <cell r="AC979">
            <v>0.24</v>
          </cell>
          <cell r="AD979">
            <v>0.18</v>
          </cell>
          <cell r="AE979">
            <v>4.5</v>
          </cell>
          <cell r="AF979">
            <v>10</v>
          </cell>
          <cell r="AG979">
            <v>6</v>
          </cell>
          <cell r="AH979">
            <v>0.6</v>
          </cell>
          <cell r="AI979">
            <v>0.43</v>
          </cell>
          <cell r="AJ979">
            <v>0</v>
          </cell>
          <cell r="AK979">
            <v>8</v>
          </cell>
          <cell r="AL979">
            <v>1.2</v>
          </cell>
          <cell r="AM979">
            <v>60</v>
          </cell>
          <cell r="AN979">
            <v>250</v>
          </cell>
          <cell r="AO979">
            <v>19</v>
          </cell>
          <cell r="AP979">
            <v>170</v>
          </cell>
          <cell r="AQ979">
            <v>29</v>
          </cell>
          <cell r="AR979">
            <v>4.5</v>
          </cell>
          <cell r="AS979">
            <v>2.4</v>
          </cell>
        </row>
        <row r="980">
          <cell r="A980">
            <v>306</v>
          </cell>
          <cell r="B980" t="str">
            <v>Perdiz estufada com margarina</v>
          </cell>
          <cell r="C980" t="str">
            <v>Pratos compostos</v>
          </cell>
          <cell r="D980" t="str">
            <v>Pratos, incl. refeições prontas a comer (excluindo sopas e saladas)</v>
          </cell>
          <cell r="E980" t="str">
            <v>Pratos, excluindo pratos  de massa ou arroz, sanduíches e pizza</v>
          </cell>
          <cell r="F980">
            <v>212</v>
          </cell>
          <cell r="G980">
            <v>884</v>
          </cell>
          <cell r="H980">
            <v>11.4</v>
          </cell>
          <cell r="I980">
            <v>5.2</v>
          </cell>
          <cell r="J980">
            <v>2.9</v>
          </cell>
          <cell r="K980">
            <v>2.9</v>
          </cell>
          <cell r="L980">
            <v>2.5499999999999998</v>
          </cell>
          <cell r="M980">
            <v>0</v>
          </cell>
          <cell r="N980">
            <v>0.7</v>
          </cell>
          <cell r="O980">
            <v>0.4</v>
          </cell>
          <cell r="P980">
            <v>0.1</v>
          </cell>
          <cell r="Q980">
            <v>0.2</v>
          </cell>
          <cell r="R980">
            <v>0.2</v>
          </cell>
          <cell r="S980">
            <v>24.7</v>
          </cell>
          <cell r="T980">
            <v>1.5</v>
          </cell>
          <cell r="U980">
            <v>1</v>
          </cell>
          <cell r="V980">
            <v>58.8</v>
          </cell>
          <cell r="W980">
            <v>0</v>
          </cell>
          <cell r="X980">
            <v>66</v>
          </cell>
          <cell r="Y980">
            <v>68</v>
          </cell>
          <cell r="Z980">
            <v>71</v>
          </cell>
          <cell r="AA980">
            <v>0.2</v>
          </cell>
          <cell r="AB980">
            <v>0.05</v>
          </cell>
          <cell r="AC980">
            <v>0.15</v>
          </cell>
          <cell r="AD980">
            <v>0.19</v>
          </cell>
          <cell r="AE980">
            <v>2.9</v>
          </cell>
          <cell r="AF980">
            <v>10.7</v>
          </cell>
          <cell r="AG980">
            <v>6.38</v>
          </cell>
          <cell r="AH980">
            <v>0.41</v>
          </cell>
          <cell r="AI980">
            <v>0.24</v>
          </cell>
          <cell r="AJ980">
            <v>2.2999999999999998</v>
          </cell>
          <cell r="AK980">
            <v>6.5</v>
          </cell>
          <cell r="AL980">
            <v>2.8</v>
          </cell>
          <cell r="AM980">
            <v>580</v>
          </cell>
          <cell r="AN980">
            <v>180</v>
          </cell>
          <cell r="AO980">
            <v>24</v>
          </cell>
          <cell r="AP980">
            <v>130</v>
          </cell>
          <cell r="AQ980">
            <v>28</v>
          </cell>
          <cell r="AR980">
            <v>4</v>
          </cell>
          <cell r="AS980">
            <v>2.5</v>
          </cell>
        </row>
        <row r="981">
          <cell r="A981">
            <v>1147</v>
          </cell>
          <cell r="B981" t="str">
            <v>Perna de borrego no forno</v>
          </cell>
          <cell r="C981" t="str">
            <v>Carne e produtos cárneos</v>
          </cell>
          <cell r="D981" t="str">
            <v>Carne de mamiferos e de aves</v>
          </cell>
          <cell r="E981" t="str">
            <v>Carne de mamíferos</v>
          </cell>
          <cell r="F981">
            <v>168</v>
          </cell>
          <cell r="G981">
            <v>702</v>
          </cell>
          <cell r="H981">
            <v>7.6</v>
          </cell>
          <cell r="I981">
            <v>2.7</v>
          </cell>
          <cell r="J981">
            <v>3.4</v>
          </cell>
          <cell r="K981">
            <v>0.4</v>
          </cell>
          <cell r="L981">
            <v>0.24399999999999999</v>
          </cell>
          <cell r="M981">
            <v>0.2</v>
          </cell>
          <cell r="N981">
            <v>0.4</v>
          </cell>
          <cell r="O981">
            <v>0.2</v>
          </cell>
          <cell r="P981">
            <v>0</v>
          </cell>
          <cell r="Q981">
            <v>0.1</v>
          </cell>
          <cell r="R981">
            <v>0.1</v>
          </cell>
          <cell r="S981">
            <v>21.9</v>
          </cell>
          <cell r="T981">
            <v>1</v>
          </cell>
          <cell r="U981">
            <v>1.4</v>
          </cell>
          <cell r="V981">
            <v>66</v>
          </cell>
          <cell r="W981">
            <v>0</v>
          </cell>
          <cell r="X981">
            <v>75</v>
          </cell>
          <cell r="Y981">
            <v>0</v>
          </cell>
          <cell r="Z981">
            <v>0</v>
          </cell>
          <cell r="AA981">
            <v>0.4</v>
          </cell>
          <cell r="AB981">
            <v>0.4</v>
          </cell>
          <cell r="AC981">
            <v>0.16</v>
          </cell>
          <cell r="AD981">
            <v>0.27</v>
          </cell>
          <cell r="AE981">
            <v>5.6</v>
          </cell>
          <cell r="AF981">
            <v>9.67</v>
          </cell>
          <cell r="AG981">
            <v>4.1100000000000003</v>
          </cell>
          <cell r="AH981">
            <v>0.42</v>
          </cell>
          <cell r="AI981">
            <v>2.2000000000000002</v>
          </cell>
          <cell r="AJ981">
            <v>0.2</v>
          </cell>
          <cell r="AK981">
            <v>3.4</v>
          </cell>
          <cell r="AL981">
            <v>2.14</v>
          </cell>
          <cell r="AM981">
            <v>380</v>
          </cell>
          <cell r="AN981">
            <v>330</v>
          </cell>
          <cell r="AO981">
            <v>15</v>
          </cell>
          <cell r="AP981">
            <v>250</v>
          </cell>
          <cell r="AQ981">
            <v>34</v>
          </cell>
          <cell r="AR981">
            <v>2</v>
          </cell>
          <cell r="AS981">
            <v>4.3</v>
          </cell>
        </row>
        <row r="982">
          <cell r="A982">
            <v>140</v>
          </cell>
          <cell r="B982" t="str">
            <v>Perna de cabrito assada com azeite e margarina</v>
          </cell>
          <cell r="C982" t="str">
            <v>Carne e produtos cárneos</v>
          </cell>
          <cell r="D982" t="str">
            <v>Carne de mamiferos e de aves</v>
          </cell>
          <cell r="E982" t="str">
            <v>Carne de mamíferos</v>
          </cell>
          <cell r="F982">
            <v>180</v>
          </cell>
          <cell r="G982">
            <v>751</v>
          </cell>
          <cell r="H982">
            <v>10</v>
          </cell>
          <cell r="I982">
            <v>2.9</v>
          </cell>
          <cell r="J982">
            <v>5.0999999999999996</v>
          </cell>
          <cell r="K982">
            <v>1.2</v>
          </cell>
          <cell r="L982">
            <v>0.97699999999999998</v>
          </cell>
          <cell r="M982">
            <v>0.2</v>
          </cell>
          <cell r="N982">
            <v>0.2</v>
          </cell>
          <cell r="O982">
            <v>0.1</v>
          </cell>
          <cell r="P982">
            <v>0</v>
          </cell>
          <cell r="Q982">
            <v>0.1</v>
          </cell>
          <cell r="R982">
            <v>0</v>
          </cell>
          <cell r="S982">
            <v>21.7</v>
          </cell>
          <cell r="T982">
            <v>1.2</v>
          </cell>
          <cell r="U982">
            <v>0.3</v>
          </cell>
          <cell r="V982">
            <v>65.099999999999994</v>
          </cell>
          <cell r="W982">
            <v>0</v>
          </cell>
          <cell r="X982">
            <v>67</v>
          </cell>
          <cell r="Y982">
            <v>16</v>
          </cell>
          <cell r="Z982">
            <v>11</v>
          </cell>
          <cell r="AA982">
            <v>0</v>
          </cell>
          <cell r="AB982">
            <v>0.56999999999999995</v>
          </cell>
          <cell r="AC982">
            <v>0.08</v>
          </cell>
          <cell r="AD982">
            <v>0.28000000000000003</v>
          </cell>
          <cell r="AE982">
            <v>5.0999999999999996</v>
          </cell>
          <cell r="AF982">
            <v>11.2</v>
          </cell>
          <cell r="AG982">
            <v>4.6100000000000003</v>
          </cell>
          <cell r="AH982">
            <v>0.19</v>
          </cell>
          <cell r="AI982">
            <v>0.9</v>
          </cell>
          <cell r="AJ982">
            <v>0.1</v>
          </cell>
          <cell r="AK982">
            <v>4.7</v>
          </cell>
          <cell r="AL982">
            <v>2.36</v>
          </cell>
          <cell r="AM982">
            <v>470</v>
          </cell>
          <cell r="AN982">
            <v>280</v>
          </cell>
          <cell r="AO982">
            <v>9.8000000000000007</v>
          </cell>
          <cell r="AP982">
            <v>260</v>
          </cell>
          <cell r="AQ982">
            <v>23</v>
          </cell>
          <cell r="AR982">
            <v>1</v>
          </cell>
          <cell r="AS982">
            <v>4.2</v>
          </cell>
        </row>
        <row r="983">
          <cell r="A983">
            <v>138</v>
          </cell>
          <cell r="B983" t="str">
            <v>Perna de cabrito assada com óleo alimentar e margarina</v>
          </cell>
          <cell r="C983" t="str">
            <v>Carne e produtos cárneos</v>
          </cell>
          <cell r="D983" t="str">
            <v>Carne de mamiferos e de aves</v>
          </cell>
          <cell r="E983" t="str">
            <v>Carne de mamíferos</v>
          </cell>
          <cell r="F983">
            <v>180</v>
          </cell>
          <cell r="G983">
            <v>751</v>
          </cell>
          <cell r="H983">
            <v>10</v>
          </cell>
          <cell r="I983">
            <v>2.8</v>
          </cell>
          <cell r="J983">
            <v>3.2</v>
          </cell>
          <cell r="K983">
            <v>3.1</v>
          </cell>
          <cell r="L983">
            <v>2.92</v>
          </cell>
          <cell r="M983">
            <v>0.2</v>
          </cell>
          <cell r="N983">
            <v>0.2</v>
          </cell>
          <cell r="O983">
            <v>0.1</v>
          </cell>
          <cell r="P983">
            <v>0</v>
          </cell>
          <cell r="Q983">
            <v>0.1</v>
          </cell>
          <cell r="R983">
            <v>0</v>
          </cell>
          <cell r="S983">
            <v>21.7</v>
          </cell>
          <cell r="T983">
            <v>1.2</v>
          </cell>
          <cell r="U983">
            <v>0.3</v>
          </cell>
          <cell r="V983">
            <v>65.099999999999994</v>
          </cell>
          <cell r="W983">
            <v>0</v>
          </cell>
          <cell r="X983">
            <v>67</v>
          </cell>
          <cell r="Y983">
            <v>16</v>
          </cell>
          <cell r="Z983">
            <v>11</v>
          </cell>
          <cell r="AA983">
            <v>0</v>
          </cell>
          <cell r="AB983">
            <v>2.15</v>
          </cell>
          <cell r="AC983">
            <v>0.08</v>
          </cell>
          <cell r="AD983">
            <v>0.28000000000000003</v>
          </cell>
          <cell r="AE983">
            <v>5.0999999999999996</v>
          </cell>
          <cell r="AF983">
            <v>11.2</v>
          </cell>
          <cell r="AG983">
            <v>4.6100000000000003</v>
          </cell>
          <cell r="AH983">
            <v>0.19</v>
          </cell>
          <cell r="AI983">
            <v>0.9</v>
          </cell>
          <cell r="AJ983">
            <v>0.1</v>
          </cell>
          <cell r="AK983">
            <v>4.7</v>
          </cell>
          <cell r="AL983">
            <v>2.36</v>
          </cell>
          <cell r="AM983">
            <v>470</v>
          </cell>
          <cell r="AN983">
            <v>280</v>
          </cell>
          <cell r="AO983">
            <v>9.8000000000000007</v>
          </cell>
          <cell r="AP983">
            <v>260</v>
          </cell>
          <cell r="AQ983">
            <v>23</v>
          </cell>
          <cell r="AR983">
            <v>1</v>
          </cell>
          <cell r="AS983">
            <v>4.2</v>
          </cell>
        </row>
        <row r="984">
          <cell r="A984">
            <v>139</v>
          </cell>
          <cell r="B984" t="str">
            <v>Perna de cabrito assada, sem molho</v>
          </cell>
          <cell r="C984" t="str">
            <v>Carne e produtos cárneos</v>
          </cell>
          <cell r="D984" t="str">
            <v>Carne de mamiferos e de aves</v>
          </cell>
          <cell r="E984" t="str">
            <v>Carne de mamíferos</v>
          </cell>
          <cell r="F984">
            <v>135</v>
          </cell>
          <cell r="G984">
            <v>569</v>
          </cell>
          <cell r="H984">
            <v>4.2</v>
          </cell>
          <cell r="I984">
            <v>1.3</v>
          </cell>
          <cell r="J984">
            <v>1.9</v>
          </cell>
          <cell r="K984">
            <v>0.3</v>
          </cell>
          <cell r="L984">
            <v>0.3</v>
          </cell>
          <cell r="M984">
            <v>0.2</v>
          </cell>
          <cell r="N984">
            <v>0</v>
          </cell>
          <cell r="O984">
            <v>0</v>
          </cell>
          <cell r="P984">
            <v>0</v>
          </cell>
          <cell r="Q984">
            <v>0</v>
          </cell>
          <cell r="R984">
            <v>0</v>
          </cell>
          <cell r="S984">
            <v>24.3</v>
          </cell>
          <cell r="T984">
            <v>0.9</v>
          </cell>
          <cell r="U984">
            <v>0</v>
          </cell>
          <cell r="V984">
            <v>69.400000000000006</v>
          </cell>
          <cell r="W984">
            <v>0</v>
          </cell>
          <cell r="X984">
            <v>80</v>
          </cell>
          <cell r="Y984">
            <v>0</v>
          </cell>
          <cell r="Z984">
            <v>0</v>
          </cell>
          <cell r="AA984">
            <v>0</v>
          </cell>
          <cell r="AB984">
            <v>0.08</v>
          </cell>
          <cell r="AC984">
            <v>0.1</v>
          </cell>
          <cell r="AD984">
            <v>0.3</v>
          </cell>
          <cell r="AE984">
            <v>5.5</v>
          </cell>
          <cell r="AF984">
            <v>10</v>
          </cell>
          <cell r="AG984">
            <v>4.5</v>
          </cell>
          <cell r="AH984">
            <v>0.24</v>
          </cell>
          <cell r="AI984">
            <v>1</v>
          </cell>
          <cell r="AJ984">
            <v>0</v>
          </cell>
          <cell r="AK984">
            <v>5.3</v>
          </cell>
          <cell r="AL984">
            <v>2.15</v>
          </cell>
          <cell r="AM984">
            <v>340</v>
          </cell>
          <cell r="AN984">
            <v>380</v>
          </cell>
          <cell r="AO984">
            <v>11</v>
          </cell>
          <cell r="AP984">
            <v>300</v>
          </cell>
          <cell r="AQ984">
            <v>26</v>
          </cell>
          <cell r="AR984">
            <v>1.1000000000000001</v>
          </cell>
          <cell r="AS984">
            <v>4.9000000000000004</v>
          </cell>
        </row>
        <row r="985">
          <cell r="A985">
            <v>128</v>
          </cell>
          <cell r="B985" t="str">
            <v>Perna de cabrito crua</v>
          </cell>
          <cell r="C985" t="str">
            <v>Carne e produtos cárneos</v>
          </cell>
          <cell r="D985" t="str">
            <v>Carne de mamiferos e de aves</v>
          </cell>
          <cell r="E985" t="str">
            <v>Carne de mamíferos</v>
          </cell>
          <cell r="F985">
            <v>113</v>
          </cell>
          <cell r="G985">
            <v>476</v>
          </cell>
          <cell r="H985">
            <v>4</v>
          </cell>
          <cell r="I985">
            <v>1.2</v>
          </cell>
          <cell r="J985">
            <v>1.8</v>
          </cell>
          <cell r="K985">
            <v>0.3</v>
          </cell>
          <cell r="L985">
            <v>0.2</v>
          </cell>
          <cell r="M985">
            <v>0.2</v>
          </cell>
          <cell r="N985">
            <v>0</v>
          </cell>
          <cell r="O985">
            <v>0</v>
          </cell>
          <cell r="P985">
            <v>0</v>
          </cell>
          <cell r="Q985">
            <v>0</v>
          </cell>
          <cell r="R985">
            <v>0</v>
          </cell>
          <cell r="S985">
            <v>19.3</v>
          </cell>
          <cell r="T985">
            <v>0.2</v>
          </cell>
          <cell r="U985">
            <v>0</v>
          </cell>
          <cell r="V985">
            <v>75.2</v>
          </cell>
          <cell r="W985">
            <v>0</v>
          </cell>
          <cell r="X985">
            <v>60</v>
          </cell>
          <cell r="Y985">
            <v>0</v>
          </cell>
          <cell r="Z985">
            <v>0</v>
          </cell>
          <cell r="AA985">
            <v>0</v>
          </cell>
          <cell r="AB985">
            <v>0.09</v>
          </cell>
          <cell r="AC985">
            <v>0.13</v>
          </cell>
          <cell r="AD985">
            <v>0.3</v>
          </cell>
          <cell r="AE985">
            <v>6</v>
          </cell>
          <cell r="AF985">
            <v>10</v>
          </cell>
          <cell r="AG985">
            <v>4.0999999999999996</v>
          </cell>
          <cell r="AH985">
            <v>0.3</v>
          </cell>
          <cell r="AI985">
            <v>1.1000000000000001</v>
          </cell>
          <cell r="AJ985">
            <v>0</v>
          </cell>
          <cell r="AK985">
            <v>5</v>
          </cell>
          <cell r="AL985">
            <v>1.22</v>
          </cell>
          <cell r="AM985">
            <v>77</v>
          </cell>
          <cell r="AN985">
            <v>360</v>
          </cell>
          <cell r="AO985">
            <v>9</v>
          </cell>
          <cell r="AP985">
            <v>270</v>
          </cell>
          <cell r="AQ985">
            <v>21</v>
          </cell>
          <cell r="AR985">
            <v>0.9</v>
          </cell>
          <cell r="AS985">
            <v>3.7</v>
          </cell>
        </row>
        <row r="986">
          <cell r="A986">
            <v>115</v>
          </cell>
          <cell r="B986" t="str">
            <v>Perna de carneiro gorda, assada, sem molho</v>
          </cell>
          <cell r="C986" t="str">
            <v>Carne e produtos cárneos</v>
          </cell>
          <cell r="D986" t="str">
            <v>Carne de mamiferos e de aves</v>
          </cell>
          <cell r="E986" t="str">
            <v>Carne de mamíferos</v>
          </cell>
          <cell r="F986">
            <v>285</v>
          </cell>
          <cell r="G986">
            <v>1190</v>
          </cell>
          <cell r="H986">
            <v>20.9</v>
          </cell>
          <cell r="I986">
            <v>9</v>
          </cell>
          <cell r="J986">
            <v>6.7</v>
          </cell>
          <cell r="K986">
            <v>0.8</v>
          </cell>
          <cell r="L986">
            <v>0.4</v>
          </cell>
          <cell r="M986">
            <v>0.9</v>
          </cell>
          <cell r="N986">
            <v>0</v>
          </cell>
          <cell r="O986">
            <v>0</v>
          </cell>
          <cell r="P986">
            <v>0</v>
          </cell>
          <cell r="Q986">
            <v>0</v>
          </cell>
          <cell r="R986">
            <v>0</v>
          </cell>
          <cell r="S986">
            <v>24.3</v>
          </cell>
          <cell r="T986">
            <v>0.4</v>
          </cell>
          <cell r="U986">
            <v>0</v>
          </cell>
          <cell r="V986">
            <v>52.5</v>
          </cell>
          <cell r="W986">
            <v>0</v>
          </cell>
          <cell r="X986">
            <v>115</v>
          </cell>
          <cell r="Y986">
            <v>0</v>
          </cell>
          <cell r="Z986">
            <v>0</v>
          </cell>
          <cell r="AA986">
            <v>0.5</v>
          </cell>
          <cell r="AB986">
            <v>0.08</v>
          </cell>
          <cell r="AC986">
            <v>0.26</v>
          </cell>
          <cell r="AD986">
            <v>0.25</v>
          </cell>
          <cell r="AE986">
            <v>4.7</v>
          </cell>
          <cell r="AF986">
            <v>9.1999999999999993</v>
          </cell>
          <cell r="AG986">
            <v>4.5</v>
          </cell>
          <cell r="AH986">
            <v>0.18</v>
          </cell>
          <cell r="AI986">
            <v>2.2000000000000002</v>
          </cell>
          <cell r="AJ986">
            <v>0</v>
          </cell>
          <cell r="AK986">
            <v>3.2</v>
          </cell>
          <cell r="AL986">
            <v>1.81</v>
          </cell>
          <cell r="AM986">
            <v>170</v>
          </cell>
          <cell r="AN986">
            <v>380</v>
          </cell>
          <cell r="AO986">
            <v>14</v>
          </cell>
          <cell r="AP986">
            <v>210</v>
          </cell>
          <cell r="AQ986">
            <v>31</v>
          </cell>
          <cell r="AR986">
            <v>1.6</v>
          </cell>
          <cell r="AS986">
            <v>4.3</v>
          </cell>
        </row>
        <row r="987">
          <cell r="A987">
            <v>100</v>
          </cell>
          <cell r="B987" t="str">
            <v>Perna de carneiro gorda, crua</v>
          </cell>
          <cell r="C987" t="str">
            <v>Carne e produtos cárneos</v>
          </cell>
          <cell r="D987" t="str">
            <v>Carne de mamiferos e de aves</v>
          </cell>
          <cell r="E987" t="str">
            <v>Carne de mamíferos</v>
          </cell>
          <cell r="F987">
            <v>276</v>
          </cell>
          <cell r="G987">
            <v>1150</v>
          </cell>
          <cell r="H987">
            <v>22.2</v>
          </cell>
          <cell r="I987">
            <v>9.6</v>
          </cell>
          <cell r="J987">
            <v>7.1</v>
          </cell>
          <cell r="K987">
            <v>0.8</v>
          </cell>
          <cell r="L987">
            <v>0.4</v>
          </cell>
          <cell r="M987">
            <v>1</v>
          </cell>
          <cell r="N987">
            <v>0</v>
          </cell>
          <cell r="O987">
            <v>0</v>
          </cell>
          <cell r="P987">
            <v>0</v>
          </cell>
          <cell r="Q987">
            <v>0</v>
          </cell>
          <cell r="R987">
            <v>0</v>
          </cell>
          <cell r="S987">
            <v>19.100000000000001</v>
          </cell>
          <cell r="T987">
            <v>0.2</v>
          </cell>
          <cell r="U987">
            <v>0</v>
          </cell>
          <cell r="V987">
            <v>57.5</v>
          </cell>
          <cell r="W987">
            <v>0</v>
          </cell>
          <cell r="X987">
            <v>86</v>
          </cell>
          <cell r="Y987">
            <v>0</v>
          </cell>
          <cell r="Z987">
            <v>0</v>
          </cell>
          <cell r="AA987">
            <v>0.5</v>
          </cell>
          <cell r="AB987">
            <v>7.0000000000000007E-2</v>
          </cell>
          <cell r="AC987">
            <v>0.32</v>
          </cell>
          <cell r="AD987">
            <v>0.23</v>
          </cell>
          <cell r="AE987">
            <v>5</v>
          </cell>
          <cell r="AF987">
            <v>8.6</v>
          </cell>
          <cell r="AG987">
            <v>3.6</v>
          </cell>
          <cell r="AH987">
            <v>0.23</v>
          </cell>
          <cell r="AI987">
            <v>2.2999999999999998</v>
          </cell>
          <cell r="AJ987">
            <v>0</v>
          </cell>
          <cell r="AK987">
            <v>3</v>
          </cell>
          <cell r="AL987">
            <v>0.82</v>
          </cell>
          <cell r="AM987">
            <v>60</v>
          </cell>
          <cell r="AN987">
            <v>360</v>
          </cell>
          <cell r="AO987">
            <v>11</v>
          </cell>
          <cell r="AP987">
            <v>190</v>
          </cell>
          <cell r="AQ987">
            <v>25</v>
          </cell>
          <cell r="AR987">
            <v>1.2</v>
          </cell>
          <cell r="AS987">
            <v>3.2</v>
          </cell>
        </row>
        <row r="988">
          <cell r="A988">
            <v>106</v>
          </cell>
          <cell r="B988" t="str">
            <v>Perna de carneiro gorda, estufada sem molho</v>
          </cell>
          <cell r="C988" t="str">
            <v>Carne e produtos cárneos</v>
          </cell>
          <cell r="D988" t="str">
            <v>Carne de mamiferos e de aves</v>
          </cell>
          <cell r="E988" t="str">
            <v>Carne de mamíferos</v>
          </cell>
          <cell r="F988">
            <v>339</v>
          </cell>
          <cell r="G988">
            <v>1410</v>
          </cell>
          <cell r="H988">
            <v>25.9</v>
          </cell>
          <cell r="I988">
            <v>11.2</v>
          </cell>
          <cell r="J988">
            <v>8.3000000000000007</v>
          </cell>
          <cell r="K988">
            <v>1</v>
          </cell>
          <cell r="L988">
            <v>0.5</v>
          </cell>
          <cell r="M988">
            <v>1.2</v>
          </cell>
          <cell r="N988">
            <v>0</v>
          </cell>
          <cell r="O988">
            <v>0</v>
          </cell>
          <cell r="P988">
            <v>0</v>
          </cell>
          <cell r="Q988">
            <v>0</v>
          </cell>
          <cell r="R988">
            <v>0</v>
          </cell>
          <cell r="S988">
            <v>26.5</v>
          </cell>
          <cell r="T988">
            <v>0.6</v>
          </cell>
          <cell r="U988">
            <v>0</v>
          </cell>
          <cell r="V988">
            <v>45.4</v>
          </cell>
          <cell r="W988">
            <v>0</v>
          </cell>
          <cell r="X988">
            <v>110</v>
          </cell>
          <cell r="Y988">
            <v>0</v>
          </cell>
          <cell r="Z988">
            <v>0</v>
          </cell>
          <cell r="AA988">
            <v>0.6</v>
          </cell>
          <cell r="AB988">
            <v>0.08</v>
          </cell>
          <cell r="AC988">
            <v>0.19</v>
          </cell>
          <cell r="AD988">
            <v>0.22</v>
          </cell>
          <cell r="AE988">
            <v>4</v>
          </cell>
          <cell r="AF988">
            <v>8.9</v>
          </cell>
          <cell r="AG988">
            <v>4.9000000000000004</v>
          </cell>
          <cell r="AH988">
            <v>0.15</v>
          </cell>
          <cell r="AI988">
            <v>2</v>
          </cell>
          <cell r="AJ988">
            <v>0</v>
          </cell>
          <cell r="AK988">
            <v>2.9</v>
          </cell>
          <cell r="AL988">
            <v>1.6</v>
          </cell>
          <cell r="AM988">
            <v>230</v>
          </cell>
          <cell r="AN988">
            <v>290</v>
          </cell>
          <cell r="AO988">
            <v>13</v>
          </cell>
          <cell r="AP988">
            <v>220</v>
          </cell>
          <cell r="AQ988">
            <v>25</v>
          </cell>
          <cell r="AR988">
            <v>1.8</v>
          </cell>
          <cell r="AS988">
            <v>4.7</v>
          </cell>
        </row>
        <row r="989">
          <cell r="A989">
            <v>121</v>
          </cell>
          <cell r="B989" t="str">
            <v>Perna de carneiro magra assada com azeite e margarina</v>
          </cell>
          <cell r="C989" t="str">
            <v>Carne e produtos cárneos</v>
          </cell>
          <cell r="D989" t="str">
            <v>Carne de mamiferos e de aves</v>
          </cell>
          <cell r="E989" t="str">
            <v>Carne de mamíferos</v>
          </cell>
          <cell r="F989">
            <v>242</v>
          </cell>
          <cell r="G989">
            <v>1010</v>
          </cell>
          <cell r="H989">
            <v>16.399999999999999</v>
          </cell>
          <cell r="I989">
            <v>5.8</v>
          </cell>
          <cell r="J989">
            <v>7.3</v>
          </cell>
          <cell r="K989">
            <v>1.8</v>
          </cell>
          <cell r="L989">
            <v>1.54</v>
          </cell>
          <cell r="M989">
            <v>0.4</v>
          </cell>
          <cell r="N989">
            <v>0</v>
          </cell>
          <cell r="O989">
            <v>0</v>
          </cell>
          <cell r="P989">
            <v>0</v>
          </cell>
          <cell r="Q989">
            <v>0</v>
          </cell>
          <cell r="R989">
            <v>0</v>
          </cell>
          <cell r="S989">
            <v>23.5</v>
          </cell>
          <cell r="T989">
            <v>1.5</v>
          </cell>
          <cell r="U989">
            <v>0</v>
          </cell>
          <cell r="V989">
            <v>56.7</v>
          </cell>
          <cell r="W989">
            <v>0</v>
          </cell>
          <cell r="X989">
            <v>81</v>
          </cell>
          <cell r="Y989">
            <v>32</v>
          </cell>
          <cell r="Z989">
            <v>22</v>
          </cell>
          <cell r="AA989">
            <v>0.6</v>
          </cell>
          <cell r="AB989">
            <v>0.82</v>
          </cell>
          <cell r="AC989">
            <v>0.09</v>
          </cell>
          <cell r="AD989">
            <v>0.21</v>
          </cell>
          <cell r="AE989">
            <v>4.5</v>
          </cell>
          <cell r="AF989">
            <v>10.3</v>
          </cell>
          <cell r="AG989">
            <v>4.4000000000000004</v>
          </cell>
          <cell r="AH989">
            <v>0.2</v>
          </cell>
          <cell r="AI989">
            <v>1.7</v>
          </cell>
          <cell r="AJ989">
            <v>0</v>
          </cell>
          <cell r="AK989">
            <v>5.9</v>
          </cell>
          <cell r="AL989">
            <v>2.66</v>
          </cell>
          <cell r="AM989">
            <v>610</v>
          </cell>
          <cell r="AN989">
            <v>240</v>
          </cell>
          <cell r="AO989">
            <v>19</v>
          </cell>
          <cell r="AP989">
            <v>250</v>
          </cell>
          <cell r="AQ989">
            <v>20</v>
          </cell>
          <cell r="AR989">
            <v>1.8</v>
          </cell>
          <cell r="AS989">
            <v>2.2999999999999998</v>
          </cell>
        </row>
        <row r="990">
          <cell r="A990">
            <v>120</v>
          </cell>
          <cell r="B990" t="str">
            <v>Perna de carneiro magra assada com margarina</v>
          </cell>
          <cell r="C990" t="str">
            <v>Carne e produtos cárneos</v>
          </cell>
          <cell r="D990" t="str">
            <v>Carne de mamiferos e de aves</v>
          </cell>
          <cell r="E990" t="str">
            <v>Carne de mamíferos</v>
          </cell>
          <cell r="F990">
            <v>232</v>
          </cell>
          <cell r="G990">
            <v>966</v>
          </cell>
          <cell r="H990">
            <v>15.3</v>
          </cell>
          <cell r="I990">
            <v>7.2</v>
          </cell>
          <cell r="J990">
            <v>4</v>
          </cell>
          <cell r="K990">
            <v>2.6</v>
          </cell>
          <cell r="L990">
            <v>2.29</v>
          </cell>
          <cell r="M990">
            <v>0.4</v>
          </cell>
          <cell r="N990">
            <v>0</v>
          </cell>
          <cell r="O990">
            <v>0</v>
          </cell>
          <cell r="P990">
            <v>0</v>
          </cell>
          <cell r="Q990">
            <v>0</v>
          </cell>
          <cell r="R990">
            <v>0</v>
          </cell>
          <cell r="S990">
            <v>23.5</v>
          </cell>
          <cell r="T990">
            <v>1.7</v>
          </cell>
          <cell r="U990">
            <v>0</v>
          </cell>
          <cell r="V990">
            <v>57.5</v>
          </cell>
          <cell r="W990">
            <v>0</v>
          </cell>
          <cell r="X990">
            <v>81</v>
          </cell>
          <cell r="Y990">
            <v>65</v>
          </cell>
          <cell r="Z990">
            <v>43</v>
          </cell>
          <cell r="AA990">
            <v>0.6</v>
          </cell>
          <cell r="AB990">
            <v>0.06</v>
          </cell>
          <cell r="AC990">
            <v>0.09</v>
          </cell>
          <cell r="AD990">
            <v>0.21</v>
          </cell>
          <cell r="AE990">
            <v>4.5</v>
          </cell>
          <cell r="AF990">
            <v>10.3</v>
          </cell>
          <cell r="AG990">
            <v>4.4000000000000004</v>
          </cell>
          <cell r="AH990">
            <v>0.2</v>
          </cell>
          <cell r="AI990">
            <v>1.7</v>
          </cell>
          <cell r="AJ990">
            <v>0</v>
          </cell>
          <cell r="AK990">
            <v>5.9</v>
          </cell>
          <cell r="AL990">
            <v>2.84</v>
          </cell>
          <cell r="AM990">
            <v>670</v>
          </cell>
          <cell r="AN990">
            <v>240</v>
          </cell>
          <cell r="AO990">
            <v>20</v>
          </cell>
          <cell r="AP990">
            <v>250</v>
          </cell>
          <cell r="AQ990">
            <v>20</v>
          </cell>
          <cell r="AR990">
            <v>1.8</v>
          </cell>
          <cell r="AS990">
            <v>2.2999999999999998</v>
          </cell>
        </row>
        <row r="991">
          <cell r="A991">
            <v>114</v>
          </cell>
          <cell r="B991" t="str">
            <v>Perna de carneiro magra, assada, sem molho</v>
          </cell>
          <cell r="C991" t="str">
            <v>Carne e produtos cárneos</v>
          </cell>
          <cell r="D991" t="str">
            <v>Carne de mamiferos e de aves</v>
          </cell>
          <cell r="E991" t="str">
            <v>Carne de mamíferos</v>
          </cell>
          <cell r="F991">
            <v>178</v>
          </cell>
          <cell r="G991">
            <v>744</v>
          </cell>
          <cell r="H991">
            <v>9</v>
          </cell>
          <cell r="I991">
            <v>3.9</v>
          </cell>
          <cell r="J991">
            <v>2.9</v>
          </cell>
          <cell r="K991">
            <v>0.4</v>
          </cell>
          <cell r="L991">
            <v>0.1</v>
          </cell>
          <cell r="M991">
            <v>0.5</v>
          </cell>
          <cell r="N991">
            <v>0</v>
          </cell>
          <cell r="O991">
            <v>0</v>
          </cell>
          <cell r="P991">
            <v>0</v>
          </cell>
          <cell r="Q991">
            <v>0</v>
          </cell>
          <cell r="R991">
            <v>0</v>
          </cell>
          <cell r="S991">
            <v>24.2</v>
          </cell>
          <cell r="T991">
            <v>0.6</v>
          </cell>
          <cell r="U991">
            <v>0</v>
          </cell>
          <cell r="V991">
            <v>63.8</v>
          </cell>
          <cell r="W991">
            <v>0</v>
          </cell>
          <cell r="X991">
            <v>88</v>
          </cell>
          <cell r="Y991">
            <v>0</v>
          </cell>
          <cell r="Z991">
            <v>0</v>
          </cell>
          <cell r="AA991">
            <v>0.7</v>
          </cell>
          <cell r="AB991">
            <v>0.05</v>
          </cell>
          <cell r="AC991">
            <v>0.11</v>
          </cell>
          <cell r="AD991">
            <v>0.22</v>
          </cell>
          <cell r="AE991">
            <v>4.5</v>
          </cell>
          <cell r="AF991">
            <v>9</v>
          </cell>
          <cell r="AG991">
            <v>4.5</v>
          </cell>
          <cell r="AH991">
            <v>0.23</v>
          </cell>
          <cell r="AI991">
            <v>1.8</v>
          </cell>
          <cell r="AJ991">
            <v>0</v>
          </cell>
          <cell r="AK991">
            <v>6.2</v>
          </cell>
          <cell r="AL991">
            <v>2.2000000000000002</v>
          </cell>
          <cell r="AM991">
            <v>220</v>
          </cell>
          <cell r="AN991">
            <v>310</v>
          </cell>
          <cell r="AO991">
            <v>21</v>
          </cell>
          <cell r="AP991">
            <v>280</v>
          </cell>
          <cell r="AQ991">
            <v>20</v>
          </cell>
          <cell r="AR991">
            <v>1.9</v>
          </cell>
          <cell r="AS991">
            <v>2.4</v>
          </cell>
        </row>
        <row r="992">
          <cell r="A992">
            <v>101</v>
          </cell>
          <cell r="B992" t="str">
            <v>Perna de carneiro magra, crua</v>
          </cell>
          <cell r="C992" t="str">
            <v>Carne e produtos cárneos</v>
          </cell>
          <cell r="D992" t="str">
            <v>Carne de mamiferos e de aves</v>
          </cell>
          <cell r="E992" t="str">
            <v>Carne de mamíferos</v>
          </cell>
          <cell r="F992">
            <v>130</v>
          </cell>
          <cell r="G992">
            <v>544</v>
          </cell>
          <cell r="H992">
            <v>5.6</v>
          </cell>
          <cell r="I992">
            <v>2.4</v>
          </cell>
          <cell r="J992">
            <v>1.8</v>
          </cell>
          <cell r="K992">
            <v>0.2</v>
          </cell>
          <cell r="L992">
            <v>0.1</v>
          </cell>
          <cell r="M992">
            <v>0.3</v>
          </cell>
          <cell r="N992">
            <v>0</v>
          </cell>
          <cell r="O992">
            <v>0</v>
          </cell>
          <cell r="P992">
            <v>0</v>
          </cell>
          <cell r="Q992">
            <v>0</v>
          </cell>
          <cell r="R992">
            <v>0</v>
          </cell>
          <cell r="S992">
            <v>19.8</v>
          </cell>
          <cell r="T992">
            <v>0.3</v>
          </cell>
          <cell r="U992">
            <v>0</v>
          </cell>
          <cell r="V992">
            <v>72.8</v>
          </cell>
          <cell r="W992">
            <v>0</v>
          </cell>
          <cell r="X992">
            <v>68</v>
          </cell>
          <cell r="Y992">
            <v>0</v>
          </cell>
          <cell r="Z992">
            <v>0</v>
          </cell>
          <cell r="AA992">
            <v>0.7</v>
          </cell>
          <cell r="AB992">
            <v>0.05</v>
          </cell>
          <cell r="AC992">
            <v>0.14000000000000001</v>
          </cell>
          <cell r="AD992">
            <v>0.21</v>
          </cell>
          <cell r="AE992">
            <v>5</v>
          </cell>
          <cell r="AF992">
            <v>8.6999999999999993</v>
          </cell>
          <cell r="AG992">
            <v>3.7</v>
          </cell>
          <cell r="AH992">
            <v>0.3</v>
          </cell>
          <cell r="AI992">
            <v>2</v>
          </cell>
          <cell r="AJ992">
            <v>0</v>
          </cell>
          <cell r="AK992">
            <v>6</v>
          </cell>
          <cell r="AL992">
            <v>1.2</v>
          </cell>
          <cell r="AM992">
            <v>110</v>
          </cell>
          <cell r="AN992">
            <v>300</v>
          </cell>
          <cell r="AO992">
            <v>18</v>
          </cell>
          <cell r="AP992">
            <v>250</v>
          </cell>
          <cell r="AQ992">
            <v>16</v>
          </cell>
          <cell r="AR992">
            <v>1.5</v>
          </cell>
          <cell r="AS992">
            <v>1.9</v>
          </cell>
        </row>
        <row r="993">
          <cell r="A993">
            <v>110</v>
          </cell>
          <cell r="B993" t="str">
            <v>Perna de carneiro magra, estufada com azeite e margarina</v>
          </cell>
          <cell r="C993" t="str">
            <v>Carne e produtos cárneos</v>
          </cell>
          <cell r="D993" t="str">
            <v>Carne de mamiferos e de aves</v>
          </cell>
          <cell r="E993" t="str">
            <v>Carne de mamíferos</v>
          </cell>
          <cell r="F993">
            <v>201</v>
          </cell>
          <cell r="G993">
            <v>837</v>
          </cell>
          <cell r="H993">
            <v>13.4</v>
          </cell>
          <cell r="I993">
            <v>4.5999999999999996</v>
          </cell>
          <cell r="J993">
            <v>6.1</v>
          </cell>
          <cell r="K993">
            <v>1.6</v>
          </cell>
          <cell r="L993">
            <v>1.41</v>
          </cell>
          <cell r="M993">
            <v>0.3</v>
          </cell>
          <cell r="N993">
            <v>1.7</v>
          </cell>
          <cell r="O993">
            <v>1.6</v>
          </cell>
          <cell r="P993">
            <v>0.1</v>
          </cell>
          <cell r="Q993">
            <v>0</v>
          </cell>
          <cell r="R993">
            <v>0.6</v>
          </cell>
          <cell r="S993">
            <v>17.399999999999999</v>
          </cell>
          <cell r="T993">
            <v>1.1000000000000001</v>
          </cell>
          <cell r="U993">
            <v>0.4</v>
          </cell>
          <cell r="V993">
            <v>63.7</v>
          </cell>
          <cell r="W993">
            <v>0</v>
          </cell>
          <cell r="X993">
            <v>59</v>
          </cell>
          <cell r="Y993">
            <v>61</v>
          </cell>
          <cell r="Z993">
            <v>218</v>
          </cell>
          <cell r="AA993">
            <v>0.5</v>
          </cell>
          <cell r="AB993">
            <v>1.19</v>
          </cell>
          <cell r="AC993">
            <v>0.08</v>
          </cell>
          <cell r="AD993">
            <v>0.15</v>
          </cell>
          <cell r="AE993">
            <v>2.6</v>
          </cell>
          <cell r="AF993">
            <v>7.82</v>
          </cell>
          <cell r="AG993">
            <v>3.23</v>
          </cell>
          <cell r="AH993">
            <v>0.18</v>
          </cell>
          <cell r="AI993">
            <v>1</v>
          </cell>
          <cell r="AJ993">
            <v>6.4</v>
          </cell>
          <cell r="AK993">
            <v>9</v>
          </cell>
          <cell r="AL993">
            <v>2.23</v>
          </cell>
          <cell r="AM993">
            <v>430</v>
          </cell>
          <cell r="AN993">
            <v>260</v>
          </cell>
          <cell r="AO993">
            <v>20</v>
          </cell>
          <cell r="AP993">
            <v>170</v>
          </cell>
          <cell r="AQ993">
            <v>17</v>
          </cell>
          <cell r="AR993">
            <v>1.7</v>
          </cell>
          <cell r="AS993">
            <v>1.6</v>
          </cell>
        </row>
        <row r="994">
          <cell r="A994">
            <v>109</v>
          </cell>
          <cell r="B994" t="str">
            <v>Perna de carneiro magra, estufada com margarina</v>
          </cell>
          <cell r="C994" t="str">
            <v>Pratos compostos</v>
          </cell>
          <cell r="D994" t="str">
            <v>Pratos, incl. refeições prontas a comer (excluindo sopas e saladas)</v>
          </cell>
          <cell r="E994" t="str">
            <v>Pratos, excluindo pratos  de massa ou arroz, sanduíches e pizza</v>
          </cell>
          <cell r="F994">
            <v>193</v>
          </cell>
          <cell r="G994">
            <v>804</v>
          </cell>
          <cell r="H994">
            <v>12.5</v>
          </cell>
          <cell r="I994">
            <v>5.9</v>
          </cell>
          <cell r="J994">
            <v>3.2</v>
          </cell>
          <cell r="K994">
            <v>2.4</v>
          </cell>
          <cell r="L994">
            <v>2.06</v>
          </cell>
          <cell r="M994">
            <v>0.3</v>
          </cell>
          <cell r="N994">
            <v>1.7</v>
          </cell>
          <cell r="O994">
            <v>1.6</v>
          </cell>
          <cell r="P994">
            <v>0.1</v>
          </cell>
          <cell r="Q994">
            <v>0</v>
          </cell>
          <cell r="R994">
            <v>0.6</v>
          </cell>
          <cell r="S994">
            <v>17.399999999999999</v>
          </cell>
          <cell r="T994">
            <v>1.2</v>
          </cell>
          <cell r="U994">
            <v>0.4</v>
          </cell>
          <cell r="V994">
            <v>64.5</v>
          </cell>
          <cell r="W994">
            <v>0</v>
          </cell>
          <cell r="X994">
            <v>59</v>
          </cell>
          <cell r="Y994">
            <v>90</v>
          </cell>
          <cell r="Z994">
            <v>237</v>
          </cell>
          <cell r="AA994">
            <v>0.5</v>
          </cell>
          <cell r="AB994">
            <v>0.54</v>
          </cell>
          <cell r="AC994">
            <v>0.08</v>
          </cell>
          <cell r="AD994">
            <v>0.15</v>
          </cell>
          <cell r="AE994">
            <v>2.6</v>
          </cell>
          <cell r="AF994">
            <v>7.82</v>
          </cell>
          <cell r="AG994">
            <v>3.23</v>
          </cell>
          <cell r="AH994">
            <v>0.18</v>
          </cell>
          <cell r="AI994">
            <v>1</v>
          </cell>
          <cell r="AJ994">
            <v>6.4</v>
          </cell>
          <cell r="AK994">
            <v>9</v>
          </cell>
          <cell r="AL994">
            <v>2.38</v>
          </cell>
          <cell r="AM994">
            <v>480</v>
          </cell>
          <cell r="AN994">
            <v>260</v>
          </cell>
          <cell r="AO994">
            <v>20</v>
          </cell>
          <cell r="AP994">
            <v>170</v>
          </cell>
          <cell r="AQ994">
            <v>17</v>
          </cell>
          <cell r="AR994">
            <v>1.7</v>
          </cell>
          <cell r="AS994">
            <v>1.6</v>
          </cell>
        </row>
        <row r="995">
          <cell r="A995">
            <v>108</v>
          </cell>
          <cell r="B995" t="str">
            <v>Perna de carneiro magra, estufada sem molho</v>
          </cell>
          <cell r="C995" t="str">
            <v>Carne e produtos cárneos</v>
          </cell>
          <cell r="D995" t="str">
            <v>Carne de mamiferos e de aves</v>
          </cell>
          <cell r="E995" t="str">
            <v>Carne de mamíferos</v>
          </cell>
          <cell r="F995">
            <v>195</v>
          </cell>
          <cell r="G995">
            <v>816</v>
          </cell>
          <cell r="H995">
            <v>10.3</v>
          </cell>
          <cell r="I995">
            <v>4.5</v>
          </cell>
          <cell r="J995">
            <v>3.2</v>
          </cell>
          <cell r="K995">
            <v>0.4</v>
          </cell>
          <cell r="L995">
            <v>0.1</v>
          </cell>
          <cell r="M995">
            <v>0.6</v>
          </cell>
          <cell r="N995">
            <v>0</v>
          </cell>
          <cell r="O995">
            <v>0</v>
          </cell>
          <cell r="P995">
            <v>0</v>
          </cell>
          <cell r="Q995">
            <v>0</v>
          </cell>
          <cell r="R995">
            <v>0</v>
          </cell>
          <cell r="S995">
            <v>25.6</v>
          </cell>
          <cell r="T995">
            <v>0.7</v>
          </cell>
          <cell r="U995">
            <v>0</v>
          </cell>
          <cell r="V995">
            <v>61.3</v>
          </cell>
          <cell r="W995">
            <v>0</v>
          </cell>
          <cell r="X995">
            <v>96</v>
          </cell>
          <cell r="Y995">
            <v>0</v>
          </cell>
          <cell r="Z995">
            <v>0</v>
          </cell>
          <cell r="AA995">
            <v>0.8</v>
          </cell>
          <cell r="AB995">
            <v>0.05</v>
          </cell>
          <cell r="AC995">
            <v>0.08</v>
          </cell>
          <cell r="AD995">
            <v>0.19</v>
          </cell>
          <cell r="AE995">
            <v>3.7</v>
          </cell>
          <cell r="AF995">
            <v>8.5</v>
          </cell>
          <cell r="AG995">
            <v>4.8</v>
          </cell>
          <cell r="AH995">
            <v>0.18</v>
          </cell>
          <cell r="AI995">
            <v>1.6</v>
          </cell>
          <cell r="AJ995">
            <v>0</v>
          </cell>
          <cell r="AK995">
            <v>5.3</v>
          </cell>
          <cell r="AL995">
            <v>1.9</v>
          </cell>
          <cell r="AM995">
            <v>260</v>
          </cell>
          <cell r="AN995">
            <v>230</v>
          </cell>
          <cell r="AO995">
            <v>19</v>
          </cell>
          <cell r="AP995">
            <v>270</v>
          </cell>
          <cell r="AQ995">
            <v>16</v>
          </cell>
          <cell r="AR995">
            <v>2</v>
          </cell>
          <cell r="AS995">
            <v>2.6</v>
          </cell>
        </row>
        <row r="996">
          <cell r="A996">
            <v>262</v>
          </cell>
          <cell r="B996" t="str">
            <v>Perna de frango sem pele, cozida</v>
          </cell>
          <cell r="C996" t="str">
            <v>Carne e produtos cárneos</v>
          </cell>
          <cell r="D996" t="str">
            <v>Carne de mamiferos e de aves</v>
          </cell>
          <cell r="E996" t="str">
            <v>Carne de aves</v>
          </cell>
          <cell r="F996">
            <v>147</v>
          </cell>
          <cell r="G996">
            <v>621</v>
          </cell>
          <cell r="H996">
            <v>2.2999999999999998</v>
          </cell>
          <cell r="I996">
            <v>0.6</v>
          </cell>
          <cell r="J996">
            <v>0.8</v>
          </cell>
          <cell r="K996">
            <v>0.4</v>
          </cell>
          <cell r="L996">
            <v>0.4</v>
          </cell>
          <cell r="M996">
            <v>0</v>
          </cell>
          <cell r="N996">
            <v>0</v>
          </cell>
          <cell r="O996">
            <v>0</v>
          </cell>
          <cell r="P996">
            <v>0</v>
          </cell>
          <cell r="Q996">
            <v>0</v>
          </cell>
          <cell r="R996">
            <v>0</v>
          </cell>
          <cell r="S996">
            <v>31.5</v>
          </cell>
          <cell r="T996">
            <v>0.6</v>
          </cell>
          <cell r="U996">
            <v>0</v>
          </cell>
          <cell r="V996">
            <v>64.599999999999994</v>
          </cell>
          <cell r="W996">
            <v>0</v>
          </cell>
          <cell r="X996">
            <v>135</v>
          </cell>
          <cell r="Y996">
            <v>20</v>
          </cell>
          <cell r="Z996">
            <v>0</v>
          </cell>
          <cell r="AA996">
            <v>0.2</v>
          </cell>
          <cell r="AB996">
            <v>0.1</v>
          </cell>
          <cell r="AC996">
            <v>0.1</v>
          </cell>
          <cell r="AD996">
            <v>0.28999999999999998</v>
          </cell>
          <cell r="AE996">
            <v>5</v>
          </cell>
          <cell r="AF996">
            <v>11</v>
          </cell>
          <cell r="AG996">
            <v>5.9</v>
          </cell>
          <cell r="AH996">
            <v>0.2</v>
          </cell>
          <cell r="AI996">
            <v>0.85</v>
          </cell>
          <cell r="AJ996">
            <v>0</v>
          </cell>
          <cell r="AK996">
            <v>7.7</v>
          </cell>
          <cell r="AL996">
            <v>1.61</v>
          </cell>
          <cell r="AM996">
            <v>250</v>
          </cell>
          <cell r="AN996">
            <v>310</v>
          </cell>
          <cell r="AO996">
            <v>23</v>
          </cell>
          <cell r="AP996">
            <v>190</v>
          </cell>
          <cell r="AQ996">
            <v>24</v>
          </cell>
          <cell r="AR996">
            <v>1.6</v>
          </cell>
          <cell r="AS996">
            <v>1.6</v>
          </cell>
          <cell r="AU996">
            <v>2.4</v>
          </cell>
        </row>
        <row r="997">
          <cell r="A997">
            <v>12</v>
          </cell>
          <cell r="B997" t="str">
            <v>Perna de frango sem pele, crua</v>
          </cell>
          <cell r="C997" t="str">
            <v>Carne e produtos cárneos</v>
          </cell>
          <cell r="D997" t="str">
            <v>Carne de mamiferos e de aves</v>
          </cell>
          <cell r="E997" t="str">
            <v>Carne de aves</v>
          </cell>
          <cell r="F997">
            <v>111</v>
          </cell>
          <cell r="G997">
            <v>470</v>
          </cell>
          <cell r="H997">
            <v>2.6</v>
          </cell>
          <cell r="I997">
            <v>0.6</v>
          </cell>
          <cell r="J997">
            <v>0.9</v>
          </cell>
          <cell r="K997">
            <v>0.5</v>
          </cell>
          <cell r="L997">
            <v>0.5</v>
          </cell>
          <cell r="M997">
            <v>0</v>
          </cell>
          <cell r="N997">
            <v>0</v>
          </cell>
          <cell r="O997">
            <v>0</v>
          </cell>
          <cell r="P997">
            <v>0</v>
          </cell>
          <cell r="Q997">
            <v>0</v>
          </cell>
          <cell r="R997">
            <v>0</v>
          </cell>
          <cell r="S997">
            <v>22</v>
          </cell>
          <cell r="T997">
            <v>0.2</v>
          </cell>
          <cell r="U997">
            <v>0</v>
          </cell>
          <cell r="V997">
            <v>74.3</v>
          </cell>
          <cell r="W997">
            <v>0</v>
          </cell>
          <cell r="X997">
            <v>100</v>
          </cell>
          <cell r="Y997">
            <v>20</v>
          </cell>
          <cell r="Z997">
            <v>0</v>
          </cell>
          <cell r="AA997">
            <v>0.2</v>
          </cell>
          <cell r="AB997">
            <v>0.17</v>
          </cell>
          <cell r="AC997">
            <v>0.14000000000000001</v>
          </cell>
          <cell r="AD997">
            <v>0.22</v>
          </cell>
          <cell r="AE997">
            <v>5.9</v>
          </cell>
          <cell r="AF997">
            <v>10</v>
          </cell>
          <cell r="AG997">
            <v>4.0999999999999996</v>
          </cell>
          <cell r="AH997">
            <v>0.28000000000000003</v>
          </cell>
          <cell r="AI997">
            <v>1</v>
          </cell>
          <cell r="AJ997">
            <v>0</v>
          </cell>
          <cell r="AK997">
            <v>9</v>
          </cell>
          <cell r="AL997">
            <v>1.21</v>
          </cell>
          <cell r="AM997">
            <v>90</v>
          </cell>
          <cell r="AN997">
            <v>390</v>
          </cell>
          <cell r="AO997">
            <v>18</v>
          </cell>
          <cell r="AP997">
            <v>190</v>
          </cell>
          <cell r="AQ997">
            <v>26</v>
          </cell>
          <cell r="AR997">
            <v>1.2</v>
          </cell>
          <cell r="AS997">
            <v>1.1000000000000001</v>
          </cell>
        </row>
        <row r="998">
          <cell r="A998">
            <v>264</v>
          </cell>
          <cell r="B998" t="str">
            <v>Perna de frango sem pele, estufada com azeite e margarina</v>
          </cell>
          <cell r="C998" t="str">
            <v>Pratos compostos</v>
          </cell>
          <cell r="D998" t="str">
            <v>Pratos, incl. refeições prontas a comer (excluindo sopas e saladas)</v>
          </cell>
          <cell r="E998" t="str">
            <v>Pratos, excluindo pratos  de massa ou arroz, sanduíches e pizza</v>
          </cell>
          <cell r="F998">
            <v>124</v>
          </cell>
          <cell r="G998">
            <v>520</v>
          </cell>
          <cell r="H998">
            <v>4.4000000000000004</v>
          </cell>
          <cell r="I998">
            <v>1.1000000000000001</v>
          </cell>
          <cell r="J998">
            <v>1.9</v>
          </cell>
          <cell r="K998">
            <v>0.8</v>
          </cell>
          <cell r="L998">
            <v>0.78300000000000003</v>
          </cell>
          <cell r="M998">
            <v>0</v>
          </cell>
          <cell r="N998">
            <v>1.6</v>
          </cell>
          <cell r="O998">
            <v>1.4</v>
          </cell>
          <cell r="P998">
            <v>0.2</v>
          </cell>
          <cell r="Q998">
            <v>0</v>
          </cell>
          <cell r="R998">
            <v>0.7</v>
          </cell>
          <cell r="S998">
            <v>19.100000000000001</v>
          </cell>
          <cell r="T998">
            <v>1.1000000000000001</v>
          </cell>
          <cell r="U998">
            <v>0</v>
          </cell>
          <cell r="V998">
            <v>72</v>
          </cell>
          <cell r="W998">
            <v>0</v>
          </cell>
          <cell r="X998">
            <v>85</v>
          </cell>
          <cell r="Y998">
            <v>51</v>
          </cell>
          <cell r="Z998">
            <v>173</v>
          </cell>
          <cell r="AA998">
            <v>0.1</v>
          </cell>
          <cell r="AB998">
            <v>0.73</v>
          </cell>
          <cell r="AC998">
            <v>0.1</v>
          </cell>
          <cell r="AD998">
            <v>0.19</v>
          </cell>
          <cell r="AE998">
            <v>3.3</v>
          </cell>
          <cell r="AF998">
            <v>8.82</v>
          </cell>
          <cell r="AG998">
            <v>3.53</v>
          </cell>
          <cell r="AH998">
            <v>0.21</v>
          </cell>
          <cell r="AI998">
            <v>0.42</v>
          </cell>
          <cell r="AJ998">
            <v>6.8</v>
          </cell>
          <cell r="AK998">
            <v>11</v>
          </cell>
          <cell r="AL998">
            <v>2.2999999999999998</v>
          </cell>
          <cell r="AM998">
            <v>430</v>
          </cell>
          <cell r="AN998">
            <v>280</v>
          </cell>
          <cell r="AO998">
            <v>24</v>
          </cell>
          <cell r="AP998">
            <v>120</v>
          </cell>
          <cell r="AQ998">
            <v>24</v>
          </cell>
          <cell r="AR998">
            <v>1.1000000000000001</v>
          </cell>
          <cell r="AS998">
            <v>1</v>
          </cell>
        </row>
        <row r="999">
          <cell r="A999">
            <v>263</v>
          </cell>
          <cell r="B999" t="str">
            <v xml:space="preserve">Perna de frango sem pele, estufada com margarina </v>
          </cell>
          <cell r="C999" t="str">
            <v>Pratos compostos</v>
          </cell>
          <cell r="D999" t="str">
            <v>Pratos, incl. refeições prontas a comer (excluindo sopas e saladas)</v>
          </cell>
          <cell r="E999" t="str">
            <v>Pratos, excluindo pratos  de massa ou arroz, sanduíches e pizza</v>
          </cell>
          <cell r="F999">
            <v>121</v>
          </cell>
          <cell r="G999">
            <v>509</v>
          </cell>
          <cell r="H999">
            <v>4.0999999999999996</v>
          </cell>
          <cell r="I999">
            <v>1.4</v>
          </cell>
          <cell r="J999">
            <v>1.2</v>
          </cell>
          <cell r="K999">
            <v>1</v>
          </cell>
          <cell r="L999">
            <v>0.95499999999999996</v>
          </cell>
          <cell r="M999">
            <v>0</v>
          </cell>
          <cell r="N999">
            <v>1.6</v>
          </cell>
          <cell r="O999">
            <v>1.4</v>
          </cell>
          <cell r="P999">
            <v>0.2</v>
          </cell>
          <cell r="Q999">
            <v>0</v>
          </cell>
          <cell r="R999">
            <v>0.7</v>
          </cell>
          <cell r="S999">
            <v>19.100000000000001</v>
          </cell>
          <cell r="T999">
            <v>1.1000000000000001</v>
          </cell>
          <cell r="U999">
            <v>0</v>
          </cell>
          <cell r="V999">
            <v>72.2</v>
          </cell>
          <cell r="W999">
            <v>0</v>
          </cell>
          <cell r="X999">
            <v>85</v>
          </cell>
          <cell r="Y999">
            <v>59</v>
          </cell>
          <cell r="Z999">
            <v>178</v>
          </cell>
          <cell r="AA999">
            <v>0.1</v>
          </cell>
          <cell r="AB999">
            <v>0.55000000000000004</v>
          </cell>
          <cell r="AC999">
            <v>0.1</v>
          </cell>
          <cell r="AD999">
            <v>0.19</v>
          </cell>
          <cell r="AE999">
            <v>3.3</v>
          </cell>
          <cell r="AF999">
            <v>8.82</v>
          </cell>
          <cell r="AG999">
            <v>3.53</v>
          </cell>
          <cell r="AH999">
            <v>0.21</v>
          </cell>
          <cell r="AI999">
            <v>0.42</v>
          </cell>
          <cell r="AJ999">
            <v>6.8</v>
          </cell>
          <cell r="AK999">
            <v>11</v>
          </cell>
          <cell r="AL999">
            <v>2.34</v>
          </cell>
          <cell r="AM999">
            <v>440</v>
          </cell>
          <cell r="AN999">
            <v>280</v>
          </cell>
          <cell r="AO999">
            <v>24</v>
          </cell>
          <cell r="AP999">
            <v>120</v>
          </cell>
          <cell r="AQ999">
            <v>24</v>
          </cell>
          <cell r="AR999">
            <v>1.1000000000000001</v>
          </cell>
          <cell r="AS999">
            <v>1</v>
          </cell>
        </row>
        <row r="1000">
          <cell r="A1000">
            <v>265</v>
          </cell>
          <cell r="B1000" t="str">
            <v>Perna de frango sem pele, estufada sem molho</v>
          </cell>
          <cell r="C1000" t="str">
            <v>Carne e produtos cárneos</v>
          </cell>
          <cell r="D1000" t="str">
            <v>Carne de mamiferos e de aves</v>
          </cell>
          <cell r="E1000" t="str">
            <v>Carne de aves</v>
          </cell>
          <cell r="F1000">
            <v>180</v>
          </cell>
          <cell r="G1000">
            <v>759</v>
          </cell>
          <cell r="H1000">
            <v>5.4</v>
          </cell>
          <cell r="I1000">
            <v>1.3</v>
          </cell>
          <cell r="J1000">
            <v>1.8</v>
          </cell>
          <cell r="K1000">
            <v>1</v>
          </cell>
          <cell r="L1000">
            <v>1</v>
          </cell>
          <cell r="M1000">
            <v>0</v>
          </cell>
          <cell r="N1000">
            <v>0</v>
          </cell>
          <cell r="O1000">
            <v>0</v>
          </cell>
          <cell r="P1000">
            <v>0</v>
          </cell>
          <cell r="Q1000">
            <v>0</v>
          </cell>
          <cell r="R1000">
            <v>0</v>
          </cell>
          <cell r="S1000">
            <v>32.9</v>
          </cell>
          <cell r="T1000">
            <v>0.7</v>
          </cell>
          <cell r="U1000">
            <v>0</v>
          </cell>
          <cell r="V1000">
            <v>59.7</v>
          </cell>
          <cell r="W1000">
            <v>0</v>
          </cell>
          <cell r="X1000">
            <v>128</v>
          </cell>
          <cell r="Y1000">
            <v>20</v>
          </cell>
          <cell r="Z1000">
            <v>0</v>
          </cell>
          <cell r="AA1000">
            <v>0.2</v>
          </cell>
          <cell r="AB1000">
            <v>0.2</v>
          </cell>
          <cell r="AC1000">
            <v>0.11</v>
          </cell>
          <cell r="AD1000">
            <v>0.31</v>
          </cell>
          <cell r="AE1000">
            <v>5.2</v>
          </cell>
          <cell r="AF1000">
            <v>11</v>
          </cell>
          <cell r="AG1000">
            <v>6.1</v>
          </cell>
          <cell r="AH1000">
            <v>0.2</v>
          </cell>
          <cell r="AI1000">
            <v>0.71</v>
          </cell>
          <cell r="AJ1000">
            <v>0</v>
          </cell>
          <cell r="AK1000">
            <v>8</v>
          </cell>
          <cell r="AL1000">
            <v>1.97</v>
          </cell>
          <cell r="AM1000">
            <v>260</v>
          </cell>
          <cell r="AN1000">
            <v>330</v>
          </cell>
          <cell r="AO1000">
            <v>23</v>
          </cell>
          <cell r="AP1000">
            <v>200</v>
          </cell>
          <cell r="AQ1000">
            <v>28</v>
          </cell>
          <cell r="AR1000">
            <v>1.7</v>
          </cell>
          <cell r="AS1000">
            <v>1.7</v>
          </cell>
          <cell r="AU1000">
            <v>2.4</v>
          </cell>
        </row>
        <row r="1001">
          <cell r="A1001">
            <v>289</v>
          </cell>
          <cell r="B1001" t="str">
            <v>Perna de peru com pele, assada com margarina</v>
          </cell>
          <cell r="C1001" t="str">
            <v>Carne e produtos cárneos</v>
          </cell>
          <cell r="D1001" t="str">
            <v>Carne de mamiferos e de aves</v>
          </cell>
          <cell r="E1001" t="str">
            <v>Carne de aves</v>
          </cell>
          <cell r="F1001">
            <v>212</v>
          </cell>
          <cell r="G1001">
            <v>883</v>
          </cell>
          <cell r="H1001">
            <v>12.5</v>
          </cell>
          <cell r="I1001">
            <v>4.4000000000000004</v>
          </cell>
          <cell r="J1001">
            <v>4.5999999999999996</v>
          </cell>
          <cell r="K1001">
            <v>3.2</v>
          </cell>
          <cell r="L1001">
            <v>2.4500000000000002</v>
          </cell>
          <cell r="M1001">
            <v>0</v>
          </cell>
          <cell r="N1001">
            <v>0</v>
          </cell>
          <cell r="O1001">
            <v>0</v>
          </cell>
          <cell r="P1001">
            <v>0</v>
          </cell>
          <cell r="Q1001">
            <v>0</v>
          </cell>
          <cell r="R1001">
            <v>0</v>
          </cell>
          <cell r="S1001">
            <v>24.4</v>
          </cell>
          <cell r="T1001">
            <v>1.2</v>
          </cell>
          <cell r="U1001">
            <v>0.2</v>
          </cell>
          <cell r="V1001">
            <v>60</v>
          </cell>
          <cell r="W1001">
            <v>0</v>
          </cell>
          <cell r="X1001">
            <v>111</v>
          </cell>
          <cell r="Y1001">
            <v>16</v>
          </cell>
          <cell r="Z1001">
            <v>10</v>
          </cell>
          <cell r="AA1001">
            <v>0.3</v>
          </cell>
          <cell r="AB1001">
            <v>0</v>
          </cell>
          <cell r="AC1001">
            <v>7.0000000000000007E-2</v>
          </cell>
          <cell r="AD1001">
            <v>0.22</v>
          </cell>
          <cell r="AE1001">
            <v>5.2</v>
          </cell>
          <cell r="AF1001">
            <v>11</v>
          </cell>
          <cell r="AG1001">
            <v>4.5199999999999996</v>
          </cell>
          <cell r="AH1001">
            <v>0.26</v>
          </cell>
          <cell r="AI1001">
            <v>1.7</v>
          </cell>
          <cell r="AJ1001">
            <v>0</v>
          </cell>
          <cell r="AK1001">
            <v>16</v>
          </cell>
          <cell r="AL1001">
            <v>2.5099999999999998</v>
          </cell>
          <cell r="AM1001">
            <v>490</v>
          </cell>
          <cell r="AN1001">
            <v>260</v>
          </cell>
          <cell r="AO1001">
            <v>20</v>
          </cell>
          <cell r="AP1001">
            <v>200</v>
          </cell>
          <cell r="AQ1001">
            <v>24</v>
          </cell>
          <cell r="AR1001">
            <v>2</v>
          </cell>
          <cell r="AS1001">
            <v>3.8</v>
          </cell>
        </row>
        <row r="1002">
          <cell r="A1002">
            <v>283</v>
          </cell>
          <cell r="B1002" t="str">
            <v>Perna de peru com pele, crua</v>
          </cell>
          <cell r="C1002" t="str">
            <v>Carne e produtos cárneos</v>
          </cell>
          <cell r="D1002" t="str">
            <v>Carne de mamiferos e de aves</v>
          </cell>
          <cell r="E1002" t="str">
            <v>Carne de aves</v>
          </cell>
          <cell r="F1002">
            <v>149</v>
          </cell>
          <cell r="G1002">
            <v>621</v>
          </cell>
          <cell r="H1002">
            <v>8.1</v>
          </cell>
          <cell r="I1002">
            <v>2.6</v>
          </cell>
          <cell r="J1002">
            <v>3.2</v>
          </cell>
          <cell r="K1002">
            <v>2</v>
          </cell>
          <cell r="L1002">
            <v>1.5</v>
          </cell>
          <cell r="M1002">
            <v>0</v>
          </cell>
          <cell r="N1002">
            <v>0</v>
          </cell>
          <cell r="O1002">
            <v>0</v>
          </cell>
          <cell r="P1002">
            <v>0</v>
          </cell>
          <cell r="Q1002">
            <v>0</v>
          </cell>
          <cell r="R1002">
            <v>0</v>
          </cell>
          <cell r="S1002">
            <v>18.899999999999999</v>
          </cell>
          <cell r="T1002">
            <v>0.2</v>
          </cell>
          <cell r="U1002">
            <v>0</v>
          </cell>
          <cell r="V1002">
            <v>71.599999999999994</v>
          </cell>
          <cell r="W1002">
            <v>0</v>
          </cell>
          <cell r="X1002">
            <v>86</v>
          </cell>
          <cell r="Y1002">
            <v>0</v>
          </cell>
          <cell r="Z1002">
            <v>0</v>
          </cell>
          <cell r="AA1002">
            <v>0.4</v>
          </cell>
          <cell r="AB1002">
            <v>0</v>
          </cell>
          <cell r="AC1002">
            <v>0.08</v>
          </cell>
          <cell r="AD1002">
            <v>0.19</v>
          </cell>
          <cell r="AE1002">
            <v>5</v>
          </cell>
          <cell r="AF1002">
            <v>8.5</v>
          </cell>
          <cell r="AG1002">
            <v>3.5</v>
          </cell>
          <cell r="AH1002">
            <v>0.32</v>
          </cell>
          <cell r="AI1002">
            <v>2</v>
          </cell>
          <cell r="AJ1002">
            <v>0</v>
          </cell>
          <cell r="AK1002">
            <v>22</v>
          </cell>
          <cell r="AL1002">
            <v>1.17</v>
          </cell>
          <cell r="AM1002">
            <v>83</v>
          </cell>
          <cell r="AN1002">
            <v>290</v>
          </cell>
          <cell r="AO1002">
            <v>16</v>
          </cell>
          <cell r="AP1002">
            <v>190</v>
          </cell>
          <cell r="AQ1002">
            <v>20</v>
          </cell>
          <cell r="AR1002">
            <v>1.6</v>
          </cell>
          <cell r="AS1002">
            <v>2.9</v>
          </cell>
        </row>
        <row r="1003">
          <cell r="A1003">
            <v>286</v>
          </cell>
          <cell r="B1003" t="str">
            <v>Perna de peru com pele, estufada com margarina</v>
          </cell>
          <cell r="C1003" t="str">
            <v>Pratos compostos</v>
          </cell>
          <cell r="D1003" t="str">
            <v>Pratos, incl. refeições prontas a comer (excluindo sopas e saladas)</v>
          </cell>
          <cell r="E1003" t="str">
            <v>Pratos, excluindo pratos  de massa ou arroz, sanduíches e pizza</v>
          </cell>
          <cell r="F1003">
            <v>170</v>
          </cell>
          <cell r="G1003">
            <v>710</v>
          </cell>
          <cell r="H1003">
            <v>9.6999999999999993</v>
          </cell>
          <cell r="I1003">
            <v>3.4</v>
          </cell>
          <cell r="J1003">
            <v>3.5</v>
          </cell>
          <cell r="K1003">
            <v>2.5</v>
          </cell>
          <cell r="L1003">
            <v>1.95</v>
          </cell>
          <cell r="M1003">
            <v>0</v>
          </cell>
          <cell r="N1003">
            <v>1.3</v>
          </cell>
          <cell r="O1003">
            <v>1.1000000000000001</v>
          </cell>
          <cell r="P1003">
            <v>0.2</v>
          </cell>
          <cell r="Q1003">
            <v>0</v>
          </cell>
          <cell r="R1003">
            <v>0.5</v>
          </cell>
          <cell r="S1003">
            <v>19.100000000000001</v>
          </cell>
          <cell r="T1003">
            <v>1.2</v>
          </cell>
          <cell r="U1003">
            <v>0</v>
          </cell>
          <cell r="V1003">
            <v>66.5</v>
          </cell>
          <cell r="W1003">
            <v>0</v>
          </cell>
          <cell r="X1003">
            <v>86</v>
          </cell>
          <cell r="Y1003">
            <v>33</v>
          </cell>
          <cell r="Z1003">
            <v>136</v>
          </cell>
          <cell r="AA1003">
            <v>0.2</v>
          </cell>
          <cell r="AB1003">
            <v>0.31</v>
          </cell>
          <cell r="AC1003">
            <v>7.0000000000000007E-2</v>
          </cell>
          <cell r="AD1003">
            <v>0.19</v>
          </cell>
          <cell r="AE1003">
            <v>3.2</v>
          </cell>
          <cell r="AF1003">
            <v>8.73</v>
          </cell>
          <cell r="AG1003">
            <v>3.52</v>
          </cell>
          <cell r="AH1003">
            <v>0.25</v>
          </cell>
          <cell r="AI1003">
            <v>0.99</v>
          </cell>
          <cell r="AJ1003">
            <v>5.6</v>
          </cell>
          <cell r="AK1003">
            <v>17</v>
          </cell>
          <cell r="AL1003">
            <v>2.46</v>
          </cell>
          <cell r="AM1003">
            <v>460</v>
          </cell>
          <cell r="AN1003">
            <v>240</v>
          </cell>
          <cell r="AO1003">
            <v>24</v>
          </cell>
          <cell r="AP1003">
            <v>140</v>
          </cell>
          <cell r="AQ1003">
            <v>22</v>
          </cell>
          <cell r="AR1003">
            <v>1.5</v>
          </cell>
          <cell r="AS1003">
            <v>2.8</v>
          </cell>
        </row>
        <row r="1004">
          <cell r="A1004">
            <v>182</v>
          </cell>
          <cell r="B1004" t="str">
            <v>Perna de porco gorda assada com azeite e margarina</v>
          </cell>
          <cell r="C1004" t="str">
            <v>Carne e produtos cárneos</v>
          </cell>
          <cell r="D1004" t="str">
            <v>Carne de mamiferos e de aves</v>
          </cell>
          <cell r="E1004" t="str">
            <v>Carne de mamíferos</v>
          </cell>
          <cell r="F1004">
            <v>353</v>
          </cell>
          <cell r="G1004">
            <v>1460</v>
          </cell>
          <cell r="H1004">
            <v>28.2</v>
          </cell>
          <cell r="I1004">
            <v>9.4</v>
          </cell>
          <cell r="J1004">
            <v>10.5</v>
          </cell>
          <cell r="K1004">
            <v>4.5999999999999996</v>
          </cell>
          <cell r="L1004">
            <v>3.99</v>
          </cell>
          <cell r="M1004">
            <v>0.1</v>
          </cell>
          <cell r="N1004">
            <v>0.2</v>
          </cell>
          <cell r="O1004">
            <v>0.2</v>
          </cell>
          <cell r="P1004">
            <v>0</v>
          </cell>
          <cell r="Q1004">
            <v>0</v>
          </cell>
          <cell r="R1004">
            <v>0</v>
          </cell>
          <cell r="S1004">
            <v>22.4</v>
          </cell>
          <cell r="T1004">
            <v>1.2</v>
          </cell>
          <cell r="U1004">
            <v>1.2</v>
          </cell>
          <cell r="V1004">
            <v>45.3</v>
          </cell>
          <cell r="W1004">
            <v>0</v>
          </cell>
          <cell r="X1004">
            <v>88</v>
          </cell>
          <cell r="Y1004">
            <v>18</v>
          </cell>
          <cell r="Z1004">
            <v>12</v>
          </cell>
          <cell r="AA1004">
            <v>0.7</v>
          </cell>
          <cell r="AB1004">
            <v>0.52</v>
          </cell>
          <cell r="AC1004">
            <v>0.49</v>
          </cell>
          <cell r="AD1004">
            <v>0.25</v>
          </cell>
          <cell r="AE1004">
            <v>7</v>
          </cell>
          <cell r="AF1004">
            <v>13.6</v>
          </cell>
          <cell r="AG1004">
            <v>4.09</v>
          </cell>
          <cell r="AH1004">
            <v>0.28999999999999998</v>
          </cell>
          <cell r="AI1004">
            <v>0.9</v>
          </cell>
          <cell r="AJ1004">
            <v>0</v>
          </cell>
          <cell r="AK1004">
            <v>1</v>
          </cell>
          <cell r="AL1004">
            <v>2.36</v>
          </cell>
          <cell r="AM1004">
            <v>490</v>
          </cell>
          <cell r="AN1004">
            <v>250</v>
          </cell>
          <cell r="AO1004">
            <v>14</v>
          </cell>
          <cell r="AP1004">
            <v>210</v>
          </cell>
          <cell r="AQ1004">
            <v>22</v>
          </cell>
          <cell r="AR1004">
            <v>1.3</v>
          </cell>
          <cell r="AS1004">
            <v>2.1</v>
          </cell>
        </row>
        <row r="1005">
          <cell r="A1005">
            <v>184</v>
          </cell>
          <cell r="B1005" t="str">
            <v>Perna de porco gorda assada com margarina</v>
          </cell>
          <cell r="C1005" t="str">
            <v>Carne e produtos cárneos</v>
          </cell>
          <cell r="D1005" t="str">
            <v>Carne de mamiferos e de aves</v>
          </cell>
          <cell r="E1005" t="str">
            <v>Carne de mamíferos</v>
          </cell>
          <cell r="F1005">
            <v>347</v>
          </cell>
          <cell r="G1005">
            <v>1440</v>
          </cell>
          <cell r="H1005">
            <v>27.6</v>
          </cell>
          <cell r="I1005">
            <v>10.199999999999999</v>
          </cell>
          <cell r="J1005">
            <v>8.6999999999999993</v>
          </cell>
          <cell r="K1005">
            <v>5</v>
          </cell>
          <cell r="L1005">
            <v>4.4000000000000004</v>
          </cell>
          <cell r="M1005">
            <v>0.1</v>
          </cell>
          <cell r="N1005">
            <v>0.2</v>
          </cell>
          <cell r="O1005">
            <v>0.2</v>
          </cell>
          <cell r="P1005">
            <v>0</v>
          </cell>
          <cell r="Q1005">
            <v>0</v>
          </cell>
          <cell r="R1005">
            <v>0</v>
          </cell>
          <cell r="S1005">
            <v>22.4</v>
          </cell>
          <cell r="T1005">
            <v>1.3</v>
          </cell>
          <cell r="U1005">
            <v>1.2</v>
          </cell>
          <cell r="V1005">
            <v>45.8</v>
          </cell>
          <cell r="W1005">
            <v>0</v>
          </cell>
          <cell r="X1005">
            <v>88</v>
          </cell>
          <cell r="Y1005">
            <v>35</v>
          </cell>
          <cell r="Z1005">
            <v>23</v>
          </cell>
          <cell r="AA1005">
            <v>0.7</v>
          </cell>
          <cell r="AB1005">
            <v>0.11</v>
          </cell>
          <cell r="AC1005">
            <v>0.49</v>
          </cell>
          <cell r="AD1005">
            <v>0.25</v>
          </cell>
          <cell r="AE1005">
            <v>7</v>
          </cell>
          <cell r="AF1005">
            <v>13.6</v>
          </cell>
          <cell r="AG1005">
            <v>4.09</v>
          </cell>
          <cell r="AH1005">
            <v>0.28999999999999998</v>
          </cell>
          <cell r="AI1005">
            <v>0.9</v>
          </cell>
          <cell r="AJ1005">
            <v>0</v>
          </cell>
          <cell r="AK1005">
            <v>1</v>
          </cell>
          <cell r="AL1005">
            <v>2.4500000000000002</v>
          </cell>
          <cell r="AM1005">
            <v>520</v>
          </cell>
          <cell r="AN1005">
            <v>250</v>
          </cell>
          <cell r="AO1005">
            <v>14</v>
          </cell>
          <cell r="AP1005">
            <v>210</v>
          </cell>
          <cell r="AQ1005">
            <v>22</v>
          </cell>
          <cell r="AR1005">
            <v>1.3</v>
          </cell>
          <cell r="AS1005">
            <v>2.2000000000000002</v>
          </cell>
        </row>
        <row r="1006">
          <cell r="A1006">
            <v>183</v>
          </cell>
          <cell r="B1006" t="str">
            <v>Perna de porco gorda assada com óleo alimentar e margarina</v>
          </cell>
          <cell r="C1006" t="str">
            <v>Carne e produtos cárneos</v>
          </cell>
          <cell r="D1006" t="str">
            <v>Carne de mamiferos e de aves</v>
          </cell>
          <cell r="E1006" t="str">
            <v>Carne de mamíferos</v>
          </cell>
          <cell r="F1006">
            <v>353</v>
          </cell>
          <cell r="G1006">
            <v>1460</v>
          </cell>
          <cell r="H1006">
            <v>28.2</v>
          </cell>
          <cell r="I1006">
            <v>9.3000000000000007</v>
          </cell>
          <cell r="J1006">
            <v>8.8000000000000007</v>
          </cell>
          <cell r="K1006">
            <v>6.2</v>
          </cell>
          <cell r="L1006">
            <v>5.68</v>
          </cell>
          <cell r="M1006">
            <v>0.1</v>
          </cell>
          <cell r="N1006">
            <v>0.2</v>
          </cell>
          <cell r="O1006">
            <v>0.2</v>
          </cell>
          <cell r="P1006">
            <v>0</v>
          </cell>
          <cell r="Q1006">
            <v>0</v>
          </cell>
          <cell r="R1006">
            <v>0</v>
          </cell>
          <cell r="S1006">
            <v>22.4</v>
          </cell>
          <cell r="T1006">
            <v>1.2</v>
          </cell>
          <cell r="U1006">
            <v>1.2</v>
          </cell>
          <cell r="V1006">
            <v>45.3</v>
          </cell>
          <cell r="W1006">
            <v>0</v>
          </cell>
          <cell r="X1006">
            <v>88</v>
          </cell>
          <cell r="Y1006">
            <v>18</v>
          </cell>
          <cell r="Z1006">
            <v>12</v>
          </cell>
          <cell r="AA1006">
            <v>0.7</v>
          </cell>
          <cell r="AB1006">
            <v>1.9</v>
          </cell>
          <cell r="AC1006">
            <v>0.49</v>
          </cell>
          <cell r="AD1006">
            <v>0.25</v>
          </cell>
          <cell r="AE1006">
            <v>7</v>
          </cell>
          <cell r="AF1006">
            <v>13.6</v>
          </cell>
          <cell r="AG1006">
            <v>4.09</v>
          </cell>
          <cell r="AH1006">
            <v>0.28999999999999998</v>
          </cell>
          <cell r="AI1006">
            <v>0.9</v>
          </cell>
          <cell r="AJ1006">
            <v>0</v>
          </cell>
          <cell r="AK1006">
            <v>1</v>
          </cell>
          <cell r="AL1006">
            <v>2.36</v>
          </cell>
          <cell r="AM1006">
            <v>490</v>
          </cell>
          <cell r="AN1006">
            <v>250</v>
          </cell>
          <cell r="AO1006">
            <v>14</v>
          </cell>
          <cell r="AP1006">
            <v>210</v>
          </cell>
          <cell r="AQ1006">
            <v>22</v>
          </cell>
          <cell r="AR1006">
            <v>1.3</v>
          </cell>
          <cell r="AS1006">
            <v>2.1</v>
          </cell>
        </row>
        <row r="1007">
          <cell r="A1007">
            <v>181</v>
          </cell>
          <cell r="B1007" t="str">
            <v>Perna de porco gorda assada, sem molho</v>
          </cell>
          <cell r="C1007" t="str">
            <v>Carne e produtos cárneos</v>
          </cell>
          <cell r="D1007" t="str">
            <v>Carne de mamiferos e de aves</v>
          </cell>
          <cell r="E1007" t="str">
            <v>Carne de mamíferos</v>
          </cell>
          <cell r="F1007">
            <v>283</v>
          </cell>
          <cell r="G1007">
            <v>1180</v>
          </cell>
          <cell r="H1007">
            <v>19.2</v>
          </cell>
          <cell r="I1007">
            <v>7.6</v>
          </cell>
          <cell r="J1007">
            <v>7.4</v>
          </cell>
          <cell r="K1007">
            <v>3.6</v>
          </cell>
          <cell r="L1007">
            <v>3.2</v>
          </cell>
          <cell r="M1007">
            <v>0.1</v>
          </cell>
          <cell r="N1007">
            <v>0</v>
          </cell>
          <cell r="O1007">
            <v>0</v>
          </cell>
          <cell r="P1007">
            <v>0</v>
          </cell>
          <cell r="Q1007">
            <v>0</v>
          </cell>
          <cell r="R1007">
            <v>0</v>
          </cell>
          <cell r="S1007">
            <v>27.6</v>
          </cell>
          <cell r="T1007">
            <v>0.5</v>
          </cell>
          <cell r="U1007">
            <v>0</v>
          </cell>
          <cell r="V1007">
            <v>50.1</v>
          </cell>
          <cell r="W1007">
            <v>0</v>
          </cell>
          <cell r="X1007">
            <v>108</v>
          </cell>
          <cell r="Y1007">
            <v>0</v>
          </cell>
          <cell r="Z1007">
            <v>0</v>
          </cell>
          <cell r="AA1007">
            <v>1</v>
          </cell>
          <cell r="AB1007">
            <v>0.12</v>
          </cell>
          <cell r="AC1007">
            <v>0.61</v>
          </cell>
          <cell r="AD1007">
            <v>0.32</v>
          </cell>
          <cell r="AE1007">
            <v>9</v>
          </cell>
          <cell r="AF1007">
            <v>15</v>
          </cell>
          <cell r="AG1007">
            <v>5.9</v>
          </cell>
          <cell r="AH1007">
            <v>0.4</v>
          </cell>
          <cell r="AI1007">
            <v>1.3</v>
          </cell>
          <cell r="AJ1007">
            <v>0</v>
          </cell>
          <cell r="AK1007">
            <v>1.4</v>
          </cell>
          <cell r="AL1007">
            <v>1.9</v>
          </cell>
          <cell r="AM1007">
            <v>200</v>
          </cell>
          <cell r="AN1007">
            <v>320</v>
          </cell>
          <cell r="AO1007">
            <v>16</v>
          </cell>
          <cell r="AP1007">
            <v>280</v>
          </cell>
          <cell r="AQ1007">
            <v>26</v>
          </cell>
          <cell r="AR1007">
            <v>1.6</v>
          </cell>
          <cell r="AS1007">
            <v>2.7</v>
          </cell>
        </row>
        <row r="1008">
          <cell r="A1008">
            <v>154</v>
          </cell>
          <cell r="B1008" t="str">
            <v>Perna de porco gorda crua</v>
          </cell>
          <cell r="C1008" t="str">
            <v>Carne e produtos cárneos</v>
          </cell>
          <cell r="D1008" t="str">
            <v>Carne de mamiferos e de aves</v>
          </cell>
          <cell r="E1008" t="str">
            <v>Carne de mamíferos</v>
          </cell>
          <cell r="F1008">
            <v>239</v>
          </cell>
          <cell r="G1008">
            <v>992</v>
          </cell>
          <cell r="H1008">
            <v>18.5</v>
          </cell>
          <cell r="I1008">
            <v>6.3</v>
          </cell>
          <cell r="J1008">
            <v>6.2</v>
          </cell>
          <cell r="K1008">
            <v>3</v>
          </cell>
          <cell r="L1008">
            <v>2.6</v>
          </cell>
          <cell r="M1008">
            <v>0.1</v>
          </cell>
          <cell r="N1008">
            <v>0</v>
          </cell>
          <cell r="O1008">
            <v>0</v>
          </cell>
          <cell r="P1008">
            <v>0</v>
          </cell>
          <cell r="Q1008">
            <v>0</v>
          </cell>
          <cell r="R1008">
            <v>0</v>
          </cell>
          <cell r="S1008">
            <v>18.100000000000001</v>
          </cell>
          <cell r="T1008">
            <v>0.1</v>
          </cell>
          <cell r="U1008">
            <v>0</v>
          </cell>
          <cell r="V1008">
            <v>62</v>
          </cell>
          <cell r="W1008">
            <v>0</v>
          </cell>
          <cell r="X1008">
            <v>71</v>
          </cell>
          <cell r="Y1008">
            <v>0</v>
          </cell>
          <cell r="Z1008">
            <v>0</v>
          </cell>
          <cell r="AA1008">
            <v>0.8</v>
          </cell>
          <cell r="AB1008">
            <v>0.09</v>
          </cell>
          <cell r="AC1008">
            <v>0.76</v>
          </cell>
          <cell r="AD1008">
            <v>0.24</v>
          </cell>
          <cell r="AE1008">
            <v>7.5</v>
          </cell>
          <cell r="AF1008">
            <v>11</v>
          </cell>
          <cell r="AG1008">
            <v>3.3</v>
          </cell>
          <cell r="AH1008">
            <v>0.42</v>
          </cell>
          <cell r="AI1008">
            <v>1</v>
          </cell>
          <cell r="AJ1008">
            <v>0</v>
          </cell>
          <cell r="AK1008">
            <v>1</v>
          </cell>
          <cell r="AL1008">
            <v>1.03</v>
          </cell>
          <cell r="AM1008">
            <v>57</v>
          </cell>
          <cell r="AN1008">
            <v>290</v>
          </cell>
          <cell r="AO1008">
            <v>11</v>
          </cell>
          <cell r="AP1008">
            <v>200</v>
          </cell>
          <cell r="AQ1008">
            <v>17</v>
          </cell>
          <cell r="AR1008">
            <v>1</v>
          </cell>
          <cell r="AS1008">
            <v>1.7</v>
          </cell>
        </row>
        <row r="1009">
          <cell r="A1009">
            <v>175</v>
          </cell>
          <cell r="B1009" t="str">
            <v>Perna de porco gorda grelhada</v>
          </cell>
          <cell r="C1009" t="str">
            <v>Carne e produtos cárneos</v>
          </cell>
          <cell r="D1009" t="str">
            <v>Carne de mamiferos e de aves</v>
          </cell>
          <cell r="E1009" t="str">
            <v>Carne de mamíferos</v>
          </cell>
          <cell r="F1009">
            <v>287</v>
          </cell>
          <cell r="G1009">
            <v>1200</v>
          </cell>
          <cell r="H1009">
            <v>20.6</v>
          </cell>
          <cell r="I1009">
            <v>7</v>
          </cell>
          <cell r="J1009">
            <v>6.9</v>
          </cell>
          <cell r="K1009">
            <v>3.3</v>
          </cell>
          <cell r="L1009">
            <v>2.9</v>
          </cell>
          <cell r="M1009">
            <v>0.1</v>
          </cell>
          <cell r="N1009">
            <v>0</v>
          </cell>
          <cell r="O1009">
            <v>0</v>
          </cell>
          <cell r="P1009">
            <v>0</v>
          </cell>
          <cell r="Q1009">
            <v>0</v>
          </cell>
          <cell r="R1009">
            <v>0</v>
          </cell>
          <cell r="S1009">
            <v>25.5</v>
          </cell>
          <cell r="T1009">
            <v>0.5</v>
          </cell>
          <cell r="U1009">
            <v>0</v>
          </cell>
          <cell r="V1009">
            <v>51.5</v>
          </cell>
          <cell r="W1009">
            <v>0</v>
          </cell>
          <cell r="X1009">
            <v>106</v>
          </cell>
          <cell r="Y1009">
            <v>0</v>
          </cell>
          <cell r="Z1009">
            <v>0</v>
          </cell>
          <cell r="AA1009">
            <v>1.2</v>
          </cell>
          <cell r="AB1009">
            <v>0.11</v>
          </cell>
          <cell r="AC1009">
            <v>0.9</v>
          </cell>
          <cell r="AD1009">
            <v>0.31</v>
          </cell>
          <cell r="AE1009">
            <v>8.3000000000000007</v>
          </cell>
          <cell r="AF1009">
            <v>14</v>
          </cell>
          <cell r="AG1009">
            <v>5.4</v>
          </cell>
          <cell r="AH1009">
            <v>0.44</v>
          </cell>
          <cell r="AI1009">
            <v>1</v>
          </cell>
          <cell r="AJ1009">
            <v>0</v>
          </cell>
          <cell r="AK1009">
            <v>1.3</v>
          </cell>
          <cell r="AL1009">
            <v>1.8</v>
          </cell>
          <cell r="AM1009">
            <v>190</v>
          </cell>
          <cell r="AN1009">
            <v>340</v>
          </cell>
          <cell r="AO1009">
            <v>16</v>
          </cell>
          <cell r="AP1009">
            <v>270</v>
          </cell>
          <cell r="AQ1009">
            <v>27</v>
          </cell>
          <cell r="AR1009">
            <v>1.3</v>
          </cell>
          <cell r="AS1009">
            <v>2.5</v>
          </cell>
        </row>
        <row r="1010">
          <cell r="A1010">
            <v>188</v>
          </cell>
          <cell r="B1010" t="str">
            <v>Perna de porco magra assada com azeite e margarina</v>
          </cell>
          <cell r="C1010" t="str">
            <v>Carne e produtos cárneos</v>
          </cell>
          <cell r="D1010" t="str">
            <v>Carne de mamiferos e de aves</v>
          </cell>
          <cell r="E1010" t="str">
            <v>Carne de mamíferos</v>
          </cell>
          <cell r="F1010">
            <v>245</v>
          </cell>
          <cell r="G1010">
            <v>1020</v>
          </cell>
          <cell r="H1010">
            <v>14.6</v>
          </cell>
          <cell r="I1010">
            <v>4.8</v>
          </cell>
          <cell r="J1010">
            <v>5.9</v>
          </cell>
          <cell r="K1010">
            <v>2.2999999999999998</v>
          </cell>
          <cell r="L1010">
            <v>2.13</v>
          </cell>
          <cell r="M1010">
            <v>0</v>
          </cell>
          <cell r="N1010">
            <v>0.2</v>
          </cell>
          <cell r="O1010">
            <v>0.2</v>
          </cell>
          <cell r="P1010">
            <v>0</v>
          </cell>
          <cell r="Q1010">
            <v>0</v>
          </cell>
          <cell r="R1010">
            <v>0</v>
          </cell>
          <cell r="S1010">
            <v>26</v>
          </cell>
          <cell r="T1010">
            <v>1.3</v>
          </cell>
          <cell r="U1010">
            <v>1.2</v>
          </cell>
          <cell r="V1010">
            <v>55</v>
          </cell>
          <cell r="W1010">
            <v>0</v>
          </cell>
          <cell r="X1010">
            <v>78</v>
          </cell>
          <cell r="Y1010">
            <v>18</v>
          </cell>
          <cell r="Z1010">
            <v>12</v>
          </cell>
          <cell r="AA1010">
            <v>0.5</v>
          </cell>
          <cell r="AB1010">
            <v>1.4</v>
          </cell>
          <cell r="AC1010">
            <v>0.45</v>
          </cell>
          <cell r="AD1010">
            <v>0.27</v>
          </cell>
          <cell r="AE1010">
            <v>6.7</v>
          </cell>
          <cell r="AF1010">
            <v>14.9</v>
          </cell>
          <cell r="AG1010">
            <v>5.82</v>
          </cell>
          <cell r="AH1010">
            <v>0.32</v>
          </cell>
          <cell r="AI1010">
            <v>0.9</v>
          </cell>
          <cell r="AJ1010">
            <v>0</v>
          </cell>
          <cell r="AK1010">
            <v>1</v>
          </cell>
          <cell r="AL1010">
            <v>2.4700000000000002</v>
          </cell>
          <cell r="AM1010">
            <v>520</v>
          </cell>
          <cell r="AN1010">
            <v>360</v>
          </cell>
          <cell r="AO1010">
            <v>15</v>
          </cell>
          <cell r="AP1010">
            <v>180</v>
          </cell>
          <cell r="AQ1010">
            <v>30</v>
          </cell>
          <cell r="AR1010">
            <v>0.9</v>
          </cell>
          <cell r="AS1010">
            <v>3.4</v>
          </cell>
        </row>
        <row r="1011">
          <cell r="A1011">
            <v>190</v>
          </cell>
          <cell r="B1011" t="str">
            <v>Perna de porco magra assada com margarina</v>
          </cell>
          <cell r="C1011" t="str">
            <v>Carne e produtos cárneos</v>
          </cell>
          <cell r="D1011" t="str">
            <v>Carne de mamiferos e de aves</v>
          </cell>
          <cell r="E1011" t="str">
            <v>Carne de mamíferos</v>
          </cell>
          <cell r="F1011">
            <v>239</v>
          </cell>
          <cell r="G1011">
            <v>998</v>
          </cell>
          <cell r="H1011">
            <v>14</v>
          </cell>
          <cell r="I1011">
            <v>5.6</v>
          </cell>
          <cell r="J1011">
            <v>4.0999999999999996</v>
          </cell>
          <cell r="K1011">
            <v>2.8</v>
          </cell>
          <cell r="L1011">
            <v>2.54</v>
          </cell>
          <cell r="M1011">
            <v>0</v>
          </cell>
          <cell r="N1011">
            <v>0.2</v>
          </cell>
          <cell r="O1011">
            <v>0.2</v>
          </cell>
          <cell r="P1011">
            <v>0</v>
          </cell>
          <cell r="Q1011">
            <v>0</v>
          </cell>
          <cell r="R1011">
            <v>0</v>
          </cell>
          <cell r="S1011">
            <v>26</v>
          </cell>
          <cell r="T1011">
            <v>1.4</v>
          </cell>
          <cell r="U1011">
            <v>1.2</v>
          </cell>
          <cell r="V1011">
            <v>55.4</v>
          </cell>
          <cell r="W1011">
            <v>0</v>
          </cell>
          <cell r="X1011">
            <v>78</v>
          </cell>
          <cell r="Y1011">
            <v>35</v>
          </cell>
          <cell r="Z1011">
            <v>23</v>
          </cell>
          <cell r="AA1011">
            <v>0.5</v>
          </cell>
          <cell r="AB1011">
            <v>0.99</v>
          </cell>
          <cell r="AC1011">
            <v>0.45</v>
          </cell>
          <cell r="AD1011">
            <v>0.27</v>
          </cell>
          <cell r="AE1011">
            <v>6.7</v>
          </cell>
          <cell r="AF1011">
            <v>14.9</v>
          </cell>
          <cell r="AG1011">
            <v>5.82</v>
          </cell>
          <cell r="AH1011">
            <v>0.32</v>
          </cell>
          <cell r="AI1011">
            <v>0.9</v>
          </cell>
          <cell r="AJ1011">
            <v>0</v>
          </cell>
          <cell r="AK1011">
            <v>1</v>
          </cell>
          <cell r="AL1011">
            <v>2.57</v>
          </cell>
          <cell r="AM1011">
            <v>550</v>
          </cell>
          <cell r="AN1011">
            <v>360</v>
          </cell>
          <cell r="AO1011">
            <v>15</v>
          </cell>
          <cell r="AP1011">
            <v>180</v>
          </cell>
          <cell r="AQ1011">
            <v>30</v>
          </cell>
          <cell r="AR1011">
            <v>1</v>
          </cell>
          <cell r="AS1011">
            <v>3.4</v>
          </cell>
        </row>
        <row r="1012">
          <cell r="A1012">
            <v>189</v>
          </cell>
          <cell r="B1012" t="str">
            <v>Perna de porco magra assada com óleo alimentar e margarina</v>
          </cell>
          <cell r="C1012" t="str">
            <v>Carne e produtos cárneos</v>
          </cell>
          <cell r="D1012" t="str">
            <v>Carne de mamiferos e de aves</v>
          </cell>
          <cell r="E1012" t="str">
            <v>Carne de mamíferos</v>
          </cell>
          <cell r="F1012">
            <v>244</v>
          </cell>
          <cell r="G1012">
            <v>1020</v>
          </cell>
          <cell r="H1012">
            <v>14.5</v>
          </cell>
          <cell r="I1012">
            <v>4.7</v>
          </cell>
          <cell r="J1012">
            <v>4.2</v>
          </cell>
          <cell r="K1012">
            <v>4</v>
          </cell>
          <cell r="L1012">
            <v>3.82</v>
          </cell>
          <cell r="M1012">
            <v>0</v>
          </cell>
          <cell r="N1012">
            <v>0.2</v>
          </cell>
          <cell r="O1012">
            <v>0.2</v>
          </cell>
          <cell r="P1012">
            <v>0</v>
          </cell>
          <cell r="Q1012">
            <v>0</v>
          </cell>
          <cell r="R1012">
            <v>0</v>
          </cell>
          <cell r="S1012">
            <v>26</v>
          </cell>
          <cell r="T1012">
            <v>1.3</v>
          </cell>
          <cell r="U1012">
            <v>1.2</v>
          </cell>
          <cell r="V1012">
            <v>55</v>
          </cell>
          <cell r="W1012">
            <v>0</v>
          </cell>
          <cell r="X1012">
            <v>78</v>
          </cell>
          <cell r="Y1012">
            <v>18</v>
          </cell>
          <cell r="Z1012">
            <v>12</v>
          </cell>
          <cell r="AA1012">
            <v>0.5</v>
          </cell>
          <cell r="AB1012">
            <v>2.78</v>
          </cell>
          <cell r="AC1012">
            <v>0.45</v>
          </cell>
          <cell r="AD1012">
            <v>0.27</v>
          </cell>
          <cell r="AE1012">
            <v>6.7</v>
          </cell>
          <cell r="AF1012">
            <v>14.9</v>
          </cell>
          <cell r="AG1012">
            <v>5.82</v>
          </cell>
          <cell r="AH1012">
            <v>0.32</v>
          </cell>
          <cell r="AI1012">
            <v>0.9</v>
          </cell>
          <cell r="AJ1012">
            <v>0</v>
          </cell>
          <cell r="AK1012">
            <v>1</v>
          </cell>
          <cell r="AL1012">
            <v>2.4700000000000002</v>
          </cell>
          <cell r="AM1012">
            <v>520</v>
          </cell>
          <cell r="AN1012">
            <v>360</v>
          </cell>
          <cell r="AO1012">
            <v>15</v>
          </cell>
          <cell r="AP1012">
            <v>180</v>
          </cell>
          <cell r="AQ1012">
            <v>30</v>
          </cell>
          <cell r="AR1012">
            <v>0.9</v>
          </cell>
          <cell r="AS1012">
            <v>3.4</v>
          </cell>
        </row>
        <row r="1013">
          <cell r="A1013">
            <v>179</v>
          </cell>
          <cell r="B1013" t="str">
            <v>Perna de porco magra assada, sem molho</v>
          </cell>
          <cell r="C1013" t="str">
            <v>Carne e produtos cárneos</v>
          </cell>
          <cell r="D1013" t="str">
            <v>Carne de mamiferos e de aves</v>
          </cell>
          <cell r="E1013" t="str">
            <v>Carne de mamíferos</v>
          </cell>
          <cell r="F1013">
            <v>213</v>
          </cell>
          <cell r="G1013">
            <v>893</v>
          </cell>
          <cell r="H1013">
            <v>9.9</v>
          </cell>
          <cell r="I1013">
            <v>3.4</v>
          </cell>
          <cell r="J1013">
            <v>3.3</v>
          </cell>
          <cell r="K1013">
            <v>1.6</v>
          </cell>
          <cell r="L1013">
            <v>1.4</v>
          </cell>
          <cell r="M1013">
            <v>0</v>
          </cell>
          <cell r="N1013">
            <v>0</v>
          </cell>
          <cell r="O1013">
            <v>0</v>
          </cell>
          <cell r="P1013">
            <v>0</v>
          </cell>
          <cell r="Q1013">
            <v>0</v>
          </cell>
          <cell r="R1013">
            <v>0</v>
          </cell>
          <cell r="S1013">
            <v>31</v>
          </cell>
          <cell r="T1013">
            <v>0.6</v>
          </cell>
          <cell r="U1013">
            <v>0</v>
          </cell>
          <cell r="V1013">
            <v>57</v>
          </cell>
          <cell r="W1013">
            <v>0</v>
          </cell>
          <cell r="X1013">
            <v>93</v>
          </cell>
          <cell r="Y1013">
            <v>0</v>
          </cell>
          <cell r="Z1013">
            <v>0</v>
          </cell>
          <cell r="AA1013">
            <v>0.6</v>
          </cell>
          <cell r="AB1013">
            <v>0.11</v>
          </cell>
          <cell r="AC1013">
            <v>0.55000000000000004</v>
          </cell>
          <cell r="AD1013">
            <v>0.34</v>
          </cell>
          <cell r="AE1013">
            <v>8.4</v>
          </cell>
          <cell r="AF1013">
            <v>15</v>
          </cell>
          <cell r="AG1013">
            <v>6.6</v>
          </cell>
          <cell r="AH1013">
            <v>0.43</v>
          </cell>
          <cell r="AI1013">
            <v>1.2</v>
          </cell>
          <cell r="AJ1013">
            <v>0</v>
          </cell>
          <cell r="AK1013">
            <v>1.4</v>
          </cell>
          <cell r="AL1013">
            <v>2</v>
          </cell>
          <cell r="AM1013">
            <v>240</v>
          </cell>
          <cell r="AN1013">
            <v>450</v>
          </cell>
          <cell r="AO1013">
            <v>17</v>
          </cell>
          <cell r="AP1013">
            <v>220</v>
          </cell>
          <cell r="AQ1013">
            <v>36</v>
          </cell>
          <cell r="AR1013">
            <v>1.1000000000000001</v>
          </cell>
          <cell r="AS1013">
            <v>4.2</v>
          </cell>
          <cell r="AU1013">
            <v>0.2</v>
          </cell>
        </row>
        <row r="1014">
          <cell r="A1014">
            <v>155</v>
          </cell>
          <cell r="B1014" t="str">
            <v>Perna de porco magra crua</v>
          </cell>
          <cell r="C1014" t="str">
            <v>Carne e produtos cárneos</v>
          </cell>
          <cell r="D1014" t="str">
            <v>Carne de mamiferos e de aves</v>
          </cell>
          <cell r="E1014" t="str">
            <v>Carne de mamíferos</v>
          </cell>
          <cell r="F1014">
            <v>152</v>
          </cell>
          <cell r="G1014">
            <v>635</v>
          </cell>
          <cell r="H1014">
            <v>7.5</v>
          </cell>
          <cell r="I1014">
            <v>2.6</v>
          </cell>
          <cell r="J1014">
            <v>2.5</v>
          </cell>
          <cell r="K1014">
            <v>1.2</v>
          </cell>
          <cell r="L1014">
            <v>1.1000000000000001</v>
          </cell>
          <cell r="M1014">
            <v>0</v>
          </cell>
          <cell r="N1014">
            <v>0</v>
          </cell>
          <cell r="O1014">
            <v>0</v>
          </cell>
          <cell r="P1014">
            <v>0</v>
          </cell>
          <cell r="Q1014">
            <v>0</v>
          </cell>
          <cell r="R1014">
            <v>0</v>
          </cell>
          <cell r="S1014">
            <v>21</v>
          </cell>
          <cell r="T1014">
            <v>0.2</v>
          </cell>
          <cell r="U1014">
            <v>0</v>
          </cell>
          <cell r="V1014">
            <v>69.8</v>
          </cell>
          <cell r="W1014">
            <v>0</v>
          </cell>
          <cell r="X1014">
            <v>63</v>
          </cell>
          <cell r="Y1014">
            <v>0</v>
          </cell>
          <cell r="Z1014">
            <v>0</v>
          </cell>
          <cell r="AA1014">
            <v>0.5</v>
          </cell>
          <cell r="AB1014">
            <v>0.8</v>
          </cell>
          <cell r="AC1014">
            <v>0.7</v>
          </cell>
          <cell r="AD1014">
            <v>0.26</v>
          </cell>
          <cell r="AE1014">
            <v>7.2</v>
          </cell>
          <cell r="AF1014">
            <v>12</v>
          </cell>
          <cell r="AG1014">
            <v>4.7</v>
          </cell>
          <cell r="AH1014">
            <v>0.46</v>
          </cell>
          <cell r="AI1014">
            <v>1</v>
          </cell>
          <cell r="AJ1014">
            <v>0</v>
          </cell>
          <cell r="AK1014">
            <v>1</v>
          </cell>
          <cell r="AL1014">
            <v>1.1200000000000001</v>
          </cell>
          <cell r="AM1014">
            <v>86</v>
          </cell>
          <cell r="AN1014">
            <v>420</v>
          </cell>
          <cell r="AO1014">
            <v>12</v>
          </cell>
          <cell r="AP1014">
            <v>170</v>
          </cell>
          <cell r="AQ1014">
            <v>25</v>
          </cell>
          <cell r="AR1014">
            <v>0.7</v>
          </cell>
          <cell r="AS1014">
            <v>2.7</v>
          </cell>
        </row>
        <row r="1015">
          <cell r="A1015">
            <v>170</v>
          </cell>
          <cell r="B1015" t="str">
            <v>Perna de porco magra estufada com azeite e banha</v>
          </cell>
          <cell r="C1015" t="str">
            <v>Pratos compostos</v>
          </cell>
          <cell r="D1015" t="str">
            <v>Pratos, incl. refeições prontas a comer (excluindo sopas e saladas)</v>
          </cell>
          <cell r="E1015" t="str">
            <v>Pratos, excluindo pratos  de massa ou arroz, sanduíches e pizza</v>
          </cell>
          <cell r="F1015">
            <v>206</v>
          </cell>
          <cell r="G1015">
            <v>858</v>
          </cell>
          <cell r="H1015">
            <v>11.9</v>
          </cell>
          <cell r="I1015">
            <v>3.5</v>
          </cell>
          <cell r="J1015">
            <v>5.5</v>
          </cell>
          <cell r="K1015">
            <v>1.6</v>
          </cell>
          <cell r="L1015">
            <v>1.48</v>
          </cell>
          <cell r="M1015">
            <v>0</v>
          </cell>
          <cell r="N1015">
            <v>0.7</v>
          </cell>
          <cell r="O1015">
            <v>0.5</v>
          </cell>
          <cell r="P1015">
            <v>0.1</v>
          </cell>
          <cell r="Q1015">
            <v>0.1</v>
          </cell>
          <cell r="R1015">
            <v>0.2</v>
          </cell>
          <cell r="S1015">
            <v>22.4</v>
          </cell>
          <cell r="T1015">
            <v>1.1000000000000001</v>
          </cell>
          <cell r="U1015">
            <v>0.8</v>
          </cell>
          <cell r="V1015">
            <v>61.2</v>
          </cell>
          <cell r="W1015">
            <v>0</v>
          </cell>
          <cell r="X1015">
            <v>68</v>
          </cell>
          <cell r="Y1015">
            <v>0</v>
          </cell>
          <cell r="Z1015">
            <v>0</v>
          </cell>
          <cell r="AA1015">
            <v>0.4</v>
          </cell>
          <cell r="AB1015">
            <v>1.24</v>
          </cell>
          <cell r="AC1015">
            <v>0.34</v>
          </cell>
          <cell r="AD1015">
            <v>0.21</v>
          </cell>
          <cell r="AE1015">
            <v>4.3</v>
          </cell>
          <cell r="AF1015">
            <v>12.8</v>
          </cell>
          <cell r="AG1015">
            <v>4.99</v>
          </cell>
          <cell r="AH1015">
            <v>0.25</v>
          </cell>
          <cell r="AI1015">
            <v>0.63</v>
          </cell>
          <cell r="AJ1015">
            <v>1.1000000000000001</v>
          </cell>
          <cell r="AK1015">
            <v>2.6</v>
          </cell>
          <cell r="AL1015">
            <v>2.2599999999999998</v>
          </cell>
          <cell r="AM1015">
            <v>430</v>
          </cell>
          <cell r="AN1015">
            <v>280</v>
          </cell>
          <cell r="AO1015">
            <v>17</v>
          </cell>
          <cell r="AP1015">
            <v>140</v>
          </cell>
          <cell r="AQ1015">
            <v>23</v>
          </cell>
          <cell r="AR1015">
            <v>0.9</v>
          </cell>
          <cell r="AS1015">
            <v>2.7</v>
          </cell>
        </row>
        <row r="1016">
          <cell r="A1016">
            <v>169</v>
          </cell>
          <cell r="B1016" t="str">
            <v>Perna de porco magra estufada com azeite e margarina</v>
          </cell>
          <cell r="C1016" t="str">
            <v>Pratos compostos</v>
          </cell>
          <cell r="D1016" t="str">
            <v>Pratos, incl. refeições prontas a comer (excluindo sopas e saladas)</v>
          </cell>
          <cell r="E1016" t="str">
            <v>Pratos, excluindo pratos  de massa ou arroz, sanduíches e pizza</v>
          </cell>
          <cell r="F1016">
            <v>203</v>
          </cell>
          <cell r="G1016">
            <v>847</v>
          </cell>
          <cell r="H1016">
            <v>11.6</v>
          </cell>
          <cell r="I1016">
            <v>3.7</v>
          </cell>
          <cell r="J1016">
            <v>4.8</v>
          </cell>
          <cell r="K1016">
            <v>1.8</v>
          </cell>
          <cell r="L1016">
            <v>1.65</v>
          </cell>
          <cell r="M1016">
            <v>0</v>
          </cell>
          <cell r="N1016">
            <v>0.7</v>
          </cell>
          <cell r="O1016">
            <v>0.5</v>
          </cell>
          <cell r="P1016">
            <v>0.1</v>
          </cell>
          <cell r="Q1016">
            <v>0.1</v>
          </cell>
          <cell r="R1016">
            <v>0.2</v>
          </cell>
          <cell r="S1016">
            <v>22.4</v>
          </cell>
          <cell r="T1016">
            <v>1.1000000000000001</v>
          </cell>
          <cell r="U1016">
            <v>0.8</v>
          </cell>
          <cell r="V1016">
            <v>61.5</v>
          </cell>
          <cell r="W1016">
            <v>0</v>
          </cell>
          <cell r="X1016">
            <v>67</v>
          </cell>
          <cell r="Y1016">
            <v>10</v>
          </cell>
          <cell r="Z1016">
            <v>6</v>
          </cell>
          <cell r="AA1016">
            <v>0.4</v>
          </cell>
          <cell r="AB1016">
            <v>1.23</v>
          </cell>
          <cell r="AC1016">
            <v>0.34</v>
          </cell>
          <cell r="AD1016">
            <v>0.21</v>
          </cell>
          <cell r="AE1016">
            <v>4.3</v>
          </cell>
          <cell r="AF1016">
            <v>12.8</v>
          </cell>
          <cell r="AG1016">
            <v>4.99</v>
          </cell>
          <cell r="AH1016">
            <v>0.25</v>
          </cell>
          <cell r="AI1016">
            <v>0.63</v>
          </cell>
          <cell r="AJ1016">
            <v>1.1000000000000001</v>
          </cell>
          <cell r="AK1016">
            <v>2.6</v>
          </cell>
          <cell r="AL1016">
            <v>2.31</v>
          </cell>
          <cell r="AM1016">
            <v>450</v>
          </cell>
          <cell r="AN1016">
            <v>280</v>
          </cell>
          <cell r="AO1016">
            <v>17</v>
          </cell>
          <cell r="AP1016">
            <v>140</v>
          </cell>
          <cell r="AQ1016">
            <v>23</v>
          </cell>
          <cell r="AR1016">
            <v>0.9</v>
          </cell>
          <cell r="AS1016">
            <v>2.7</v>
          </cell>
        </row>
        <row r="1017">
          <cell r="A1017">
            <v>171</v>
          </cell>
          <cell r="B1017" t="str">
            <v>Perna de porco magra estufada com margarina</v>
          </cell>
          <cell r="C1017" t="str">
            <v>Pratos compostos</v>
          </cell>
          <cell r="D1017" t="str">
            <v>Pratos, incl. refeições prontas a comer (excluindo sopas e saladas)</v>
          </cell>
          <cell r="E1017" t="str">
            <v>Pratos, excluindo pratos  de massa ou arroz, sanduíches e pizza</v>
          </cell>
          <cell r="F1017">
            <v>198</v>
          </cell>
          <cell r="G1017">
            <v>828</v>
          </cell>
          <cell r="H1017">
            <v>11.1</v>
          </cell>
          <cell r="I1017">
            <v>4.3</v>
          </cell>
          <cell r="J1017">
            <v>3.3</v>
          </cell>
          <cell r="K1017">
            <v>2.2000000000000002</v>
          </cell>
          <cell r="L1017">
            <v>1.98</v>
          </cell>
          <cell r="M1017">
            <v>0</v>
          </cell>
          <cell r="N1017">
            <v>0.7</v>
          </cell>
          <cell r="O1017">
            <v>0.5</v>
          </cell>
          <cell r="P1017">
            <v>0.1</v>
          </cell>
          <cell r="Q1017">
            <v>0.1</v>
          </cell>
          <cell r="R1017">
            <v>0.2</v>
          </cell>
          <cell r="S1017">
            <v>22.4</v>
          </cell>
          <cell r="T1017">
            <v>1.2</v>
          </cell>
          <cell r="U1017">
            <v>0.8</v>
          </cell>
          <cell r="V1017">
            <v>61.8</v>
          </cell>
          <cell r="W1017">
            <v>0</v>
          </cell>
          <cell r="X1017">
            <v>67</v>
          </cell>
          <cell r="Y1017">
            <v>24</v>
          </cell>
          <cell r="Z1017">
            <v>16</v>
          </cell>
          <cell r="AA1017">
            <v>0.4</v>
          </cell>
          <cell r="AB1017">
            <v>0.89</v>
          </cell>
          <cell r="AC1017">
            <v>0.34</v>
          </cell>
          <cell r="AD1017">
            <v>0.21</v>
          </cell>
          <cell r="AE1017">
            <v>4.3</v>
          </cell>
          <cell r="AF1017">
            <v>12.8</v>
          </cell>
          <cell r="AG1017">
            <v>4.99</v>
          </cell>
          <cell r="AH1017">
            <v>0.25</v>
          </cell>
          <cell r="AI1017">
            <v>0.63</v>
          </cell>
          <cell r="AJ1017">
            <v>1.1000000000000001</v>
          </cell>
          <cell r="AK1017">
            <v>2.6</v>
          </cell>
          <cell r="AL1017">
            <v>2.39</v>
          </cell>
          <cell r="AM1017">
            <v>480</v>
          </cell>
          <cell r="AN1017">
            <v>280</v>
          </cell>
          <cell r="AO1017">
            <v>17</v>
          </cell>
          <cell r="AP1017">
            <v>140</v>
          </cell>
          <cell r="AQ1017">
            <v>23</v>
          </cell>
          <cell r="AR1017">
            <v>0.9</v>
          </cell>
          <cell r="AS1017">
            <v>2.7</v>
          </cell>
        </row>
        <row r="1018">
          <cell r="A1018">
            <v>172</v>
          </cell>
          <cell r="B1018" t="str">
            <v>Perna de porco magra estufada com óleo alimentar e banha</v>
          </cell>
          <cell r="C1018" t="str">
            <v>Pratos compostos</v>
          </cell>
          <cell r="D1018" t="str">
            <v>Pratos, incl. refeições prontas a comer (excluindo sopas e saladas)</v>
          </cell>
          <cell r="E1018" t="str">
            <v>Pratos, excluindo pratos  de massa ou arroz, sanduíches e pizza</v>
          </cell>
          <cell r="F1018">
            <v>206</v>
          </cell>
          <cell r="G1018">
            <v>858</v>
          </cell>
          <cell r="H1018">
            <v>11.9</v>
          </cell>
          <cell r="I1018">
            <v>3.4</v>
          </cell>
          <cell r="J1018">
            <v>4.0999999999999996</v>
          </cell>
          <cell r="K1018">
            <v>3</v>
          </cell>
          <cell r="L1018">
            <v>2.86</v>
          </cell>
          <cell r="M1018">
            <v>0</v>
          </cell>
          <cell r="N1018">
            <v>0.7</v>
          </cell>
          <cell r="O1018">
            <v>0.5</v>
          </cell>
          <cell r="P1018">
            <v>0.1</v>
          </cell>
          <cell r="Q1018">
            <v>0.1</v>
          </cell>
          <cell r="R1018">
            <v>0.2</v>
          </cell>
          <cell r="S1018">
            <v>22.4</v>
          </cell>
          <cell r="T1018">
            <v>1.1000000000000001</v>
          </cell>
          <cell r="U1018">
            <v>0.8</v>
          </cell>
          <cell r="V1018">
            <v>61.2</v>
          </cell>
          <cell r="W1018">
            <v>0</v>
          </cell>
          <cell r="X1018">
            <v>68</v>
          </cell>
          <cell r="Y1018">
            <v>0</v>
          </cell>
          <cell r="Z1018">
            <v>0</v>
          </cell>
          <cell r="AA1018">
            <v>0.4</v>
          </cell>
          <cell r="AB1018">
            <v>2.37</v>
          </cell>
          <cell r="AC1018">
            <v>0.34</v>
          </cell>
          <cell r="AD1018">
            <v>0.21</v>
          </cell>
          <cell r="AE1018">
            <v>4.3</v>
          </cell>
          <cell r="AF1018">
            <v>12.8</v>
          </cell>
          <cell r="AG1018">
            <v>4.99</v>
          </cell>
          <cell r="AH1018">
            <v>0.25</v>
          </cell>
          <cell r="AI1018">
            <v>0.63</v>
          </cell>
          <cell r="AJ1018">
            <v>1.1000000000000001</v>
          </cell>
          <cell r="AK1018">
            <v>2.6</v>
          </cell>
          <cell r="AL1018">
            <v>2.2599999999999998</v>
          </cell>
          <cell r="AM1018">
            <v>430</v>
          </cell>
          <cell r="AN1018">
            <v>280</v>
          </cell>
          <cell r="AO1018">
            <v>17</v>
          </cell>
          <cell r="AP1018">
            <v>140</v>
          </cell>
          <cell r="AQ1018">
            <v>23</v>
          </cell>
          <cell r="AR1018">
            <v>0.9</v>
          </cell>
          <cell r="AS1018">
            <v>2.7</v>
          </cell>
        </row>
        <row r="1019">
          <cell r="A1019">
            <v>160</v>
          </cell>
          <cell r="B1019" t="str">
            <v>Perna de porco magra estufada, sem molho</v>
          </cell>
          <cell r="C1019" t="str">
            <v>Carne e produtos cárneos</v>
          </cell>
          <cell r="D1019" t="str">
            <v>Carne de mamiferos e de aves</v>
          </cell>
          <cell r="E1019" t="str">
            <v>Carne de mamíferos</v>
          </cell>
          <cell r="F1019">
            <v>213</v>
          </cell>
          <cell r="G1019">
            <v>893</v>
          </cell>
          <cell r="H1019">
            <v>11</v>
          </cell>
          <cell r="I1019">
            <v>3.8</v>
          </cell>
          <cell r="J1019">
            <v>3.6</v>
          </cell>
          <cell r="K1019">
            <v>1.8</v>
          </cell>
          <cell r="L1019">
            <v>1.6</v>
          </cell>
          <cell r="M1019">
            <v>0</v>
          </cell>
          <cell r="N1019">
            <v>0</v>
          </cell>
          <cell r="O1019">
            <v>0</v>
          </cell>
          <cell r="P1019">
            <v>0</v>
          </cell>
          <cell r="Q1019">
            <v>0</v>
          </cell>
          <cell r="R1019">
            <v>0</v>
          </cell>
          <cell r="S1019">
            <v>28.6</v>
          </cell>
          <cell r="T1019">
            <v>0.7</v>
          </cell>
          <cell r="U1019">
            <v>0</v>
          </cell>
          <cell r="V1019">
            <v>57.6</v>
          </cell>
          <cell r="W1019">
            <v>0</v>
          </cell>
          <cell r="X1019">
            <v>87</v>
          </cell>
          <cell r="Y1019">
            <v>0</v>
          </cell>
          <cell r="Z1019">
            <v>0</v>
          </cell>
          <cell r="AA1019">
            <v>0.6</v>
          </cell>
          <cell r="AB1019">
            <v>0.1</v>
          </cell>
          <cell r="AC1019">
            <v>0.46</v>
          </cell>
          <cell r="AD1019">
            <v>0.28999999999999998</v>
          </cell>
          <cell r="AE1019">
            <v>5.3</v>
          </cell>
          <cell r="AF1019">
            <v>11</v>
          </cell>
          <cell r="AG1019">
            <v>6.1</v>
          </cell>
          <cell r="AH1019">
            <v>0.3</v>
          </cell>
          <cell r="AI1019">
            <v>0.53</v>
          </cell>
          <cell r="AJ1019">
            <v>0</v>
          </cell>
          <cell r="AK1019">
            <v>1</v>
          </cell>
          <cell r="AL1019">
            <v>1.8</v>
          </cell>
          <cell r="AM1019">
            <v>260</v>
          </cell>
          <cell r="AN1019">
            <v>400</v>
          </cell>
          <cell r="AO1019">
            <v>15</v>
          </cell>
          <cell r="AP1019">
            <v>160</v>
          </cell>
          <cell r="AQ1019">
            <v>25</v>
          </cell>
          <cell r="AR1019">
            <v>1</v>
          </cell>
          <cell r="AS1019">
            <v>3.1</v>
          </cell>
          <cell r="AU1019">
            <v>0.2</v>
          </cell>
        </row>
        <row r="1020">
          <cell r="A1020">
            <v>174</v>
          </cell>
          <cell r="B1020" t="str">
            <v>Perna de porco magra grelhada</v>
          </cell>
          <cell r="C1020" t="str">
            <v>Carne e produtos cárneos</v>
          </cell>
          <cell r="D1020" t="str">
            <v>Carne de mamiferos e de aves</v>
          </cell>
          <cell r="E1020" t="str">
            <v>Carne de mamíferos</v>
          </cell>
          <cell r="F1020">
            <v>215</v>
          </cell>
          <cell r="G1020">
            <v>900</v>
          </cell>
          <cell r="H1020">
            <v>11.7</v>
          </cell>
          <cell r="I1020">
            <v>4.0999999999999996</v>
          </cell>
          <cell r="J1020">
            <v>3.9</v>
          </cell>
          <cell r="K1020">
            <v>1.9</v>
          </cell>
          <cell r="L1020">
            <v>1.7</v>
          </cell>
          <cell r="M1020">
            <v>0</v>
          </cell>
          <cell r="N1020">
            <v>0</v>
          </cell>
          <cell r="O1020">
            <v>0</v>
          </cell>
          <cell r="P1020">
            <v>0</v>
          </cell>
          <cell r="Q1020">
            <v>0</v>
          </cell>
          <cell r="R1020">
            <v>0</v>
          </cell>
          <cell r="S1020">
            <v>27.5</v>
          </cell>
          <cell r="T1020">
            <v>0.5</v>
          </cell>
          <cell r="U1020">
            <v>0</v>
          </cell>
          <cell r="V1020">
            <v>58.2</v>
          </cell>
          <cell r="W1020">
            <v>0</v>
          </cell>
          <cell r="X1020">
            <v>88</v>
          </cell>
          <cell r="Y1020">
            <v>0</v>
          </cell>
          <cell r="Z1020">
            <v>0</v>
          </cell>
          <cell r="AA1020">
            <v>0.7</v>
          </cell>
          <cell r="AB1020">
            <v>0.09</v>
          </cell>
          <cell r="AC1020">
            <v>0.77</v>
          </cell>
          <cell r="AD1020">
            <v>0.31</v>
          </cell>
          <cell r="AE1020">
            <v>7.4</v>
          </cell>
          <cell r="AF1020">
            <v>13</v>
          </cell>
          <cell r="AG1020">
            <v>5.9</v>
          </cell>
          <cell r="AH1020">
            <v>0.44</v>
          </cell>
          <cell r="AI1020">
            <v>0.97</v>
          </cell>
          <cell r="AJ1020">
            <v>0</v>
          </cell>
          <cell r="AK1020">
            <v>1.2</v>
          </cell>
          <cell r="AL1020">
            <v>1.7</v>
          </cell>
          <cell r="AM1020">
            <v>210</v>
          </cell>
          <cell r="AN1020">
            <v>460</v>
          </cell>
          <cell r="AO1020">
            <v>17</v>
          </cell>
          <cell r="AP1020">
            <v>200</v>
          </cell>
          <cell r="AQ1020">
            <v>35</v>
          </cell>
          <cell r="AR1020">
            <v>0.9</v>
          </cell>
          <cell r="AS1020">
            <v>3.7</v>
          </cell>
        </row>
        <row r="1021">
          <cell r="A1021">
            <v>285</v>
          </cell>
          <cell r="B1021" t="str">
            <v>Peru inteiro com pele, cru</v>
          </cell>
          <cell r="C1021" t="str">
            <v>Carne e produtos cárneos</v>
          </cell>
          <cell r="D1021" t="str">
            <v>Carne de mamiferos e de aves</v>
          </cell>
          <cell r="E1021" t="str">
            <v>Carne de aves</v>
          </cell>
          <cell r="F1021">
            <v>137</v>
          </cell>
          <cell r="G1021">
            <v>574</v>
          </cell>
          <cell r="H1021">
            <v>6.1</v>
          </cell>
          <cell r="I1021">
            <v>2</v>
          </cell>
          <cell r="J1021">
            <v>2.4</v>
          </cell>
          <cell r="K1021">
            <v>1.5</v>
          </cell>
          <cell r="L1021">
            <v>1.5</v>
          </cell>
          <cell r="M1021">
            <v>0</v>
          </cell>
          <cell r="N1021">
            <v>0</v>
          </cell>
          <cell r="O1021">
            <v>0</v>
          </cell>
          <cell r="P1021">
            <v>0</v>
          </cell>
          <cell r="Q1021">
            <v>0</v>
          </cell>
          <cell r="R1021">
            <v>0</v>
          </cell>
          <cell r="S1021">
            <v>20.5</v>
          </cell>
          <cell r="T1021">
            <v>0.1</v>
          </cell>
          <cell r="U1021">
            <v>0</v>
          </cell>
          <cell r="V1021">
            <v>72</v>
          </cell>
          <cell r="W1021">
            <v>0</v>
          </cell>
          <cell r="X1021">
            <v>78</v>
          </cell>
          <cell r="Y1021">
            <v>0</v>
          </cell>
          <cell r="Z1021">
            <v>0</v>
          </cell>
          <cell r="AA1021">
            <v>0.3</v>
          </cell>
          <cell r="AB1021">
            <v>0</v>
          </cell>
          <cell r="AC1021">
            <v>7.0000000000000007E-2</v>
          </cell>
          <cell r="AD1021">
            <v>0.14000000000000001</v>
          </cell>
          <cell r="AE1021">
            <v>8</v>
          </cell>
          <cell r="AF1021">
            <v>11</v>
          </cell>
          <cell r="AG1021">
            <v>3.8</v>
          </cell>
          <cell r="AH1021">
            <v>0.6</v>
          </cell>
          <cell r="AI1021">
            <v>2</v>
          </cell>
          <cell r="AJ1021">
            <v>0</v>
          </cell>
          <cell r="AK1021">
            <v>17</v>
          </cell>
          <cell r="AL1021">
            <v>1.1499999999999999</v>
          </cell>
          <cell r="AM1021">
            <v>49</v>
          </cell>
          <cell r="AN1021">
            <v>270</v>
          </cell>
          <cell r="AO1021">
            <v>18</v>
          </cell>
          <cell r="AP1021">
            <v>210</v>
          </cell>
          <cell r="AQ1021">
            <v>19</v>
          </cell>
          <cell r="AR1021">
            <v>2</v>
          </cell>
          <cell r="AS1021">
            <v>1.6</v>
          </cell>
        </row>
        <row r="1022">
          <cell r="A1022">
            <v>967</v>
          </cell>
          <cell r="B1022" t="str">
            <v>Pescada cozida (valor médio)</v>
          </cell>
          <cell r="C1022" t="str">
            <v>Peixes, mariscos, anfíbios, répteis e invertebrados</v>
          </cell>
          <cell r="D1022" t="str">
            <v>Peixe (músculo)</v>
          </cell>
          <cell r="E1022" t="str">
            <v>Peixe de mar</v>
          </cell>
          <cell r="F1022">
            <v>109</v>
          </cell>
          <cell r="G1022">
            <v>460</v>
          </cell>
          <cell r="H1022">
            <v>3.6</v>
          </cell>
          <cell r="I1022">
            <v>0.8</v>
          </cell>
          <cell r="J1022">
            <v>1</v>
          </cell>
          <cell r="K1022">
            <v>1.3</v>
          </cell>
          <cell r="L1022">
            <v>0</v>
          </cell>
          <cell r="M1022">
            <v>0</v>
          </cell>
          <cell r="N1022">
            <v>0</v>
          </cell>
          <cell r="O1022">
            <v>0</v>
          </cell>
          <cell r="P1022">
            <v>0</v>
          </cell>
          <cell r="Q1022">
            <v>0</v>
          </cell>
          <cell r="R1022">
            <v>0</v>
          </cell>
          <cell r="S1022">
            <v>19.2</v>
          </cell>
          <cell r="T1022">
            <v>0.5</v>
          </cell>
          <cell r="U1022">
            <v>0</v>
          </cell>
          <cell r="V1022">
            <v>76</v>
          </cell>
          <cell r="W1022">
            <v>0</v>
          </cell>
          <cell r="X1022">
            <v>25</v>
          </cell>
          <cell r="Y1022">
            <v>10</v>
          </cell>
          <cell r="Z1022">
            <v>0</v>
          </cell>
          <cell r="AA1022">
            <v>1.6</v>
          </cell>
          <cell r="AB1022">
            <v>0.6</v>
          </cell>
          <cell r="AC1022">
            <v>7.0000000000000007E-2</v>
          </cell>
          <cell r="AD1022">
            <v>0.03</v>
          </cell>
          <cell r="AE1022">
            <v>1.1000000000000001</v>
          </cell>
          <cell r="AF1022">
            <v>4.7</v>
          </cell>
          <cell r="AG1022">
            <v>3.6</v>
          </cell>
          <cell r="AH1022">
            <v>7.0000000000000007E-2</v>
          </cell>
          <cell r="AI1022">
            <v>0.67</v>
          </cell>
          <cell r="AJ1022">
            <v>0</v>
          </cell>
          <cell r="AK1022">
            <v>24</v>
          </cell>
          <cell r="AL1022">
            <v>1.4</v>
          </cell>
          <cell r="AM1022">
            <v>190</v>
          </cell>
          <cell r="AN1022">
            <v>350</v>
          </cell>
          <cell r="AO1022">
            <v>19</v>
          </cell>
          <cell r="AP1022">
            <v>200</v>
          </cell>
          <cell r="AQ1022">
            <v>33</v>
          </cell>
          <cell r="AR1022">
            <v>0.6</v>
          </cell>
          <cell r="AS1022">
            <v>0.7</v>
          </cell>
          <cell r="AU1022">
            <v>9.6999999999999993</v>
          </cell>
        </row>
        <row r="1023">
          <cell r="A1023">
            <v>966</v>
          </cell>
          <cell r="B1023" t="str">
            <v>Pescada crua (valor médio)</v>
          </cell>
          <cell r="C1023" t="str">
            <v>Peixes, mariscos, anfíbios, répteis e invertebrados</v>
          </cell>
          <cell r="D1023" t="str">
            <v>Peixe (músculo)</v>
          </cell>
          <cell r="E1023" t="str">
            <v>Peixe de mar</v>
          </cell>
          <cell r="F1023">
            <v>83</v>
          </cell>
          <cell r="G1023">
            <v>351</v>
          </cell>
          <cell r="H1023">
            <v>1.4</v>
          </cell>
          <cell r="I1023">
            <v>0.2</v>
          </cell>
          <cell r="J1023">
            <v>0.4</v>
          </cell>
          <cell r="K1023">
            <v>0.4</v>
          </cell>
          <cell r="L1023">
            <v>0</v>
          </cell>
          <cell r="M1023">
            <v>0</v>
          </cell>
          <cell r="N1023">
            <v>0</v>
          </cell>
          <cell r="O1023">
            <v>0</v>
          </cell>
          <cell r="P1023">
            <v>0</v>
          </cell>
          <cell r="Q1023">
            <v>0</v>
          </cell>
          <cell r="R1023">
            <v>0</v>
          </cell>
          <cell r="S1023">
            <v>17.600000000000001</v>
          </cell>
          <cell r="T1023">
            <v>0.3</v>
          </cell>
          <cell r="U1023">
            <v>0</v>
          </cell>
          <cell r="V1023">
            <v>80</v>
          </cell>
          <cell r="W1023">
            <v>0</v>
          </cell>
          <cell r="X1023">
            <v>19</v>
          </cell>
          <cell r="Y1023">
            <v>10</v>
          </cell>
          <cell r="Z1023">
            <v>0</v>
          </cell>
          <cell r="AA1023">
            <v>1.4</v>
          </cell>
          <cell r="AB1023">
            <v>0.5</v>
          </cell>
          <cell r="AC1023">
            <v>7.0000000000000007E-2</v>
          </cell>
          <cell r="AD1023">
            <v>0.04</v>
          </cell>
          <cell r="AE1023">
            <v>1.1000000000000001</v>
          </cell>
          <cell r="AF1023">
            <v>4.4000000000000004</v>
          </cell>
          <cell r="AG1023">
            <v>3.3</v>
          </cell>
          <cell r="AH1023">
            <v>0.06</v>
          </cell>
          <cell r="AI1023">
            <v>0.72</v>
          </cell>
          <cell r="AJ1023">
            <v>0</v>
          </cell>
          <cell r="AK1023">
            <v>18</v>
          </cell>
          <cell r="AL1023">
            <v>1.3</v>
          </cell>
          <cell r="AM1023">
            <v>100</v>
          </cell>
          <cell r="AN1023">
            <v>360</v>
          </cell>
          <cell r="AO1023">
            <v>31</v>
          </cell>
          <cell r="AP1023">
            <v>190</v>
          </cell>
          <cell r="AQ1023">
            <v>31</v>
          </cell>
          <cell r="AR1023">
            <v>0.3</v>
          </cell>
          <cell r="AS1023">
            <v>0.6</v>
          </cell>
        </row>
        <row r="1024">
          <cell r="A1024">
            <v>863</v>
          </cell>
          <cell r="B1024" t="str">
            <v>Pescada da África do Sul cozida</v>
          </cell>
          <cell r="C1024" t="str">
            <v>Peixes, mariscos, anfíbios, répteis e invertebrados</v>
          </cell>
          <cell r="D1024" t="str">
            <v>Peixe (músculo)</v>
          </cell>
          <cell r="E1024" t="str">
            <v>Peixe de mar</v>
          </cell>
          <cell r="F1024">
            <v>110</v>
          </cell>
          <cell r="G1024">
            <v>462</v>
          </cell>
          <cell r="H1024">
            <v>3.8</v>
          </cell>
          <cell r="I1024">
            <v>0.8</v>
          </cell>
          <cell r="J1024">
            <v>1.1000000000000001</v>
          </cell>
          <cell r="K1024">
            <v>1.3</v>
          </cell>
          <cell r="L1024">
            <v>0</v>
          </cell>
          <cell r="M1024">
            <v>0</v>
          </cell>
          <cell r="N1024">
            <v>0</v>
          </cell>
          <cell r="O1024">
            <v>0</v>
          </cell>
          <cell r="P1024">
            <v>0</v>
          </cell>
          <cell r="Q1024">
            <v>0</v>
          </cell>
          <cell r="R1024">
            <v>0</v>
          </cell>
          <cell r="S1024">
            <v>18.899999999999999</v>
          </cell>
          <cell r="T1024">
            <v>0.6</v>
          </cell>
          <cell r="U1024">
            <v>0</v>
          </cell>
          <cell r="V1024">
            <v>75.8</v>
          </cell>
          <cell r="W1024">
            <v>0</v>
          </cell>
          <cell r="X1024">
            <v>23</v>
          </cell>
          <cell r="Y1024">
            <v>6</v>
          </cell>
          <cell r="Z1024">
            <v>0</v>
          </cell>
          <cell r="AA1024">
            <v>1.1000000000000001</v>
          </cell>
          <cell r="AB1024">
            <v>0.62</v>
          </cell>
          <cell r="AC1024">
            <v>0.05</v>
          </cell>
          <cell r="AD1024">
            <v>0.03</v>
          </cell>
          <cell r="AE1024">
            <v>0.82</v>
          </cell>
          <cell r="AF1024">
            <v>4.3</v>
          </cell>
          <cell r="AG1024">
            <v>3.5</v>
          </cell>
          <cell r="AH1024">
            <v>0.04</v>
          </cell>
          <cell r="AI1024">
            <v>0.72</v>
          </cell>
          <cell r="AJ1024">
            <v>0</v>
          </cell>
          <cell r="AK1024">
            <v>25</v>
          </cell>
          <cell r="AL1024">
            <v>1.4</v>
          </cell>
          <cell r="AM1024">
            <v>240</v>
          </cell>
          <cell r="AN1024">
            <v>330</v>
          </cell>
          <cell r="AO1024">
            <v>20</v>
          </cell>
          <cell r="AP1024">
            <v>200</v>
          </cell>
          <cell r="AQ1024">
            <v>39</v>
          </cell>
          <cell r="AR1024">
            <v>0.3</v>
          </cell>
          <cell r="AS1024">
            <v>0.7</v>
          </cell>
          <cell r="AU1024">
            <v>9.6999999999999993</v>
          </cell>
        </row>
        <row r="1025">
          <cell r="A1025">
            <v>862</v>
          </cell>
          <cell r="B1025" t="str">
            <v>Pescada da África do Sul crua</v>
          </cell>
          <cell r="C1025" t="str">
            <v>Peixes, mariscos, anfíbios, répteis e invertebrados</v>
          </cell>
          <cell r="D1025" t="str">
            <v>Peixe (músculo)</v>
          </cell>
          <cell r="E1025" t="str">
            <v>Peixe de mar</v>
          </cell>
          <cell r="F1025">
            <v>81</v>
          </cell>
          <cell r="G1025">
            <v>341</v>
          </cell>
          <cell r="H1025">
            <v>1.3</v>
          </cell>
          <cell r="I1025">
            <v>0.2</v>
          </cell>
          <cell r="J1025">
            <v>0.4</v>
          </cell>
          <cell r="K1025">
            <v>0.4</v>
          </cell>
          <cell r="L1025">
            <v>0</v>
          </cell>
          <cell r="M1025">
            <v>0</v>
          </cell>
          <cell r="N1025">
            <v>0</v>
          </cell>
          <cell r="O1025">
            <v>0</v>
          </cell>
          <cell r="P1025">
            <v>0</v>
          </cell>
          <cell r="Q1025">
            <v>0</v>
          </cell>
          <cell r="R1025">
            <v>0</v>
          </cell>
          <cell r="S1025">
            <v>17.2</v>
          </cell>
          <cell r="T1025">
            <v>0.3</v>
          </cell>
          <cell r="U1025">
            <v>0</v>
          </cell>
          <cell r="V1025">
            <v>81</v>
          </cell>
          <cell r="W1025">
            <v>0</v>
          </cell>
          <cell r="X1025">
            <v>19</v>
          </cell>
          <cell r="Y1025">
            <v>7</v>
          </cell>
          <cell r="Z1025">
            <v>0</v>
          </cell>
          <cell r="AA1025">
            <v>1.1000000000000001</v>
          </cell>
          <cell r="AB1025">
            <v>0.4</v>
          </cell>
          <cell r="AC1025">
            <v>0.05</v>
          </cell>
          <cell r="AD1025">
            <v>0.04</v>
          </cell>
          <cell r="AE1025">
            <v>0.86</v>
          </cell>
          <cell r="AF1025">
            <v>4.0999999999999996</v>
          </cell>
          <cell r="AG1025">
            <v>3.2</v>
          </cell>
          <cell r="AH1025">
            <v>0.04</v>
          </cell>
          <cell r="AI1025">
            <v>0.6</v>
          </cell>
          <cell r="AJ1025">
            <v>0</v>
          </cell>
          <cell r="AK1025">
            <v>13</v>
          </cell>
          <cell r="AL1025">
            <v>1.3</v>
          </cell>
          <cell r="AM1025">
            <v>120</v>
          </cell>
          <cell r="AN1025">
            <v>330</v>
          </cell>
          <cell r="AO1025">
            <v>20</v>
          </cell>
          <cell r="AP1025">
            <v>180</v>
          </cell>
          <cell r="AQ1025">
            <v>37</v>
          </cell>
          <cell r="AR1025">
            <v>0.3</v>
          </cell>
          <cell r="AS1025">
            <v>0.6</v>
          </cell>
        </row>
        <row r="1026">
          <cell r="A1026">
            <v>864</v>
          </cell>
          <cell r="B1026" t="str">
            <v>Pescada da África do Sul frita</v>
          </cell>
          <cell r="C1026" t="str">
            <v>Peixes, mariscos, anfíbios, répteis e invertebrados</v>
          </cell>
          <cell r="D1026" t="str">
            <v>Peixe (músculo)</v>
          </cell>
          <cell r="E1026" t="str">
            <v>Peixe de mar</v>
          </cell>
          <cell r="F1026">
            <v>175</v>
          </cell>
          <cell r="G1026">
            <v>734</v>
          </cell>
          <cell r="H1026">
            <v>8.4</v>
          </cell>
          <cell r="I1026">
            <v>1</v>
          </cell>
          <cell r="J1026">
            <v>2.2999999999999998</v>
          </cell>
          <cell r="K1026">
            <v>4.3</v>
          </cell>
          <cell r="L1026">
            <v>3.7</v>
          </cell>
          <cell r="M1026">
            <v>0.1</v>
          </cell>
          <cell r="N1026">
            <v>1.7</v>
          </cell>
          <cell r="O1026">
            <v>0</v>
          </cell>
          <cell r="P1026">
            <v>0</v>
          </cell>
          <cell r="Q1026">
            <v>1.7</v>
          </cell>
          <cell r="R1026">
            <v>0</v>
          </cell>
          <cell r="S1026">
            <v>23.2</v>
          </cell>
          <cell r="T1026">
            <v>2.4</v>
          </cell>
          <cell r="U1026">
            <v>0</v>
          </cell>
          <cell r="V1026">
            <v>64.8</v>
          </cell>
          <cell r="W1026">
            <v>0</v>
          </cell>
          <cell r="X1026">
            <v>21</v>
          </cell>
          <cell r="Y1026">
            <v>14</v>
          </cell>
          <cell r="Z1026">
            <v>0</v>
          </cell>
          <cell r="AA1026">
            <v>0.8</v>
          </cell>
          <cell r="AB1026">
            <v>1</v>
          </cell>
          <cell r="AC1026">
            <v>7.0000000000000007E-2</v>
          </cell>
          <cell r="AD1026">
            <v>0.05</v>
          </cell>
          <cell r="AE1026">
            <v>1.1000000000000001</v>
          </cell>
          <cell r="AF1026">
            <v>5.4</v>
          </cell>
          <cell r="AG1026">
            <v>4.3</v>
          </cell>
          <cell r="AH1026">
            <v>0.05</v>
          </cell>
          <cell r="AI1026">
            <v>0.95</v>
          </cell>
          <cell r="AJ1026">
            <v>0</v>
          </cell>
          <cell r="AK1026">
            <v>24</v>
          </cell>
          <cell r="AL1026">
            <v>1.8</v>
          </cell>
          <cell r="AM1026">
            <v>950</v>
          </cell>
          <cell r="AN1026">
            <v>410</v>
          </cell>
          <cell r="AO1026">
            <v>27</v>
          </cell>
          <cell r="AP1026">
            <v>270</v>
          </cell>
          <cell r="AQ1026">
            <v>46</v>
          </cell>
          <cell r="AR1026">
            <v>0.4</v>
          </cell>
          <cell r="AS1026">
            <v>0.7</v>
          </cell>
          <cell r="AU1026">
            <v>9.6999999999999993</v>
          </cell>
        </row>
        <row r="1027">
          <cell r="A1027">
            <v>866</v>
          </cell>
          <cell r="B1027" t="str">
            <v>Pescada do Chile cozida</v>
          </cell>
          <cell r="C1027" t="str">
            <v>Peixes, mariscos, anfíbios, répteis e invertebrados</v>
          </cell>
          <cell r="D1027" t="str">
            <v>Peixe (músculo)</v>
          </cell>
          <cell r="E1027" t="str">
            <v>Peixe de mar</v>
          </cell>
          <cell r="F1027">
            <v>108</v>
          </cell>
          <cell r="G1027">
            <v>454</v>
          </cell>
          <cell r="H1027">
            <v>3.3</v>
          </cell>
          <cell r="I1027">
            <v>0.7</v>
          </cell>
          <cell r="J1027">
            <v>0.9</v>
          </cell>
          <cell r="K1027">
            <v>1.2</v>
          </cell>
          <cell r="L1027">
            <v>0</v>
          </cell>
          <cell r="M1027">
            <v>0</v>
          </cell>
          <cell r="N1027">
            <v>0</v>
          </cell>
          <cell r="O1027">
            <v>0</v>
          </cell>
          <cell r="P1027">
            <v>0</v>
          </cell>
          <cell r="Q1027">
            <v>0</v>
          </cell>
          <cell r="R1027">
            <v>0</v>
          </cell>
          <cell r="S1027">
            <v>19.5</v>
          </cell>
          <cell r="T1027">
            <v>0.4</v>
          </cell>
          <cell r="U1027">
            <v>0</v>
          </cell>
          <cell r="V1027">
            <v>76.2</v>
          </cell>
          <cell r="W1027">
            <v>0</v>
          </cell>
          <cell r="X1027">
            <v>26</v>
          </cell>
          <cell r="Y1027">
            <v>7</v>
          </cell>
          <cell r="Z1027">
            <v>0</v>
          </cell>
          <cell r="AA1027">
            <v>1.8</v>
          </cell>
          <cell r="AB1027">
            <v>0.51</v>
          </cell>
          <cell r="AC1027">
            <v>0.09</v>
          </cell>
          <cell r="AD1027">
            <v>0.04</v>
          </cell>
          <cell r="AE1027">
            <v>1.3</v>
          </cell>
          <cell r="AF1027">
            <v>4.9000000000000004</v>
          </cell>
          <cell r="AG1027">
            <v>3.6</v>
          </cell>
          <cell r="AH1027">
            <v>0.1</v>
          </cell>
          <cell r="AI1027">
            <v>0.66</v>
          </cell>
          <cell r="AJ1027">
            <v>0</v>
          </cell>
          <cell r="AK1027">
            <v>22</v>
          </cell>
          <cell r="AL1027">
            <v>1.4</v>
          </cell>
          <cell r="AM1027">
            <v>140</v>
          </cell>
          <cell r="AN1027">
            <v>370</v>
          </cell>
          <cell r="AO1027">
            <v>16</v>
          </cell>
          <cell r="AP1027">
            <v>190</v>
          </cell>
          <cell r="AQ1027">
            <v>27</v>
          </cell>
          <cell r="AR1027">
            <v>1</v>
          </cell>
          <cell r="AS1027">
            <v>0.6</v>
          </cell>
          <cell r="AU1027">
            <v>9.6999999999999993</v>
          </cell>
        </row>
        <row r="1028">
          <cell r="A1028">
            <v>865</v>
          </cell>
          <cell r="B1028" t="str">
            <v>Pescada do Chile crua</v>
          </cell>
          <cell r="C1028" t="str">
            <v>Peixes, mariscos, anfíbios, répteis e invertebrados</v>
          </cell>
          <cell r="D1028" t="str">
            <v>Peixe (músculo)</v>
          </cell>
          <cell r="E1028" t="str">
            <v>Peixe de mar</v>
          </cell>
          <cell r="F1028">
            <v>86</v>
          </cell>
          <cell r="G1028">
            <v>362</v>
          </cell>
          <cell r="H1028">
            <v>1.5</v>
          </cell>
          <cell r="I1028">
            <v>0.3</v>
          </cell>
          <cell r="J1028">
            <v>0.4</v>
          </cell>
          <cell r="K1028">
            <v>0.4</v>
          </cell>
          <cell r="L1028">
            <v>0</v>
          </cell>
          <cell r="M1028">
            <v>0</v>
          </cell>
          <cell r="N1028">
            <v>0</v>
          </cell>
          <cell r="O1028">
            <v>0</v>
          </cell>
          <cell r="P1028">
            <v>0</v>
          </cell>
          <cell r="Q1028">
            <v>0</v>
          </cell>
          <cell r="R1028">
            <v>0</v>
          </cell>
          <cell r="S1028">
            <v>18</v>
          </cell>
          <cell r="T1028">
            <v>0.2</v>
          </cell>
          <cell r="U1028">
            <v>0</v>
          </cell>
          <cell r="V1028">
            <v>78.7</v>
          </cell>
          <cell r="W1028">
            <v>0</v>
          </cell>
          <cell r="X1028">
            <v>19</v>
          </cell>
          <cell r="Y1028">
            <v>5</v>
          </cell>
          <cell r="Z1028">
            <v>0</v>
          </cell>
          <cell r="AA1028">
            <v>1.3</v>
          </cell>
          <cell r="AB1028">
            <v>0.69</v>
          </cell>
          <cell r="AC1028">
            <v>0.1</v>
          </cell>
          <cell r="AD1028">
            <v>0.05</v>
          </cell>
          <cell r="AE1028">
            <v>1.3</v>
          </cell>
          <cell r="AF1028">
            <v>4.7</v>
          </cell>
          <cell r="AG1028">
            <v>3.4</v>
          </cell>
          <cell r="AH1028">
            <v>0.09</v>
          </cell>
          <cell r="AI1028">
            <v>0.84</v>
          </cell>
          <cell r="AJ1028">
            <v>0</v>
          </cell>
          <cell r="AK1028">
            <v>22</v>
          </cell>
          <cell r="AL1028">
            <v>1.3</v>
          </cell>
          <cell r="AM1028">
            <v>85</v>
          </cell>
          <cell r="AN1028">
            <v>380</v>
          </cell>
          <cell r="AO1028">
            <v>43</v>
          </cell>
          <cell r="AP1028">
            <v>200</v>
          </cell>
          <cell r="AQ1028">
            <v>26</v>
          </cell>
          <cell r="AR1028">
            <v>0.3</v>
          </cell>
          <cell r="AS1028">
            <v>0.5</v>
          </cell>
        </row>
        <row r="1029">
          <cell r="A1029">
            <v>867</v>
          </cell>
          <cell r="B1029" t="str">
            <v>Pescada do Chile frita</v>
          </cell>
          <cell r="C1029" t="str">
            <v>Peixes, mariscos, anfíbios, répteis e invertebrados</v>
          </cell>
          <cell r="D1029" t="str">
            <v>Peixe (músculo)</v>
          </cell>
          <cell r="E1029" t="str">
            <v>Peixe de mar</v>
          </cell>
          <cell r="F1029">
            <v>171</v>
          </cell>
          <cell r="G1029">
            <v>715</v>
          </cell>
          <cell r="H1029">
            <v>8.8000000000000007</v>
          </cell>
          <cell r="I1029">
            <v>1</v>
          </cell>
          <cell r="J1029">
            <v>2.4</v>
          </cell>
          <cell r="K1029">
            <v>4.5999999999999996</v>
          </cell>
          <cell r="L1029">
            <v>4</v>
          </cell>
          <cell r="M1029">
            <v>0</v>
          </cell>
          <cell r="N1029">
            <v>2.6</v>
          </cell>
          <cell r="O1029">
            <v>0</v>
          </cell>
          <cell r="P1029">
            <v>0</v>
          </cell>
          <cell r="Q1029">
            <v>2.6</v>
          </cell>
          <cell r="R1029">
            <v>0</v>
          </cell>
          <cell r="S1029">
            <v>20.3</v>
          </cell>
          <cell r="T1029">
            <v>2.2000000000000002</v>
          </cell>
          <cell r="U1029">
            <v>0</v>
          </cell>
          <cell r="V1029">
            <v>65.8</v>
          </cell>
          <cell r="W1029">
            <v>0</v>
          </cell>
          <cell r="X1029">
            <v>22</v>
          </cell>
          <cell r="Y1029">
            <v>7</v>
          </cell>
          <cell r="Z1029">
            <v>0</v>
          </cell>
          <cell r="AA1029">
            <v>1.6</v>
          </cell>
          <cell r="AB1029">
            <v>2.6</v>
          </cell>
          <cell r="AC1029">
            <v>0.08</v>
          </cell>
          <cell r="AD1029">
            <v>0.04</v>
          </cell>
          <cell r="AE1029">
            <v>1.4</v>
          </cell>
          <cell r="AF1029">
            <v>5.2</v>
          </cell>
          <cell r="AG1029">
            <v>3.8</v>
          </cell>
          <cell r="AH1029">
            <v>0.09</v>
          </cell>
          <cell r="AI1029">
            <v>0.33</v>
          </cell>
          <cell r="AJ1029">
            <v>0</v>
          </cell>
          <cell r="AK1029">
            <v>20</v>
          </cell>
          <cell r="AL1029">
            <v>2.7</v>
          </cell>
          <cell r="AM1029">
            <v>870</v>
          </cell>
          <cell r="AN1029">
            <v>440</v>
          </cell>
          <cell r="AO1029">
            <v>26</v>
          </cell>
          <cell r="AP1029">
            <v>240</v>
          </cell>
          <cell r="AQ1029">
            <v>36</v>
          </cell>
          <cell r="AR1029">
            <v>0.3</v>
          </cell>
          <cell r="AS1029">
            <v>0.7</v>
          </cell>
          <cell r="AU1029">
            <v>9.6999999999999993</v>
          </cell>
        </row>
        <row r="1030">
          <cell r="A1030">
            <v>869</v>
          </cell>
          <cell r="B1030" t="str">
            <v>Pescada europeia cozida</v>
          </cell>
          <cell r="C1030" t="str">
            <v>Peixes, mariscos, anfíbios, répteis e invertebrados</v>
          </cell>
          <cell r="D1030" t="str">
            <v>Peixe (músculo)</v>
          </cell>
          <cell r="E1030" t="str">
            <v>Peixe de mar</v>
          </cell>
          <cell r="F1030">
            <v>114</v>
          </cell>
          <cell r="G1030">
            <v>479</v>
          </cell>
          <cell r="H1030">
            <v>3.7</v>
          </cell>
          <cell r="I1030">
            <v>0.9</v>
          </cell>
          <cell r="J1030">
            <v>0.7</v>
          </cell>
          <cell r="K1030">
            <v>1.6</v>
          </cell>
          <cell r="L1030">
            <v>0</v>
          </cell>
          <cell r="M1030">
            <v>0</v>
          </cell>
          <cell r="N1030">
            <v>0</v>
          </cell>
          <cell r="O1030">
            <v>0</v>
          </cell>
          <cell r="P1030">
            <v>0</v>
          </cell>
          <cell r="Q1030">
            <v>0</v>
          </cell>
          <cell r="R1030">
            <v>0</v>
          </cell>
          <cell r="S1030">
            <v>20.100000000000001</v>
          </cell>
          <cell r="T1030">
            <v>0.4</v>
          </cell>
          <cell r="U1030">
            <v>0</v>
          </cell>
          <cell r="V1030">
            <v>74.2</v>
          </cell>
          <cell r="W1030">
            <v>0</v>
          </cell>
          <cell r="X1030">
            <v>28</v>
          </cell>
          <cell r="Y1030">
            <v>5</v>
          </cell>
          <cell r="Z1030">
            <v>0</v>
          </cell>
          <cell r="AA1030">
            <v>5.2</v>
          </cell>
          <cell r="AB1030">
            <v>0.45</v>
          </cell>
          <cell r="AC1030">
            <v>0.02</v>
          </cell>
          <cell r="AD1030">
            <v>0.04</v>
          </cell>
          <cell r="AE1030">
            <v>1</v>
          </cell>
          <cell r="AF1030">
            <v>4.8</v>
          </cell>
          <cell r="AG1030">
            <v>3.8</v>
          </cell>
          <cell r="AH1030">
            <v>0.04</v>
          </cell>
          <cell r="AI1030">
            <v>0.36</v>
          </cell>
          <cell r="AJ1030">
            <v>0</v>
          </cell>
          <cell r="AK1030">
            <v>23</v>
          </cell>
          <cell r="AL1030">
            <v>1.3</v>
          </cell>
          <cell r="AM1030">
            <v>170</v>
          </cell>
          <cell r="AN1030">
            <v>370</v>
          </cell>
          <cell r="AO1030">
            <v>29</v>
          </cell>
          <cell r="AP1030">
            <v>230</v>
          </cell>
          <cell r="AQ1030">
            <v>32</v>
          </cell>
          <cell r="AR1030">
            <v>0.5</v>
          </cell>
          <cell r="AS1030">
            <v>0.8</v>
          </cell>
          <cell r="AU1030">
            <v>9.6999999999999993</v>
          </cell>
        </row>
        <row r="1031">
          <cell r="A1031">
            <v>868</v>
          </cell>
          <cell r="B1031" t="str">
            <v>Pescada europeia crua</v>
          </cell>
          <cell r="C1031" t="str">
            <v>Peixes, mariscos, anfíbios, répteis e invertebrados</v>
          </cell>
          <cell r="D1031" t="str">
            <v>Peixe (músculo)</v>
          </cell>
          <cell r="E1031" t="str">
            <v>Peixe de mar</v>
          </cell>
          <cell r="F1031">
            <v>75</v>
          </cell>
          <cell r="G1031">
            <v>319</v>
          </cell>
          <cell r="H1031">
            <v>0.8</v>
          </cell>
          <cell r="I1031">
            <v>0.1</v>
          </cell>
          <cell r="J1031">
            <v>0.1</v>
          </cell>
          <cell r="K1031">
            <v>0.3</v>
          </cell>
          <cell r="L1031">
            <v>0.1</v>
          </cell>
          <cell r="M1031">
            <v>0</v>
          </cell>
          <cell r="N1031">
            <v>0</v>
          </cell>
          <cell r="O1031">
            <v>0</v>
          </cell>
          <cell r="P1031">
            <v>0</v>
          </cell>
          <cell r="Q1031">
            <v>0</v>
          </cell>
          <cell r="R1031">
            <v>0</v>
          </cell>
          <cell r="S1031">
            <v>17</v>
          </cell>
          <cell r="T1031">
            <v>0.2</v>
          </cell>
          <cell r="U1031">
            <v>0</v>
          </cell>
          <cell r="V1031">
            <v>81.099999999999994</v>
          </cell>
          <cell r="W1031">
            <v>0</v>
          </cell>
          <cell r="X1031">
            <v>19</v>
          </cell>
          <cell r="Y1031">
            <v>3</v>
          </cell>
          <cell r="Z1031">
            <v>0</v>
          </cell>
          <cell r="AA1031">
            <v>5.6</v>
          </cell>
          <cell r="AB1031">
            <v>0.24</v>
          </cell>
          <cell r="AC1031">
            <v>0.02</v>
          </cell>
          <cell r="AD1031">
            <v>0.04</v>
          </cell>
          <cell r="AE1031">
            <v>1.2</v>
          </cell>
          <cell r="AF1031">
            <v>4.4000000000000004</v>
          </cell>
          <cell r="AG1031">
            <v>3.2</v>
          </cell>
          <cell r="AH1031">
            <v>0.04</v>
          </cell>
          <cell r="AI1031">
            <v>0.63</v>
          </cell>
          <cell r="AJ1031">
            <v>0</v>
          </cell>
          <cell r="AK1031">
            <v>27</v>
          </cell>
          <cell r="AL1031">
            <v>1.1000000000000001</v>
          </cell>
          <cell r="AM1031">
            <v>69</v>
          </cell>
          <cell r="AN1031">
            <v>410</v>
          </cell>
          <cell r="AO1031">
            <v>15</v>
          </cell>
          <cell r="AP1031">
            <v>220</v>
          </cell>
          <cell r="AQ1031">
            <v>26</v>
          </cell>
          <cell r="AR1031">
            <v>0.5</v>
          </cell>
          <cell r="AS1031">
            <v>0.7</v>
          </cell>
        </row>
        <row r="1032">
          <cell r="A1032">
            <v>965</v>
          </cell>
          <cell r="B1032" t="str">
            <v>Pescada europeia frita</v>
          </cell>
          <cell r="C1032" t="str">
            <v>Peixes, mariscos, anfíbios, répteis e invertebrados</v>
          </cell>
          <cell r="D1032" t="str">
            <v>Peixe (músculo)</v>
          </cell>
          <cell r="E1032" t="str">
            <v>Peixe de mar</v>
          </cell>
          <cell r="F1032">
            <v>164</v>
          </cell>
          <cell r="G1032">
            <v>685</v>
          </cell>
          <cell r="H1032">
            <v>7.9</v>
          </cell>
          <cell r="I1032">
            <v>0.8</v>
          </cell>
          <cell r="J1032">
            <v>1.8</v>
          </cell>
          <cell r="K1032">
            <v>3.9</v>
          </cell>
          <cell r="L1032">
            <v>3.4</v>
          </cell>
          <cell r="M1032">
            <v>0.1</v>
          </cell>
          <cell r="N1032">
            <v>1.4</v>
          </cell>
          <cell r="O1032">
            <v>0</v>
          </cell>
          <cell r="P1032">
            <v>0</v>
          </cell>
          <cell r="Q1032">
            <v>1.4</v>
          </cell>
          <cell r="R1032">
            <v>0</v>
          </cell>
          <cell r="S1032">
            <v>21.7</v>
          </cell>
          <cell r="T1032">
            <v>2</v>
          </cell>
          <cell r="U1032">
            <v>0</v>
          </cell>
          <cell r="V1032">
            <v>66.7</v>
          </cell>
          <cell r="W1032">
            <v>0</v>
          </cell>
          <cell r="X1032">
            <v>25</v>
          </cell>
          <cell r="Y1032">
            <v>4</v>
          </cell>
          <cell r="Z1032">
            <v>0</v>
          </cell>
          <cell r="AA1032">
            <v>7</v>
          </cell>
          <cell r="AB1032">
            <v>1.6</v>
          </cell>
          <cell r="AC1032">
            <v>0.04</v>
          </cell>
          <cell r="AD1032">
            <v>7.0000000000000007E-2</v>
          </cell>
          <cell r="AE1032">
            <v>1.8</v>
          </cell>
          <cell r="AF1032">
            <v>5.9</v>
          </cell>
          <cell r="AG1032">
            <v>4.0999999999999996</v>
          </cell>
          <cell r="AH1032">
            <v>0.05</v>
          </cell>
          <cell r="AI1032">
            <v>0.83</v>
          </cell>
          <cell r="AJ1032">
            <v>0</v>
          </cell>
          <cell r="AK1032">
            <v>28</v>
          </cell>
          <cell r="AL1032">
            <v>2.6</v>
          </cell>
          <cell r="AM1032">
            <v>820</v>
          </cell>
          <cell r="AN1032">
            <v>600</v>
          </cell>
          <cell r="AO1032">
            <v>54</v>
          </cell>
          <cell r="AP1032">
            <v>300</v>
          </cell>
          <cell r="AQ1032">
            <v>43</v>
          </cell>
          <cell r="AR1032">
            <v>0.7</v>
          </cell>
          <cell r="AS1032">
            <v>0.8</v>
          </cell>
          <cell r="AU1032">
            <v>9.6999999999999993</v>
          </cell>
        </row>
        <row r="1033">
          <cell r="A1033">
            <v>968</v>
          </cell>
          <cell r="B1033" t="str">
            <v>Pescada frita (valor médio)</v>
          </cell>
          <cell r="C1033" t="str">
            <v>Peixes, mariscos, anfíbios, répteis e invertebrados</v>
          </cell>
          <cell r="D1033" t="str">
            <v>Peixe (músculo)</v>
          </cell>
          <cell r="E1033" t="str">
            <v>Peixe de mar</v>
          </cell>
          <cell r="F1033">
            <v>173</v>
          </cell>
          <cell r="G1033">
            <v>723</v>
          </cell>
          <cell r="H1033">
            <v>8.6</v>
          </cell>
          <cell r="I1033">
            <v>1</v>
          </cell>
          <cell r="J1033">
            <v>2.2999999999999998</v>
          </cell>
          <cell r="K1033">
            <v>4.4000000000000004</v>
          </cell>
          <cell r="L1033">
            <v>3.8</v>
          </cell>
          <cell r="M1033">
            <v>0.1</v>
          </cell>
          <cell r="N1033">
            <v>2.1</v>
          </cell>
          <cell r="O1033">
            <v>0</v>
          </cell>
          <cell r="P1033">
            <v>0</v>
          </cell>
          <cell r="Q1033">
            <v>2.1</v>
          </cell>
          <cell r="R1033">
            <v>0</v>
          </cell>
          <cell r="S1033">
            <v>21.7</v>
          </cell>
          <cell r="T1033">
            <v>2.2999999999999998</v>
          </cell>
          <cell r="U1033">
            <v>0</v>
          </cell>
          <cell r="V1033">
            <v>65</v>
          </cell>
          <cell r="W1033">
            <v>0</v>
          </cell>
          <cell r="X1033">
            <v>22</v>
          </cell>
          <cell r="Y1033">
            <v>10</v>
          </cell>
          <cell r="Z1033">
            <v>0</v>
          </cell>
          <cell r="AA1033">
            <v>1.5</v>
          </cell>
          <cell r="AB1033">
            <v>1.8</v>
          </cell>
          <cell r="AC1033">
            <v>0.08</v>
          </cell>
          <cell r="AD1033">
            <v>0.05</v>
          </cell>
          <cell r="AE1033">
            <v>1.3</v>
          </cell>
          <cell r="AF1033">
            <v>5.4</v>
          </cell>
          <cell r="AG1033">
            <v>4.0999999999999996</v>
          </cell>
          <cell r="AH1033">
            <v>7.0000000000000007E-2</v>
          </cell>
          <cell r="AI1033">
            <v>0.6</v>
          </cell>
          <cell r="AJ1033">
            <v>0</v>
          </cell>
          <cell r="AK1033">
            <v>22</v>
          </cell>
          <cell r="AL1033">
            <v>2.2999999999999998</v>
          </cell>
          <cell r="AM1033">
            <v>910</v>
          </cell>
          <cell r="AN1033">
            <v>430</v>
          </cell>
          <cell r="AO1033">
            <v>28</v>
          </cell>
          <cell r="AP1033">
            <v>260</v>
          </cell>
          <cell r="AQ1033">
            <v>41</v>
          </cell>
          <cell r="AR1033">
            <v>0.4</v>
          </cell>
          <cell r="AS1033">
            <v>0.7</v>
          </cell>
          <cell r="AU1033">
            <v>9.6999999999999993</v>
          </cell>
        </row>
        <row r="1034">
          <cell r="A1034">
            <v>685</v>
          </cell>
          <cell r="B1034" t="str">
            <v>Pêssego (2 variedades)</v>
          </cell>
          <cell r="C1034" t="str">
            <v>Frutos e produtos derivados de frutos</v>
          </cell>
          <cell r="D1034" t="str">
            <v>Fruta utilizada como fruta</v>
          </cell>
          <cell r="E1034" t="str">
            <v>Frutos de caroço</v>
          </cell>
          <cell r="F1034">
            <v>44</v>
          </cell>
          <cell r="G1034">
            <v>184</v>
          </cell>
          <cell r="H1034">
            <v>0.3</v>
          </cell>
          <cell r="I1034">
            <v>0</v>
          </cell>
          <cell r="J1034">
            <v>0.1</v>
          </cell>
          <cell r="K1034">
            <v>0.1</v>
          </cell>
          <cell r="L1034">
            <v>0.1</v>
          </cell>
          <cell r="M1034">
            <v>0</v>
          </cell>
          <cell r="N1034">
            <v>8.1</v>
          </cell>
          <cell r="O1034">
            <v>8.1</v>
          </cell>
          <cell r="P1034">
            <v>0</v>
          </cell>
          <cell r="Q1034">
            <v>0</v>
          </cell>
          <cell r="R1034">
            <v>2.2999999999999998</v>
          </cell>
          <cell r="S1034">
            <v>0.6</v>
          </cell>
          <cell r="T1034">
            <v>0</v>
          </cell>
          <cell r="U1034">
            <v>0</v>
          </cell>
          <cell r="V1034">
            <v>87.5</v>
          </cell>
          <cell r="W1034">
            <v>0.5</v>
          </cell>
          <cell r="X1034">
            <v>0</v>
          </cell>
          <cell r="Y1034">
            <v>67</v>
          </cell>
          <cell r="Z1034">
            <v>400</v>
          </cell>
          <cell r="AA1034">
            <v>0</v>
          </cell>
          <cell r="AB1034">
            <v>0.97</v>
          </cell>
          <cell r="AC1034">
            <v>0.03</v>
          </cell>
          <cell r="AD1034">
            <v>0.03</v>
          </cell>
          <cell r="AE1034">
            <v>1</v>
          </cell>
          <cell r="AF1034">
            <v>1.1000000000000001</v>
          </cell>
          <cell r="AG1034">
            <v>0.1</v>
          </cell>
          <cell r="AH1034">
            <v>0.02</v>
          </cell>
          <cell r="AI1034">
            <v>0</v>
          </cell>
          <cell r="AJ1034">
            <v>4</v>
          </cell>
          <cell r="AK1034">
            <v>3</v>
          </cell>
          <cell r="AL1034">
            <v>0.45</v>
          </cell>
          <cell r="AM1034">
            <v>3</v>
          </cell>
          <cell r="AN1034">
            <v>160</v>
          </cell>
          <cell r="AO1034">
            <v>8</v>
          </cell>
          <cell r="AP1034">
            <v>20</v>
          </cell>
          <cell r="AQ1034">
            <v>8</v>
          </cell>
          <cell r="AR1034">
            <v>0.3</v>
          </cell>
          <cell r="AS1034">
            <v>0.1</v>
          </cell>
          <cell r="AU1034">
            <v>3.7</v>
          </cell>
        </row>
        <row r="1035">
          <cell r="A1035">
            <v>686</v>
          </cell>
          <cell r="B1035" t="str">
            <v>Pêssego, conserva em calda de açúcar</v>
          </cell>
          <cell r="C1035" t="str">
            <v>Frutos e produtos derivados de frutos</v>
          </cell>
          <cell r="D1035" t="str">
            <v>Produtos de frutos processados</v>
          </cell>
          <cell r="E1035" t="str">
            <v>Outros frutos processados (excluindo bebidas)</v>
          </cell>
          <cell r="F1035">
            <v>86</v>
          </cell>
          <cell r="G1035">
            <v>365</v>
          </cell>
          <cell r="H1035">
            <v>0.1</v>
          </cell>
          <cell r="I1035">
            <v>0</v>
          </cell>
          <cell r="J1035">
            <v>0.1</v>
          </cell>
          <cell r="K1035">
            <v>0</v>
          </cell>
          <cell r="L1035">
            <v>0</v>
          </cell>
          <cell r="M1035">
            <v>0</v>
          </cell>
          <cell r="N1035">
            <v>20.6</v>
          </cell>
          <cell r="O1035">
            <v>20.6</v>
          </cell>
          <cell r="P1035">
            <v>0</v>
          </cell>
          <cell r="Q1035">
            <v>0</v>
          </cell>
          <cell r="R1035">
            <v>1</v>
          </cell>
          <cell r="S1035">
            <v>0.2</v>
          </cell>
          <cell r="T1035">
            <v>0</v>
          </cell>
          <cell r="U1035">
            <v>0</v>
          </cell>
          <cell r="V1035">
            <v>77.8</v>
          </cell>
          <cell r="W1035">
            <v>0</v>
          </cell>
          <cell r="X1035">
            <v>0</v>
          </cell>
          <cell r="Y1035">
            <v>43</v>
          </cell>
          <cell r="Z1035">
            <v>257</v>
          </cell>
          <cell r="AA1035">
            <v>0</v>
          </cell>
          <cell r="AB1035">
            <v>0</v>
          </cell>
          <cell r="AC1035">
            <v>0.01</v>
          </cell>
          <cell r="AD1035">
            <v>0.02</v>
          </cell>
          <cell r="AE1035">
            <v>0.6</v>
          </cell>
          <cell r="AF1035">
            <v>0.6</v>
          </cell>
          <cell r="AG1035">
            <v>0</v>
          </cell>
          <cell r="AH1035">
            <v>0.02</v>
          </cell>
          <cell r="AI1035">
            <v>0</v>
          </cell>
          <cell r="AJ1035">
            <v>6</v>
          </cell>
          <cell r="AK1035">
            <v>7</v>
          </cell>
          <cell r="AL1035">
            <v>0.28999999999999998</v>
          </cell>
          <cell r="AM1035">
            <v>1</v>
          </cell>
          <cell r="AN1035">
            <v>150</v>
          </cell>
          <cell r="AO1035">
            <v>9</v>
          </cell>
          <cell r="AP1035">
            <v>9</v>
          </cell>
          <cell r="AQ1035">
            <v>6</v>
          </cell>
          <cell r="AR1035">
            <v>0.2</v>
          </cell>
          <cell r="AS1035">
            <v>0</v>
          </cell>
          <cell r="AU1035">
            <v>3.6</v>
          </cell>
        </row>
        <row r="1036">
          <cell r="A1036">
            <v>1141</v>
          </cell>
          <cell r="B1036" t="str">
            <v>Picanha grelhada</v>
          </cell>
          <cell r="C1036" t="str">
            <v>Carne e produtos cárneos</v>
          </cell>
          <cell r="D1036" t="str">
            <v>Carne de mamiferos e de aves</v>
          </cell>
          <cell r="E1036" t="str">
            <v>Carne de mamíferos</v>
          </cell>
          <cell r="F1036">
            <v>194</v>
          </cell>
          <cell r="G1036">
            <v>809</v>
          </cell>
          <cell r="H1036">
            <v>11.9</v>
          </cell>
          <cell r="I1036">
            <v>4.5999999999999996</v>
          </cell>
          <cell r="J1036">
            <v>5.4</v>
          </cell>
          <cell r="K1036">
            <v>0.4</v>
          </cell>
          <cell r="L1036">
            <v>0.33500000000000002</v>
          </cell>
          <cell r="M1036">
            <v>0.6</v>
          </cell>
          <cell r="N1036">
            <v>0</v>
          </cell>
          <cell r="O1036">
            <v>0</v>
          </cell>
          <cell r="P1036">
            <v>0</v>
          </cell>
          <cell r="Q1036">
            <v>0</v>
          </cell>
          <cell r="R1036">
            <v>0</v>
          </cell>
          <cell r="S1036">
            <v>21.7</v>
          </cell>
          <cell r="T1036">
            <v>14</v>
          </cell>
          <cell r="U1036">
            <v>0</v>
          </cell>
          <cell r="V1036">
            <v>51.1</v>
          </cell>
          <cell r="W1036">
            <v>0</v>
          </cell>
          <cell r="X1036">
            <v>68</v>
          </cell>
          <cell r="Y1036">
            <v>0</v>
          </cell>
          <cell r="Z1036">
            <v>0</v>
          </cell>
          <cell r="AA1036">
            <v>0.5</v>
          </cell>
          <cell r="AB1036">
            <v>0.04</v>
          </cell>
          <cell r="AC1036">
            <v>0.09</v>
          </cell>
          <cell r="AD1036">
            <v>0.17</v>
          </cell>
          <cell r="AE1036">
            <v>3.9</v>
          </cell>
          <cell r="AF1036">
            <v>8.48</v>
          </cell>
          <cell r="AG1036">
            <v>4.58</v>
          </cell>
          <cell r="AH1036">
            <v>0.48</v>
          </cell>
          <cell r="AI1036">
            <v>2.2000000000000002</v>
          </cell>
          <cell r="AJ1036">
            <v>0</v>
          </cell>
          <cell r="AK1036">
            <v>25</v>
          </cell>
          <cell r="AL1036">
            <v>13.9</v>
          </cell>
          <cell r="AM1036">
            <v>5430</v>
          </cell>
          <cell r="AN1036">
            <v>380</v>
          </cell>
          <cell r="AO1036">
            <v>16</v>
          </cell>
          <cell r="AP1036">
            <v>250</v>
          </cell>
          <cell r="AQ1036">
            <v>65</v>
          </cell>
          <cell r="AR1036">
            <v>2</v>
          </cell>
          <cell r="AS1036">
            <v>3.9</v>
          </cell>
        </row>
        <row r="1037">
          <cell r="A1037">
            <v>1900000081</v>
          </cell>
          <cell r="B1037" t="str">
            <v>Picles de pepino</v>
          </cell>
          <cell r="C1037" t="str">
            <v>Produtos hortícolas e derivados</v>
          </cell>
          <cell r="D1037" t="str">
            <v>Produtos hortícolas transformados ou em conserva e produtos similares</v>
          </cell>
          <cell r="E1037" t="str">
            <v>Hortícolas fermentados ou em conserva</v>
          </cell>
          <cell r="F1037">
            <v>74</v>
          </cell>
          <cell r="G1037">
            <v>312</v>
          </cell>
          <cell r="H1037">
            <v>0.5</v>
          </cell>
          <cell r="I1037">
            <v>0.2</v>
          </cell>
          <cell r="J1037">
            <v>0</v>
          </cell>
          <cell r="K1037">
            <v>0.2</v>
          </cell>
          <cell r="L1037">
            <v>0.1</v>
          </cell>
          <cell r="M1037">
            <v>0</v>
          </cell>
          <cell r="N1037">
            <v>16.5</v>
          </cell>
          <cell r="O1037">
            <v>12.5</v>
          </cell>
          <cell r="P1037">
            <v>0</v>
          </cell>
          <cell r="Q1037">
            <v>0.1</v>
          </cell>
          <cell r="R1037">
            <v>0.5</v>
          </cell>
          <cell r="S1037">
            <v>0.5</v>
          </cell>
          <cell r="T1037">
            <v>0.7</v>
          </cell>
          <cell r="U1037">
            <v>0</v>
          </cell>
          <cell r="V1037">
            <v>82</v>
          </cell>
          <cell r="W1037">
            <v>0</v>
          </cell>
          <cell r="X1037">
            <v>0</v>
          </cell>
          <cell r="Y1037">
            <v>1</v>
          </cell>
          <cell r="Z1037">
            <v>7</v>
          </cell>
          <cell r="AA1037">
            <v>0</v>
          </cell>
          <cell r="AB1037">
            <v>0.1</v>
          </cell>
          <cell r="AC1037">
            <v>0.01</v>
          </cell>
          <cell r="AD1037">
            <v>0.02</v>
          </cell>
          <cell r="AE1037">
            <v>0.04</v>
          </cell>
          <cell r="AF1037">
            <v>2.04</v>
          </cell>
          <cell r="AG1037">
            <v>2</v>
          </cell>
          <cell r="AH1037">
            <v>0.01</v>
          </cell>
          <cell r="AI1037">
            <v>0</v>
          </cell>
          <cell r="AJ1037">
            <v>4</v>
          </cell>
          <cell r="AK1037">
            <v>8</v>
          </cell>
          <cell r="AL1037">
            <v>0.43</v>
          </cell>
          <cell r="AM1037">
            <v>290</v>
          </cell>
          <cell r="AN1037">
            <v>99</v>
          </cell>
          <cell r="AO1037">
            <v>15</v>
          </cell>
          <cell r="AP1037">
            <v>15</v>
          </cell>
          <cell r="AQ1037">
            <v>6.5</v>
          </cell>
          <cell r="AR1037">
            <v>0.6</v>
          </cell>
          <cell r="AS1037">
            <v>0.2</v>
          </cell>
          <cell r="AT1037">
            <v>0.3</v>
          </cell>
          <cell r="AU1037">
            <v>1</v>
          </cell>
        </row>
        <row r="1038">
          <cell r="A1038">
            <v>1900000046</v>
          </cell>
          <cell r="B1038" t="str">
            <v>Pimenta branca</v>
          </cell>
          <cell r="C1038" t="str">
            <v>Leguminosas, frutos de casca rija, sementes oleaginosas e especiarias</v>
          </cell>
          <cell r="D1038" t="str">
            <v xml:space="preserve">Especiarias </v>
          </cell>
          <cell r="E1038" t="str">
            <v>Especiarias de frutos</v>
          </cell>
          <cell r="F1038">
            <v>306</v>
          </cell>
          <cell r="G1038">
            <v>1290</v>
          </cell>
          <cell r="H1038">
            <v>2.1</v>
          </cell>
          <cell r="I1038">
            <v>0.6</v>
          </cell>
          <cell r="J1038">
            <v>0.8</v>
          </cell>
          <cell r="K1038">
            <v>0.6</v>
          </cell>
          <cell r="L1038">
            <v>0.496</v>
          </cell>
          <cell r="M1038">
            <v>0</v>
          </cell>
          <cell r="N1038">
            <v>48.3</v>
          </cell>
          <cell r="O1038">
            <v>0.6</v>
          </cell>
          <cell r="P1038">
            <v>0</v>
          </cell>
          <cell r="Q1038">
            <v>0</v>
          </cell>
          <cell r="R1038">
            <v>26.2</v>
          </cell>
          <cell r="S1038">
            <v>10.4</v>
          </cell>
          <cell r="T1038">
            <v>0</v>
          </cell>
          <cell r="U1038">
            <v>0</v>
          </cell>
          <cell r="V1038">
            <v>11.4</v>
          </cell>
          <cell r="W1038">
            <v>0</v>
          </cell>
          <cell r="X1038">
            <v>0</v>
          </cell>
          <cell r="Y1038">
            <v>0</v>
          </cell>
          <cell r="Z1038">
            <v>0</v>
          </cell>
          <cell r="AA1038">
            <v>0</v>
          </cell>
          <cell r="AB1038">
            <v>1</v>
          </cell>
          <cell r="AC1038">
            <v>0.02</v>
          </cell>
          <cell r="AD1038">
            <v>0.13</v>
          </cell>
          <cell r="AE1038">
            <v>0.21</v>
          </cell>
          <cell r="AF1038">
            <v>1.51</v>
          </cell>
          <cell r="AG1038">
            <v>1.3</v>
          </cell>
          <cell r="AH1038">
            <v>0.1</v>
          </cell>
          <cell r="AI1038">
            <v>0</v>
          </cell>
          <cell r="AJ1038">
            <v>21</v>
          </cell>
          <cell r="AK1038">
            <v>10</v>
          </cell>
          <cell r="AL1038">
            <v>1.6</v>
          </cell>
          <cell r="AM1038">
            <v>5</v>
          </cell>
          <cell r="AN1038">
            <v>73</v>
          </cell>
          <cell r="AO1038">
            <v>270</v>
          </cell>
          <cell r="AP1038">
            <v>180</v>
          </cell>
          <cell r="AQ1038">
            <v>90</v>
          </cell>
          <cell r="AR1038">
            <v>14</v>
          </cell>
          <cell r="AS1038">
            <v>1.1000000000000001</v>
          </cell>
          <cell r="AT1038">
            <v>3.1</v>
          </cell>
        </row>
        <row r="1039">
          <cell r="A1039">
            <v>961</v>
          </cell>
          <cell r="B1039" t="str">
            <v>Pimenta moída</v>
          </cell>
          <cell r="C1039" t="str">
            <v>Leguminosas, frutos de casca rija, sementes oleaginosas e especiarias</v>
          </cell>
          <cell r="D1039" t="str">
            <v xml:space="preserve">Especiarias </v>
          </cell>
          <cell r="E1039" t="str">
            <v>Especiarias de frutos</v>
          </cell>
          <cell r="F1039">
            <v>273</v>
          </cell>
          <cell r="G1039">
            <v>1140</v>
          </cell>
          <cell r="H1039">
            <v>2.7</v>
          </cell>
          <cell r="I1039">
            <v>0.9</v>
          </cell>
          <cell r="J1039">
            <v>0.9</v>
          </cell>
          <cell r="K1039">
            <v>1</v>
          </cell>
          <cell r="L1039">
            <v>0.8</v>
          </cell>
          <cell r="M1039">
            <v>0</v>
          </cell>
          <cell r="N1039">
            <v>38.299999999999997</v>
          </cell>
          <cell r="O1039">
            <v>38.299999999999997</v>
          </cell>
          <cell r="P1039">
            <v>0</v>
          </cell>
          <cell r="Q1039">
            <v>0</v>
          </cell>
          <cell r="R1039">
            <v>26.5</v>
          </cell>
          <cell r="S1039">
            <v>10.7</v>
          </cell>
          <cell r="T1039">
            <v>0.1</v>
          </cell>
          <cell r="U1039">
            <v>0</v>
          </cell>
          <cell r="V1039">
            <v>11</v>
          </cell>
          <cell r="W1039">
            <v>0</v>
          </cell>
          <cell r="X1039">
            <v>0</v>
          </cell>
          <cell r="Y1039">
            <v>19</v>
          </cell>
          <cell r="Z1039">
            <v>114</v>
          </cell>
          <cell r="AA1039">
            <v>0</v>
          </cell>
          <cell r="AB1039">
            <v>1</v>
          </cell>
          <cell r="AC1039">
            <v>7.0000000000000007E-2</v>
          </cell>
          <cell r="AD1039">
            <v>0.18</v>
          </cell>
          <cell r="AE1039">
            <v>0.68</v>
          </cell>
          <cell r="AF1039">
            <v>2</v>
          </cell>
          <cell r="AG1039">
            <v>1.3</v>
          </cell>
          <cell r="AH1039">
            <v>0.34</v>
          </cell>
          <cell r="AI1039">
            <v>0</v>
          </cell>
          <cell r="AJ1039">
            <v>21</v>
          </cell>
          <cell r="AK1039">
            <v>10</v>
          </cell>
          <cell r="AL1039">
            <v>2.96</v>
          </cell>
          <cell r="AM1039">
            <v>25</v>
          </cell>
          <cell r="AN1039">
            <v>670</v>
          </cell>
          <cell r="AO1039">
            <v>350</v>
          </cell>
          <cell r="AP1039">
            <v>180</v>
          </cell>
          <cell r="AQ1039">
            <v>140</v>
          </cell>
          <cell r="AR1039">
            <v>22</v>
          </cell>
          <cell r="AS1039">
            <v>1.3</v>
          </cell>
        </row>
        <row r="1040">
          <cell r="A1040">
            <v>1900000047</v>
          </cell>
          <cell r="B1040" t="str">
            <v>Pimenta preta</v>
          </cell>
          <cell r="C1040" t="str">
            <v>Leguminosas, frutos de casca rija, sementes oleaginosas e especiarias</v>
          </cell>
          <cell r="D1040" t="str">
            <v xml:space="preserve">Especiarias </v>
          </cell>
          <cell r="E1040" t="str">
            <v>Especiarias de frutos</v>
          </cell>
          <cell r="F1040">
            <v>302</v>
          </cell>
          <cell r="G1040">
            <v>1270</v>
          </cell>
          <cell r="H1040">
            <v>3.3</v>
          </cell>
          <cell r="I1040">
            <v>1.4</v>
          </cell>
          <cell r="J1040">
            <v>0.7</v>
          </cell>
          <cell r="K1040">
            <v>1</v>
          </cell>
          <cell r="L1040">
            <v>0.8</v>
          </cell>
          <cell r="M1040">
            <v>0</v>
          </cell>
          <cell r="N1040">
            <v>44.5</v>
          </cell>
          <cell r="O1040">
            <v>0.6</v>
          </cell>
          <cell r="P1040">
            <v>0</v>
          </cell>
          <cell r="Q1040">
            <v>0</v>
          </cell>
          <cell r="R1040">
            <v>25.9</v>
          </cell>
          <cell r="S1040">
            <v>10.7</v>
          </cell>
          <cell r="T1040">
            <v>0.1</v>
          </cell>
          <cell r="U1040">
            <v>0</v>
          </cell>
          <cell r="V1040">
            <v>11.5</v>
          </cell>
          <cell r="W1040">
            <v>0</v>
          </cell>
          <cell r="X1040">
            <v>0</v>
          </cell>
          <cell r="Y1040">
            <v>55</v>
          </cell>
          <cell r="Z1040">
            <v>329</v>
          </cell>
          <cell r="AA1040">
            <v>0</v>
          </cell>
          <cell r="AB1040">
            <v>0.72</v>
          </cell>
          <cell r="AC1040">
            <v>0.11</v>
          </cell>
          <cell r="AD1040">
            <v>0.21</v>
          </cell>
          <cell r="AE1040">
            <v>1.1200000000000001</v>
          </cell>
          <cell r="AF1040">
            <v>2.42</v>
          </cell>
          <cell r="AG1040">
            <v>1.3</v>
          </cell>
          <cell r="AH1040">
            <v>0.32</v>
          </cell>
          <cell r="AI1040">
            <v>0</v>
          </cell>
          <cell r="AJ1040">
            <v>10.5</v>
          </cell>
          <cell r="AK1040">
            <v>13.5</v>
          </cell>
          <cell r="AL1040">
            <v>4.3</v>
          </cell>
          <cell r="AM1040">
            <v>32</v>
          </cell>
          <cell r="AN1040">
            <v>1290</v>
          </cell>
          <cell r="AO1040">
            <v>440</v>
          </cell>
          <cell r="AP1040">
            <v>170</v>
          </cell>
          <cell r="AQ1040">
            <v>180</v>
          </cell>
          <cell r="AR1040">
            <v>19</v>
          </cell>
          <cell r="AS1040">
            <v>1.3</v>
          </cell>
          <cell r="AT1040">
            <v>4</v>
          </cell>
        </row>
        <row r="1041">
          <cell r="A1041">
            <v>612</v>
          </cell>
          <cell r="B1041" t="str">
            <v>Pimento cru</v>
          </cell>
          <cell r="C1041" t="str">
            <v>Produtos hortícolas e derivados</v>
          </cell>
          <cell r="D1041" t="str">
            <v>Frutos de hortícolas</v>
          </cell>
          <cell r="E1041" t="str">
            <v>Solanaceas</v>
          </cell>
          <cell r="F1041">
            <v>27</v>
          </cell>
          <cell r="G1041">
            <v>111</v>
          </cell>
          <cell r="H1041">
            <v>0.6</v>
          </cell>
          <cell r="I1041">
            <v>0.1</v>
          </cell>
          <cell r="J1041">
            <v>0</v>
          </cell>
          <cell r="K1041">
            <v>0.3</v>
          </cell>
          <cell r="L1041">
            <v>0.3</v>
          </cell>
          <cell r="M1041">
            <v>0</v>
          </cell>
          <cell r="N1041">
            <v>2.7</v>
          </cell>
          <cell r="O1041">
            <v>2.5</v>
          </cell>
          <cell r="P1041">
            <v>0.1</v>
          </cell>
          <cell r="Q1041">
            <v>0.1</v>
          </cell>
          <cell r="R1041">
            <v>2</v>
          </cell>
          <cell r="S1041">
            <v>1.6</v>
          </cell>
          <cell r="T1041">
            <v>0</v>
          </cell>
          <cell r="U1041">
            <v>0</v>
          </cell>
          <cell r="V1041">
            <v>92.8</v>
          </cell>
          <cell r="W1041">
            <v>0</v>
          </cell>
          <cell r="X1041">
            <v>0</v>
          </cell>
          <cell r="Y1041">
            <v>217</v>
          </cell>
          <cell r="Z1041">
            <v>1300</v>
          </cell>
          <cell r="AA1041">
            <v>0</v>
          </cell>
          <cell r="AB1041">
            <v>0.8</v>
          </cell>
          <cell r="AC1041">
            <v>0.02</v>
          </cell>
          <cell r="AD1041">
            <v>0.01</v>
          </cell>
          <cell r="AE1041">
            <v>0.6</v>
          </cell>
          <cell r="AF1041">
            <v>0.8</v>
          </cell>
          <cell r="AG1041">
            <v>0.2</v>
          </cell>
          <cell r="AH1041">
            <v>0.31</v>
          </cell>
          <cell r="AI1041">
            <v>0</v>
          </cell>
          <cell r="AJ1041">
            <v>90</v>
          </cell>
          <cell r="AK1041">
            <v>28</v>
          </cell>
          <cell r="AL1041">
            <v>0.4</v>
          </cell>
          <cell r="AM1041">
            <v>4</v>
          </cell>
          <cell r="AN1041">
            <v>120</v>
          </cell>
          <cell r="AO1041">
            <v>9</v>
          </cell>
          <cell r="AP1041">
            <v>24</v>
          </cell>
          <cell r="AQ1041">
            <v>10</v>
          </cell>
          <cell r="AR1041">
            <v>0.6</v>
          </cell>
          <cell r="AS1041">
            <v>0.2</v>
          </cell>
          <cell r="AU1041">
            <v>0.4</v>
          </cell>
        </row>
        <row r="1042">
          <cell r="A1042">
            <v>613</v>
          </cell>
          <cell r="B1042" t="str">
            <v>Pimento grelhado</v>
          </cell>
          <cell r="C1042" t="str">
            <v>Produtos hortícolas e derivados</v>
          </cell>
          <cell r="D1042" t="str">
            <v>Frutos de hortícolas</v>
          </cell>
          <cell r="E1042" t="str">
            <v>Solanaceas</v>
          </cell>
          <cell r="F1042">
            <v>37</v>
          </cell>
          <cell r="G1042">
            <v>153</v>
          </cell>
          <cell r="H1042">
            <v>0.6</v>
          </cell>
          <cell r="I1042">
            <v>0.1</v>
          </cell>
          <cell r="J1042">
            <v>0</v>
          </cell>
          <cell r="K1042">
            <v>0.3</v>
          </cell>
          <cell r="L1042">
            <v>0.3</v>
          </cell>
          <cell r="M1042">
            <v>0</v>
          </cell>
          <cell r="N1042">
            <v>3.7</v>
          </cell>
          <cell r="O1042">
            <v>3.5</v>
          </cell>
          <cell r="P1042">
            <v>0.1</v>
          </cell>
          <cell r="Q1042">
            <v>0.1</v>
          </cell>
          <cell r="R1042">
            <v>2.8</v>
          </cell>
          <cell r="S1042">
            <v>2.7</v>
          </cell>
          <cell r="T1042">
            <v>0</v>
          </cell>
          <cell r="U1042">
            <v>0</v>
          </cell>
          <cell r="V1042">
            <v>89.6</v>
          </cell>
          <cell r="W1042">
            <v>0</v>
          </cell>
          <cell r="X1042">
            <v>0</v>
          </cell>
          <cell r="Y1042">
            <v>383</v>
          </cell>
          <cell r="Z1042">
            <v>2300</v>
          </cell>
          <cell r="AA1042">
            <v>0</v>
          </cell>
          <cell r="AB1042">
            <v>1.4</v>
          </cell>
          <cell r="AC1042">
            <v>0.03</v>
          </cell>
          <cell r="AD1042">
            <v>0.01</v>
          </cell>
          <cell r="AE1042">
            <v>0.8</v>
          </cell>
          <cell r="AF1042">
            <v>1</v>
          </cell>
          <cell r="AG1042">
            <v>0.2</v>
          </cell>
          <cell r="AH1042">
            <v>0.4</v>
          </cell>
          <cell r="AI1042">
            <v>0</v>
          </cell>
          <cell r="AJ1042">
            <v>108</v>
          </cell>
          <cell r="AK1042">
            <v>28</v>
          </cell>
          <cell r="AL1042">
            <v>0.5</v>
          </cell>
          <cell r="AM1042">
            <v>6</v>
          </cell>
          <cell r="AN1042">
            <v>120</v>
          </cell>
          <cell r="AO1042">
            <v>17</v>
          </cell>
          <cell r="AP1042">
            <v>43</v>
          </cell>
          <cell r="AQ1042">
            <v>12</v>
          </cell>
          <cell r="AR1042">
            <v>0.9</v>
          </cell>
          <cell r="AS1042">
            <v>0.3</v>
          </cell>
          <cell r="AU1042">
            <v>0.4</v>
          </cell>
        </row>
        <row r="1043">
          <cell r="A1043">
            <v>709</v>
          </cell>
          <cell r="B1043" t="str">
            <v>Pinhão, miolo</v>
          </cell>
          <cell r="C1043" t="str">
            <v>Leguminosas, frutos de casca rija, sementes oleaginosas e especiarias</v>
          </cell>
          <cell r="D1043" t="str">
            <v>Frutos de casca rija, sementes oleaginosas e frutos oleaginosos</v>
          </cell>
          <cell r="E1043" t="str">
            <v>Frutos de casca rija</v>
          </cell>
          <cell r="F1043">
            <v>622</v>
          </cell>
          <cell r="G1043">
            <v>2580</v>
          </cell>
          <cell r="H1043">
            <v>51.7</v>
          </cell>
          <cell r="I1043">
            <v>3.5</v>
          </cell>
          <cell r="J1043">
            <v>15</v>
          </cell>
          <cell r="K1043">
            <v>31</v>
          </cell>
          <cell r="L1043">
            <v>30</v>
          </cell>
          <cell r="M1043">
            <v>0</v>
          </cell>
          <cell r="N1043">
            <v>5</v>
          </cell>
          <cell r="O1043">
            <v>2.4</v>
          </cell>
          <cell r="P1043">
            <v>0</v>
          </cell>
          <cell r="Q1043">
            <v>2.6</v>
          </cell>
          <cell r="R1043">
            <v>1.9</v>
          </cell>
          <cell r="S1043">
            <v>33.200000000000003</v>
          </cell>
          <cell r="T1043">
            <v>0</v>
          </cell>
          <cell r="U1043">
            <v>0</v>
          </cell>
          <cell r="V1043">
            <v>4.3</v>
          </cell>
          <cell r="W1043">
            <v>0</v>
          </cell>
          <cell r="X1043">
            <v>0</v>
          </cell>
          <cell r="Y1043">
            <v>0</v>
          </cell>
          <cell r="Z1043">
            <v>0</v>
          </cell>
          <cell r="AA1043">
            <v>0</v>
          </cell>
          <cell r="AB1043">
            <v>10</v>
          </cell>
          <cell r="AC1043">
            <v>0.39</v>
          </cell>
          <cell r="AD1043">
            <v>0.22</v>
          </cell>
          <cell r="AE1043">
            <v>2.7</v>
          </cell>
          <cell r="AF1043">
            <v>8.9</v>
          </cell>
          <cell r="AG1043">
            <v>6.2</v>
          </cell>
          <cell r="AH1043">
            <v>0.11</v>
          </cell>
          <cell r="AI1043">
            <v>0</v>
          </cell>
          <cell r="AJ1043">
            <v>0</v>
          </cell>
          <cell r="AK1043">
            <v>57</v>
          </cell>
          <cell r="AL1043">
            <v>4.26</v>
          </cell>
          <cell r="AM1043">
            <v>1</v>
          </cell>
          <cell r="AN1043">
            <v>780</v>
          </cell>
          <cell r="AO1043">
            <v>54</v>
          </cell>
          <cell r="AP1043">
            <v>350</v>
          </cell>
          <cell r="AQ1043">
            <v>270</v>
          </cell>
          <cell r="AR1043">
            <v>4.7</v>
          </cell>
          <cell r="AS1043">
            <v>6.5</v>
          </cell>
        </row>
        <row r="1044">
          <cell r="A1044">
            <v>710</v>
          </cell>
          <cell r="B1044" t="str">
            <v>Pistácio torrado e salgado</v>
          </cell>
          <cell r="C1044" t="str">
            <v>Leguminosas, frutos de casca rija, sementes oleaginosas e especiarias</v>
          </cell>
          <cell r="D1044" t="str">
            <v>Frutos de casca rija, sementes oleaginosas e frutos oleaginosos</v>
          </cell>
          <cell r="E1044" t="str">
            <v>Frutos de casca rija</v>
          </cell>
          <cell r="F1044">
            <v>616</v>
          </cell>
          <cell r="G1044">
            <v>2550</v>
          </cell>
          <cell r="H1044">
            <v>53</v>
          </cell>
          <cell r="I1044">
            <v>6.7</v>
          </cell>
          <cell r="J1044">
            <v>35.700000000000003</v>
          </cell>
          <cell r="K1044">
            <v>8</v>
          </cell>
          <cell r="L1044">
            <v>7.7</v>
          </cell>
          <cell r="M1044">
            <v>0</v>
          </cell>
          <cell r="N1044">
            <v>12.6</v>
          </cell>
          <cell r="O1044">
            <v>8.8000000000000007</v>
          </cell>
          <cell r="P1044">
            <v>0</v>
          </cell>
          <cell r="Q1044">
            <v>3.8</v>
          </cell>
          <cell r="R1044">
            <v>8.5</v>
          </cell>
          <cell r="S1044">
            <v>18</v>
          </cell>
          <cell r="T1044">
            <v>1.6</v>
          </cell>
          <cell r="U1044">
            <v>0</v>
          </cell>
          <cell r="V1044">
            <v>3</v>
          </cell>
          <cell r="W1044">
            <v>0</v>
          </cell>
          <cell r="X1044">
            <v>0</v>
          </cell>
          <cell r="Y1044">
            <v>23</v>
          </cell>
          <cell r="Z1044">
            <v>140</v>
          </cell>
          <cell r="AA1044">
            <v>0</v>
          </cell>
          <cell r="AB1044">
            <v>5.2</v>
          </cell>
          <cell r="AC1044">
            <v>0.59</v>
          </cell>
          <cell r="AD1044">
            <v>0.2</v>
          </cell>
          <cell r="AE1044">
            <v>1.3</v>
          </cell>
          <cell r="AF1044">
            <v>5.3</v>
          </cell>
          <cell r="AG1044">
            <v>4</v>
          </cell>
          <cell r="AH1044">
            <v>0.26</v>
          </cell>
          <cell r="AI1044">
            <v>0</v>
          </cell>
          <cell r="AJ1044">
            <v>0</v>
          </cell>
          <cell r="AK1044">
            <v>58</v>
          </cell>
          <cell r="AL1044">
            <v>4.9000000000000004</v>
          </cell>
          <cell r="AM1044">
            <v>650</v>
          </cell>
          <cell r="AN1044">
            <v>1050</v>
          </cell>
          <cell r="AO1044">
            <v>140</v>
          </cell>
          <cell r="AP1044">
            <v>500</v>
          </cell>
          <cell r="AQ1044">
            <v>160</v>
          </cell>
          <cell r="AR1044">
            <v>7</v>
          </cell>
          <cell r="AS1044">
            <v>2.2000000000000002</v>
          </cell>
        </row>
        <row r="1045">
          <cell r="A1045">
            <v>1900000051</v>
          </cell>
          <cell r="B1045" t="str">
            <v>Pistácio torrado, sem sal</v>
          </cell>
          <cell r="C1045" t="str">
            <v>Leguminosas, frutos de casca rija, sementes oleaginosas e especiarias</v>
          </cell>
          <cell r="D1045" t="str">
            <v>Frutos de casca rija, sementes oleaginosas e frutos oleaginosos</v>
          </cell>
          <cell r="E1045" t="str">
            <v>Frutos de casca rija</v>
          </cell>
          <cell r="F1045">
            <v>616</v>
          </cell>
          <cell r="G1045">
            <v>2550</v>
          </cell>
          <cell r="H1045">
            <v>53</v>
          </cell>
          <cell r="I1045">
            <v>6.7</v>
          </cell>
          <cell r="J1045">
            <v>35.700000000000003</v>
          </cell>
          <cell r="K1045">
            <v>8</v>
          </cell>
          <cell r="L1045">
            <v>7.7</v>
          </cell>
          <cell r="M1045">
            <v>0</v>
          </cell>
          <cell r="N1045">
            <v>12.6</v>
          </cell>
          <cell r="O1045">
            <v>8.8000000000000007</v>
          </cell>
          <cell r="P1045">
            <v>0</v>
          </cell>
          <cell r="Q1045">
            <v>3.8</v>
          </cell>
          <cell r="R1045">
            <v>8.5</v>
          </cell>
          <cell r="S1045">
            <v>18</v>
          </cell>
          <cell r="T1045">
            <v>0</v>
          </cell>
          <cell r="U1045">
            <v>0</v>
          </cell>
          <cell r="V1045">
            <v>3.9</v>
          </cell>
          <cell r="W1045">
            <v>0</v>
          </cell>
          <cell r="X1045">
            <v>0</v>
          </cell>
          <cell r="Y1045">
            <v>23</v>
          </cell>
          <cell r="Z1045">
            <v>140</v>
          </cell>
          <cell r="AA1045">
            <v>0</v>
          </cell>
          <cell r="AB1045">
            <v>5.2</v>
          </cell>
          <cell r="AC1045">
            <v>0.59</v>
          </cell>
          <cell r="AD1045">
            <v>0.2</v>
          </cell>
          <cell r="AE1045">
            <v>1.3</v>
          </cell>
          <cell r="AF1045">
            <v>5.3</v>
          </cell>
          <cell r="AG1045">
            <v>4</v>
          </cell>
          <cell r="AH1045">
            <v>0.26</v>
          </cell>
          <cell r="AI1045">
            <v>0</v>
          </cell>
          <cell r="AJ1045">
            <v>0</v>
          </cell>
          <cell r="AK1045">
            <v>58</v>
          </cell>
          <cell r="AL1045">
            <v>4.25</v>
          </cell>
          <cell r="AM1045">
            <v>1</v>
          </cell>
          <cell r="AN1045">
            <v>1050</v>
          </cell>
          <cell r="AO1045">
            <v>140</v>
          </cell>
          <cell r="AP1045">
            <v>500</v>
          </cell>
          <cell r="AQ1045">
            <v>160</v>
          </cell>
          <cell r="AR1045">
            <v>7</v>
          </cell>
          <cell r="AS1045">
            <v>2.2000000000000002</v>
          </cell>
          <cell r="AT1045">
            <v>8</v>
          </cell>
        </row>
        <row r="1046">
          <cell r="A1046">
            <v>954</v>
          </cell>
          <cell r="B1046" t="str">
            <v>Pizza de queijo e tomate</v>
          </cell>
          <cell r="C1046" t="str">
            <v>Pratos compostos</v>
          </cell>
          <cell r="D1046" t="str">
            <v>Pratos, incl. refeições prontas a comer (excluindo sopas e saladas)</v>
          </cell>
          <cell r="E1046" t="str">
            <v>Sanduíches, pizzas e outros produtos similares recheados</v>
          </cell>
          <cell r="F1046">
            <v>271</v>
          </cell>
          <cell r="G1046">
            <v>1140</v>
          </cell>
          <cell r="H1046">
            <v>10.1</v>
          </cell>
          <cell r="I1046">
            <v>3.3</v>
          </cell>
          <cell r="J1046">
            <v>4.5999999999999996</v>
          </cell>
          <cell r="K1046">
            <v>0.8</v>
          </cell>
          <cell r="L1046">
            <v>0.76</v>
          </cell>
          <cell r="M1046">
            <v>0.3</v>
          </cell>
          <cell r="N1046">
            <v>33.200000000000003</v>
          </cell>
          <cell r="O1046">
            <v>2.2000000000000002</v>
          </cell>
          <cell r="P1046">
            <v>0</v>
          </cell>
          <cell r="Q1046">
            <v>31</v>
          </cell>
          <cell r="R1046">
            <v>2.2999999999999998</v>
          </cell>
          <cell r="S1046">
            <v>10.5</v>
          </cell>
          <cell r="T1046">
            <v>1</v>
          </cell>
          <cell r="U1046">
            <v>0</v>
          </cell>
          <cell r="V1046">
            <v>41.7</v>
          </cell>
          <cell r="W1046">
            <v>0.3</v>
          </cell>
          <cell r="X1046">
            <v>15</v>
          </cell>
          <cell r="Y1046">
            <v>82</v>
          </cell>
          <cell r="Z1046">
            <v>260</v>
          </cell>
          <cell r="AA1046">
            <v>0.1</v>
          </cell>
          <cell r="AB1046">
            <v>1.36</v>
          </cell>
          <cell r="AC1046">
            <v>7.0000000000000007E-2</v>
          </cell>
          <cell r="AD1046">
            <v>0.13</v>
          </cell>
          <cell r="AE1046">
            <v>1.1000000000000001</v>
          </cell>
          <cell r="AF1046">
            <v>3.43</v>
          </cell>
          <cell r="AG1046">
            <v>2.3199999999999998</v>
          </cell>
          <cell r="AH1046">
            <v>0.14000000000000001</v>
          </cell>
          <cell r="AI1046">
            <v>0.23</v>
          </cell>
          <cell r="AJ1046">
            <v>6.5</v>
          </cell>
          <cell r="AK1046">
            <v>29</v>
          </cell>
          <cell r="AL1046">
            <v>1.93</v>
          </cell>
          <cell r="AM1046">
            <v>400</v>
          </cell>
          <cell r="AN1046">
            <v>210</v>
          </cell>
          <cell r="AO1046">
            <v>240</v>
          </cell>
          <cell r="AP1046">
            <v>230</v>
          </cell>
          <cell r="AQ1046">
            <v>32</v>
          </cell>
          <cell r="AR1046">
            <v>1.2</v>
          </cell>
          <cell r="AS1046">
            <v>1.2</v>
          </cell>
        </row>
        <row r="1047">
          <cell r="A1047">
            <v>955</v>
          </cell>
          <cell r="B1047" t="str">
            <v>Pizza de queijo, tomate e fiambre</v>
          </cell>
          <cell r="C1047" t="str">
            <v>Pratos compostos</v>
          </cell>
          <cell r="D1047" t="str">
            <v>Pratos, incl. refeições prontas a comer (excluindo sopas e saladas)</v>
          </cell>
          <cell r="E1047" t="str">
            <v>Sanduíches, pizzas e outros produtos similares recheados</v>
          </cell>
          <cell r="F1047">
            <v>281</v>
          </cell>
          <cell r="G1047">
            <v>1180</v>
          </cell>
          <cell r="H1047">
            <v>12.5</v>
          </cell>
          <cell r="I1047">
            <v>4.2</v>
          </cell>
          <cell r="J1047">
            <v>5.8</v>
          </cell>
          <cell r="K1047">
            <v>1.2</v>
          </cell>
          <cell r="L1047">
            <v>1.05</v>
          </cell>
          <cell r="M1047">
            <v>0.3</v>
          </cell>
          <cell r="N1047">
            <v>29.2</v>
          </cell>
          <cell r="O1047">
            <v>2</v>
          </cell>
          <cell r="P1047">
            <v>0</v>
          </cell>
          <cell r="Q1047">
            <v>27.3</v>
          </cell>
          <cell r="R1047">
            <v>2</v>
          </cell>
          <cell r="S1047">
            <v>11.7</v>
          </cell>
          <cell r="T1047">
            <v>1.5</v>
          </cell>
          <cell r="U1047">
            <v>0</v>
          </cell>
          <cell r="V1047">
            <v>42</v>
          </cell>
          <cell r="W1047">
            <v>0.2</v>
          </cell>
          <cell r="X1047">
            <v>23</v>
          </cell>
          <cell r="Y1047">
            <v>72</v>
          </cell>
          <cell r="Z1047">
            <v>229</v>
          </cell>
          <cell r="AA1047">
            <v>0</v>
          </cell>
          <cell r="AB1047">
            <v>1.22</v>
          </cell>
          <cell r="AC1047">
            <v>0.12</v>
          </cell>
          <cell r="AD1047">
            <v>0.13</v>
          </cell>
          <cell r="AE1047">
            <v>1.3</v>
          </cell>
          <cell r="AF1047">
            <v>3.91</v>
          </cell>
          <cell r="AG1047">
            <v>2.44</v>
          </cell>
          <cell r="AH1047">
            <v>0.15</v>
          </cell>
          <cell r="AI1047">
            <v>0.32</v>
          </cell>
          <cell r="AJ1047">
            <v>5.7</v>
          </cell>
          <cell r="AK1047">
            <v>25</v>
          </cell>
          <cell r="AL1047">
            <v>2.2999999999999998</v>
          </cell>
          <cell r="AM1047">
            <v>580</v>
          </cell>
          <cell r="AN1047">
            <v>220</v>
          </cell>
          <cell r="AO1047">
            <v>220</v>
          </cell>
          <cell r="AP1047">
            <v>220</v>
          </cell>
          <cell r="AQ1047">
            <v>32</v>
          </cell>
          <cell r="AR1047">
            <v>1.2</v>
          </cell>
          <cell r="AS1047">
            <v>1.5</v>
          </cell>
        </row>
        <row r="1048">
          <cell r="A1048">
            <v>510</v>
          </cell>
          <cell r="B1048" t="str">
            <v>Pó achocolatado com alto teor de gordura</v>
          </cell>
          <cell r="C1048" t="str">
            <v>Açúcar e similares, confeitaria e sobremesas doces à base de água</v>
          </cell>
          <cell r="D1048" t="str">
            <v>Confeitaria incluindo chocolate</v>
          </cell>
          <cell r="E1048" t="str">
            <v>Chocolate e produtos de chocolate</v>
          </cell>
          <cell r="F1048">
            <v>428</v>
          </cell>
          <cell r="G1048">
            <v>1800</v>
          </cell>
          <cell r="H1048">
            <v>10.6</v>
          </cell>
          <cell r="I1048">
            <v>4.8</v>
          </cell>
          <cell r="J1048">
            <v>2.7</v>
          </cell>
          <cell r="K1048">
            <v>0.9</v>
          </cell>
          <cell r="L1048">
            <v>0.9</v>
          </cell>
          <cell r="M1048">
            <v>0</v>
          </cell>
          <cell r="N1048">
            <v>70.599999999999994</v>
          </cell>
          <cell r="O1048">
            <v>45.3</v>
          </cell>
          <cell r="P1048">
            <v>0</v>
          </cell>
          <cell r="Q1048">
            <v>25.3</v>
          </cell>
          <cell r="R1048">
            <v>1</v>
          </cell>
          <cell r="S1048">
            <v>12</v>
          </cell>
          <cell r="T1048">
            <v>0.9</v>
          </cell>
          <cell r="U1048">
            <v>0</v>
          </cell>
          <cell r="V1048">
            <v>1.8</v>
          </cell>
          <cell r="W1048">
            <v>0</v>
          </cell>
          <cell r="X1048">
            <v>4</v>
          </cell>
          <cell r="Y1048">
            <v>604</v>
          </cell>
          <cell r="Z1048">
            <v>0</v>
          </cell>
          <cell r="AA1048">
            <v>0</v>
          </cell>
          <cell r="AB1048">
            <v>6</v>
          </cell>
          <cell r="AC1048">
            <v>0.59</v>
          </cell>
          <cell r="AD1048">
            <v>1.7</v>
          </cell>
          <cell r="AE1048">
            <v>9.8000000000000007</v>
          </cell>
          <cell r="AF1048">
            <v>12</v>
          </cell>
          <cell r="AG1048">
            <v>2.6</v>
          </cell>
          <cell r="AH1048">
            <v>0.05</v>
          </cell>
          <cell r="AI1048">
            <v>0</v>
          </cell>
          <cell r="AJ1048">
            <v>12</v>
          </cell>
          <cell r="AK1048">
            <v>3</v>
          </cell>
          <cell r="AL1048">
            <v>4.1399999999999997</v>
          </cell>
          <cell r="AM1048">
            <v>350</v>
          </cell>
          <cell r="AN1048">
            <v>940</v>
          </cell>
          <cell r="AO1048">
            <v>420</v>
          </cell>
          <cell r="AP1048">
            <v>500</v>
          </cell>
          <cell r="AQ1048">
            <v>100</v>
          </cell>
          <cell r="AR1048">
            <v>5</v>
          </cell>
          <cell r="AS1048">
            <v>1.9</v>
          </cell>
        </row>
        <row r="1049">
          <cell r="A1049">
            <v>509</v>
          </cell>
          <cell r="B1049" t="str">
            <v>Pó achocolatado com baixo teor de gordura</v>
          </cell>
          <cell r="C1049" t="str">
            <v>Açúcar e similares, confeitaria e sobremesas doces à base de água</v>
          </cell>
          <cell r="D1049" t="str">
            <v>Confeitaria incluindo chocolate</v>
          </cell>
          <cell r="E1049" t="str">
            <v>Chocolate e produtos de chocolate</v>
          </cell>
          <cell r="F1049">
            <v>395</v>
          </cell>
          <cell r="G1049">
            <v>1680</v>
          </cell>
          <cell r="H1049">
            <v>2.5</v>
          </cell>
          <cell r="I1049">
            <v>1.1000000000000001</v>
          </cell>
          <cell r="J1049">
            <v>0.6</v>
          </cell>
          <cell r="K1049">
            <v>0.2</v>
          </cell>
          <cell r="L1049">
            <v>0.2</v>
          </cell>
          <cell r="M1049">
            <v>0</v>
          </cell>
          <cell r="N1049">
            <v>86.2</v>
          </cell>
          <cell r="O1049">
            <v>73.400000000000006</v>
          </cell>
          <cell r="P1049">
            <v>0</v>
          </cell>
          <cell r="Q1049">
            <v>12.8</v>
          </cell>
          <cell r="R1049">
            <v>1</v>
          </cell>
          <cell r="S1049">
            <v>6.5</v>
          </cell>
          <cell r="T1049">
            <v>0.6</v>
          </cell>
          <cell r="U1049">
            <v>0</v>
          </cell>
          <cell r="V1049">
            <v>1.2</v>
          </cell>
          <cell r="W1049">
            <v>0</v>
          </cell>
          <cell r="X1049">
            <v>0</v>
          </cell>
          <cell r="Y1049">
            <v>0</v>
          </cell>
          <cell r="Z1049">
            <v>0</v>
          </cell>
          <cell r="AA1049">
            <v>0</v>
          </cell>
          <cell r="AB1049">
            <v>0.1</v>
          </cell>
          <cell r="AC1049">
            <v>0.06</v>
          </cell>
          <cell r="AD1049">
            <v>2.2000000000000002</v>
          </cell>
          <cell r="AE1049">
            <v>7.9</v>
          </cell>
          <cell r="AF1049">
            <v>9.8000000000000007</v>
          </cell>
          <cell r="AG1049">
            <v>1.9</v>
          </cell>
          <cell r="AH1049">
            <v>0.05</v>
          </cell>
          <cell r="AI1049">
            <v>0</v>
          </cell>
          <cell r="AJ1049">
            <v>12</v>
          </cell>
          <cell r="AK1049">
            <v>3</v>
          </cell>
          <cell r="AL1049">
            <v>3.3</v>
          </cell>
          <cell r="AM1049">
            <v>220</v>
          </cell>
          <cell r="AN1049">
            <v>730</v>
          </cell>
          <cell r="AO1049">
            <v>120</v>
          </cell>
          <cell r="AP1049">
            <v>220</v>
          </cell>
          <cell r="AQ1049">
            <v>100</v>
          </cell>
          <cell r="AR1049">
            <v>3.2</v>
          </cell>
          <cell r="AS1049">
            <v>1.6</v>
          </cell>
        </row>
        <row r="1050">
          <cell r="A1050">
            <v>918</v>
          </cell>
          <cell r="B1050" t="str">
            <v>Polvo cozido sem sal</v>
          </cell>
          <cell r="C1050" t="str">
            <v>Peixes, mariscos, anfíbios, répteis e invertebrados</v>
          </cell>
          <cell r="D1050" t="str">
            <v>Moluscos</v>
          </cell>
          <cell r="E1050" t="str">
            <v>Lulas, chocos, polvos</v>
          </cell>
          <cell r="F1050">
            <v>103</v>
          </cell>
          <cell r="G1050">
            <v>434</v>
          </cell>
          <cell r="H1050">
            <v>1.3</v>
          </cell>
          <cell r="I1050">
            <v>0.3</v>
          </cell>
          <cell r="J1050">
            <v>0.1</v>
          </cell>
          <cell r="K1050">
            <v>0.6</v>
          </cell>
          <cell r="L1050">
            <v>0</v>
          </cell>
          <cell r="M1050">
            <v>0</v>
          </cell>
          <cell r="N1050">
            <v>0</v>
          </cell>
          <cell r="O1050">
            <v>0</v>
          </cell>
          <cell r="P1050">
            <v>0</v>
          </cell>
          <cell r="Q1050">
            <v>0</v>
          </cell>
          <cell r="R1050">
            <v>0</v>
          </cell>
          <cell r="S1050">
            <v>22.7</v>
          </cell>
          <cell r="T1050">
            <v>0.4</v>
          </cell>
          <cell r="U1050">
            <v>0</v>
          </cell>
          <cell r="V1050">
            <v>74.7</v>
          </cell>
          <cell r="W1050">
            <v>0</v>
          </cell>
          <cell r="X1050">
            <v>105</v>
          </cell>
          <cell r="Y1050">
            <v>7</v>
          </cell>
          <cell r="Z1050">
            <v>0</v>
          </cell>
          <cell r="AA1050">
            <v>0</v>
          </cell>
          <cell r="AB1050">
            <v>2.1</v>
          </cell>
          <cell r="AC1050">
            <v>0.01</v>
          </cell>
          <cell r="AD1050">
            <v>0.04</v>
          </cell>
          <cell r="AE1050">
            <v>2.5</v>
          </cell>
          <cell r="AF1050">
            <v>7.6</v>
          </cell>
          <cell r="AG1050">
            <v>5.0999999999999996</v>
          </cell>
          <cell r="AH1050">
            <v>0.05</v>
          </cell>
          <cell r="AI1050">
            <v>1.7</v>
          </cell>
          <cell r="AJ1050">
            <v>0</v>
          </cell>
          <cell r="AK1050">
            <v>13</v>
          </cell>
          <cell r="AL1050">
            <v>1.2</v>
          </cell>
          <cell r="AM1050">
            <v>180</v>
          </cell>
          <cell r="AN1050">
            <v>160</v>
          </cell>
          <cell r="AO1050">
            <v>26</v>
          </cell>
          <cell r="AP1050">
            <v>190</v>
          </cell>
          <cell r="AQ1050">
            <v>49</v>
          </cell>
          <cell r="AR1050">
            <v>0.5</v>
          </cell>
          <cell r="AS1050">
            <v>2.4</v>
          </cell>
          <cell r="AU1050">
            <v>13</v>
          </cell>
        </row>
        <row r="1051">
          <cell r="A1051">
            <v>917</v>
          </cell>
          <cell r="B1051" t="str">
            <v>Polvo cru</v>
          </cell>
          <cell r="C1051" t="str">
            <v>Peixes, mariscos, anfíbios, répteis e invertebrados</v>
          </cell>
          <cell r="D1051" t="str">
            <v>Moluscos</v>
          </cell>
          <cell r="E1051" t="str">
            <v>Lulas, chocos, polvos</v>
          </cell>
          <cell r="F1051">
            <v>73</v>
          </cell>
          <cell r="G1051">
            <v>310</v>
          </cell>
          <cell r="H1051">
            <v>1.2</v>
          </cell>
          <cell r="I1051">
            <v>0.3</v>
          </cell>
          <cell r="J1051">
            <v>0.1</v>
          </cell>
          <cell r="K1051">
            <v>0.6</v>
          </cell>
          <cell r="L1051">
            <v>0</v>
          </cell>
          <cell r="M1051">
            <v>0</v>
          </cell>
          <cell r="N1051">
            <v>0</v>
          </cell>
          <cell r="O1051">
            <v>0</v>
          </cell>
          <cell r="P1051">
            <v>0</v>
          </cell>
          <cell r="Q1051">
            <v>0</v>
          </cell>
          <cell r="R1051">
            <v>0</v>
          </cell>
          <cell r="S1051">
            <v>15.6</v>
          </cell>
          <cell r="T1051">
            <v>0.7</v>
          </cell>
          <cell r="U1051">
            <v>0</v>
          </cell>
          <cell r="V1051">
            <v>83.1</v>
          </cell>
          <cell r="W1051">
            <v>0</v>
          </cell>
          <cell r="X1051">
            <v>64</v>
          </cell>
          <cell r="Y1051">
            <v>3</v>
          </cell>
          <cell r="Z1051">
            <v>0</v>
          </cell>
          <cell r="AA1051">
            <v>0</v>
          </cell>
          <cell r="AB1051">
            <v>0.73</v>
          </cell>
          <cell r="AC1051">
            <v>0.02</v>
          </cell>
          <cell r="AD1051">
            <v>0.04</v>
          </cell>
          <cell r="AE1051">
            <v>1.3</v>
          </cell>
          <cell r="AF1051">
            <v>4.5999999999999996</v>
          </cell>
          <cell r="AG1051">
            <v>3.3</v>
          </cell>
          <cell r="AH1051">
            <v>7.0000000000000007E-2</v>
          </cell>
          <cell r="AI1051">
            <v>1.3</v>
          </cell>
          <cell r="AJ1051">
            <v>0</v>
          </cell>
          <cell r="AK1051">
            <v>12</v>
          </cell>
          <cell r="AL1051">
            <v>0.9</v>
          </cell>
          <cell r="AM1051">
            <v>260</v>
          </cell>
          <cell r="AN1051">
            <v>240</v>
          </cell>
          <cell r="AO1051">
            <v>13</v>
          </cell>
          <cell r="AP1051">
            <v>170</v>
          </cell>
          <cell r="AQ1051">
            <v>43</v>
          </cell>
          <cell r="AR1051">
            <v>0.7</v>
          </cell>
          <cell r="AS1051">
            <v>1.3</v>
          </cell>
        </row>
        <row r="1052">
          <cell r="A1052">
            <v>1900000005</v>
          </cell>
          <cell r="B1052" t="str">
            <v>Pombo cru</v>
          </cell>
          <cell r="C1052" t="str">
            <v>Carne e produtos cárneos</v>
          </cell>
          <cell r="D1052" t="str">
            <v>Carne de mamiferos e de aves</v>
          </cell>
          <cell r="E1052" t="str">
            <v>Carne de aves</v>
          </cell>
          <cell r="F1052">
            <v>232</v>
          </cell>
          <cell r="G1052">
            <v>963</v>
          </cell>
          <cell r="H1052">
            <v>16.7</v>
          </cell>
          <cell r="I1052">
            <v>7.5</v>
          </cell>
          <cell r="J1052">
            <v>6.9</v>
          </cell>
          <cell r="K1052">
            <v>1.7</v>
          </cell>
          <cell r="L1052">
            <v>1</v>
          </cell>
          <cell r="M1052">
            <v>0</v>
          </cell>
          <cell r="N1052">
            <v>0</v>
          </cell>
          <cell r="O1052">
            <v>0</v>
          </cell>
          <cell r="P1052">
            <v>0</v>
          </cell>
          <cell r="Q1052">
            <v>0</v>
          </cell>
          <cell r="R1052">
            <v>0</v>
          </cell>
          <cell r="S1052">
            <v>20.3</v>
          </cell>
          <cell r="T1052">
            <v>0.1</v>
          </cell>
          <cell r="U1052">
            <v>0</v>
          </cell>
          <cell r="V1052">
            <v>66.099999999999994</v>
          </cell>
          <cell r="W1052">
            <v>0</v>
          </cell>
          <cell r="X1052">
            <v>95</v>
          </cell>
          <cell r="Y1052">
            <v>73</v>
          </cell>
          <cell r="Z1052">
            <v>0</v>
          </cell>
          <cell r="AA1052">
            <v>0.5</v>
          </cell>
          <cell r="AB1052">
            <v>0.1</v>
          </cell>
          <cell r="AC1052">
            <v>0.16</v>
          </cell>
          <cell r="AD1052">
            <v>0.23</v>
          </cell>
          <cell r="AE1052">
            <v>4.4000000000000004</v>
          </cell>
          <cell r="AF1052">
            <v>9.6</v>
          </cell>
          <cell r="AG1052">
            <v>5.2</v>
          </cell>
          <cell r="AH1052">
            <v>0.41</v>
          </cell>
          <cell r="AI1052">
            <v>0.4</v>
          </cell>
          <cell r="AJ1052">
            <v>0</v>
          </cell>
          <cell r="AK1052">
            <v>6</v>
          </cell>
          <cell r="AL1052">
            <v>1.2</v>
          </cell>
          <cell r="AM1052">
            <v>53</v>
          </cell>
          <cell r="AN1052">
            <v>160</v>
          </cell>
          <cell r="AO1052">
            <v>11</v>
          </cell>
          <cell r="AP1052">
            <v>210</v>
          </cell>
          <cell r="AQ1052">
            <v>21</v>
          </cell>
          <cell r="AR1052">
            <v>3</v>
          </cell>
          <cell r="AS1052">
            <v>1.5</v>
          </cell>
        </row>
        <row r="1053">
          <cell r="A1053">
            <v>1900000060</v>
          </cell>
          <cell r="B1053" t="str">
            <v>Pota crua</v>
          </cell>
          <cell r="C1053" t="str">
            <v>Peixes, mariscos, anfíbios, répteis e invertebrados</v>
          </cell>
          <cell r="D1053" t="str">
            <v>Moluscos</v>
          </cell>
          <cell r="E1053" t="str">
            <v>Lulas, chocos, polvos</v>
          </cell>
          <cell r="F1053">
            <v>75</v>
          </cell>
          <cell r="G1053">
            <v>317</v>
          </cell>
          <cell r="H1053">
            <v>1.1000000000000001</v>
          </cell>
          <cell r="I1053">
            <v>0.2</v>
          </cell>
          <cell r="J1053">
            <v>0.1</v>
          </cell>
          <cell r="K1053">
            <v>0.3</v>
          </cell>
          <cell r="L1053">
            <v>1.25E-3</v>
          </cell>
          <cell r="M1053">
            <v>0</v>
          </cell>
          <cell r="N1053">
            <v>0</v>
          </cell>
          <cell r="O1053">
            <v>0</v>
          </cell>
          <cell r="P1053">
            <v>0</v>
          </cell>
          <cell r="Q1053">
            <v>0</v>
          </cell>
          <cell r="R1053">
            <v>0</v>
          </cell>
          <cell r="S1053">
            <v>16.3</v>
          </cell>
          <cell r="T1053">
            <v>0.5</v>
          </cell>
          <cell r="U1053">
            <v>0</v>
          </cell>
          <cell r="V1053">
            <v>81.2</v>
          </cell>
          <cell r="W1053">
            <v>0</v>
          </cell>
          <cell r="X1053">
            <v>209</v>
          </cell>
          <cell r="Y1053">
            <v>12</v>
          </cell>
          <cell r="Z1053">
            <v>0</v>
          </cell>
          <cell r="AA1053">
            <v>2.5</v>
          </cell>
          <cell r="AB1053">
            <v>1.65</v>
          </cell>
          <cell r="AC1053">
            <v>0.08</v>
          </cell>
          <cell r="AD1053">
            <v>0.03</v>
          </cell>
          <cell r="AE1053">
            <v>1.7</v>
          </cell>
          <cell r="AF1053">
            <v>3.78</v>
          </cell>
          <cell r="AG1053">
            <v>2.08</v>
          </cell>
          <cell r="AH1053">
            <v>0.1</v>
          </cell>
          <cell r="AI1053">
            <v>2.2999999999999998</v>
          </cell>
          <cell r="AJ1053">
            <v>0.5</v>
          </cell>
          <cell r="AK1053">
            <v>5.0999999999999996</v>
          </cell>
          <cell r="AL1053">
            <v>1.1499999999999999</v>
          </cell>
          <cell r="AM1053">
            <v>210</v>
          </cell>
          <cell r="AN1053">
            <v>240</v>
          </cell>
          <cell r="AO1053">
            <v>12</v>
          </cell>
          <cell r="AP1053">
            <v>260</v>
          </cell>
          <cell r="AQ1053">
            <v>44</v>
          </cell>
          <cell r="AR1053">
            <v>0.2</v>
          </cell>
          <cell r="AS1053">
            <v>1.3</v>
          </cell>
          <cell r="AT1053">
            <v>28</v>
          </cell>
          <cell r="AU1053">
            <v>5</v>
          </cell>
        </row>
        <row r="1054">
          <cell r="A1054">
            <v>2122000001</v>
          </cell>
          <cell r="B1054" t="str">
            <v>Preparado fermentado à base de soja (Vegurte)</v>
          </cell>
          <cell r="C1054" t="str">
            <v>Produtos para dietas não padronizadas, substitutos de alimentos e suplementos alimentares</v>
          </cell>
          <cell r="D1054" t="str">
            <v>Substitutos de carne e produtos lácteos</v>
          </cell>
          <cell r="E1054" t="str">
            <v>Substitutos de produtos lácteos</v>
          </cell>
          <cell r="F1054">
            <v>59</v>
          </cell>
          <cell r="G1054">
            <v>247</v>
          </cell>
          <cell r="H1054">
            <v>2.4</v>
          </cell>
          <cell r="I1054">
            <v>0.6</v>
          </cell>
          <cell r="J1054">
            <v>0.5</v>
          </cell>
          <cell r="K1054">
            <v>1.2</v>
          </cell>
          <cell r="L1054">
            <v>1</v>
          </cell>
          <cell r="M1054">
            <v>0</v>
          </cell>
          <cell r="N1054">
            <v>5.9</v>
          </cell>
          <cell r="O1054">
            <v>4.5</v>
          </cell>
          <cell r="P1054">
            <v>0</v>
          </cell>
          <cell r="Q1054">
            <v>0</v>
          </cell>
          <cell r="R1054">
            <v>0.9</v>
          </cell>
          <cell r="S1054">
            <v>3</v>
          </cell>
          <cell r="T1054">
            <v>0.1</v>
          </cell>
          <cell r="U1054">
            <v>0</v>
          </cell>
          <cell r="V1054">
            <v>87</v>
          </cell>
          <cell r="W1054">
            <v>0</v>
          </cell>
          <cell r="X1054">
            <v>0</v>
          </cell>
          <cell r="Y1054">
            <v>10</v>
          </cell>
          <cell r="Z1054">
            <v>60</v>
          </cell>
          <cell r="AA1054">
            <v>0</v>
          </cell>
          <cell r="AB1054">
            <v>1.91</v>
          </cell>
          <cell r="AC1054">
            <v>0.02</v>
          </cell>
          <cell r="AD1054">
            <v>0.08</v>
          </cell>
          <cell r="AE1054">
            <v>0</v>
          </cell>
          <cell r="AF1054">
            <v>0.7</v>
          </cell>
          <cell r="AG1054">
            <v>0.7</v>
          </cell>
          <cell r="AH1054">
            <v>0</v>
          </cell>
          <cell r="AI1054">
            <v>0</v>
          </cell>
          <cell r="AJ1054">
            <v>0</v>
          </cell>
          <cell r="AK1054">
            <v>0</v>
          </cell>
          <cell r="AL1054">
            <v>0.6</v>
          </cell>
          <cell r="AM1054">
            <v>36</v>
          </cell>
          <cell r="AN1054">
            <v>110</v>
          </cell>
          <cell r="AO1054">
            <v>93</v>
          </cell>
          <cell r="AP1054">
            <v>65</v>
          </cell>
          <cell r="AQ1054">
            <v>14</v>
          </cell>
          <cell r="AR1054">
            <v>0.4</v>
          </cell>
          <cell r="AS1054">
            <v>0.2</v>
          </cell>
        </row>
        <row r="1055">
          <cell r="A1055">
            <v>357</v>
          </cell>
          <cell r="B1055" t="str">
            <v>Presunto</v>
          </cell>
          <cell r="C1055" t="str">
            <v>Carne e produtos cárneos</v>
          </cell>
          <cell r="D1055" t="str">
            <v>Produtos processados à base de carne</v>
          </cell>
          <cell r="E1055" t="str">
            <v>Carne crua curada (ou temperada)</v>
          </cell>
          <cell r="F1055">
            <v>215</v>
          </cell>
          <cell r="G1055">
            <v>899</v>
          </cell>
          <cell r="H1055">
            <v>12.8</v>
          </cell>
          <cell r="I1055">
            <v>4.0999999999999996</v>
          </cell>
          <cell r="J1055">
            <v>5.0999999999999996</v>
          </cell>
          <cell r="K1055">
            <v>1.4</v>
          </cell>
          <cell r="L1055">
            <v>1.2</v>
          </cell>
          <cell r="M1055">
            <v>0</v>
          </cell>
          <cell r="N1055">
            <v>0</v>
          </cell>
          <cell r="O1055">
            <v>0</v>
          </cell>
          <cell r="P1055">
            <v>0</v>
          </cell>
          <cell r="Q1055">
            <v>0</v>
          </cell>
          <cell r="R1055">
            <v>0</v>
          </cell>
          <cell r="S1055">
            <v>25</v>
          </cell>
          <cell r="T1055">
            <v>6.4</v>
          </cell>
          <cell r="U1055">
            <v>0</v>
          </cell>
          <cell r="V1055">
            <v>55.2</v>
          </cell>
          <cell r="W1055">
            <v>0</v>
          </cell>
          <cell r="X1055">
            <v>66</v>
          </cell>
          <cell r="Y1055">
            <v>0</v>
          </cell>
          <cell r="Z1055">
            <v>0</v>
          </cell>
          <cell r="AA1055">
            <v>0.8</v>
          </cell>
          <cell r="AB1055">
            <v>0.2</v>
          </cell>
          <cell r="AC1055">
            <v>0.7</v>
          </cell>
          <cell r="AD1055">
            <v>0.28000000000000003</v>
          </cell>
          <cell r="AE1055">
            <v>6</v>
          </cell>
          <cell r="AF1055">
            <v>11</v>
          </cell>
          <cell r="AG1055">
            <v>5.3</v>
          </cell>
          <cell r="AH1055">
            <v>0.41</v>
          </cell>
          <cell r="AI1055">
            <v>1</v>
          </cell>
          <cell r="AJ1055">
            <v>0</v>
          </cell>
          <cell r="AK1055">
            <v>1</v>
          </cell>
          <cell r="AL1055">
            <v>7</v>
          </cell>
          <cell r="AM1055">
            <v>2570</v>
          </cell>
          <cell r="AN1055">
            <v>580</v>
          </cell>
          <cell r="AO1055">
            <v>23</v>
          </cell>
          <cell r="AP1055">
            <v>200</v>
          </cell>
          <cell r="AQ1055">
            <v>41</v>
          </cell>
          <cell r="AR1055">
            <v>2</v>
          </cell>
          <cell r="AS1055">
            <v>3.9</v>
          </cell>
        </row>
        <row r="1056">
          <cell r="A1056">
            <v>2122000005</v>
          </cell>
          <cell r="B1056" t="str">
            <v>Proteína texturizada de soja</v>
          </cell>
          <cell r="C1056" t="str">
            <v>Ingredientes principais isolados, aditivos, aromas, fermentos e auxiliares tecnológicos</v>
          </cell>
          <cell r="D1056" t="str">
            <v>Proteínas isoladas e outros produtos de proteínas</v>
          </cell>
          <cell r="E1056" t="str">
            <v>Proteína de soja</v>
          </cell>
          <cell r="F1056">
            <v>327</v>
          </cell>
          <cell r="G1056">
            <v>1380</v>
          </cell>
          <cell r="H1056">
            <v>1.4</v>
          </cell>
          <cell r="I1056">
            <v>0.2</v>
          </cell>
          <cell r="J1056">
            <v>0.3</v>
          </cell>
          <cell r="K1056">
            <v>0.8</v>
          </cell>
          <cell r="L1056">
            <v>0.7</v>
          </cell>
          <cell r="M1056">
            <v>0</v>
          </cell>
          <cell r="N1056">
            <v>17.2</v>
          </cell>
          <cell r="O1056">
            <v>13.1</v>
          </cell>
          <cell r="P1056">
            <v>0</v>
          </cell>
          <cell r="Q1056">
            <v>4.0999999999999996</v>
          </cell>
          <cell r="R1056">
            <v>16.600000000000001</v>
          </cell>
          <cell r="S1056">
            <v>53</v>
          </cell>
          <cell r="T1056">
            <v>0</v>
          </cell>
          <cell r="U1056">
            <v>0</v>
          </cell>
          <cell r="V1056">
            <v>5.4</v>
          </cell>
          <cell r="W1056">
            <v>0</v>
          </cell>
          <cell r="X1056">
            <v>0</v>
          </cell>
          <cell r="Y1056">
            <v>0</v>
          </cell>
          <cell r="Z1056">
            <v>0</v>
          </cell>
          <cell r="AA1056">
            <v>0</v>
          </cell>
          <cell r="AB1056">
            <v>0</v>
          </cell>
          <cell r="AC1056">
            <v>0.28999999999999998</v>
          </cell>
          <cell r="AD1056">
            <v>0.18</v>
          </cell>
          <cell r="AE1056">
            <v>1.3</v>
          </cell>
          <cell r="AF1056">
            <v>681.3</v>
          </cell>
          <cell r="AG1056">
            <v>680</v>
          </cell>
          <cell r="AH1056">
            <v>0.46</v>
          </cell>
          <cell r="AI1056">
            <v>0</v>
          </cell>
          <cell r="AJ1056">
            <v>0</v>
          </cell>
          <cell r="AK1056">
            <v>370</v>
          </cell>
          <cell r="AL1056">
            <v>6.65</v>
          </cell>
          <cell r="AM1056">
            <v>0</v>
          </cell>
          <cell r="AN1056">
            <v>2230</v>
          </cell>
          <cell r="AO1056">
            <v>280</v>
          </cell>
          <cell r="AP1056">
            <v>650</v>
          </cell>
          <cell r="AQ1056">
            <v>280</v>
          </cell>
          <cell r="AR1056">
            <v>8.3000000000000007</v>
          </cell>
          <cell r="AS1056">
            <v>5.2</v>
          </cell>
        </row>
        <row r="1057">
          <cell r="A1057">
            <v>490</v>
          </cell>
          <cell r="B1057" t="str">
            <v>Pudim de leite e ovos</v>
          </cell>
          <cell r="C1057" t="str">
            <v>Leite e produtos lácteos</v>
          </cell>
          <cell r="D1057" t="str">
            <v>Sobremesa à base de leite e similares</v>
          </cell>
          <cell r="E1057" t="str">
            <v>Sobremesas de colher à base de leite</v>
          </cell>
          <cell r="F1057">
            <v>246</v>
          </cell>
          <cell r="G1057">
            <v>1040</v>
          </cell>
          <cell r="H1057">
            <v>4.7</v>
          </cell>
          <cell r="I1057">
            <v>1.3</v>
          </cell>
          <cell r="J1057">
            <v>1.6</v>
          </cell>
          <cell r="K1057">
            <v>0.8</v>
          </cell>
          <cell r="L1057">
            <v>0.71599999999999997</v>
          </cell>
          <cell r="M1057">
            <v>0</v>
          </cell>
          <cell r="N1057">
            <v>44.8</v>
          </cell>
          <cell r="O1057">
            <v>44.8</v>
          </cell>
          <cell r="P1057">
            <v>0</v>
          </cell>
          <cell r="Q1057">
            <v>0</v>
          </cell>
          <cell r="R1057">
            <v>0</v>
          </cell>
          <cell r="S1057">
            <v>6.1</v>
          </cell>
          <cell r="T1057">
            <v>0.2</v>
          </cell>
          <cell r="U1057">
            <v>0</v>
          </cell>
          <cell r="V1057">
            <v>43.7</v>
          </cell>
          <cell r="W1057">
            <v>0</v>
          </cell>
          <cell r="X1057">
            <v>157</v>
          </cell>
          <cell r="Y1057">
            <v>80</v>
          </cell>
          <cell r="Z1057">
            <v>4</v>
          </cell>
          <cell r="AA1057">
            <v>0.7</v>
          </cell>
          <cell r="AB1057">
            <v>0.88</v>
          </cell>
          <cell r="AC1057">
            <v>0.04</v>
          </cell>
          <cell r="AD1057">
            <v>0.23</v>
          </cell>
          <cell r="AE1057">
            <v>0.09</v>
          </cell>
          <cell r="AF1057">
            <v>1.76</v>
          </cell>
          <cell r="AG1057">
            <v>1.69</v>
          </cell>
          <cell r="AH1057">
            <v>0.15</v>
          </cell>
          <cell r="AI1057">
            <v>0.42</v>
          </cell>
          <cell r="AJ1057">
            <v>0</v>
          </cell>
          <cell r="AK1057">
            <v>19</v>
          </cell>
          <cell r="AL1057">
            <v>0.68700000000000006</v>
          </cell>
          <cell r="AM1057">
            <v>68</v>
          </cell>
          <cell r="AN1057">
            <v>110</v>
          </cell>
          <cell r="AO1057">
            <v>58</v>
          </cell>
          <cell r="AP1057">
            <v>97</v>
          </cell>
          <cell r="AQ1057">
            <v>7.5</v>
          </cell>
          <cell r="AR1057">
            <v>0.8</v>
          </cell>
          <cell r="AS1057">
            <v>0.7</v>
          </cell>
        </row>
        <row r="1058">
          <cell r="A1058">
            <v>491</v>
          </cell>
          <cell r="B1058" t="str">
            <v>Pudim flan caseiro</v>
          </cell>
          <cell r="C1058" t="str">
            <v>Leite e produtos lácteos</v>
          </cell>
          <cell r="D1058" t="str">
            <v>Sobremesa à base de leite e similares</v>
          </cell>
          <cell r="E1058" t="str">
            <v>Sobremesas de colher à base de leite</v>
          </cell>
          <cell r="F1058">
            <v>211</v>
          </cell>
          <cell r="G1058">
            <v>889</v>
          </cell>
          <cell r="H1058">
            <v>4.5</v>
          </cell>
          <cell r="I1058">
            <v>1.4</v>
          </cell>
          <cell r="J1058">
            <v>1.5</v>
          </cell>
          <cell r="K1058">
            <v>0.7</v>
          </cell>
          <cell r="L1058">
            <v>0.63900000000000001</v>
          </cell>
          <cell r="M1058">
            <v>0.1</v>
          </cell>
          <cell r="N1058">
            <v>36.299999999999997</v>
          </cell>
          <cell r="O1058">
            <v>36.299999999999997</v>
          </cell>
          <cell r="P1058">
            <v>0</v>
          </cell>
          <cell r="Q1058">
            <v>0</v>
          </cell>
          <cell r="R1058">
            <v>0</v>
          </cell>
          <cell r="S1058">
            <v>6.2</v>
          </cell>
          <cell r="T1058">
            <v>0.2</v>
          </cell>
          <cell r="U1058">
            <v>0</v>
          </cell>
          <cell r="V1058">
            <v>51.9</v>
          </cell>
          <cell r="W1058">
            <v>0</v>
          </cell>
          <cell r="X1058">
            <v>142</v>
          </cell>
          <cell r="Y1058">
            <v>76</v>
          </cell>
          <cell r="Z1058">
            <v>7</v>
          </cell>
          <cell r="AA1058">
            <v>0.6</v>
          </cell>
          <cell r="AB1058">
            <v>0.79</v>
          </cell>
          <cell r="AC1058">
            <v>0.05</v>
          </cell>
          <cell r="AD1058">
            <v>0.25</v>
          </cell>
          <cell r="AE1058">
            <v>0.13</v>
          </cell>
          <cell r="AF1058">
            <v>1.78</v>
          </cell>
          <cell r="AG1058">
            <v>1.67</v>
          </cell>
          <cell r="AH1058">
            <v>0.15</v>
          </cell>
          <cell r="AI1058">
            <v>0.4</v>
          </cell>
          <cell r="AJ1058">
            <v>0</v>
          </cell>
          <cell r="AK1058">
            <v>17</v>
          </cell>
          <cell r="AL1058">
            <v>0.77900000000000003</v>
          </cell>
          <cell r="AM1058">
            <v>70</v>
          </cell>
          <cell r="AN1058">
            <v>130</v>
          </cell>
          <cell r="AO1058">
            <v>77</v>
          </cell>
          <cell r="AP1058">
            <v>110</v>
          </cell>
          <cell r="AQ1058">
            <v>8.6999999999999993</v>
          </cell>
          <cell r="AR1058">
            <v>0.8</v>
          </cell>
          <cell r="AS1058">
            <v>0.7</v>
          </cell>
        </row>
        <row r="1059">
          <cell r="A1059">
            <v>492</v>
          </cell>
          <cell r="B1059" t="str">
            <v>Pudim instantâneo em pó</v>
          </cell>
          <cell r="C1059" t="str">
            <v>Leite e produtos lácteos</v>
          </cell>
          <cell r="D1059" t="str">
            <v>Sobremesa à base de leite e similares</v>
          </cell>
          <cell r="E1059" t="str">
            <v>Sobremesas de colher à base de leite</v>
          </cell>
          <cell r="F1059">
            <v>412</v>
          </cell>
          <cell r="G1059">
            <v>1740</v>
          </cell>
          <cell r="H1059">
            <v>9.4</v>
          </cell>
          <cell r="I1059">
            <v>8.6</v>
          </cell>
          <cell r="J1059">
            <v>0.2</v>
          </cell>
          <cell r="K1059">
            <v>0.2</v>
          </cell>
          <cell r="L1059">
            <v>0.1</v>
          </cell>
          <cell r="M1059">
            <v>0</v>
          </cell>
          <cell r="N1059">
            <v>79.400000000000006</v>
          </cell>
          <cell r="O1059">
            <v>54.6</v>
          </cell>
          <cell r="P1059">
            <v>0</v>
          </cell>
          <cell r="Q1059">
            <v>24.8</v>
          </cell>
          <cell r="R1059">
            <v>1</v>
          </cell>
          <cell r="S1059">
            <v>2</v>
          </cell>
          <cell r="T1059">
            <v>1.8</v>
          </cell>
          <cell r="U1059">
            <v>0</v>
          </cell>
          <cell r="V1059">
            <v>3.5</v>
          </cell>
          <cell r="W1059">
            <v>0</v>
          </cell>
          <cell r="X1059">
            <v>1</v>
          </cell>
          <cell r="Y1059">
            <v>0</v>
          </cell>
          <cell r="Z1059">
            <v>0</v>
          </cell>
          <cell r="AA1059">
            <v>0</v>
          </cell>
          <cell r="AB1059">
            <v>0</v>
          </cell>
          <cell r="AC1059">
            <v>0</v>
          </cell>
          <cell r="AD1059">
            <v>0</v>
          </cell>
          <cell r="AE1059">
            <v>0</v>
          </cell>
          <cell r="AF1059">
            <v>0.4</v>
          </cell>
          <cell r="AG1059">
            <v>0.4</v>
          </cell>
          <cell r="AH1059">
            <v>0</v>
          </cell>
          <cell r="AI1059">
            <v>0</v>
          </cell>
          <cell r="AJ1059">
            <v>0</v>
          </cell>
          <cell r="AK1059">
            <v>0</v>
          </cell>
          <cell r="AL1059">
            <v>2.2000000000000002</v>
          </cell>
          <cell r="AM1059">
            <v>730</v>
          </cell>
          <cell r="AN1059">
            <v>57</v>
          </cell>
          <cell r="AO1059">
            <v>45</v>
          </cell>
          <cell r="AP1059">
            <v>440</v>
          </cell>
          <cell r="AQ1059">
            <v>10</v>
          </cell>
          <cell r="AR1059">
            <v>0.6</v>
          </cell>
          <cell r="AS1059">
            <v>0.4</v>
          </cell>
        </row>
        <row r="1060">
          <cell r="A1060">
            <v>494</v>
          </cell>
          <cell r="B1060" t="str">
            <v>Pudim instantâneo preparado com leite magro</v>
          </cell>
          <cell r="C1060" t="str">
            <v>Leite e produtos lácteos</v>
          </cell>
          <cell r="D1060" t="str">
            <v>Sobremesa à base de leite e similares</v>
          </cell>
          <cell r="E1060" t="str">
            <v>Sobremesas de colher à base de leite</v>
          </cell>
          <cell r="F1060">
            <v>104</v>
          </cell>
          <cell r="G1060">
            <v>437</v>
          </cell>
          <cell r="H1060">
            <v>1.9</v>
          </cell>
          <cell r="I1060">
            <v>1.6</v>
          </cell>
          <cell r="J1060">
            <v>0.1</v>
          </cell>
          <cell r="K1060">
            <v>0</v>
          </cell>
          <cell r="L1060">
            <v>1.7999999999999999E-2</v>
          </cell>
          <cell r="M1060">
            <v>0</v>
          </cell>
          <cell r="N1060">
            <v>18.3</v>
          </cell>
          <cell r="O1060">
            <v>13.9</v>
          </cell>
          <cell r="P1060">
            <v>0</v>
          </cell>
          <cell r="Q1060">
            <v>4.5</v>
          </cell>
          <cell r="R1060">
            <v>0.2</v>
          </cell>
          <cell r="S1060">
            <v>3.2</v>
          </cell>
          <cell r="T1060">
            <v>0.4</v>
          </cell>
          <cell r="U1060">
            <v>0</v>
          </cell>
          <cell r="V1060">
            <v>74.8</v>
          </cell>
          <cell r="W1060">
            <v>0</v>
          </cell>
          <cell r="X1060">
            <v>1</v>
          </cell>
          <cell r="Y1060">
            <v>0</v>
          </cell>
          <cell r="Z1060">
            <v>0</v>
          </cell>
          <cell r="AA1060">
            <v>0</v>
          </cell>
          <cell r="AB1060">
            <v>0</v>
          </cell>
          <cell r="AC1060">
            <v>0.04</v>
          </cell>
          <cell r="AD1060">
            <v>0.15</v>
          </cell>
          <cell r="AE1060">
            <v>0.08</v>
          </cell>
          <cell r="AF1060">
            <v>0.73</v>
          </cell>
          <cell r="AG1060">
            <v>0.65</v>
          </cell>
          <cell r="AH1060">
            <v>0.04</v>
          </cell>
          <cell r="AI1060">
            <v>0.09</v>
          </cell>
          <cell r="AJ1060">
            <v>0</v>
          </cell>
          <cell r="AK1060">
            <v>0.8</v>
          </cell>
          <cell r="AL1060">
            <v>1.03</v>
          </cell>
          <cell r="AM1060">
            <v>170</v>
          </cell>
          <cell r="AN1060">
            <v>140</v>
          </cell>
          <cell r="AO1060">
            <v>98</v>
          </cell>
          <cell r="AP1060">
            <v>150</v>
          </cell>
          <cell r="AQ1060">
            <v>10</v>
          </cell>
          <cell r="AR1060">
            <v>0.2</v>
          </cell>
          <cell r="AS1060">
            <v>0.4</v>
          </cell>
        </row>
        <row r="1061">
          <cell r="A1061">
            <v>493</v>
          </cell>
          <cell r="B1061" t="str">
            <v>Pudim instantâneo preparado com leite meio gordo</v>
          </cell>
          <cell r="C1061" t="str">
            <v>Leite e produtos lácteos</v>
          </cell>
          <cell r="D1061" t="str">
            <v>Sobremesa à base de leite e similares</v>
          </cell>
          <cell r="E1061" t="str">
            <v>Sobremesas de colher à base de leite</v>
          </cell>
          <cell r="F1061">
            <v>113</v>
          </cell>
          <cell r="G1061">
            <v>476</v>
          </cell>
          <cell r="H1061">
            <v>3</v>
          </cell>
          <cell r="I1061">
            <v>2.2999999999999998</v>
          </cell>
          <cell r="J1061">
            <v>0.4</v>
          </cell>
          <cell r="K1061">
            <v>0</v>
          </cell>
          <cell r="L1061">
            <v>1.7999999999999999E-2</v>
          </cell>
          <cell r="M1061">
            <v>0.1</v>
          </cell>
          <cell r="N1061">
            <v>18.3</v>
          </cell>
          <cell r="O1061">
            <v>13.9</v>
          </cell>
          <cell r="P1061">
            <v>0</v>
          </cell>
          <cell r="Q1061">
            <v>4.5</v>
          </cell>
          <cell r="R1061">
            <v>0.2</v>
          </cell>
          <cell r="S1061">
            <v>3.1</v>
          </cell>
          <cell r="T1061">
            <v>0.4</v>
          </cell>
          <cell r="U1061">
            <v>0</v>
          </cell>
          <cell r="V1061">
            <v>73.7</v>
          </cell>
          <cell r="W1061">
            <v>0</v>
          </cell>
          <cell r="X1061">
            <v>7</v>
          </cell>
          <cell r="Y1061">
            <v>18</v>
          </cell>
          <cell r="Z1061">
            <v>10</v>
          </cell>
          <cell r="AA1061">
            <v>0.1</v>
          </cell>
          <cell r="AB1061">
            <v>0.02</v>
          </cell>
          <cell r="AC1061">
            <v>0.03</v>
          </cell>
          <cell r="AD1061">
            <v>0.15</v>
          </cell>
          <cell r="AE1061">
            <v>0.16</v>
          </cell>
          <cell r="AF1061">
            <v>0.81</v>
          </cell>
          <cell r="AG1061">
            <v>0.65</v>
          </cell>
          <cell r="AH1061">
            <v>0.04</v>
          </cell>
          <cell r="AI1061">
            <v>0.1</v>
          </cell>
          <cell r="AJ1061">
            <v>0</v>
          </cell>
          <cell r="AK1061">
            <v>0.8</v>
          </cell>
          <cell r="AL1061">
            <v>1.02</v>
          </cell>
          <cell r="AM1061">
            <v>160</v>
          </cell>
          <cell r="AN1061">
            <v>140</v>
          </cell>
          <cell r="AO1061">
            <v>98</v>
          </cell>
          <cell r="AP1061">
            <v>150</v>
          </cell>
          <cell r="AQ1061">
            <v>9.1999999999999993</v>
          </cell>
          <cell r="AR1061">
            <v>0.2</v>
          </cell>
          <cell r="AS1061">
            <v>0.5</v>
          </cell>
        </row>
        <row r="1062">
          <cell r="A1062">
            <v>1222</v>
          </cell>
          <cell r="B1062" t="str">
            <v>Pulmões de porco, crus</v>
          </cell>
          <cell r="C1062" t="str">
            <v>Carne e produtos cárneos</v>
          </cell>
          <cell r="D1062" t="str">
            <v>Vísceras comestíveis, não musculares, com excepção de fígado e rim</v>
          </cell>
          <cell r="E1062" t="str">
            <v>Vísceras comestíveis de mamíferos, não musculares, com excepção de fígado e rim</v>
          </cell>
          <cell r="F1062">
            <v>101</v>
          </cell>
          <cell r="G1062">
            <v>425</v>
          </cell>
          <cell r="H1062">
            <v>5</v>
          </cell>
          <cell r="I1062">
            <v>0.9</v>
          </cell>
          <cell r="J1062">
            <v>1.7</v>
          </cell>
          <cell r="K1062">
            <v>0.5</v>
          </cell>
          <cell r="L1062">
            <v>0.4</v>
          </cell>
          <cell r="M1062">
            <v>0</v>
          </cell>
          <cell r="N1062">
            <v>0.2</v>
          </cell>
          <cell r="O1062">
            <v>0.2</v>
          </cell>
          <cell r="P1062">
            <v>0</v>
          </cell>
          <cell r="Q1062">
            <v>0</v>
          </cell>
          <cell r="R1062">
            <v>0</v>
          </cell>
          <cell r="S1062">
            <v>13.9</v>
          </cell>
          <cell r="T1062">
            <v>0.4</v>
          </cell>
          <cell r="U1062">
            <v>0</v>
          </cell>
          <cell r="V1062">
            <v>79.7</v>
          </cell>
          <cell r="W1062">
            <v>0</v>
          </cell>
          <cell r="X1062">
            <v>320</v>
          </cell>
          <cell r="Y1062">
            <v>0</v>
          </cell>
          <cell r="Z1062">
            <v>0</v>
          </cell>
          <cell r="AA1062">
            <v>0.5</v>
          </cell>
          <cell r="AB1062">
            <v>0.6</v>
          </cell>
          <cell r="AC1062">
            <v>0.11</v>
          </cell>
          <cell r="AD1062">
            <v>0.25</v>
          </cell>
          <cell r="AE1062">
            <v>3.2</v>
          </cell>
          <cell r="AF1062">
            <v>3.2</v>
          </cell>
          <cell r="AG1062">
            <v>0</v>
          </cell>
          <cell r="AH1062">
            <v>0.13</v>
          </cell>
          <cell r="AI1062">
            <v>3</v>
          </cell>
          <cell r="AJ1062">
            <v>13.1</v>
          </cell>
          <cell r="AK1062">
            <v>3</v>
          </cell>
          <cell r="AL1062">
            <v>0.9</v>
          </cell>
          <cell r="AM1062">
            <v>160</v>
          </cell>
          <cell r="AN1062">
            <v>240</v>
          </cell>
          <cell r="AO1062">
            <v>5.8</v>
          </cell>
          <cell r="AP1062">
            <v>220</v>
          </cell>
          <cell r="AQ1062">
            <v>17</v>
          </cell>
          <cell r="AR1062">
            <v>9.1</v>
          </cell>
          <cell r="AS1062">
            <v>0</v>
          </cell>
        </row>
        <row r="1063">
          <cell r="A1063">
            <v>589</v>
          </cell>
          <cell r="B1063" t="str">
            <v>Puré de batata</v>
          </cell>
          <cell r="C1063" t="str">
            <v>Pratos compostos</v>
          </cell>
          <cell r="D1063" t="str">
            <v>Pratos, incl. refeições prontas a comer (excluindo sopas e saladas)</v>
          </cell>
          <cell r="E1063" t="str">
            <v>Pratos, excluindo pratos  de massa ou arroz, sanduíches e pizza</v>
          </cell>
          <cell r="F1063">
            <v>126</v>
          </cell>
          <cell r="G1063">
            <v>528</v>
          </cell>
          <cell r="H1063">
            <v>5.2</v>
          </cell>
          <cell r="I1063">
            <v>2.9</v>
          </cell>
          <cell r="J1063">
            <v>1.2</v>
          </cell>
          <cell r="K1063">
            <v>0.2</v>
          </cell>
          <cell r="L1063">
            <v>0.125</v>
          </cell>
          <cell r="M1063">
            <v>0.2</v>
          </cell>
          <cell r="N1063">
            <v>16.8</v>
          </cell>
          <cell r="O1063">
            <v>1.3</v>
          </cell>
          <cell r="P1063">
            <v>0</v>
          </cell>
          <cell r="Q1063">
            <v>15.4</v>
          </cell>
          <cell r="R1063">
            <v>1.4</v>
          </cell>
          <cell r="S1063">
            <v>2.2999999999999998</v>
          </cell>
          <cell r="T1063">
            <v>0.3</v>
          </cell>
          <cell r="U1063">
            <v>0</v>
          </cell>
          <cell r="V1063">
            <v>73.7</v>
          </cell>
          <cell r="W1063">
            <v>0</v>
          </cell>
          <cell r="X1063">
            <v>15</v>
          </cell>
          <cell r="Y1063">
            <v>36</v>
          </cell>
          <cell r="Z1063">
            <v>3</v>
          </cell>
          <cell r="AA1063">
            <v>0</v>
          </cell>
          <cell r="AB1063">
            <v>0.18</v>
          </cell>
          <cell r="AC1063">
            <v>0.14000000000000001</v>
          </cell>
          <cell r="AD1063">
            <v>0.03</v>
          </cell>
          <cell r="AE1063">
            <v>1</v>
          </cell>
          <cell r="AF1063">
            <v>1.74</v>
          </cell>
          <cell r="AG1063">
            <v>0.56999999999999995</v>
          </cell>
          <cell r="AH1063">
            <v>0.28000000000000003</v>
          </cell>
          <cell r="AI1063">
            <v>0.01</v>
          </cell>
          <cell r="AJ1063">
            <v>7.8</v>
          </cell>
          <cell r="AK1063">
            <v>12</v>
          </cell>
          <cell r="AL1063">
            <v>0.74199999999999999</v>
          </cell>
          <cell r="AM1063">
            <v>130</v>
          </cell>
          <cell r="AN1063">
            <v>300</v>
          </cell>
          <cell r="AO1063">
            <v>14</v>
          </cell>
          <cell r="AP1063">
            <v>38</v>
          </cell>
          <cell r="AQ1063">
            <v>12</v>
          </cell>
          <cell r="AR1063">
            <v>0.2</v>
          </cell>
          <cell r="AS1063">
            <v>0.2</v>
          </cell>
        </row>
        <row r="1064">
          <cell r="A1064">
            <v>523</v>
          </cell>
          <cell r="B1064" t="str">
            <v>Queijada de queijo fresco</v>
          </cell>
          <cell r="C1064" t="str">
            <v>Cereais e produtos à base de cereais</v>
          </cell>
          <cell r="D1064" t="str">
            <v>Produtos de pastelaria fina</v>
          </cell>
          <cell r="E1064" t="str">
            <v>Pastelaria diversa</v>
          </cell>
          <cell r="F1064">
            <v>301</v>
          </cell>
          <cell r="G1064">
            <v>1270</v>
          </cell>
          <cell r="H1064">
            <v>4.7</v>
          </cell>
          <cell r="I1064">
            <v>1.8</v>
          </cell>
          <cell r="J1064">
            <v>1.4</v>
          </cell>
          <cell r="K1064">
            <v>0.5</v>
          </cell>
          <cell r="L1064">
            <v>0.5</v>
          </cell>
          <cell r="M1064">
            <v>0.1</v>
          </cell>
          <cell r="N1064">
            <v>56.7</v>
          </cell>
          <cell r="O1064">
            <v>35.200000000000003</v>
          </cell>
          <cell r="P1064">
            <v>0</v>
          </cell>
          <cell r="Q1064">
            <v>21.5</v>
          </cell>
          <cell r="R1064">
            <v>0.9</v>
          </cell>
          <cell r="S1064">
            <v>7.5</v>
          </cell>
          <cell r="T1064">
            <v>0.1</v>
          </cell>
          <cell r="U1064">
            <v>0</v>
          </cell>
          <cell r="V1064">
            <v>29.5</v>
          </cell>
          <cell r="W1064">
            <v>0</v>
          </cell>
          <cell r="X1064">
            <v>106</v>
          </cell>
          <cell r="Y1064">
            <v>60</v>
          </cell>
          <cell r="Z1064">
            <v>1</v>
          </cell>
          <cell r="AA1064">
            <v>0.4</v>
          </cell>
          <cell r="AB1064">
            <v>0.4</v>
          </cell>
          <cell r="AC1064">
            <v>0.05</v>
          </cell>
          <cell r="AD1064">
            <v>0.17</v>
          </cell>
          <cell r="AE1064">
            <v>0.7</v>
          </cell>
          <cell r="AF1064">
            <v>2.4</v>
          </cell>
          <cell r="AG1064">
            <v>1.7</v>
          </cell>
          <cell r="AH1064">
            <v>0.09</v>
          </cell>
          <cell r="AI1064">
            <v>1</v>
          </cell>
          <cell r="AJ1064">
            <v>0</v>
          </cell>
          <cell r="AK1064">
            <v>11</v>
          </cell>
          <cell r="AL1064">
            <v>0.7</v>
          </cell>
          <cell r="AM1064">
            <v>58</v>
          </cell>
          <cell r="AN1064">
            <v>110</v>
          </cell>
          <cell r="AO1064">
            <v>65</v>
          </cell>
          <cell r="AP1064">
            <v>130</v>
          </cell>
          <cell r="AQ1064">
            <v>16</v>
          </cell>
          <cell r="AR1064">
            <v>0.9</v>
          </cell>
          <cell r="AS1064">
            <v>0.8</v>
          </cell>
        </row>
        <row r="1065">
          <cell r="A1065">
            <v>522</v>
          </cell>
          <cell r="B1065" t="str">
            <v>Queijada de queijo magro</v>
          </cell>
          <cell r="C1065" t="str">
            <v>Cereais e produtos à base de cereais</v>
          </cell>
          <cell r="D1065" t="str">
            <v>Produtos de pastelaria fina</v>
          </cell>
          <cell r="E1065" t="str">
            <v>Pastelaria diversa</v>
          </cell>
          <cell r="F1065">
            <v>292</v>
          </cell>
          <cell r="G1065">
            <v>1240</v>
          </cell>
          <cell r="H1065">
            <v>4.7</v>
          </cell>
          <cell r="I1065">
            <v>1.9</v>
          </cell>
          <cell r="J1065">
            <v>1.4</v>
          </cell>
          <cell r="K1065">
            <v>0.5</v>
          </cell>
          <cell r="L1065">
            <v>0.42799999999999999</v>
          </cell>
          <cell r="M1065">
            <v>0.1</v>
          </cell>
          <cell r="N1065">
            <v>55.4</v>
          </cell>
          <cell r="O1065">
            <v>36.4</v>
          </cell>
          <cell r="P1065">
            <v>0</v>
          </cell>
          <cell r="Q1065">
            <v>19</v>
          </cell>
          <cell r="R1065">
            <v>0.7</v>
          </cell>
          <cell r="S1065">
            <v>6.7</v>
          </cell>
          <cell r="T1065">
            <v>0.1</v>
          </cell>
          <cell r="U1065">
            <v>0</v>
          </cell>
          <cell r="V1065">
            <v>31.8</v>
          </cell>
          <cell r="W1065">
            <v>0</v>
          </cell>
          <cell r="X1065">
            <v>98</v>
          </cell>
          <cell r="Y1065">
            <v>50</v>
          </cell>
          <cell r="Z1065">
            <v>1</v>
          </cell>
          <cell r="AA1065">
            <v>0.4</v>
          </cell>
          <cell r="AB1065">
            <v>0.45</v>
          </cell>
          <cell r="AC1065">
            <v>0.05</v>
          </cell>
          <cell r="AD1065">
            <v>0.15</v>
          </cell>
          <cell r="AE1065">
            <v>0.65</v>
          </cell>
          <cell r="AF1065">
            <v>2.25</v>
          </cell>
          <cell r="AG1065">
            <v>1.58</v>
          </cell>
          <cell r="AH1065">
            <v>0.11</v>
          </cell>
          <cell r="AI1065">
            <v>0.65</v>
          </cell>
          <cell r="AJ1065">
            <v>0</v>
          </cell>
          <cell r="AK1065">
            <v>16</v>
          </cell>
          <cell r="AL1065">
            <v>0.629</v>
          </cell>
          <cell r="AM1065">
            <v>38</v>
          </cell>
          <cell r="AN1065">
            <v>93</v>
          </cell>
          <cell r="AO1065">
            <v>59</v>
          </cell>
          <cell r="AP1065">
            <v>120</v>
          </cell>
          <cell r="AQ1065">
            <v>14</v>
          </cell>
          <cell r="AR1065">
            <v>0.8</v>
          </cell>
          <cell r="AS1065">
            <v>0.7</v>
          </cell>
        </row>
        <row r="1066">
          <cell r="A1066">
            <v>524</v>
          </cell>
          <cell r="B1066" t="str">
            <v>Queijada de requeijão</v>
          </cell>
          <cell r="C1066" t="str">
            <v>Cereais e produtos à base de cereais</v>
          </cell>
          <cell r="D1066" t="str">
            <v>Produtos de pastelaria fina</v>
          </cell>
          <cell r="E1066" t="str">
            <v>Pastelaria diversa</v>
          </cell>
          <cell r="F1066">
            <v>311</v>
          </cell>
          <cell r="G1066">
            <v>1300</v>
          </cell>
          <cell r="H1066">
            <v>13.1</v>
          </cell>
          <cell r="I1066">
            <v>6</v>
          </cell>
          <cell r="J1066">
            <v>4</v>
          </cell>
          <cell r="K1066">
            <v>1</v>
          </cell>
          <cell r="L1066">
            <v>0.88600000000000001</v>
          </cell>
          <cell r="M1066">
            <v>0.4</v>
          </cell>
          <cell r="N1066">
            <v>40.799999999999997</v>
          </cell>
          <cell r="O1066">
            <v>31.8</v>
          </cell>
          <cell r="P1066">
            <v>0</v>
          </cell>
          <cell r="Q1066">
            <v>8.9</v>
          </cell>
          <cell r="R1066">
            <v>0.4</v>
          </cell>
          <cell r="S1066">
            <v>7.2</v>
          </cell>
          <cell r="T1066">
            <v>0.5</v>
          </cell>
          <cell r="U1066">
            <v>0</v>
          </cell>
          <cell r="V1066">
            <v>36.6</v>
          </cell>
          <cell r="W1066">
            <v>0</v>
          </cell>
          <cell r="X1066">
            <v>166</v>
          </cell>
          <cell r="Y1066">
            <v>145</v>
          </cell>
          <cell r="Z1066">
            <v>23</v>
          </cell>
          <cell r="AA1066">
            <v>0.7</v>
          </cell>
          <cell r="AB1066">
            <v>1.21</v>
          </cell>
          <cell r="AC1066">
            <v>0.04</v>
          </cell>
          <cell r="AD1066">
            <v>0.19</v>
          </cell>
          <cell r="AE1066">
            <v>0.65</v>
          </cell>
          <cell r="AF1066">
            <v>2.5099999999999998</v>
          </cell>
          <cell r="AG1066">
            <v>1.85</v>
          </cell>
          <cell r="AH1066">
            <v>0.12</v>
          </cell>
          <cell r="AI1066">
            <v>0.56000000000000005</v>
          </cell>
          <cell r="AJ1066">
            <v>0</v>
          </cell>
          <cell r="AK1066">
            <v>20</v>
          </cell>
          <cell r="AL1066">
            <v>1.85</v>
          </cell>
          <cell r="AM1066">
            <v>210</v>
          </cell>
          <cell r="AN1066">
            <v>110</v>
          </cell>
          <cell r="AO1066">
            <v>140</v>
          </cell>
          <cell r="AP1066">
            <v>160</v>
          </cell>
          <cell r="AQ1066">
            <v>15</v>
          </cell>
          <cell r="AR1066">
            <v>0.9</v>
          </cell>
          <cell r="AS1066">
            <v>0.8</v>
          </cell>
        </row>
        <row r="1067">
          <cell r="A1067">
            <v>220006</v>
          </cell>
          <cell r="B1067" t="str">
            <v>Queijo Amarelo da Beira Baixa</v>
          </cell>
          <cell r="C1067" t="str">
            <v>Leite e produtos lácteos</v>
          </cell>
          <cell r="D1067" t="str">
            <v>Queijo</v>
          </cell>
          <cell r="E1067" t="str">
            <v>Queijo curado</v>
          </cell>
          <cell r="F1067">
            <v>361</v>
          </cell>
          <cell r="G1067">
            <v>1500</v>
          </cell>
          <cell r="H1067">
            <v>30</v>
          </cell>
          <cell r="I1067">
            <v>21.1</v>
          </cell>
          <cell r="J1067">
            <v>7.3</v>
          </cell>
          <cell r="K1067">
            <v>1.1000000000000001</v>
          </cell>
          <cell r="L1067">
            <v>0.9</v>
          </cell>
          <cell r="M1067">
            <v>1.3</v>
          </cell>
          <cell r="N1067">
            <v>1.5</v>
          </cell>
          <cell r="O1067">
            <v>1.5</v>
          </cell>
          <cell r="P1067">
            <v>0</v>
          </cell>
          <cell r="Q1067">
            <v>0</v>
          </cell>
          <cell r="R1067">
            <v>0</v>
          </cell>
          <cell r="S1067">
            <v>20.5</v>
          </cell>
          <cell r="T1067">
            <v>1.5</v>
          </cell>
          <cell r="U1067">
            <v>0</v>
          </cell>
          <cell r="V1067">
            <v>43</v>
          </cell>
          <cell r="W1067">
            <v>1</v>
          </cell>
          <cell r="X1067">
            <v>88</v>
          </cell>
          <cell r="Y1067">
            <v>195</v>
          </cell>
          <cell r="Z1067">
            <v>6</v>
          </cell>
          <cell r="AA1067">
            <v>0.2</v>
          </cell>
          <cell r="AB1067">
            <v>0.43</v>
          </cell>
          <cell r="AC1067">
            <v>0.05</v>
          </cell>
          <cell r="AD1067">
            <v>0.7</v>
          </cell>
          <cell r="AE1067">
            <v>0.8</v>
          </cell>
          <cell r="AF1067">
            <v>4.7</v>
          </cell>
          <cell r="AG1067">
            <v>3.9</v>
          </cell>
          <cell r="AH1067">
            <v>0.09</v>
          </cell>
          <cell r="AI1067">
            <v>1.1000000000000001</v>
          </cell>
          <cell r="AJ1067">
            <v>0</v>
          </cell>
          <cell r="AK1067">
            <v>37</v>
          </cell>
          <cell r="AL1067">
            <v>5.2</v>
          </cell>
          <cell r="AM1067">
            <v>600</v>
          </cell>
          <cell r="AN1067">
            <v>85</v>
          </cell>
          <cell r="AO1067">
            <v>710</v>
          </cell>
          <cell r="AP1067">
            <v>600</v>
          </cell>
          <cell r="AQ1067">
            <v>56</v>
          </cell>
          <cell r="AR1067">
            <v>1.3</v>
          </cell>
          <cell r="AS1067">
            <v>3</v>
          </cell>
        </row>
        <row r="1068">
          <cell r="A1068">
            <v>1900000087</v>
          </cell>
          <cell r="B1068" t="str">
            <v>Queijo Brie</v>
          </cell>
          <cell r="C1068" t="str">
            <v>Leite e produtos lácteos</v>
          </cell>
          <cell r="D1068" t="str">
            <v>Queijo</v>
          </cell>
          <cell r="E1068" t="str">
            <v>Queijo curado</v>
          </cell>
          <cell r="F1068">
            <v>321</v>
          </cell>
          <cell r="G1068">
            <v>1330</v>
          </cell>
          <cell r="H1068">
            <v>27.3</v>
          </cell>
          <cell r="I1068">
            <v>17.3</v>
          </cell>
          <cell r="J1068">
            <v>7.2</v>
          </cell>
          <cell r="K1068">
            <v>0.7</v>
          </cell>
          <cell r="L1068">
            <v>0.6</v>
          </cell>
          <cell r="M1068">
            <v>1.3</v>
          </cell>
          <cell r="N1068">
            <v>0</v>
          </cell>
          <cell r="O1068">
            <v>0</v>
          </cell>
          <cell r="P1068">
            <v>0</v>
          </cell>
          <cell r="Q1068">
            <v>0</v>
          </cell>
          <cell r="R1068">
            <v>0</v>
          </cell>
          <cell r="S1068">
            <v>18.8</v>
          </cell>
          <cell r="T1068">
            <v>1.4</v>
          </cell>
          <cell r="U1068">
            <v>0</v>
          </cell>
          <cell r="V1068">
            <v>50.6</v>
          </cell>
          <cell r="W1068">
            <v>0</v>
          </cell>
          <cell r="X1068">
            <v>94</v>
          </cell>
          <cell r="Y1068">
            <v>329</v>
          </cell>
          <cell r="Z1068">
            <v>9</v>
          </cell>
          <cell r="AA1068">
            <v>0.3</v>
          </cell>
          <cell r="AB1068">
            <v>0.64</v>
          </cell>
          <cell r="AC1068">
            <v>0.05</v>
          </cell>
          <cell r="AD1068">
            <v>0.38</v>
          </cell>
          <cell r="AE1068">
            <v>0.46</v>
          </cell>
          <cell r="AF1068">
            <v>5.04</v>
          </cell>
          <cell r="AG1068">
            <v>4.58</v>
          </cell>
          <cell r="AH1068">
            <v>0.19</v>
          </cell>
          <cell r="AI1068">
            <v>0.68</v>
          </cell>
          <cell r="AJ1068">
            <v>0</v>
          </cell>
          <cell r="AK1068">
            <v>66.400000000000006</v>
          </cell>
          <cell r="AL1068">
            <v>2.42</v>
          </cell>
          <cell r="AM1068">
            <v>580</v>
          </cell>
          <cell r="AN1068">
            <v>120</v>
          </cell>
          <cell r="AO1068">
            <v>340</v>
          </cell>
          <cell r="AP1068">
            <v>260</v>
          </cell>
          <cell r="AQ1068">
            <v>18</v>
          </cell>
          <cell r="AR1068">
            <v>0.4</v>
          </cell>
          <cell r="AS1068">
            <v>2.2000000000000002</v>
          </cell>
          <cell r="AT1068">
            <v>5.7</v>
          </cell>
          <cell r="AU1068">
            <v>15</v>
          </cell>
        </row>
        <row r="1069">
          <cell r="A1069">
            <v>48</v>
          </cell>
          <cell r="B1069" t="str">
            <v>Queijo Camembert</v>
          </cell>
          <cell r="C1069" t="str">
            <v>Leite e produtos lácteos</v>
          </cell>
          <cell r="D1069" t="str">
            <v>Queijo</v>
          </cell>
          <cell r="E1069" t="str">
            <v>Queijo curado</v>
          </cell>
          <cell r="F1069">
            <v>254</v>
          </cell>
          <cell r="G1069">
            <v>1060</v>
          </cell>
          <cell r="H1069">
            <v>19.600000000000001</v>
          </cell>
          <cell r="I1069">
            <v>10.5</v>
          </cell>
          <cell r="J1069">
            <v>5</v>
          </cell>
          <cell r="K1069">
            <v>0.7</v>
          </cell>
          <cell r="L1069">
            <v>0.6</v>
          </cell>
          <cell r="M1069">
            <v>0.9</v>
          </cell>
          <cell r="N1069">
            <v>0.2</v>
          </cell>
          <cell r="O1069">
            <v>0.2</v>
          </cell>
          <cell r="P1069">
            <v>0</v>
          </cell>
          <cell r="Q1069">
            <v>0</v>
          </cell>
          <cell r="R1069">
            <v>0</v>
          </cell>
          <cell r="S1069">
            <v>19.2</v>
          </cell>
          <cell r="T1069">
            <v>1.5</v>
          </cell>
          <cell r="U1069">
            <v>0</v>
          </cell>
          <cell r="V1069">
            <v>56.3</v>
          </cell>
          <cell r="W1069">
            <v>0</v>
          </cell>
          <cell r="X1069">
            <v>75</v>
          </cell>
          <cell r="Y1069">
            <v>216</v>
          </cell>
          <cell r="Z1069">
            <v>241</v>
          </cell>
          <cell r="AA1069">
            <v>0.2</v>
          </cell>
          <cell r="AB1069">
            <v>0.54</v>
          </cell>
          <cell r="AC1069">
            <v>0.03</v>
          </cell>
          <cell r="AD1069">
            <v>0.47</v>
          </cell>
          <cell r="AE1069">
            <v>1.2</v>
          </cell>
          <cell r="AF1069">
            <v>5.7</v>
          </cell>
          <cell r="AG1069">
            <v>4.5</v>
          </cell>
          <cell r="AH1069">
            <v>0.2</v>
          </cell>
          <cell r="AI1069">
            <v>0.97</v>
          </cell>
          <cell r="AJ1069">
            <v>0</v>
          </cell>
          <cell r="AK1069">
            <v>50</v>
          </cell>
          <cell r="AL1069">
            <v>4.57</v>
          </cell>
          <cell r="AM1069">
            <v>580</v>
          </cell>
          <cell r="AN1069">
            <v>89</v>
          </cell>
          <cell r="AO1069">
            <v>300</v>
          </cell>
          <cell r="AP1069">
            <v>230</v>
          </cell>
          <cell r="AQ1069">
            <v>19</v>
          </cell>
          <cell r="AR1069">
            <v>1</v>
          </cell>
          <cell r="AS1069">
            <v>2.4</v>
          </cell>
        </row>
        <row r="1070">
          <cell r="A1070">
            <v>50800016</v>
          </cell>
          <cell r="B1070" t="str">
            <v>Queijo Cheddar</v>
          </cell>
          <cell r="C1070" t="str">
            <v>Leite e produtos lácteos</v>
          </cell>
          <cell r="D1070" t="str">
            <v>Queijo</v>
          </cell>
          <cell r="E1070" t="str">
            <v>Queijo curado</v>
          </cell>
          <cell r="F1070">
            <v>419</v>
          </cell>
          <cell r="G1070">
            <v>1740</v>
          </cell>
          <cell r="H1070">
            <v>34.9</v>
          </cell>
          <cell r="I1070">
            <v>21.7</v>
          </cell>
          <cell r="J1070">
            <v>9.4</v>
          </cell>
          <cell r="K1070">
            <v>1.1000000000000001</v>
          </cell>
          <cell r="L1070">
            <v>0.7</v>
          </cell>
          <cell r="M1070">
            <v>1.4</v>
          </cell>
          <cell r="N1070">
            <v>0.1</v>
          </cell>
          <cell r="O1070">
            <v>0.1</v>
          </cell>
          <cell r="P1070">
            <v>0</v>
          </cell>
          <cell r="Q1070">
            <v>0</v>
          </cell>
          <cell r="R1070">
            <v>0</v>
          </cell>
          <cell r="S1070">
            <v>25.4</v>
          </cell>
          <cell r="T1070">
            <v>1.8</v>
          </cell>
          <cell r="U1070">
            <v>0</v>
          </cell>
          <cell r="V1070">
            <v>36.6</v>
          </cell>
          <cell r="W1070">
            <v>1</v>
          </cell>
          <cell r="X1070">
            <v>97</v>
          </cell>
          <cell r="Y1070">
            <v>387</v>
          </cell>
          <cell r="Z1070">
            <v>141</v>
          </cell>
          <cell r="AA1070">
            <v>0.3</v>
          </cell>
          <cell r="AB1070">
            <v>0.52</v>
          </cell>
          <cell r="AC1070">
            <v>0.03</v>
          </cell>
          <cell r="AD1070">
            <v>0.39</v>
          </cell>
          <cell r="AE1070">
            <v>0.06</v>
          </cell>
          <cell r="AF1070">
            <v>6.9</v>
          </cell>
          <cell r="AG1070">
            <v>6.8</v>
          </cell>
          <cell r="AH1070">
            <v>0.15</v>
          </cell>
          <cell r="AI1070">
            <v>2.4</v>
          </cell>
          <cell r="AJ1070">
            <v>0</v>
          </cell>
          <cell r="AK1070">
            <v>31</v>
          </cell>
          <cell r="AL1070">
            <v>2.2000000000000002</v>
          </cell>
          <cell r="AM1070">
            <v>720</v>
          </cell>
          <cell r="AN1070">
            <v>75</v>
          </cell>
          <cell r="AO1070">
            <v>740</v>
          </cell>
          <cell r="AP1070">
            <v>510</v>
          </cell>
          <cell r="AQ1070">
            <v>29</v>
          </cell>
          <cell r="AR1070">
            <v>0.3</v>
          </cell>
          <cell r="AS1070">
            <v>4.0999999999999996</v>
          </cell>
        </row>
        <row r="1071">
          <cell r="A1071">
            <v>1230</v>
          </cell>
          <cell r="B1071" t="str">
            <v>Queijo creme para barrar</v>
          </cell>
          <cell r="C1071" t="str">
            <v>Leite e produtos lácteos</v>
          </cell>
          <cell r="D1071" t="str">
            <v>Queijo</v>
          </cell>
          <cell r="E1071" t="str">
            <v>Queijo processado e creme</v>
          </cell>
          <cell r="F1071">
            <v>263</v>
          </cell>
          <cell r="G1071">
            <v>1090</v>
          </cell>
          <cell r="H1071">
            <v>22</v>
          </cell>
          <cell r="I1071">
            <v>11.8</v>
          </cell>
          <cell r="J1071">
            <v>5.7</v>
          </cell>
          <cell r="K1071">
            <v>0.8</v>
          </cell>
          <cell r="L1071">
            <v>0.6</v>
          </cell>
          <cell r="M1071">
            <v>0</v>
          </cell>
          <cell r="N1071">
            <v>6.9</v>
          </cell>
          <cell r="O1071">
            <v>6.9</v>
          </cell>
          <cell r="P1071">
            <v>0</v>
          </cell>
          <cell r="Q1071">
            <v>0</v>
          </cell>
          <cell r="R1071">
            <v>0</v>
          </cell>
          <cell r="S1071">
            <v>9.3000000000000007</v>
          </cell>
          <cell r="T1071">
            <v>2.5</v>
          </cell>
          <cell r="U1071">
            <v>0</v>
          </cell>
          <cell r="V1071">
            <v>57.8</v>
          </cell>
          <cell r="W1071">
            <v>0</v>
          </cell>
          <cell r="X1071">
            <v>18</v>
          </cell>
          <cell r="Y1071">
            <v>66</v>
          </cell>
          <cell r="Z1071">
            <v>0</v>
          </cell>
          <cell r="AA1071">
            <v>0</v>
          </cell>
          <cell r="AB1071">
            <v>7.6</v>
          </cell>
          <cell r="AC1071">
            <v>0.04</v>
          </cell>
          <cell r="AD1071">
            <v>0.26</v>
          </cell>
          <cell r="AE1071">
            <v>1.6</v>
          </cell>
          <cell r="AF1071">
            <v>3.8</v>
          </cell>
          <cell r="AG1071">
            <v>2.2000000000000002</v>
          </cell>
          <cell r="AH1071">
            <v>0.05</v>
          </cell>
          <cell r="AI1071">
            <v>0.3</v>
          </cell>
          <cell r="AJ1071">
            <v>0</v>
          </cell>
          <cell r="AK1071">
            <v>13</v>
          </cell>
          <cell r="AL1071">
            <v>4</v>
          </cell>
          <cell r="AM1071">
            <v>980</v>
          </cell>
          <cell r="AN1071">
            <v>220</v>
          </cell>
          <cell r="AO1071">
            <v>300</v>
          </cell>
          <cell r="AP1071">
            <v>660</v>
          </cell>
          <cell r="AQ1071">
            <v>18</v>
          </cell>
          <cell r="AR1071">
            <v>0.2</v>
          </cell>
          <cell r="AS1071">
            <v>1.3</v>
          </cell>
        </row>
        <row r="1072">
          <cell r="A1072">
            <v>56</v>
          </cell>
          <cell r="B1072" t="str">
            <v>Queijo creme para barrar, alto teor polinsaturados</v>
          </cell>
          <cell r="C1072" t="str">
            <v>Leite e produtos lácteos</v>
          </cell>
          <cell r="D1072" t="str">
            <v>Queijo</v>
          </cell>
          <cell r="E1072" t="str">
            <v>Queijo processado e creme</v>
          </cell>
          <cell r="F1072">
            <v>263</v>
          </cell>
          <cell r="G1072">
            <v>1090</v>
          </cell>
          <cell r="H1072">
            <v>22</v>
          </cell>
          <cell r="I1072">
            <v>4.9000000000000004</v>
          </cell>
          <cell r="J1072">
            <v>4</v>
          </cell>
          <cell r="K1072">
            <v>10.4</v>
          </cell>
          <cell r="L1072">
            <v>10.199999999999999</v>
          </cell>
          <cell r="M1072">
            <v>0</v>
          </cell>
          <cell r="N1072">
            <v>6.9</v>
          </cell>
          <cell r="O1072">
            <v>6.9</v>
          </cell>
          <cell r="P1072">
            <v>0</v>
          </cell>
          <cell r="Q1072">
            <v>0</v>
          </cell>
          <cell r="R1072">
            <v>0</v>
          </cell>
          <cell r="S1072">
            <v>9.3000000000000007</v>
          </cell>
          <cell r="T1072">
            <v>2.5</v>
          </cell>
          <cell r="U1072">
            <v>0</v>
          </cell>
          <cell r="V1072">
            <v>57.8</v>
          </cell>
          <cell r="W1072">
            <v>0</v>
          </cell>
          <cell r="X1072">
            <v>18</v>
          </cell>
          <cell r="Y1072">
            <v>66</v>
          </cell>
          <cell r="Z1072">
            <v>0</v>
          </cell>
          <cell r="AA1072">
            <v>0</v>
          </cell>
          <cell r="AB1072">
            <v>7.6</v>
          </cell>
          <cell r="AC1072">
            <v>0.04</v>
          </cell>
          <cell r="AD1072">
            <v>0.26</v>
          </cell>
          <cell r="AE1072">
            <v>1.6</v>
          </cell>
          <cell r="AF1072">
            <v>3.8</v>
          </cell>
          <cell r="AG1072">
            <v>2.2000000000000002</v>
          </cell>
          <cell r="AH1072">
            <v>0.05</v>
          </cell>
          <cell r="AI1072">
            <v>0.3</v>
          </cell>
          <cell r="AJ1072">
            <v>0</v>
          </cell>
          <cell r="AK1072">
            <v>13</v>
          </cell>
          <cell r="AL1072">
            <v>4</v>
          </cell>
          <cell r="AM1072">
            <v>980</v>
          </cell>
          <cell r="AN1072">
            <v>220</v>
          </cell>
          <cell r="AO1072">
            <v>300</v>
          </cell>
          <cell r="AP1072">
            <v>660</v>
          </cell>
          <cell r="AQ1072">
            <v>18</v>
          </cell>
          <cell r="AR1072">
            <v>0.2</v>
          </cell>
          <cell r="AS1072">
            <v>1.3</v>
          </cell>
        </row>
        <row r="1073">
          <cell r="A1073">
            <v>47</v>
          </cell>
          <cell r="B1073" t="str">
            <v>Queijo de Azeitão</v>
          </cell>
          <cell r="C1073" t="str">
            <v>Leite e produtos lácteos</v>
          </cell>
          <cell r="D1073" t="str">
            <v>Queijo</v>
          </cell>
          <cell r="E1073" t="str">
            <v>Queijo curado</v>
          </cell>
          <cell r="F1073">
            <v>339</v>
          </cell>
          <cell r="G1073">
            <v>1410</v>
          </cell>
          <cell r="H1073">
            <v>27.5</v>
          </cell>
          <cell r="I1073">
            <v>18.7</v>
          </cell>
          <cell r="J1073">
            <v>6.6</v>
          </cell>
          <cell r="K1073">
            <v>1</v>
          </cell>
          <cell r="L1073">
            <v>0.9</v>
          </cell>
          <cell r="M1073">
            <v>1.1000000000000001</v>
          </cell>
          <cell r="N1073">
            <v>2.6</v>
          </cell>
          <cell r="O1073">
            <v>2.6</v>
          </cell>
          <cell r="P1073">
            <v>0</v>
          </cell>
          <cell r="Q1073">
            <v>0</v>
          </cell>
          <cell r="R1073">
            <v>0</v>
          </cell>
          <cell r="S1073">
            <v>19.5</v>
          </cell>
          <cell r="T1073">
            <v>1.5</v>
          </cell>
          <cell r="U1073">
            <v>0</v>
          </cell>
          <cell r="V1073">
            <v>48.3</v>
          </cell>
          <cell r="W1073">
            <v>1.1000000000000001</v>
          </cell>
          <cell r="X1073">
            <v>88</v>
          </cell>
          <cell r="Y1073">
            <v>210</v>
          </cell>
          <cell r="Z1073">
            <v>70</v>
          </cell>
          <cell r="AA1073">
            <v>0.2</v>
          </cell>
          <cell r="AB1073">
            <v>0.4</v>
          </cell>
          <cell r="AC1073">
            <v>0.04</v>
          </cell>
          <cell r="AD1073">
            <v>0.66</v>
          </cell>
          <cell r="AE1073">
            <v>0.6</v>
          </cell>
          <cell r="AF1073">
            <v>5.5</v>
          </cell>
          <cell r="AG1073">
            <v>4.9000000000000004</v>
          </cell>
          <cell r="AH1073">
            <v>0.08</v>
          </cell>
          <cell r="AI1073">
            <v>0.37</v>
          </cell>
          <cell r="AJ1073">
            <v>0</v>
          </cell>
          <cell r="AK1073">
            <v>31</v>
          </cell>
          <cell r="AL1073">
            <v>4.4000000000000004</v>
          </cell>
          <cell r="AM1073">
            <v>600</v>
          </cell>
          <cell r="AN1073">
            <v>76</v>
          </cell>
          <cell r="AO1073">
            <v>540</v>
          </cell>
          <cell r="AP1073">
            <v>420</v>
          </cell>
          <cell r="AQ1073">
            <v>50</v>
          </cell>
          <cell r="AR1073">
            <v>0.7</v>
          </cell>
          <cell r="AS1073">
            <v>2.6</v>
          </cell>
        </row>
        <row r="1074">
          <cell r="A1074">
            <v>220022</v>
          </cell>
          <cell r="B1074" t="str">
            <v>Queijo de cabra "Pure chèvre"</v>
          </cell>
          <cell r="C1074" t="str">
            <v>Leite e produtos lácteos</v>
          </cell>
          <cell r="D1074" t="str">
            <v>Queijo</v>
          </cell>
          <cell r="E1074" t="str">
            <v>Queijo curado</v>
          </cell>
          <cell r="F1074">
            <v>286</v>
          </cell>
          <cell r="G1074">
            <v>1190</v>
          </cell>
          <cell r="H1074">
            <v>25</v>
          </cell>
          <cell r="I1074">
            <v>17</v>
          </cell>
          <cell r="J1074">
            <v>4.7</v>
          </cell>
          <cell r="K1074">
            <v>0.6</v>
          </cell>
          <cell r="L1074">
            <v>0.5</v>
          </cell>
          <cell r="M1074">
            <v>0.8</v>
          </cell>
          <cell r="N1074">
            <v>2</v>
          </cell>
          <cell r="O1074">
            <v>2</v>
          </cell>
          <cell r="P1074">
            <v>0</v>
          </cell>
          <cell r="Q1074">
            <v>0</v>
          </cell>
          <cell r="R1074">
            <v>0</v>
          </cell>
          <cell r="S1074">
            <v>13</v>
          </cell>
          <cell r="T1074">
            <v>1</v>
          </cell>
          <cell r="U1074">
            <v>0</v>
          </cell>
          <cell r="V1074">
            <v>51.6</v>
          </cell>
          <cell r="W1074">
            <v>0.4</v>
          </cell>
          <cell r="X1074">
            <v>107</v>
          </cell>
          <cell r="Y1074">
            <v>320</v>
          </cell>
          <cell r="Z1074">
            <v>4</v>
          </cell>
          <cell r="AA1074">
            <v>0.5</v>
          </cell>
          <cell r="AB1074">
            <v>0.53</v>
          </cell>
          <cell r="AC1074">
            <v>0.02</v>
          </cell>
          <cell r="AD1074">
            <v>0.89</v>
          </cell>
          <cell r="AE1074">
            <v>1.43</v>
          </cell>
          <cell r="AF1074">
            <v>6.33</v>
          </cell>
          <cell r="AG1074">
            <v>4.9000000000000004</v>
          </cell>
          <cell r="AH1074">
            <v>0.25</v>
          </cell>
          <cell r="AI1074">
            <v>0.15</v>
          </cell>
          <cell r="AJ1074">
            <v>0</v>
          </cell>
          <cell r="AK1074">
            <v>84.2</v>
          </cell>
          <cell r="AL1074">
            <v>2.1800000000000002</v>
          </cell>
          <cell r="AM1074">
            <v>400</v>
          </cell>
          <cell r="AN1074">
            <v>230</v>
          </cell>
          <cell r="AO1074">
            <v>120</v>
          </cell>
          <cell r="AP1074">
            <v>210</v>
          </cell>
          <cell r="AQ1074">
            <v>16</v>
          </cell>
          <cell r="AR1074">
            <v>0.3</v>
          </cell>
          <cell r="AS1074">
            <v>0.6</v>
          </cell>
        </row>
        <row r="1075">
          <cell r="A1075">
            <v>220015</v>
          </cell>
          <cell r="B1075" t="str">
            <v>Queijo de cabra atabafado, curado</v>
          </cell>
          <cell r="C1075" t="str">
            <v>Leite e produtos lácteos</v>
          </cell>
          <cell r="D1075" t="str">
            <v>Queijo</v>
          </cell>
          <cell r="E1075" t="str">
            <v>Queijo curado</v>
          </cell>
          <cell r="F1075">
            <v>313</v>
          </cell>
          <cell r="G1075">
            <v>1300</v>
          </cell>
          <cell r="H1075">
            <v>24</v>
          </cell>
          <cell r="I1075">
            <v>18.600000000000001</v>
          </cell>
          <cell r="J1075">
            <v>4.5</v>
          </cell>
          <cell r="K1075">
            <v>0.6</v>
          </cell>
          <cell r="L1075">
            <v>0.5</v>
          </cell>
          <cell r="M1075">
            <v>0.8</v>
          </cell>
          <cell r="N1075">
            <v>2.7</v>
          </cell>
          <cell r="O1075">
            <v>2.7</v>
          </cell>
          <cell r="P1075">
            <v>0</v>
          </cell>
          <cell r="Q1075">
            <v>0</v>
          </cell>
          <cell r="R1075">
            <v>0</v>
          </cell>
          <cell r="S1075">
            <v>18.2</v>
          </cell>
          <cell r="T1075">
            <v>2.8</v>
          </cell>
          <cell r="U1075">
            <v>0</v>
          </cell>
          <cell r="V1075">
            <v>47.3</v>
          </cell>
          <cell r="W1075">
            <v>4.5</v>
          </cell>
          <cell r="X1075">
            <v>94</v>
          </cell>
          <cell r="Y1075">
            <v>320</v>
          </cell>
          <cell r="Z1075">
            <v>4</v>
          </cell>
          <cell r="AA1075">
            <v>0</v>
          </cell>
          <cell r="AB1075">
            <v>0.7</v>
          </cell>
          <cell r="AC1075">
            <v>0.01</v>
          </cell>
          <cell r="AD1075">
            <v>0.15</v>
          </cell>
          <cell r="AE1075">
            <v>0.3</v>
          </cell>
          <cell r="AF1075">
            <v>5.2</v>
          </cell>
          <cell r="AG1075">
            <v>4.9000000000000004</v>
          </cell>
          <cell r="AH1075">
            <v>7.0000000000000007E-2</v>
          </cell>
          <cell r="AI1075">
            <v>0.15</v>
          </cell>
          <cell r="AJ1075">
            <v>0</v>
          </cell>
          <cell r="AK1075">
            <v>21</v>
          </cell>
          <cell r="AL1075">
            <v>5.72</v>
          </cell>
          <cell r="AM1075">
            <v>1100</v>
          </cell>
          <cell r="AN1075">
            <v>120</v>
          </cell>
          <cell r="AO1075">
            <v>810</v>
          </cell>
          <cell r="AP1075">
            <v>610</v>
          </cell>
          <cell r="AQ1075">
            <v>46</v>
          </cell>
          <cell r="AR1075">
            <v>0.2</v>
          </cell>
          <cell r="AS1075">
            <v>3.7</v>
          </cell>
        </row>
        <row r="1076">
          <cell r="A1076">
            <v>220004</v>
          </cell>
          <cell r="B1076" t="str">
            <v>Queijo de cabra atabafado, fresco</v>
          </cell>
          <cell r="C1076" t="str">
            <v>Leite e produtos lácteos</v>
          </cell>
          <cell r="D1076" t="str">
            <v>Queijo</v>
          </cell>
          <cell r="E1076" t="str">
            <v>Queijo fresco (não curado)</v>
          </cell>
          <cell r="F1076">
            <v>202</v>
          </cell>
          <cell r="G1076">
            <v>839</v>
          </cell>
          <cell r="H1076">
            <v>15.4</v>
          </cell>
          <cell r="I1076">
            <v>10.6</v>
          </cell>
          <cell r="J1076">
            <v>2.9</v>
          </cell>
          <cell r="K1076">
            <v>0.4</v>
          </cell>
          <cell r="L1076">
            <v>0.3</v>
          </cell>
          <cell r="M1076">
            <v>0.5</v>
          </cell>
          <cell r="N1076">
            <v>2.5</v>
          </cell>
          <cell r="O1076">
            <v>2.5</v>
          </cell>
          <cell r="P1076">
            <v>0</v>
          </cell>
          <cell r="Q1076">
            <v>0</v>
          </cell>
          <cell r="R1076">
            <v>0</v>
          </cell>
          <cell r="S1076">
            <v>13</v>
          </cell>
          <cell r="T1076">
            <v>1</v>
          </cell>
          <cell r="U1076">
            <v>0</v>
          </cell>
          <cell r="V1076">
            <v>63.7</v>
          </cell>
          <cell r="W1076">
            <v>0.4</v>
          </cell>
          <cell r="X1076">
            <v>50</v>
          </cell>
          <cell r="Y1076">
            <v>134</v>
          </cell>
          <cell r="Z1076">
            <v>54</v>
          </cell>
          <cell r="AA1076">
            <v>0.5</v>
          </cell>
          <cell r="AB1076">
            <v>0.48</v>
          </cell>
          <cell r="AC1076">
            <v>0</v>
          </cell>
          <cell r="AD1076">
            <v>1.63</v>
          </cell>
          <cell r="AE1076">
            <v>0</v>
          </cell>
          <cell r="AF1076">
            <v>4.9000000000000004</v>
          </cell>
          <cell r="AG1076">
            <v>4.9000000000000004</v>
          </cell>
          <cell r="AH1076">
            <v>0</v>
          </cell>
          <cell r="AI1076">
            <v>0.28999999999999998</v>
          </cell>
          <cell r="AJ1076">
            <v>0</v>
          </cell>
          <cell r="AK1076">
            <v>22</v>
          </cell>
          <cell r="AL1076">
            <v>2.71</v>
          </cell>
          <cell r="AM1076">
            <v>400</v>
          </cell>
          <cell r="AN1076">
            <v>160</v>
          </cell>
          <cell r="AO1076">
            <v>430</v>
          </cell>
          <cell r="AP1076">
            <v>300</v>
          </cell>
          <cell r="AQ1076">
            <v>26</v>
          </cell>
          <cell r="AR1076">
            <v>0</v>
          </cell>
          <cell r="AS1076">
            <v>1.4</v>
          </cell>
        </row>
        <row r="1077">
          <cell r="A1077">
            <v>220014</v>
          </cell>
          <cell r="B1077" t="str">
            <v>Queijo de cabra curado</v>
          </cell>
          <cell r="C1077" t="str">
            <v>Leite e produtos lácteos</v>
          </cell>
          <cell r="D1077" t="str">
            <v>Queijo</v>
          </cell>
          <cell r="E1077" t="str">
            <v>Queijo curado</v>
          </cell>
          <cell r="F1077">
            <v>382</v>
          </cell>
          <cell r="G1077">
            <v>1590</v>
          </cell>
          <cell r="H1077">
            <v>30.5</v>
          </cell>
          <cell r="I1077">
            <v>23.4</v>
          </cell>
          <cell r="J1077">
            <v>5.7</v>
          </cell>
          <cell r="K1077">
            <v>0.8</v>
          </cell>
          <cell r="L1077">
            <v>0.6</v>
          </cell>
          <cell r="M1077">
            <v>1</v>
          </cell>
          <cell r="N1077">
            <v>2.5</v>
          </cell>
          <cell r="O1077">
            <v>2.5</v>
          </cell>
          <cell r="P1077">
            <v>0</v>
          </cell>
          <cell r="Q1077">
            <v>0</v>
          </cell>
          <cell r="R1077">
            <v>0</v>
          </cell>
          <cell r="S1077">
            <v>21</v>
          </cell>
          <cell r="T1077">
            <v>1.5</v>
          </cell>
          <cell r="U1077">
            <v>0</v>
          </cell>
          <cell r="V1077">
            <v>47.3</v>
          </cell>
          <cell r="W1077">
            <v>4.5</v>
          </cell>
          <cell r="X1077">
            <v>94</v>
          </cell>
          <cell r="Y1077">
            <v>320</v>
          </cell>
          <cell r="Z1077">
            <v>4</v>
          </cell>
          <cell r="AA1077">
            <v>0</v>
          </cell>
          <cell r="AB1077">
            <v>0.7</v>
          </cell>
          <cell r="AC1077">
            <v>0.01</v>
          </cell>
          <cell r="AD1077">
            <v>0.15</v>
          </cell>
          <cell r="AE1077">
            <v>0.3</v>
          </cell>
          <cell r="AF1077">
            <v>5.2</v>
          </cell>
          <cell r="AG1077">
            <v>4.9000000000000004</v>
          </cell>
          <cell r="AH1077">
            <v>7.0000000000000007E-2</v>
          </cell>
          <cell r="AI1077">
            <v>0.15</v>
          </cell>
          <cell r="AJ1077">
            <v>0</v>
          </cell>
          <cell r="AK1077">
            <v>21</v>
          </cell>
          <cell r="AL1077">
            <v>3.91</v>
          </cell>
          <cell r="AM1077">
            <v>600</v>
          </cell>
          <cell r="AN1077">
            <v>120</v>
          </cell>
          <cell r="AO1077">
            <v>810</v>
          </cell>
          <cell r="AP1077">
            <v>610</v>
          </cell>
          <cell r="AQ1077">
            <v>46</v>
          </cell>
          <cell r="AR1077">
            <v>0.2</v>
          </cell>
          <cell r="AS1077">
            <v>3.7</v>
          </cell>
        </row>
        <row r="1078">
          <cell r="A1078">
            <v>220007</v>
          </cell>
          <cell r="B1078" t="str">
            <v>Queijo de Castelo Branco</v>
          </cell>
          <cell r="C1078" t="str">
            <v>Leite e produtos lácteos</v>
          </cell>
          <cell r="D1078" t="str">
            <v>Queijo</v>
          </cell>
          <cell r="E1078" t="str">
            <v>Queijo curado</v>
          </cell>
          <cell r="F1078">
            <v>356</v>
          </cell>
          <cell r="G1078">
            <v>1470</v>
          </cell>
          <cell r="H1078">
            <v>29.2</v>
          </cell>
          <cell r="I1078">
            <v>19.399999999999999</v>
          </cell>
          <cell r="J1078">
            <v>7.1</v>
          </cell>
          <cell r="K1078">
            <v>1.1000000000000001</v>
          </cell>
          <cell r="L1078">
            <v>0.85</v>
          </cell>
          <cell r="M1078">
            <v>1.3</v>
          </cell>
          <cell r="N1078">
            <v>1.8</v>
          </cell>
          <cell r="O1078">
            <v>1.8</v>
          </cell>
          <cell r="P1078">
            <v>0</v>
          </cell>
          <cell r="Q1078">
            <v>0</v>
          </cell>
          <cell r="R1078">
            <v>0</v>
          </cell>
          <cell r="S1078">
            <v>20.8</v>
          </cell>
          <cell r="T1078">
            <v>1.6</v>
          </cell>
          <cell r="U1078">
            <v>0</v>
          </cell>
          <cell r="V1078">
            <v>43</v>
          </cell>
          <cell r="W1078">
            <v>1</v>
          </cell>
          <cell r="X1078">
            <v>88</v>
          </cell>
          <cell r="Y1078">
            <v>195</v>
          </cell>
          <cell r="Z1078">
            <v>6</v>
          </cell>
          <cell r="AA1078">
            <v>0.2</v>
          </cell>
          <cell r="AB1078">
            <v>0.43</v>
          </cell>
          <cell r="AC1078">
            <v>0.05</v>
          </cell>
          <cell r="AD1078">
            <v>0.7</v>
          </cell>
          <cell r="AE1078">
            <v>0.8</v>
          </cell>
          <cell r="AF1078">
            <v>4.7</v>
          </cell>
          <cell r="AG1078">
            <v>3.9</v>
          </cell>
          <cell r="AH1078">
            <v>0.09</v>
          </cell>
          <cell r="AI1078">
            <v>1.1000000000000001</v>
          </cell>
          <cell r="AJ1078">
            <v>0</v>
          </cell>
          <cell r="AK1078">
            <v>37</v>
          </cell>
          <cell r="AL1078">
            <v>5.2</v>
          </cell>
          <cell r="AM1078">
            <v>660</v>
          </cell>
          <cell r="AN1078">
            <v>85</v>
          </cell>
          <cell r="AO1078">
            <v>710</v>
          </cell>
          <cell r="AP1078">
            <v>600</v>
          </cell>
          <cell r="AQ1078">
            <v>56</v>
          </cell>
          <cell r="AR1078">
            <v>1.3</v>
          </cell>
          <cell r="AS1078">
            <v>3</v>
          </cell>
        </row>
        <row r="1079">
          <cell r="A1079">
            <v>49</v>
          </cell>
          <cell r="B1079" t="str">
            <v>Queijo de Évora</v>
          </cell>
          <cell r="C1079" t="str">
            <v>Leite e produtos lácteos</v>
          </cell>
          <cell r="D1079" t="str">
            <v>Queijo</v>
          </cell>
          <cell r="E1079" t="str">
            <v>Queijo curado</v>
          </cell>
          <cell r="F1079">
            <v>405</v>
          </cell>
          <cell r="G1079">
            <v>1680</v>
          </cell>
          <cell r="H1079">
            <v>32.9</v>
          </cell>
          <cell r="I1079">
            <v>22.6</v>
          </cell>
          <cell r="J1079">
            <v>8</v>
          </cell>
          <cell r="K1079">
            <v>1.2</v>
          </cell>
          <cell r="L1079">
            <v>1</v>
          </cell>
          <cell r="M1079">
            <v>1.4</v>
          </cell>
          <cell r="N1079">
            <v>2.1</v>
          </cell>
          <cell r="O1079">
            <v>2.1</v>
          </cell>
          <cell r="P1079">
            <v>0</v>
          </cell>
          <cell r="Q1079">
            <v>0</v>
          </cell>
          <cell r="R1079">
            <v>0</v>
          </cell>
          <cell r="S1079">
            <v>23.8</v>
          </cell>
          <cell r="T1079">
            <v>1.3</v>
          </cell>
          <cell r="U1079">
            <v>0</v>
          </cell>
          <cell r="V1079">
            <v>27</v>
          </cell>
          <cell r="W1079">
            <v>1.7</v>
          </cell>
          <cell r="X1079">
            <v>55</v>
          </cell>
          <cell r="Y1079">
            <v>180</v>
          </cell>
          <cell r="Z1079">
            <v>6</v>
          </cell>
          <cell r="AA1079">
            <v>0.4</v>
          </cell>
          <cell r="AB1079">
            <v>0.6</v>
          </cell>
          <cell r="AC1079">
            <v>0.06</v>
          </cell>
          <cell r="AD1079">
            <v>0.57999999999999996</v>
          </cell>
          <cell r="AE1079">
            <v>0.5</v>
          </cell>
          <cell r="AF1079">
            <v>6.7</v>
          </cell>
          <cell r="AG1079">
            <v>6.2</v>
          </cell>
          <cell r="AH1079">
            <v>0.12</v>
          </cell>
          <cell r="AI1079">
            <v>0.51</v>
          </cell>
          <cell r="AJ1079">
            <v>0</v>
          </cell>
          <cell r="AK1079">
            <v>39</v>
          </cell>
          <cell r="AL1079">
            <v>11.2</v>
          </cell>
          <cell r="AM1079">
            <v>500</v>
          </cell>
          <cell r="AN1079">
            <v>110</v>
          </cell>
          <cell r="AO1079">
            <v>750</v>
          </cell>
          <cell r="AP1079">
            <v>450</v>
          </cell>
          <cell r="AQ1079">
            <v>70</v>
          </cell>
          <cell r="AR1079">
            <v>0.7</v>
          </cell>
          <cell r="AS1079">
            <v>3.7</v>
          </cell>
        </row>
        <row r="1080">
          <cell r="A1080">
            <v>220021</v>
          </cell>
          <cell r="B1080" t="str">
            <v>Queijo de mistura (vaca, cabra e ovelha)</v>
          </cell>
          <cell r="C1080" t="str">
            <v>Leite e produtos lácteos</v>
          </cell>
          <cell r="D1080" t="str">
            <v>Queijo</v>
          </cell>
          <cell r="E1080" t="str">
            <v>Queijo curado</v>
          </cell>
          <cell r="F1080">
            <v>329</v>
          </cell>
          <cell r="G1080">
            <v>1360</v>
          </cell>
          <cell r="H1080">
            <v>26.7</v>
          </cell>
          <cell r="I1080">
            <v>18.3</v>
          </cell>
          <cell r="J1080">
            <v>7.5</v>
          </cell>
          <cell r="K1080">
            <v>0.7</v>
          </cell>
          <cell r="L1080">
            <v>0.4</v>
          </cell>
          <cell r="M1080">
            <v>0.4</v>
          </cell>
          <cell r="N1080">
            <v>2.4</v>
          </cell>
          <cell r="O1080">
            <v>2.4</v>
          </cell>
          <cell r="P1080">
            <v>0</v>
          </cell>
          <cell r="Q1080">
            <v>0</v>
          </cell>
          <cell r="R1080">
            <v>0</v>
          </cell>
          <cell r="S1080">
            <v>19.600000000000001</v>
          </cell>
          <cell r="T1080">
            <v>1.5</v>
          </cell>
          <cell r="U1080">
            <v>0</v>
          </cell>
          <cell r="V1080">
            <v>45.3</v>
          </cell>
          <cell r="W1080">
            <v>0.2</v>
          </cell>
          <cell r="X1080">
            <v>81</v>
          </cell>
          <cell r="Y1080">
            <v>423</v>
          </cell>
          <cell r="Z1080">
            <v>15</v>
          </cell>
          <cell r="AA1080">
            <v>0.2</v>
          </cell>
          <cell r="AB1080">
            <v>1.47</v>
          </cell>
          <cell r="AC1080">
            <v>0.05</v>
          </cell>
          <cell r="AD1080">
            <v>0.4</v>
          </cell>
          <cell r="AE1080">
            <v>0.4</v>
          </cell>
          <cell r="AF1080">
            <v>6.95</v>
          </cell>
          <cell r="AG1080">
            <v>6.55</v>
          </cell>
          <cell r="AH1080">
            <v>0.08</v>
          </cell>
          <cell r="AI1080">
            <v>1.9</v>
          </cell>
          <cell r="AJ1080">
            <v>0</v>
          </cell>
          <cell r="AK1080">
            <v>37</v>
          </cell>
          <cell r="AL1080">
            <v>4.91</v>
          </cell>
          <cell r="AM1080">
            <v>600</v>
          </cell>
          <cell r="AN1080">
            <v>110</v>
          </cell>
          <cell r="AO1080">
            <v>830</v>
          </cell>
          <cell r="AP1080">
            <v>510</v>
          </cell>
          <cell r="AQ1080">
            <v>48</v>
          </cell>
          <cell r="AR1080">
            <v>0.9</v>
          </cell>
          <cell r="AS1080">
            <v>5.3</v>
          </cell>
        </row>
        <row r="1081">
          <cell r="A1081">
            <v>220009</v>
          </cell>
          <cell r="B1081" t="str">
            <v>Queijo de Nisa</v>
          </cell>
          <cell r="C1081" t="str">
            <v>Leite e produtos lácteos</v>
          </cell>
          <cell r="D1081" t="str">
            <v>Queijo</v>
          </cell>
          <cell r="E1081" t="str">
            <v>Queijo curado</v>
          </cell>
          <cell r="F1081">
            <v>451</v>
          </cell>
          <cell r="G1081">
            <v>1870</v>
          </cell>
          <cell r="H1081">
            <v>38</v>
          </cell>
          <cell r="I1081">
            <v>19.899999999999999</v>
          </cell>
          <cell r="J1081">
            <v>9.1999999999999993</v>
          </cell>
          <cell r="K1081">
            <v>1.4</v>
          </cell>
          <cell r="L1081">
            <v>1.1000000000000001</v>
          </cell>
          <cell r="M1081">
            <v>1.6</v>
          </cell>
          <cell r="N1081">
            <v>2.6</v>
          </cell>
          <cell r="O1081">
            <v>2.6</v>
          </cell>
          <cell r="P1081">
            <v>0</v>
          </cell>
          <cell r="Q1081">
            <v>0</v>
          </cell>
          <cell r="R1081">
            <v>0</v>
          </cell>
          <cell r="S1081">
            <v>23.4</v>
          </cell>
          <cell r="T1081">
            <v>1.5</v>
          </cell>
          <cell r="U1081">
            <v>0</v>
          </cell>
          <cell r="V1081">
            <v>27</v>
          </cell>
          <cell r="W1081">
            <v>1.7</v>
          </cell>
          <cell r="X1081">
            <v>55</v>
          </cell>
          <cell r="Y1081">
            <v>180</v>
          </cell>
          <cell r="Z1081">
            <v>6</v>
          </cell>
          <cell r="AA1081">
            <v>0.4</v>
          </cell>
          <cell r="AB1081">
            <v>0.6</v>
          </cell>
          <cell r="AC1081">
            <v>0.06</v>
          </cell>
          <cell r="AD1081">
            <v>0.57999999999999996</v>
          </cell>
          <cell r="AE1081">
            <v>0.5</v>
          </cell>
          <cell r="AF1081">
            <v>6.7</v>
          </cell>
          <cell r="AG1081">
            <v>6.2</v>
          </cell>
          <cell r="AH1081">
            <v>0.12</v>
          </cell>
          <cell r="AI1081">
            <v>0.51</v>
          </cell>
          <cell r="AJ1081">
            <v>0</v>
          </cell>
          <cell r="AK1081">
            <v>39</v>
          </cell>
          <cell r="AL1081">
            <v>11.2</v>
          </cell>
          <cell r="AM1081">
            <v>600</v>
          </cell>
          <cell r="AN1081">
            <v>110</v>
          </cell>
          <cell r="AO1081">
            <v>750</v>
          </cell>
          <cell r="AP1081">
            <v>450</v>
          </cell>
          <cell r="AQ1081">
            <v>70</v>
          </cell>
          <cell r="AR1081">
            <v>0.7</v>
          </cell>
          <cell r="AS1081">
            <v>3.7</v>
          </cell>
        </row>
        <row r="1082">
          <cell r="A1082">
            <v>220008</v>
          </cell>
          <cell r="B1082" t="str">
            <v>Queijo de ovelha curado</v>
          </cell>
          <cell r="C1082" t="str">
            <v>Leite e produtos lácteos</v>
          </cell>
          <cell r="D1082" t="str">
            <v>Queijo</v>
          </cell>
          <cell r="E1082" t="str">
            <v>Queijo curado</v>
          </cell>
          <cell r="F1082">
            <v>401</v>
          </cell>
          <cell r="G1082">
            <v>1660</v>
          </cell>
          <cell r="H1082">
            <v>33</v>
          </cell>
          <cell r="I1082">
            <v>22</v>
          </cell>
          <cell r="J1082">
            <v>8</v>
          </cell>
          <cell r="K1082">
            <v>1.2</v>
          </cell>
          <cell r="L1082">
            <v>1</v>
          </cell>
          <cell r="M1082">
            <v>1.4</v>
          </cell>
          <cell r="N1082">
            <v>2.4</v>
          </cell>
          <cell r="O1082">
            <v>2.4</v>
          </cell>
          <cell r="P1082">
            <v>0</v>
          </cell>
          <cell r="Q1082">
            <v>0</v>
          </cell>
          <cell r="R1082">
            <v>0</v>
          </cell>
          <cell r="S1082">
            <v>22.8</v>
          </cell>
          <cell r="T1082">
            <v>1.5</v>
          </cell>
          <cell r="U1082">
            <v>0</v>
          </cell>
          <cell r="V1082">
            <v>43</v>
          </cell>
          <cell r="W1082">
            <v>1</v>
          </cell>
          <cell r="X1082">
            <v>88</v>
          </cell>
          <cell r="Y1082">
            <v>195</v>
          </cell>
          <cell r="Z1082">
            <v>6</v>
          </cell>
          <cell r="AA1082">
            <v>0.2</v>
          </cell>
          <cell r="AB1082">
            <v>0.43</v>
          </cell>
          <cell r="AC1082">
            <v>0.05</v>
          </cell>
          <cell r="AD1082">
            <v>0.7</v>
          </cell>
          <cell r="AE1082">
            <v>0.8</v>
          </cell>
          <cell r="AF1082">
            <v>4.7</v>
          </cell>
          <cell r="AG1082">
            <v>3.9</v>
          </cell>
          <cell r="AH1082">
            <v>0.09</v>
          </cell>
          <cell r="AI1082">
            <v>1.1000000000000001</v>
          </cell>
          <cell r="AJ1082">
            <v>0</v>
          </cell>
          <cell r="AK1082">
            <v>37</v>
          </cell>
          <cell r="AL1082">
            <v>5.2</v>
          </cell>
          <cell r="AM1082">
            <v>600</v>
          </cell>
          <cell r="AN1082">
            <v>85</v>
          </cell>
          <cell r="AO1082">
            <v>710</v>
          </cell>
          <cell r="AP1082">
            <v>600</v>
          </cell>
          <cell r="AQ1082">
            <v>56</v>
          </cell>
          <cell r="AR1082">
            <v>1.3</v>
          </cell>
          <cell r="AS1082">
            <v>3</v>
          </cell>
        </row>
        <row r="1083">
          <cell r="A1083">
            <v>220019</v>
          </cell>
          <cell r="B1083" t="str">
            <v>Queijo de ovelha, amanteigado</v>
          </cell>
          <cell r="C1083" t="str">
            <v>Leite e produtos lácteos</v>
          </cell>
          <cell r="D1083" t="str">
            <v>Queijo</v>
          </cell>
          <cell r="E1083" t="str">
            <v>Queijo curado</v>
          </cell>
          <cell r="F1083">
            <v>361</v>
          </cell>
          <cell r="G1083">
            <v>1500</v>
          </cell>
          <cell r="H1083">
            <v>30.3</v>
          </cell>
          <cell r="I1083">
            <v>20.8</v>
          </cell>
          <cell r="J1083">
            <v>7.4</v>
          </cell>
          <cell r="K1083">
            <v>0.6</v>
          </cell>
          <cell r="L1083">
            <v>0.5</v>
          </cell>
          <cell r="M1083">
            <v>0.7</v>
          </cell>
          <cell r="N1083">
            <v>1.6</v>
          </cell>
          <cell r="O1083">
            <v>1.6</v>
          </cell>
          <cell r="P1083">
            <v>0</v>
          </cell>
          <cell r="Q1083">
            <v>0</v>
          </cell>
          <cell r="R1083">
            <v>0</v>
          </cell>
          <cell r="S1083">
            <v>19.7</v>
          </cell>
          <cell r="T1083">
            <v>1.5</v>
          </cell>
          <cell r="U1083">
            <v>0</v>
          </cell>
          <cell r="V1083">
            <v>43</v>
          </cell>
          <cell r="W1083">
            <v>1</v>
          </cell>
          <cell r="X1083">
            <v>88</v>
          </cell>
          <cell r="Y1083">
            <v>195</v>
          </cell>
          <cell r="Z1083">
            <v>6</v>
          </cell>
          <cell r="AA1083">
            <v>0.2</v>
          </cell>
          <cell r="AB1083">
            <v>0.43</v>
          </cell>
          <cell r="AC1083">
            <v>0.05</v>
          </cell>
          <cell r="AD1083">
            <v>0.7</v>
          </cell>
          <cell r="AE1083">
            <v>0.8</v>
          </cell>
          <cell r="AF1083">
            <v>4.7</v>
          </cell>
          <cell r="AG1083">
            <v>3.9</v>
          </cell>
          <cell r="AH1083">
            <v>0.09</v>
          </cell>
          <cell r="AI1083">
            <v>1.1000000000000001</v>
          </cell>
          <cell r="AJ1083">
            <v>0</v>
          </cell>
          <cell r="AK1083">
            <v>37</v>
          </cell>
          <cell r="AL1083">
            <v>5.2</v>
          </cell>
          <cell r="AM1083">
            <v>600</v>
          </cell>
          <cell r="AN1083">
            <v>85</v>
          </cell>
          <cell r="AO1083">
            <v>710</v>
          </cell>
          <cell r="AP1083">
            <v>600</v>
          </cell>
          <cell r="AQ1083">
            <v>56</v>
          </cell>
          <cell r="AR1083">
            <v>1.3</v>
          </cell>
          <cell r="AS1083">
            <v>3</v>
          </cell>
        </row>
        <row r="1084">
          <cell r="A1084">
            <v>220016</v>
          </cell>
          <cell r="B1084" t="str">
            <v>Queijo de vaca curado</v>
          </cell>
          <cell r="C1084" t="str">
            <v>Leite e produtos lácteos</v>
          </cell>
          <cell r="D1084" t="str">
            <v>Queijo</v>
          </cell>
          <cell r="E1084" t="str">
            <v>Queijo curado</v>
          </cell>
          <cell r="F1084">
            <v>355</v>
          </cell>
          <cell r="G1084">
            <v>1470</v>
          </cell>
          <cell r="H1084">
            <v>29</v>
          </cell>
          <cell r="I1084">
            <v>19.5</v>
          </cell>
          <cell r="J1084">
            <v>7.4</v>
          </cell>
          <cell r="K1084">
            <v>1.6</v>
          </cell>
          <cell r="L1084">
            <v>0.9</v>
          </cell>
          <cell r="M1084">
            <v>1.4</v>
          </cell>
          <cell r="N1084">
            <v>1.2</v>
          </cell>
          <cell r="O1084">
            <v>1.2</v>
          </cell>
          <cell r="P1084">
            <v>0</v>
          </cell>
          <cell r="Q1084">
            <v>0</v>
          </cell>
          <cell r="R1084">
            <v>0</v>
          </cell>
          <cell r="S1084">
            <v>22.3</v>
          </cell>
          <cell r="T1084">
            <v>1.3</v>
          </cell>
          <cell r="U1084">
            <v>0</v>
          </cell>
          <cell r="V1084">
            <v>45.3</v>
          </cell>
          <cell r="W1084">
            <v>0.2</v>
          </cell>
          <cell r="X1084">
            <v>81</v>
          </cell>
          <cell r="Y1084">
            <v>423</v>
          </cell>
          <cell r="Z1084">
            <v>15</v>
          </cell>
          <cell r="AA1084">
            <v>0.2</v>
          </cell>
          <cell r="AB1084">
            <v>1.47</v>
          </cell>
          <cell r="AD1084">
            <v>0.4</v>
          </cell>
          <cell r="AE1084">
            <v>0.4</v>
          </cell>
          <cell r="AF1084">
            <v>6.95</v>
          </cell>
          <cell r="AG1084">
            <v>6.55</v>
          </cell>
          <cell r="AH1084">
            <v>0.08</v>
          </cell>
          <cell r="AI1084">
            <v>1.9</v>
          </cell>
          <cell r="AJ1084">
            <v>0</v>
          </cell>
          <cell r="AK1084">
            <v>37</v>
          </cell>
          <cell r="AL1084">
            <v>4.91</v>
          </cell>
          <cell r="AM1084">
            <v>500</v>
          </cell>
          <cell r="AN1084">
            <v>110</v>
          </cell>
          <cell r="AO1084">
            <v>830</v>
          </cell>
          <cell r="AP1084">
            <v>510</v>
          </cell>
          <cell r="AQ1084">
            <v>48</v>
          </cell>
          <cell r="AR1084">
            <v>0.9</v>
          </cell>
          <cell r="AS1084">
            <v>5.3</v>
          </cell>
        </row>
        <row r="1085">
          <cell r="A1085">
            <v>220018</v>
          </cell>
          <cell r="B1085" t="str">
            <v>Queijo de vaca curado, magro</v>
          </cell>
          <cell r="C1085" t="str">
            <v>Leite e produtos lácteos</v>
          </cell>
          <cell r="D1085" t="str">
            <v>Queijo</v>
          </cell>
          <cell r="E1085" t="str">
            <v>Queijo curado</v>
          </cell>
          <cell r="F1085">
            <v>208</v>
          </cell>
          <cell r="G1085">
            <v>872</v>
          </cell>
          <cell r="H1085">
            <v>10</v>
          </cell>
          <cell r="I1085">
            <v>6.8</v>
          </cell>
          <cell r="J1085">
            <v>2.6</v>
          </cell>
          <cell r="K1085">
            <v>0.5</v>
          </cell>
          <cell r="L1085">
            <v>0.3</v>
          </cell>
          <cell r="M1085">
            <v>0.5</v>
          </cell>
          <cell r="N1085">
            <v>2.4</v>
          </cell>
          <cell r="O1085">
            <v>2.4</v>
          </cell>
          <cell r="P1085">
            <v>0</v>
          </cell>
          <cell r="Q1085">
            <v>0</v>
          </cell>
          <cell r="R1085">
            <v>0</v>
          </cell>
          <cell r="S1085">
            <v>27.1</v>
          </cell>
          <cell r="T1085">
            <v>1.3</v>
          </cell>
          <cell r="U1085">
            <v>0</v>
          </cell>
          <cell r="V1085">
            <v>56.3</v>
          </cell>
          <cell r="W1085">
            <v>0</v>
          </cell>
          <cell r="X1085">
            <v>32</v>
          </cell>
          <cell r="Y1085">
            <v>134</v>
          </cell>
          <cell r="Z1085">
            <v>54</v>
          </cell>
          <cell r="AA1085">
            <v>0.5</v>
          </cell>
          <cell r="AB1085">
            <v>0.48</v>
          </cell>
          <cell r="AC1085">
            <v>0.03</v>
          </cell>
          <cell r="AD1085">
            <v>0.47</v>
          </cell>
          <cell r="AE1085">
            <v>1.2</v>
          </cell>
          <cell r="AF1085">
            <v>5.7</v>
          </cell>
          <cell r="AG1085">
            <v>4.5</v>
          </cell>
          <cell r="AH1085">
            <v>0.2</v>
          </cell>
          <cell r="AI1085">
            <v>0.97</v>
          </cell>
          <cell r="AJ1085">
            <v>0</v>
          </cell>
          <cell r="AK1085">
            <v>50</v>
          </cell>
          <cell r="AL1085">
            <v>4.57</v>
          </cell>
          <cell r="AM1085">
            <v>500</v>
          </cell>
          <cell r="AN1085">
            <v>89</v>
          </cell>
          <cell r="AO1085">
            <v>300</v>
          </cell>
          <cell r="AP1085">
            <v>230</v>
          </cell>
          <cell r="AQ1085">
            <v>19</v>
          </cell>
          <cell r="AR1085">
            <v>1</v>
          </cell>
          <cell r="AS1085">
            <v>2.4</v>
          </cell>
        </row>
        <row r="1086">
          <cell r="A1086">
            <v>220017</v>
          </cell>
          <cell r="B1086" t="str">
            <v>Queijo de vaca curado, meio gordo</v>
          </cell>
          <cell r="C1086" t="str">
            <v>Leite e produtos lácteos</v>
          </cell>
          <cell r="D1086" t="str">
            <v>Queijo</v>
          </cell>
          <cell r="E1086" t="str">
            <v>Queijo curado</v>
          </cell>
          <cell r="F1086">
            <v>280</v>
          </cell>
          <cell r="G1086">
            <v>1160</v>
          </cell>
          <cell r="H1086">
            <v>20.100000000000001</v>
          </cell>
          <cell r="I1086">
            <v>13.5</v>
          </cell>
          <cell r="J1086">
            <v>5.2</v>
          </cell>
          <cell r="K1086">
            <v>1.1000000000000001</v>
          </cell>
          <cell r="L1086">
            <v>0.6</v>
          </cell>
          <cell r="M1086">
            <v>1</v>
          </cell>
          <cell r="N1086">
            <v>1.7</v>
          </cell>
          <cell r="O1086">
            <v>1.7</v>
          </cell>
          <cell r="P1086">
            <v>0</v>
          </cell>
          <cell r="Q1086">
            <v>0</v>
          </cell>
          <cell r="R1086">
            <v>0</v>
          </cell>
          <cell r="S1086">
            <v>23</v>
          </cell>
          <cell r="T1086">
            <v>1.5</v>
          </cell>
          <cell r="U1086">
            <v>0</v>
          </cell>
          <cell r="V1086">
            <v>56.3</v>
          </cell>
          <cell r="W1086">
            <v>0</v>
          </cell>
          <cell r="X1086">
            <v>75</v>
          </cell>
          <cell r="Y1086">
            <v>216</v>
          </cell>
          <cell r="Z1086">
            <v>241</v>
          </cell>
          <cell r="AA1086">
            <v>0.2</v>
          </cell>
          <cell r="AB1086">
            <v>0.54</v>
          </cell>
          <cell r="AC1086">
            <v>0.03</v>
          </cell>
          <cell r="AD1086">
            <v>0.47</v>
          </cell>
          <cell r="AE1086">
            <v>1.2</v>
          </cell>
          <cell r="AF1086">
            <v>5.7</v>
          </cell>
          <cell r="AG1086">
            <v>4.5</v>
          </cell>
          <cell r="AH1086">
            <v>0.2</v>
          </cell>
          <cell r="AI1086">
            <v>0.97</v>
          </cell>
          <cell r="AJ1086">
            <v>0</v>
          </cell>
          <cell r="AK1086">
            <v>50</v>
          </cell>
          <cell r="AL1086">
            <v>4.57</v>
          </cell>
          <cell r="AM1086">
            <v>600</v>
          </cell>
          <cell r="AN1086">
            <v>89</v>
          </cell>
          <cell r="AO1086">
            <v>300</v>
          </cell>
          <cell r="AP1086">
            <v>230</v>
          </cell>
          <cell r="AQ1086">
            <v>19</v>
          </cell>
          <cell r="AR1086">
            <v>1</v>
          </cell>
          <cell r="AS1086">
            <v>2.4</v>
          </cell>
        </row>
        <row r="1087">
          <cell r="A1087">
            <v>220020</v>
          </cell>
          <cell r="B1087" t="str">
            <v>Queijo de vaca, amanteigado</v>
          </cell>
          <cell r="C1087" t="str">
            <v>Leite e produtos lácteos</v>
          </cell>
          <cell r="D1087" t="str">
            <v>Queijo</v>
          </cell>
          <cell r="E1087" t="str">
            <v>Queijo curado</v>
          </cell>
          <cell r="F1087">
            <v>343</v>
          </cell>
          <cell r="G1087">
            <v>1420</v>
          </cell>
          <cell r="H1087">
            <v>28.3</v>
          </cell>
          <cell r="I1087">
            <v>19.399999999999999</v>
          </cell>
          <cell r="J1087">
            <v>8</v>
          </cell>
          <cell r="K1087">
            <v>0.7</v>
          </cell>
          <cell r="L1087">
            <v>0.4</v>
          </cell>
          <cell r="M1087">
            <v>0.4</v>
          </cell>
          <cell r="N1087">
            <v>1.7</v>
          </cell>
          <cell r="O1087">
            <v>1.7</v>
          </cell>
          <cell r="P1087">
            <v>0</v>
          </cell>
          <cell r="Q1087">
            <v>0</v>
          </cell>
          <cell r="R1087">
            <v>0</v>
          </cell>
          <cell r="S1087">
            <v>20.2</v>
          </cell>
          <cell r="T1087">
            <v>1.5</v>
          </cell>
          <cell r="U1087">
            <v>0</v>
          </cell>
          <cell r="V1087">
            <v>43</v>
          </cell>
          <cell r="W1087">
            <v>0.2</v>
          </cell>
          <cell r="X1087">
            <v>81</v>
          </cell>
          <cell r="Y1087">
            <v>423</v>
          </cell>
          <cell r="Z1087">
            <v>15</v>
          </cell>
          <cell r="AA1087">
            <v>0.2</v>
          </cell>
          <cell r="AB1087">
            <v>1.47</v>
          </cell>
          <cell r="AC1087">
            <v>0.05</v>
          </cell>
          <cell r="AD1087">
            <v>0.4</v>
          </cell>
          <cell r="AE1087">
            <v>0.4</v>
          </cell>
          <cell r="AF1087">
            <v>6.95</v>
          </cell>
          <cell r="AG1087">
            <v>6.55</v>
          </cell>
          <cell r="AH1087">
            <v>0.08</v>
          </cell>
          <cell r="AI1087">
            <v>1.9</v>
          </cell>
          <cell r="AJ1087">
            <v>0</v>
          </cell>
          <cell r="AK1087">
            <v>37</v>
          </cell>
          <cell r="AL1087">
            <v>5.2</v>
          </cell>
          <cell r="AM1087">
            <v>600</v>
          </cell>
          <cell r="AN1087">
            <v>110</v>
          </cell>
          <cell r="AO1087">
            <v>830</v>
          </cell>
          <cell r="AP1087">
            <v>510</v>
          </cell>
          <cell r="AQ1087">
            <v>48</v>
          </cell>
          <cell r="AR1087">
            <v>0.9</v>
          </cell>
          <cell r="AS1087">
            <v>5.3</v>
          </cell>
        </row>
        <row r="1088">
          <cell r="A1088">
            <v>39</v>
          </cell>
          <cell r="B1088" t="str">
            <v>Queijo Emmental</v>
          </cell>
          <cell r="C1088" t="str">
            <v>Leite e produtos lácteos</v>
          </cell>
          <cell r="D1088" t="str">
            <v>Queijo</v>
          </cell>
          <cell r="E1088" t="str">
            <v>Queijo curado</v>
          </cell>
          <cell r="F1088">
            <v>384</v>
          </cell>
          <cell r="G1088">
            <v>1600</v>
          </cell>
          <cell r="H1088">
            <v>29.7</v>
          </cell>
          <cell r="I1088">
            <v>18.600000000000001</v>
          </cell>
          <cell r="J1088">
            <v>8.6</v>
          </cell>
          <cell r="K1088">
            <v>0.9</v>
          </cell>
          <cell r="L1088">
            <v>0.7</v>
          </cell>
          <cell r="M1088">
            <v>0</v>
          </cell>
          <cell r="N1088">
            <v>0</v>
          </cell>
          <cell r="O1088">
            <v>0</v>
          </cell>
          <cell r="P1088">
            <v>0</v>
          </cell>
          <cell r="Q1088">
            <v>0</v>
          </cell>
          <cell r="R1088">
            <v>0</v>
          </cell>
          <cell r="S1088">
            <v>28.9</v>
          </cell>
          <cell r="T1088">
            <v>1</v>
          </cell>
          <cell r="U1088">
            <v>0</v>
          </cell>
          <cell r="V1088">
            <v>36</v>
          </cell>
          <cell r="W1088">
            <v>0.5</v>
          </cell>
          <cell r="X1088">
            <v>98</v>
          </cell>
          <cell r="Y1088">
            <v>250</v>
          </cell>
          <cell r="Z1088">
            <v>108</v>
          </cell>
          <cell r="AA1088">
            <v>0.6</v>
          </cell>
          <cell r="AB1088">
            <v>0.43</v>
          </cell>
          <cell r="AC1088">
            <v>0.04</v>
          </cell>
          <cell r="AD1088">
            <v>0.37</v>
          </cell>
          <cell r="AE1088">
            <v>0.1</v>
          </cell>
          <cell r="AF1088">
            <v>7.3</v>
          </cell>
          <cell r="AG1088">
            <v>7.2</v>
          </cell>
          <cell r="AH1088">
            <v>7.0000000000000007E-2</v>
          </cell>
          <cell r="AI1088">
            <v>2.1</v>
          </cell>
          <cell r="AJ1088">
            <v>1</v>
          </cell>
          <cell r="AK1088">
            <v>11</v>
          </cell>
          <cell r="AL1088">
            <v>4</v>
          </cell>
          <cell r="AM1088">
            <v>390</v>
          </cell>
          <cell r="AN1088">
            <v>100</v>
          </cell>
          <cell r="AO1088">
            <v>1080</v>
          </cell>
          <cell r="AP1088">
            <v>670</v>
          </cell>
          <cell r="AQ1088">
            <v>38</v>
          </cell>
          <cell r="AR1088">
            <v>0.4</v>
          </cell>
          <cell r="AS1088">
            <v>4.7</v>
          </cell>
        </row>
        <row r="1089">
          <cell r="A1089">
            <v>50800032</v>
          </cell>
          <cell r="B1089" t="str">
            <v>Queijo flamengo</v>
          </cell>
          <cell r="C1089" t="str">
            <v>Leite e produtos lácteos</v>
          </cell>
          <cell r="D1089" t="str">
            <v>Queijo</v>
          </cell>
          <cell r="E1089" t="str">
            <v>Queijo curado</v>
          </cell>
          <cell r="F1089">
            <v>349</v>
          </cell>
          <cell r="G1089">
            <v>1450</v>
          </cell>
          <cell r="H1089">
            <v>28.3</v>
          </cell>
          <cell r="I1089">
            <v>18.5</v>
          </cell>
          <cell r="J1089">
            <v>8</v>
          </cell>
          <cell r="K1089">
            <v>0.7</v>
          </cell>
          <cell r="L1089">
            <v>0.4</v>
          </cell>
          <cell r="M1089">
            <v>0.4</v>
          </cell>
          <cell r="N1089">
            <v>0.8</v>
          </cell>
          <cell r="O1089">
            <v>0.3</v>
          </cell>
          <cell r="P1089">
            <v>0</v>
          </cell>
          <cell r="Q1089">
            <v>0</v>
          </cell>
          <cell r="R1089">
            <v>0</v>
          </cell>
          <cell r="S1089">
            <v>22.7</v>
          </cell>
          <cell r="T1089">
            <v>1.3</v>
          </cell>
          <cell r="U1089">
            <v>0</v>
          </cell>
          <cell r="V1089">
            <v>45.3</v>
          </cell>
          <cell r="W1089">
            <v>0.2</v>
          </cell>
          <cell r="X1089">
            <v>81</v>
          </cell>
          <cell r="Y1089">
            <v>423</v>
          </cell>
          <cell r="Z1089">
            <v>15</v>
          </cell>
          <cell r="AA1089">
            <v>0.2</v>
          </cell>
          <cell r="AB1089">
            <v>1.47</v>
          </cell>
          <cell r="AC1089">
            <v>0.05</v>
          </cell>
          <cell r="AD1089">
            <v>0.4</v>
          </cell>
          <cell r="AE1089">
            <v>0.4</v>
          </cell>
          <cell r="AF1089">
            <v>6.95</v>
          </cell>
          <cell r="AG1089">
            <v>6.55</v>
          </cell>
          <cell r="AH1089">
            <v>0.08</v>
          </cell>
          <cell r="AI1089">
            <v>1.9</v>
          </cell>
          <cell r="AJ1089">
            <v>0</v>
          </cell>
          <cell r="AK1089">
            <v>37</v>
          </cell>
          <cell r="AL1089">
            <v>4.91</v>
          </cell>
          <cell r="AM1089">
            <v>500</v>
          </cell>
          <cell r="AN1089">
            <v>110</v>
          </cell>
          <cell r="AO1089">
            <v>830</v>
          </cell>
          <cell r="AP1089">
            <v>510</v>
          </cell>
          <cell r="AQ1089">
            <v>48</v>
          </cell>
          <cell r="AR1089">
            <v>0.9</v>
          </cell>
          <cell r="AS1089">
            <v>5.3</v>
          </cell>
          <cell r="AU1089">
            <v>39</v>
          </cell>
        </row>
        <row r="1090">
          <cell r="A1090">
            <v>220005</v>
          </cell>
          <cell r="B1090" t="str">
            <v>Queijo flamengo light (-50% gordura)</v>
          </cell>
          <cell r="C1090" t="str">
            <v>Leite e produtos lácteos</v>
          </cell>
          <cell r="D1090" t="str">
            <v>Queijo</v>
          </cell>
          <cell r="E1090" t="str">
            <v>Queijo curado</v>
          </cell>
          <cell r="F1090">
            <v>228</v>
          </cell>
          <cell r="G1090">
            <v>953</v>
          </cell>
          <cell r="H1090">
            <v>13.3</v>
          </cell>
          <cell r="I1090">
            <v>9.3000000000000007</v>
          </cell>
          <cell r="J1090">
            <v>4.5</v>
          </cell>
          <cell r="K1090">
            <v>0.4</v>
          </cell>
          <cell r="L1090">
            <v>0.2</v>
          </cell>
          <cell r="M1090">
            <v>0.2</v>
          </cell>
          <cell r="N1090">
            <v>0</v>
          </cell>
          <cell r="O1090">
            <v>0</v>
          </cell>
          <cell r="P1090">
            <v>0</v>
          </cell>
          <cell r="Q1090">
            <v>0</v>
          </cell>
          <cell r="R1090">
            <v>0</v>
          </cell>
          <cell r="S1090">
            <v>26.8</v>
          </cell>
          <cell r="T1090">
            <v>1.4</v>
          </cell>
          <cell r="U1090">
            <v>0</v>
          </cell>
          <cell r="V1090">
            <v>53.2</v>
          </cell>
          <cell r="W1090">
            <v>0.4</v>
          </cell>
          <cell r="X1090">
            <v>50</v>
          </cell>
          <cell r="Y1090">
            <v>134</v>
          </cell>
          <cell r="Z1090">
            <v>54</v>
          </cell>
          <cell r="AA1090">
            <v>0.5</v>
          </cell>
          <cell r="AB1090">
            <v>0.48</v>
          </cell>
          <cell r="AC1090">
            <v>0</v>
          </cell>
          <cell r="AD1090">
            <v>1.63</v>
          </cell>
          <cell r="AE1090">
            <v>0</v>
          </cell>
          <cell r="AF1090">
            <v>4.9000000000000004</v>
          </cell>
          <cell r="AG1090">
            <v>4.9000000000000004</v>
          </cell>
          <cell r="AH1090">
            <v>0</v>
          </cell>
          <cell r="AI1090">
            <v>0.28999999999999998</v>
          </cell>
          <cell r="AJ1090">
            <v>0</v>
          </cell>
          <cell r="AK1090">
            <v>22</v>
          </cell>
          <cell r="AL1090">
            <v>3.94</v>
          </cell>
          <cell r="AM1090">
            <v>540</v>
          </cell>
          <cell r="AN1090">
            <v>160</v>
          </cell>
          <cell r="AO1090">
            <v>850</v>
          </cell>
          <cell r="AP1090">
            <v>300</v>
          </cell>
          <cell r="AQ1090">
            <v>26</v>
          </cell>
          <cell r="AR1090">
            <v>0</v>
          </cell>
          <cell r="AS1090">
            <v>1.4</v>
          </cell>
          <cell r="AU1090">
            <v>39</v>
          </cell>
        </row>
        <row r="1091">
          <cell r="A1091">
            <v>58</v>
          </cell>
          <cell r="B1091" t="str">
            <v>Queijo fresco açucarado com sabor a fruta</v>
          </cell>
          <cell r="C1091" t="str">
            <v>Leite e produtos lácteos</v>
          </cell>
          <cell r="D1091" t="str">
            <v>Queijo</v>
          </cell>
          <cell r="E1091" t="str">
            <v>Queijo fresco (não curado)</v>
          </cell>
          <cell r="F1091">
            <v>110</v>
          </cell>
          <cell r="G1091">
            <v>462</v>
          </cell>
          <cell r="H1091">
            <v>3.6</v>
          </cell>
          <cell r="I1091">
            <v>1.9</v>
          </cell>
          <cell r="J1091">
            <v>0.9</v>
          </cell>
          <cell r="K1091">
            <v>0.1</v>
          </cell>
          <cell r="L1091">
            <v>0.1</v>
          </cell>
          <cell r="M1091">
            <v>0.1</v>
          </cell>
          <cell r="N1091">
            <v>11.6</v>
          </cell>
          <cell r="O1091">
            <v>11.6</v>
          </cell>
          <cell r="P1091">
            <v>0</v>
          </cell>
          <cell r="Q1091">
            <v>0</v>
          </cell>
          <cell r="R1091">
            <v>0</v>
          </cell>
          <cell r="S1091">
            <v>7.3</v>
          </cell>
          <cell r="T1091">
            <v>0.1</v>
          </cell>
          <cell r="U1091">
            <v>0</v>
          </cell>
          <cell r="V1091">
            <v>76.2</v>
          </cell>
          <cell r="W1091">
            <v>0.6</v>
          </cell>
          <cell r="X1091">
            <v>19</v>
          </cell>
          <cell r="Y1091">
            <v>60</v>
          </cell>
          <cell r="Z1091">
            <v>0</v>
          </cell>
          <cell r="AA1091">
            <v>0.1</v>
          </cell>
          <cell r="AB1091">
            <v>0.08</v>
          </cell>
          <cell r="AC1091">
            <v>0.03</v>
          </cell>
          <cell r="AD1091">
            <v>0.19</v>
          </cell>
          <cell r="AE1091">
            <v>1.1000000000000001</v>
          </cell>
          <cell r="AF1091">
            <v>2.8</v>
          </cell>
          <cell r="AG1091">
            <v>1.7</v>
          </cell>
          <cell r="AH1091">
            <v>0.03</v>
          </cell>
          <cell r="AI1091">
            <v>1.2</v>
          </cell>
          <cell r="AJ1091">
            <v>0</v>
          </cell>
          <cell r="AK1091">
            <v>13</v>
          </cell>
          <cell r="AL1091">
            <v>0.7</v>
          </cell>
          <cell r="AM1091">
            <v>38</v>
          </cell>
          <cell r="AN1091">
            <v>160</v>
          </cell>
          <cell r="AO1091">
            <v>94</v>
          </cell>
          <cell r="AP1091">
            <v>100</v>
          </cell>
          <cell r="AQ1091">
            <v>10</v>
          </cell>
          <cell r="AR1091">
            <v>0.3</v>
          </cell>
          <cell r="AS1091">
            <v>0.5</v>
          </cell>
        </row>
        <row r="1092">
          <cell r="A1092">
            <v>2122000010</v>
          </cell>
          <cell r="B1092" t="str">
            <v>Queijo fresco de cabra</v>
          </cell>
          <cell r="C1092" t="str">
            <v>Leite e produtos lácteos</v>
          </cell>
          <cell r="D1092" t="str">
            <v>Queijo</v>
          </cell>
          <cell r="E1092" t="str">
            <v>Queijo fresco (não curado)</v>
          </cell>
          <cell r="F1092">
            <v>182</v>
          </cell>
          <cell r="G1092">
            <v>756</v>
          </cell>
          <cell r="H1092">
            <v>13.8</v>
          </cell>
          <cell r="I1092">
            <v>9.4</v>
          </cell>
          <cell r="J1092">
            <v>2.9</v>
          </cell>
          <cell r="K1092">
            <v>0.4</v>
          </cell>
          <cell r="L1092">
            <v>0.3</v>
          </cell>
          <cell r="M1092">
            <v>0.5</v>
          </cell>
          <cell r="N1092">
            <v>2.1</v>
          </cell>
          <cell r="O1092">
            <v>2.1</v>
          </cell>
          <cell r="P1092">
            <v>0</v>
          </cell>
          <cell r="Q1092">
            <v>0</v>
          </cell>
          <cell r="R1092">
            <v>0</v>
          </cell>
          <cell r="S1092">
            <v>12</v>
          </cell>
          <cell r="T1092">
            <v>1</v>
          </cell>
          <cell r="U1092">
            <v>0</v>
          </cell>
          <cell r="V1092">
            <v>69.599999999999994</v>
          </cell>
          <cell r="W1092">
            <v>0.4</v>
          </cell>
          <cell r="X1092">
            <v>50</v>
          </cell>
          <cell r="Y1092">
            <v>134</v>
          </cell>
          <cell r="Z1092">
            <v>54</v>
          </cell>
          <cell r="AA1092">
            <v>0.5</v>
          </cell>
          <cell r="AB1092">
            <v>0.48</v>
          </cell>
          <cell r="AC1092">
            <v>0</v>
          </cell>
          <cell r="AD1092">
            <v>1.63</v>
          </cell>
          <cell r="AE1092">
            <v>0</v>
          </cell>
          <cell r="AF1092">
            <v>4.9000000000000004</v>
          </cell>
          <cell r="AG1092">
            <v>4.9000000000000004</v>
          </cell>
          <cell r="AH1092">
            <v>0</v>
          </cell>
          <cell r="AI1092">
            <v>0.28999999999999998</v>
          </cell>
          <cell r="AJ1092">
            <v>0</v>
          </cell>
          <cell r="AK1092">
            <v>22</v>
          </cell>
          <cell r="AL1092">
            <v>2.35</v>
          </cell>
          <cell r="AM1092">
            <v>390</v>
          </cell>
          <cell r="AN1092">
            <v>160</v>
          </cell>
          <cell r="AO1092">
            <v>430</v>
          </cell>
          <cell r="AP1092">
            <v>300</v>
          </cell>
          <cell r="AQ1092">
            <v>26</v>
          </cell>
          <cell r="AR1092">
            <v>0</v>
          </cell>
          <cell r="AS1092">
            <v>1.4</v>
          </cell>
        </row>
        <row r="1093">
          <cell r="A1093">
            <v>1900000086</v>
          </cell>
          <cell r="B1093" t="str">
            <v>Queijo fresco de ovelha</v>
          </cell>
          <cell r="C1093" t="str">
            <v>Leite e produtos lácteos</v>
          </cell>
          <cell r="D1093" t="str">
            <v>Queijo</v>
          </cell>
          <cell r="E1093" t="str">
            <v>Queijo fresco (não curado)</v>
          </cell>
          <cell r="F1093">
            <v>204</v>
          </cell>
          <cell r="G1093">
            <v>849</v>
          </cell>
          <cell r="H1093">
            <v>15.6</v>
          </cell>
          <cell r="I1093">
            <v>10.7</v>
          </cell>
          <cell r="J1093">
            <v>3.6</v>
          </cell>
          <cell r="K1093">
            <v>0.5</v>
          </cell>
          <cell r="L1093">
            <v>0.4</v>
          </cell>
          <cell r="M1093">
            <v>0.5</v>
          </cell>
          <cell r="N1093">
            <v>3.9</v>
          </cell>
          <cell r="O1093">
            <v>3.6</v>
          </cell>
          <cell r="P1093">
            <v>0</v>
          </cell>
          <cell r="Q1093">
            <v>0</v>
          </cell>
          <cell r="R1093">
            <v>0</v>
          </cell>
          <cell r="S1093">
            <v>11.3</v>
          </cell>
          <cell r="T1093">
            <v>0.8</v>
          </cell>
          <cell r="U1093">
            <v>0</v>
          </cell>
          <cell r="V1093">
            <v>66.5</v>
          </cell>
          <cell r="W1093">
            <v>1</v>
          </cell>
          <cell r="X1093">
            <v>89</v>
          </cell>
          <cell r="Y1093">
            <v>234</v>
          </cell>
          <cell r="Z1093">
            <v>95</v>
          </cell>
          <cell r="AA1093">
            <v>0.3</v>
          </cell>
          <cell r="AB1093">
            <v>0.48</v>
          </cell>
          <cell r="AC1093">
            <v>0.05</v>
          </cell>
          <cell r="AD1093">
            <v>0.45</v>
          </cell>
          <cell r="AE1093">
            <v>0.45</v>
          </cell>
          <cell r="AF1093">
            <v>5.35</v>
          </cell>
          <cell r="AG1093">
            <v>4.9000000000000004</v>
          </cell>
          <cell r="AH1093">
            <v>0.1</v>
          </cell>
          <cell r="AI1093">
            <v>1.45</v>
          </cell>
          <cell r="AJ1093">
            <v>0</v>
          </cell>
          <cell r="AK1093">
            <v>27</v>
          </cell>
          <cell r="AL1093">
            <v>2.81</v>
          </cell>
          <cell r="AM1093">
            <v>300</v>
          </cell>
          <cell r="AN1093">
            <v>120</v>
          </cell>
          <cell r="AO1093">
            <v>580</v>
          </cell>
          <cell r="AP1093">
            <v>420</v>
          </cell>
          <cell r="AQ1093">
            <v>39</v>
          </cell>
          <cell r="AR1093">
            <v>0.7</v>
          </cell>
          <cell r="AS1093">
            <v>2.4</v>
          </cell>
          <cell r="AU1093">
            <v>25</v>
          </cell>
        </row>
        <row r="1094">
          <cell r="A1094">
            <v>2122000011</v>
          </cell>
          <cell r="B1094" t="str">
            <v>Queijo fresco magro</v>
          </cell>
          <cell r="C1094" t="str">
            <v>Leite e produtos lácteos</v>
          </cell>
          <cell r="D1094" t="str">
            <v>Queijo</v>
          </cell>
          <cell r="E1094" t="str">
            <v>Queijo fresco (não curado)</v>
          </cell>
          <cell r="F1094">
            <v>96</v>
          </cell>
          <cell r="G1094">
            <v>405</v>
          </cell>
          <cell r="H1094">
            <v>1.8</v>
          </cell>
          <cell r="I1094">
            <v>1.2</v>
          </cell>
          <cell r="J1094">
            <v>0.5</v>
          </cell>
          <cell r="K1094">
            <v>0.1</v>
          </cell>
          <cell r="L1094">
            <v>0.04</v>
          </cell>
          <cell r="M1094">
            <v>0.1</v>
          </cell>
          <cell r="N1094">
            <v>6.9</v>
          </cell>
          <cell r="O1094">
            <v>6.9</v>
          </cell>
          <cell r="P1094">
            <v>0</v>
          </cell>
          <cell r="Q1094">
            <v>0</v>
          </cell>
          <cell r="R1094">
            <v>0</v>
          </cell>
          <cell r="S1094">
            <v>13</v>
          </cell>
          <cell r="T1094">
            <v>0.8</v>
          </cell>
          <cell r="U1094">
            <v>0</v>
          </cell>
          <cell r="V1094">
            <v>75.599999999999994</v>
          </cell>
          <cell r="W1094">
            <v>0</v>
          </cell>
          <cell r="X1094">
            <v>7</v>
          </cell>
          <cell r="Y1094">
            <v>0</v>
          </cell>
          <cell r="AA1094">
            <v>0</v>
          </cell>
          <cell r="AB1094">
            <v>0.48</v>
          </cell>
          <cell r="AC1094">
            <v>0.02</v>
          </cell>
          <cell r="AD1094">
            <v>0.37</v>
          </cell>
          <cell r="AE1094">
            <v>0</v>
          </cell>
          <cell r="AF1094">
            <v>2.35</v>
          </cell>
          <cell r="AG1094">
            <v>2.35</v>
          </cell>
          <cell r="AI1094">
            <v>0.53</v>
          </cell>
          <cell r="AJ1094">
            <v>0</v>
          </cell>
          <cell r="AK1094">
            <v>26.3</v>
          </cell>
          <cell r="AL1094">
            <v>2.7</v>
          </cell>
          <cell r="AM1094">
            <v>330</v>
          </cell>
          <cell r="AN1094">
            <v>270</v>
          </cell>
          <cell r="AO1094">
            <v>480</v>
          </cell>
          <cell r="AP1094">
            <v>350</v>
          </cell>
          <cell r="AQ1094">
            <v>25</v>
          </cell>
          <cell r="AR1094">
            <v>0</v>
          </cell>
          <cell r="AS1094">
            <v>1.6</v>
          </cell>
        </row>
        <row r="1095">
          <cell r="A1095">
            <v>2122000012</v>
          </cell>
          <cell r="B1095" t="str">
            <v>Queijo fresco meio gordo</v>
          </cell>
          <cell r="C1095" t="str">
            <v>Leite e produtos lácteos</v>
          </cell>
          <cell r="D1095" t="str">
            <v>Queijo</v>
          </cell>
          <cell r="E1095" t="str">
            <v>Queijo fresco (não curado)</v>
          </cell>
          <cell r="F1095">
            <v>156</v>
          </cell>
          <cell r="G1095">
            <v>648</v>
          </cell>
          <cell r="H1095">
            <v>11.9</v>
          </cell>
          <cell r="I1095">
            <v>7.6</v>
          </cell>
          <cell r="J1095">
            <v>3.1</v>
          </cell>
          <cell r="K1095">
            <v>0.3</v>
          </cell>
          <cell r="L1095">
            <v>0.3</v>
          </cell>
          <cell r="M1095">
            <v>0.4</v>
          </cell>
          <cell r="N1095">
            <v>2.7</v>
          </cell>
          <cell r="O1095">
            <v>2.7</v>
          </cell>
          <cell r="P1095">
            <v>0</v>
          </cell>
          <cell r="Q1095">
            <v>0</v>
          </cell>
          <cell r="R1095">
            <v>0</v>
          </cell>
          <cell r="S1095">
            <v>9.1999999999999993</v>
          </cell>
          <cell r="T1095">
            <v>0.7</v>
          </cell>
          <cell r="U1095">
            <v>0</v>
          </cell>
          <cell r="V1095">
            <v>70.8</v>
          </cell>
          <cell r="W1095">
            <v>0.4</v>
          </cell>
          <cell r="X1095">
            <v>32</v>
          </cell>
          <cell r="Y1095">
            <v>12</v>
          </cell>
          <cell r="Z1095">
            <v>54</v>
          </cell>
          <cell r="AA1095">
            <v>0.5</v>
          </cell>
          <cell r="AB1095">
            <v>0.48</v>
          </cell>
          <cell r="AC1095">
            <v>0.01</v>
          </cell>
          <cell r="AD1095">
            <v>0.25</v>
          </cell>
          <cell r="AE1095">
            <v>0</v>
          </cell>
          <cell r="AF1095">
            <v>2.96</v>
          </cell>
          <cell r="AG1095">
            <v>2.96</v>
          </cell>
          <cell r="AH1095">
            <v>0</v>
          </cell>
          <cell r="AI1095">
            <v>0.7</v>
          </cell>
          <cell r="AJ1095">
            <v>0</v>
          </cell>
          <cell r="AK1095">
            <v>11</v>
          </cell>
          <cell r="AL1095">
            <v>1.95</v>
          </cell>
          <cell r="AM1095">
            <v>270</v>
          </cell>
          <cell r="AN1095">
            <v>160</v>
          </cell>
          <cell r="AO1095">
            <v>390</v>
          </cell>
          <cell r="AP1095">
            <v>270</v>
          </cell>
          <cell r="AQ1095">
            <v>18</v>
          </cell>
          <cell r="AR1095">
            <v>0</v>
          </cell>
          <cell r="AS1095">
            <v>1.6</v>
          </cell>
        </row>
        <row r="1096">
          <cell r="A1096">
            <v>41</v>
          </cell>
          <cell r="B1096" t="str">
            <v>Queijo fundido 40% gordura</v>
          </cell>
          <cell r="C1096" t="str">
            <v>Leite e produtos lácteos</v>
          </cell>
          <cell r="D1096" t="str">
            <v>Queijo</v>
          </cell>
          <cell r="E1096" t="str">
            <v>Queijo processado e creme</v>
          </cell>
          <cell r="F1096">
            <v>326</v>
          </cell>
          <cell r="G1096">
            <v>1350</v>
          </cell>
          <cell r="H1096">
            <v>25.7</v>
          </cell>
          <cell r="I1096">
            <v>13.8</v>
          </cell>
          <cell r="J1096">
            <v>6.6</v>
          </cell>
          <cell r="K1096">
            <v>1</v>
          </cell>
          <cell r="L1096">
            <v>0.9</v>
          </cell>
          <cell r="M1096">
            <v>1.2</v>
          </cell>
          <cell r="N1096">
            <v>0.2</v>
          </cell>
          <cell r="O1096">
            <v>0.2</v>
          </cell>
          <cell r="P1096">
            <v>0</v>
          </cell>
          <cell r="Q1096">
            <v>0</v>
          </cell>
          <cell r="R1096">
            <v>0</v>
          </cell>
          <cell r="S1096">
            <v>22.5</v>
          </cell>
          <cell r="T1096">
            <v>3.5</v>
          </cell>
          <cell r="U1096">
            <v>0</v>
          </cell>
          <cell r="V1096">
            <v>44.5</v>
          </cell>
          <cell r="W1096">
            <v>1.3</v>
          </cell>
          <cell r="X1096">
            <v>88</v>
          </cell>
          <cell r="Y1096">
            <v>242</v>
          </cell>
          <cell r="Z1096">
            <v>112</v>
          </cell>
          <cell r="AA1096">
            <v>0.1</v>
          </cell>
          <cell r="AB1096">
            <v>0.49</v>
          </cell>
          <cell r="AC1096">
            <v>0.22</v>
          </cell>
          <cell r="AD1096">
            <v>0.32</v>
          </cell>
          <cell r="AE1096">
            <v>0.6</v>
          </cell>
          <cell r="AF1096">
            <v>5.9</v>
          </cell>
          <cell r="AG1096">
            <v>5.3</v>
          </cell>
          <cell r="AH1096">
            <v>0.08</v>
          </cell>
          <cell r="AI1096">
            <v>0.92</v>
          </cell>
          <cell r="AJ1096">
            <v>0</v>
          </cell>
          <cell r="AK1096">
            <v>18</v>
          </cell>
          <cell r="AL1096">
            <v>5.53</v>
          </cell>
          <cell r="AM1096">
            <v>1390</v>
          </cell>
          <cell r="AN1096">
            <v>130</v>
          </cell>
          <cell r="AO1096">
            <v>750</v>
          </cell>
          <cell r="AP1096">
            <v>760</v>
          </cell>
          <cell r="AQ1096">
            <v>28</v>
          </cell>
          <cell r="AR1096">
            <v>0.8</v>
          </cell>
          <cell r="AS1096">
            <v>3.2</v>
          </cell>
        </row>
        <row r="1097">
          <cell r="A1097">
            <v>50800020</v>
          </cell>
          <cell r="B1097" t="str">
            <v>Queijo Gouda</v>
          </cell>
          <cell r="C1097" t="str">
            <v>Leite e produtos lácteos</v>
          </cell>
          <cell r="D1097" t="str">
            <v>Queijo</v>
          </cell>
          <cell r="E1097" t="str">
            <v>Queijo curado</v>
          </cell>
          <cell r="F1097">
            <v>380</v>
          </cell>
          <cell r="G1097">
            <v>1580</v>
          </cell>
          <cell r="H1097">
            <v>30.6</v>
          </cell>
          <cell r="I1097">
            <v>20.3</v>
          </cell>
          <cell r="J1097">
            <v>7.4</v>
          </cell>
          <cell r="K1097">
            <v>0.9</v>
          </cell>
          <cell r="L1097">
            <v>0.7</v>
          </cell>
          <cell r="M1097">
            <v>1.1000000000000001</v>
          </cell>
          <cell r="N1097">
            <v>0</v>
          </cell>
          <cell r="O1097">
            <v>0</v>
          </cell>
          <cell r="P1097">
            <v>0</v>
          </cell>
          <cell r="Q1097">
            <v>0</v>
          </cell>
          <cell r="R1097">
            <v>0</v>
          </cell>
          <cell r="S1097">
            <v>25.3</v>
          </cell>
          <cell r="T1097">
            <v>2.2999999999999998</v>
          </cell>
          <cell r="U1097">
            <v>0</v>
          </cell>
          <cell r="V1097">
            <v>40.4</v>
          </cell>
          <cell r="W1097">
            <v>1</v>
          </cell>
          <cell r="X1097">
            <v>85</v>
          </cell>
          <cell r="Y1097">
            <v>281</v>
          </cell>
          <cell r="Z1097">
            <v>139</v>
          </cell>
          <cell r="AA1097">
            <v>0.2</v>
          </cell>
          <cell r="AB1097">
            <v>0.56999999999999995</v>
          </cell>
          <cell r="AC1097">
            <v>0.03</v>
          </cell>
          <cell r="AD1097">
            <v>0.3</v>
          </cell>
          <cell r="AE1097">
            <v>0.06</v>
          </cell>
          <cell r="AF1097">
            <v>7.1</v>
          </cell>
          <cell r="AG1097">
            <v>7</v>
          </cell>
          <cell r="AH1097">
            <v>0.08</v>
          </cell>
          <cell r="AI1097">
            <v>1.7</v>
          </cell>
          <cell r="AJ1097">
            <v>0</v>
          </cell>
          <cell r="AK1097">
            <v>43</v>
          </cell>
          <cell r="AL1097">
            <v>4.7</v>
          </cell>
          <cell r="AM1097">
            <v>930</v>
          </cell>
          <cell r="AN1097">
            <v>82</v>
          </cell>
          <cell r="AO1097">
            <v>770</v>
          </cell>
          <cell r="AP1097">
            <v>500</v>
          </cell>
          <cell r="AQ1097">
            <v>32</v>
          </cell>
          <cell r="AR1097">
            <v>0.3</v>
          </cell>
          <cell r="AS1097">
            <v>3.9</v>
          </cell>
        </row>
        <row r="1098">
          <cell r="A1098">
            <v>50800022</v>
          </cell>
          <cell r="B1098" t="str">
            <v>Queijo Gruyère</v>
          </cell>
          <cell r="C1098" t="str">
            <v>Leite e produtos lácteos</v>
          </cell>
          <cell r="D1098" t="str">
            <v>Queijo</v>
          </cell>
          <cell r="E1098" t="str">
            <v>Queijo curado</v>
          </cell>
          <cell r="F1098">
            <v>415</v>
          </cell>
          <cell r="G1098">
            <v>1720</v>
          </cell>
          <cell r="H1098">
            <v>33.299999999999997</v>
          </cell>
          <cell r="I1098">
            <v>20.8</v>
          </cell>
          <cell r="J1098">
            <v>9.6999999999999993</v>
          </cell>
          <cell r="K1098">
            <v>1</v>
          </cell>
          <cell r="L1098">
            <v>0.5</v>
          </cell>
          <cell r="M1098">
            <v>0.6</v>
          </cell>
          <cell r="N1098">
            <v>1.4</v>
          </cell>
          <cell r="O1098">
            <v>1.4</v>
          </cell>
          <cell r="P1098">
            <v>0</v>
          </cell>
          <cell r="Q1098">
            <v>0</v>
          </cell>
          <cell r="R1098">
            <v>0</v>
          </cell>
          <cell r="S1098">
            <v>27.2</v>
          </cell>
          <cell r="T1098">
            <v>1.7</v>
          </cell>
          <cell r="U1098">
            <v>0</v>
          </cell>
          <cell r="V1098">
            <v>35</v>
          </cell>
          <cell r="W1098">
            <v>0.4</v>
          </cell>
          <cell r="X1098">
            <v>100</v>
          </cell>
          <cell r="Y1098">
            <v>363</v>
          </cell>
          <cell r="Z1098">
            <v>225</v>
          </cell>
          <cell r="AA1098">
            <v>0.3</v>
          </cell>
          <cell r="AB1098">
            <v>0.57999999999999996</v>
          </cell>
          <cell r="AC1098">
            <v>0.03</v>
          </cell>
          <cell r="AD1098">
            <v>0.39</v>
          </cell>
          <cell r="AE1098">
            <v>0.04</v>
          </cell>
          <cell r="AF1098">
            <v>6.4</v>
          </cell>
          <cell r="AG1098">
            <v>6.4</v>
          </cell>
          <cell r="AH1098">
            <v>0.11</v>
          </cell>
          <cell r="AI1098">
            <v>1.6</v>
          </cell>
          <cell r="AJ1098">
            <v>0</v>
          </cell>
          <cell r="AK1098">
            <v>12</v>
          </cell>
          <cell r="AL1098">
            <v>4.0999999999999996</v>
          </cell>
          <cell r="AM1098">
            <v>670</v>
          </cell>
          <cell r="AN1098">
            <v>99</v>
          </cell>
          <cell r="AO1098">
            <v>950</v>
          </cell>
          <cell r="AP1098">
            <v>610</v>
          </cell>
          <cell r="AQ1098">
            <v>37</v>
          </cell>
          <cell r="AR1098">
            <v>0.3</v>
          </cell>
          <cell r="AS1098">
            <v>2.2999999999999998</v>
          </cell>
        </row>
        <row r="1099">
          <cell r="A1099">
            <v>50800024</v>
          </cell>
          <cell r="B1099" t="str">
            <v>Queijo Mascarpone</v>
          </cell>
          <cell r="C1099" t="str">
            <v>Leite e produtos lácteos</v>
          </cell>
          <cell r="D1099" t="str">
            <v>Queijo</v>
          </cell>
          <cell r="E1099" t="str">
            <v>Queijo fresco (não curado)</v>
          </cell>
          <cell r="F1099">
            <v>458</v>
          </cell>
          <cell r="G1099">
            <v>1890</v>
          </cell>
          <cell r="H1099">
            <v>47</v>
          </cell>
          <cell r="I1099">
            <v>29</v>
          </cell>
          <cell r="J1099">
            <v>14.4</v>
          </cell>
          <cell r="K1099">
            <v>1.6</v>
          </cell>
          <cell r="L1099">
            <v>0.8</v>
          </cell>
          <cell r="M1099">
            <v>1.2</v>
          </cell>
          <cell r="N1099">
            <v>0.3</v>
          </cell>
          <cell r="O1099">
            <v>0.3</v>
          </cell>
          <cell r="P1099">
            <v>0</v>
          </cell>
          <cell r="Q1099">
            <v>0</v>
          </cell>
          <cell r="R1099">
            <v>0</v>
          </cell>
          <cell r="S1099">
            <v>7.6</v>
          </cell>
          <cell r="T1099">
            <v>0.2</v>
          </cell>
          <cell r="U1099">
            <v>0</v>
          </cell>
          <cell r="V1099">
            <v>44.4</v>
          </cell>
          <cell r="W1099">
            <v>1</v>
          </cell>
          <cell r="X1099">
            <v>95</v>
          </cell>
          <cell r="Y1099">
            <v>353</v>
          </cell>
          <cell r="Z1099">
            <v>258</v>
          </cell>
          <cell r="AA1099">
            <v>0.3</v>
          </cell>
          <cell r="AB1099">
            <v>1</v>
          </cell>
          <cell r="AC1099">
            <v>0.01</v>
          </cell>
          <cell r="AD1099">
            <v>0.22</v>
          </cell>
          <cell r="AE1099">
            <v>0.1</v>
          </cell>
          <cell r="AF1099">
            <v>6</v>
          </cell>
          <cell r="AG1099">
            <v>4.9000000000000004</v>
          </cell>
          <cell r="AH1099">
            <v>0.04</v>
          </cell>
          <cell r="AI1099">
            <v>0.3</v>
          </cell>
          <cell r="AJ1099">
            <v>0</v>
          </cell>
          <cell r="AK1099">
            <v>11</v>
          </cell>
          <cell r="AL1099">
            <v>0.5</v>
          </cell>
          <cell r="AM1099">
            <v>86</v>
          </cell>
          <cell r="AN1099">
            <v>53</v>
          </cell>
          <cell r="AO1099">
            <v>68</v>
          </cell>
          <cell r="AP1099">
            <v>97</v>
          </cell>
          <cell r="AQ1099">
            <v>10</v>
          </cell>
          <cell r="AR1099">
            <v>0.2</v>
          </cell>
          <cell r="AS1099">
            <v>0.4</v>
          </cell>
        </row>
        <row r="1100">
          <cell r="A1100">
            <v>220010</v>
          </cell>
          <cell r="B1100" t="str">
            <v>Queijo Mestiço de Tolosa</v>
          </cell>
          <cell r="C1100" t="str">
            <v>Leite e produtos lácteos</v>
          </cell>
          <cell r="D1100" t="str">
            <v>Queijo</v>
          </cell>
          <cell r="E1100" t="str">
            <v>Queijo curado</v>
          </cell>
          <cell r="F1100">
            <v>407</v>
          </cell>
          <cell r="G1100">
            <v>1690</v>
          </cell>
          <cell r="H1100">
            <v>33</v>
          </cell>
          <cell r="I1100">
            <v>22</v>
          </cell>
          <cell r="J1100">
            <v>8</v>
          </cell>
          <cell r="K1100">
            <v>1.2</v>
          </cell>
          <cell r="L1100">
            <v>1</v>
          </cell>
          <cell r="M1100">
            <v>1.4</v>
          </cell>
          <cell r="N1100">
            <v>1.8</v>
          </cell>
          <cell r="O1100">
            <v>1.8</v>
          </cell>
          <cell r="P1100">
            <v>0</v>
          </cell>
          <cell r="Q1100">
            <v>0</v>
          </cell>
          <cell r="R1100">
            <v>0</v>
          </cell>
          <cell r="S1100">
            <v>24.5</v>
          </cell>
          <cell r="T1100">
            <v>2.1</v>
          </cell>
          <cell r="U1100">
            <v>0</v>
          </cell>
          <cell r="V1100">
            <v>27</v>
          </cell>
          <cell r="W1100">
            <v>1.7</v>
          </cell>
          <cell r="X1100">
            <v>55</v>
          </cell>
          <cell r="Y1100">
            <v>180</v>
          </cell>
          <cell r="Z1100">
            <v>6</v>
          </cell>
          <cell r="AA1100">
            <v>0.4</v>
          </cell>
          <cell r="AB1100">
            <v>0.6</v>
          </cell>
          <cell r="AC1100">
            <v>0.06</v>
          </cell>
          <cell r="AD1100">
            <v>0.57999999999999996</v>
          </cell>
          <cell r="AE1100">
            <v>0.5</v>
          </cell>
          <cell r="AF1100">
            <v>6.7</v>
          </cell>
          <cell r="AG1100">
            <v>6.2</v>
          </cell>
          <cell r="AH1100">
            <v>0.12</v>
          </cell>
          <cell r="AI1100">
            <v>0.51</v>
          </cell>
          <cell r="AJ1100">
            <v>0</v>
          </cell>
          <cell r="AK1100">
            <v>39</v>
          </cell>
          <cell r="AL1100">
            <v>11.2</v>
          </cell>
          <cell r="AM1100">
            <v>850</v>
          </cell>
          <cell r="AN1100">
            <v>110</v>
          </cell>
          <cell r="AO1100">
            <v>750</v>
          </cell>
          <cell r="AP1100">
            <v>450</v>
          </cell>
          <cell r="AQ1100">
            <v>70</v>
          </cell>
          <cell r="AR1100">
            <v>0.7</v>
          </cell>
          <cell r="AS1100">
            <v>3.7</v>
          </cell>
        </row>
        <row r="1101">
          <cell r="A1101">
            <v>1224</v>
          </cell>
          <cell r="B1101" t="str">
            <v>Queijo Mozzarella fresco</v>
          </cell>
          <cell r="C1101" t="str">
            <v>Leite e produtos lácteos</v>
          </cell>
          <cell r="D1101" t="str">
            <v>Queijo</v>
          </cell>
          <cell r="E1101" t="str">
            <v>Queijo fresco (não curado)</v>
          </cell>
          <cell r="F1101">
            <v>256</v>
          </cell>
          <cell r="G1101">
            <v>1060</v>
          </cell>
          <cell r="H1101">
            <v>19.5</v>
          </cell>
          <cell r="I1101">
            <v>11.4</v>
          </cell>
          <cell r="J1101">
            <v>6</v>
          </cell>
          <cell r="K1101">
            <v>0.7</v>
          </cell>
          <cell r="L1101">
            <v>0.55000000000000004</v>
          </cell>
          <cell r="M1101">
            <v>0.8</v>
          </cell>
          <cell r="N1101">
            <v>1.3</v>
          </cell>
          <cell r="O1101">
            <v>0.7</v>
          </cell>
          <cell r="P1101">
            <v>0</v>
          </cell>
          <cell r="Q1101">
            <v>0</v>
          </cell>
          <cell r="R1101">
            <v>0</v>
          </cell>
          <cell r="S1101">
            <v>18.7</v>
          </cell>
          <cell r="T1101">
            <v>0.4</v>
          </cell>
          <cell r="U1101">
            <v>0</v>
          </cell>
          <cell r="V1101">
            <v>58.8</v>
          </cell>
          <cell r="W1101">
            <v>0</v>
          </cell>
          <cell r="X1101">
            <v>46</v>
          </cell>
          <cell r="Y1101">
            <v>323</v>
          </cell>
          <cell r="Z1101">
            <v>531</v>
          </cell>
          <cell r="AA1101">
            <v>0.1</v>
          </cell>
          <cell r="AB1101">
            <v>0.39</v>
          </cell>
          <cell r="AC1101">
            <v>0.03</v>
          </cell>
          <cell r="AD1101">
            <v>0.27</v>
          </cell>
          <cell r="AE1101">
            <v>0.4</v>
          </cell>
          <cell r="AF1101">
            <v>5.6</v>
          </cell>
          <cell r="AG1101">
            <v>5.5</v>
          </cell>
          <cell r="AH1101">
            <v>7.0000000000000007E-2</v>
          </cell>
          <cell r="AI1101">
            <v>1.7</v>
          </cell>
          <cell r="AJ1101">
            <v>0</v>
          </cell>
          <cell r="AK1101">
            <v>16</v>
          </cell>
          <cell r="AL1101">
            <v>2</v>
          </cell>
          <cell r="AM1101">
            <v>140</v>
          </cell>
          <cell r="AN1101">
            <v>8</v>
          </cell>
          <cell r="AO1101">
            <v>340</v>
          </cell>
          <cell r="AP1101">
            <v>350</v>
          </cell>
          <cell r="AQ1101">
            <v>10</v>
          </cell>
          <cell r="AR1101">
            <v>0.1</v>
          </cell>
          <cell r="AS1101">
            <v>2.6</v>
          </cell>
        </row>
        <row r="1102">
          <cell r="A1102">
            <v>51</v>
          </cell>
          <cell r="B1102" t="str">
            <v>Queijo Parmesão</v>
          </cell>
          <cell r="C1102" t="str">
            <v>Leite e produtos lácteos</v>
          </cell>
          <cell r="D1102" t="str">
            <v>Queijo</v>
          </cell>
          <cell r="E1102" t="str">
            <v>Queijo curado</v>
          </cell>
          <cell r="F1102">
            <v>406</v>
          </cell>
          <cell r="G1102">
            <v>1690</v>
          </cell>
          <cell r="H1102">
            <v>27.8</v>
          </cell>
          <cell r="I1102">
            <v>14.7</v>
          </cell>
          <cell r="J1102">
            <v>7.2</v>
          </cell>
          <cell r="K1102">
            <v>1.1000000000000001</v>
          </cell>
          <cell r="L1102">
            <v>0.8</v>
          </cell>
          <cell r="M1102">
            <v>1.7</v>
          </cell>
          <cell r="N1102">
            <v>0.1</v>
          </cell>
          <cell r="O1102">
            <v>0.1</v>
          </cell>
          <cell r="P1102">
            <v>0</v>
          </cell>
          <cell r="Q1102">
            <v>0</v>
          </cell>
          <cell r="R1102">
            <v>0</v>
          </cell>
          <cell r="S1102">
            <v>37.700000000000003</v>
          </cell>
          <cell r="T1102">
            <v>1.9</v>
          </cell>
          <cell r="U1102">
            <v>0</v>
          </cell>
          <cell r="V1102">
            <v>28.2</v>
          </cell>
          <cell r="W1102">
            <v>1.5</v>
          </cell>
          <cell r="X1102">
            <v>90</v>
          </cell>
          <cell r="Y1102">
            <v>248</v>
          </cell>
          <cell r="Z1102">
            <v>135</v>
          </cell>
          <cell r="AA1102">
            <v>0.3</v>
          </cell>
          <cell r="AB1102">
            <v>0.6</v>
          </cell>
          <cell r="AC1102">
            <v>0.02</v>
          </cell>
          <cell r="AD1102">
            <v>0.4</v>
          </cell>
          <cell r="AE1102">
            <v>0.4</v>
          </cell>
          <cell r="AF1102">
            <v>9.4</v>
          </cell>
          <cell r="AG1102">
            <v>9</v>
          </cell>
          <cell r="AH1102">
            <v>0.1</v>
          </cell>
          <cell r="AI1102">
            <v>1.5</v>
          </cell>
          <cell r="AJ1102">
            <v>0</v>
          </cell>
          <cell r="AK1102">
            <v>20</v>
          </cell>
          <cell r="AL1102">
            <v>4.7</v>
          </cell>
          <cell r="AM1102">
            <v>770</v>
          </cell>
          <cell r="AN1102">
            <v>150</v>
          </cell>
          <cell r="AO1102">
            <v>1300</v>
          </cell>
          <cell r="AP1102">
            <v>900</v>
          </cell>
          <cell r="AQ1102">
            <v>51</v>
          </cell>
          <cell r="AR1102">
            <v>1.1000000000000001</v>
          </cell>
          <cell r="AS1102">
            <v>4</v>
          </cell>
        </row>
        <row r="1103">
          <cell r="A1103">
            <v>61</v>
          </cell>
          <cell r="B1103" t="str">
            <v>Queijo Quark açucarado magro com sabor a fruta</v>
          </cell>
          <cell r="C1103" t="str">
            <v>Leite e produtos lácteos</v>
          </cell>
          <cell r="D1103" t="str">
            <v>Queijo</v>
          </cell>
          <cell r="E1103" t="str">
            <v>Queijo fresco (não curado)</v>
          </cell>
          <cell r="F1103">
            <v>78</v>
          </cell>
          <cell r="G1103">
            <v>330</v>
          </cell>
          <cell r="H1103">
            <v>0.1</v>
          </cell>
          <cell r="I1103">
            <v>0.1</v>
          </cell>
          <cell r="J1103">
            <v>0</v>
          </cell>
          <cell r="K1103">
            <v>0</v>
          </cell>
          <cell r="L1103">
            <v>0</v>
          </cell>
          <cell r="M1103">
            <v>0</v>
          </cell>
          <cell r="N1103">
            <v>10.8</v>
          </cell>
          <cell r="O1103">
            <v>10.8</v>
          </cell>
          <cell r="P1103">
            <v>0</v>
          </cell>
          <cell r="Q1103">
            <v>0</v>
          </cell>
          <cell r="R1103">
            <v>0</v>
          </cell>
          <cell r="S1103">
            <v>8.4</v>
          </cell>
          <cell r="T1103">
            <v>0.1</v>
          </cell>
          <cell r="U1103">
            <v>0</v>
          </cell>
          <cell r="V1103">
            <v>79.900000000000006</v>
          </cell>
          <cell r="W1103">
            <v>0</v>
          </cell>
          <cell r="X1103">
            <v>8</v>
          </cell>
          <cell r="Y1103">
            <v>0</v>
          </cell>
          <cell r="Z1103">
            <v>0</v>
          </cell>
          <cell r="AA1103">
            <v>0</v>
          </cell>
          <cell r="AB1103">
            <v>0</v>
          </cell>
          <cell r="AC1103">
            <v>0.02</v>
          </cell>
          <cell r="AD1103">
            <v>0.19</v>
          </cell>
          <cell r="AE1103">
            <v>1</v>
          </cell>
          <cell r="AF1103">
            <v>3</v>
          </cell>
          <cell r="AG1103">
            <v>2</v>
          </cell>
          <cell r="AH1103">
            <v>0.09</v>
          </cell>
          <cell r="AI1103">
            <v>1.7</v>
          </cell>
          <cell r="AJ1103">
            <v>0</v>
          </cell>
          <cell r="AK1103">
            <v>19</v>
          </cell>
          <cell r="AL1103">
            <v>0.8</v>
          </cell>
          <cell r="AM1103">
            <v>42</v>
          </cell>
          <cell r="AN1103">
            <v>150</v>
          </cell>
          <cell r="AO1103">
            <v>110</v>
          </cell>
          <cell r="AP1103">
            <v>130</v>
          </cell>
          <cell r="AQ1103">
            <v>10</v>
          </cell>
          <cell r="AR1103">
            <v>0.2</v>
          </cell>
          <cell r="AS1103">
            <v>0.6</v>
          </cell>
        </row>
        <row r="1104">
          <cell r="A1104">
            <v>60</v>
          </cell>
          <cell r="B1104" t="str">
            <v>Queijo Quark natural magro</v>
          </cell>
          <cell r="C1104" t="str">
            <v>Leite e produtos lácteos</v>
          </cell>
          <cell r="D1104" t="str">
            <v>Queijo</v>
          </cell>
          <cell r="E1104" t="str">
            <v>Queijo fresco (não curado)</v>
          </cell>
          <cell r="F1104">
            <v>60</v>
          </cell>
          <cell r="G1104">
            <v>254</v>
          </cell>
          <cell r="H1104">
            <v>0.3</v>
          </cell>
          <cell r="I1104">
            <v>0.2</v>
          </cell>
          <cell r="J1104">
            <v>0.1</v>
          </cell>
          <cell r="K1104">
            <v>0</v>
          </cell>
          <cell r="L1104">
            <v>0</v>
          </cell>
          <cell r="M1104">
            <v>0</v>
          </cell>
          <cell r="N1104">
            <v>4</v>
          </cell>
          <cell r="O1104">
            <v>4</v>
          </cell>
          <cell r="P1104">
            <v>0</v>
          </cell>
          <cell r="Q1104">
            <v>0</v>
          </cell>
          <cell r="R1104">
            <v>0</v>
          </cell>
          <cell r="S1104">
            <v>10.3</v>
          </cell>
          <cell r="T1104">
            <v>0.1</v>
          </cell>
          <cell r="U1104">
            <v>0</v>
          </cell>
          <cell r="V1104">
            <v>84.6</v>
          </cell>
          <cell r="W1104">
            <v>0</v>
          </cell>
          <cell r="X1104">
            <v>7</v>
          </cell>
          <cell r="Y1104">
            <v>0</v>
          </cell>
          <cell r="Z1104">
            <v>0</v>
          </cell>
          <cell r="AA1104">
            <v>0</v>
          </cell>
          <cell r="AB1104">
            <v>0</v>
          </cell>
          <cell r="AC1104">
            <v>0.03</v>
          </cell>
          <cell r="AD1104">
            <v>0.28000000000000003</v>
          </cell>
          <cell r="AE1104">
            <v>1.1000000000000001</v>
          </cell>
          <cell r="AF1104">
            <v>3.5</v>
          </cell>
          <cell r="AG1104">
            <v>2.4</v>
          </cell>
          <cell r="AH1104">
            <v>7.0000000000000007E-2</v>
          </cell>
          <cell r="AI1104">
            <v>1.3</v>
          </cell>
          <cell r="AJ1104">
            <v>0</v>
          </cell>
          <cell r="AK1104">
            <v>14</v>
          </cell>
          <cell r="AL1104">
            <v>0.8</v>
          </cell>
          <cell r="AM1104">
            <v>41</v>
          </cell>
          <cell r="AN1104">
            <v>150</v>
          </cell>
          <cell r="AO1104">
            <v>120</v>
          </cell>
          <cell r="AP1104">
            <v>150</v>
          </cell>
          <cell r="AQ1104">
            <v>11</v>
          </cell>
          <cell r="AR1104">
            <v>0.2</v>
          </cell>
          <cell r="AS1104">
            <v>0.7</v>
          </cell>
        </row>
        <row r="1105">
          <cell r="A1105">
            <v>59</v>
          </cell>
          <cell r="B1105" t="str">
            <v>Queijo Quark natural meio gordo</v>
          </cell>
          <cell r="C1105" t="str">
            <v>Leite e produtos lácteos</v>
          </cell>
          <cell r="D1105" t="str">
            <v>Queijo</v>
          </cell>
          <cell r="E1105" t="str">
            <v>Queijo fresco (não curado)</v>
          </cell>
          <cell r="F1105">
            <v>125</v>
          </cell>
          <cell r="G1105">
            <v>519</v>
          </cell>
          <cell r="H1105">
            <v>8.5</v>
          </cell>
          <cell r="I1105">
            <v>4.5999999999999996</v>
          </cell>
          <cell r="J1105">
            <v>2.2000000000000002</v>
          </cell>
          <cell r="K1105">
            <v>0.3</v>
          </cell>
          <cell r="L1105">
            <v>0.2</v>
          </cell>
          <cell r="M1105">
            <v>0.4</v>
          </cell>
          <cell r="N1105">
            <v>3.9</v>
          </cell>
          <cell r="O1105">
            <v>3.9</v>
          </cell>
          <cell r="P1105">
            <v>0</v>
          </cell>
          <cell r="Q1105">
            <v>0</v>
          </cell>
          <cell r="R1105">
            <v>0</v>
          </cell>
          <cell r="S1105">
            <v>8.1</v>
          </cell>
          <cell r="T1105">
            <v>0.1</v>
          </cell>
          <cell r="U1105">
            <v>0</v>
          </cell>
          <cell r="V1105">
            <v>78.8</v>
          </cell>
          <cell r="W1105">
            <v>0</v>
          </cell>
          <cell r="X1105">
            <v>29</v>
          </cell>
          <cell r="Y1105">
            <v>90</v>
          </cell>
          <cell r="Z1105">
            <v>0</v>
          </cell>
          <cell r="AA1105">
            <v>0.1</v>
          </cell>
          <cell r="AB1105">
            <v>0.2</v>
          </cell>
          <cell r="AC1105">
            <v>0.02</v>
          </cell>
          <cell r="AD1105">
            <v>0.24</v>
          </cell>
          <cell r="AE1105">
            <v>1.1000000000000001</v>
          </cell>
          <cell r="AF1105">
            <v>3</v>
          </cell>
          <cell r="AG1105">
            <v>1.9</v>
          </cell>
          <cell r="AH1105">
            <v>0.1</v>
          </cell>
          <cell r="AI1105">
            <v>1.3</v>
          </cell>
          <cell r="AJ1105">
            <v>0</v>
          </cell>
          <cell r="AK1105">
            <v>14</v>
          </cell>
          <cell r="AL1105">
            <v>0.7</v>
          </cell>
          <cell r="AM1105">
            <v>37</v>
          </cell>
          <cell r="AN1105">
            <v>150</v>
          </cell>
          <cell r="AO1105">
            <v>110</v>
          </cell>
          <cell r="AP1105">
            <v>120</v>
          </cell>
          <cell r="AQ1105">
            <v>10</v>
          </cell>
          <cell r="AR1105">
            <v>0.2</v>
          </cell>
          <cell r="AS1105">
            <v>0.4</v>
          </cell>
        </row>
        <row r="1106">
          <cell r="A1106">
            <v>1900000088</v>
          </cell>
          <cell r="B1106" t="str">
            <v>Queijo Raclette</v>
          </cell>
          <cell r="C1106" t="str">
            <v>Leite e produtos lácteos</v>
          </cell>
          <cell r="D1106" t="str">
            <v>Queijo</v>
          </cell>
          <cell r="E1106" t="str">
            <v>Queijo curado</v>
          </cell>
          <cell r="F1106">
            <v>354</v>
          </cell>
          <cell r="G1106">
            <v>1470</v>
          </cell>
          <cell r="H1106">
            <v>27.8</v>
          </cell>
          <cell r="I1106">
            <v>18</v>
          </cell>
          <cell r="J1106">
            <v>6.3</v>
          </cell>
          <cell r="K1106">
            <v>1.1000000000000001</v>
          </cell>
          <cell r="L1106">
            <v>0.17</v>
          </cell>
          <cell r="M1106">
            <v>1.7</v>
          </cell>
          <cell r="N1106">
            <v>0.4</v>
          </cell>
          <cell r="O1106">
            <v>0</v>
          </cell>
          <cell r="P1106">
            <v>0</v>
          </cell>
          <cell r="Q1106">
            <v>0</v>
          </cell>
          <cell r="R1106">
            <v>0</v>
          </cell>
          <cell r="S1106">
            <v>25.5</v>
          </cell>
          <cell r="T1106">
            <v>1.7</v>
          </cell>
          <cell r="U1106">
            <v>0</v>
          </cell>
          <cell r="V1106">
            <v>42.7</v>
          </cell>
          <cell r="W1106">
            <v>0.1</v>
          </cell>
          <cell r="X1106">
            <v>92</v>
          </cell>
          <cell r="Y1106">
            <v>248</v>
          </cell>
          <cell r="Z1106">
            <v>135</v>
          </cell>
          <cell r="AA1106">
            <v>0.2</v>
          </cell>
          <cell r="AB1106">
            <v>0.6</v>
          </cell>
          <cell r="AC1106">
            <v>0.01</v>
          </cell>
          <cell r="AD1106">
            <v>0.22</v>
          </cell>
          <cell r="AE1106">
            <v>0.2</v>
          </cell>
          <cell r="AF1106">
            <v>9.1999999999999993</v>
          </cell>
          <cell r="AG1106">
            <v>9</v>
          </cell>
          <cell r="AH1106">
            <v>0.06</v>
          </cell>
          <cell r="AI1106">
            <v>1.4</v>
          </cell>
          <cell r="AJ1106">
            <v>0</v>
          </cell>
          <cell r="AK1106">
            <v>50</v>
          </cell>
          <cell r="AL1106">
            <v>3.37</v>
          </cell>
          <cell r="AM1106">
            <v>680</v>
          </cell>
          <cell r="AN1106">
            <v>73</v>
          </cell>
          <cell r="AO1106">
            <v>650</v>
          </cell>
          <cell r="AP1106">
            <v>480</v>
          </cell>
          <cell r="AQ1106">
            <v>26</v>
          </cell>
          <cell r="AR1106">
            <v>0.1</v>
          </cell>
          <cell r="AS1106">
            <v>3.4</v>
          </cell>
          <cell r="AT1106">
            <v>8</v>
          </cell>
          <cell r="AU1106">
            <v>25</v>
          </cell>
        </row>
        <row r="1107">
          <cell r="A1107" t="str">
            <v>MD8</v>
          </cell>
          <cell r="B1107" t="str">
            <v>Queijo Feta</v>
          </cell>
          <cell r="C1107" t="str">
            <v>Leite e produtos lácteos</v>
          </cell>
          <cell r="D1107" t="str">
            <v>Queijo</v>
          </cell>
          <cell r="E1107" t="str">
            <v>Queijo curado</v>
          </cell>
          <cell r="F1107">
            <v>285</v>
          </cell>
          <cell r="G1107">
            <v>1182</v>
          </cell>
          <cell r="H1107">
            <v>24</v>
          </cell>
          <cell r="I1107">
            <v>17.2</v>
          </cell>
          <cell r="J1107"/>
          <cell r="K1107"/>
          <cell r="L1107"/>
          <cell r="M1107"/>
          <cell r="N1107">
            <v>0.5</v>
          </cell>
          <cell r="O1107">
            <v>0.5</v>
          </cell>
          <cell r="P1107"/>
          <cell r="Q1107"/>
          <cell r="R1107"/>
          <cell r="S1107">
            <v>17</v>
          </cell>
          <cell r="T1107">
            <v>2.1</v>
          </cell>
          <cell r="U1107"/>
          <cell r="V1107"/>
          <cell r="W1107"/>
          <cell r="X1107"/>
          <cell r="Y1107"/>
          <cell r="Z1107"/>
          <cell r="AA1107"/>
          <cell r="AB1107"/>
          <cell r="AC1107"/>
          <cell r="AD1107"/>
          <cell r="AE1107"/>
          <cell r="AF1107"/>
          <cell r="AG1107"/>
          <cell r="AH1107"/>
          <cell r="AI1107"/>
          <cell r="AJ1107"/>
          <cell r="AK1107"/>
          <cell r="AL1107"/>
          <cell r="AM1107"/>
          <cell r="AN1107"/>
          <cell r="AO1107"/>
          <cell r="AP1107"/>
          <cell r="AQ1107"/>
          <cell r="AR1107"/>
          <cell r="AS1107"/>
        </row>
        <row r="1108">
          <cell r="A1108">
            <v>52</v>
          </cell>
          <cell r="B1108" t="str">
            <v>Queijo Roquefort</v>
          </cell>
          <cell r="C1108" t="str">
            <v>Leite e produtos lácteos</v>
          </cell>
          <cell r="D1108" t="str">
            <v>Queijo</v>
          </cell>
          <cell r="E1108" t="str">
            <v>Queijo curado</v>
          </cell>
          <cell r="F1108">
            <v>372</v>
          </cell>
          <cell r="G1108">
            <v>1540</v>
          </cell>
          <cell r="H1108">
            <v>31.5</v>
          </cell>
          <cell r="I1108">
            <v>16.600000000000001</v>
          </cell>
          <cell r="J1108">
            <v>7.6</v>
          </cell>
          <cell r="K1108">
            <v>1.1000000000000001</v>
          </cell>
          <cell r="L1108">
            <v>1</v>
          </cell>
          <cell r="M1108">
            <v>1.3</v>
          </cell>
          <cell r="N1108">
            <v>0.2</v>
          </cell>
          <cell r="O1108">
            <v>0.2</v>
          </cell>
          <cell r="P1108">
            <v>0</v>
          </cell>
          <cell r="Q1108">
            <v>0</v>
          </cell>
          <cell r="R1108">
            <v>0</v>
          </cell>
          <cell r="S1108">
            <v>22</v>
          </cell>
          <cell r="T1108">
            <v>3.9</v>
          </cell>
          <cell r="U1108">
            <v>0</v>
          </cell>
          <cell r="V1108">
            <v>41.4</v>
          </cell>
          <cell r="W1108">
            <v>0</v>
          </cell>
          <cell r="X1108">
            <v>75</v>
          </cell>
          <cell r="Y1108">
            <v>210</v>
          </cell>
          <cell r="Z1108">
            <v>120</v>
          </cell>
          <cell r="AA1108">
            <v>0.3</v>
          </cell>
          <cell r="AB1108">
            <v>0.53</v>
          </cell>
          <cell r="AC1108">
            <v>0.05</v>
          </cell>
          <cell r="AD1108">
            <v>0.5</v>
          </cell>
          <cell r="AE1108">
            <v>0.8</v>
          </cell>
          <cell r="AF1108">
            <v>6</v>
          </cell>
          <cell r="AG1108">
            <v>5.2</v>
          </cell>
          <cell r="AH1108">
            <v>0.24</v>
          </cell>
          <cell r="AI1108">
            <v>1.3</v>
          </cell>
          <cell r="AJ1108">
            <v>0</v>
          </cell>
          <cell r="AK1108">
            <v>38</v>
          </cell>
          <cell r="AL1108">
            <v>5</v>
          </cell>
          <cell r="AM1108">
            <v>1560</v>
          </cell>
          <cell r="AN1108">
            <v>270</v>
          </cell>
          <cell r="AO1108">
            <v>770</v>
          </cell>
          <cell r="AP1108">
            <v>450</v>
          </cell>
          <cell r="AQ1108">
            <v>24</v>
          </cell>
          <cell r="AR1108">
            <v>1.1000000000000001</v>
          </cell>
          <cell r="AS1108">
            <v>2.8</v>
          </cell>
        </row>
        <row r="1109">
          <cell r="A1109">
            <v>40</v>
          </cell>
          <cell r="B1109" t="str">
            <v>Queijo São Jorge</v>
          </cell>
          <cell r="C1109" t="str">
            <v>Leite e produtos lácteos</v>
          </cell>
          <cell r="D1109" t="str">
            <v>Queijo</v>
          </cell>
          <cell r="E1109" t="str">
            <v>Queijo curado</v>
          </cell>
          <cell r="F1109">
            <v>409</v>
          </cell>
          <cell r="G1109">
            <v>1700</v>
          </cell>
          <cell r="H1109">
            <v>32.5</v>
          </cell>
          <cell r="I1109">
            <v>21.4</v>
          </cell>
          <cell r="J1109">
            <v>8.3000000000000007</v>
          </cell>
          <cell r="K1109">
            <v>1.3</v>
          </cell>
          <cell r="L1109">
            <v>1</v>
          </cell>
          <cell r="M1109">
            <v>1.5</v>
          </cell>
          <cell r="N1109">
            <v>2.5</v>
          </cell>
          <cell r="O1109">
            <v>2.5</v>
          </cell>
          <cell r="P1109">
            <v>0</v>
          </cell>
          <cell r="Q1109">
            <v>0</v>
          </cell>
          <cell r="R1109">
            <v>0</v>
          </cell>
          <cell r="S1109">
            <v>26.6</v>
          </cell>
          <cell r="T1109">
            <v>1.8</v>
          </cell>
          <cell r="U1109">
            <v>0</v>
          </cell>
          <cell r="V1109">
            <v>37</v>
          </cell>
          <cell r="W1109">
            <v>0</v>
          </cell>
          <cell r="X1109">
            <v>69</v>
          </cell>
          <cell r="Y1109">
            <v>243</v>
          </cell>
          <cell r="Z1109">
            <v>182</v>
          </cell>
          <cell r="AA1109">
            <v>0.2</v>
          </cell>
          <cell r="AB1109">
            <v>0.49</v>
          </cell>
          <cell r="AC1109">
            <v>0.32</v>
          </cell>
          <cell r="AD1109">
            <v>0.55000000000000004</v>
          </cell>
          <cell r="AE1109">
            <v>0.6</v>
          </cell>
          <cell r="AF1109">
            <v>8</v>
          </cell>
          <cell r="AG1109">
            <v>7.4</v>
          </cell>
          <cell r="AH1109">
            <v>0.1</v>
          </cell>
          <cell r="AI1109">
            <v>2.4</v>
          </cell>
          <cell r="AJ1109">
            <v>0</v>
          </cell>
          <cell r="AK1109">
            <v>45</v>
          </cell>
          <cell r="AL1109">
            <v>5.5</v>
          </cell>
          <cell r="AM1109">
            <v>700</v>
          </cell>
          <cell r="AN1109">
            <v>110</v>
          </cell>
          <cell r="AO1109">
            <v>870</v>
          </cell>
          <cell r="AP1109">
            <v>530</v>
          </cell>
          <cell r="AQ1109">
            <v>44</v>
          </cell>
          <cell r="AR1109">
            <v>0.9</v>
          </cell>
          <cell r="AS1109">
            <v>2.5</v>
          </cell>
        </row>
        <row r="1110">
          <cell r="A1110">
            <v>55</v>
          </cell>
          <cell r="B1110" t="str">
            <v>Queijo Serpa</v>
          </cell>
          <cell r="C1110" t="str">
            <v>Leite e produtos lácteos</v>
          </cell>
          <cell r="D1110" t="str">
            <v>Queijo</v>
          </cell>
          <cell r="E1110" t="str">
            <v>Queijo curado</v>
          </cell>
          <cell r="F1110">
            <v>375</v>
          </cell>
          <cell r="G1110">
            <v>1560</v>
          </cell>
          <cell r="H1110">
            <v>30.5</v>
          </cell>
          <cell r="I1110">
            <v>20.5</v>
          </cell>
          <cell r="J1110">
            <v>7.4</v>
          </cell>
          <cell r="K1110">
            <v>1.1000000000000001</v>
          </cell>
          <cell r="L1110">
            <v>0.9</v>
          </cell>
          <cell r="M1110">
            <v>1.3</v>
          </cell>
          <cell r="N1110">
            <v>2.4</v>
          </cell>
          <cell r="O1110">
            <v>2.4</v>
          </cell>
          <cell r="P1110">
            <v>0</v>
          </cell>
          <cell r="Q1110">
            <v>0</v>
          </cell>
          <cell r="R1110">
            <v>0</v>
          </cell>
          <cell r="S1110">
            <v>22</v>
          </cell>
          <cell r="T1110">
            <v>2</v>
          </cell>
          <cell r="U1110">
            <v>0</v>
          </cell>
          <cell r="V1110">
            <v>43</v>
          </cell>
          <cell r="W1110">
            <v>1</v>
          </cell>
          <cell r="X1110">
            <v>88</v>
          </cell>
          <cell r="Y1110">
            <v>195</v>
          </cell>
          <cell r="Z1110">
            <v>6</v>
          </cell>
          <cell r="AA1110">
            <v>0.2</v>
          </cell>
          <cell r="AB1110">
            <v>0.43</v>
          </cell>
          <cell r="AC1110">
            <v>0.05</v>
          </cell>
          <cell r="AD1110">
            <v>0.7</v>
          </cell>
          <cell r="AE1110">
            <v>0.8</v>
          </cell>
          <cell r="AF1110">
            <v>4.7</v>
          </cell>
          <cell r="AG1110">
            <v>3.9</v>
          </cell>
          <cell r="AH1110">
            <v>0.09</v>
          </cell>
          <cell r="AI1110">
            <v>1.1000000000000001</v>
          </cell>
          <cell r="AJ1110">
            <v>0</v>
          </cell>
          <cell r="AK1110">
            <v>37</v>
          </cell>
          <cell r="AL1110">
            <v>5.2</v>
          </cell>
          <cell r="AM1110">
            <v>800</v>
          </cell>
          <cell r="AN1110">
            <v>85</v>
          </cell>
          <cell r="AO1110">
            <v>710</v>
          </cell>
          <cell r="AP1110">
            <v>600</v>
          </cell>
          <cell r="AQ1110">
            <v>56</v>
          </cell>
          <cell r="AR1110">
            <v>1.3</v>
          </cell>
          <cell r="AS1110">
            <v>3</v>
          </cell>
        </row>
        <row r="1111">
          <cell r="A1111">
            <v>53</v>
          </cell>
          <cell r="B1111" t="str">
            <v>Queijo Serra da Estrela</v>
          </cell>
          <cell r="C1111" t="str">
            <v>Leite e produtos lácteos</v>
          </cell>
          <cell r="D1111" t="str">
            <v>Queijo</v>
          </cell>
          <cell r="E1111" t="str">
            <v>Queijo fresco (não curado)</v>
          </cell>
          <cell r="F1111">
            <v>324</v>
          </cell>
          <cell r="G1111">
            <v>1350</v>
          </cell>
          <cell r="H1111">
            <v>24</v>
          </cell>
          <cell r="I1111">
            <v>15.8</v>
          </cell>
          <cell r="J1111">
            <v>5.8</v>
          </cell>
          <cell r="K1111">
            <v>0.8</v>
          </cell>
          <cell r="L1111">
            <v>0.7</v>
          </cell>
          <cell r="M1111">
            <v>1</v>
          </cell>
          <cell r="N1111">
            <v>2</v>
          </cell>
          <cell r="O1111">
            <v>2</v>
          </cell>
          <cell r="P1111">
            <v>0</v>
          </cell>
          <cell r="Q1111">
            <v>0</v>
          </cell>
          <cell r="R1111">
            <v>0</v>
          </cell>
          <cell r="S1111">
            <v>23.8</v>
          </cell>
          <cell r="T1111">
            <v>1.5</v>
          </cell>
          <cell r="U1111">
            <v>0</v>
          </cell>
          <cell r="V1111">
            <v>45.5</v>
          </cell>
          <cell r="W1111">
            <v>1.6</v>
          </cell>
          <cell r="X1111">
            <v>88</v>
          </cell>
          <cell r="Y1111">
            <v>240</v>
          </cell>
          <cell r="Z1111">
            <v>80</v>
          </cell>
          <cell r="AA1111">
            <v>0.2</v>
          </cell>
          <cell r="AB1111">
            <v>0.45</v>
          </cell>
          <cell r="AC1111">
            <v>0.05</v>
          </cell>
          <cell r="AD1111">
            <v>0.6</v>
          </cell>
          <cell r="AE1111">
            <v>0.7</v>
          </cell>
          <cell r="AF1111">
            <v>5.6</v>
          </cell>
          <cell r="AG1111">
            <v>4.9000000000000004</v>
          </cell>
          <cell r="AH1111">
            <v>0.09</v>
          </cell>
          <cell r="AI1111">
            <v>1.4</v>
          </cell>
          <cell r="AJ1111">
            <v>0</v>
          </cell>
          <cell r="AK1111">
            <v>31</v>
          </cell>
          <cell r="AL1111">
            <v>4.72</v>
          </cell>
          <cell r="AM1111">
            <v>600</v>
          </cell>
          <cell r="AN1111">
            <v>80</v>
          </cell>
          <cell r="AO1111">
            <v>700</v>
          </cell>
          <cell r="AP1111">
            <v>480</v>
          </cell>
          <cell r="AQ1111">
            <v>53</v>
          </cell>
          <cell r="AR1111">
            <v>0.7</v>
          </cell>
          <cell r="AS1111">
            <v>2.8</v>
          </cell>
        </row>
        <row r="1112">
          <cell r="A1112">
            <v>54</v>
          </cell>
          <cell r="B1112" t="str">
            <v>Queijo Serra da Estrela, velho</v>
          </cell>
          <cell r="C1112" t="str">
            <v>Leite e produtos lácteos</v>
          </cell>
          <cell r="D1112" t="str">
            <v>Queijo</v>
          </cell>
          <cell r="E1112" t="str">
            <v>Queijo curado</v>
          </cell>
          <cell r="F1112">
            <v>389</v>
          </cell>
          <cell r="G1112">
            <v>1620</v>
          </cell>
          <cell r="H1112">
            <v>31.5</v>
          </cell>
          <cell r="I1112">
            <v>16.600000000000001</v>
          </cell>
          <cell r="J1112">
            <v>7.6</v>
          </cell>
          <cell r="K1112">
            <v>1.1000000000000001</v>
          </cell>
          <cell r="L1112">
            <v>1</v>
          </cell>
          <cell r="M1112">
            <v>1.3</v>
          </cell>
          <cell r="N1112">
            <v>0.2</v>
          </cell>
          <cell r="O1112">
            <v>0.2</v>
          </cell>
          <cell r="P1112">
            <v>0</v>
          </cell>
          <cell r="Q1112">
            <v>0</v>
          </cell>
          <cell r="R1112">
            <v>0</v>
          </cell>
          <cell r="S1112">
            <v>25.5</v>
          </cell>
          <cell r="T1112">
            <v>2</v>
          </cell>
          <cell r="U1112">
            <v>0</v>
          </cell>
          <cell r="V1112">
            <v>36.5</v>
          </cell>
          <cell r="W1112">
            <v>1</v>
          </cell>
          <cell r="X1112">
            <v>81</v>
          </cell>
          <cell r="Y1112">
            <v>285</v>
          </cell>
          <cell r="Z1112">
            <v>10</v>
          </cell>
          <cell r="AA1112">
            <v>0.2</v>
          </cell>
          <cell r="AB1112">
            <v>0.53</v>
          </cell>
          <cell r="AC1112">
            <v>0.05</v>
          </cell>
          <cell r="AD1112">
            <v>0.65</v>
          </cell>
          <cell r="AE1112">
            <v>0.8</v>
          </cell>
          <cell r="AF1112">
            <v>6.8</v>
          </cell>
          <cell r="AG1112">
            <v>6</v>
          </cell>
          <cell r="AH1112">
            <v>0.11</v>
          </cell>
          <cell r="AI1112">
            <v>1.4</v>
          </cell>
          <cell r="AJ1112">
            <v>0</v>
          </cell>
          <cell r="AK1112">
            <v>38</v>
          </cell>
          <cell r="AL1112">
            <v>5.3</v>
          </cell>
          <cell r="AM1112">
            <v>790</v>
          </cell>
          <cell r="AN1112">
            <v>90</v>
          </cell>
          <cell r="AO1112">
            <v>820</v>
          </cell>
          <cell r="AP1112">
            <v>590</v>
          </cell>
          <cell r="AQ1112">
            <v>59</v>
          </cell>
          <cell r="AR1112">
            <v>0.8</v>
          </cell>
          <cell r="AS1112">
            <v>3.1</v>
          </cell>
        </row>
        <row r="1113">
          <cell r="A1113">
            <v>495</v>
          </cell>
          <cell r="B1113" t="str">
            <v>Queque</v>
          </cell>
          <cell r="C1113" t="str">
            <v>Cereais e produtos à base de cereais</v>
          </cell>
          <cell r="D1113" t="str">
            <v>Produtos de pastelaria fina</v>
          </cell>
          <cell r="E1113" t="str">
            <v>Bolos</v>
          </cell>
          <cell r="F1113">
            <v>408</v>
          </cell>
          <cell r="G1113">
            <v>1710</v>
          </cell>
          <cell r="H1113">
            <v>18.2</v>
          </cell>
          <cell r="I1113">
            <v>9.1999999999999993</v>
          </cell>
          <cell r="J1113">
            <v>4.5999999999999996</v>
          </cell>
          <cell r="K1113">
            <v>1.2</v>
          </cell>
          <cell r="L1113">
            <v>1.1000000000000001</v>
          </cell>
          <cell r="M1113">
            <v>0.6</v>
          </cell>
          <cell r="N1113">
            <v>53.8</v>
          </cell>
          <cell r="O1113">
            <v>27.4</v>
          </cell>
          <cell r="P1113">
            <v>0</v>
          </cell>
          <cell r="Q1113">
            <v>26.4</v>
          </cell>
          <cell r="R1113">
            <v>1</v>
          </cell>
          <cell r="S1113">
            <v>6.7</v>
          </cell>
          <cell r="T1113">
            <v>0.7</v>
          </cell>
          <cell r="U1113">
            <v>0</v>
          </cell>
          <cell r="V1113">
            <v>19.399999999999999</v>
          </cell>
          <cell r="W1113">
            <v>0</v>
          </cell>
          <cell r="X1113">
            <v>162</v>
          </cell>
          <cell r="Y1113">
            <v>170</v>
          </cell>
          <cell r="Z1113">
            <v>7</v>
          </cell>
          <cell r="AA1113">
            <v>0.5</v>
          </cell>
          <cell r="AB1113">
            <v>1.1000000000000001</v>
          </cell>
          <cell r="AC1113">
            <v>0.05</v>
          </cell>
          <cell r="AD1113">
            <v>0.14000000000000001</v>
          </cell>
          <cell r="AE1113">
            <v>0.4</v>
          </cell>
          <cell r="AF1113">
            <v>2.1</v>
          </cell>
          <cell r="AG1113">
            <v>1.7</v>
          </cell>
          <cell r="AH1113">
            <v>0.08</v>
          </cell>
          <cell r="AI1113">
            <v>0.7</v>
          </cell>
          <cell r="AJ1113">
            <v>0</v>
          </cell>
          <cell r="AK1113">
            <v>11</v>
          </cell>
          <cell r="AL1113">
            <v>0.9</v>
          </cell>
          <cell r="AM1113">
            <v>270</v>
          </cell>
          <cell r="AN1113">
            <v>89</v>
          </cell>
          <cell r="AO1113">
            <v>36</v>
          </cell>
          <cell r="AP1113">
            <v>180</v>
          </cell>
          <cell r="AQ1113">
            <v>17</v>
          </cell>
          <cell r="AR1113">
            <v>1.1000000000000001</v>
          </cell>
          <cell r="AS1113">
            <v>0.8</v>
          </cell>
        </row>
        <row r="1114">
          <cell r="A1114">
            <v>1900000014</v>
          </cell>
          <cell r="B1114" t="str">
            <v>Quiabo cru</v>
          </cell>
          <cell r="C1114" t="str">
            <v>Produtos hortícolas e derivados</v>
          </cell>
          <cell r="D1114" t="str">
            <v>Frutos de hortícolas</v>
          </cell>
          <cell r="E1114" t="str">
            <v>Solanaceas</v>
          </cell>
          <cell r="F1114">
            <v>37</v>
          </cell>
          <cell r="G1114">
            <v>153</v>
          </cell>
          <cell r="H1114">
            <v>1</v>
          </cell>
          <cell r="I1114">
            <v>0.3</v>
          </cell>
          <cell r="J1114">
            <v>0.1</v>
          </cell>
          <cell r="K1114">
            <v>0.3</v>
          </cell>
          <cell r="L1114">
            <v>0.3</v>
          </cell>
          <cell r="M1114">
            <v>0</v>
          </cell>
          <cell r="N1114">
            <v>3.1</v>
          </cell>
          <cell r="O1114">
            <v>2.5</v>
          </cell>
          <cell r="P1114">
            <v>0.1</v>
          </cell>
          <cell r="Q1114">
            <v>0.5</v>
          </cell>
          <cell r="R1114">
            <v>2</v>
          </cell>
          <cell r="S1114">
            <v>2.8</v>
          </cell>
          <cell r="T1114">
            <v>0</v>
          </cell>
          <cell r="U1114">
            <v>0</v>
          </cell>
          <cell r="V1114">
            <v>86.6</v>
          </cell>
          <cell r="W1114">
            <v>0</v>
          </cell>
          <cell r="X1114">
            <v>0</v>
          </cell>
          <cell r="Y1114">
            <v>85</v>
          </cell>
          <cell r="Z1114">
            <v>515</v>
          </cell>
          <cell r="AA1114">
            <v>0</v>
          </cell>
          <cell r="AB1114">
            <v>0.8</v>
          </cell>
          <cell r="AC1114">
            <v>0.2</v>
          </cell>
          <cell r="AD1114">
            <v>0.06</v>
          </cell>
          <cell r="AE1114">
            <v>1</v>
          </cell>
          <cell r="AF1114">
            <v>1.4</v>
          </cell>
          <cell r="AG1114">
            <v>0.4</v>
          </cell>
          <cell r="AH1114">
            <v>0.21</v>
          </cell>
          <cell r="AI1114">
            <v>0</v>
          </cell>
          <cell r="AJ1114">
            <v>21</v>
          </cell>
          <cell r="AK1114">
            <v>88</v>
          </cell>
          <cell r="AL1114">
            <v>0.7</v>
          </cell>
          <cell r="AM1114">
            <v>8</v>
          </cell>
          <cell r="AN1114">
            <v>330</v>
          </cell>
          <cell r="AO1114">
            <v>160</v>
          </cell>
          <cell r="AP1114">
            <v>59</v>
          </cell>
          <cell r="AQ1114">
            <v>71</v>
          </cell>
          <cell r="AR1114">
            <v>1.1000000000000001</v>
          </cell>
          <cell r="AS1114">
            <v>0.6</v>
          </cell>
          <cell r="AT1114">
            <v>1</v>
          </cell>
        </row>
        <row r="1115">
          <cell r="A1115">
            <v>1071</v>
          </cell>
          <cell r="B1115" t="str">
            <v>Quiche de espinafres</v>
          </cell>
          <cell r="C1115" t="str">
            <v>Pratos compostos</v>
          </cell>
          <cell r="D1115" t="str">
            <v>Pratos, incl. refeições prontas a comer (excluindo sopas e saladas)</v>
          </cell>
          <cell r="E1115" t="str">
            <v>Sanduíches, pizzas e outros produtos similares recheados</v>
          </cell>
          <cell r="F1115">
            <v>275</v>
          </cell>
          <cell r="G1115">
            <v>1140</v>
          </cell>
          <cell r="H1115">
            <v>19.100000000000001</v>
          </cell>
          <cell r="I1115">
            <v>9.6</v>
          </cell>
          <cell r="J1115">
            <v>4.5999999999999996</v>
          </cell>
          <cell r="K1115">
            <v>2.1</v>
          </cell>
          <cell r="L1115">
            <v>1.64</v>
          </cell>
          <cell r="M1115">
            <v>0.5</v>
          </cell>
          <cell r="N1115">
            <v>12.4</v>
          </cell>
          <cell r="O1115">
            <v>1.2</v>
          </cell>
          <cell r="P1115">
            <v>0</v>
          </cell>
          <cell r="Q1115">
            <v>11.2</v>
          </cell>
          <cell r="R1115">
            <v>1.4</v>
          </cell>
          <cell r="S1115">
            <v>12.6</v>
          </cell>
          <cell r="T1115">
            <v>1.1000000000000001</v>
          </cell>
          <cell r="U1115">
            <v>0</v>
          </cell>
          <cell r="V1115">
            <v>52.2</v>
          </cell>
          <cell r="W1115">
            <v>0</v>
          </cell>
          <cell r="X1115">
            <v>124</v>
          </cell>
          <cell r="Y1115">
            <v>443</v>
          </cell>
          <cell r="Z1115">
            <v>1360</v>
          </cell>
          <cell r="AA1115">
            <v>0.5</v>
          </cell>
          <cell r="AB1115">
            <v>1.71</v>
          </cell>
          <cell r="AC1115">
            <v>7.0000000000000007E-2</v>
          </cell>
          <cell r="AD1115">
            <v>0.3</v>
          </cell>
          <cell r="AE1115">
            <v>0.48</v>
          </cell>
          <cell r="AF1115">
            <v>3.58</v>
          </cell>
          <cell r="AG1115">
            <v>3.11</v>
          </cell>
          <cell r="AH1115">
            <v>0.19</v>
          </cell>
          <cell r="AI1115">
            <v>0.69</v>
          </cell>
          <cell r="AJ1115">
            <v>13.3</v>
          </cell>
          <cell r="AK1115">
            <v>81</v>
          </cell>
          <cell r="AL1115">
            <v>2.3199999999999998</v>
          </cell>
          <cell r="AM1115">
            <v>450</v>
          </cell>
          <cell r="AN1115">
            <v>280</v>
          </cell>
          <cell r="AO1115">
            <v>270</v>
          </cell>
          <cell r="AP1115">
            <v>210</v>
          </cell>
          <cell r="AQ1115">
            <v>43</v>
          </cell>
          <cell r="AR1115">
            <v>1.8</v>
          </cell>
          <cell r="AS1115">
            <v>2.1</v>
          </cell>
        </row>
        <row r="1116">
          <cell r="A1116">
            <v>1066</v>
          </cell>
          <cell r="B1116" t="str">
            <v>Quiche de vegetais</v>
          </cell>
          <cell r="C1116" t="str">
            <v>Pratos compostos</v>
          </cell>
          <cell r="D1116" t="str">
            <v>Pratos, incl. refeições prontas a comer (excluindo sopas e saladas)</v>
          </cell>
          <cell r="E1116" t="str">
            <v>Sanduíches, pizzas e outros produtos similares recheados</v>
          </cell>
          <cell r="F1116">
            <v>302</v>
          </cell>
          <cell r="G1116">
            <v>1260</v>
          </cell>
          <cell r="H1116">
            <v>22.2</v>
          </cell>
          <cell r="I1116">
            <v>10.4</v>
          </cell>
          <cell r="J1116">
            <v>6.4</v>
          </cell>
          <cell r="K1116">
            <v>2.2999999999999998</v>
          </cell>
          <cell r="L1116">
            <v>2.0499999999999998</v>
          </cell>
          <cell r="M1116">
            <v>0.5</v>
          </cell>
          <cell r="N1116">
            <v>12.9</v>
          </cell>
          <cell r="O1116">
            <v>1.8</v>
          </cell>
          <cell r="P1116">
            <v>0.1</v>
          </cell>
          <cell r="Q1116">
            <v>11</v>
          </cell>
          <cell r="R1116">
            <v>1.4</v>
          </cell>
          <cell r="S1116">
            <v>11.9</v>
          </cell>
          <cell r="T1116">
            <v>1.6</v>
          </cell>
          <cell r="U1116">
            <v>0</v>
          </cell>
          <cell r="V1116">
            <v>49.1</v>
          </cell>
          <cell r="W1116">
            <v>0.1</v>
          </cell>
          <cell r="X1116">
            <v>130</v>
          </cell>
          <cell r="Y1116">
            <v>309</v>
          </cell>
          <cell r="Z1116">
            <v>765</v>
          </cell>
          <cell r="AA1116">
            <v>0.5</v>
          </cell>
          <cell r="AB1116">
            <v>1.22</v>
          </cell>
          <cell r="AC1116">
            <v>0.21</v>
          </cell>
          <cell r="AD1116">
            <v>0.21</v>
          </cell>
          <cell r="AE1116">
            <v>1.2</v>
          </cell>
          <cell r="AF1116">
            <v>3.82</v>
          </cell>
          <cell r="AG1116">
            <v>2.62</v>
          </cell>
          <cell r="AH1116">
            <v>0.22</v>
          </cell>
          <cell r="AI1116">
            <v>0.57999999999999996</v>
          </cell>
          <cell r="AJ1116">
            <v>7.1</v>
          </cell>
          <cell r="AK1116">
            <v>38</v>
          </cell>
          <cell r="AL1116">
            <v>2.34</v>
          </cell>
          <cell r="AM1116">
            <v>660</v>
          </cell>
          <cell r="AN1116">
            <v>260</v>
          </cell>
          <cell r="AO1116">
            <v>160</v>
          </cell>
          <cell r="AP1116">
            <v>200</v>
          </cell>
          <cell r="AQ1116">
            <v>25</v>
          </cell>
          <cell r="AR1116">
            <v>1.3</v>
          </cell>
          <cell r="AS1116">
            <v>1.5</v>
          </cell>
        </row>
        <row r="1117">
          <cell r="A1117">
            <v>957</v>
          </cell>
          <cell r="B1117" t="str">
            <v>Quiche lorraine</v>
          </cell>
          <cell r="C1117" t="str">
            <v>Pratos compostos</v>
          </cell>
          <cell r="D1117" t="str">
            <v>Pratos, incl. refeições prontas a comer (excluindo sopas e saladas)</v>
          </cell>
          <cell r="E1117" t="str">
            <v>Sanduíches, pizzas e outros produtos similares recheados</v>
          </cell>
          <cell r="F1117">
            <v>374</v>
          </cell>
          <cell r="G1117">
            <v>1560</v>
          </cell>
          <cell r="H1117">
            <v>24.5</v>
          </cell>
          <cell r="I1117">
            <v>11.9</v>
          </cell>
          <cell r="J1117">
            <v>6.6</v>
          </cell>
          <cell r="K1117">
            <v>3.2</v>
          </cell>
          <cell r="L1117">
            <v>2.89</v>
          </cell>
          <cell r="M1117">
            <v>0.3</v>
          </cell>
          <cell r="N1117">
            <v>23.5</v>
          </cell>
          <cell r="O1117">
            <v>2.5</v>
          </cell>
          <cell r="P1117">
            <v>0</v>
          </cell>
          <cell r="Q1117">
            <v>20.9</v>
          </cell>
          <cell r="R1117">
            <v>0.8</v>
          </cell>
          <cell r="S1117">
            <v>14.4</v>
          </cell>
          <cell r="T1117">
            <v>1.4</v>
          </cell>
          <cell r="U1117">
            <v>0</v>
          </cell>
          <cell r="V1117">
            <v>33.9</v>
          </cell>
          <cell r="W1117">
            <v>0.1</v>
          </cell>
          <cell r="X1117">
            <v>134</v>
          </cell>
          <cell r="Y1117">
            <v>173</v>
          </cell>
          <cell r="Z1117">
            <v>55</v>
          </cell>
          <cell r="AA1117">
            <v>0.6</v>
          </cell>
          <cell r="AB1117">
            <v>0.8</v>
          </cell>
          <cell r="AC1117">
            <v>0.06</v>
          </cell>
          <cell r="AD1117">
            <v>0.28000000000000003</v>
          </cell>
          <cell r="AE1117">
            <v>1.1000000000000001</v>
          </cell>
          <cell r="AF1117">
            <v>4.43</v>
          </cell>
          <cell r="AG1117">
            <v>3.14</v>
          </cell>
          <cell r="AH1117">
            <v>0.15</v>
          </cell>
          <cell r="AI1117">
            <v>0.68</v>
          </cell>
          <cell r="AJ1117">
            <v>0.1</v>
          </cell>
          <cell r="AK1117">
            <v>9.6999999999999993</v>
          </cell>
          <cell r="AL1117">
            <v>2.38</v>
          </cell>
          <cell r="AM1117">
            <v>540</v>
          </cell>
          <cell r="AN1117">
            <v>170</v>
          </cell>
          <cell r="AO1117">
            <v>240</v>
          </cell>
          <cell r="AP1117">
            <v>250</v>
          </cell>
          <cell r="AQ1117">
            <v>27</v>
          </cell>
          <cell r="AR1117">
            <v>1.1000000000000001</v>
          </cell>
          <cell r="AS1117">
            <v>1.9</v>
          </cell>
        </row>
        <row r="1118">
          <cell r="A1118">
            <v>657</v>
          </cell>
          <cell r="B1118" t="str">
            <v>Quivi, "Kiwi"</v>
          </cell>
          <cell r="C1118" t="str">
            <v>Frutos e produtos derivados de frutos</v>
          </cell>
          <cell r="D1118" t="str">
            <v>Fruta utilizada como fruta</v>
          </cell>
          <cell r="E1118" t="str">
            <v>Frutos diversos com casca não comestível, pequenos</v>
          </cell>
          <cell r="F1118">
            <v>60</v>
          </cell>
          <cell r="G1118">
            <v>253</v>
          </cell>
          <cell r="H1118">
            <v>0.5</v>
          </cell>
          <cell r="I1118">
            <v>0.1</v>
          </cell>
          <cell r="J1118">
            <v>0.1</v>
          </cell>
          <cell r="K1118">
            <v>0.2</v>
          </cell>
          <cell r="L1118">
            <v>0.1</v>
          </cell>
          <cell r="M1118">
            <v>0</v>
          </cell>
          <cell r="N1118">
            <v>10.9</v>
          </cell>
          <cell r="O1118">
            <v>10.9</v>
          </cell>
          <cell r="P1118">
            <v>0</v>
          </cell>
          <cell r="Q1118">
            <v>0</v>
          </cell>
          <cell r="R1118">
            <v>1.9</v>
          </cell>
          <cell r="S1118">
            <v>1.1000000000000001</v>
          </cell>
          <cell r="T1118">
            <v>0</v>
          </cell>
          <cell r="U1118">
            <v>0</v>
          </cell>
          <cell r="V1118">
            <v>82.9</v>
          </cell>
          <cell r="W1118">
            <v>1.2</v>
          </cell>
          <cell r="X1118">
            <v>0</v>
          </cell>
          <cell r="Y1118">
            <v>7</v>
          </cell>
          <cell r="Z1118">
            <v>42</v>
          </cell>
          <cell r="AA1118">
            <v>0</v>
          </cell>
          <cell r="AB1118">
            <v>0.4</v>
          </cell>
          <cell r="AC1118">
            <v>0.02</v>
          </cell>
          <cell r="AD1118">
            <v>0.05</v>
          </cell>
          <cell r="AE1118">
            <v>0.3</v>
          </cell>
          <cell r="AF1118">
            <v>0.5</v>
          </cell>
          <cell r="AG1118">
            <v>0.2</v>
          </cell>
          <cell r="AH1118">
            <v>0.02</v>
          </cell>
          <cell r="AI1118">
            <v>0</v>
          </cell>
          <cell r="AJ1118">
            <v>72</v>
          </cell>
          <cell r="AK1118">
            <v>42</v>
          </cell>
          <cell r="AL1118">
            <v>0.72</v>
          </cell>
          <cell r="AM1118">
            <v>9</v>
          </cell>
          <cell r="AN1118">
            <v>300</v>
          </cell>
          <cell r="AO1118">
            <v>19</v>
          </cell>
          <cell r="AP1118">
            <v>28</v>
          </cell>
          <cell r="AQ1118">
            <v>18</v>
          </cell>
          <cell r="AR1118">
            <v>0.4</v>
          </cell>
          <cell r="AS1118">
            <v>0.2</v>
          </cell>
          <cell r="AU1118">
            <v>3.7</v>
          </cell>
        </row>
        <row r="1119">
          <cell r="A1119">
            <v>1900000108</v>
          </cell>
          <cell r="B1119" t="str">
            <v>Quivi, "Kiwi" desidratado</v>
          </cell>
          <cell r="C1119" t="str">
            <v>Frutos e produtos derivados de frutos</v>
          </cell>
          <cell r="D1119" t="str">
            <v>Produtos de frutos processados</v>
          </cell>
          <cell r="E1119" t="str">
            <v>Frutos secados</v>
          </cell>
          <cell r="F1119">
            <v>333</v>
          </cell>
          <cell r="G1119">
            <v>1410</v>
          </cell>
          <cell r="H1119">
            <v>2.8</v>
          </cell>
          <cell r="I1119">
            <v>0.6</v>
          </cell>
          <cell r="J1119">
            <v>0.6</v>
          </cell>
          <cell r="K1119">
            <v>1.1000000000000001</v>
          </cell>
          <cell r="L1119">
            <v>0.6</v>
          </cell>
          <cell r="M1119">
            <v>0</v>
          </cell>
          <cell r="N1119">
            <v>60.6</v>
          </cell>
          <cell r="O1119">
            <v>60.6</v>
          </cell>
          <cell r="P1119">
            <v>0</v>
          </cell>
          <cell r="Q1119">
            <v>0</v>
          </cell>
          <cell r="R1119">
            <v>10.6</v>
          </cell>
          <cell r="S1119">
            <v>6.1</v>
          </cell>
          <cell r="T1119">
            <v>0.1</v>
          </cell>
          <cell r="U1119">
            <v>0</v>
          </cell>
          <cell r="V1119">
            <v>5</v>
          </cell>
          <cell r="W1119">
            <v>6.7</v>
          </cell>
          <cell r="X1119">
            <v>0</v>
          </cell>
          <cell r="AA1119">
            <v>0</v>
          </cell>
          <cell r="AB1119">
            <v>2.2200000000000002</v>
          </cell>
          <cell r="AD1119">
            <v>0.28000000000000003</v>
          </cell>
          <cell r="AE1119">
            <v>1.67</v>
          </cell>
          <cell r="AF1119">
            <v>2.78</v>
          </cell>
          <cell r="AG1119">
            <v>1.1100000000000001</v>
          </cell>
          <cell r="AH1119">
            <v>0.11</v>
          </cell>
          <cell r="AI1119">
            <v>0</v>
          </cell>
          <cell r="AK1119">
            <v>233.3</v>
          </cell>
          <cell r="AL1119">
            <v>4</v>
          </cell>
          <cell r="AM1119">
            <v>50</v>
          </cell>
          <cell r="AN1119">
            <v>1680</v>
          </cell>
          <cell r="AO1119">
            <v>110</v>
          </cell>
          <cell r="AP1119">
            <v>160</v>
          </cell>
          <cell r="AQ1119">
            <v>100</v>
          </cell>
          <cell r="AR1119">
            <v>2.2000000000000002</v>
          </cell>
          <cell r="AS1119">
            <v>1.1000000000000001</v>
          </cell>
        </row>
        <row r="1120">
          <cell r="A1120">
            <v>511</v>
          </cell>
          <cell r="B1120" t="str">
            <v>Rabanada</v>
          </cell>
          <cell r="C1120" t="str">
            <v>Cereais e produtos à base de cereais</v>
          </cell>
          <cell r="D1120" t="str">
            <v>Produtos de pastelaria fina</v>
          </cell>
          <cell r="E1120" t="str">
            <v>Pastelaria diversa</v>
          </cell>
          <cell r="F1120">
            <v>294</v>
          </cell>
          <cell r="G1120">
            <v>1230</v>
          </cell>
          <cell r="H1120">
            <v>16.600000000000001</v>
          </cell>
          <cell r="I1120">
            <v>3.4</v>
          </cell>
          <cell r="J1120">
            <v>9</v>
          </cell>
          <cell r="K1120">
            <v>2.9</v>
          </cell>
          <cell r="L1120">
            <v>2.8</v>
          </cell>
          <cell r="M1120">
            <v>0.1</v>
          </cell>
          <cell r="N1120">
            <v>31.3</v>
          </cell>
          <cell r="O1120">
            <v>23.6</v>
          </cell>
          <cell r="P1120">
            <v>0</v>
          </cell>
          <cell r="Q1120">
            <v>7.7</v>
          </cell>
          <cell r="R1120">
            <v>0.5</v>
          </cell>
          <cell r="S1120">
            <v>4.7</v>
          </cell>
          <cell r="T1120">
            <v>0.2</v>
          </cell>
          <cell r="U1120">
            <v>0</v>
          </cell>
          <cell r="V1120">
            <v>46</v>
          </cell>
          <cell r="W1120">
            <v>0</v>
          </cell>
          <cell r="X1120">
            <v>38</v>
          </cell>
          <cell r="Y1120">
            <v>40</v>
          </cell>
          <cell r="Z1120">
            <v>5</v>
          </cell>
          <cell r="AA1120">
            <v>0.1</v>
          </cell>
          <cell r="AB1120">
            <v>2</v>
          </cell>
          <cell r="AC1120">
            <v>0.02</v>
          </cell>
          <cell r="AD1120">
            <v>0.19</v>
          </cell>
          <cell r="AE1120">
            <v>0.6</v>
          </cell>
          <cell r="AF1120">
            <v>1.8</v>
          </cell>
          <cell r="AG1120">
            <v>1.2</v>
          </cell>
          <cell r="AH1120">
            <v>0.05</v>
          </cell>
          <cell r="AI1120">
            <v>0.3</v>
          </cell>
          <cell r="AJ1120">
            <v>0</v>
          </cell>
          <cell r="AK1120">
            <v>3.2</v>
          </cell>
          <cell r="AL1120">
            <v>0.9</v>
          </cell>
          <cell r="AM1120">
            <v>85</v>
          </cell>
          <cell r="AN1120">
            <v>160</v>
          </cell>
          <cell r="AO1120">
            <v>100</v>
          </cell>
          <cell r="AP1120">
            <v>100</v>
          </cell>
          <cell r="AQ1120">
            <v>13</v>
          </cell>
          <cell r="AR1120">
            <v>0.5</v>
          </cell>
          <cell r="AS1120">
            <v>0.6</v>
          </cell>
        </row>
        <row r="1121">
          <cell r="A1121">
            <v>614</v>
          </cell>
          <cell r="B1121" t="str">
            <v>Rabanete cru</v>
          </cell>
          <cell r="C1121" t="str">
            <v>Produtos hortícolas e derivados</v>
          </cell>
          <cell r="D1121" t="str">
            <v>Raízes e tubérculos (excluindo amiláceos e sacarinos)</v>
          </cell>
          <cell r="E1121" t="str">
            <v>Rabanetes e similares</v>
          </cell>
          <cell r="F1121">
            <v>15</v>
          </cell>
          <cell r="G1121">
            <v>64</v>
          </cell>
          <cell r="H1121">
            <v>0.2</v>
          </cell>
          <cell r="I1121">
            <v>0.1</v>
          </cell>
          <cell r="J1121">
            <v>0</v>
          </cell>
          <cell r="K1121">
            <v>0.1</v>
          </cell>
          <cell r="L1121">
            <v>0.1</v>
          </cell>
          <cell r="M1121">
            <v>0</v>
          </cell>
          <cell r="N1121">
            <v>1.9</v>
          </cell>
          <cell r="O1121">
            <v>1.9</v>
          </cell>
          <cell r="P1121">
            <v>0</v>
          </cell>
          <cell r="Q1121">
            <v>0</v>
          </cell>
          <cell r="R1121">
            <v>0.9</v>
          </cell>
          <cell r="S1121">
            <v>1</v>
          </cell>
          <cell r="T1121">
            <v>0</v>
          </cell>
          <cell r="U1121">
            <v>0</v>
          </cell>
          <cell r="V1121">
            <v>95.6</v>
          </cell>
          <cell r="W1121">
            <v>0</v>
          </cell>
          <cell r="X1121">
            <v>0</v>
          </cell>
          <cell r="Y1121">
            <v>0</v>
          </cell>
          <cell r="Z1121">
            <v>0</v>
          </cell>
          <cell r="AA1121">
            <v>0</v>
          </cell>
          <cell r="AB1121">
            <v>0</v>
          </cell>
          <cell r="AC1121">
            <v>0.03</v>
          </cell>
          <cell r="AD1121">
            <v>0.01</v>
          </cell>
          <cell r="AE1121">
            <v>0.4</v>
          </cell>
          <cell r="AF1121">
            <v>0.5</v>
          </cell>
          <cell r="AG1121">
            <v>0.1</v>
          </cell>
          <cell r="AH1121">
            <v>0.06</v>
          </cell>
          <cell r="AI1121">
            <v>0</v>
          </cell>
          <cell r="AJ1121">
            <v>16</v>
          </cell>
          <cell r="AK1121">
            <v>38</v>
          </cell>
          <cell r="AL1121">
            <v>0.34</v>
          </cell>
          <cell r="AM1121">
            <v>11</v>
          </cell>
          <cell r="AN1121">
            <v>160</v>
          </cell>
          <cell r="AO1121">
            <v>22</v>
          </cell>
          <cell r="AP1121">
            <v>27</v>
          </cell>
          <cell r="AQ1121">
            <v>7</v>
          </cell>
          <cell r="AR1121">
            <v>0.4</v>
          </cell>
          <cell r="AS1121">
            <v>0.1</v>
          </cell>
        </row>
        <row r="1122">
          <cell r="A1122">
            <v>1900000015</v>
          </cell>
          <cell r="B1122" t="str">
            <v>Rábano cru</v>
          </cell>
          <cell r="C1122" t="str">
            <v>Produtos hortícolas e derivados</v>
          </cell>
          <cell r="D1122" t="str">
            <v>Raízes e tubérculos (excluindo amiláceos e sacarinos)</v>
          </cell>
          <cell r="E1122" t="str">
            <v>Rábanos e similares</v>
          </cell>
          <cell r="F1122">
            <v>88</v>
          </cell>
          <cell r="G1122">
            <v>370</v>
          </cell>
          <cell r="H1122">
            <v>0.7</v>
          </cell>
          <cell r="I1122">
            <v>0.1</v>
          </cell>
          <cell r="J1122">
            <v>0.1</v>
          </cell>
          <cell r="K1122">
            <v>0.4</v>
          </cell>
          <cell r="L1122">
            <v>0.12</v>
          </cell>
          <cell r="M1122">
            <v>0</v>
          </cell>
          <cell r="N1122">
            <v>10.7</v>
          </cell>
          <cell r="O1122">
            <v>7</v>
          </cell>
          <cell r="P1122">
            <v>0</v>
          </cell>
          <cell r="Q1122">
            <v>3.7</v>
          </cell>
          <cell r="R1122">
            <v>7.5</v>
          </cell>
          <cell r="S1122">
            <v>6</v>
          </cell>
          <cell r="T1122">
            <v>0</v>
          </cell>
          <cell r="U1122">
            <v>0</v>
          </cell>
          <cell r="V1122">
            <v>73.599999999999994</v>
          </cell>
          <cell r="W1122">
            <v>0</v>
          </cell>
          <cell r="X1122">
            <v>0</v>
          </cell>
          <cell r="Y1122">
            <v>0</v>
          </cell>
          <cell r="Z1122">
            <v>0</v>
          </cell>
          <cell r="AA1122">
            <v>0</v>
          </cell>
          <cell r="AB1122">
            <v>0</v>
          </cell>
          <cell r="AC1122">
            <v>0.1</v>
          </cell>
          <cell r="AD1122">
            <v>7.0000000000000007E-2</v>
          </cell>
          <cell r="AE1122">
            <v>0.55000000000000004</v>
          </cell>
          <cell r="AF1122">
            <v>1.25</v>
          </cell>
          <cell r="AG1122">
            <v>0.7</v>
          </cell>
          <cell r="AH1122">
            <v>0.17</v>
          </cell>
          <cell r="AI1122">
            <v>0</v>
          </cell>
          <cell r="AJ1122">
            <v>136</v>
          </cell>
          <cell r="AK1122">
            <v>14</v>
          </cell>
          <cell r="AL1122">
            <v>1.8</v>
          </cell>
          <cell r="AM1122">
            <v>7</v>
          </cell>
          <cell r="AN1122">
            <v>580</v>
          </cell>
          <cell r="AO1122">
            <v>110</v>
          </cell>
          <cell r="AP1122">
            <v>75</v>
          </cell>
          <cell r="AQ1122">
            <v>31</v>
          </cell>
          <cell r="AR1122">
            <v>1.7</v>
          </cell>
          <cell r="AS1122">
            <v>1.4</v>
          </cell>
          <cell r="AT1122">
            <v>0.2</v>
          </cell>
          <cell r="AU1122">
            <v>0.9</v>
          </cell>
        </row>
        <row r="1123">
          <cell r="A1123">
            <v>870</v>
          </cell>
          <cell r="B1123" t="str">
            <v>Raia crua</v>
          </cell>
          <cell r="C1123" t="str">
            <v>Peixes, mariscos, anfíbios, répteis e invertebrados</v>
          </cell>
          <cell r="D1123" t="str">
            <v>Peixe (músculo)</v>
          </cell>
          <cell r="E1123" t="str">
            <v>Peixe de mar</v>
          </cell>
          <cell r="F1123">
            <v>58</v>
          </cell>
          <cell r="G1123">
            <v>247</v>
          </cell>
          <cell r="H1123">
            <v>0.2</v>
          </cell>
          <cell r="I1123">
            <v>0</v>
          </cell>
          <cell r="J1123">
            <v>0</v>
          </cell>
          <cell r="K1123">
            <v>0.1</v>
          </cell>
          <cell r="L1123">
            <v>0</v>
          </cell>
          <cell r="M1123">
            <v>0</v>
          </cell>
          <cell r="N1123">
            <v>0</v>
          </cell>
          <cell r="O1123">
            <v>0</v>
          </cell>
          <cell r="P1123">
            <v>0</v>
          </cell>
          <cell r="Q1123">
            <v>0</v>
          </cell>
          <cell r="R1123">
            <v>0</v>
          </cell>
          <cell r="S1123">
            <v>14.1</v>
          </cell>
          <cell r="T1123">
            <v>0.6</v>
          </cell>
          <cell r="U1123">
            <v>0</v>
          </cell>
          <cell r="V1123">
            <v>77.599999999999994</v>
          </cell>
          <cell r="W1123">
            <v>0</v>
          </cell>
          <cell r="X1123">
            <v>39</v>
          </cell>
          <cell r="Y1123">
            <v>2</v>
          </cell>
          <cell r="Z1123">
            <v>0</v>
          </cell>
          <cell r="AA1123">
            <v>0.4</v>
          </cell>
          <cell r="AB1123">
            <v>0.24</v>
          </cell>
          <cell r="AC1123">
            <v>0.03</v>
          </cell>
          <cell r="AD1123">
            <v>0.03</v>
          </cell>
          <cell r="AE1123">
            <v>1.7</v>
          </cell>
          <cell r="AF1123">
            <v>4.3</v>
          </cell>
          <cell r="AG1123">
            <v>2.6</v>
          </cell>
          <cell r="AH1123">
            <v>0.19</v>
          </cell>
          <cell r="AI1123">
            <v>0.47</v>
          </cell>
          <cell r="AJ1123">
            <v>0</v>
          </cell>
          <cell r="AK1123">
            <v>12</v>
          </cell>
          <cell r="AL1123">
            <v>1.9</v>
          </cell>
          <cell r="AM1123">
            <v>220</v>
          </cell>
          <cell r="AN1123">
            <v>260</v>
          </cell>
          <cell r="AO1123">
            <v>160</v>
          </cell>
          <cell r="AP1123">
            <v>320</v>
          </cell>
          <cell r="AQ1123">
            <v>28</v>
          </cell>
          <cell r="AR1123">
            <v>0.3</v>
          </cell>
          <cell r="AS1123">
            <v>0.8</v>
          </cell>
        </row>
        <row r="1124">
          <cell r="A1124">
            <v>1025</v>
          </cell>
          <cell r="B1124" t="str">
            <v>Rancho com carne de galinha, porco e vaca</v>
          </cell>
          <cell r="C1124" t="str">
            <v>Pratos compostos</v>
          </cell>
          <cell r="D1124" t="str">
            <v>Pratos, incl. refeições prontas a comer (excluindo sopas e saladas)</v>
          </cell>
          <cell r="E1124" t="str">
            <v>Pratos, excluindo pratos  de massa ou arroz, sanduíches e pizza</v>
          </cell>
          <cell r="F1124">
            <v>84</v>
          </cell>
          <cell r="G1124">
            <v>352</v>
          </cell>
          <cell r="H1124">
            <v>3.9</v>
          </cell>
          <cell r="I1124">
            <v>1.3</v>
          </cell>
          <cell r="J1124">
            <v>1.4</v>
          </cell>
          <cell r="K1124">
            <v>0.6</v>
          </cell>
          <cell r="L1124">
            <v>0.52200000000000002</v>
          </cell>
          <cell r="M1124">
            <v>0</v>
          </cell>
          <cell r="N1124">
            <v>6.5</v>
          </cell>
          <cell r="O1124">
            <v>1.1000000000000001</v>
          </cell>
          <cell r="P1124">
            <v>0.1</v>
          </cell>
          <cell r="Q1124">
            <v>5.3</v>
          </cell>
          <cell r="R1124">
            <v>1.3</v>
          </cell>
          <cell r="S1124">
            <v>5.0999999999999996</v>
          </cell>
          <cell r="T1124">
            <v>0.4</v>
          </cell>
          <cell r="U1124">
            <v>0</v>
          </cell>
          <cell r="V1124">
            <v>82.3</v>
          </cell>
          <cell r="W1124">
            <v>0</v>
          </cell>
          <cell r="X1124">
            <v>13</v>
          </cell>
          <cell r="Y1124">
            <v>92</v>
          </cell>
          <cell r="Z1124">
            <v>552</v>
          </cell>
          <cell r="AA1124">
            <v>0.1</v>
          </cell>
          <cell r="AB1124">
            <v>0.17</v>
          </cell>
          <cell r="AC1124">
            <v>0.12</v>
          </cell>
          <cell r="AD1124">
            <v>0.05</v>
          </cell>
          <cell r="AE1124">
            <v>1.5</v>
          </cell>
          <cell r="AF1124">
            <v>2.44</v>
          </cell>
          <cell r="AG1124">
            <v>1.02</v>
          </cell>
          <cell r="AH1124">
            <v>0.15</v>
          </cell>
          <cell r="AI1124">
            <v>0.22</v>
          </cell>
          <cell r="AJ1124">
            <v>17.8</v>
          </cell>
          <cell r="AK1124">
            <v>26</v>
          </cell>
          <cell r="AL1124">
            <v>0.92</v>
          </cell>
          <cell r="AM1124">
            <v>150</v>
          </cell>
          <cell r="AN1124">
            <v>200</v>
          </cell>
          <cell r="AO1124">
            <v>26</v>
          </cell>
          <cell r="AP1124">
            <v>65</v>
          </cell>
          <cell r="AQ1124">
            <v>16</v>
          </cell>
          <cell r="AR1124">
            <v>0.6</v>
          </cell>
          <cell r="AS1124">
            <v>0.6</v>
          </cell>
        </row>
        <row r="1125">
          <cell r="A1125">
            <v>1026</v>
          </cell>
          <cell r="B1125" t="str">
            <v>Rancho com carne de porco</v>
          </cell>
          <cell r="C1125" t="str">
            <v>Pratos compostos</v>
          </cell>
          <cell r="D1125" t="str">
            <v>Pratos, incl. refeições prontas a comer (excluindo sopas e saladas)</v>
          </cell>
          <cell r="E1125" t="str">
            <v>Pratos, excluindo pratos  de massa ou arroz, sanduíches e pizza</v>
          </cell>
          <cell r="F1125">
            <v>107</v>
          </cell>
          <cell r="G1125">
            <v>447</v>
          </cell>
          <cell r="H1125">
            <v>6.2</v>
          </cell>
          <cell r="I1125">
            <v>1.7</v>
          </cell>
          <cell r="J1125">
            <v>2.9</v>
          </cell>
          <cell r="K1125">
            <v>0.9</v>
          </cell>
          <cell r="L1125">
            <v>0.81699999999999995</v>
          </cell>
          <cell r="M1125">
            <v>0</v>
          </cell>
          <cell r="N1125">
            <v>6.8</v>
          </cell>
          <cell r="O1125">
            <v>0.8</v>
          </cell>
          <cell r="P1125">
            <v>0.3</v>
          </cell>
          <cell r="Q1125">
            <v>5.8</v>
          </cell>
          <cell r="R1125">
            <v>1.5</v>
          </cell>
          <cell r="S1125">
            <v>4.8</v>
          </cell>
          <cell r="T1125">
            <v>0.4</v>
          </cell>
          <cell r="U1125">
            <v>0.3</v>
          </cell>
          <cell r="V1125">
            <v>79.3</v>
          </cell>
          <cell r="W1125">
            <v>0</v>
          </cell>
          <cell r="X1125">
            <v>12</v>
          </cell>
          <cell r="Y1125">
            <v>34</v>
          </cell>
          <cell r="Z1125">
            <v>200</v>
          </cell>
          <cell r="AA1125">
            <v>0.1</v>
          </cell>
          <cell r="AB1125">
            <v>0.48</v>
          </cell>
          <cell r="AC1125">
            <v>0.16</v>
          </cell>
          <cell r="AD1125">
            <v>0.05</v>
          </cell>
          <cell r="AE1125">
            <v>1.3</v>
          </cell>
          <cell r="AF1125">
            <v>2.12</v>
          </cell>
          <cell r="AG1125">
            <v>0.91</v>
          </cell>
          <cell r="AH1125">
            <v>0.13</v>
          </cell>
          <cell r="AI1125">
            <v>0.16</v>
          </cell>
          <cell r="AJ1125">
            <v>12</v>
          </cell>
          <cell r="AK1125">
            <v>34</v>
          </cell>
          <cell r="AL1125">
            <v>1.01</v>
          </cell>
          <cell r="AM1125">
            <v>160</v>
          </cell>
          <cell r="AN1125">
            <v>170</v>
          </cell>
          <cell r="AO1125">
            <v>25</v>
          </cell>
          <cell r="AP1125">
            <v>60</v>
          </cell>
          <cell r="AQ1125">
            <v>15</v>
          </cell>
          <cell r="AR1125">
            <v>0.9</v>
          </cell>
          <cell r="AS1125">
            <v>0.6</v>
          </cell>
        </row>
        <row r="1126">
          <cell r="A1126">
            <v>1900000020</v>
          </cell>
          <cell r="B1126" t="str">
            <v>Rebentos de alfalfa crus</v>
          </cell>
          <cell r="C1126" t="str">
            <v>Produtos hortícolas e derivados</v>
          </cell>
          <cell r="D1126" t="str">
            <v>Germinados, rebentos e similares</v>
          </cell>
          <cell r="E1126" t="str">
            <v>Rebentos de alfafa</v>
          </cell>
          <cell r="F1126">
            <v>29</v>
          </cell>
          <cell r="G1126">
            <v>123</v>
          </cell>
          <cell r="H1126">
            <v>0.7</v>
          </cell>
          <cell r="I1126">
            <v>0.1</v>
          </cell>
          <cell r="J1126">
            <v>0.1</v>
          </cell>
          <cell r="K1126">
            <v>0.4</v>
          </cell>
          <cell r="L1126">
            <v>0.24</v>
          </cell>
          <cell r="M1126">
            <v>0</v>
          </cell>
          <cell r="N1126">
            <v>0.3</v>
          </cell>
          <cell r="O1126">
            <v>0.3</v>
          </cell>
          <cell r="P1126">
            <v>0</v>
          </cell>
          <cell r="Q1126">
            <v>0</v>
          </cell>
          <cell r="R1126">
            <v>3</v>
          </cell>
          <cell r="S1126">
            <v>4</v>
          </cell>
          <cell r="T1126">
            <v>0</v>
          </cell>
          <cell r="U1126">
            <v>0</v>
          </cell>
          <cell r="V1126">
            <v>92.2</v>
          </cell>
          <cell r="W1126">
            <v>0</v>
          </cell>
          <cell r="X1126">
            <v>0</v>
          </cell>
          <cell r="Y1126">
            <v>16</v>
          </cell>
          <cell r="Z1126">
            <v>96</v>
          </cell>
          <cell r="AA1126">
            <v>0</v>
          </cell>
          <cell r="AB1126">
            <v>0.2</v>
          </cell>
          <cell r="AC1126">
            <v>0.06</v>
          </cell>
          <cell r="AD1126">
            <v>0.1</v>
          </cell>
          <cell r="AE1126">
            <v>0.5</v>
          </cell>
          <cell r="AF1126">
            <v>1.1000000000000001</v>
          </cell>
          <cell r="AG1126">
            <v>0.6</v>
          </cell>
          <cell r="AH1126">
            <v>0.03</v>
          </cell>
          <cell r="AI1126">
            <v>0</v>
          </cell>
          <cell r="AJ1126">
            <v>5</v>
          </cell>
          <cell r="AK1126">
            <v>36</v>
          </cell>
          <cell r="AL1126">
            <v>0.4</v>
          </cell>
          <cell r="AM1126">
            <v>6</v>
          </cell>
          <cell r="AN1126">
            <v>79</v>
          </cell>
          <cell r="AO1126">
            <v>32</v>
          </cell>
          <cell r="AP1126">
            <v>70</v>
          </cell>
          <cell r="AQ1126">
            <v>27</v>
          </cell>
          <cell r="AR1126">
            <v>1</v>
          </cell>
          <cell r="AS1126">
            <v>0.9</v>
          </cell>
          <cell r="AT1126">
            <v>1</v>
          </cell>
          <cell r="AU1126">
            <v>0</v>
          </cell>
        </row>
        <row r="1127">
          <cell r="A1127">
            <v>1900000019</v>
          </cell>
          <cell r="B1127" t="str">
            <v>Rebentos de bambu crus</v>
          </cell>
          <cell r="C1127" t="str">
            <v>Produtos hortícolas e derivados</v>
          </cell>
          <cell r="D1127" t="str">
            <v>Caules e hastes de vegetais</v>
          </cell>
          <cell r="E1127" t="str">
            <v>Rebentos de bambú e similares</v>
          </cell>
          <cell r="F1127">
            <v>22</v>
          </cell>
          <cell r="G1127">
            <v>92</v>
          </cell>
          <cell r="H1127">
            <v>0.3</v>
          </cell>
          <cell r="I1127">
            <v>0.1</v>
          </cell>
          <cell r="J1127">
            <v>0</v>
          </cell>
          <cell r="K1127">
            <v>0.2</v>
          </cell>
          <cell r="L1127">
            <v>0.1</v>
          </cell>
          <cell r="M1127">
            <v>0</v>
          </cell>
          <cell r="N1127">
            <v>1.4</v>
          </cell>
          <cell r="O1127">
            <v>1</v>
          </cell>
          <cell r="P1127">
            <v>0.4</v>
          </cell>
          <cell r="Q1127">
            <v>0</v>
          </cell>
          <cell r="R1127">
            <v>0.7</v>
          </cell>
          <cell r="S1127">
            <v>3.1</v>
          </cell>
          <cell r="T1127">
            <v>0</v>
          </cell>
          <cell r="U1127">
            <v>0</v>
          </cell>
          <cell r="V1127">
            <v>89.8</v>
          </cell>
          <cell r="W1127">
            <v>0</v>
          </cell>
          <cell r="X1127">
            <v>0</v>
          </cell>
          <cell r="Y1127">
            <v>1</v>
          </cell>
          <cell r="Z1127">
            <v>8</v>
          </cell>
          <cell r="AA1127">
            <v>0</v>
          </cell>
          <cell r="AB1127">
            <v>0.67</v>
          </cell>
          <cell r="AC1127">
            <v>0.09</v>
          </cell>
          <cell r="AD1127">
            <v>0.1</v>
          </cell>
          <cell r="AE1127">
            <v>0.5</v>
          </cell>
          <cell r="AF1127">
            <v>0.7</v>
          </cell>
          <cell r="AG1127">
            <v>0.2</v>
          </cell>
          <cell r="AH1127">
            <v>0.48</v>
          </cell>
          <cell r="AI1127">
            <v>0</v>
          </cell>
          <cell r="AJ1127">
            <v>8.8000000000000007</v>
          </cell>
          <cell r="AK1127">
            <v>87</v>
          </cell>
          <cell r="AL1127">
            <v>1</v>
          </cell>
          <cell r="AM1127">
            <v>3</v>
          </cell>
          <cell r="AN1127">
            <v>480</v>
          </cell>
          <cell r="AO1127">
            <v>17</v>
          </cell>
          <cell r="AP1127">
            <v>52</v>
          </cell>
          <cell r="AQ1127">
            <v>11</v>
          </cell>
          <cell r="AR1127">
            <v>0.5</v>
          </cell>
          <cell r="AS1127">
            <v>0.2</v>
          </cell>
        </row>
        <row r="1128">
          <cell r="A1128">
            <v>1900000022</v>
          </cell>
          <cell r="B1128" t="str">
            <v>Rebentos de soja crus</v>
          </cell>
          <cell r="C1128" t="str">
            <v>Produtos hortícolas e derivados</v>
          </cell>
          <cell r="D1128" t="str">
            <v>Germinados, rebentos e similares</v>
          </cell>
          <cell r="E1128" t="str">
            <v>Rebentos de soja</v>
          </cell>
          <cell r="F1128">
            <v>98</v>
          </cell>
          <cell r="G1128">
            <v>413</v>
          </cell>
          <cell r="H1128">
            <v>3.9</v>
          </cell>
          <cell r="I1128">
            <v>0.5</v>
          </cell>
          <cell r="J1128">
            <v>0.8</v>
          </cell>
          <cell r="K1128">
            <v>2</v>
          </cell>
          <cell r="L1128">
            <v>0.24</v>
          </cell>
          <cell r="M1128">
            <v>0</v>
          </cell>
          <cell r="N1128">
            <v>5.8</v>
          </cell>
          <cell r="O1128">
            <v>3.3</v>
          </cell>
          <cell r="P1128">
            <v>0</v>
          </cell>
          <cell r="Q1128">
            <v>2.5</v>
          </cell>
          <cell r="R1128">
            <v>1.7</v>
          </cell>
          <cell r="S1128">
            <v>9.1999999999999993</v>
          </cell>
          <cell r="T1128">
            <v>0.1</v>
          </cell>
          <cell r="U1128">
            <v>0</v>
          </cell>
          <cell r="V1128">
            <v>77.3</v>
          </cell>
          <cell r="W1128">
            <v>0</v>
          </cell>
          <cell r="X1128">
            <v>0</v>
          </cell>
          <cell r="Y1128">
            <v>1</v>
          </cell>
          <cell r="Z1128">
            <v>6</v>
          </cell>
          <cell r="AA1128">
            <v>0</v>
          </cell>
          <cell r="AB1128">
            <v>0.06</v>
          </cell>
          <cell r="AC1128">
            <v>0.25</v>
          </cell>
          <cell r="AD1128">
            <v>0.14000000000000001</v>
          </cell>
          <cell r="AE1128">
            <v>1.33</v>
          </cell>
          <cell r="AF1128">
            <v>3.48</v>
          </cell>
          <cell r="AG1128">
            <v>2.15</v>
          </cell>
          <cell r="AH1128">
            <v>0.17</v>
          </cell>
          <cell r="AI1128">
            <v>0</v>
          </cell>
          <cell r="AJ1128">
            <v>17.7</v>
          </cell>
          <cell r="AK1128">
            <v>166</v>
          </cell>
          <cell r="AL1128">
            <v>1.59</v>
          </cell>
          <cell r="AM1128">
            <v>22</v>
          </cell>
          <cell r="AN1128">
            <v>360</v>
          </cell>
          <cell r="AO1128">
            <v>50</v>
          </cell>
          <cell r="AP1128">
            <v>120</v>
          </cell>
          <cell r="AQ1128">
            <v>46</v>
          </cell>
          <cell r="AR1128">
            <v>1.5</v>
          </cell>
          <cell r="AS1128">
            <v>1.1000000000000001</v>
          </cell>
          <cell r="AT1128">
            <v>2</v>
          </cell>
          <cell r="AU1128">
            <v>1.2</v>
          </cell>
        </row>
        <row r="1129">
          <cell r="A1129">
            <v>520</v>
          </cell>
          <cell r="B1129" t="str">
            <v>Rebuçados</v>
          </cell>
          <cell r="C1129" t="str">
            <v>Açúcar e similares, confeitaria e sobremesas doces à base de água</v>
          </cell>
          <cell r="D1129" t="str">
            <v>Confeitaria incluindo chocolate</v>
          </cell>
          <cell r="E1129" t="str">
            <v>Guloseimas (duras e moles)</v>
          </cell>
          <cell r="F1129">
            <v>381</v>
          </cell>
          <cell r="G1129">
            <v>1620</v>
          </cell>
          <cell r="H1129">
            <v>0</v>
          </cell>
          <cell r="I1129">
            <v>0</v>
          </cell>
          <cell r="J1129">
            <v>0</v>
          </cell>
          <cell r="K1129">
            <v>0</v>
          </cell>
          <cell r="L1129">
            <v>0</v>
          </cell>
          <cell r="M1129">
            <v>0</v>
          </cell>
          <cell r="N1129">
            <v>95</v>
          </cell>
          <cell r="O1129">
            <v>95</v>
          </cell>
          <cell r="P1129">
            <v>0</v>
          </cell>
          <cell r="Q1129">
            <v>0</v>
          </cell>
          <cell r="R1129">
            <v>0</v>
          </cell>
          <cell r="S1129">
            <v>0.3</v>
          </cell>
          <cell r="T1129">
            <v>0.1</v>
          </cell>
          <cell r="U1129">
            <v>0</v>
          </cell>
          <cell r="V1129">
            <v>3</v>
          </cell>
          <cell r="W1129">
            <v>0</v>
          </cell>
          <cell r="X1129">
            <v>0</v>
          </cell>
          <cell r="Y1129">
            <v>0</v>
          </cell>
          <cell r="Z1129">
            <v>0</v>
          </cell>
          <cell r="AA1129">
            <v>0</v>
          </cell>
          <cell r="AB1129">
            <v>0</v>
          </cell>
          <cell r="AC1129">
            <v>0</v>
          </cell>
          <cell r="AD1129">
            <v>0</v>
          </cell>
          <cell r="AE1129">
            <v>0</v>
          </cell>
          <cell r="AF1129">
            <v>0</v>
          </cell>
          <cell r="AG1129">
            <v>0</v>
          </cell>
          <cell r="AH1129">
            <v>0</v>
          </cell>
          <cell r="AI1129">
            <v>0</v>
          </cell>
          <cell r="AJ1129">
            <v>0</v>
          </cell>
          <cell r="AK1129">
            <v>0</v>
          </cell>
          <cell r="AL1129">
            <v>0.1</v>
          </cell>
          <cell r="AM1129">
            <v>25</v>
          </cell>
          <cell r="AN1129">
            <v>10</v>
          </cell>
          <cell r="AO1129">
            <v>5</v>
          </cell>
          <cell r="AP1129">
            <v>7</v>
          </cell>
          <cell r="AQ1129">
            <v>3</v>
          </cell>
          <cell r="AR1129">
            <v>0.3</v>
          </cell>
          <cell r="AS1129">
            <v>0.1</v>
          </cell>
        </row>
        <row r="1130">
          <cell r="A1130">
            <v>220003</v>
          </cell>
          <cell r="B1130" t="str">
            <v>Requeijão de cabra</v>
          </cell>
          <cell r="C1130" t="str">
            <v>Leite e produtos lácteos</v>
          </cell>
          <cell r="D1130" t="str">
            <v>Queijo</v>
          </cell>
          <cell r="E1130" t="str">
            <v>Queijo fresco (não curado)</v>
          </cell>
          <cell r="F1130">
            <v>197</v>
          </cell>
          <cell r="G1130">
            <v>818</v>
          </cell>
          <cell r="H1130">
            <v>15.5</v>
          </cell>
          <cell r="I1130">
            <v>10.5</v>
          </cell>
          <cell r="J1130">
            <v>2.9</v>
          </cell>
          <cell r="K1130">
            <v>0.4</v>
          </cell>
          <cell r="L1130">
            <v>0.3</v>
          </cell>
          <cell r="M1130">
            <v>0.5</v>
          </cell>
          <cell r="N1130">
            <v>3.4</v>
          </cell>
          <cell r="O1130">
            <v>2.5</v>
          </cell>
          <cell r="P1130">
            <v>0</v>
          </cell>
          <cell r="Q1130">
            <v>1</v>
          </cell>
          <cell r="R1130">
            <v>0</v>
          </cell>
          <cell r="S1130">
            <v>10.7</v>
          </cell>
          <cell r="T1130">
            <v>0</v>
          </cell>
          <cell r="U1130">
            <v>0</v>
          </cell>
          <cell r="V1130">
            <v>69.599999999999994</v>
          </cell>
          <cell r="W1130">
            <v>0.4</v>
          </cell>
          <cell r="X1130">
            <v>50</v>
          </cell>
          <cell r="Y1130">
            <v>134</v>
          </cell>
          <cell r="Z1130">
            <v>54</v>
          </cell>
          <cell r="AA1130">
            <v>0.5</v>
          </cell>
          <cell r="AB1130">
            <v>0.48</v>
          </cell>
          <cell r="AC1130">
            <v>0</v>
          </cell>
          <cell r="AD1130">
            <v>1.63</v>
          </cell>
          <cell r="AE1130">
            <v>0</v>
          </cell>
          <cell r="AF1130">
            <v>4.9000000000000004</v>
          </cell>
          <cell r="AG1130">
            <v>4.9000000000000004</v>
          </cell>
          <cell r="AH1130">
            <v>0</v>
          </cell>
          <cell r="AI1130">
            <v>0.28999999999999998</v>
          </cell>
          <cell r="AJ1130">
            <v>0</v>
          </cell>
          <cell r="AK1130">
            <v>22</v>
          </cell>
          <cell r="AL1130">
            <v>2.35</v>
          </cell>
          <cell r="AM1130">
            <v>0.3</v>
          </cell>
          <cell r="AN1130">
            <v>160</v>
          </cell>
          <cell r="AO1130">
            <v>430</v>
          </cell>
          <cell r="AP1130">
            <v>300</v>
          </cell>
          <cell r="AQ1130">
            <v>26</v>
          </cell>
          <cell r="AR1130">
            <v>0</v>
          </cell>
          <cell r="AS1130">
            <v>1.4</v>
          </cell>
        </row>
        <row r="1131">
          <cell r="A1131">
            <v>220012</v>
          </cell>
          <cell r="B1131" t="str">
            <v>Requeijão de mistura (ovelha e cabra)</v>
          </cell>
          <cell r="C1131" t="str">
            <v>Leite e produtos lácteos</v>
          </cell>
          <cell r="D1131" t="str">
            <v>Queijo</v>
          </cell>
          <cell r="E1131" t="str">
            <v>Queijo fresco (não curado)</v>
          </cell>
          <cell r="F1131">
            <v>136</v>
          </cell>
          <cell r="G1131">
            <v>566</v>
          </cell>
          <cell r="H1131">
            <v>10</v>
          </cell>
          <cell r="I1131">
            <v>7.1</v>
          </cell>
          <cell r="J1131">
            <v>2.8</v>
          </cell>
          <cell r="K1131">
            <v>0.4</v>
          </cell>
          <cell r="L1131">
            <v>0.3</v>
          </cell>
          <cell r="M1131">
            <v>0.5</v>
          </cell>
          <cell r="N1131">
            <v>3.7</v>
          </cell>
          <cell r="O1131">
            <v>3.7</v>
          </cell>
          <cell r="P1131">
            <v>0</v>
          </cell>
          <cell r="Q1131">
            <v>0</v>
          </cell>
          <cell r="R1131">
            <v>0</v>
          </cell>
          <cell r="S1131">
            <v>7.8</v>
          </cell>
          <cell r="T1131">
            <v>1</v>
          </cell>
          <cell r="U1131">
            <v>0</v>
          </cell>
          <cell r="V1131">
            <v>73.099999999999994</v>
          </cell>
          <cell r="W1131">
            <v>0</v>
          </cell>
          <cell r="X1131">
            <v>49</v>
          </cell>
          <cell r="Y1131">
            <v>146</v>
          </cell>
          <cell r="Z1131">
            <v>51</v>
          </cell>
          <cell r="AA1131">
            <v>0.1</v>
          </cell>
          <cell r="AB1131">
            <v>1.1000000000000001</v>
          </cell>
          <cell r="AC1131">
            <v>0.02</v>
          </cell>
          <cell r="AD1131">
            <v>0.19</v>
          </cell>
          <cell r="AE1131">
            <v>1.3</v>
          </cell>
          <cell r="AF1131">
            <v>3.2</v>
          </cell>
          <cell r="AG1131">
            <v>1.9</v>
          </cell>
          <cell r="AH1131">
            <v>0.01</v>
          </cell>
          <cell r="AI1131">
            <v>0.6</v>
          </cell>
          <cell r="AJ1131">
            <v>0</v>
          </cell>
          <cell r="AK1131">
            <v>11</v>
          </cell>
          <cell r="AL1131">
            <v>3.5</v>
          </cell>
          <cell r="AM1131">
            <v>400</v>
          </cell>
          <cell r="AN1131">
            <v>150</v>
          </cell>
          <cell r="AO1131">
            <v>300</v>
          </cell>
          <cell r="AP1131">
            <v>190</v>
          </cell>
          <cell r="AQ1131">
            <v>19</v>
          </cell>
          <cell r="AR1131">
            <v>0.1</v>
          </cell>
          <cell r="AS1131">
            <v>0.8</v>
          </cell>
        </row>
        <row r="1132">
          <cell r="A1132">
            <v>220011</v>
          </cell>
          <cell r="B1132" t="str">
            <v>Requeijão de mistura (vaca, ovelha e cabra)</v>
          </cell>
          <cell r="C1132" t="str">
            <v>Leite e produtos lácteos</v>
          </cell>
          <cell r="D1132" t="str">
            <v>Queijo</v>
          </cell>
          <cell r="E1132" t="str">
            <v>Queijo fresco (não curado)</v>
          </cell>
          <cell r="F1132">
            <v>179</v>
          </cell>
          <cell r="G1132">
            <v>747</v>
          </cell>
          <cell r="H1132">
            <v>11.7</v>
          </cell>
          <cell r="I1132">
            <v>8.1</v>
          </cell>
          <cell r="J1132">
            <v>3.3</v>
          </cell>
          <cell r="K1132">
            <v>0.5</v>
          </cell>
          <cell r="L1132">
            <v>0.3</v>
          </cell>
          <cell r="M1132">
            <v>0.6</v>
          </cell>
          <cell r="N1132">
            <v>4.9000000000000004</v>
          </cell>
          <cell r="O1132">
            <v>2.2000000000000002</v>
          </cell>
          <cell r="P1132">
            <v>0</v>
          </cell>
          <cell r="Q1132">
            <v>2.7</v>
          </cell>
          <cell r="R1132">
            <v>0</v>
          </cell>
          <cell r="S1132">
            <v>13.6</v>
          </cell>
          <cell r="T1132">
            <v>1</v>
          </cell>
          <cell r="U1132">
            <v>0</v>
          </cell>
          <cell r="V1132">
            <v>73.099999999999994</v>
          </cell>
          <cell r="W1132">
            <v>0</v>
          </cell>
          <cell r="X1132">
            <v>49</v>
          </cell>
          <cell r="Y1132">
            <v>146</v>
          </cell>
          <cell r="Z1132">
            <v>51</v>
          </cell>
          <cell r="AA1132">
            <v>0.1</v>
          </cell>
          <cell r="AB1132">
            <v>1.1000000000000001</v>
          </cell>
          <cell r="AC1132">
            <v>0.02</v>
          </cell>
          <cell r="AD1132">
            <v>0.19</v>
          </cell>
          <cell r="AE1132">
            <v>1.3</v>
          </cell>
          <cell r="AF1132">
            <v>3.2</v>
          </cell>
          <cell r="AG1132">
            <v>1.9</v>
          </cell>
          <cell r="AH1132">
            <v>0.01</v>
          </cell>
          <cell r="AI1132">
            <v>0.6</v>
          </cell>
          <cell r="AJ1132">
            <v>0</v>
          </cell>
          <cell r="AK1132">
            <v>11</v>
          </cell>
          <cell r="AL1132">
            <v>3.5</v>
          </cell>
          <cell r="AM1132">
            <v>400</v>
          </cell>
          <cell r="AN1132">
            <v>150</v>
          </cell>
          <cell r="AO1132">
            <v>300</v>
          </cell>
          <cell r="AP1132">
            <v>190</v>
          </cell>
          <cell r="AQ1132">
            <v>19</v>
          </cell>
          <cell r="AR1132">
            <v>0.1</v>
          </cell>
          <cell r="AS1132">
            <v>0.8</v>
          </cell>
        </row>
        <row r="1133">
          <cell r="A1133">
            <v>220013</v>
          </cell>
          <cell r="B1133" t="str">
            <v>Requeijão de ovelha</v>
          </cell>
          <cell r="C1133" t="str">
            <v>Leite e produtos lácteos</v>
          </cell>
          <cell r="D1133" t="str">
            <v>Queijo</v>
          </cell>
          <cell r="E1133" t="str">
            <v>Queijo fresco (não curado)</v>
          </cell>
          <cell r="F1133">
            <v>246</v>
          </cell>
          <cell r="G1133">
            <v>1020</v>
          </cell>
          <cell r="H1133">
            <v>20.6</v>
          </cell>
          <cell r="I1133">
            <v>13.7</v>
          </cell>
          <cell r="J1133">
            <v>3.9</v>
          </cell>
          <cell r="K1133">
            <v>0.5</v>
          </cell>
          <cell r="L1133">
            <v>0.4</v>
          </cell>
          <cell r="M1133">
            <v>0.7</v>
          </cell>
          <cell r="N1133">
            <v>3.8</v>
          </cell>
          <cell r="O1133">
            <v>2.6</v>
          </cell>
          <cell r="P1133">
            <v>0</v>
          </cell>
          <cell r="Q1133">
            <v>1.2</v>
          </cell>
          <cell r="R1133">
            <v>0</v>
          </cell>
          <cell r="S1133">
            <v>11</v>
          </cell>
          <cell r="T1133">
            <v>1</v>
          </cell>
          <cell r="U1133">
            <v>0</v>
          </cell>
          <cell r="V1133">
            <v>69.599999999999994</v>
          </cell>
          <cell r="W1133">
            <v>0.4</v>
          </cell>
          <cell r="X1133">
            <v>50</v>
          </cell>
          <cell r="Y1133">
            <v>134</v>
          </cell>
          <cell r="Z1133">
            <v>54</v>
          </cell>
          <cell r="AA1133">
            <v>0.5</v>
          </cell>
          <cell r="AB1133">
            <v>0.48</v>
          </cell>
          <cell r="AC1133">
            <v>0</v>
          </cell>
          <cell r="AD1133">
            <v>1.63</v>
          </cell>
          <cell r="AE1133">
            <v>0</v>
          </cell>
          <cell r="AF1133">
            <v>4.9000000000000004</v>
          </cell>
          <cell r="AG1133">
            <v>4.9000000000000004</v>
          </cell>
          <cell r="AH1133">
            <v>0</v>
          </cell>
          <cell r="AI1133">
            <v>0.28999999999999998</v>
          </cell>
          <cell r="AJ1133">
            <v>0</v>
          </cell>
          <cell r="AK1133">
            <v>22</v>
          </cell>
          <cell r="AL1133">
            <v>2.35</v>
          </cell>
          <cell r="AM1133">
            <v>400</v>
          </cell>
          <cell r="AN1133">
            <v>160</v>
          </cell>
          <cell r="AO1133">
            <v>430</v>
          </cell>
          <cell r="AP1133">
            <v>300</v>
          </cell>
          <cell r="AQ1133">
            <v>26</v>
          </cell>
          <cell r="AR1133">
            <v>0</v>
          </cell>
          <cell r="AS1133">
            <v>1.4</v>
          </cell>
        </row>
        <row r="1134">
          <cell r="A1134">
            <v>42</v>
          </cell>
          <cell r="B1134" t="str">
            <v>Requeijão de vaca</v>
          </cell>
          <cell r="C1134" t="str">
            <v>Leite e produtos lácteos</v>
          </cell>
          <cell r="D1134" t="str">
            <v>Queijo</v>
          </cell>
          <cell r="E1134" t="str">
            <v>Queijo fresco (não curado)</v>
          </cell>
          <cell r="F1134">
            <v>149</v>
          </cell>
          <cell r="G1134">
            <v>619</v>
          </cell>
          <cell r="H1134">
            <v>10.4</v>
          </cell>
          <cell r="I1134">
            <v>6.9</v>
          </cell>
          <cell r="J1134">
            <v>2.9</v>
          </cell>
          <cell r="K1134">
            <v>0.4</v>
          </cell>
          <cell r="L1134">
            <v>0.3</v>
          </cell>
          <cell r="M1134">
            <v>0.5</v>
          </cell>
          <cell r="N1134">
            <v>5.8</v>
          </cell>
          <cell r="O1134">
            <v>2.8</v>
          </cell>
          <cell r="P1134">
            <v>0</v>
          </cell>
          <cell r="Q1134">
            <v>3</v>
          </cell>
          <cell r="R1134">
            <v>0</v>
          </cell>
          <cell r="S1134">
            <v>8</v>
          </cell>
          <cell r="T1134">
            <v>0.5</v>
          </cell>
          <cell r="U1134">
            <v>0</v>
          </cell>
          <cell r="V1134">
            <v>73.099999999999994</v>
          </cell>
          <cell r="W1134">
            <v>0</v>
          </cell>
          <cell r="X1134">
            <v>49</v>
          </cell>
          <cell r="Y1134">
            <v>146</v>
          </cell>
          <cell r="Z1134">
            <v>51</v>
          </cell>
          <cell r="AA1134">
            <v>0.1</v>
          </cell>
          <cell r="AB1134">
            <v>1.1000000000000001</v>
          </cell>
          <cell r="AC1134">
            <v>0.02</v>
          </cell>
          <cell r="AD1134">
            <v>0.19</v>
          </cell>
          <cell r="AE1134">
            <v>1.3</v>
          </cell>
          <cell r="AF1134">
            <v>3.2</v>
          </cell>
          <cell r="AG1134">
            <v>1.9</v>
          </cell>
          <cell r="AH1134">
            <v>0.01</v>
          </cell>
          <cell r="AI1134">
            <v>0.6</v>
          </cell>
          <cell r="AJ1134">
            <v>0</v>
          </cell>
          <cell r="AK1134">
            <v>11</v>
          </cell>
          <cell r="AL1134">
            <v>3.5</v>
          </cell>
          <cell r="AM1134">
            <v>200</v>
          </cell>
          <cell r="AN1134">
            <v>150</v>
          </cell>
          <cell r="AO1134">
            <v>300</v>
          </cell>
          <cell r="AP1134">
            <v>190</v>
          </cell>
          <cell r="AQ1134">
            <v>19</v>
          </cell>
          <cell r="AR1134">
            <v>0.1</v>
          </cell>
          <cell r="AS1134">
            <v>0.8</v>
          </cell>
        </row>
        <row r="1135">
          <cell r="A1135">
            <v>332</v>
          </cell>
          <cell r="B1135" t="str">
            <v>Rim de carneiro, cru</v>
          </cell>
          <cell r="C1135" t="str">
            <v>Carne e produtos cárneos</v>
          </cell>
          <cell r="D1135" t="str">
            <v>Rim de animal</v>
          </cell>
          <cell r="E1135" t="str">
            <v>Rim de mamiferos</v>
          </cell>
          <cell r="F1135">
            <v>92</v>
          </cell>
          <cell r="G1135">
            <v>386</v>
          </cell>
          <cell r="H1135">
            <v>3</v>
          </cell>
          <cell r="I1135">
            <v>1.3</v>
          </cell>
          <cell r="J1135">
            <v>1</v>
          </cell>
          <cell r="K1135">
            <v>0.1</v>
          </cell>
          <cell r="L1135">
            <v>0.1</v>
          </cell>
          <cell r="M1135">
            <v>0.1</v>
          </cell>
          <cell r="N1135">
            <v>0</v>
          </cell>
          <cell r="O1135">
            <v>0</v>
          </cell>
          <cell r="P1135">
            <v>0</v>
          </cell>
          <cell r="Q1135">
            <v>0</v>
          </cell>
          <cell r="R1135">
            <v>0</v>
          </cell>
          <cell r="S1135">
            <v>16.2</v>
          </cell>
          <cell r="T1135">
            <v>0.4</v>
          </cell>
          <cell r="U1135">
            <v>0</v>
          </cell>
          <cell r="V1135">
            <v>79.2</v>
          </cell>
          <cell r="W1135">
            <v>0</v>
          </cell>
          <cell r="X1135">
            <v>276</v>
          </cell>
          <cell r="Y1135">
            <v>100</v>
          </cell>
          <cell r="Z1135">
            <v>0</v>
          </cell>
          <cell r="AA1135">
            <v>0</v>
          </cell>
          <cell r="AB1135">
            <v>0.37</v>
          </cell>
          <cell r="AC1135">
            <v>0.34</v>
          </cell>
          <cell r="AD1135">
            <v>2.4</v>
          </cell>
          <cell r="AE1135">
            <v>5.7</v>
          </cell>
          <cell r="AF1135">
            <v>9.1999999999999993</v>
          </cell>
          <cell r="AG1135">
            <v>3.5</v>
          </cell>
          <cell r="AH1135">
            <v>0.61</v>
          </cell>
          <cell r="AI1135">
            <v>17</v>
          </cell>
          <cell r="AJ1135">
            <v>12</v>
          </cell>
          <cell r="AK1135">
            <v>8</v>
          </cell>
          <cell r="AL1135">
            <v>1.33</v>
          </cell>
          <cell r="AM1135">
            <v>160</v>
          </cell>
          <cell r="AN1135">
            <v>280</v>
          </cell>
          <cell r="AO1135">
            <v>11</v>
          </cell>
          <cell r="AP1135">
            <v>230</v>
          </cell>
          <cell r="AQ1135">
            <v>17</v>
          </cell>
          <cell r="AR1135">
            <v>5.2</v>
          </cell>
          <cell r="AS1135">
            <v>1.9</v>
          </cell>
        </row>
        <row r="1136">
          <cell r="A1136">
            <v>333</v>
          </cell>
          <cell r="B1136" t="str">
            <v>Rim de carneiro, frito com margarina</v>
          </cell>
          <cell r="C1136" t="str">
            <v>Carne e produtos cárneos</v>
          </cell>
          <cell r="D1136" t="str">
            <v>Rim de animal</v>
          </cell>
          <cell r="E1136" t="str">
            <v>Rim de mamiferos</v>
          </cell>
          <cell r="F1136">
            <v>205</v>
          </cell>
          <cell r="G1136">
            <v>856</v>
          </cell>
          <cell r="H1136">
            <v>12.9</v>
          </cell>
          <cell r="I1136">
            <v>6.2</v>
          </cell>
          <cell r="J1136">
            <v>3.3</v>
          </cell>
          <cell r="K1136">
            <v>2.6</v>
          </cell>
          <cell r="L1136">
            <v>2.35</v>
          </cell>
          <cell r="M1136">
            <v>0.1</v>
          </cell>
          <cell r="N1136">
            <v>0</v>
          </cell>
          <cell r="O1136">
            <v>0</v>
          </cell>
          <cell r="P1136">
            <v>0</v>
          </cell>
          <cell r="Q1136">
            <v>0</v>
          </cell>
          <cell r="R1136">
            <v>0</v>
          </cell>
          <cell r="S1136">
            <v>22.3</v>
          </cell>
          <cell r="T1136">
            <v>1.8</v>
          </cell>
          <cell r="U1136">
            <v>0</v>
          </cell>
          <cell r="V1136">
            <v>61.3</v>
          </cell>
          <cell r="W1136">
            <v>0</v>
          </cell>
          <cell r="X1136">
            <v>379</v>
          </cell>
          <cell r="Y1136">
            <v>203</v>
          </cell>
          <cell r="Z1136">
            <v>44</v>
          </cell>
          <cell r="AA1136">
            <v>0</v>
          </cell>
          <cell r="AB1136">
            <v>0.51</v>
          </cell>
          <cell r="AC1136">
            <v>0.4</v>
          </cell>
          <cell r="AD1136">
            <v>3.1</v>
          </cell>
          <cell r="AE1136">
            <v>6.7</v>
          </cell>
          <cell r="AF1136">
            <v>12.6</v>
          </cell>
          <cell r="AG1136">
            <v>4.8099999999999996</v>
          </cell>
          <cell r="AH1136">
            <v>0.67</v>
          </cell>
          <cell r="AI1136">
            <v>18</v>
          </cell>
          <cell r="AJ1136">
            <v>12.4</v>
          </cell>
          <cell r="AK1136">
            <v>9.3000000000000007</v>
          </cell>
          <cell r="AL1136">
            <v>3.13</v>
          </cell>
          <cell r="AM1136">
            <v>700</v>
          </cell>
          <cell r="AN1136">
            <v>290</v>
          </cell>
          <cell r="AO1136">
            <v>15</v>
          </cell>
          <cell r="AP1136">
            <v>250</v>
          </cell>
          <cell r="AQ1136">
            <v>23</v>
          </cell>
          <cell r="AR1136">
            <v>6.8</v>
          </cell>
          <cell r="AS1136">
            <v>2.2000000000000002</v>
          </cell>
        </row>
        <row r="1137">
          <cell r="A1137">
            <v>334</v>
          </cell>
          <cell r="B1137" t="str">
            <v>Rim de porco, cru</v>
          </cell>
          <cell r="C1137" t="str">
            <v>Carne e produtos cárneos</v>
          </cell>
          <cell r="D1137" t="str">
            <v>Rim de animal</v>
          </cell>
          <cell r="E1137" t="str">
            <v>Rim de mamiferos</v>
          </cell>
          <cell r="F1137">
            <v>95</v>
          </cell>
          <cell r="G1137">
            <v>400</v>
          </cell>
          <cell r="H1137">
            <v>3</v>
          </cell>
          <cell r="I1137">
            <v>1</v>
          </cell>
          <cell r="J1137">
            <v>1</v>
          </cell>
          <cell r="K1137">
            <v>0.5</v>
          </cell>
          <cell r="L1137">
            <v>0.4</v>
          </cell>
          <cell r="M1137">
            <v>0</v>
          </cell>
          <cell r="N1137">
            <v>0</v>
          </cell>
          <cell r="O1137">
            <v>0</v>
          </cell>
          <cell r="P1137">
            <v>0</v>
          </cell>
          <cell r="Q1137">
            <v>0</v>
          </cell>
          <cell r="R1137">
            <v>0</v>
          </cell>
          <cell r="S1137">
            <v>17</v>
          </cell>
          <cell r="T1137">
            <v>0.7</v>
          </cell>
          <cell r="U1137">
            <v>0</v>
          </cell>
          <cell r="V1137">
            <v>78.400000000000006</v>
          </cell>
          <cell r="W1137">
            <v>0</v>
          </cell>
          <cell r="X1137">
            <v>395</v>
          </cell>
          <cell r="Y1137">
            <v>110</v>
          </cell>
          <cell r="Z1137">
            <v>0</v>
          </cell>
          <cell r="AA1137">
            <v>0</v>
          </cell>
          <cell r="AB1137">
            <v>0.44</v>
          </cell>
          <cell r="AC1137">
            <v>0.53</v>
          </cell>
          <cell r="AD1137">
            <v>2.8</v>
          </cell>
          <cell r="AE1137">
            <v>8</v>
          </cell>
          <cell r="AF1137">
            <v>12</v>
          </cell>
          <cell r="AG1137">
            <v>3.6</v>
          </cell>
          <cell r="AH1137">
            <v>0.43</v>
          </cell>
          <cell r="AI1137">
            <v>44</v>
          </cell>
          <cell r="AJ1137">
            <v>10</v>
          </cell>
          <cell r="AK1137">
            <v>43</v>
          </cell>
          <cell r="AL1137">
            <v>1.34</v>
          </cell>
          <cell r="AM1137">
            <v>260</v>
          </cell>
          <cell r="AN1137">
            <v>250</v>
          </cell>
          <cell r="AO1137">
            <v>13</v>
          </cell>
          <cell r="AP1137">
            <v>300</v>
          </cell>
          <cell r="AQ1137">
            <v>21</v>
          </cell>
          <cell r="AR1137">
            <v>5</v>
          </cell>
          <cell r="AS1137">
            <v>2.4</v>
          </cell>
        </row>
        <row r="1138">
          <cell r="A1138">
            <v>335</v>
          </cell>
          <cell r="B1138" t="str">
            <v>Rim de porco, frito com margarina</v>
          </cell>
          <cell r="C1138" t="str">
            <v>Carne e produtos cárneos</v>
          </cell>
          <cell r="D1138" t="str">
            <v>Rim de animal</v>
          </cell>
          <cell r="E1138" t="str">
            <v>Rim de mamiferos</v>
          </cell>
          <cell r="F1138">
            <v>206</v>
          </cell>
          <cell r="G1138">
            <v>860</v>
          </cell>
          <cell r="H1138">
            <v>12.4</v>
          </cell>
          <cell r="I1138">
            <v>5.6</v>
          </cell>
          <cell r="J1138">
            <v>3.2</v>
          </cell>
          <cell r="K1138">
            <v>3</v>
          </cell>
          <cell r="L1138">
            <v>2.62</v>
          </cell>
          <cell r="M1138">
            <v>0</v>
          </cell>
          <cell r="N1138">
            <v>0</v>
          </cell>
          <cell r="O1138">
            <v>0</v>
          </cell>
          <cell r="P1138">
            <v>0</v>
          </cell>
          <cell r="Q1138">
            <v>0</v>
          </cell>
          <cell r="R1138">
            <v>0</v>
          </cell>
          <cell r="S1138">
            <v>23.6</v>
          </cell>
          <cell r="T1138">
            <v>1.4</v>
          </cell>
          <cell r="U1138">
            <v>0</v>
          </cell>
          <cell r="V1138">
            <v>61.1</v>
          </cell>
          <cell r="W1138">
            <v>0</v>
          </cell>
          <cell r="X1138">
            <v>548</v>
          </cell>
          <cell r="Y1138">
            <v>214</v>
          </cell>
          <cell r="Z1138">
            <v>41</v>
          </cell>
          <cell r="AA1138">
            <v>0</v>
          </cell>
          <cell r="AB1138">
            <v>0.61</v>
          </cell>
          <cell r="AC1138">
            <v>0.62</v>
          </cell>
          <cell r="AD1138">
            <v>3.7</v>
          </cell>
          <cell r="AE1138">
            <v>9.4</v>
          </cell>
          <cell r="AF1138">
            <v>16.600000000000001</v>
          </cell>
          <cell r="AG1138">
            <v>4.99</v>
          </cell>
          <cell r="AH1138">
            <v>0.48</v>
          </cell>
          <cell r="AI1138">
            <v>46</v>
          </cell>
          <cell r="AJ1138">
            <v>10.4</v>
          </cell>
          <cell r="AK1138">
            <v>51</v>
          </cell>
          <cell r="AL1138">
            <v>2.5099999999999998</v>
          </cell>
          <cell r="AM1138">
            <v>560</v>
          </cell>
          <cell r="AN1138">
            <v>260</v>
          </cell>
          <cell r="AO1138">
            <v>18</v>
          </cell>
          <cell r="AP1138">
            <v>330</v>
          </cell>
          <cell r="AQ1138">
            <v>26</v>
          </cell>
          <cell r="AR1138">
            <v>6.6</v>
          </cell>
          <cell r="AS1138">
            <v>2.8</v>
          </cell>
        </row>
        <row r="1139">
          <cell r="A1139">
            <v>336</v>
          </cell>
          <cell r="B1139" t="str">
            <v>Rim de vaca, cru</v>
          </cell>
          <cell r="C1139" t="str">
            <v>Carne e produtos cárneos</v>
          </cell>
          <cell r="D1139" t="str">
            <v>Rim de animal</v>
          </cell>
          <cell r="E1139" t="str">
            <v>Rim de mamiferos</v>
          </cell>
          <cell r="F1139">
            <v>92</v>
          </cell>
          <cell r="G1139">
            <v>387</v>
          </cell>
          <cell r="H1139">
            <v>2.2000000000000002</v>
          </cell>
          <cell r="I1139">
            <v>0.9</v>
          </cell>
          <cell r="J1139">
            <v>1</v>
          </cell>
          <cell r="K1139">
            <v>0.1</v>
          </cell>
          <cell r="L1139">
            <v>0.1</v>
          </cell>
          <cell r="M1139">
            <v>0.1</v>
          </cell>
          <cell r="N1139">
            <v>0</v>
          </cell>
          <cell r="O1139">
            <v>0</v>
          </cell>
          <cell r="P1139">
            <v>0</v>
          </cell>
          <cell r="Q1139">
            <v>0</v>
          </cell>
          <cell r="R1139">
            <v>0</v>
          </cell>
          <cell r="S1139">
            <v>18</v>
          </cell>
          <cell r="T1139">
            <v>0.7</v>
          </cell>
          <cell r="U1139">
            <v>0</v>
          </cell>
          <cell r="V1139">
            <v>77.7</v>
          </cell>
          <cell r="W1139">
            <v>0</v>
          </cell>
          <cell r="X1139">
            <v>213</v>
          </cell>
          <cell r="Y1139">
            <v>105</v>
          </cell>
          <cell r="Z1139">
            <v>0</v>
          </cell>
          <cell r="AA1139">
            <v>0.3</v>
          </cell>
          <cell r="AB1139">
            <v>0.55000000000000004</v>
          </cell>
          <cell r="AC1139">
            <v>0.48</v>
          </cell>
          <cell r="AD1139">
            <v>0.84</v>
          </cell>
          <cell r="AE1139">
            <v>7</v>
          </cell>
          <cell r="AF1139">
            <v>11</v>
          </cell>
          <cell r="AG1139">
            <v>3.8</v>
          </cell>
          <cell r="AH1139">
            <v>0.24</v>
          </cell>
          <cell r="AI1139">
            <v>14</v>
          </cell>
          <cell r="AJ1139">
            <v>12</v>
          </cell>
          <cell r="AK1139">
            <v>4</v>
          </cell>
          <cell r="AL1139">
            <v>1.35</v>
          </cell>
          <cell r="AM1139">
            <v>260</v>
          </cell>
          <cell r="AN1139">
            <v>220</v>
          </cell>
          <cell r="AO1139">
            <v>19</v>
          </cell>
          <cell r="AP1139">
            <v>240</v>
          </cell>
          <cell r="AQ1139">
            <v>18</v>
          </cell>
          <cell r="AR1139">
            <v>3.3</v>
          </cell>
          <cell r="AS1139">
            <v>1.9</v>
          </cell>
        </row>
        <row r="1140">
          <cell r="A1140">
            <v>368</v>
          </cell>
          <cell r="B1140" t="str">
            <v>Rissol</v>
          </cell>
          <cell r="C1140" t="str">
            <v>Pratos compostos</v>
          </cell>
          <cell r="D1140" t="str">
            <v>Pratos, incl. refeições prontas a comer (excluindo sopas e saladas)</v>
          </cell>
          <cell r="E1140" t="str">
            <v>Sanduíches, pizzas e outros produtos similares recheados</v>
          </cell>
          <cell r="F1140">
            <v>280</v>
          </cell>
          <cell r="G1140">
            <v>1170</v>
          </cell>
          <cell r="H1140">
            <v>13.4</v>
          </cell>
          <cell r="I1140">
            <v>3.4</v>
          </cell>
          <cell r="J1140">
            <v>3.9</v>
          </cell>
          <cell r="K1140">
            <v>4.0999999999999996</v>
          </cell>
          <cell r="L1140">
            <v>4.0999999999999996</v>
          </cell>
          <cell r="M1140">
            <v>0.2</v>
          </cell>
          <cell r="N1140">
            <v>31.8</v>
          </cell>
          <cell r="O1140">
            <v>1.1000000000000001</v>
          </cell>
          <cell r="P1140">
            <v>0</v>
          </cell>
          <cell r="Q1140">
            <v>30.7</v>
          </cell>
          <cell r="R1140">
            <v>1.3</v>
          </cell>
          <cell r="S1140">
            <v>7.3</v>
          </cell>
          <cell r="T1140">
            <v>1.6</v>
          </cell>
          <cell r="U1140">
            <v>0</v>
          </cell>
          <cell r="V1140">
            <v>45.4</v>
          </cell>
          <cell r="W1140">
            <v>0</v>
          </cell>
          <cell r="X1140">
            <v>66</v>
          </cell>
          <cell r="Y1140">
            <v>29</v>
          </cell>
          <cell r="Z1140">
            <v>1</v>
          </cell>
          <cell r="AA1140">
            <v>0.2</v>
          </cell>
          <cell r="AB1140">
            <v>2.4</v>
          </cell>
          <cell r="AC1140">
            <v>0.13</v>
          </cell>
          <cell r="AD1140">
            <v>0.09</v>
          </cell>
          <cell r="AE1140">
            <v>2.1</v>
          </cell>
          <cell r="AF1140">
            <v>3.7</v>
          </cell>
          <cell r="AG1140">
            <v>1.6</v>
          </cell>
          <cell r="AH1140">
            <v>0.09</v>
          </cell>
          <cell r="AI1140">
            <v>0.5</v>
          </cell>
          <cell r="AJ1140">
            <v>0</v>
          </cell>
          <cell r="AK1140">
            <v>11</v>
          </cell>
          <cell r="AL1140">
            <v>1.18</v>
          </cell>
          <cell r="AM1140">
            <v>640</v>
          </cell>
          <cell r="AN1140">
            <v>140</v>
          </cell>
          <cell r="AO1140">
            <v>31</v>
          </cell>
          <cell r="AP1140">
            <v>98</v>
          </cell>
          <cell r="AQ1140">
            <v>21</v>
          </cell>
          <cell r="AR1140">
            <v>1</v>
          </cell>
          <cell r="AS1140">
            <v>1.2</v>
          </cell>
        </row>
        <row r="1141">
          <cell r="A1141">
            <v>952</v>
          </cell>
          <cell r="B1141" t="str">
            <v>Rissol de camarão</v>
          </cell>
          <cell r="C1141" t="str">
            <v>Pratos compostos</v>
          </cell>
          <cell r="D1141" t="str">
            <v>Pratos, incl. refeições prontas a comer (excluindo sopas e saladas)</v>
          </cell>
          <cell r="E1141" t="str">
            <v>Sanduíches, pizzas e outros produtos similares recheados</v>
          </cell>
          <cell r="F1141">
            <v>211</v>
          </cell>
          <cell r="G1141">
            <v>885</v>
          </cell>
          <cell r="H1141">
            <v>8.6</v>
          </cell>
          <cell r="I1141">
            <v>1.1000000000000001</v>
          </cell>
          <cell r="J1141">
            <v>1.8</v>
          </cell>
          <cell r="K1141">
            <v>5.4</v>
          </cell>
          <cell r="L1141">
            <v>5.4</v>
          </cell>
          <cell r="M1141">
            <v>0</v>
          </cell>
          <cell r="N1141">
            <v>26.6</v>
          </cell>
          <cell r="O1141">
            <v>1.3</v>
          </cell>
          <cell r="P1141">
            <v>0</v>
          </cell>
          <cell r="Q1141">
            <v>25.3</v>
          </cell>
          <cell r="R1141">
            <v>1.4</v>
          </cell>
          <cell r="S1141">
            <v>6.1</v>
          </cell>
          <cell r="T1141">
            <v>1</v>
          </cell>
          <cell r="U1141">
            <v>0</v>
          </cell>
          <cell r="V1141">
            <v>56.1</v>
          </cell>
          <cell r="W1141">
            <v>0</v>
          </cell>
          <cell r="X1141">
            <v>21</v>
          </cell>
          <cell r="Y1141">
            <v>9</v>
          </cell>
          <cell r="Z1141">
            <v>1</v>
          </cell>
          <cell r="AA1141">
            <v>0.1</v>
          </cell>
          <cell r="AB1141">
            <v>5.2</v>
          </cell>
          <cell r="AC1141">
            <v>0.04</v>
          </cell>
          <cell r="AD1141">
            <v>0.03</v>
          </cell>
          <cell r="AE1141">
            <v>0.5</v>
          </cell>
          <cell r="AF1141">
            <v>1.9</v>
          </cell>
          <cell r="AG1141">
            <v>1.4</v>
          </cell>
          <cell r="AH1141">
            <v>0.06</v>
          </cell>
          <cell r="AI1141">
            <v>0.16</v>
          </cell>
          <cell r="AJ1141">
            <v>1</v>
          </cell>
          <cell r="AK1141">
            <v>9.1</v>
          </cell>
          <cell r="AL1141">
            <v>1.1000000000000001</v>
          </cell>
          <cell r="AM1141">
            <v>400</v>
          </cell>
          <cell r="AN1141">
            <v>87</v>
          </cell>
          <cell r="AO1141">
            <v>48</v>
          </cell>
          <cell r="AP1141">
            <v>82</v>
          </cell>
          <cell r="AQ1141">
            <v>14</v>
          </cell>
          <cell r="AR1141">
            <v>1.2</v>
          </cell>
          <cell r="AS1141">
            <v>0.7</v>
          </cell>
        </row>
        <row r="1142">
          <cell r="A1142">
            <v>1152</v>
          </cell>
          <cell r="B1142" t="str">
            <v>Rissol de carne com manteiga</v>
          </cell>
          <cell r="C1142" t="str">
            <v>Pratos compostos</v>
          </cell>
          <cell r="D1142" t="str">
            <v>Pratos, incl. refeições prontas a comer (excluindo sopas e saladas)</v>
          </cell>
          <cell r="E1142" t="str">
            <v>Sanduíches, pizzas e outros produtos similares recheados</v>
          </cell>
          <cell r="F1142">
            <v>238</v>
          </cell>
          <cell r="G1142">
            <v>994</v>
          </cell>
          <cell r="H1142">
            <v>14.1</v>
          </cell>
          <cell r="I1142">
            <v>6.7</v>
          </cell>
          <cell r="J1142">
            <v>4.3</v>
          </cell>
          <cell r="K1142">
            <v>0.9</v>
          </cell>
          <cell r="L1142">
            <v>0.80700000000000005</v>
          </cell>
          <cell r="M1142">
            <v>0.5</v>
          </cell>
          <cell r="N1142">
            <v>19.8</v>
          </cell>
          <cell r="O1142">
            <v>2.5</v>
          </cell>
          <cell r="P1142">
            <v>0.1</v>
          </cell>
          <cell r="Q1142">
            <v>17.100000000000001</v>
          </cell>
          <cell r="R1142">
            <v>1.4</v>
          </cell>
          <cell r="S1142">
            <v>7.3</v>
          </cell>
          <cell r="T1142">
            <v>0.5</v>
          </cell>
          <cell r="U1142">
            <v>0</v>
          </cell>
          <cell r="V1142">
            <v>56.3</v>
          </cell>
          <cell r="W1142">
            <v>0</v>
          </cell>
          <cell r="X1142">
            <v>72</v>
          </cell>
          <cell r="Y1142">
            <v>98</v>
          </cell>
          <cell r="Z1142">
            <v>126</v>
          </cell>
          <cell r="AA1142">
            <v>0.3</v>
          </cell>
          <cell r="AB1142">
            <v>1.0900000000000001</v>
          </cell>
          <cell r="AC1142">
            <v>0.08</v>
          </cell>
          <cell r="AD1142">
            <v>0.09</v>
          </cell>
          <cell r="AE1142">
            <v>1.3</v>
          </cell>
          <cell r="AF1142">
            <v>2.78</v>
          </cell>
          <cell r="AG1142">
            <v>1.53</v>
          </cell>
          <cell r="AH1142">
            <v>0.22</v>
          </cell>
          <cell r="AI1142">
            <v>0.45</v>
          </cell>
          <cell r="AJ1142">
            <v>7.3</v>
          </cell>
          <cell r="AK1142">
            <v>19</v>
          </cell>
          <cell r="AL1142">
            <v>1.17</v>
          </cell>
          <cell r="AM1142">
            <v>220</v>
          </cell>
          <cell r="AN1142">
            <v>200</v>
          </cell>
          <cell r="AO1142">
            <v>27</v>
          </cell>
          <cell r="AP1142">
            <v>110</v>
          </cell>
          <cell r="AQ1142">
            <v>22</v>
          </cell>
          <cell r="AR1142">
            <v>0.9</v>
          </cell>
          <cell r="AS1142">
            <v>1</v>
          </cell>
        </row>
        <row r="1143">
          <cell r="A1143">
            <v>1151</v>
          </cell>
          <cell r="B1143" t="str">
            <v>Rissol de carne com margarina</v>
          </cell>
          <cell r="C1143" t="str">
            <v>Pratos compostos</v>
          </cell>
          <cell r="D1143" t="str">
            <v>Pratos, incl. refeições prontas a comer (excluindo sopas e saladas)</v>
          </cell>
          <cell r="E1143" t="str">
            <v>Sanduíches, pizzas e outros produtos similares recheados</v>
          </cell>
          <cell r="F1143">
            <v>236</v>
          </cell>
          <cell r="G1143">
            <v>985</v>
          </cell>
          <cell r="H1143">
            <v>13.9</v>
          </cell>
          <cell r="I1143">
            <v>5.9</v>
          </cell>
          <cell r="J1143">
            <v>4.0999999999999996</v>
          </cell>
          <cell r="K1143">
            <v>3.1</v>
          </cell>
          <cell r="L1143">
            <v>2.81</v>
          </cell>
          <cell r="M1143">
            <v>0.1</v>
          </cell>
          <cell r="N1143">
            <v>19.7</v>
          </cell>
          <cell r="O1143">
            <v>2.5</v>
          </cell>
          <cell r="P1143">
            <v>0.1</v>
          </cell>
          <cell r="Q1143">
            <v>17.100000000000001</v>
          </cell>
          <cell r="R1143">
            <v>1.4</v>
          </cell>
          <cell r="S1143">
            <v>7.3</v>
          </cell>
          <cell r="T1143">
            <v>0.7</v>
          </cell>
          <cell r="U1143">
            <v>0</v>
          </cell>
          <cell r="V1143">
            <v>56.3</v>
          </cell>
          <cell r="W1143">
            <v>0</v>
          </cell>
          <cell r="X1143">
            <v>46</v>
          </cell>
          <cell r="Y1143">
            <v>102</v>
          </cell>
          <cell r="Z1143">
            <v>166</v>
          </cell>
          <cell r="AA1143">
            <v>0.3</v>
          </cell>
          <cell r="AB1143">
            <v>0.87</v>
          </cell>
          <cell r="AC1143">
            <v>0.08</v>
          </cell>
          <cell r="AD1143">
            <v>0.09</v>
          </cell>
          <cell r="AE1143">
            <v>1.3</v>
          </cell>
          <cell r="AF1143">
            <v>2.78</v>
          </cell>
          <cell r="AG1143">
            <v>1.53</v>
          </cell>
          <cell r="AH1143">
            <v>0.22</v>
          </cell>
          <cell r="AI1143">
            <v>0.45</v>
          </cell>
          <cell r="AJ1143">
            <v>7.3</v>
          </cell>
          <cell r="AK1143">
            <v>19</v>
          </cell>
          <cell r="AL1143">
            <v>1.32</v>
          </cell>
          <cell r="AM1143">
            <v>270</v>
          </cell>
          <cell r="AN1143">
            <v>200</v>
          </cell>
          <cell r="AO1143">
            <v>25</v>
          </cell>
          <cell r="AP1143">
            <v>110</v>
          </cell>
          <cell r="AQ1143">
            <v>22</v>
          </cell>
          <cell r="AR1143">
            <v>0.9</v>
          </cell>
          <cell r="AS1143">
            <v>1</v>
          </cell>
        </row>
        <row r="1144">
          <cell r="A1144">
            <v>874</v>
          </cell>
          <cell r="B1144" t="str">
            <v>Robalo assado com cebola, azeite, banha e manteiga</v>
          </cell>
          <cell r="C1144" t="str">
            <v>Pratos compostos</v>
          </cell>
          <cell r="D1144" t="str">
            <v>Pratos, incl. refeições prontas a comer (excluindo sopas e saladas)</v>
          </cell>
          <cell r="E1144" t="str">
            <v>Pratos, excluindo pratos  de massa ou arroz, sanduíches e pizza</v>
          </cell>
          <cell r="F1144">
            <v>192</v>
          </cell>
          <cell r="G1144">
            <v>802</v>
          </cell>
          <cell r="H1144">
            <v>11.8</v>
          </cell>
          <cell r="I1144">
            <v>3.2</v>
          </cell>
          <cell r="J1144">
            <v>3.6</v>
          </cell>
          <cell r="K1144">
            <v>2.1</v>
          </cell>
          <cell r="L1144">
            <v>0.61299999999999999</v>
          </cell>
          <cell r="M1144">
            <v>0.1</v>
          </cell>
          <cell r="N1144">
            <v>0.6</v>
          </cell>
          <cell r="O1144">
            <v>0.2</v>
          </cell>
          <cell r="P1144">
            <v>0.1</v>
          </cell>
          <cell r="Q1144">
            <v>0.3</v>
          </cell>
          <cell r="R1144">
            <v>0.1</v>
          </cell>
          <cell r="S1144">
            <v>20.399999999999999</v>
          </cell>
          <cell r="T1144">
            <v>1</v>
          </cell>
          <cell r="U1144">
            <v>0.2</v>
          </cell>
          <cell r="V1144">
            <v>64.099999999999994</v>
          </cell>
          <cell r="W1144">
            <v>0.1</v>
          </cell>
          <cell r="X1144">
            <v>62</v>
          </cell>
          <cell r="Y1144">
            <v>51</v>
          </cell>
          <cell r="Z1144">
            <v>11</v>
          </cell>
          <cell r="AA1144">
            <v>4.8</v>
          </cell>
          <cell r="AB1144">
            <v>0.36</v>
          </cell>
          <cell r="AC1144">
            <v>0.22</v>
          </cell>
          <cell r="AD1144">
            <v>0.08</v>
          </cell>
          <cell r="AE1144">
            <v>2.5</v>
          </cell>
          <cell r="AF1144">
            <v>6.88</v>
          </cell>
          <cell r="AG1144">
            <v>3.86</v>
          </cell>
          <cell r="AH1144">
            <v>0.5</v>
          </cell>
          <cell r="AI1144">
            <v>1.3</v>
          </cell>
          <cell r="AJ1144">
            <v>0.8</v>
          </cell>
          <cell r="AK1144">
            <v>9.5</v>
          </cell>
          <cell r="AL1144">
            <v>2.68</v>
          </cell>
          <cell r="AM1144">
            <v>400</v>
          </cell>
          <cell r="AN1144">
            <v>350</v>
          </cell>
          <cell r="AO1144">
            <v>60</v>
          </cell>
          <cell r="AP1144">
            <v>230</v>
          </cell>
          <cell r="AQ1144">
            <v>41</v>
          </cell>
          <cell r="AR1144">
            <v>0.4</v>
          </cell>
          <cell r="AS1144">
            <v>1.4</v>
          </cell>
        </row>
        <row r="1145">
          <cell r="A1145">
            <v>872</v>
          </cell>
          <cell r="B1145" t="str">
            <v>Robalo cozido</v>
          </cell>
          <cell r="C1145" t="str">
            <v>Peixes, mariscos, anfíbios, répteis e invertebrados</v>
          </cell>
          <cell r="D1145" t="str">
            <v>Peixe (músculo)</v>
          </cell>
          <cell r="E1145" t="str">
            <v>Peixe de mar</v>
          </cell>
          <cell r="F1145">
            <v>182</v>
          </cell>
          <cell r="G1145">
            <v>760</v>
          </cell>
          <cell r="H1145">
            <v>10.9</v>
          </cell>
          <cell r="I1145">
            <v>2.2000000000000002</v>
          </cell>
          <cell r="J1145">
            <v>3.5</v>
          </cell>
          <cell r="K1145">
            <v>3.4</v>
          </cell>
          <cell r="L1145">
            <v>0.8</v>
          </cell>
          <cell r="M1145">
            <v>0</v>
          </cell>
          <cell r="N1145">
            <v>0</v>
          </cell>
          <cell r="O1145">
            <v>0</v>
          </cell>
          <cell r="P1145">
            <v>0</v>
          </cell>
          <cell r="Q1145">
            <v>0</v>
          </cell>
          <cell r="R1145">
            <v>0</v>
          </cell>
          <cell r="S1145">
            <v>21</v>
          </cell>
          <cell r="T1145">
            <v>0.6</v>
          </cell>
          <cell r="U1145">
            <v>0</v>
          </cell>
          <cell r="V1145">
            <v>66.099999999999994</v>
          </cell>
          <cell r="W1145">
            <v>0</v>
          </cell>
          <cell r="X1145">
            <v>87</v>
          </cell>
          <cell r="Y1145">
            <v>28</v>
          </cell>
          <cell r="Z1145">
            <v>0</v>
          </cell>
          <cell r="AA1145">
            <v>5.8</v>
          </cell>
          <cell r="AB1145">
            <v>0.34</v>
          </cell>
          <cell r="AC1145">
            <v>0.18</v>
          </cell>
          <cell r="AD1145">
            <v>0.13</v>
          </cell>
          <cell r="AE1145">
            <v>2.6</v>
          </cell>
          <cell r="AF1145">
            <v>6.5</v>
          </cell>
          <cell r="AG1145">
            <v>3.9</v>
          </cell>
          <cell r="AH1145">
            <v>0.14000000000000001</v>
          </cell>
          <cell r="AI1145">
            <v>1.1000000000000001</v>
          </cell>
          <cell r="AJ1145">
            <v>0</v>
          </cell>
          <cell r="AK1145">
            <v>9.3000000000000007</v>
          </cell>
          <cell r="AL1145">
            <v>1.7</v>
          </cell>
          <cell r="AM1145">
            <v>240</v>
          </cell>
          <cell r="AN1145">
            <v>330</v>
          </cell>
          <cell r="AO1145">
            <v>74</v>
          </cell>
          <cell r="AP1145">
            <v>270</v>
          </cell>
          <cell r="AQ1145">
            <v>34</v>
          </cell>
          <cell r="AR1145">
            <v>0.4</v>
          </cell>
          <cell r="AS1145">
            <v>1.1000000000000001</v>
          </cell>
        </row>
        <row r="1146">
          <cell r="A1146">
            <v>871</v>
          </cell>
          <cell r="B1146" t="str">
            <v>Robalo cru</v>
          </cell>
          <cell r="C1146" t="str">
            <v>Peixes, mariscos, anfíbios, répteis e invertebrados</v>
          </cell>
          <cell r="D1146" t="str">
            <v>Peixe (músculo)</v>
          </cell>
          <cell r="E1146" t="str">
            <v>Peixe de mar</v>
          </cell>
          <cell r="F1146">
            <v>106</v>
          </cell>
          <cell r="G1146">
            <v>444</v>
          </cell>
          <cell r="H1146">
            <v>3.5</v>
          </cell>
          <cell r="I1146">
            <v>0.8</v>
          </cell>
          <cell r="J1146">
            <v>0.9</v>
          </cell>
          <cell r="K1146">
            <v>0.8</v>
          </cell>
          <cell r="L1146">
            <v>0.18</v>
          </cell>
          <cell r="M1146">
            <v>0</v>
          </cell>
          <cell r="N1146">
            <v>0</v>
          </cell>
          <cell r="O1146">
            <v>0</v>
          </cell>
          <cell r="P1146">
            <v>0</v>
          </cell>
          <cell r="Q1146">
            <v>0</v>
          </cell>
          <cell r="R1146">
            <v>0</v>
          </cell>
          <cell r="S1146">
            <v>18.5</v>
          </cell>
          <cell r="T1146">
            <v>0.2</v>
          </cell>
          <cell r="U1146">
            <v>0</v>
          </cell>
          <cell r="V1146">
            <v>71.8</v>
          </cell>
          <cell r="W1146">
            <v>0</v>
          </cell>
          <cell r="X1146">
            <v>52</v>
          </cell>
          <cell r="Y1146">
            <v>36</v>
          </cell>
          <cell r="Z1146">
            <v>0</v>
          </cell>
          <cell r="AA1146">
            <v>5</v>
          </cell>
          <cell r="AB1146">
            <v>0.17</v>
          </cell>
          <cell r="AC1146">
            <v>0.26</v>
          </cell>
          <cell r="AD1146">
            <v>0.08</v>
          </cell>
          <cell r="AE1146">
            <v>2.7</v>
          </cell>
          <cell r="AF1146">
            <v>6.2</v>
          </cell>
          <cell r="AG1146">
            <v>3.5</v>
          </cell>
          <cell r="AH1146">
            <v>0.49</v>
          </cell>
          <cell r="AI1146">
            <v>1.3</v>
          </cell>
          <cell r="AJ1146">
            <v>0</v>
          </cell>
          <cell r="AK1146">
            <v>9.5</v>
          </cell>
          <cell r="AL1146">
            <v>1.7</v>
          </cell>
          <cell r="AM1146">
            <v>95</v>
          </cell>
          <cell r="AN1146">
            <v>350</v>
          </cell>
          <cell r="AO1146">
            <v>52</v>
          </cell>
          <cell r="AP1146">
            <v>230</v>
          </cell>
          <cell r="AQ1146">
            <v>38</v>
          </cell>
          <cell r="AR1146">
            <v>0.4</v>
          </cell>
          <cell r="AS1146">
            <v>1.2</v>
          </cell>
        </row>
        <row r="1147">
          <cell r="A1147">
            <v>873</v>
          </cell>
          <cell r="B1147" t="str">
            <v>Robalo grelhado</v>
          </cell>
          <cell r="C1147" t="str">
            <v>Peixes, mariscos, anfíbios, répteis e invertebrados</v>
          </cell>
          <cell r="D1147" t="str">
            <v>Peixe (músculo)</v>
          </cell>
          <cell r="E1147" t="str">
            <v>Peixe de mar</v>
          </cell>
          <cell r="F1147">
            <v>209</v>
          </cell>
          <cell r="G1147">
            <v>872</v>
          </cell>
          <cell r="H1147">
            <v>13</v>
          </cell>
          <cell r="I1147">
            <v>2.6</v>
          </cell>
          <cell r="J1147">
            <v>4.2</v>
          </cell>
          <cell r="K1147">
            <v>3.5</v>
          </cell>
          <cell r="L1147">
            <v>0.8</v>
          </cell>
          <cell r="M1147">
            <v>0</v>
          </cell>
          <cell r="N1147">
            <v>0</v>
          </cell>
          <cell r="O1147">
            <v>0</v>
          </cell>
          <cell r="P1147">
            <v>0</v>
          </cell>
          <cell r="Q1147">
            <v>0</v>
          </cell>
          <cell r="R1147">
            <v>0</v>
          </cell>
          <cell r="S1147">
            <v>23</v>
          </cell>
          <cell r="T1147">
            <v>1.4</v>
          </cell>
          <cell r="U1147">
            <v>0</v>
          </cell>
          <cell r="V1147">
            <v>60.1</v>
          </cell>
          <cell r="W1147">
            <v>0</v>
          </cell>
          <cell r="X1147">
            <v>59</v>
          </cell>
          <cell r="Y1147">
            <v>35</v>
          </cell>
          <cell r="Z1147">
            <v>0</v>
          </cell>
          <cell r="AA1147">
            <v>6.7</v>
          </cell>
          <cell r="AB1147">
            <v>0.21</v>
          </cell>
          <cell r="AC1147">
            <v>0.21</v>
          </cell>
          <cell r="AD1147">
            <v>0.18</v>
          </cell>
          <cell r="AE1147">
            <v>3.5</v>
          </cell>
          <cell r="AF1147">
            <v>7.8</v>
          </cell>
          <cell r="AG1147">
            <v>4.3</v>
          </cell>
          <cell r="AH1147">
            <v>0.13</v>
          </cell>
          <cell r="AI1147">
            <v>1.4</v>
          </cell>
          <cell r="AJ1147">
            <v>0</v>
          </cell>
          <cell r="AK1147">
            <v>9.3000000000000007</v>
          </cell>
          <cell r="AL1147">
            <v>3.6</v>
          </cell>
          <cell r="AM1147">
            <v>560</v>
          </cell>
          <cell r="AN1147">
            <v>430</v>
          </cell>
          <cell r="AO1147">
            <v>120</v>
          </cell>
          <cell r="AP1147">
            <v>440</v>
          </cell>
          <cell r="AQ1147">
            <v>46</v>
          </cell>
          <cell r="AR1147">
            <v>0.4</v>
          </cell>
          <cell r="AS1147">
            <v>1.6</v>
          </cell>
          <cell r="AU1147">
            <v>18</v>
          </cell>
        </row>
        <row r="1148">
          <cell r="A1148">
            <v>1032</v>
          </cell>
          <cell r="B1148" t="str">
            <v>Rojões de carne gorda</v>
          </cell>
          <cell r="C1148" t="str">
            <v>Pratos compostos</v>
          </cell>
          <cell r="D1148" t="str">
            <v>Pratos, incl. refeições prontas a comer (excluindo sopas e saladas)</v>
          </cell>
          <cell r="E1148" t="str">
            <v>Pratos, excluindo pratos  de massa ou arroz, sanduíches e pizza</v>
          </cell>
          <cell r="F1148">
            <v>244</v>
          </cell>
          <cell r="G1148">
            <v>1010</v>
          </cell>
          <cell r="H1148">
            <v>19</v>
          </cell>
          <cell r="I1148">
            <v>6.1</v>
          </cell>
          <cell r="J1148">
            <v>7.4</v>
          </cell>
          <cell r="K1148">
            <v>2.9</v>
          </cell>
          <cell r="L1148">
            <v>2.5</v>
          </cell>
          <cell r="M1148">
            <v>0.1</v>
          </cell>
          <cell r="N1148">
            <v>0.8</v>
          </cell>
          <cell r="O1148">
            <v>0.1</v>
          </cell>
          <cell r="P1148">
            <v>0</v>
          </cell>
          <cell r="Q1148">
            <v>0.6</v>
          </cell>
          <cell r="R1148">
            <v>0.3</v>
          </cell>
          <cell r="S1148">
            <v>14.9</v>
          </cell>
          <cell r="T1148">
            <v>0.8</v>
          </cell>
          <cell r="U1148">
            <v>1.3</v>
          </cell>
          <cell r="V1148">
            <v>61.6</v>
          </cell>
          <cell r="W1148">
            <v>0</v>
          </cell>
          <cell r="X1148">
            <v>60</v>
          </cell>
          <cell r="Y1148">
            <v>23</v>
          </cell>
          <cell r="Z1148">
            <v>134</v>
          </cell>
          <cell r="AA1148">
            <v>0.6</v>
          </cell>
          <cell r="AB1148">
            <v>0.19</v>
          </cell>
          <cell r="AC1148">
            <v>0.64</v>
          </cell>
          <cell r="AD1148">
            <v>0.2</v>
          </cell>
          <cell r="AE1148">
            <v>6.1</v>
          </cell>
          <cell r="AF1148">
            <v>8.9700000000000006</v>
          </cell>
          <cell r="AG1148">
            <v>2.72</v>
          </cell>
          <cell r="AH1148">
            <v>0.37</v>
          </cell>
          <cell r="AI1148">
            <v>0.8</v>
          </cell>
          <cell r="AJ1148">
            <v>9.9</v>
          </cell>
          <cell r="AK1148">
            <v>7.8</v>
          </cell>
          <cell r="AL1148">
            <v>1.64</v>
          </cell>
          <cell r="AM1148">
            <v>320</v>
          </cell>
          <cell r="AN1148">
            <v>300</v>
          </cell>
          <cell r="AO1148">
            <v>20</v>
          </cell>
          <cell r="AP1148">
            <v>170</v>
          </cell>
          <cell r="AQ1148">
            <v>19</v>
          </cell>
          <cell r="AR1148">
            <v>1.1000000000000001</v>
          </cell>
          <cell r="AS1148">
            <v>1.5</v>
          </cell>
        </row>
        <row r="1149">
          <cell r="A1149">
            <v>1031</v>
          </cell>
          <cell r="B1149" t="str">
            <v>Rojões de carne magra</v>
          </cell>
          <cell r="C1149" t="str">
            <v>Pratos compostos</v>
          </cell>
          <cell r="D1149" t="str">
            <v>Pratos, incl. refeições prontas a comer (excluindo sopas e saladas)</v>
          </cell>
          <cell r="E1149" t="str">
            <v>Pratos, excluindo pratos  de massa ou arroz, sanduíches e pizza</v>
          </cell>
          <cell r="F1149">
            <v>140</v>
          </cell>
          <cell r="G1149">
            <v>585</v>
          </cell>
          <cell r="H1149">
            <v>5.6</v>
          </cell>
          <cell r="I1149">
            <v>1.6</v>
          </cell>
          <cell r="J1149">
            <v>2.8</v>
          </cell>
          <cell r="K1149">
            <v>0.7</v>
          </cell>
          <cell r="L1149">
            <v>0.65200000000000002</v>
          </cell>
          <cell r="M1149">
            <v>0</v>
          </cell>
          <cell r="N1149">
            <v>8.6999999999999993</v>
          </cell>
          <cell r="O1149">
            <v>0.6</v>
          </cell>
          <cell r="P1149">
            <v>0</v>
          </cell>
          <cell r="Q1149">
            <v>8.1</v>
          </cell>
          <cell r="R1149">
            <v>0.8</v>
          </cell>
          <cell r="S1149">
            <v>11.1</v>
          </cell>
          <cell r="T1149">
            <v>0.7</v>
          </cell>
          <cell r="U1149">
            <v>1.1000000000000001</v>
          </cell>
          <cell r="V1149">
            <v>71</v>
          </cell>
          <cell r="W1149">
            <v>0.2</v>
          </cell>
          <cell r="X1149">
            <v>29</v>
          </cell>
          <cell r="Y1149">
            <v>12</v>
          </cell>
          <cell r="Z1149">
            <v>1</v>
          </cell>
          <cell r="AA1149">
            <v>0.3</v>
          </cell>
          <cell r="AB1149">
            <v>0.31</v>
          </cell>
          <cell r="AC1149">
            <v>0.41</v>
          </cell>
          <cell r="AD1149">
            <v>0.08</v>
          </cell>
          <cell r="AE1149">
            <v>3</v>
          </cell>
          <cell r="AF1149">
            <v>5.38</v>
          </cell>
          <cell r="AG1149">
            <v>2.37</v>
          </cell>
          <cell r="AH1149">
            <v>0.4</v>
          </cell>
          <cell r="AI1149">
            <v>0.45</v>
          </cell>
          <cell r="AJ1149">
            <v>8.6</v>
          </cell>
          <cell r="AK1149">
            <v>18</v>
          </cell>
          <cell r="AL1149">
            <v>1.49</v>
          </cell>
          <cell r="AM1149">
            <v>280</v>
          </cell>
          <cell r="AN1149">
            <v>400</v>
          </cell>
          <cell r="AO1149">
            <v>9.8000000000000007</v>
          </cell>
          <cell r="AP1149">
            <v>120</v>
          </cell>
          <cell r="AQ1149">
            <v>19</v>
          </cell>
          <cell r="AR1149">
            <v>0.5</v>
          </cell>
          <cell r="AS1149">
            <v>0.8</v>
          </cell>
        </row>
        <row r="1150">
          <cell r="A1150">
            <v>696</v>
          </cell>
          <cell r="B1150" t="str">
            <v>Romã</v>
          </cell>
          <cell r="C1150" t="str">
            <v>Frutos e produtos derivados de frutos</v>
          </cell>
          <cell r="D1150" t="str">
            <v>Fruta utilizada como fruta</v>
          </cell>
          <cell r="E1150" t="str">
            <v>Frutos diversos com casca não comestível, grandes</v>
          </cell>
          <cell r="F1150">
            <v>60</v>
          </cell>
          <cell r="G1150">
            <v>254</v>
          </cell>
          <cell r="H1150">
            <v>0.4</v>
          </cell>
          <cell r="I1150">
            <v>0.1</v>
          </cell>
          <cell r="J1150">
            <v>0.2</v>
          </cell>
          <cell r="K1150">
            <v>0</v>
          </cell>
          <cell r="L1150">
            <v>0</v>
          </cell>
          <cell r="M1150">
            <v>0</v>
          </cell>
          <cell r="N1150">
            <v>12</v>
          </cell>
          <cell r="O1150">
            <v>12</v>
          </cell>
          <cell r="P1150">
            <v>0</v>
          </cell>
          <cell r="Q1150">
            <v>0</v>
          </cell>
          <cell r="R1150">
            <v>3.4</v>
          </cell>
          <cell r="S1150">
            <v>0.4</v>
          </cell>
          <cell r="T1150">
            <v>0</v>
          </cell>
          <cell r="U1150">
            <v>0</v>
          </cell>
          <cell r="V1150">
            <v>83.3</v>
          </cell>
          <cell r="W1150">
            <v>0.1</v>
          </cell>
          <cell r="X1150">
            <v>0</v>
          </cell>
          <cell r="Y1150">
            <v>6</v>
          </cell>
          <cell r="Z1150">
            <v>38</v>
          </cell>
          <cell r="AA1150">
            <v>0</v>
          </cell>
          <cell r="AB1150">
            <v>0.9</v>
          </cell>
          <cell r="AC1150">
            <v>0.05</v>
          </cell>
          <cell r="AD1150">
            <v>0.03</v>
          </cell>
          <cell r="AE1150">
            <v>0.2</v>
          </cell>
          <cell r="AF1150">
            <v>0.3</v>
          </cell>
          <cell r="AG1150">
            <v>0.1</v>
          </cell>
          <cell r="AH1150">
            <v>0.2</v>
          </cell>
          <cell r="AI1150">
            <v>0</v>
          </cell>
          <cell r="AJ1150">
            <v>13</v>
          </cell>
          <cell r="AK1150">
            <v>10</v>
          </cell>
          <cell r="AL1150">
            <v>0.51</v>
          </cell>
          <cell r="AM1150">
            <v>3</v>
          </cell>
          <cell r="AN1150">
            <v>240</v>
          </cell>
          <cell r="AO1150">
            <v>11</v>
          </cell>
          <cell r="AP1150">
            <v>14</v>
          </cell>
          <cell r="AQ1150">
            <v>7</v>
          </cell>
          <cell r="AR1150">
            <v>0.6</v>
          </cell>
          <cell r="AS1150">
            <v>0.3</v>
          </cell>
        </row>
        <row r="1151">
          <cell r="A1151">
            <v>1225</v>
          </cell>
          <cell r="B1151" t="str">
            <v>Rúcula crua</v>
          </cell>
          <cell r="C1151" t="str">
            <v>Produtos hortícolas e derivados</v>
          </cell>
          <cell r="D1151" t="str">
            <v>Hortícolas folhosos</v>
          </cell>
          <cell r="E1151" t="str">
            <v>Alfaces e outros vegetais para salada</v>
          </cell>
          <cell r="F1151">
            <v>29</v>
          </cell>
          <cell r="G1151">
            <v>120</v>
          </cell>
          <cell r="H1151">
            <v>0.7</v>
          </cell>
          <cell r="I1151">
            <v>0.1</v>
          </cell>
          <cell r="J1151">
            <v>0.1</v>
          </cell>
          <cell r="K1151">
            <v>0.3</v>
          </cell>
          <cell r="L1151">
            <v>0.2</v>
          </cell>
          <cell r="M1151">
            <v>0</v>
          </cell>
          <cell r="N1151">
            <v>2.2000000000000002</v>
          </cell>
          <cell r="O1151">
            <v>2.1</v>
          </cell>
          <cell r="P1151">
            <v>0</v>
          </cell>
          <cell r="Q1151">
            <v>0.1</v>
          </cell>
          <cell r="R1151">
            <v>1.6</v>
          </cell>
          <cell r="S1151">
            <v>2.6</v>
          </cell>
          <cell r="T1151">
            <v>0.1</v>
          </cell>
          <cell r="U1151">
            <v>0</v>
          </cell>
          <cell r="V1151">
            <v>91.7</v>
          </cell>
          <cell r="W1151">
            <v>0</v>
          </cell>
          <cell r="X1151">
            <v>0</v>
          </cell>
          <cell r="Y1151">
            <v>308</v>
          </cell>
          <cell r="Z1151">
            <v>1848</v>
          </cell>
          <cell r="AA1151">
            <v>0</v>
          </cell>
          <cell r="AB1151">
            <v>0.43</v>
          </cell>
          <cell r="AC1151">
            <v>0.04</v>
          </cell>
          <cell r="AD1151">
            <v>0.09</v>
          </cell>
          <cell r="AE1151">
            <v>0.3</v>
          </cell>
          <cell r="AF1151">
            <v>0.4</v>
          </cell>
          <cell r="AG1151">
            <v>0.1</v>
          </cell>
          <cell r="AH1151">
            <v>7.0000000000000007E-2</v>
          </cell>
          <cell r="AI1151">
            <v>0</v>
          </cell>
          <cell r="AJ1151">
            <v>15</v>
          </cell>
          <cell r="AK1151">
            <v>97</v>
          </cell>
          <cell r="AL1151">
            <v>1.9</v>
          </cell>
          <cell r="AM1151">
            <v>27</v>
          </cell>
          <cell r="AN1151">
            <v>370</v>
          </cell>
          <cell r="AO1151">
            <v>160</v>
          </cell>
          <cell r="AP1151">
            <v>52</v>
          </cell>
          <cell r="AQ1151">
            <v>41</v>
          </cell>
          <cell r="AR1151">
            <v>1.5</v>
          </cell>
          <cell r="AS1151">
            <v>0.4</v>
          </cell>
        </row>
        <row r="1152">
          <cell r="A1152">
            <v>875</v>
          </cell>
          <cell r="B1152" t="str">
            <v>Safio cru</v>
          </cell>
          <cell r="C1152" t="str">
            <v>Peixes, mariscos, anfíbios, répteis e invertebrados</v>
          </cell>
          <cell r="D1152" t="str">
            <v>Peixe (músculo)</v>
          </cell>
          <cell r="E1152" t="str">
            <v>Peixe de mar</v>
          </cell>
          <cell r="F1152">
            <v>109</v>
          </cell>
          <cell r="G1152">
            <v>456</v>
          </cell>
          <cell r="H1152">
            <v>4.2</v>
          </cell>
          <cell r="I1152">
            <v>1.2</v>
          </cell>
          <cell r="J1152">
            <v>2.1</v>
          </cell>
          <cell r="K1152">
            <v>0.8</v>
          </cell>
          <cell r="L1152">
            <v>0</v>
          </cell>
          <cell r="M1152">
            <v>0</v>
          </cell>
          <cell r="N1152">
            <v>0</v>
          </cell>
          <cell r="O1152">
            <v>0</v>
          </cell>
          <cell r="P1152">
            <v>0</v>
          </cell>
          <cell r="Q1152">
            <v>0</v>
          </cell>
          <cell r="R1152">
            <v>0</v>
          </cell>
          <cell r="S1152">
            <v>17.7</v>
          </cell>
          <cell r="T1152">
            <v>0.2</v>
          </cell>
          <cell r="U1152">
            <v>0</v>
          </cell>
          <cell r="V1152">
            <v>76.400000000000006</v>
          </cell>
          <cell r="W1152">
            <v>0</v>
          </cell>
          <cell r="X1152">
            <v>49</v>
          </cell>
          <cell r="Y1152">
            <v>267</v>
          </cell>
          <cell r="Z1152">
            <v>0</v>
          </cell>
          <cell r="AA1152">
            <v>91</v>
          </cell>
          <cell r="AB1152">
            <v>1.5</v>
          </cell>
          <cell r="AC1152">
            <v>0.04</v>
          </cell>
          <cell r="AD1152">
            <v>0.05</v>
          </cell>
          <cell r="AE1152">
            <v>1.5</v>
          </cell>
          <cell r="AF1152">
            <v>4.8</v>
          </cell>
          <cell r="AG1152">
            <v>3.3</v>
          </cell>
          <cell r="AH1152">
            <v>0.55000000000000004</v>
          </cell>
          <cell r="AI1152">
            <v>0.3</v>
          </cell>
          <cell r="AJ1152">
            <v>0</v>
          </cell>
          <cell r="AK1152">
            <v>13</v>
          </cell>
          <cell r="AL1152">
            <v>1</v>
          </cell>
          <cell r="AM1152">
            <v>84</v>
          </cell>
          <cell r="AN1152">
            <v>340</v>
          </cell>
          <cell r="AO1152">
            <v>130</v>
          </cell>
          <cell r="AP1152">
            <v>220</v>
          </cell>
          <cell r="AQ1152">
            <v>28</v>
          </cell>
          <cell r="AR1152">
            <v>0.2</v>
          </cell>
          <cell r="AS1152">
            <v>1.1000000000000001</v>
          </cell>
        </row>
        <row r="1153">
          <cell r="A1153">
            <v>972</v>
          </cell>
          <cell r="B1153" t="str">
            <v>Sal</v>
          </cell>
          <cell r="C1153" t="str">
            <v>Temperos, molhos e condimentos</v>
          </cell>
          <cell r="D1153" t="str">
            <v>Temperos</v>
          </cell>
          <cell r="E1153" t="str">
            <v>Sal</v>
          </cell>
          <cell r="F1153">
            <v>0</v>
          </cell>
          <cell r="G1153">
            <v>0</v>
          </cell>
          <cell r="H1153">
            <v>0</v>
          </cell>
          <cell r="I1153">
            <v>0</v>
          </cell>
          <cell r="J1153">
            <v>0</v>
          </cell>
          <cell r="K1153">
            <v>0</v>
          </cell>
          <cell r="L1153">
            <v>0</v>
          </cell>
          <cell r="M1153">
            <v>0</v>
          </cell>
          <cell r="N1153">
            <v>0</v>
          </cell>
          <cell r="O1153">
            <v>0</v>
          </cell>
          <cell r="P1153">
            <v>0</v>
          </cell>
          <cell r="Q1153">
            <v>0</v>
          </cell>
          <cell r="R1153">
            <v>0</v>
          </cell>
          <cell r="S1153">
            <v>0</v>
          </cell>
          <cell r="T1153">
            <v>100</v>
          </cell>
          <cell r="U1153">
            <v>0</v>
          </cell>
          <cell r="V1153">
            <v>0</v>
          </cell>
          <cell r="W1153">
            <v>0</v>
          </cell>
          <cell r="X1153">
            <v>0</v>
          </cell>
          <cell r="Y1153">
            <v>0</v>
          </cell>
          <cell r="Z1153">
            <v>0</v>
          </cell>
          <cell r="AA1153">
            <v>0</v>
          </cell>
          <cell r="AB1153">
            <v>0</v>
          </cell>
          <cell r="AC1153">
            <v>0</v>
          </cell>
          <cell r="AD1153">
            <v>0</v>
          </cell>
          <cell r="AE1153">
            <v>0</v>
          </cell>
          <cell r="AF1153">
            <v>0</v>
          </cell>
          <cell r="AG1153">
            <v>0</v>
          </cell>
          <cell r="AH1153">
            <v>0</v>
          </cell>
          <cell r="AI1153">
            <v>0</v>
          </cell>
          <cell r="AJ1153">
            <v>0</v>
          </cell>
          <cell r="AK1153">
            <v>0</v>
          </cell>
          <cell r="AL1153">
            <v>98</v>
          </cell>
          <cell r="AM1153">
            <v>40000</v>
          </cell>
          <cell r="AN1153">
            <v>0</v>
          </cell>
          <cell r="AO1153">
            <v>0</v>
          </cell>
          <cell r="AP1153">
            <v>0</v>
          </cell>
          <cell r="AQ1153">
            <v>300</v>
          </cell>
          <cell r="AR1153">
            <v>0</v>
          </cell>
          <cell r="AS1153">
            <v>0</v>
          </cell>
        </row>
        <row r="1154">
          <cell r="A1154">
            <v>1122</v>
          </cell>
          <cell r="B1154" t="str">
            <v>Salada de alface e tomate temperada com azeite e vinagre</v>
          </cell>
          <cell r="C1154" t="str">
            <v>Pratos compostos</v>
          </cell>
          <cell r="D1154" t="str">
            <v>Sopas e saladas</v>
          </cell>
          <cell r="E1154" t="str">
            <v>Saladas</v>
          </cell>
          <cell r="F1154">
            <v>30</v>
          </cell>
          <cell r="G1154">
            <v>125</v>
          </cell>
          <cell r="H1154">
            <v>1.4</v>
          </cell>
          <cell r="I1154">
            <v>0.2</v>
          </cell>
          <cell r="J1154">
            <v>0.9</v>
          </cell>
          <cell r="K1154">
            <v>0.2</v>
          </cell>
          <cell r="L1154">
            <v>0.20100000000000001</v>
          </cell>
          <cell r="M1154">
            <v>0</v>
          </cell>
          <cell r="N1154">
            <v>2.6</v>
          </cell>
          <cell r="O1154">
            <v>2.6</v>
          </cell>
          <cell r="P1154">
            <v>0</v>
          </cell>
          <cell r="Q1154">
            <v>0</v>
          </cell>
          <cell r="R1154">
            <v>1.3</v>
          </cell>
          <cell r="S1154">
            <v>1.1000000000000001</v>
          </cell>
          <cell r="T1154">
            <v>0.5</v>
          </cell>
          <cell r="U1154">
            <v>0</v>
          </cell>
          <cell r="V1154">
            <v>92.8</v>
          </cell>
          <cell r="W1154">
            <v>0</v>
          </cell>
          <cell r="X1154">
            <v>0</v>
          </cell>
          <cell r="Y1154">
            <v>93</v>
          </cell>
          <cell r="Z1154">
            <v>556</v>
          </cell>
          <cell r="AA1154">
            <v>0</v>
          </cell>
          <cell r="AB1154">
            <v>1.1399999999999999</v>
          </cell>
          <cell r="AC1154">
            <v>0.05</v>
          </cell>
          <cell r="AD1154">
            <v>0.03</v>
          </cell>
          <cell r="AE1154">
            <v>0.53</v>
          </cell>
          <cell r="AF1154">
            <v>0.62</v>
          </cell>
          <cell r="AG1154">
            <v>0.1</v>
          </cell>
          <cell r="AH1154">
            <v>0.11</v>
          </cell>
          <cell r="AI1154">
            <v>0</v>
          </cell>
          <cell r="AJ1154">
            <v>14.6</v>
          </cell>
          <cell r="AK1154">
            <v>29</v>
          </cell>
          <cell r="AL1154">
            <v>1.02</v>
          </cell>
          <cell r="AM1154">
            <v>200</v>
          </cell>
          <cell r="AN1154">
            <v>260</v>
          </cell>
          <cell r="AO1154">
            <v>29</v>
          </cell>
          <cell r="AP1154">
            <v>26</v>
          </cell>
          <cell r="AQ1154">
            <v>16</v>
          </cell>
          <cell r="AR1154">
            <v>0.9</v>
          </cell>
          <cell r="AS1154">
            <v>0.2</v>
          </cell>
        </row>
        <row r="1155">
          <cell r="A1155">
            <v>1043</v>
          </cell>
          <cell r="B1155" t="str">
            <v>Salada de atum</v>
          </cell>
          <cell r="C1155" t="str">
            <v>Pratos compostos</v>
          </cell>
          <cell r="D1155" t="str">
            <v>Pratos, incl. refeições prontas a comer (excluindo sopas e saladas)</v>
          </cell>
          <cell r="E1155" t="str">
            <v>Pratos, excluindo pratos  de massa ou arroz, sanduíches e pizza</v>
          </cell>
          <cell r="F1155">
            <v>104</v>
          </cell>
          <cell r="G1155">
            <v>436</v>
          </cell>
          <cell r="H1155">
            <v>4.3</v>
          </cell>
          <cell r="I1155">
            <v>0.6</v>
          </cell>
          <cell r="J1155">
            <v>1.8</v>
          </cell>
          <cell r="K1155">
            <v>1.4</v>
          </cell>
          <cell r="L1155">
            <v>1.33</v>
          </cell>
          <cell r="M1155">
            <v>0</v>
          </cell>
          <cell r="N1155">
            <v>8.4</v>
          </cell>
          <cell r="O1155">
            <v>0.9</v>
          </cell>
          <cell r="P1155">
            <v>0</v>
          </cell>
          <cell r="Q1155">
            <v>7.5</v>
          </cell>
          <cell r="R1155">
            <v>1.3</v>
          </cell>
          <cell r="S1155">
            <v>6.9</v>
          </cell>
          <cell r="T1155">
            <v>0.2</v>
          </cell>
          <cell r="U1155">
            <v>0</v>
          </cell>
          <cell r="V1155">
            <v>77.8</v>
          </cell>
          <cell r="W1155">
            <v>0.5</v>
          </cell>
          <cell r="X1155">
            <v>63</v>
          </cell>
          <cell r="Y1155">
            <v>77</v>
          </cell>
          <cell r="Z1155">
            <v>281</v>
          </cell>
          <cell r="AA1155">
            <v>0.3</v>
          </cell>
          <cell r="AB1155">
            <v>0.99</v>
          </cell>
          <cell r="AC1155">
            <v>0.13</v>
          </cell>
          <cell r="AD1155">
            <v>0.08</v>
          </cell>
          <cell r="AE1155">
            <v>2.1</v>
          </cell>
          <cell r="AF1155">
            <v>3.59</v>
          </cell>
          <cell r="AG1155">
            <v>1.5</v>
          </cell>
          <cell r="AH1155">
            <v>0.28999999999999998</v>
          </cell>
          <cell r="AI1155">
            <v>0.49</v>
          </cell>
          <cell r="AJ1155">
            <v>25.4</v>
          </cell>
          <cell r="AK1155">
            <v>41</v>
          </cell>
          <cell r="AL1155">
            <v>0.88200000000000001</v>
          </cell>
          <cell r="AM1155">
            <v>88</v>
          </cell>
          <cell r="AN1155">
            <v>340</v>
          </cell>
          <cell r="AO1155">
            <v>35</v>
          </cell>
          <cell r="AP1155">
            <v>85</v>
          </cell>
          <cell r="AQ1155">
            <v>19</v>
          </cell>
          <cell r="AR1155">
            <v>0.9</v>
          </cell>
          <cell r="AS1155">
            <v>0.5</v>
          </cell>
        </row>
        <row r="1156">
          <cell r="A1156">
            <v>1042</v>
          </cell>
          <cell r="B1156" t="str">
            <v>Salada de bacalhau com grão</v>
          </cell>
          <cell r="C1156" t="str">
            <v>Pratos compostos</v>
          </cell>
          <cell r="D1156" t="str">
            <v>Pratos, incl. refeições prontas a comer (excluindo sopas e saladas)</v>
          </cell>
          <cell r="E1156" t="str">
            <v>Pratos, excluindo pratos  de massa ou arroz, sanduíches e pizza</v>
          </cell>
          <cell r="F1156">
            <v>115</v>
          </cell>
          <cell r="G1156">
            <v>481</v>
          </cell>
          <cell r="H1156">
            <v>4.9000000000000004</v>
          </cell>
          <cell r="I1156">
            <v>0.7</v>
          </cell>
          <cell r="J1156">
            <v>2.8</v>
          </cell>
          <cell r="K1156">
            <v>0.8</v>
          </cell>
          <cell r="L1156">
            <v>0.745</v>
          </cell>
          <cell r="M1156">
            <v>0</v>
          </cell>
          <cell r="N1156">
            <v>7.6</v>
          </cell>
          <cell r="O1156">
            <v>0.9</v>
          </cell>
          <cell r="P1156">
            <v>0.4</v>
          </cell>
          <cell r="Q1156">
            <v>6.3</v>
          </cell>
          <cell r="R1156">
            <v>2.8</v>
          </cell>
          <cell r="S1156">
            <v>8.6999999999999993</v>
          </cell>
          <cell r="T1156">
            <v>1.8</v>
          </cell>
          <cell r="U1156">
            <v>0</v>
          </cell>
          <cell r="V1156">
            <v>73.400000000000006</v>
          </cell>
          <cell r="W1156">
            <v>0</v>
          </cell>
          <cell r="X1156">
            <v>13</v>
          </cell>
          <cell r="Y1156">
            <v>29</v>
          </cell>
          <cell r="Z1156">
            <v>169</v>
          </cell>
          <cell r="AA1156">
            <v>1.1000000000000001</v>
          </cell>
          <cell r="AB1156">
            <v>1.1499999999999999</v>
          </cell>
          <cell r="AC1156">
            <v>0.09</v>
          </cell>
          <cell r="AD1156">
            <v>0.06</v>
          </cell>
          <cell r="AE1156">
            <v>0.65</v>
          </cell>
          <cell r="AF1156">
            <v>2.0499999999999998</v>
          </cell>
          <cell r="AG1156">
            <v>1.39</v>
          </cell>
          <cell r="AH1156">
            <v>0.12</v>
          </cell>
          <cell r="AI1156">
            <v>0.24</v>
          </cell>
          <cell r="AJ1156">
            <v>10.6</v>
          </cell>
          <cell r="AK1156">
            <v>35</v>
          </cell>
          <cell r="AL1156">
            <v>2.29</v>
          </cell>
          <cell r="AM1156">
            <v>730</v>
          </cell>
          <cell r="AN1156">
            <v>200</v>
          </cell>
          <cell r="AO1156">
            <v>46</v>
          </cell>
          <cell r="AP1156">
            <v>75</v>
          </cell>
          <cell r="AQ1156">
            <v>28</v>
          </cell>
          <cell r="AR1156">
            <v>1.3</v>
          </cell>
          <cell r="AS1156">
            <v>0.8</v>
          </cell>
        </row>
        <row r="1157">
          <cell r="A1157">
            <v>1154</v>
          </cell>
          <cell r="B1157" t="str">
            <v>Salada russa</v>
          </cell>
          <cell r="C1157" t="str">
            <v>Pratos compostos</v>
          </cell>
          <cell r="D1157" t="str">
            <v>Pratos, incl. refeições prontas a comer (excluindo sopas e saladas)</v>
          </cell>
          <cell r="E1157" t="str">
            <v>Pratos, excluindo pratos  de massa ou arroz, sanduíches e pizza</v>
          </cell>
          <cell r="F1157">
            <v>116</v>
          </cell>
          <cell r="G1157">
            <v>478</v>
          </cell>
          <cell r="H1157">
            <v>9.3000000000000007</v>
          </cell>
          <cell r="I1157">
            <v>1.4</v>
          </cell>
          <cell r="J1157">
            <v>7</v>
          </cell>
          <cell r="K1157">
            <v>0.8</v>
          </cell>
          <cell r="L1157">
            <v>0.622</v>
          </cell>
          <cell r="M1157">
            <v>0</v>
          </cell>
          <cell r="N1157">
            <v>5.6</v>
          </cell>
          <cell r="O1157">
            <v>2.4</v>
          </cell>
          <cell r="P1157">
            <v>0</v>
          </cell>
          <cell r="Q1157">
            <v>3.1</v>
          </cell>
          <cell r="R1157">
            <v>1.9</v>
          </cell>
          <cell r="S1157">
            <v>1.4</v>
          </cell>
          <cell r="T1157">
            <v>0.1</v>
          </cell>
          <cell r="U1157">
            <v>0</v>
          </cell>
          <cell r="V1157">
            <v>81.2</v>
          </cell>
          <cell r="W1157">
            <v>0</v>
          </cell>
          <cell r="X1157">
            <v>16</v>
          </cell>
          <cell r="Y1157">
            <v>158</v>
          </cell>
          <cell r="Z1157">
            <v>901</v>
          </cell>
          <cell r="AA1157">
            <v>0.1</v>
          </cell>
          <cell r="AB1157">
            <v>1.38</v>
          </cell>
          <cell r="AC1157">
            <v>7.0000000000000007E-2</v>
          </cell>
          <cell r="AD1157">
            <v>0.04</v>
          </cell>
          <cell r="AE1157">
            <v>0.85</v>
          </cell>
          <cell r="AF1157">
            <v>1.2</v>
          </cell>
          <cell r="AG1157">
            <v>0.35</v>
          </cell>
          <cell r="AH1157">
            <v>0.14000000000000001</v>
          </cell>
          <cell r="AI1157">
            <v>0.04</v>
          </cell>
          <cell r="AJ1157">
            <v>12.6</v>
          </cell>
          <cell r="AK1157">
            <v>27</v>
          </cell>
          <cell r="AL1157">
            <v>0.68200000000000005</v>
          </cell>
          <cell r="AM1157">
            <v>35</v>
          </cell>
          <cell r="AN1157">
            <v>260</v>
          </cell>
          <cell r="AO1157">
            <v>19</v>
          </cell>
          <cell r="AP1157">
            <v>26</v>
          </cell>
          <cell r="AQ1157">
            <v>10</v>
          </cell>
          <cell r="AR1157">
            <v>0.4</v>
          </cell>
          <cell r="AS1157">
            <v>0.2</v>
          </cell>
        </row>
        <row r="1158">
          <cell r="A1158">
            <v>359</v>
          </cell>
          <cell r="B1158" t="str">
            <v>Salame</v>
          </cell>
          <cell r="C1158" t="str">
            <v>Carne e produtos cárneos</v>
          </cell>
          <cell r="D1158" t="str">
            <v>Enchidos</v>
          </cell>
          <cell r="E1158" t="str">
            <v>Enchidos preservados ou parcialmente preservados</v>
          </cell>
          <cell r="F1158">
            <v>422</v>
          </cell>
          <cell r="G1158">
            <v>1740</v>
          </cell>
          <cell r="H1158">
            <v>37.6</v>
          </cell>
          <cell r="I1158">
            <v>12.9</v>
          </cell>
          <cell r="J1158">
            <v>14.9</v>
          </cell>
          <cell r="K1158">
            <v>4.3</v>
          </cell>
          <cell r="L1158">
            <v>3.7</v>
          </cell>
          <cell r="M1158">
            <v>0.1</v>
          </cell>
          <cell r="N1158">
            <v>1.3</v>
          </cell>
          <cell r="O1158">
            <v>0</v>
          </cell>
          <cell r="P1158">
            <v>0</v>
          </cell>
          <cell r="Q1158">
            <v>1.3</v>
          </cell>
          <cell r="R1158">
            <v>0</v>
          </cell>
          <cell r="S1158">
            <v>19.5</v>
          </cell>
          <cell r="T1158">
            <v>5.8</v>
          </cell>
          <cell r="U1158">
            <v>0</v>
          </cell>
          <cell r="V1158">
            <v>38</v>
          </cell>
          <cell r="W1158">
            <v>0</v>
          </cell>
          <cell r="X1158">
            <v>80</v>
          </cell>
          <cell r="Y1158">
            <v>0</v>
          </cell>
          <cell r="Z1158">
            <v>0</v>
          </cell>
          <cell r="AA1158">
            <v>0.7</v>
          </cell>
          <cell r="AB1158">
            <v>0.11</v>
          </cell>
          <cell r="AC1158">
            <v>0.36</v>
          </cell>
          <cell r="AD1158">
            <v>0.22</v>
          </cell>
          <cell r="AE1158">
            <v>3</v>
          </cell>
          <cell r="AF1158">
            <v>6.6</v>
          </cell>
          <cell r="AG1158">
            <v>3.6</v>
          </cell>
          <cell r="AH1158">
            <v>0.25</v>
          </cell>
          <cell r="AI1158">
            <v>1</v>
          </cell>
          <cell r="AJ1158">
            <v>0</v>
          </cell>
          <cell r="AK1158">
            <v>3</v>
          </cell>
          <cell r="AL1158">
            <v>5.5</v>
          </cell>
          <cell r="AM1158">
            <v>2300</v>
          </cell>
          <cell r="AN1158">
            <v>140</v>
          </cell>
          <cell r="AO1158">
            <v>25</v>
          </cell>
          <cell r="AP1158">
            <v>200</v>
          </cell>
          <cell r="AQ1158">
            <v>22</v>
          </cell>
          <cell r="AR1158">
            <v>2.2999999999999998</v>
          </cell>
          <cell r="AS1158">
            <v>4.3</v>
          </cell>
        </row>
        <row r="1159">
          <cell r="A1159">
            <v>220023</v>
          </cell>
          <cell r="B1159" t="str">
            <v>Salicórnia fresca</v>
          </cell>
          <cell r="C1159" t="str">
            <v>Produtos hortícolas e derivados</v>
          </cell>
          <cell r="D1159" t="str">
            <v>Hortícolas folhosos</v>
          </cell>
          <cell r="E1159" t="str">
            <v>Folhas do tipo espinafre</v>
          </cell>
          <cell r="F1159">
            <v>14</v>
          </cell>
          <cell r="G1159">
            <v>59</v>
          </cell>
          <cell r="H1159">
            <v>0.2</v>
          </cell>
          <cell r="I1159">
            <v>0</v>
          </cell>
          <cell r="J1159">
            <v>0</v>
          </cell>
          <cell r="K1159">
            <v>0.1</v>
          </cell>
          <cell r="L1159">
            <v>0</v>
          </cell>
          <cell r="M1159">
            <v>0</v>
          </cell>
          <cell r="N1159">
            <v>1.1000000000000001</v>
          </cell>
          <cell r="O1159">
            <v>1.1000000000000001</v>
          </cell>
          <cell r="P1159">
            <v>0</v>
          </cell>
          <cell r="Q1159">
            <v>0</v>
          </cell>
          <cell r="R1159">
            <v>2.5</v>
          </cell>
          <cell r="S1159">
            <v>0.7</v>
          </cell>
          <cell r="T1159">
            <v>3</v>
          </cell>
          <cell r="U1159">
            <v>0</v>
          </cell>
          <cell r="V1159">
            <v>92.2</v>
          </cell>
          <cell r="W1159">
            <v>0</v>
          </cell>
          <cell r="X1159">
            <v>0</v>
          </cell>
          <cell r="Y1159">
            <v>0</v>
          </cell>
          <cell r="Z1159">
            <v>0</v>
          </cell>
          <cell r="AA1159">
            <v>0</v>
          </cell>
          <cell r="AB1159">
            <v>0.15</v>
          </cell>
          <cell r="AC1159">
            <v>0.09</v>
          </cell>
          <cell r="AD1159">
            <v>7.0000000000000007E-2</v>
          </cell>
          <cell r="AE1159">
            <v>0.6</v>
          </cell>
          <cell r="AF1159">
            <v>0.6</v>
          </cell>
          <cell r="AG1159">
            <v>0</v>
          </cell>
          <cell r="AH1159">
            <v>0.23</v>
          </cell>
          <cell r="AI1159">
            <v>0</v>
          </cell>
          <cell r="AJ1159">
            <v>0.9</v>
          </cell>
          <cell r="AK1159">
            <v>200</v>
          </cell>
          <cell r="AL1159">
            <v>3.34</v>
          </cell>
          <cell r="AM1159">
            <v>1190</v>
          </cell>
          <cell r="AN1159">
            <v>1060</v>
          </cell>
          <cell r="AO1159">
            <v>270</v>
          </cell>
          <cell r="AP1159">
            <v>230</v>
          </cell>
          <cell r="AQ1159">
            <v>75</v>
          </cell>
          <cell r="AR1159">
            <v>20</v>
          </cell>
          <cell r="AS1159">
            <v>3.4</v>
          </cell>
        </row>
        <row r="1160">
          <cell r="A1160">
            <v>877</v>
          </cell>
          <cell r="B1160" t="str">
            <v>Salmão cozido</v>
          </cell>
          <cell r="C1160" t="str">
            <v>Peixes, mariscos, anfíbios, répteis e invertebrados</v>
          </cell>
          <cell r="D1160" t="str">
            <v>Peixe (músculo)</v>
          </cell>
          <cell r="E1160" t="str">
            <v>Peixe diádromos</v>
          </cell>
          <cell r="F1160">
            <v>273</v>
          </cell>
          <cell r="G1160">
            <v>1130</v>
          </cell>
          <cell r="H1160">
            <v>21.1</v>
          </cell>
          <cell r="I1160">
            <v>4</v>
          </cell>
          <cell r="J1160">
            <v>7.8</v>
          </cell>
          <cell r="K1160">
            <v>6.6</v>
          </cell>
          <cell r="L1160">
            <v>0.6</v>
          </cell>
          <cell r="M1160">
            <v>0</v>
          </cell>
          <cell r="N1160">
            <v>0</v>
          </cell>
          <cell r="O1160">
            <v>0</v>
          </cell>
          <cell r="P1160">
            <v>0</v>
          </cell>
          <cell r="Q1160">
            <v>0</v>
          </cell>
          <cell r="R1160">
            <v>0</v>
          </cell>
          <cell r="S1160">
            <v>20.7</v>
          </cell>
          <cell r="T1160">
            <v>0.4</v>
          </cell>
          <cell r="U1160">
            <v>0</v>
          </cell>
          <cell r="V1160">
            <v>57</v>
          </cell>
          <cell r="W1160">
            <v>0</v>
          </cell>
          <cell r="X1160">
            <v>45</v>
          </cell>
          <cell r="Y1160">
            <v>65</v>
          </cell>
          <cell r="Z1160">
            <v>0</v>
          </cell>
          <cell r="AA1160">
            <v>11</v>
          </cell>
          <cell r="AB1160">
            <v>5.3</v>
          </cell>
          <cell r="AC1160">
            <v>0.17</v>
          </cell>
          <cell r="AD1160">
            <v>0.08</v>
          </cell>
          <cell r="AE1160">
            <v>3</v>
          </cell>
          <cell r="AF1160">
            <v>6.9</v>
          </cell>
          <cell r="AG1160">
            <v>3.9</v>
          </cell>
          <cell r="AH1160">
            <v>0.34</v>
          </cell>
          <cell r="AI1160">
            <v>1.3</v>
          </cell>
          <cell r="AJ1160">
            <v>0</v>
          </cell>
          <cell r="AK1160">
            <v>8.4</v>
          </cell>
          <cell r="AL1160">
            <v>1.1000000000000001</v>
          </cell>
          <cell r="AM1160">
            <v>150</v>
          </cell>
          <cell r="AN1160">
            <v>230</v>
          </cell>
          <cell r="AO1160">
            <v>61</v>
          </cell>
          <cell r="AP1160">
            <v>220</v>
          </cell>
          <cell r="AQ1160">
            <v>26</v>
          </cell>
          <cell r="AR1160">
            <v>0.3</v>
          </cell>
          <cell r="AS1160">
            <v>0.8</v>
          </cell>
          <cell r="AU1160">
            <v>12</v>
          </cell>
        </row>
        <row r="1161">
          <cell r="A1161">
            <v>876</v>
          </cell>
          <cell r="B1161" t="str">
            <v>Salmão cru</v>
          </cell>
          <cell r="C1161" t="str">
            <v>Peixes, mariscos, anfíbios, répteis e invertebrados</v>
          </cell>
          <cell r="D1161" t="str">
            <v>Peixe (músculo)</v>
          </cell>
          <cell r="E1161" t="str">
            <v>Peixe diádromos</v>
          </cell>
          <cell r="F1161">
            <v>262</v>
          </cell>
          <cell r="G1161">
            <v>1090</v>
          </cell>
          <cell r="H1161">
            <v>21.9</v>
          </cell>
          <cell r="I1161">
            <v>4.2</v>
          </cell>
          <cell r="J1161">
            <v>10</v>
          </cell>
          <cell r="K1161">
            <v>5.0999999999999996</v>
          </cell>
          <cell r="L1161">
            <v>0.7</v>
          </cell>
          <cell r="M1161">
            <v>0</v>
          </cell>
          <cell r="N1161">
            <v>0</v>
          </cell>
          <cell r="O1161">
            <v>0</v>
          </cell>
          <cell r="P1161">
            <v>0</v>
          </cell>
          <cell r="Q1161">
            <v>0</v>
          </cell>
          <cell r="R1161">
            <v>0</v>
          </cell>
          <cell r="S1161">
            <v>16.2</v>
          </cell>
          <cell r="T1161">
            <v>0.1</v>
          </cell>
          <cell r="U1161">
            <v>0</v>
          </cell>
          <cell r="V1161">
            <v>60.5</v>
          </cell>
          <cell r="W1161">
            <v>0</v>
          </cell>
          <cell r="X1161">
            <v>40</v>
          </cell>
          <cell r="Y1161">
            <v>33</v>
          </cell>
          <cell r="Z1161">
            <v>0</v>
          </cell>
          <cell r="AA1161">
            <v>11</v>
          </cell>
          <cell r="AB1161">
            <v>4</v>
          </cell>
          <cell r="AC1161">
            <v>0.18</v>
          </cell>
          <cell r="AD1161">
            <v>0.04</v>
          </cell>
          <cell r="AE1161">
            <v>3.6</v>
          </cell>
          <cell r="AF1161">
            <v>6.6</v>
          </cell>
          <cell r="AG1161">
            <v>3</v>
          </cell>
          <cell r="AH1161">
            <v>0.45</v>
          </cell>
          <cell r="AI1161">
            <v>1.9</v>
          </cell>
          <cell r="AJ1161">
            <v>0</v>
          </cell>
          <cell r="AK1161">
            <v>10</v>
          </cell>
          <cell r="AL1161">
            <v>1.3</v>
          </cell>
          <cell r="AM1161">
            <v>38</v>
          </cell>
          <cell r="AN1161">
            <v>300</v>
          </cell>
          <cell r="AO1161">
            <v>12</v>
          </cell>
          <cell r="AP1161">
            <v>210</v>
          </cell>
          <cell r="AQ1161">
            <v>23</v>
          </cell>
          <cell r="AR1161">
            <v>0.5</v>
          </cell>
          <cell r="AS1161">
            <v>0.5</v>
          </cell>
        </row>
        <row r="1162">
          <cell r="A1162">
            <v>878</v>
          </cell>
          <cell r="B1162" t="str">
            <v>Salmão grelhado</v>
          </cell>
          <cell r="C1162" t="str">
            <v>Peixes, mariscos, anfíbios, répteis e invertebrados</v>
          </cell>
          <cell r="D1162" t="str">
            <v>Peixe (músculo)</v>
          </cell>
          <cell r="E1162" t="str">
            <v>Peixe diádromos</v>
          </cell>
          <cell r="F1162">
            <v>309</v>
          </cell>
          <cell r="G1162">
            <v>1280</v>
          </cell>
          <cell r="H1162">
            <v>23.7</v>
          </cell>
          <cell r="I1162">
            <v>4.5</v>
          </cell>
          <cell r="J1162">
            <v>8.6999999999999993</v>
          </cell>
          <cell r="K1162">
            <v>7.3</v>
          </cell>
          <cell r="L1162">
            <v>0.7</v>
          </cell>
          <cell r="M1162">
            <v>0</v>
          </cell>
          <cell r="N1162">
            <v>0</v>
          </cell>
          <cell r="O1162">
            <v>0</v>
          </cell>
          <cell r="P1162">
            <v>0</v>
          </cell>
          <cell r="Q1162">
            <v>0</v>
          </cell>
          <cell r="R1162">
            <v>0</v>
          </cell>
          <cell r="S1162">
            <v>23.8</v>
          </cell>
          <cell r="T1162">
            <v>2</v>
          </cell>
          <cell r="U1162">
            <v>0</v>
          </cell>
          <cell r="V1162">
            <v>49.4</v>
          </cell>
          <cell r="W1162">
            <v>0</v>
          </cell>
          <cell r="X1162">
            <v>52</v>
          </cell>
          <cell r="Y1162">
            <v>70</v>
          </cell>
          <cell r="Z1162">
            <v>0</v>
          </cell>
          <cell r="AA1162">
            <v>9.1999999999999993</v>
          </cell>
          <cell r="AB1162">
            <v>4.3</v>
          </cell>
          <cell r="AC1162">
            <v>0.19</v>
          </cell>
          <cell r="AD1162">
            <v>0.12</v>
          </cell>
          <cell r="AE1162">
            <v>4.4000000000000004</v>
          </cell>
          <cell r="AF1162">
            <v>8.8000000000000007</v>
          </cell>
          <cell r="AG1162">
            <v>4.4000000000000004</v>
          </cell>
          <cell r="AH1162">
            <v>0.21</v>
          </cell>
          <cell r="AI1162">
            <v>1.2</v>
          </cell>
          <cell r="AJ1162">
            <v>0</v>
          </cell>
          <cell r="AK1162">
            <v>10</v>
          </cell>
          <cell r="AL1162">
            <v>2.9</v>
          </cell>
          <cell r="AM1162">
            <v>780</v>
          </cell>
          <cell r="AN1162">
            <v>410</v>
          </cell>
          <cell r="AO1162">
            <v>68</v>
          </cell>
          <cell r="AP1162">
            <v>320</v>
          </cell>
          <cell r="AQ1162">
            <v>40</v>
          </cell>
          <cell r="AR1162">
            <v>0.4</v>
          </cell>
          <cell r="AS1162">
            <v>0.9</v>
          </cell>
          <cell r="AU1162">
            <v>12</v>
          </cell>
        </row>
        <row r="1163">
          <cell r="A1163">
            <v>2120000013</v>
          </cell>
          <cell r="B1163" t="str">
            <v>Salmonete cru</v>
          </cell>
          <cell r="C1163" t="str">
            <v>Peixes, mariscos, anfíbios, répteis e invertebrados</v>
          </cell>
          <cell r="D1163" t="str">
            <v>Peixe (músculo)</v>
          </cell>
          <cell r="E1163" t="str">
            <v>Peixe de mar</v>
          </cell>
          <cell r="F1163">
            <v>136</v>
          </cell>
          <cell r="G1163">
            <v>573</v>
          </cell>
          <cell r="H1163">
            <v>5.5</v>
          </cell>
          <cell r="I1163">
            <v>0.7</v>
          </cell>
          <cell r="J1163">
            <v>4</v>
          </cell>
          <cell r="K1163">
            <v>0.3</v>
          </cell>
          <cell r="L1163">
            <v>0.25</v>
          </cell>
          <cell r="M1163">
            <v>0</v>
          </cell>
          <cell r="N1163">
            <v>0.1</v>
          </cell>
          <cell r="O1163">
            <v>0</v>
          </cell>
          <cell r="P1163">
            <v>0</v>
          </cell>
          <cell r="Q1163">
            <v>0</v>
          </cell>
          <cell r="R1163">
            <v>0</v>
          </cell>
          <cell r="S1163">
            <v>21.7</v>
          </cell>
          <cell r="T1163">
            <v>0.2</v>
          </cell>
          <cell r="U1163">
            <v>0</v>
          </cell>
          <cell r="V1163">
            <v>71.599999999999994</v>
          </cell>
          <cell r="W1163">
            <v>0</v>
          </cell>
          <cell r="X1163">
            <v>64</v>
          </cell>
          <cell r="Y1163">
            <v>0</v>
          </cell>
          <cell r="Z1163">
            <v>0</v>
          </cell>
          <cell r="AA1163">
            <v>1.3</v>
          </cell>
          <cell r="AB1163">
            <v>2.1</v>
          </cell>
          <cell r="AC1163">
            <v>0.03</v>
          </cell>
          <cell r="AD1163">
            <v>0.04</v>
          </cell>
          <cell r="AE1163">
            <v>2.79</v>
          </cell>
          <cell r="AF1163">
            <v>6.49</v>
          </cell>
          <cell r="AG1163">
            <v>3.7</v>
          </cell>
          <cell r="AH1163">
            <v>0.17</v>
          </cell>
          <cell r="AI1163">
            <v>3.74</v>
          </cell>
          <cell r="AJ1163">
            <v>1.6</v>
          </cell>
          <cell r="AK1163">
            <v>14.3</v>
          </cell>
          <cell r="AL1163">
            <v>1.36</v>
          </cell>
          <cell r="AM1163">
            <v>96</v>
          </cell>
          <cell r="AN1163">
            <v>410</v>
          </cell>
          <cell r="AO1163">
            <v>23</v>
          </cell>
          <cell r="AP1163">
            <v>180</v>
          </cell>
          <cell r="AQ1163">
            <v>33</v>
          </cell>
          <cell r="AR1163">
            <v>0.4</v>
          </cell>
          <cell r="AS1163">
            <v>0.4</v>
          </cell>
        </row>
        <row r="1164">
          <cell r="A1164">
            <v>360</v>
          </cell>
          <cell r="B1164" t="str">
            <v>Salpicão</v>
          </cell>
          <cell r="C1164" t="str">
            <v>Carne e produtos cárneos</v>
          </cell>
          <cell r="D1164" t="str">
            <v>Enchidos</v>
          </cell>
          <cell r="E1164" t="str">
            <v>Enchidos preservados ou parcialmente preservados</v>
          </cell>
          <cell r="F1164">
            <v>412</v>
          </cell>
          <cell r="G1164">
            <v>1710</v>
          </cell>
          <cell r="H1164">
            <v>36.700000000000003</v>
          </cell>
          <cell r="I1164">
            <v>12.6</v>
          </cell>
          <cell r="J1164">
            <v>14.5</v>
          </cell>
          <cell r="K1164">
            <v>4.2</v>
          </cell>
          <cell r="L1164">
            <v>3.6</v>
          </cell>
          <cell r="M1164">
            <v>0.1</v>
          </cell>
          <cell r="N1164">
            <v>0</v>
          </cell>
          <cell r="O1164">
            <v>0</v>
          </cell>
          <cell r="P1164">
            <v>0</v>
          </cell>
          <cell r="Q1164">
            <v>0</v>
          </cell>
          <cell r="R1164">
            <v>0</v>
          </cell>
          <cell r="S1164">
            <v>20.5</v>
          </cell>
          <cell r="T1164">
            <v>11</v>
          </cell>
          <cell r="U1164">
            <v>0</v>
          </cell>
          <cell r="V1164">
            <v>32.6</v>
          </cell>
          <cell r="W1164">
            <v>0</v>
          </cell>
          <cell r="X1164">
            <v>84</v>
          </cell>
          <cell r="Y1164">
            <v>0</v>
          </cell>
          <cell r="Z1164">
            <v>0</v>
          </cell>
          <cell r="AA1164">
            <v>0.7</v>
          </cell>
          <cell r="AB1164">
            <v>0.3</v>
          </cell>
          <cell r="AC1164">
            <v>0.35</v>
          </cell>
          <cell r="AD1164">
            <v>0.18</v>
          </cell>
          <cell r="AE1164">
            <v>5</v>
          </cell>
          <cell r="AF1164">
            <v>9.4</v>
          </cell>
          <cell r="AG1164">
            <v>4.4000000000000004</v>
          </cell>
          <cell r="AH1164">
            <v>0.41</v>
          </cell>
          <cell r="AI1164">
            <v>1</v>
          </cell>
          <cell r="AJ1164">
            <v>0</v>
          </cell>
          <cell r="AK1164">
            <v>3</v>
          </cell>
          <cell r="AL1164">
            <v>9.5</v>
          </cell>
          <cell r="AM1164">
            <v>4340</v>
          </cell>
          <cell r="AN1164">
            <v>580</v>
          </cell>
          <cell r="AO1164">
            <v>27</v>
          </cell>
          <cell r="AP1164">
            <v>240</v>
          </cell>
          <cell r="AQ1164">
            <v>36</v>
          </cell>
          <cell r="AR1164">
            <v>1.7</v>
          </cell>
          <cell r="AS1164">
            <v>3</v>
          </cell>
        </row>
        <row r="1165">
          <cell r="A1165">
            <v>6</v>
          </cell>
          <cell r="B1165" t="str">
            <v>Salsa fresca</v>
          </cell>
          <cell r="C1165" t="str">
            <v>Produtos hortícolas e derivados</v>
          </cell>
          <cell r="D1165" t="str">
            <v>Ervas e flores comestíveis</v>
          </cell>
          <cell r="E1165" t="str">
            <v>Ervas aromáticas</v>
          </cell>
          <cell r="F1165">
            <v>20</v>
          </cell>
          <cell r="G1165">
            <v>83</v>
          </cell>
          <cell r="H1165">
            <v>0</v>
          </cell>
          <cell r="I1165">
            <v>0</v>
          </cell>
          <cell r="J1165">
            <v>0</v>
          </cell>
          <cell r="K1165">
            <v>0</v>
          </cell>
          <cell r="L1165">
            <v>0</v>
          </cell>
          <cell r="M1165">
            <v>0</v>
          </cell>
          <cell r="N1165">
            <v>0.4</v>
          </cell>
          <cell r="O1165">
            <v>0.4</v>
          </cell>
          <cell r="P1165">
            <v>0</v>
          </cell>
          <cell r="Q1165">
            <v>0</v>
          </cell>
          <cell r="R1165">
            <v>2.9</v>
          </cell>
          <cell r="S1165">
            <v>3.1</v>
          </cell>
          <cell r="T1165">
            <v>0.1</v>
          </cell>
          <cell r="U1165">
            <v>0</v>
          </cell>
          <cell r="V1165">
            <v>91.7</v>
          </cell>
          <cell r="W1165">
            <v>0</v>
          </cell>
          <cell r="X1165">
            <v>0</v>
          </cell>
          <cell r="Y1165">
            <v>558</v>
          </cell>
          <cell r="Z1165">
            <v>3350</v>
          </cell>
          <cell r="AA1165">
            <v>0</v>
          </cell>
          <cell r="AB1165">
            <v>1.9</v>
          </cell>
          <cell r="AC1165">
            <v>0.28000000000000003</v>
          </cell>
          <cell r="AD1165">
            <v>0.06</v>
          </cell>
          <cell r="AE1165">
            <v>0.6</v>
          </cell>
          <cell r="AF1165">
            <v>1.1000000000000001</v>
          </cell>
          <cell r="AG1165">
            <v>0.5</v>
          </cell>
          <cell r="AH1165">
            <v>0.09</v>
          </cell>
          <cell r="AI1165">
            <v>0</v>
          </cell>
          <cell r="AJ1165">
            <v>220</v>
          </cell>
          <cell r="AK1165">
            <v>170</v>
          </cell>
          <cell r="AL1165">
            <v>1.7</v>
          </cell>
          <cell r="AM1165">
            <v>34</v>
          </cell>
          <cell r="AN1165">
            <v>750</v>
          </cell>
          <cell r="AO1165">
            <v>200</v>
          </cell>
          <cell r="AP1165">
            <v>91</v>
          </cell>
          <cell r="AQ1165">
            <v>34</v>
          </cell>
          <cell r="AR1165">
            <v>3.2</v>
          </cell>
          <cell r="AS1165">
            <v>0.9</v>
          </cell>
        </row>
        <row r="1166">
          <cell r="A1166">
            <v>1226</v>
          </cell>
          <cell r="B1166" t="str">
            <v>Salsa seca</v>
          </cell>
          <cell r="C1166" t="str">
            <v>Leguminosas, frutos de casca rija, sementes oleaginosas e especiarias</v>
          </cell>
          <cell r="D1166" t="str">
            <v xml:space="preserve">Especiarias </v>
          </cell>
          <cell r="E1166" t="str">
            <v>Ervas secas</v>
          </cell>
          <cell r="F1166">
            <v>244</v>
          </cell>
          <cell r="G1166">
            <v>1010</v>
          </cell>
          <cell r="H1166">
            <v>7</v>
          </cell>
          <cell r="I1166">
            <v>2.4</v>
          </cell>
          <cell r="J1166">
            <v>2.4</v>
          </cell>
          <cell r="K1166">
            <v>2.2000000000000002</v>
          </cell>
          <cell r="L1166">
            <v>2.1</v>
          </cell>
          <cell r="M1166">
            <v>0</v>
          </cell>
          <cell r="N1166">
            <v>14.5</v>
          </cell>
          <cell r="O1166">
            <v>12.4</v>
          </cell>
          <cell r="P1166">
            <v>0</v>
          </cell>
          <cell r="Q1166">
            <v>1.9</v>
          </cell>
          <cell r="R1166">
            <v>29.7</v>
          </cell>
          <cell r="S1166">
            <v>15.8</v>
          </cell>
          <cell r="T1166">
            <v>0.5</v>
          </cell>
          <cell r="U1166">
            <v>0</v>
          </cell>
          <cell r="V1166">
            <v>9</v>
          </cell>
          <cell r="W1166">
            <v>0</v>
          </cell>
          <cell r="X1166">
            <v>0</v>
          </cell>
          <cell r="Y1166">
            <v>3625</v>
          </cell>
          <cell r="Z1166">
            <v>21750</v>
          </cell>
          <cell r="AA1166">
            <v>0</v>
          </cell>
          <cell r="AB1166">
            <v>9.15</v>
          </cell>
          <cell r="AC1166">
            <v>0.33</v>
          </cell>
          <cell r="AD1166">
            <v>0.32</v>
          </cell>
          <cell r="AE1166">
            <v>5.4</v>
          </cell>
          <cell r="AF1166">
            <v>7.9</v>
          </cell>
          <cell r="AG1166">
            <v>2.5</v>
          </cell>
          <cell r="AH1166">
            <v>0.38</v>
          </cell>
          <cell r="AI1166">
            <v>0</v>
          </cell>
          <cell r="AJ1166">
            <v>120</v>
          </cell>
          <cell r="AK1166">
            <v>167</v>
          </cell>
          <cell r="AL1166">
            <v>5.86</v>
          </cell>
          <cell r="AM1166">
            <v>180</v>
          </cell>
          <cell r="AN1166">
            <v>4090</v>
          </cell>
          <cell r="AO1166">
            <v>1080</v>
          </cell>
          <cell r="AP1166">
            <v>340</v>
          </cell>
          <cell r="AQ1166">
            <v>120</v>
          </cell>
          <cell r="AR1166">
            <v>42</v>
          </cell>
          <cell r="AS1166">
            <v>3.8</v>
          </cell>
        </row>
        <row r="1167">
          <cell r="A1167">
            <v>2122000007</v>
          </cell>
          <cell r="B1167" t="str">
            <v>Salsicha de soja</v>
          </cell>
          <cell r="C1167" t="str">
            <v>Produtos para dietas não padronizadas, substitutos de alimentos e suplementos alimentares</v>
          </cell>
          <cell r="D1167" t="str">
            <v>Substitutos de carne e produtos lácteos</v>
          </cell>
          <cell r="E1167" t="str">
            <v>Substitutos da carne</v>
          </cell>
          <cell r="F1167">
            <v>252</v>
          </cell>
          <cell r="G1167">
            <v>1040</v>
          </cell>
          <cell r="H1167">
            <v>20.9</v>
          </cell>
          <cell r="I1167">
            <v>2.5</v>
          </cell>
          <cell r="J1167">
            <v>6.9</v>
          </cell>
          <cell r="K1167">
            <v>10.5</v>
          </cell>
          <cell r="L1167">
            <v>10.199999999999999</v>
          </cell>
          <cell r="M1167">
            <v>0.1</v>
          </cell>
          <cell r="N1167">
            <v>0.6</v>
          </cell>
          <cell r="O1167">
            <v>0.6</v>
          </cell>
          <cell r="P1167">
            <v>0</v>
          </cell>
          <cell r="Q1167">
            <v>0</v>
          </cell>
          <cell r="R1167">
            <v>3.6</v>
          </cell>
          <cell r="S1167">
            <v>13.5</v>
          </cell>
          <cell r="T1167">
            <v>1.6</v>
          </cell>
          <cell r="U1167">
            <v>0</v>
          </cell>
          <cell r="V1167">
            <v>59.8</v>
          </cell>
          <cell r="W1167">
            <v>0.1</v>
          </cell>
          <cell r="X1167">
            <v>0</v>
          </cell>
          <cell r="Y1167">
            <v>24</v>
          </cell>
          <cell r="Z1167">
            <v>35</v>
          </cell>
          <cell r="AA1167">
            <v>0</v>
          </cell>
          <cell r="AB1167">
            <v>8.74</v>
          </cell>
          <cell r="AC1167">
            <v>0.06</v>
          </cell>
          <cell r="AD1167">
            <v>0.1</v>
          </cell>
          <cell r="AE1167">
            <v>0</v>
          </cell>
          <cell r="AF1167">
            <v>4.4800000000000004</v>
          </cell>
          <cell r="AG1167">
            <v>4.4800000000000004</v>
          </cell>
          <cell r="AH1167">
            <v>0.08</v>
          </cell>
          <cell r="AI1167">
            <v>0</v>
          </cell>
          <cell r="AJ1167">
            <v>20.3</v>
          </cell>
          <cell r="AK1167">
            <v>48.5</v>
          </cell>
          <cell r="AL1167">
            <v>1.95</v>
          </cell>
          <cell r="AM1167">
            <v>640</v>
          </cell>
          <cell r="AN1167">
            <v>59</v>
          </cell>
          <cell r="AO1167">
            <v>43</v>
          </cell>
          <cell r="AP1167">
            <v>87</v>
          </cell>
          <cell r="AQ1167">
            <v>15</v>
          </cell>
          <cell r="AR1167">
            <v>1.3</v>
          </cell>
          <cell r="AS1167">
            <v>0.6</v>
          </cell>
        </row>
        <row r="1168">
          <cell r="A1168">
            <v>361</v>
          </cell>
          <cell r="B1168" t="str">
            <v>Salsicha fresca crua</v>
          </cell>
          <cell r="C1168" t="str">
            <v>Carne e produtos cárneos</v>
          </cell>
          <cell r="D1168" t="str">
            <v>Enchidos</v>
          </cell>
          <cell r="E1168" t="str">
            <v>Enchidos frescos crus</v>
          </cell>
          <cell r="F1168">
            <v>210</v>
          </cell>
          <cell r="G1168">
            <v>870</v>
          </cell>
          <cell r="H1168">
            <v>16.399999999999999</v>
          </cell>
          <cell r="I1168">
            <v>5.4</v>
          </cell>
          <cell r="J1168">
            <v>5.4</v>
          </cell>
          <cell r="K1168">
            <v>1.1000000000000001</v>
          </cell>
          <cell r="L1168">
            <v>0.8</v>
          </cell>
          <cell r="M1168">
            <v>0.1</v>
          </cell>
          <cell r="N1168">
            <v>0</v>
          </cell>
          <cell r="O1168">
            <v>0</v>
          </cell>
          <cell r="P1168">
            <v>0</v>
          </cell>
          <cell r="Q1168">
            <v>0</v>
          </cell>
          <cell r="R1168">
            <v>0</v>
          </cell>
          <cell r="S1168">
            <v>15.5</v>
          </cell>
          <cell r="T1168">
            <v>1.8</v>
          </cell>
          <cell r="U1168">
            <v>0</v>
          </cell>
          <cell r="V1168">
            <v>65.7</v>
          </cell>
          <cell r="W1168">
            <v>0</v>
          </cell>
          <cell r="X1168">
            <v>45</v>
          </cell>
          <cell r="Y1168">
            <v>0</v>
          </cell>
          <cell r="Z1168">
            <v>0</v>
          </cell>
          <cell r="AA1168">
            <v>0</v>
          </cell>
          <cell r="AB1168">
            <v>0.3</v>
          </cell>
          <cell r="AC1168">
            <v>0.2</v>
          </cell>
          <cell r="AD1168">
            <v>0.08</v>
          </cell>
          <cell r="AE1168">
            <v>3</v>
          </cell>
          <cell r="AF1168">
            <v>5.4</v>
          </cell>
          <cell r="AG1168">
            <v>2.4</v>
          </cell>
          <cell r="AH1168">
            <v>0.06</v>
          </cell>
          <cell r="AI1168">
            <v>0.9</v>
          </cell>
          <cell r="AJ1168">
            <v>0</v>
          </cell>
          <cell r="AK1168">
            <v>1</v>
          </cell>
          <cell r="AL1168">
            <v>2.4</v>
          </cell>
          <cell r="AM1168">
            <v>700</v>
          </cell>
          <cell r="AN1168">
            <v>150</v>
          </cell>
          <cell r="AO1168">
            <v>18</v>
          </cell>
          <cell r="AP1168">
            <v>180</v>
          </cell>
          <cell r="AQ1168">
            <v>10</v>
          </cell>
          <cell r="AR1168">
            <v>3.2</v>
          </cell>
          <cell r="AS1168">
            <v>1.1000000000000001</v>
          </cell>
        </row>
        <row r="1169">
          <cell r="A1169">
            <v>362</v>
          </cell>
          <cell r="B1169" t="str">
            <v>Salsicha fresca estufada com couve e azeite</v>
          </cell>
          <cell r="C1169" t="str">
            <v>Pratos compostos</v>
          </cell>
          <cell r="D1169" t="str">
            <v>Pratos, incl. refeições prontas a comer (excluindo sopas e saladas)</v>
          </cell>
          <cell r="E1169" t="str">
            <v>Pratos, excluindo pratos  de massa ou arroz, sanduíches e pizza</v>
          </cell>
          <cell r="F1169">
            <v>140</v>
          </cell>
          <cell r="G1169">
            <v>581</v>
          </cell>
          <cell r="H1169">
            <v>11.6</v>
          </cell>
          <cell r="I1169">
            <v>3.6</v>
          </cell>
          <cell r="J1169">
            <v>4.7</v>
          </cell>
          <cell r="K1169">
            <v>1.2</v>
          </cell>
          <cell r="L1169">
            <v>1</v>
          </cell>
          <cell r="M1169">
            <v>0.1</v>
          </cell>
          <cell r="N1169">
            <v>1.1000000000000001</v>
          </cell>
          <cell r="O1169">
            <v>0.9</v>
          </cell>
          <cell r="P1169">
            <v>0.1</v>
          </cell>
          <cell r="Q1169">
            <v>0.1</v>
          </cell>
          <cell r="R1169">
            <v>1.3</v>
          </cell>
          <cell r="S1169">
            <v>7.2</v>
          </cell>
          <cell r="T1169">
            <v>1</v>
          </cell>
          <cell r="U1169">
            <v>0</v>
          </cell>
          <cell r="V1169">
            <v>77</v>
          </cell>
          <cell r="W1169">
            <v>0</v>
          </cell>
          <cell r="X1169">
            <v>21</v>
          </cell>
          <cell r="Y1169">
            <v>60</v>
          </cell>
          <cell r="Z1169">
            <v>361</v>
          </cell>
          <cell r="AA1169">
            <v>0</v>
          </cell>
          <cell r="AB1169">
            <v>0.4</v>
          </cell>
          <cell r="AC1169">
            <v>0.14000000000000001</v>
          </cell>
          <cell r="AD1169">
            <v>0.05</v>
          </cell>
          <cell r="AE1169">
            <v>1.2</v>
          </cell>
          <cell r="AF1169">
            <v>2.44</v>
          </cell>
          <cell r="AG1169">
            <v>0.98</v>
          </cell>
          <cell r="AH1169">
            <v>0.1</v>
          </cell>
          <cell r="AI1169">
            <v>0.28000000000000003</v>
          </cell>
          <cell r="AJ1169">
            <v>19.100000000000001</v>
          </cell>
          <cell r="AK1169">
            <v>40</v>
          </cell>
          <cell r="AL1169">
            <v>2</v>
          </cell>
          <cell r="AM1169">
            <v>390</v>
          </cell>
          <cell r="AN1169">
            <v>160</v>
          </cell>
          <cell r="AO1169">
            <v>30</v>
          </cell>
          <cell r="AP1169">
            <v>96</v>
          </cell>
          <cell r="AQ1169">
            <v>12</v>
          </cell>
          <cell r="AR1169">
            <v>1.3</v>
          </cell>
          <cell r="AS1169">
            <v>0.7</v>
          </cell>
        </row>
        <row r="1170">
          <cell r="A1170">
            <v>363</v>
          </cell>
          <cell r="B1170" t="str">
            <v>Salsicha fresca estufada com legumes e azeite</v>
          </cell>
          <cell r="C1170" t="str">
            <v>Pratos compostos</v>
          </cell>
          <cell r="D1170" t="str">
            <v>Pratos, incl. refeições prontas a comer (excluindo sopas e saladas)</v>
          </cell>
          <cell r="E1170" t="str">
            <v>Pratos, excluindo pratos  de massa ou arroz, sanduíches e pizza</v>
          </cell>
          <cell r="F1170">
            <v>121</v>
          </cell>
          <cell r="G1170">
            <v>504</v>
          </cell>
          <cell r="H1170">
            <v>8.9</v>
          </cell>
          <cell r="I1170">
            <v>2.8</v>
          </cell>
          <cell r="J1170">
            <v>3.6</v>
          </cell>
          <cell r="K1170">
            <v>0.9</v>
          </cell>
          <cell r="L1170">
            <v>0.77400000000000002</v>
          </cell>
          <cell r="M1170">
            <v>0</v>
          </cell>
          <cell r="N1170">
            <v>3.7</v>
          </cell>
          <cell r="O1170">
            <v>1.2</v>
          </cell>
          <cell r="P1170">
            <v>0.1</v>
          </cell>
          <cell r="Q1170">
            <v>2.5</v>
          </cell>
          <cell r="R1170">
            <v>1.4</v>
          </cell>
          <cell r="S1170">
            <v>5.9</v>
          </cell>
          <cell r="T1170">
            <v>0.8</v>
          </cell>
          <cell r="U1170">
            <v>0</v>
          </cell>
          <cell r="V1170">
            <v>78.400000000000006</v>
          </cell>
          <cell r="W1170">
            <v>0</v>
          </cell>
          <cell r="X1170">
            <v>16</v>
          </cell>
          <cell r="Y1170">
            <v>106</v>
          </cell>
          <cell r="Z1170">
            <v>633</v>
          </cell>
          <cell r="AA1170">
            <v>0</v>
          </cell>
          <cell r="AB1170">
            <v>0.35</v>
          </cell>
          <cell r="AC1170">
            <v>0.13</v>
          </cell>
          <cell r="AD1170">
            <v>0.04</v>
          </cell>
          <cell r="AE1170">
            <v>1.1000000000000001</v>
          </cell>
          <cell r="AF1170">
            <v>2.2200000000000002</v>
          </cell>
          <cell r="AG1170">
            <v>0.84</v>
          </cell>
          <cell r="AH1170">
            <v>0.13</v>
          </cell>
          <cell r="AI1170">
            <v>0.22</v>
          </cell>
          <cell r="AJ1170">
            <v>16.600000000000001</v>
          </cell>
          <cell r="AK1170">
            <v>35</v>
          </cell>
          <cell r="AL1170">
            <v>1.73</v>
          </cell>
          <cell r="AM1170">
            <v>320</v>
          </cell>
          <cell r="AN1170">
            <v>200</v>
          </cell>
          <cell r="AO1170">
            <v>27</v>
          </cell>
          <cell r="AP1170">
            <v>82</v>
          </cell>
          <cell r="AQ1170">
            <v>12</v>
          </cell>
          <cell r="AR1170">
            <v>1.1000000000000001</v>
          </cell>
          <cell r="AS1170">
            <v>0.6</v>
          </cell>
        </row>
        <row r="1171">
          <cell r="A1171">
            <v>364</v>
          </cell>
          <cell r="B1171" t="str">
            <v>Salsicha tipo Frankfurt</v>
          </cell>
          <cell r="C1171" t="str">
            <v>Carne e produtos cárneos</v>
          </cell>
          <cell r="D1171" t="str">
            <v>Enchidos</v>
          </cell>
          <cell r="E1171" t="str">
            <v>Enchidos preservados ou parcialmente preservados</v>
          </cell>
          <cell r="F1171">
            <v>178</v>
          </cell>
          <cell r="G1171">
            <v>739</v>
          </cell>
          <cell r="H1171">
            <v>14.7</v>
          </cell>
          <cell r="I1171">
            <v>4.8</v>
          </cell>
          <cell r="J1171">
            <v>5.7</v>
          </cell>
          <cell r="K1171">
            <v>1.6</v>
          </cell>
          <cell r="L1171">
            <v>1.4</v>
          </cell>
          <cell r="M1171">
            <v>0</v>
          </cell>
          <cell r="N1171">
            <v>2.4</v>
          </cell>
          <cell r="O1171">
            <v>1.2</v>
          </cell>
          <cell r="P1171">
            <v>0</v>
          </cell>
          <cell r="Q1171">
            <v>1.2</v>
          </cell>
          <cell r="R1171">
            <v>0.1</v>
          </cell>
          <cell r="S1171">
            <v>9</v>
          </cell>
          <cell r="T1171">
            <v>2.5</v>
          </cell>
          <cell r="U1171">
            <v>0</v>
          </cell>
          <cell r="V1171">
            <v>70</v>
          </cell>
          <cell r="W1171">
            <v>0</v>
          </cell>
          <cell r="X1171">
            <v>46</v>
          </cell>
          <cell r="Y1171">
            <v>0</v>
          </cell>
          <cell r="Z1171">
            <v>0</v>
          </cell>
          <cell r="AA1171">
            <v>0</v>
          </cell>
          <cell r="AB1171">
            <v>0.3</v>
          </cell>
          <cell r="AC1171">
            <v>0.15</v>
          </cell>
          <cell r="AD1171">
            <v>0.08</v>
          </cell>
          <cell r="AE1171">
            <v>1.1000000000000001</v>
          </cell>
          <cell r="AF1171">
            <v>2.5</v>
          </cell>
          <cell r="AG1171">
            <v>1.4</v>
          </cell>
          <cell r="AH1171">
            <v>0.1</v>
          </cell>
          <cell r="AI1171">
            <v>0.75</v>
          </cell>
          <cell r="AJ1171">
            <v>0</v>
          </cell>
          <cell r="AK1171">
            <v>1</v>
          </cell>
          <cell r="AL1171">
            <v>2.6</v>
          </cell>
          <cell r="AM1171">
            <v>1010</v>
          </cell>
          <cell r="AN1171">
            <v>61</v>
          </cell>
          <cell r="AO1171">
            <v>14</v>
          </cell>
          <cell r="AP1171">
            <v>99</v>
          </cell>
          <cell r="AQ1171">
            <v>4</v>
          </cell>
          <cell r="AR1171">
            <v>1</v>
          </cell>
          <cell r="AS1171">
            <v>0.5</v>
          </cell>
          <cell r="AU1171">
            <v>13</v>
          </cell>
        </row>
        <row r="1172">
          <cell r="A1172">
            <v>366</v>
          </cell>
          <cell r="B1172" t="str">
            <v>Salsicha tipo Frankfurt frita (escorrido o óleo) sem adição de sal</v>
          </cell>
          <cell r="C1172" t="str">
            <v>Pratos compostos</v>
          </cell>
          <cell r="D1172" t="str">
            <v>Pratos, incl. refeições prontas a comer (excluindo sopas e saladas)</v>
          </cell>
          <cell r="E1172" t="str">
            <v>Pratos, excluindo pratos  de massa ou arroz, sanduíches e pizza</v>
          </cell>
          <cell r="F1172">
            <v>201</v>
          </cell>
          <cell r="G1172">
            <v>832</v>
          </cell>
          <cell r="H1172">
            <v>16.5</v>
          </cell>
          <cell r="I1172">
            <v>4.9000000000000004</v>
          </cell>
          <cell r="J1172">
            <v>6</v>
          </cell>
          <cell r="K1172">
            <v>2.8</v>
          </cell>
          <cell r="L1172">
            <v>2.6</v>
          </cell>
          <cell r="M1172">
            <v>0</v>
          </cell>
          <cell r="N1172">
            <v>2.8</v>
          </cell>
          <cell r="O1172">
            <v>1.4</v>
          </cell>
          <cell r="P1172">
            <v>0</v>
          </cell>
          <cell r="Q1172">
            <v>1.4</v>
          </cell>
          <cell r="R1172">
            <v>0.1</v>
          </cell>
          <cell r="S1172">
            <v>10.199999999999999</v>
          </cell>
          <cell r="T1172">
            <v>2.6</v>
          </cell>
          <cell r="U1172">
            <v>0</v>
          </cell>
          <cell r="V1172">
            <v>67.8</v>
          </cell>
          <cell r="W1172">
            <v>0</v>
          </cell>
          <cell r="X1172">
            <v>52</v>
          </cell>
          <cell r="Y1172">
            <v>0</v>
          </cell>
          <cell r="Z1172">
            <v>0</v>
          </cell>
          <cell r="AA1172">
            <v>0</v>
          </cell>
          <cell r="AB1172">
            <v>0.3</v>
          </cell>
          <cell r="AC1172">
            <v>0.12</v>
          </cell>
          <cell r="AD1172">
            <v>0.09</v>
          </cell>
          <cell r="AE1172">
            <v>1.1000000000000001</v>
          </cell>
          <cell r="AF1172">
            <v>2.7</v>
          </cell>
          <cell r="AG1172">
            <v>1.6</v>
          </cell>
          <cell r="AH1172">
            <v>0.09</v>
          </cell>
          <cell r="AI1172">
            <v>0.8</v>
          </cell>
          <cell r="AJ1172">
            <v>0</v>
          </cell>
          <cell r="AK1172">
            <v>1</v>
          </cell>
          <cell r="AL1172">
            <v>2.7</v>
          </cell>
          <cell r="AM1172">
            <v>1050</v>
          </cell>
          <cell r="AN1172">
            <v>60</v>
          </cell>
          <cell r="AO1172">
            <v>16</v>
          </cell>
          <cell r="AP1172">
            <v>110</v>
          </cell>
          <cell r="AQ1172">
            <v>5</v>
          </cell>
          <cell r="AR1172">
            <v>1.2</v>
          </cell>
          <cell r="AS1172">
            <v>0.6</v>
          </cell>
          <cell r="AU1172">
            <v>13</v>
          </cell>
        </row>
        <row r="1173">
          <cell r="A1173">
            <v>365</v>
          </cell>
          <cell r="B1173" t="str">
            <v>Salsicha tipo Frankfurt grelhada sem adição de sal</v>
          </cell>
          <cell r="C1173" t="str">
            <v>Pratos compostos</v>
          </cell>
          <cell r="D1173" t="str">
            <v>Pratos, incl. refeições prontas a comer (excluindo sopas e saladas)</v>
          </cell>
          <cell r="E1173" t="str">
            <v>Pratos, excluindo pratos  de massa ou arroz, sanduíches e pizza</v>
          </cell>
          <cell r="F1173">
            <v>211</v>
          </cell>
          <cell r="G1173">
            <v>877</v>
          </cell>
          <cell r="H1173">
            <v>16.7</v>
          </cell>
          <cell r="I1173">
            <v>5.4</v>
          </cell>
          <cell r="J1173">
            <v>6.5</v>
          </cell>
          <cell r="K1173">
            <v>1.8</v>
          </cell>
          <cell r="L1173">
            <v>1.6</v>
          </cell>
          <cell r="M1173">
            <v>0</v>
          </cell>
          <cell r="N1173">
            <v>3.2</v>
          </cell>
          <cell r="O1173">
            <v>1.6</v>
          </cell>
          <cell r="P1173">
            <v>0</v>
          </cell>
          <cell r="Q1173">
            <v>1.6</v>
          </cell>
          <cell r="R1173">
            <v>0.1</v>
          </cell>
          <cell r="S1173">
            <v>12</v>
          </cell>
          <cell r="T1173">
            <v>3</v>
          </cell>
          <cell r="U1173">
            <v>0</v>
          </cell>
          <cell r="V1173">
            <v>65</v>
          </cell>
          <cell r="W1173">
            <v>0</v>
          </cell>
          <cell r="X1173">
            <v>57</v>
          </cell>
          <cell r="Y1173">
            <v>0</v>
          </cell>
          <cell r="Z1173">
            <v>0</v>
          </cell>
          <cell r="AA1173">
            <v>0</v>
          </cell>
          <cell r="AB1173">
            <v>0.4</v>
          </cell>
          <cell r="AC1173">
            <v>0.15</v>
          </cell>
          <cell r="AD1173">
            <v>0.1</v>
          </cell>
          <cell r="AE1173">
            <v>1.3</v>
          </cell>
          <cell r="AF1173">
            <v>3.2</v>
          </cell>
          <cell r="AG1173">
            <v>1.9</v>
          </cell>
          <cell r="AH1173">
            <v>0.1</v>
          </cell>
          <cell r="AI1173">
            <v>1</v>
          </cell>
          <cell r="AJ1173">
            <v>0</v>
          </cell>
          <cell r="AK1173">
            <v>1</v>
          </cell>
          <cell r="AL1173">
            <v>3.1</v>
          </cell>
          <cell r="AM1173">
            <v>1210</v>
          </cell>
          <cell r="AN1173">
            <v>69</v>
          </cell>
          <cell r="AO1173">
            <v>19</v>
          </cell>
          <cell r="AP1173">
            <v>130</v>
          </cell>
          <cell r="AQ1173">
            <v>5</v>
          </cell>
          <cell r="AR1173">
            <v>1.3</v>
          </cell>
          <cell r="AS1173">
            <v>0.7</v>
          </cell>
          <cell r="AU1173">
            <v>13</v>
          </cell>
        </row>
        <row r="1174">
          <cell r="A1174">
            <v>1223</v>
          </cell>
          <cell r="B1174" t="str">
            <v>Sangue de porco, cru</v>
          </cell>
          <cell r="C1174" t="str">
            <v>Carne e produtos cárneos</v>
          </cell>
          <cell r="D1174" t="str">
            <v>Sangue de animal</v>
          </cell>
          <cell r="F1174">
            <v>72</v>
          </cell>
          <cell r="G1174">
            <v>304</v>
          </cell>
          <cell r="H1174">
            <v>0.4</v>
          </cell>
          <cell r="I1174">
            <v>0.1</v>
          </cell>
          <cell r="J1174">
            <v>0</v>
          </cell>
          <cell r="K1174">
            <v>0.2</v>
          </cell>
          <cell r="L1174">
            <v>0.09</v>
          </cell>
          <cell r="M1174">
            <v>0</v>
          </cell>
          <cell r="N1174">
            <v>0.4</v>
          </cell>
          <cell r="O1174">
            <v>0.1</v>
          </cell>
          <cell r="P1174">
            <v>0</v>
          </cell>
          <cell r="Q1174">
            <v>0</v>
          </cell>
          <cell r="R1174">
            <v>0</v>
          </cell>
          <cell r="S1174">
            <v>16.600000000000001</v>
          </cell>
          <cell r="T1174">
            <v>0.5</v>
          </cell>
          <cell r="U1174">
            <v>0</v>
          </cell>
          <cell r="V1174">
            <v>81</v>
          </cell>
          <cell r="W1174">
            <v>0</v>
          </cell>
          <cell r="X1174">
            <v>40</v>
          </cell>
          <cell r="Y1174">
            <v>28</v>
          </cell>
          <cell r="Z1174">
            <v>0</v>
          </cell>
          <cell r="AA1174">
            <v>0.1</v>
          </cell>
          <cell r="AB1174">
            <v>0.4</v>
          </cell>
          <cell r="AC1174">
            <v>0.09</v>
          </cell>
          <cell r="AD1174">
            <v>0.03</v>
          </cell>
          <cell r="AE1174">
            <v>0.6</v>
          </cell>
          <cell r="AF1174">
            <v>3.64</v>
          </cell>
          <cell r="AG1174">
            <v>3.04</v>
          </cell>
          <cell r="AH1174">
            <v>0.01</v>
          </cell>
          <cell r="AI1174">
            <v>0.6</v>
          </cell>
          <cell r="AJ1174">
            <v>0</v>
          </cell>
          <cell r="AK1174">
            <v>4</v>
          </cell>
          <cell r="AL1174">
            <v>1.6</v>
          </cell>
          <cell r="AM1174">
            <v>210</v>
          </cell>
          <cell r="AN1174">
            <v>210</v>
          </cell>
          <cell r="AO1174">
            <v>7</v>
          </cell>
          <cell r="AP1174">
            <v>62</v>
          </cell>
          <cell r="AQ1174">
            <v>5</v>
          </cell>
          <cell r="AR1174">
            <v>40</v>
          </cell>
          <cell r="AS1174">
            <v>0.3</v>
          </cell>
        </row>
        <row r="1175">
          <cell r="A1175">
            <v>1900000065</v>
          </cell>
          <cell r="B1175" t="str">
            <v>Sapateira crua</v>
          </cell>
          <cell r="C1175" t="str">
            <v>Peixes, mariscos, anfíbios, répteis e invertebrados</v>
          </cell>
          <cell r="D1175" t="str">
            <v>Crustáceos</v>
          </cell>
          <cell r="E1175" t="str">
            <v>Caranguejos, aranhas-marinhas</v>
          </cell>
          <cell r="F1175">
            <v>104</v>
          </cell>
          <cell r="G1175">
            <v>438</v>
          </cell>
          <cell r="H1175">
            <v>2.9</v>
          </cell>
          <cell r="I1175">
            <v>0.5</v>
          </cell>
          <cell r="J1175">
            <v>0.9</v>
          </cell>
          <cell r="K1175">
            <v>1.4</v>
          </cell>
          <cell r="L1175">
            <v>4.7E-2</v>
          </cell>
          <cell r="M1175">
            <v>0</v>
          </cell>
          <cell r="N1175">
            <v>0</v>
          </cell>
          <cell r="O1175">
            <v>0</v>
          </cell>
          <cell r="P1175">
            <v>0</v>
          </cell>
          <cell r="Q1175">
            <v>0</v>
          </cell>
          <cell r="R1175">
            <v>0</v>
          </cell>
          <cell r="S1175">
            <v>19.5</v>
          </cell>
          <cell r="T1175">
            <v>0.7</v>
          </cell>
          <cell r="U1175">
            <v>0</v>
          </cell>
          <cell r="V1175">
            <v>75.7</v>
          </cell>
          <cell r="W1175">
            <v>0</v>
          </cell>
          <cell r="X1175">
            <v>78</v>
          </cell>
          <cell r="Y1175">
            <v>2</v>
          </cell>
          <cell r="Z1175">
            <v>0</v>
          </cell>
          <cell r="AA1175">
            <v>0</v>
          </cell>
          <cell r="AB1175">
            <v>2.4</v>
          </cell>
          <cell r="AC1175">
            <v>0.1</v>
          </cell>
          <cell r="AD1175">
            <v>0.17</v>
          </cell>
          <cell r="AE1175">
            <v>2.4</v>
          </cell>
          <cell r="AF1175">
            <v>6.4</v>
          </cell>
          <cell r="AG1175">
            <v>4</v>
          </cell>
          <cell r="AH1175">
            <v>0.21</v>
          </cell>
          <cell r="AI1175">
            <v>9.5500000000000007</v>
          </cell>
          <cell r="AJ1175">
            <v>2.5</v>
          </cell>
          <cell r="AK1175">
            <v>25.9</v>
          </cell>
          <cell r="AL1175">
            <v>1.9</v>
          </cell>
          <cell r="AM1175">
            <v>280</v>
          </cell>
          <cell r="AN1175">
            <v>270</v>
          </cell>
          <cell r="AO1175">
            <v>84</v>
          </cell>
          <cell r="AP1175">
            <v>210</v>
          </cell>
          <cell r="AQ1175">
            <v>43</v>
          </cell>
          <cell r="AR1175">
            <v>1.7</v>
          </cell>
          <cell r="AS1175">
            <v>7.7</v>
          </cell>
          <cell r="AT1175">
            <v>82</v>
          </cell>
          <cell r="AU1175">
            <v>60</v>
          </cell>
        </row>
        <row r="1176">
          <cell r="A1176">
            <v>880</v>
          </cell>
          <cell r="B1176" t="str">
            <v>Sarda cozida</v>
          </cell>
          <cell r="C1176" t="str">
            <v>Peixes, mariscos, anfíbios, répteis e invertebrados</v>
          </cell>
          <cell r="D1176" t="str">
            <v>Peixe (músculo)</v>
          </cell>
          <cell r="E1176" t="str">
            <v>Peixe de mar</v>
          </cell>
          <cell r="F1176">
            <v>174</v>
          </cell>
          <cell r="G1176">
            <v>727</v>
          </cell>
          <cell r="H1176">
            <v>10.6</v>
          </cell>
          <cell r="I1176">
            <v>2.8</v>
          </cell>
          <cell r="J1176">
            <v>3.5</v>
          </cell>
          <cell r="K1176">
            <v>3.1</v>
          </cell>
          <cell r="L1176">
            <v>0.2</v>
          </cell>
          <cell r="M1176">
            <v>0.2</v>
          </cell>
          <cell r="N1176">
            <v>0</v>
          </cell>
          <cell r="O1176">
            <v>0</v>
          </cell>
          <cell r="P1176">
            <v>0</v>
          </cell>
          <cell r="Q1176">
            <v>0</v>
          </cell>
          <cell r="R1176">
            <v>0</v>
          </cell>
          <cell r="S1176">
            <v>19.7</v>
          </cell>
          <cell r="T1176">
            <v>0.8</v>
          </cell>
          <cell r="U1176">
            <v>0</v>
          </cell>
          <cell r="V1176">
            <v>67.7</v>
          </cell>
          <cell r="W1176">
            <v>0</v>
          </cell>
          <cell r="X1176">
            <v>48</v>
          </cell>
          <cell r="Y1176">
            <v>48</v>
          </cell>
          <cell r="Z1176">
            <v>0</v>
          </cell>
          <cell r="AA1176">
            <v>6.9</v>
          </cell>
          <cell r="AB1176">
            <v>1.1000000000000001</v>
          </cell>
          <cell r="AC1176">
            <v>0.09</v>
          </cell>
          <cell r="AD1176">
            <v>0.14000000000000001</v>
          </cell>
          <cell r="AE1176">
            <v>4.3</v>
          </cell>
          <cell r="AF1176">
            <v>8</v>
          </cell>
          <cell r="AG1176">
            <v>3.7</v>
          </cell>
          <cell r="AH1176">
            <v>0.32</v>
          </cell>
          <cell r="AI1176">
            <v>7.2</v>
          </cell>
          <cell r="AJ1176">
            <v>0</v>
          </cell>
          <cell r="AK1176">
            <v>11</v>
          </cell>
          <cell r="AL1176">
            <v>2</v>
          </cell>
          <cell r="AM1176">
            <v>330</v>
          </cell>
          <cell r="AN1176">
            <v>290</v>
          </cell>
          <cell r="AO1176">
            <v>60</v>
          </cell>
          <cell r="AP1176">
            <v>250</v>
          </cell>
          <cell r="AQ1176">
            <v>27</v>
          </cell>
          <cell r="AR1176">
            <v>0.1</v>
          </cell>
          <cell r="AS1176">
            <v>2.6</v>
          </cell>
        </row>
        <row r="1177">
          <cell r="A1177">
            <v>879</v>
          </cell>
          <cell r="B1177" t="str">
            <v>Sarda crua</v>
          </cell>
          <cell r="C1177" t="str">
            <v>Peixes, mariscos, anfíbios, répteis e invertebrados</v>
          </cell>
          <cell r="D1177" t="str">
            <v>Peixe (músculo)</v>
          </cell>
          <cell r="E1177" t="str">
            <v>Peixe de mar</v>
          </cell>
          <cell r="F1177">
            <v>181</v>
          </cell>
          <cell r="G1177">
            <v>756</v>
          </cell>
          <cell r="H1177">
            <v>11.7</v>
          </cell>
          <cell r="I1177">
            <v>3.1</v>
          </cell>
          <cell r="J1177">
            <v>3.8</v>
          </cell>
          <cell r="K1177">
            <v>3.5</v>
          </cell>
          <cell r="L1177">
            <v>0.2</v>
          </cell>
          <cell r="M1177">
            <v>0.3</v>
          </cell>
          <cell r="N1177">
            <v>0</v>
          </cell>
          <cell r="O1177">
            <v>0</v>
          </cell>
          <cell r="P1177">
            <v>0</v>
          </cell>
          <cell r="Q1177">
            <v>0</v>
          </cell>
          <cell r="R1177">
            <v>0</v>
          </cell>
          <cell r="S1177">
            <v>19</v>
          </cell>
          <cell r="T1177">
            <v>0.2</v>
          </cell>
          <cell r="U1177">
            <v>0</v>
          </cell>
          <cell r="V1177">
            <v>67.099999999999994</v>
          </cell>
          <cell r="W1177">
            <v>0</v>
          </cell>
          <cell r="X1177">
            <v>45</v>
          </cell>
          <cell r="Y1177">
            <v>64</v>
          </cell>
          <cell r="Z1177">
            <v>0</v>
          </cell>
          <cell r="AA1177">
            <v>9.3000000000000007</v>
          </cell>
          <cell r="AB1177">
            <v>1.5</v>
          </cell>
          <cell r="AC1177">
            <v>0.11</v>
          </cell>
          <cell r="AD1177">
            <v>0.19</v>
          </cell>
          <cell r="AE1177">
            <v>5.8</v>
          </cell>
          <cell r="AF1177">
            <v>9.3000000000000007</v>
          </cell>
          <cell r="AG1177">
            <v>3.5</v>
          </cell>
          <cell r="AH1177">
            <v>0.43</v>
          </cell>
          <cell r="AI1177">
            <v>8.4</v>
          </cell>
          <cell r="AJ1177">
            <v>0</v>
          </cell>
          <cell r="AK1177">
            <v>15</v>
          </cell>
          <cell r="AL1177">
            <v>1.3</v>
          </cell>
          <cell r="AM1177">
            <v>76</v>
          </cell>
          <cell r="AN1177">
            <v>370</v>
          </cell>
          <cell r="AO1177">
            <v>56</v>
          </cell>
          <cell r="AP1177">
            <v>270</v>
          </cell>
          <cell r="AQ1177">
            <v>30</v>
          </cell>
          <cell r="AR1177">
            <v>0.1</v>
          </cell>
          <cell r="AS1177">
            <v>2.7</v>
          </cell>
        </row>
        <row r="1178">
          <cell r="A1178">
            <v>881</v>
          </cell>
          <cell r="B1178" t="str">
            <v>Sarda grelhada</v>
          </cell>
          <cell r="C1178" t="str">
            <v>Peixes, mariscos, anfíbios, répteis e invertebrados</v>
          </cell>
          <cell r="D1178" t="str">
            <v>Peixe (músculo)</v>
          </cell>
          <cell r="E1178" t="str">
            <v>Peixe de mar</v>
          </cell>
          <cell r="F1178">
            <v>191</v>
          </cell>
          <cell r="G1178">
            <v>797</v>
          </cell>
          <cell r="H1178">
            <v>11.2</v>
          </cell>
          <cell r="I1178">
            <v>3</v>
          </cell>
          <cell r="J1178">
            <v>3.6</v>
          </cell>
          <cell r="K1178">
            <v>3.4</v>
          </cell>
          <cell r="L1178">
            <v>0.2</v>
          </cell>
          <cell r="M1178">
            <v>0.2</v>
          </cell>
          <cell r="N1178">
            <v>0</v>
          </cell>
          <cell r="O1178">
            <v>0</v>
          </cell>
          <cell r="P1178">
            <v>0</v>
          </cell>
          <cell r="Q1178">
            <v>0</v>
          </cell>
          <cell r="R1178">
            <v>0</v>
          </cell>
          <cell r="S1178">
            <v>22.5</v>
          </cell>
          <cell r="T1178">
            <v>1</v>
          </cell>
          <cell r="U1178">
            <v>0</v>
          </cell>
          <cell r="V1178">
            <v>64</v>
          </cell>
          <cell r="W1178">
            <v>0</v>
          </cell>
          <cell r="X1178">
            <v>53</v>
          </cell>
          <cell r="Y1178">
            <v>64</v>
          </cell>
          <cell r="Z1178">
            <v>0</v>
          </cell>
          <cell r="AA1178">
            <v>9.3000000000000007</v>
          </cell>
          <cell r="AB1178">
            <v>1.5</v>
          </cell>
          <cell r="AC1178">
            <v>0.11</v>
          </cell>
          <cell r="AD1178">
            <v>0.22</v>
          </cell>
          <cell r="AE1178">
            <v>6.5</v>
          </cell>
          <cell r="AF1178">
            <v>11</v>
          </cell>
          <cell r="AG1178">
            <v>4.2</v>
          </cell>
          <cell r="AH1178">
            <v>0.38</v>
          </cell>
          <cell r="AI1178">
            <v>8.4</v>
          </cell>
          <cell r="AJ1178">
            <v>0</v>
          </cell>
          <cell r="AK1178">
            <v>15</v>
          </cell>
          <cell r="AL1178">
            <v>2.2999999999999998</v>
          </cell>
          <cell r="AM1178">
            <v>390</v>
          </cell>
          <cell r="AN1178">
            <v>390</v>
          </cell>
          <cell r="AO1178">
            <v>70</v>
          </cell>
          <cell r="AP1178">
            <v>310</v>
          </cell>
          <cell r="AQ1178">
            <v>33</v>
          </cell>
          <cell r="AR1178">
            <v>0.1</v>
          </cell>
          <cell r="AS1178">
            <v>2.8</v>
          </cell>
        </row>
        <row r="1179">
          <cell r="A1179">
            <v>1130</v>
          </cell>
          <cell r="B1179" t="str">
            <v>Sardinha frita</v>
          </cell>
          <cell r="C1179" t="str">
            <v>Peixes, mariscos, anfíbios, répteis e invertebrados</v>
          </cell>
          <cell r="D1179" t="str">
            <v>Peixe (músculo)</v>
          </cell>
          <cell r="E1179" t="str">
            <v>Peixe de mar</v>
          </cell>
          <cell r="F1179">
            <v>300</v>
          </cell>
          <cell r="G1179">
            <v>1250</v>
          </cell>
          <cell r="H1179">
            <v>19.399999999999999</v>
          </cell>
          <cell r="I1179">
            <v>5.5</v>
          </cell>
          <cell r="J1179">
            <v>4.7</v>
          </cell>
          <cell r="K1179">
            <v>6.6</v>
          </cell>
          <cell r="L1179">
            <v>0.63400000000000001</v>
          </cell>
          <cell r="M1179">
            <v>0.6</v>
          </cell>
          <cell r="N1179">
            <v>8.6999999999999993</v>
          </cell>
          <cell r="O1179">
            <v>0.2</v>
          </cell>
          <cell r="P1179">
            <v>0</v>
          </cell>
          <cell r="Q1179">
            <v>8.5</v>
          </cell>
          <cell r="R1179">
            <v>0.3</v>
          </cell>
          <cell r="S1179">
            <v>22.5</v>
          </cell>
          <cell r="T1179">
            <v>1</v>
          </cell>
          <cell r="U1179">
            <v>0</v>
          </cell>
          <cell r="V1179">
            <v>46.1</v>
          </cell>
          <cell r="W1179">
            <v>0</v>
          </cell>
          <cell r="X1179">
            <v>24</v>
          </cell>
          <cell r="Y1179">
            <v>55</v>
          </cell>
          <cell r="Z1179">
            <v>0</v>
          </cell>
          <cell r="AA1179">
            <v>25</v>
          </cell>
          <cell r="AB1179">
            <v>0.81</v>
          </cell>
          <cell r="AC1179">
            <v>0.02</v>
          </cell>
          <cell r="AD1179">
            <v>0.1</v>
          </cell>
          <cell r="AE1179">
            <v>5.3</v>
          </cell>
          <cell r="AF1179">
            <v>9.4700000000000006</v>
          </cell>
          <cell r="AG1179">
            <v>4.18</v>
          </cell>
          <cell r="AH1179">
            <v>0.69</v>
          </cell>
          <cell r="AI1179">
            <v>12</v>
          </cell>
          <cell r="AJ1179">
            <v>0</v>
          </cell>
          <cell r="AK1179">
            <v>20</v>
          </cell>
          <cell r="AL1179">
            <v>2.84</v>
          </cell>
          <cell r="AM1179">
            <v>400</v>
          </cell>
          <cell r="AN1179">
            <v>450</v>
          </cell>
          <cell r="AO1179">
            <v>88</v>
          </cell>
          <cell r="AP1179">
            <v>380</v>
          </cell>
          <cell r="AQ1179">
            <v>43</v>
          </cell>
          <cell r="AR1179">
            <v>1.3</v>
          </cell>
          <cell r="AS1179">
            <v>2</v>
          </cell>
        </row>
        <row r="1180">
          <cell r="A1180">
            <v>882</v>
          </cell>
          <cell r="B1180" t="str">
            <v>Sardinha gorda crua</v>
          </cell>
          <cell r="C1180" t="str">
            <v>Peixes, mariscos, anfíbios, répteis e invertebrados</v>
          </cell>
          <cell r="D1180" t="str">
            <v>Peixe (músculo)</v>
          </cell>
          <cell r="E1180" t="str">
            <v>Peixe de mar</v>
          </cell>
          <cell r="F1180">
            <v>221</v>
          </cell>
          <cell r="G1180">
            <v>920</v>
          </cell>
          <cell r="H1180">
            <v>16.399999999999999</v>
          </cell>
          <cell r="I1180">
            <v>4.7</v>
          </cell>
          <cell r="J1180">
            <v>4</v>
          </cell>
          <cell r="K1180">
            <v>5.6</v>
          </cell>
          <cell r="L1180">
            <v>0.5</v>
          </cell>
          <cell r="M1180">
            <v>0.5</v>
          </cell>
          <cell r="N1180">
            <v>0</v>
          </cell>
          <cell r="O1180">
            <v>0</v>
          </cell>
          <cell r="P1180">
            <v>0</v>
          </cell>
          <cell r="Q1180">
            <v>0</v>
          </cell>
          <cell r="R1180">
            <v>0</v>
          </cell>
          <cell r="S1180">
            <v>18.399999999999999</v>
          </cell>
          <cell r="T1180">
            <v>0.2</v>
          </cell>
          <cell r="U1180">
            <v>0</v>
          </cell>
          <cell r="V1180">
            <v>63.4</v>
          </cell>
          <cell r="W1180">
            <v>0</v>
          </cell>
          <cell r="X1180">
            <v>20</v>
          </cell>
          <cell r="Y1180">
            <v>47</v>
          </cell>
          <cell r="Z1180">
            <v>0</v>
          </cell>
          <cell r="AA1180">
            <v>21</v>
          </cell>
          <cell r="AB1180">
            <v>0.66</v>
          </cell>
          <cell r="AC1180">
            <v>0.01</v>
          </cell>
          <cell r="AD1180">
            <v>0.08</v>
          </cell>
          <cell r="AE1180">
            <v>4.4000000000000004</v>
          </cell>
          <cell r="AF1180">
            <v>7.8</v>
          </cell>
          <cell r="AG1180">
            <v>3.4</v>
          </cell>
          <cell r="AH1180">
            <v>0.56999999999999995</v>
          </cell>
          <cell r="AI1180">
            <v>10</v>
          </cell>
          <cell r="AJ1180">
            <v>0</v>
          </cell>
          <cell r="AK1180">
            <v>15</v>
          </cell>
          <cell r="AL1180">
            <v>1.7</v>
          </cell>
          <cell r="AM1180">
            <v>65</v>
          </cell>
          <cell r="AN1180">
            <v>370</v>
          </cell>
          <cell r="AO1180">
            <v>72</v>
          </cell>
          <cell r="AP1180">
            <v>310</v>
          </cell>
          <cell r="AQ1180">
            <v>31</v>
          </cell>
          <cell r="AR1180">
            <v>1</v>
          </cell>
          <cell r="AS1180">
            <v>1.6</v>
          </cell>
        </row>
        <row r="1181">
          <cell r="A1181">
            <v>884</v>
          </cell>
          <cell r="B1181" t="str">
            <v>Sardinha gorda frita</v>
          </cell>
          <cell r="C1181" t="str">
            <v>Peixes, mariscos, anfíbios, répteis e invertebrados</v>
          </cell>
          <cell r="D1181" t="str">
            <v>Peixe (músculo)</v>
          </cell>
          <cell r="E1181" t="str">
            <v>Peixe de mar</v>
          </cell>
          <cell r="F1181">
            <v>247</v>
          </cell>
          <cell r="G1181">
            <v>1030</v>
          </cell>
          <cell r="H1181">
            <v>15.6</v>
          </cell>
          <cell r="I1181">
            <v>4.5</v>
          </cell>
          <cell r="J1181">
            <v>3</v>
          </cell>
          <cell r="K1181">
            <v>6.5</v>
          </cell>
          <cell r="L1181">
            <v>2.2999999999999998</v>
          </cell>
          <cell r="M1181">
            <v>0.4</v>
          </cell>
          <cell r="N1181">
            <v>3.5</v>
          </cell>
          <cell r="O1181">
            <v>0</v>
          </cell>
          <cell r="P1181">
            <v>0</v>
          </cell>
          <cell r="Q1181">
            <v>3.5</v>
          </cell>
          <cell r="R1181">
            <v>0.1</v>
          </cell>
          <cell r="S1181">
            <v>23</v>
          </cell>
          <cell r="T1181">
            <v>0.9</v>
          </cell>
          <cell r="U1181">
            <v>0</v>
          </cell>
          <cell r="V1181">
            <v>55.6</v>
          </cell>
          <cell r="W1181">
            <v>0</v>
          </cell>
          <cell r="X1181">
            <v>39</v>
          </cell>
          <cell r="Y1181">
            <v>45</v>
          </cell>
          <cell r="Z1181">
            <v>0</v>
          </cell>
          <cell r="AA1181">
            <v>20</v>
          </cell>
          <cell r="AB1181">
            <v>2.4</v>
          </cell>
          <cell r="AC1181">
            <v>0.01</v>
          </cell>
          <cell r="AD1181">
            <v>0.08</v>
          </cell>
          <cell r="AE1181">
            <v>4.9000000000000004</v>
          </cell>
          <cell r="AF1181">
            <v>9.1999999999999993</v>
          </cell>
          <cell r="AG1181">
            <v>4.3</v>
          </cell>
          <cell r="AH1181">
            <v>0.56000000000000005</v>
          </cell>
          <cell r="AI1181">
            <v>11</v>
          </cell>
          <cell r="AJ1181">
            <v>0</v>
          </cell>
          <cell r="AK1181">
            <v>15</v>
          </cell>
          <cell r="AL1181">
            <v>2.2999999999999998</v>
          </cell>
          <cell r="AM1181">
            <v>360</v>
          </cell>
          <cell r="AN1181">
            <v>380</v>
          </cell>
          <cell r="AO1181">
            <v>88</v>
          </cell>
          <cell r="AP1181">
            <v>350</v>
          </cell>
          <cell r="AQ1181">
            <v>35</v>
          </cell>
          <cell r="AR1181">
            <v>1.1000000000000001</v>
          </cell>
          <cell r="AS1181">
            <v>1.9</v>
          </cell>
          <cell r="AU1181">
            <v>21</v>
          </cell>
        </row>
        <row r="1182">
          <cell r="A1182">
            <v>883</v>
          </cell>
          <cell r="B1182" t="str">
            <v>Sardinha gorda grelhada</v>
          </cell>
          <cell r="C1182" t="str">
            <v>Peixes, mariscos, anfíbios, répteis e invertebrados</v>
          </cell>
          <cell r="D1182" t="str">
            <v>Peixe (músculo)</v>
          </cell>
          <cell r="E1182" t="str">
            <v>Peixe de mar</v>
          </cell>
          <cell r="F1182">
            <v>211</v>
          </cell>
          <cell r="G1182">
            <v>880</v>
          </cell>
          <cell r="H1182">
            <v>12.3</v>
          </cell>
          <cell r="I1182">
            <v>4.4000000000000004</v>
          </cell>
          <cell r="J1182">
            <v>2</v>
          </cell>
          <cell r="K1182">
            <v>4.5</v>
          </cell>
          <cell r="L1182">
            <v>0.3</v>
          </cell>
          <cell r="M1182">
            <v>0.4</v>
          </cell>
          <cell r="N1182">
            <v>0</v>
          </cell>
          <cell r="O1182">
            <v>0</v>
          </cell>
          <cell r="P1182">
            <v>0</v>
          </cell>
          <cell r="Q1182">
            <v>0</v>
          </cell>
          <cell r="R1182">
            <v>0</v>
          </cell>
          <cell r="S1182">
            <v>25</v>
          </cell>
          <cell r="T1182">
            <v>1</v>
          </cell>
          <cell r="U1182">
            <v>0</v>
          </cell>
          <cell r="V1182">
            <v>58.8</v>
          </cell>
          <cell r="W1182">
            <v>0</v>
          </cell>
          <cell r="X1182">
            <v>43</v>
          </cell>
          <cell r="Y1182">
            <v>50</v>
          </cell>
          <cell r="Z1182">
            <v>0</v>
          </cell>
          <cell r="AA1182">
            <v>23</v>
          </cell>
          <cell r="AB1182">
            <v>0.71</v>
          </cell>
          <cell r="AC1182">
            <v>0.01</v>
          </cell>
          <cell r="AD1182">
            <v>0.1</v>
          </cell>
          <cell r="AE1182">
            <v>5.3</v>
          </cell>
          <cell r="AF1182">
            <v>10</v>
          </cell>
          <cell r="AG1182">
            <v>4.7</v>
          </cell>
          <cell r="AH1182">
            <v>0.61</v>
          </cell>
          <cell r="AI1182">
            <v>12</v>
          </cell>
          <cell r="AJ1182">
            <v>0</v>
          </cell>
          <cell r="AK1182">
            <v>16</v>
          </cell>
          <cell r="AL1182">
            <v>2.9</v>
          </cell>
          <cell r="AM1182">
            <v>400</v>
          </cell>
          <cell r="AN1182">
            <v>420</v>
          </cell>
          <cell r="AO1182">
            <v>97</v>
          </cell>
          <cell r="AP1182">
            <v>380</v>
          </cell>
          <cell r="AQ1182">
            <v>38</v>
          </cell>
          <cell r="AR1182">
            <v>1.1000000000000001</v>
          </cell>
          <cell r="AS1182">
            <v>2</v>
          </cell>
          <cell r="AU1182">
            <v>21</v>
          </cell>
        </row>
        <row r="1183">
          <cell r="A1183">
            <v>890</v>
          </cell>
          <cell r="B1183" t="str">
            <v>Sardinha meio gorda conserva em água, sem espinha e sem pele</v>
          </cell>
          <cell r="C1183" t="str">
            <v>Peixes, mariscos, anfíbios, répteis e invertebrados</v>
          </cell>
          <cell r="D1183" t="str">
            <v>Peixe e produtos da pesca processados</v>
          </cell>
          <cell r="E1183" t="str">
            <v>Peixe processado ou conservado (incluindo vísceras processadas)</v>
          </cell>
          <cell r="F1183">
            <v>174</v>
          </cell>
          <cell r="G1183">
            <v>729</v>
          </cell>
          <cell r="H1183">
            <v>9.6</v>
          </cell>
          <cell r="I1183">
            <v>2.8</v>
          </cell>
          <cell r="J1183">
            <v>2.2999999999999998</v>
          </cell>
          <cell r="K1183">
            <v>3.3</v>
          </cell>
          <cell r="L1183">
            <v>0.3</v>
          </cell>
          <cell r="M1183">
            <v>0.3</v>
          </cell>
          <cell r="N1183">
            <v>0</v>
          </cell>
          <cell r="O1183">
            <v>0</v>
          </cell>
          <cell r="P1183">
            <v>0</v>
          </cell>
          <cell r="Q1183">
            <v>0</v>
          </cell>
          <cell r="R1183">
            <v>0</v>
          </cell>
          <cell r="S1183">
            <v>22</v>
          </cell>
          <cell r="T1183">
            <v>0.1</v>
          </cell>
          <cell r="U1183">
            <v>0</v>
          </cell>
          <cell r="V1183">
            <v>65.7</v>
          </cell>
          <cell r="W1183">
            <v>0</v>
          </cell>
          <cell r="X1183">
            <v>60</v>
          </cell>
          <cell r="Y1183">
            <v>9</v>
          </cell>
          <cell r="Z1183">
            <v>0</v>
          </cell>
          <cell r="AA1183">
            <v>9.8000000000000007</v>
          </cell>
          <cell r="AB1183">
            <v>2.2000000000000002</v>
          </cell>
          <cell r="AC1183">
            <v>0.01</v>
          </cell>
          <cell r="AD1183">
            <v>0.04</v>
          </cell>
          <cell r="AE1183">
            <v>5.5</v>
          </cell>
          <cell r="AF1183">
            <v>9.6</v>
          </cell>
          <cell r="AG1183">
            <v>4.0999999999999996</v>
          </cell>
          <cell r="AH1183">
            <v>0.19</v>
          </cell>
          <cell r="AI1183">
            <v>13</v>
          </cell>
          <cell r="AJ1183">
            <v>0</v>
          </cell>
          <cell r="AK1183">
            <v>15</v>
          </cell>
          <cell r="AL1183">
            <v>2</v>
          </cell>
          <cell r="AM1183">
            <v>46</v>
          </cell>
          <cell r="AN1183">
            <v>320</v>
          </cell>
          <cell r="AO1183">
            <v>47</v>
          </cell>
          <cell r="AP1183">
            <v>220</v>
          </cell>
          <cell r="AQ1183">
            <v>28</v>
          </cell>
          <cell r="AR1183">
            <v>2.6</v>
          </cell>
          <cell r="AS1183">
            <v>1.4</v>
          </cell>
          <cell r="AU1183">
            <v>24</v>
          </cell>
        </row>
        <row r="1184">
          <cell r="A1184">
            <v>888</v>
          </cell>
          <cell r="B1184" t="str">
            <v>Sardinha meio gorda conserva em azeite</v>
          </cell>
          <cell r="C1184" t="str">
            <v>Peixes, mariscos, anfíbios, répteis e invertebrados</v>
          </cell>
          <cell r="D1184" t="str">
            <v>Peixe e produtos da pesca processados</v>
          </cell>
          <cell r="E1184" t="str">
            <v>Peixe processado ou conservado (incluindo vísceras processadas)</v>
          </cell>
          <cell r="F1184">
            <v>204</v>
          </cell>
          <cell r="G1184">
            <v>852</v>
          </cell>
          <cell r="H1184">
            <v>12</v>
          </cell>
          <cell r="I1184">
            <v>3</v>
          </cell>
          <cell r="J1184">
            <v>5.7</v>
          </cell>
          <cell r="K1184">
            <v>2.8</v>
          </cell>
          <cell r="L1184">
            <v>0.4</v>
          </cell>
          <cell r="M1184">
            <v>0.3</v>
          </cell>
          <cell r="N1184">
            <v>0</v>
          </cell>
          <cell r="O1184">
            <v>0</v>
          </cell>
          <cell r="P1184">
            <v>0</v>
          </cell>
          <cell r="Q1184">
            <v>0</v>
          </cell>
          <cell r="R1184">
            <v>0</v>
          </cell>
          <cell r="S1184">
            <v>24</v>
          </cell>
          <cell r="T1184">
            <v>0.5</v>
          </cell>
          <cell r="U1184">
            <v>0</v>
          </cell>
          <cell r="V1184">
            <v>60.2</v>
          </cell>
          <cell r="W1184">
            <v>0</v>
          </cell>
          <cell r="X1184">
            <v>65</v>
          </cell>
          <cell r="Y1184">
            <v>9</v>
          </cell>
          <cell r="Z1184">
            <v>0</v>
          </cell>
          <cell r="AA1184">
            <v>8.8000000000000007</v>
          </cell>
          <cell r="AB1184">
            <v>1.5</v>
          </cell>
          <cell r="AC1184">
            <v>0.01</v>
          </cell>
          <cell r="AD1184">
            <v>0.04</v>
          </cell>
          <cell r="AE1184">
            <v>6</v>
          </cell>
          <cell r="AF1184">
            <v>10</v>
          </cell>
          <cell r="AG1184">
            <v>4.5</v>
          </cell>
          <cell r="AH1184">
            <v>0.1</v>
          </cell>
          <cell r="AI1184">
            <v>14</v>
          </cell>
          <cell r="AJ1184">
            <v>0</v>
          </cell>
          <cell r="AK1184">
            <v>21</v>
          </cell>
          <cell r="AL1184">
            <v>3.2</v>
          </cell>
          <cell r="AM1184">
            <v>190</v>
          </cell>
          <cell r="AN1184">
            <v>370</v>
          </cell>
          <cell r="AO1184">
            <v>450</v>
          </cell>
          <cell r="AP1184">
            <v>640</v>
          </cell>
          <cell r="AQ1184">
            <v>42</v>
          </cell>
          <cell r="AR1184">
            <v>3</v>
          </cell>
          <cell r="AS1184">
            <v>2.5</v>
          </cell>
          <cell r="AU1184">
            <v>24</v>
          </cell>
        </row>
        <row r="1185">
          <cell r="A1185">
            <v>889</v>
          </cell>
          <cell r="B1185" t="str">
            <v>Sardinha meio gorda conserva em azeite (escorrido)</v>
          </cell>
          <cell r="C1185" t="str">
            <v>Peixes, mariscos, anfíbios, répteis e invertebrados</v>
          </cell>
          <cell r="D1185" t="str">
            <v>Peixe e produtos da pesca processados</v>
          </cell>
          <cell r="E1185" t="str">
            <v>Peixe processado ou conservado (incluindo vísceras processadas)</v>
          </cell>
          <cell r="F1185">
            <v>186</v>
          </cell>
          <cell r="G1185">
            <v>780</v>
          </cell>
          <cell r="H1185">
            <v>9</v>
          </cell>
          <cell r="I1185">
            <v>1.5</v>
          </cell>
          <cell r="J1185">
            <v>5</v>
          </cell>
          <cell r="K1185">
            <v>2.1</v>
          </cell>
          <cell r="L1185">
            <v>0.5</v>
          </cell>
          <cell r="M1185">
            <v>0.3</v>
          </cell>
          <cell r="N1185">
            <v>0</v>
          </cell>
          <cell r="O1185">
            <v>0</v>
          </cell>
          <cell r="P1185">
            <v>0</v>
          </cell>
          <cell r="Q1185">
            <v>0</v>
          </cell>
          <cell r="R1185">
            <v>0</v>
          </cell>
          <cell r="S1185">
            <v>26.3</v>
          </cell>
          <cell r="T1185">
            <v>0.4</v>
          </cell>
          <cell r="U1185">
            <v>0</v>
          </cell>
          <cell r="V1185">
            <v>62</v>
          </cell>
          <cell r="W1185">
            <v>0</v>
          </cell>
          <cell r="X1185">
            <v>60</v>
          </cell>
          <cell r="Y1185">
            <v>10</v>
          </cell>
          <cell r="Z1185">
            <v>0</v>
          </cell>
          <cell r="AA1185">
            <v>7</v>
          </cell>
          <cell r="AB1185">
            <v>0.7</v>
          </cell>
          <cell r="AC1185">
            <v>0.01</v>
          </cell>
          <cell r="AD1185">
            <v>0.04</v>
          </cell>
          <cell r="AE1185">
            <v>7</v>
          </cell>
          <cell r="AF1185">
            <v>12</v>
          </cell>
          <cell r="AG1185">
            <v>4.9000000000000004</v>
          </cell>
          <cell r="AH1185">
            <v>0.1</v>
          </cell>
          <cell r="AI1185">
            <v>13</v>
          </cell>
          <cell r="AJ1185">
            <v>0</v>
          </cell>
          <cell r="AK1185">
            <v>21</v>
          </cell>
          <cell r="AL1185">
            <v>1.8</v>
          </cell>
          <cell r="AM1185">
            <v>170</v>
          </cell>
          <cell r="AN1185">
            <v>420</v>
          </cell>
          <cell r="AO1185">
            <v>470</v>
          </cell>
          <cell r="AP1185">
            <v>640</v>
          </cell>
          <cell r="AQ1185">
            <v>25</v>
          </cell>
          <cell r="AR1185">
            <v>3.1</v>
          </cell>
          <cell r="AS1185">
            <v>2.7</v>
          </cell>
          <cell r="AU1185">
            <v>24</v>
          </cell>
        </row>
        <row r="1186">
          <cell r="A1186">
            <v>885</v>
          </cell>
          <cell r="B1186" t="str">
            <v>Sardinha meio gorda crua</v>
          </cell>
          <cell r="C1186" t="str">
            <v>Peixes, mariscos, anfíbios, répteis e invertebrados</v>
          </cell>
          <cell r="D1186" t="str">
            <v>Peixe (músculo)</v>
          </cell>
          <cell r="E1186" t="str">
            <v>Peixe de mar</v>
          </cell>
          <cell r="F1186">
            <v>158</v>
          </cell>
          <cell r="G1186">
            <v>658</v>
          </cell>
          <cell r="H1186">
            <v>9.1</v>
          </cell>
          <cell r="I1186">
            <v>2.5</v>
          </cell>
          <cell r="J1186">
            <v>2.2000000000000002</v>
          </cell>
          <cell r="K1186">
            <v>3.3</v>
          </cell>
          <cell r="L1186">
            <v>0.2</v>
          </cell>
          <cell r="M1186">
            <v>0.3</v>
          </cell>
          <cell r="N1186">
            <v>0</v>
          </cell>
          <cell r="O1186">
            <v>0</v>
          </cell>
          <cell r="P1186">
            <v>0</v>
          </cell>
          <cell r="Q1186">
            <v>0</v>
          </cell>
          <cell r="R1186">
            <v>0</v>
          </cell>
          <cell r="S1186">
            <v>18.899999999999999</v>
          </cell>
          <cell r="T1186">
            <v>0.2</v>
          </cell>
          <cell r="U1186">
            <v>0</v>
          </cell>
          <cell r="V1186">
            <v>68.900000000000006</v>
          </cell>
          <cell r="W1186">
            <v>0</v>
          </cell>
          <cell r="X1186">
            <v>28</v>
          </cell>
          <cell r="Y1186">
            <v>12</v>
          </cell>
          <cell r="Z1186">
            <v>0</v>
          </cell>
          <cell r="AA1186">
            <v>17</v>
          </cell>
          <cell r="AB1186">
            <v>0.25</v>
          </cell>
          <cell r="AC1186">
            <v>0.01</v>
          </cell>
          <cell r="AD1186">
            <v>0.14000000000000001</v>
          </cell>
          <cell r="AE1186">
            <v>6.2</v>
          </cell>
          <cell r="AF1186">
            <v>9.6999999999999993</v>
          </cell>
          <cell r="AG1186">
            <v>3.5</v>
          </cell>
          <cell r="AH1186">
            <v>0.41</v>
          </cell>
          <cell r="AI1186">
            <v>10</v>
          </cell>
          <cell r="AJ1186">
            <v>0</v>
          </cell>
          <cell r="AK1186">
            <v>24</v>
          </cell>
          <cell r="AL1186">
            <v>1.6</v>
          </cell>
          <cell r="AM1186">
            <v>65</v>
          </cell>
          <cell r="AN1186">
            <v>400</v>
          </cell>
          <cell r="AO1186">
            <v>70</v>
          </cell>
          <cell r="AP1186">
            <v>300</v>
          </cell>
          <cell r="AQ1186">
            <v>29</v>
          </cell>
          <cell r="AR1186">
            <v>1.7</v>
          </cell>
          <cell r="AS1186">
            <v>1.7</v>
          </cell>
        </row>
        <row r="1187">
          <cell r="A1187">
            <v>887</v>
          </cell>
          <cell r="B1187" t="str">
            <v>Sardinha meio gorda frita</v>
          </cell>
          <cell r="C1187" t="str">
            <v>Peixes, mariscos, anfíbios, répteis e invertebrados</v>
          </cell>
          <cell r="D1187" t="str">
            <v>Peixe (músculo)</v>
          </cell>
          <cell r="E1187" t="str">
            <v>Peixe de mar</v>
          </cell>
          <cell r="F1187">
            <v>174</v>
          </cell>
          <cell r="G1187">
            <v>726</v>
          </cell>
          <cell r="H1187">
            <v>10.199999999999999</v>
          </cell>
          <cell r="I1187">
            <v>2.2999999999999998</v>
          </cell>
          <cell r="J1187">
            <v>2.2999999999999998</v>
          </cell>
          <cell r="K1187">
            <v>4.4000000000000004</v>
          </cell>
          <cell r="L1187">
            <v>1.7</v>
          </cell>
          <cell r="M1187">
            <v>0.3</v>
          </cell>
          <cell r="N1187">
            <v>0.5</v>
          </cell>
          <cell r="O1187">
            <v>0</v>
          </cell>
          <cell r="P1187">
            <v>0</v>
          </cell>
          <cell r="Q1187">
            <v>0.5</v>
          </cell>
          <cell r="R1187">
            <v>0</v>
          </cell>
          <cell r="S1187">
            <v>20</v>
          </cell>
          <cell r="T1187">
            <v>0.8</v>
          </cell>
          <cell r="U1187">
            <v>0</v>
          </cell>
          <cell r="V1187">
            <v>66.8</v>
          </cell>
          <cell r="W1187">
            <v>0</v>
          </cell>
          <cell r="X1187">
            <v>29</v>
          </cell>
          <cell r="Y1187">
            <v>11</v>
          </cell>
          <cell r="Z1187">
            <v>0</v>
          </cell>
          <cell r="AA1187">
            <v>16</v>
          </cell>
          <cell r="AB1187">
            <v>2.1</v>
          </cell>
          <cell r="AC1187">
            <v>0.01</v>
          </cell>
          <cell r="AD1187">
            <v>0.13</v>
          </cell>
          <cell r="AE1187">
            <v>5.8</v>
          </cell>
          <cell r="AF1187">
            <v>9.5</v>
          </cell>
          <cell r="AG1187">
            <v>3.7</v>
          </cell>
          <cell r="AH1187">
            <v>0.34</v>
          </cell>
          <cell r="AI1187">
            <v>9.4</v>
          </cell>
          <cell r="AJ1187">
            <v>0</v>
          </cell>
          <cell r="AK1187">
            <v>20</v>
          </cell>
          <cell r="AL1187">
            <v>2.5</v>
          </cell>
          <cell r="AM1187">
            <v>310</v>
          </cell>
          <cell r="AN1187">
            <v>420</v>
          </cell>
          <cell r="AO1187">
            <v>73</v>
          </cell>
          <cell r="AP1187">
            <v>280</v>
          </cell>
          <cell r="AQ1187">
            <v>28</v>
          </cell>
          <cell r="AR1187">
            <v>1.5</v>
          </cell>
          <cell r="AS1187">
            <v>1.8</v>
          </cell>
          <cell r="AU1187">
            <v>21</v>
          </cell>
        </row>
        <row r="1188">
          <cell r="A1188">
            <v>886</v>
          </cell>
          <cell r="B1188" t="str">
            <v>Sardinha meio gorda grelhada</v>
          </cell>
          <cell r="C1188" t="str">
            <v>Peixes, mariscos, anfíbios, répteis e invertebrados</v>
          </cell>
          <cell r="D1188" t="str">
            <v>Peixe (músculo)</v>
          </cell>
          <cell r="E1188" t="str">
            <v>Peixe de mar</v>
          </cell>
          <cell r="F1188">
            <v>168</v>
          </cell>
          <cell r="G1188">
            <v>707</v>
          </cell>
          <cell r="H1188">
            <v>7.2</v>
          </cell>
          <cell r="I1188">
            <v>2.2000000000000002</v>
          </cell>
          <cell r="J1188">
            <v>1.4</v>
          </cell>
          <cell r="K1188">
            <v>2.7</v>
          </cell>
          <cell r="L1188">
            <v>0.1</v>
          </cell>
          <cell r="M1188">
            <v>0.2</v>
          </cell>
          <cell r="N1188">
            <v>0</v>
          </cell>
          <cell r="O1188">
            <v>0</v>
          </cell>
          <cell r="P1188">
            <v>0</v>
          </cell>
          <cell r="Q1188">
            <v>0</v>
          </cell>
          <cell r="R1188">
            <v>0</v>
          </cell>
          <cell r="S1188">
            <v>25.9</v>
          </cell>
          <cell r="T1188">
            <v>1</v>
          </cell>
          <cell r="U1188">
            <v>0</v>
          </cell>
          <cell r="V1188">
            <v>63.7</v>
          </cell>
          <cell r="W1188">
            <v>0</v>
          </cell>
          <cell r="X1188">
            <v>38</v>
          </cell>
          <cell r="Y1188">
            <v>9</v>
          </cell>
          <cell r="Z1188">
            <v>0</v>
          </cell>
          <cell r="AA1188">
            <v>11</v>
          </cell>
          <cell r="AB1188">
            <v>0.7</v>
          </cell>
          <cell r="AC1188">
            <v>0.05</v>
          </cell>
          <cell r="AD1188">
            <v>0.19</v>
          </cell>
          <cell r="AE1188">
            <v>8.4</v>
          </cell>
          <cell r="AF1188">
            <v>13</v>
          </cell>
          <cell r="AG1188">
            <v>4.8</v>
          </cell>
          <cell r="AH1188">
            <v>0.3</v>
          </cell>
          <cell r="AI1188">
            <v>9.3000000000000007</v>
          </cell>
          <cell r="AJ1188">
            <v>0</v>
          </cell>
          <cell r="AK1188">
            <v>31</v>
          </cell>
          <cell r="AL1188">
            <v>3.1</v>
          </cell>
          <cell r="AM1188">
            <v>390</v>
          </cell>
          <cell r="AN1188">
            <v>500</v>
          </cell>
          <cell r="AO1188">
            <v>67</v>
          </cell>
          <cell r="AP1188">
            <v>310</v>
          </cell>
          <cell r="AQ1188">
            <v>35</v>
          </cell>
          <cell r="AR1188">
            <v>1.9</v>
          </cell>
          <cell r="AS1188">
            <v>1.2</v>
          </cell>
          <cell r="AU1188">
            <v>21</v>
          </cell>
        </row>
        <row r="1189">
          <cell r="A1189">
            <v>2122000004</v>
          </cell>
          <cell r="B1189" t="str">
            <v>Seitan</v>
          </cell>
          <cell r="C1189" t="str">
            <v>Produtos para dietas não padronizadas, substitutos de alimentos e suplementos alimentares</v>
          </cell>
          <cell r="D1189" t="str">
            <v>Substitutos de carne e produtos lácteos</v>
          </cell>
          <cell r="E1189" t="str">
            <v>Substitutos da carne</v>
          </cell>
          <cell r="F1189">
            <v>139</v>
          </cell>
          <cell r="G1189">
            <v>587</v>
          </cell>
          <cell r="H1189">
            <v>1.7</v>
          </cell>
          <cell r="I1189">
            <v>0.3</v>
          </cell>
          <cell r="J1189">
            <v>0.9</v>
          </cell>
          <cell r="K1189">
            <v>0.4</v>
          </cell>
          <cell r="L1189">
            <v>0.4</v>
          </cell>
          <cell r="M1189">
            <v>0</v>
          </cell>
          <cell r="N1189">
            <v>5.4</v>
          </cell>
          <cell r="O1189">
            <v>0.3</v>
          </cell>
          <cell r="P1189">
            <v>0</v>
          </cell>
          <cell r="Q1189">
            <v>5.0999999999999996</v>
          </cell>
          <cell r="R1189">
            <v>0.7</v>
          </cell>
          <cell r="S1189">
            <v>25</v>
          </cell>
          <cell r="T1189">
            <v>0.5</v>
          </cell>
          <cell r="U1189">
            <v>0</v>
          </cell>
          <cell r="V1189">
            <v>67</v>
          </cell>
          <cell r="W1189">
            <v>0.2</v>
          </cell>
          <cell r="X1189">
            <v>0</v>
          </cell>
          <cell r="Y1189">
            <v>0</v>
          </cell>
          <cell r="Z1189">
            <v>0</v>
          </cell>
          <cell r="AA1189">
            <v>0</v>
          </cell>
          <cell r="AB1189">
            <v>0.51</v>
          </cell>
          <cell r="AC1189">
            <v>0</v>
          </cell>
          <cell r="AD1189">
            <v>0.03</v>
          </cell>
          <cell r="AE1189">
            <v>0</v>
          </cell>
          <cell r="AF1189">
            <v>5.2</v>
          </cell>
          <cell r="AG1189">
            <v>5.2</v>
          </cell>
          <cell r="AH1189">
            <v>0.08</v>
          </cell>
          <cell r="AI1189">
            <v>0</v>
          </cell>
          <cell r="AJ1189">
            <v>0</v>
          </cell>
          <cell r="AK1189">
            <v>14.7</v>
          </cell>
          <cell r="AL1189">
            <v>0.7</v>
          </cell>
          <cell r="AM1189">
            <v>190</v>
          </cell>
          <cell r="AN1189">
            <v>30</v>
          </cell>
          <cell r="AO1189">
            <v>20</v>
          </cell>
          <cell r="AP1189">
            <v>53</v>
          </cell>
          <cell r="AQ1189">
            <v>13</v>
          </cell>
          <cell r="AR1189">
            <v>1.3</v>
          </cell>
          <cell r="AS1189">
            <v>1.3</v>
          </cell>
        </row>
        <row r="1190">
          <cell r="A1190">
            <v>1900000036</v>
          </cell>
          <cell r="B1190" t="str">
            <v>Sementes de abóbora, cruas, secas, miolo</v>
          </cell>
          <cell r="C1190" t="str">
            <v>Leguminosas, frutos de casca rija, sementes oleaginosas e especiarias</v>
          </cell>
          <cell r="D1190" t="str">
            <v>Frutos de casca rija, sementes oleaginosas e frutos oleaginosos</v>
          </cell>
          <cell r="E1190" t="str">
            <v>Sementes oleaginosas</v>
          </cell>
          <cell r="F1190">
            <v>567</v>
          </cell>
          <cell r="G1190">
            <v>2350</v>
          </cell>
          <cell r="H1190">
            <v>46.4</v>
          </cell>
          <cell r="I1190">
            <v>8.5</v>
          </cell>
          <cell r="J1190">
            <v>15.3</v>
          </cell>
          <cell r="K1190">
            <v>20.399999999999999</v>
          </cell>
          <cell r="L1190">
            <v>19.5</v>
          </cell>
          <cell r="M1190">
            <v>0.1</v>
          </cell>
          <cell r="N1190">
            <v>10</v>
          </cell>
          <cell r="O1190">
            <v>2.2999999999999998</v>
          </cell>
          <cell r="P1190">
            <v>0</v>
          </cell>
          <cell r="Q1190">
            <v>7.7</v>
          </cell>
          <cell r="R1190">
            <v>10.8</v>
          </cell>
          <cell r="S1190">
            <v>22</v>
          </cell>
          <cell r="T1190">
            <v>0</v>
          </cell>
          <cell r="U1190">
            <v>0</v>
          </cell>
          <cell r="V1190">
            <v>6.1</v>
          </cell>
          <cell r="W1190">
            <v>0</v>
          </cell>
          <cell r="X1190">
            <v>0</v>
          </cell>
          <cell r="Y1190">
            <v>38</v>
          </cell>
          <cell r="Z1190">
            <v>4</v>
          </cell>
          <cell r="AA1190">
            <v>0</v>
          </cell>
          <cell r="AB1190">
            <v>0.25</v>
          </cell>
          <cell r="AC1190">
            <v>0.2</v>
          </cell>
          <cell r="AD1190">
            <v>0.11</v>
          </cell>
          <cell r="AE1190">
            <v>1.35</v>
          </cell>
          <cell r="AF1190">
            <v>8.4499999999999993</v>
          </cell>
          <cell r="AG1190">
            <v>7.1</v>
          </cell>
          <cell r="AH1190">
            <v>0.08</v>
          </cell>
          <cell r="AI1190">
            <v>0</v>
          </cell>
          <cell r="AJ1190">
            <v>0</v>
          </cell>
          <cell r="AK1190">
            <v>58</v>
          </cell>
          <cell r="AL1190">
            <v>4.7300000000000004</v>
          </cell>
          <cell r="AM1190">
            <v>13</v>
          </cell>
          <cell r="AN1190">
            <v>810</v>
          </cell>
          <cell r="AO1190">
            <v>66</v>
          </cell>
          <cell r="AP1190">
            <v>1040</v>
          </cell>
          <cell r="AQ1190">
            <v>480</v>
          </cell>
          <cell r="AR1190">
            <v>7.8</v>
          </cell>
          <cell r="AS1190">
            <v>4.0999999999999996</v>
          </cell>
          <cell r="AT1190">
            <v>14</v>
          </cell>
          <cell r="AU1190">
            <v>4.7</v>
          </cell>
        </row>
        <row r="1191">
          <cell r="A1191">
            <v>1900000041</v>
          </cell>
          <cell r="B1191" t="str">
            <v>Sementes de cânhamo secas</v>
          </cell>
          <cell r="C1191" t="str">
            <v>Leguminosas, frutos de casca rija, sementes oleaginosas e especiarias</v>
          </cell>
          <cell r="D1191" t="str">
            <v>Frutos de casca rija, sementes oleaginosas e frutos oleaginosos</v>
          </cell>
          <cell r="E1191" t="str">
            <v>Sementes oleaginosas</v>
          </cell>
          <cell r="F1191">
            <v>424</v>
          </cell>
          <cell r="G1191">
            <v>1760</v>
          </cell>
          <cell r="H1191">
            <v>27.9</v>
          </cell>
          <cell r="I1191">
            <v>2.9</v>
          </cell>
          <cell r="J1191">
            <v>3.5</v>
          </cell>
          <cell r="K1191">
            <v>19.399999999999999</v>
          </cell>
          <cell r="L1191">
            <v>15</v>
          </cell>
          <cell r="M1191">
            <v>0</v>
          </cell>
          <cell r="N1191">
            <v>2.4</v>
          </cell>
          <cell r="O1191">
            <v>2.2000000000000002</v>
          </cell>
          <cell r="P1191">
            <v>0</v>
          </cell>
          <cell r="Q1191">
            <v>0.1</v>
          </cell>
          <cell r="R1191">
            <v>22.7</v>
          </cell>
          <cell r="S1191">
            <v>29.5</v>
          </cell>
          <cell r="T1191">
            <v>0</v>
          </cell>
          <cell r="U1191">
            <v>0</v>
          </cell>
          <cell r="V1191">
            <v>5.9</v>
          </cell>
          <cell r="W1191">
            <v>0</v>
          </cell>
          <cell r="X1191">
            <v>0</v>
          </cell>
          <cell r="Y1191">
            <v>3</v>
          </cell>
          <cell r="Z1191">
            <v>20</v>
          </cell>
          <cell r="AA1191">
            <v>0</v>
          </cell>
          <cell r="AB1191">
            <v>1.8</v>
          </cell>
          <cell r="AC1191">
            <v>0.35</v>
          </cell>
          <cell r="AD1191">
            <v>0.19</v>
          </cell>
          <cell r="AE1191">
            <v>2.2999999999999998</v>
          </cell>
          <cell r="AF1191">
            <v>8.4499999999999993</v>
          </cell>
          <cell r="AG1191">
            <v>6.15</v>
          </cell>
          <cell r="AH1191">
            <v>0.39</v>
          </cell>
          <cell r="AI1191">
            <v>0</v>
          </cell>
          <cell r="AJ1191">
            <v>0</v>
          </cell>
          <cell r="AK1191">
            <v>81</v>
          </cell>
          <cell r="AL1191">
            <v>5.4</v>
          </cell>
          <cell r="AM1191">
            <v>2</v>
          </cell>
          <cell r="AN1191">
            <v>340</v>
          </cell>
          <cell r="AO1191">
            <v>130</v>
          </cell>
          <cell r="AP1191">
            <v>1100</v>
          </cell>
          <cell r="AQ1191">
            <v>390</v>
          </cell>
          <cell r="AR1191">
            <v>13</v>
          </cell>
          <cell r="AS1191">
            <v>6</v>
          </cell>
          <cell r="AT1191">
            <v>4</v>
          </cell>
          <cell r="AU1191">
            <v>0</v>
          </cell>
        </row>
        <row r="1192">
          <cell r="A1192">
            <v>1900000040</v>
          </cell>
          <cell r="B1192" t="str">
            <v>Sementes de chia</v>
          </cell>
          <cell r="C1192" t="str">
            <v>Leguminosas, frutos de casca rija, sementes oleaginosas e especiarias</v>
          </cell>
          <cell r="D1192" t="str">
            <v>Frutos de casca rija, sementes oleaginosas e frutos oleaginosos</v>
          </cell>
          <cell r="E1192" t="str">
            <v>Sementes oleaginosas</v>
          </cell>
          <cell r="F1192">
            <v>456</v>
          </cell>
          <cell r="G1192">
            <v>1880</v>
          </cell>
          <cell r="H1192">
            <v>34.4</v>
          </cell>
          <cell r="I1192">
            <v>3.6</v>
          </cell>
          <cell r="J1192">
            <v>2.7</v>
          </cell>
          <cell r="K1192">
            <v>26.5</v>
          </cell>
          <cell r="L1192">
            <v>6.3</v>
          </cell>
          <cell r="M1192">
            <v>0.1</v>
          </cell>
          <cell r="N1192">
            <v>4.5999999999999996</v>
          </cell>
          <cell r="O1192">
            <v>2.2000000000000002</v>
          </cell>
          <cell r="P1192">
            <v>0</v>
          </cell>
          <cell r="Q1192">
            <v>2.4</v>
          </cell>
          <cell r="R1192">
            <v>35.1</v>
          </cell>
          <cell r="S1192">
            <v>14.4</v>
          </cell>
          <cell r="T1192">
            <v>0</v>
          </cell>
          <cell r="U1192">
            <v>0</v>
          </cell>
          <cell r="V1192">
            <v>6.8</v>
          </cell>
          <cell r="W1192">
            <v>0</v>
          </cell>
          <cell r="X1192">
            <v>0</v>
          </cell>
          <cell r="Y1192">
            <v>0</v>
          </cell>
          <cell r="Z1192">
            <v>0</v>
          </cell>
          <cell r="AA1192">
            <v>0</v>
          </cell>
          <cell r="AB1192">
            <v>0.5</v>
          </cell>
          <cell r="AC1192">
            <v>0.17</v>
          </cell>
          <cell r="AD1192">
            <v>0.12</v>
          </cell>
          <cell r="AE1192">
            <v>1.6</v>
          </cell>
          <cell r="AF1192">
            <v>8.8699999999999992</v>
          </cell>
          <cell r="AG1192">
            <v>7.27</v>
          </cell>
          <cell r="AH1192">
            <v>0.06</v>
          </cell>
          <cell r="AI1192">
            <v>0</v>
          </cell>
          <cell r="AJ1192">
            <v>1.6</v>
          </cell>
          <cell r="AK1192">
            <v>49</v>
          </cell>
          <cell r="AL1192">
            <v>4.66</v>
          </cell>
          <cell r="AM1192">
            <v>0</v>
          </cell>
          <cell r="AN1192">
            <v>710</v>
          </cell>
          <cell r="AO1192">
            <v>580</v>
          </cell>
          <cell r="AP1192">
            <v>760</v>
          </cell>
          <cell r="AQ1192">
            <v>320</v>
          </cell>
          <cell r="AR1192">
            <v>7.7</v>
          </cell>
          <cell r="AS1192">
            <v>6.3</v>
          </cell>
          <cell r="AT1192">
            <v>55</v>
          </cell>
        </row>
        <row r="1193">
          <cell r="A1193">
            <v>1900000043</v>
          </cell>
          <cell r="B1193" t="str">
            <v>Sementes de coentro</v>
          </cell>
          <cell r="C1193" t="str">
            <v>Leguminosas, frutos de casca rija, sementes oleaginosas e especiarias</v>
          </cell>
          <cell r="D1193" t="str">
            <v xml:space="preserve">Especiarias </v>
          </cell>
          <cell r="E1193" t="str">
            <v>Especiarias de sementes</v>
          </cell>
          <cell r="F1193">
            <v>358</v>
          </cell>
          <cell r="G1193">
            <v>1480</v>
          </cell>
          <cell r="H1193">
            <v>17.8</v>
          </cell>
          <cell r="I1193">
            <v>1</v>
          </cell>
          <cell r="J1193">
            <v>13.6</v>
          </cell>
          <cell r="K1193">
            <v>1.8</v>
          </cell>
          <cell r="L1193">
            <v>2</v>
          </cell>
          <cell r="M1193">
            <v>0</v>
          </cell>
          <cell r="N1193">
            <v>16.2</v>
          </cell>
          <cell r="O1193">
            <v>0</v>
          </cell>
          <cell r="P1193">
            <v>0</v>
          </cell>
          <cell r="Q1193">
            <v>16.2</v>
          </cell>
          <cell r="R1193">
            <v>41.9</v>
          </cell>
          <cell r="S1193">
            <v>12.4</v>
          </cell>
          <cell r="T1193">
            <v>0.1</v>
          </cell>
          <cell r="U1193">
            <v>0</v>
          </cell>
          <cell r="V1193">
            <v>8.9</v>
          </cell>
          <cell r="W1193">
            <v>0</v>
          </cell>
          <cell r="X1193">
            <v>0</v>
          </cell>
          <cell r="Y1193">
            <v>0</v>
          </cell>
          <cell r="Z1193">
            <v>0</v>
          </cell>
          <cell r="AA1193">
            <v>0</v>
          </cell>
          <cell r="AB1193">
            <v>3.33</v>
          </cell>
          <cell r="AC1193">
            <v>0.24</v>
          </cell>
          <cell r="AD1193">
            <v>0.28999999999999998</v>
          </cell>
          <cell r="AE1193">
            <v>2.1</v>
          </cell>
          <cell r="AF1193">
            <v>10.6</v>
          </cell>
          <cell r="AG1193">
            <v>8.5</v>
          </cell>
          <cell r="AH1193">
            <v>0.44</v>
          </cell>
          <cell r="AI1193">
            <v>0</v>
          </cell>
          <cell r="AJ1193">
            <v>21</v>
          </cell>
          <cell r="AK1193">
            <v>0</v>
          </cell>
          <cell r="AL1193">
            <v>2.78</v>
          </cell>
          <cell r="AM1193">
            <v>35</v>
          </cell>
          <cell r="AN1193">
            <v>1270</v>
          </cell>
          <cell r="AO1193">
            <v>710</v>
          </cell>
          <cell r="AP1193">
            <v>410</v>
          </cell>
          <cell r="AQ1193">
            <v>330</v>
          </cell>
          <cell r="AR1193">
            <v>16</v>
          </cell>
          <cell r="AS1193">
            <v>4.7</v>
          </cell>
          <cell r="AT1193">
            <v>26</v>
          </cell>
        </row>
        <row r="1194">
          <cell r="A1194">
            <v>1900000038</v>
          </cell>
          <cell r="B1194" t="str">
            <v>Sementes de girassol, cruas, secas, miolo</v>
          </cell>
          <cell r="C1194" t="str">
            <v>Leguminosas, frutos de casca rija, sementes oleaginosas e especiarias</v>
          </cell>
          <cell r="D1194" t="str">
            <v>Frutos de casca rija, sementes oleaginosas e frutos oleaginosos</v>
          </cell>
          <cell r="E1194" t="str">
            <v>Sementes oleaginosas</v>
          </cell>
          <cell r="F1194">
            <v>585</v>
          </cell>
          <cell r="G1194">
            <v>2420</v>
          </cell>
          <cell r="H1194">
            <v>48.5</v>
          </cell>
          <cell r="I1194">
            <v>5.3</v>
          </cell>
          <cell r="J1194">
            <v>15.6</v>
          </cell>
          <cell r="K1194">
            <v>25.3</v>
          </cell>
          <cell r="L1194">
            <v>25.3</v>
          </cell>
          <cell r="M1194">
            <v>0.2</v>
          </cell>
          <cell r="N1194">
            <v>8.3000000000000007</v>
          </cell>
          <cell r="O1194">
            <v>4.3</v>
          </cell>
          <cell r="P1194">
            <v>0</v>
          </cell>
          <cell r="Q1194">
            <v>4</v>
          </cell>
          <cell r="R1194">
            <v>13.5</v>
          </cell>
          <cell r="S1194">
            <v>22.1</v>
          </cell>
          <cell r="T1194">
            <v>0</v>
          </cell>
          <cell r="U1194">
            <v>0</v>
          </cell>
          <cell r="V1194">
            <v>4.3</v>
          </cell>
          <cell r="W1194">
            <v>0</v>
          </cell>
          <cell r="X1194">
            <v>0</v>
          </cell>
          <cell r="Y1194">
            <v>3</v>
          </cell>
          <cell r="Z1194">
            <v>4</v>
          </cell>
          <cell r="AA1194">
            <v>0</v>
          </cell>
          <cell r="AB1194">
            <v>37.200000000000003</v>
          </cell>
          <cell r="AC1194">
            <v>0.05</v>
          </cell>
          <cell r="AD1194">
            <v>0.19</v>
          </cell>
          <cell r="AE1194">
            <v>1.18</v>
          </cell>
          <cell r="AF1194">
            <v>6.18</v>
          </cell>
          <cell r="AG1194">
            <v>5</v>
          </cell>
          <cell r="AH1194">
            <v>0.26</v>
          </cell>
          <cell r="AI1194">
            <v>0</v>
          </cell>
          <cell r="AJ1194">
            <v>0</v>
          </cell>
          <cell r="AK1194">
            <v>97</v>
          </cell>
          <cell r="AL1194">
            <v>3.25</v>
          </cell>
          <cell r="AM1194">
            <v>10</v>
          </cell>
          <cell r="AN1194">
            <v>670</v>
          </cell>
          <cell r="AO1194">
            <v>110</v>
          </cell>
          <cell r="AP1194">
            <v>670</v>
          </cell>
          <cell r="AQ1194">
            <v>300</v>
          </cell>
          <cell r="AR1194">
            <v>4.5</v>
          </cell>
          <cell r="AS1194">
            <v>5.9</v>
          </cell>
          <cell r="AT1194">
            <v>13</v>
          </cell>
          <cell r="AU1194">
            <v>4.7</v>
          </cell>
        </row>
        <row r="1195">
          <cell r="A1195">
            <v>1900000034</v>
          </cell>
          <cell r="B1195" t="str">
            <v>Sementes de linhaça cruas</v>
          </cell>
          <cell r="C1195" t="str">
            <v>Leguminosas, frutos de casca rija, sementes oleaginosas e especiarias</v>
          </cell>
          <cell r="D1195" t="str">
            <v>Frutos de casca rija, sementes oleaginosas e frutos oleaginosos</v>
          </cell>
          <cell r="E1195" t="str">
            <v>Sementes oleaginosas</v>
          </cell>
          <cell r="F1195">
            <v>487</v>
          </cell>
          <cell r="G1195">
            <v>2020</v>
          </cell>
          <cell r="H1195">
            <v>31</v>
          </cell>
          <cell r="I1195">
            <v>2.7</v>
          </cell>
          <cell r="J1195">
            <v>5.5</v>
          </cell>
          <cell r="K1195">
            <v>21</v>
          </cell>
          <cell r="L1195">
            <v>6.3</v>
          </cell>
          <cell r="M1195">
            <v>0</v>
          </cell>
          <cell r="N1195">
            <v>18.100000000000001</v>
          </cell>
          <cell r="O1195">
            <v>5.2</v>
          </cell>
          <cell r="P1195">
            <v>0</v>
          </cell>
          <cell r="Q1195">
            <v>10.7</v>
          </cell>
          <cell r="R1195">
            <v>18</v>
          </cell>
          <cell r="S1195">
            <v>25</v>
          </cell>
          <cell r="T1195">
            <v>0</v>
          </cell>
          <cell r="U1195">
            <v>0</v>
          </cell>
          <cell r="V1195">
            <v>4.9000000000000004</v>
          </cell>
          <cell r="W1195">
            <v>0</v>
          </cell>
          <cell r="X1195">
            <v>0</v>
          </cell>
          <cell r="Y1195">
            <v>0</v>
          </cell>
          <cell r="Z1195">
            <v>0</v>
          </cell>
          <cell r="AA1195">
            <v>0</v>
          </cell>
          <cell r="AB1195">
            <v>8.1999999999999993</v>
          </cell>
          <cell r="AC1195">
            <v>0.79</v>
          </cell>
          <cell r="AD1195">
            <v>0.25</v>
          </cell>
          <cell r="AE1195">
            <v>7.9</v>
          </cell>
          <cell r="AF1195">
            <v>14.57</v>
          </cell>
          <cell r="AG1195">
            <v>6.67</v>
          </cell>
          <cell r="AH1195">
            <v>0.79</v>
          </cell>
          <cell r="AI1195">
            <v>0</v>
          </cell>
          <cell r="AJ1195">
            <v>0</v>
          </cell>
          <cell r="AK1195">
            <v>97</v>
          </cell>
          <cell r="AL1195">
            <v>3</v>
          </cell>
          <cell r="AM1195">
            <v>11</v>
          </cell>
          <cell r="AN1195">
            <v>470</v>
          </cell>
          <cell r="AO1195">
            <v>200</v>
          </cell>
          <cell r="AP1195">
            <v>550</v>
          </cell>
          <cell r="AQ1195">
            <v>350</v>
          </cell>
          <cell r="AR1195">
            <v>15</v>
          </cell>
          <cell r="AS1195">
            <v>7.8</v>
          </cell>
          <cell r="AT1195">
            <v>28</v>
          </cell>
          <cell r="AU1195">
            <v>0.5</v>
          </cell>
        </row>
        <row r="1196">
          <cell r="A1196">
            <v>1900000035</v>
          </cell>
          <cell r="B1196" t="str">
            <v>Sementes de melão</v>
          </cell>
          <cell r="C1196" t="str">
            <v>Leguminosas, frutos de casca rija, sementes oleaginosas e especiarias</v>
          </cell>
          <cell r="D1196" t="str">
            <v>Frutos de casca rija, sementes oleaginosas e frutos oleaginosos</v>
          </cell>
          <cell r="E1196" t="str">
            <v>Sementes oleaginosas</v>
          </cell>
          <cell r="F1196">
            <v>590</v>
          </cell>
          <cell r="G1196">
            <v>2440</v>
          </cell>
          <cell r="H1196">
            <v>47.7</v>
          </cell>
          <cell r="I1196">
            <v>12</v>
          </cell>
          <cell r="J1196">
            <v>8.3000000000000007</v>
          </cell>
          <cell r="K1196">
            <v>26.2</v>
          </cell>
          <cell r="L1196">
            <v>19.5</v>
          </cell>
          <cell r="M1196">
            <v>0.1</v>
          </cell>
          <cell r="N1196">
            <v>9</v>
          </cell>
          <cell r="O1196">
            <v>0.4</v>
          </cell>
          <cell r="P1196">
            <v>0</v>
          </cell>
          <cell r="Q1196">
            <v>6</v>
          </cell>
          <cell r="R1196">
            <v>10.8</v>
          </cell>
          <cell r="S1196">
            <v>28.5</v>
          </cell>
          <cell r="T1196">
            <v>0.2</v>
          </cell>
          <cell r="U1196">
            <v>0</v>
          </cell>
          <cell r="V1196">
            <v>6.1</v>
          </cell>
          <cell r="W1196">
            <v>0</v>
          </cell>
          <cell r="X1196">
            <v>0</v>
          </cell>
          <cell r="Y1196">
            <v>0</v>
          </cell>
          <cell r="Z1196">
            <v>0</v>
          </cell>
          <cell r="AA1196">
            <v>0</v>
          </cell>
          <cell r="AB1196">
            <v>0.25</v>
          </cell>
          <cell r="AC1196">
            <v>0.17</v>
          </cell>
          <cell r="AD1196">
            <v>0.15</v>
          </cell>
          <cell r="AE1196">
            <v>2.1</v>
          </cell>
          <cell r="AF1196">
            <v>11.8</v>
          </cell>
          <cell r="AG1196">
            <v>9.6999999999999993</v>
          </cell>
          <cell r="AH1196">
            <v>0.45</v>
          </cell>
          <cell r="AI1196">
            <v>0</v>
          </cell>
          <cell r="AJ1196">
            <v>0</v>
          </cell>
          <cell r="AK1196">
            <v>58</v>
          </cell>
          <cell r="AL1196">
            <v>2.0499999999999998</v>
          </cell>
          <cell r="AM1196">
            <v>99</v>
          </cell>
          <cell r="AN1196">
            <v>650</v>
          </cell>
          <cell r="AO1196">
            <v>71</v>
          </cell>
          <cell r="AP1196">
            <v>690</v>
          </cell>
          <cell r="AQ1196">
            <v>510</v>
          </cell>
          <cell r="AR1196">
            <v>7.6</v>
          </cell>
          <cell r="AS1196">
            <v>4</v>
          </cell>
        </row>
        <row r="1197">
          <cell r="A1197">
            <v>1900000042</v>
          </cell>
          <cell r="B1197" t="str">
            <v>Sementes de mostarda</v>
          </cell>
          <cell r="C1197" t="str">
            <v>Leguminosas, frutos de casca rija, sementes oleaginosas e especiarias</v>
          </cell>
          <cell r="D1197" t="str">
            <v>Frutos de casca rija, sementes oleaginosas e frutos oleaginosos</v>
          </cell>
          <cell r="E1197" t="str">
            <v>Sementes oleaginosas</v>
          </cell>
          <cell r="F1197">
            <v>449</v>
          </cell>
          <cell r="G1197">
            <v>1870</v>
          </cell>
          <cell r="H1197">
            <v>28.8</v>
          </cell>
          <cell r="I1197">
            <v>1.5</v>
          </cell>
          <cell r="J1197">
            <v>19.8</v>
          </cell>
          <cell r="K1197">
            <v>5.4</v>
          </cell>
          <cell r="L1197">
            <v>3</v>
          </cell>
          <cell r="M1197">
            <v>0</v>
          </cell>
          <cell r="N1197">
            <v>15.9</v>
          </cell>
          <cell r="O1197">
            <v>5.2</v>
          </cell>
          <cell r="P1197">
            <v>0</v>
          </cell>
          <cell r="Q1197">
            <v>10.7</v>
          </cell>
          <cell r="R1197">
            <v>12.2</v>
          </cell>
          <cell r="S1197">
            <v>25.5</v>
          </cell>
          <cell r="T1197">
            <v>0</v>
          </cell>
          <cell r="U1197">
            <v>0</v>
          </cell>
          <cell r="V1197">
            <v>6.9</v>
          </cell>
          <cell r="W1197">
            <v>0</v>
          </cell>
          <cell r="X1197">
            <v>0</v>
          </cell>
          <cell r="Y1197">
            <v>6</v>
          </cell>
          <cell r="Z1197">
            <v>37</v>
          </cell>
          <cell r="AA1197">
            <v>0</v>
          </cell>
          <cell r="AB1197">
            <v>5.07</v>
          </cell>
          <cell r="AC1197">
            <v>0.54</v>
          </cell>
          <cell r="AD1197">
            <v>0.38</v>
          </cell>
          <cell r="AE1197">
            <v>7.9</v>
          </cell>
          <cell r="AF1197">
            <v>16.399999999999999</v>
          </cell>
          <cell r="AG1197">
            <v>8.5</v>
          </cell>
          <cell r="AH1197">
            <v>0.3</v>
          </cell>
          <cell r="AI1197">
            <v>0</v>
          </cell>
          <cell r="AJ1197">
            <v>0</v>
          </cell>
          <cell r="AK1197">
            <v>0</v>
          </cell>
          <cell r="AL1197">
            <v>2.37</v>
          </cell>
          <cell r="AM1197">
            <v>5</v>
          </cell>
          <cell r="AN1197">
            <v>680</v>
          </cell>
          <cell r="AO1197">
            <v>520</v>
          </cell>
          <cell r="AP1197">
            <v>840</v>
          </cell>
          <cell r="AQ1197">
            <v>300</v>
          </cell>
          <cell r="AR1197">
            <v>19</v>
          </cell>
          <cell r="AS1197">
            <v>4.7</v>
          </cell>
          <cell r="AT1197">
            <v>130</v>
          </cell>
        </row>
        <row r="1198">
          <cell r="A1198">
            <v>1900000039</v>
          </cell>
          <cell r="B1198" t="str">
            <v>Sementes de papoila</v>
          </cell>
          <cell r="C1198" t="str">
            <v>Leguminosas, frutos de casca rija, sementes oleaginosas e especiarias</v>
          </cell>
          <cell r="D1198" t="str">
            <v>Frutos de casca rija, sementes oleaginosas e frutos oleaginosos</v>
          </cell>
          <cell r="E1198" t="str">
            <v>Sementes oleaginosas</v>
          </cell>
          <cell r="F1198">
            <v>565</v>
          </cell>
          <cell r="G1198">
            <v>2340</v>
          </cell>
          <cell r="H1198">
            <v>45.9</v>
          </cell>
          <cell r="I1198">
            <v>5.8</v>
          </cell>
          <cell r="J1198">
            <v>8.5</v>
          </cell>
          <cell r="K1198">
            <v>29.2</v>
          </cell>
          <cell r="L1198">
            <v>27.2</v>
          </cell>
          <cell r="M1198">
            <v>0</v>
          </cell>
          <cell r="N1198">
            <v>13.7</v>
          </cell>
          <cell r="O1198">
            <v>3</v>
          </cell>
          <cell r="P1198">
            <v>0</v>
          </cell>
          <cell r="Q1198">
            <v>10.7</v>
          </cell>
          <cell r="R1198">
            <v>10</v>
          </cell>
          <cell r="S1198">
            <v>19.3</v>
          </cell>
          <cell r="T1198">
            <v>0.1</v>
          </cell>
          <cell r="U1198">
            <v>0</v>
          </cell>
          <cell r="V1198">
            <v>6.4</v>
          </cell>
          <cell r="W1198">
            <v>0</v>
          </cell>
          <cell r="X1198">
            <v>0</v>
          </cell>
          <cell r="Y1198">
            <v>0</v>
          </cell>
          <cell r="Z1198">
            <v>0</v>
          </cell>
          <cell r="AA1198">
            <v>0</v>
          </cell>
          <cell r="AB1198">
            <v>1.61</v>
          </cell>
          <cell r="AC1198">
            <v>0.85</v>
          </cell>
          <cell r="AD1198">
            <v>0.17</v>
          </cell>
          <cell r="AE1198">
            <v>0.99</v>
          </cell>
          <cell r="AF1198">
            <v>5.16</v>
          </cell>
          <cell r="AG1198">
            <v>4.17</v>
          </cell>
          <cell r="AH1198">
            <v>0.5</v>
          </cell>
          <cell r="AI1198">
            <v>0</v>
          </cell>
          <cell r="AJ1198">
            <v>0</v>
          </cell>
          <cell r="AK1198">
            <v>0</v>
          </cell>
          <cell r="AL1198">
            <v>6.8</v>
          </cell>
          <cell r="AM1198">
            <v>21</v>
          </cell>
          <cell r="AN1198">
            <v>700</v>
          </cell>
          <cell r="AO1198">
            <v>1510</v>
          </cell>
          <cell r="AP1198">
            <v>840</v>
          </cell>
          <cell r="AQ1198">
            <v>330</v>
          </cell>
          <cell r="AR1198">
            <v>10</v>
          </cell>
          <cell r="AS1198">
            <v>9.4</v>
          </cell>
        </row>
        <row r="1199">
          <cell r="A1199">
            <v>1900000037</v>
          </cell>
          <cell r="B1199" t="str">
            <v>Sementes de sésamo</v>
          </cell>
          <cell r="C1199" t="str">
            <v>Leguminosas, frutos de casca rija, sementes oleaginosas e especiarias</v>
          </cell>
          <cell r="D1199" t="str">
            <v>Frutos de casca rija, sementes oleaginosas e frutos oleaginosos</v>
          </cell>
          <cell r="E1199" t="str">
            <v>Sementes oleaginosas</v>
          </cell>
          <cell r="F1199">
            <v>620</v>
          </cell>
          <cell r="G1199">
            <v>2560</v>
          </cell>
          <cell r="H1199">
            <v>55</v>
          </cell>
          <cell r="I1199">
            <v>8.1</v>
          </cell>
          <cell r="J1199">
            <v>20.7</v>
          </cell>
          <cell r="K1199">
            <v>24</v>
          </cell>
          <cell r="L1199">
            <v>23.8</v>
          </cell>
          <cell r="M1199">
            <v>0</v>
          </cell>
          <cell r="N1199">
            <v>6.4</v>
          </cell>
          <cell r="O1199">
            <v>0.4</v>
          </cell>
          <cell r="P1199">
            <v>0</v>
          </cell>
          <cell r="Q1199">
            <v>6</v>
          </cell>
          <cell r="R1199">
            <v>5.5</v>
          </cell>
          <cell r="S1199">
            <v>22.1</v>
          </cell>
          <cell r="T1199">
            <v>0.1</v>
          </cell>
          <cell r="U1199">
            <v>0</v>
          </cell>
          <cell r="V1199">
            <v>4.8</v>
          </cell>
          <cell r="W1199">
            <v>0</v>
          </cell>
          <cell r="X1199">
            <v>0</v>
          </cell>
          <cell r="Y1199">
            <v>1</v>
          </cell>
          <cell r="Z1199">
            <v>6</v>
          </cell>
          <cell r="AA1199">
            <v>0</v>
          </cell>
          <cell r="AB1199">
            <v>0.25</v>
          </cell>
          <cell r="AC1199">
            <v>0.83</v>
          </cell>
          <cell r="AD1199">
            <v>0.13</v>
          </cell>
          <cell r="AE1199">
            <v>4.8499999999999996</v>
          </cell>
          <cell r="AF1199">
            <v>10.25</v>
          </cell>
          <cell r="AG1199">
            <v>5.4</v>
          </cell>
          <cell r="AH1199">
            <v>0.45</v>
          </cell>
          <cell r="AI1199">
            <v>0</v>
          </cell>
          <cell r="AJ1199">
            <v>0</v>
          </cell>
          <cell r="AK1199">
            <v>97</v>
          </cell>
          <cell r="AL1199">
            <v>2.37</v>
          </cell>
          <cell r="AM1199">
            <v>20</v>
          </cell>
          <cell r="AN1199">
            <v>570</v>
          </cell>
          <cell r="AO1199">
            <v>670</v>
          </cell>
          <cell r="AP1199">
            <v>720</v>
          </cell>
          <cell r="AQ1199">
            <v>370</v>
          </cell>
          <cell r="AR1199">
            <v>10</v>
          </cell>
          <cell r="AS1199">
            <v>5.4</v>
          </cell>
          <cell r="AU1199">
            <v>5</v>
          </cell>
        </row>
        <row r="1200">
          <cell r="A1200">
            <v>1900000074</v>
          </cell>
          <cell r="B1200" t="str">
            <v>Sêmola de milho</v>
          </cell>
          <cell r="C1200" t="str">
            <v>Cereais e produtos à base de cereais</v>
          </cell>
          <cell r="D1200" t="str">
            <v>Cereais e seus derivados primários</v>
          </cell>
          <cell r="E1200" t="str">
            <v>Semolina</v>
          </cell>
          <cell r="F1200">
            <v>350</v>
          </cell>
          <cell r="G1200">
            <v>1480</v>
          </cell>
          <cell r="H1200">
            <v>1.1000000000000001</v>
          </cell>
          <cell r="I1200">
            <v>0.1</v>
          </cell>
          <cell r="J1200">
            <v>0.4</v>
          </cell>
          <cell r="K1200">
            <v>0.4</v>
          </cell>
          <cell r="L1200">
            <v>0.36299999999999999</v>
          </cell>
          <cell r="M1200">
            <v>0</v>
          </cell>
          <cell r="N1200">
            <v>73.8</v>
          </cell>
          <cell r="O1200">
            <v>1.5</v>
          </cell>
          <cell r="P1200">
            <v>0</v>
          </cell>
          <cell r="Q1200">
            <v>72</v>
          </cell>
          <cell r="R1200">
            <v>5</v>
          </cell>
          <cell r="S1200">
            <v>8.8000000000000007</v>
          </cell>
          <cell r="T1200">
            <v>0</v>
          </cell>
          <cell r="U1200">
            <v>0</v>
          </cell>
          <cell r="V1200">
            <v>11</v>
          </cell>
          <cell r="W1200">
            <v>0</v>
          </cell>
          <cell r="X1200">
            <v>0</v>
          </cell>
          <cell r="Y1200">
            <v>0</v>
          </cell>
          <cell r="Z1200">
            <v>0</v>
          </cell>
          <cell r="AA1200">
            <v>0</v>
          </cell>
          <cell r="AB1200">
            <v>0.7</v>
          </cell>
          <cell r="AC1200">
            <v>0.13</v>
          </cell>
          <cell r="AD1200">
            <v>0.04</v>
          </cell>
          <cell r="AE1200">
            <v>1.2</v>
          </cell>
          <cell r="AF1200">
            <v>2.1</v>
          </cell>
          <cell r="AG1200">
            <v>0.9</v>
          </cell>
          <cell r="AH1200">
            <v>0.15</v>
          </cell>
          <cell r="AI1200">
            <v>0</v>
          </cell>
          <cell r="AJ1200">
            <v>0</v>
          </cell>
          <cell r="AK1200">
            <v>5</v>
          </cell>
          <cell r="AL1200">
            <v>0.5</v>
          </cell>
          <cell r="AM1200">
            <v>1</v>
          </cell>
          <cell r="AN1200">
            <v>80</v>
          </cell>
          <cell r="AO1200">
            <v>4</v>
          </cell>
          <cell r="AP1200">
            <v>73</v>
          </cell>
          <cell r="AQ1200">
            <v>20</v>
          </cell>
          <cell r="AR1200">
            <v>1</v>
          </cell>
          <cell r="AS1200">
            <v>0.4</v>
          </cell>
          <cell r="AU1200">
            <v>2.5</v>
          </cell>
        </row>
        <row r="1201">
          <cell r="A1201">
            <v>396</v>
          </cell>
          <cell r="B1201" t="str">
            <v>Shortening para pastelaria</v>
          </cell>
          <cell r="C1201" t="str">
            <v>Óleos e gorduras de origem animal e vegetal e seus derivados</v>
          </cell>
          <cell r="D1201" t="str">
            <v>Emulsões de gordura e gorduras misturadas</v>
          </cell>
          <cell r="E1201" t="str">
            <v>Mistura de óleos e gorduras</v>
          </cell>
          <cell r="F1201">
            <v>878</v>
          </cell>
          <cell r="G1201">
            <v>3610</v>
          </cell>
          <cell r="H1201">
            <v>97.5</v>
          </cell>
          <cell r="I1201">
            <v>86.9</v>
          </cell>
          <cell r="J1201">
            <v>1.6</v>
          </cell>
          <cell r="K1201">
            <v>0.7</v>
          </cell>
          <cell r="L1201">
            <v>0.7</v>
          </cell>
          <cell r="M1201">
            <v>0.1</v>
          </cell>
          <cell r="N1201">
            <v>0</v>
          </cell>
          <cell r="O1201">
            <v>0</v>
          </cell>
          <cell r="P1201">
            <v>0</v>
          </cell>
          <cell r="Q1201">
            <v>0</v>
          </cell>
          <cell r="R1201">
            <v>0</v>
          </cell>
          <cell r="S1201">
            <v>0</v>
          </cell>
          <cell r="T1201">
            <v>0</v>
          </cell>
          <cell r="U1201">
            <v>0</v>
          </cell>
          <cell r="V1201">
            <v>0</v>
          </cell>
          <cell r="W1201">
            <v>0</v>
          </cell>
          <cell r="X1201">
            <v>0</v>
          </cell>
          <cell r="Y1201">
            <v>0</v>
          </cell>
          <cell r="Z1201">
            <v>0</v>
          </cell>
          <cell r="AA1201">
            <v>0</v>
          </cell>
          <cell r="AB1201">
            <v>0</v>
          </cell>
          <cell r="AC1201">
            <v>0</v>
          </cell>
          <cell r="AD1201">
            <v>0</v>
          </cell>
          <cell r="AE1201">
            <v>0</v>
          </cell>
          <cell r="AF1201">
            <v>0</v>
          </cell>
          <cell r="AG1201">
            <v>0</v>
          </cell>
          <cell r="AH1201">
            <v>0</v>
          </cell>
          <cell r="AI1201">
            <v>0</v>
          </cell>
          <cell r="AJ1201">
            <v>0</v>
          </cell>
          <cell r="AK1201">
            <v>0</v>
          </cell>
          <cell r="AL1201">
            <v>0</v>
          </cell>
          <cell r="AM1201">
            <v>0</v>
          </cell>
          <cell r="AN1201">
            <v>0</v>
          </cell>
          <cell r="AO1201">
            <v>0</v>
          </cell>
          <cell r="AP1201">
            <v>0</v>
          </cell>
          <cell r="AQ1201">
            <v>0</v>
          </cell>
          <cell r="AR1201">
            <v>0</v>
          </cell>
          <cell r="AS1201">
            <v>0</v>
          </cell>
        </row>
        <row r="1202">
          <cell r="A1202">
            <v>397</v>
          </cell>
          <cell r="B1202" t="str">
            <v>Shortening para restaurante</v>
          </cell>
          <cell r="C1202" t="str">
            <v>Óleos e gorduras de origem animal e vegetal e seus derivados</v>
          </cell>
          <cell r="D1202" t="str">
            <v>Emulsões de gordura e gorduras misturadas</v>
          </cell>
          <cell r="E1202" t="str">
            <v>Mistura de óleos e gorduras</v>
          </cell>
          <cell r="F1202">
            <v>900</v>
          </cell>
          <cell r="G1202">
            <v>3700</v>
          </cell>
          <cell r="H1202">
            <v>100</v>
          </cell>
          <cell r="I1202">
            <v>16.100000000000001</v>
          </cell>
          <cell r="J1202">
            <v>52.5</v>
          </cell>
          <cell r="K1202">
            <v>28.3</v>
          </cell>
          <cell r="L1202">
            <v>28.3</v>
          </cell>
          <cell r="M1202">
            <v>16.5</v>
          </cell>
          <cell r="N1202">
            <v>0</v>
          </cell>
          <cell r="O1202">
            <v>0</v>
          </cell>
          <cell r="P1202">
            <v>0</v>
          </cell>
          <cell r="Q1202">
            <v>0</v>
          </cell>
          <cell r="R1202">
            <v>0</v>
          </cell>
          <cell r="S1202">
            <v>0</v>
          </cell>
          <cell r="T1202">
            <v>0</v>
          </cell>
          <cell r="U1202">
            <v>0</v>
          </cell>
          <cell r="V1202">
            <v>0</v>
          </cell>
          <cell r="W1202">
            <v>0</v>
          </cell>
          <cell r="X1202">
            <v>0</v>
          </cell>
          <cell r="Y1202">
            <v>0</v>
          </cell>
          <cell r="Z1202">
            <v>0</v>
          </cell>
          <cell r="AA1202">
            <v>0</v>
          </cell>
          <cell r="AB1202">
            <v>0</v>
          </cell>
          <cell r="AC1202">
            <v>0</v>
          </cell>
          <cell r="AD1202">
            <v>0</v>
          </cell>
          <cell r="AE1202">
            <v>0</v>
          </cell>
          <cell r="AF1202">
            <v>0</v>
          </cell>
          <cell r="AG1202">
            <v>0</v>
          </cell>
          <cell r="AH1202">
            <v>0</v>
          </cell>
          <cell r="AI1202">
            <v>0</v>
          </cell>
          <cell r="AJ1202">
            <v>0</v>
          </cell>
          <cell r="AK1202">
            <v>0</v>
          </cell>
          <cell r="AL1202">
            <v>0</v>
          </cell>
          <cell r="AM1202">
            <v>0</v>
          </cell>
          <cell r="AN1202">
            <v>0</v>
          </cell>
          <cell r="AO1202">
            <v>0</v>
          </cell>
          <cell r="AP1202">
            <v>0</v>
          </cell>
          <cell r="AQ1202">
            <v>0</v>
          </cell>
          <cell r="AR1202">
            <v>0</v>
          </cell>
          <cell r="AS1202">
            <v>0</v>
          </cell>
        </row>
        <row r="1203">
          <cell r="A1203">
            <v>711</v>
          </cell>
          <cell r="B1203" t="str">
            <v>Sidra (vinho de maçã)</v>
          </cell>
          <cell r="C1203" t="str">
            <v>Bebidas alcoólicas</v>
          </cell>
          <cell r="D1203" t="str">
            <v>Vinho e bebidas similares</v>
          </cell>
          <cell r="E1203" t="str">
            <v>Bebidas similares do vinho</v>
          </cell>
          <cell r="F1203">
            <v>48</v>
          </cell>
          <cell r="G1203">
            <v>199</v>
          </cell>
          <cell r="H1203">
            <v>0</v>
          </cell>
          <cell r="I1203">
            <v>0</v>
          </cell>
          <cell r="J1203">
            <v>0</v>
          </cell>
          <cell r="K1203">
            <v>0</v>
          </cell>
          <cell r="L1203">
            <v>0</v>
          </cell>
          <cell r="M1203">
            <v>0</v>
          </cell>
          <cell r="N1203">
            <v>2.2999999999999998</v>
          </cell>
          <cell r="O1203">
            <v>2.2999999999999998</v>
          </cell>
          <cell r="P1203">
            <v>0</v>
          </cell>
          <cell r="Q1203">
            <v>0</v>
          </cell>
          <cell r="R1203">
            <v>0</v>
          </cell>
          <cell r="S1203">
            <v>0</v>
          </cell>
          <cell r="T1203">
            <v>0</v>
          </cell>
          <cell r="U1203">
            <v>5.5</v>
          </cell>
          <cell r="V1203">
            <v>92</v>
          </cell>
          <cell r="W1203">
            <v>0</v>
          </cell>
          <cell r="X1203">
            <v>0</v>
          </cell>
          <cell r="Y1203">
            <v>0</v>
          </cell>
          <cell r="Z1203">
            <v>0</v>
          </cell>
          <cell r="AA1203">
            <v>0</v>
          </cell>
          <cell r="AB1203">
            <v>0</v>
          </cell>
          <cell r="AC1203">
            <v>0.01</v>
          </cell>
          <cell r="AD1203">
            <v>0.01</v>
          </cell>
          <cell r="AE1203">
            <v>0</v>
          </cell>
          <cell r="AF1203">
            <v>0</v>
          </cell>
          <cell r="AG1203">
            <v>0</v>
          </cell>
          <cell r="AH1203">
            <v>0.01</v>
          </cell>
          <cell r="AI1203">
            <v>0</v>
          </cell>
          <cell r="AJ1203">
            <v>0</v>
          </cell>
          <cell r="AK1203">
            <v>0</v>
          </cell>
          <cell r="AL1203">
            <v>0.2</v>
          </cell>
          <cell r="AM1203">
            <v>7</v>
          </cell>
          <cell r="AN1203">
            <v>72</v>
          </cell>
          <cell r="AO1203">
            <v>14</v>
          </cell>
          <cell r="AP1203">
            <v>4</v>
          </cell>
          <cell r="AQ1203">
            <v>3</v>
          </cell>
          <cell r="AR1203">
            <v>0.9</v>
          </cell>
          <cell r="AS1203">
            <v>0</v>
          </cell>
        </row>
        <row r="1204">
          <cell r="A1204">
            <v>2122000003</v>
          </cell>
          <cell r="B1204" t="str">
            <v>Sobremesa à base de soja</v>
          </cell>
          <cell r="C1204" t="str">
            <v>Produtos para dietas não padronizadas, substitutos de alimentos e suplementos alimentares</v>
          </cell>
          <cell r="D1204" t="str">
            <v>Substitutos de carne e produtos lácteos</v>
          </cell>
          <cell r="E1204" t="str">
            <v>Substitutos de produtos lácteos</v>
          </cell>
          <cell r="F1204">
            <v>95</v>
          </cell>
          <cell r="G1204">
            <v>403</v>
          </cell>
          <cell r="H1204">
            <v>1.8</v>
          </cell>
          <cell r="I1204">
            <v>0.5</v>
          </cell>
          <cell r="J1204">
            <v>0.4</v>
          </cell>
          <cell r="K1204">
            <v>0.8</v>
          </cell>
          <cell r="L1204">
            <v>0.7</v>
          </cell>
          <cell r="M1204">
            <v>0</v>
          </cell>
          <cell r="N1204">
            <v>15.8</v>
          </cell>
          <cell r="O1204">
            <v>13.6</v>
          </cell>
          <cell r="P1204">
            <v>0</v>
          </cell>
          <cell r="Q1204">
            <v>2.2000000000000002</v>
          </cell>
          <cell r="R1204">
            <v>1</v>
          </cell>
          <cell r="S1204">
            <v>3.5</v>
          </cell>
          <cell r="T1204">
            <v>0.1</v>
          </cell>
          <cell r="U1204">
            <v>0</v>
          </cell>
          <cell r="V1204">
            <v>77.3</v>
          </cell>
          <cell r="W1204">
            <v>0</v>
          </cell>
          <cell r="X1204">
            <v>0</v>
          </cell>
          <cell r="Y1204">
            <v>8</v>
          </cell>
          <cell r="Z1204">
            <v>48</v>
          </cell>
          <cell r="AA1204">
            <v>0.8</v>
          </cell>
          <cell r="AB1204">
            <v>0.2</v>
          </cell>
          <cell r="AC1204">
            <v>0</v>
          </cell>
          <cell r="AD1204">
            <v>0.12</v>
          </cell>
          <cell r="AE1204">
            <v>0</v>
          </cell>
          <cell r="AF1204">
            <v>0.7</v>
          </cell>
          <cell r="AG1204">
            <v>0.7</v>
          </cell>
          <cell r="AH1204">
            <v>0.12</v>
          </cell>
          <cell r="AI1204">
            <v>0.38</v>
          </cell>
          <cell r="AJ1204">
            <v>1</v>
          </cell>
          <cell r="AK1204">
            <v>14</v>
          </cell>
          <cell r="AL1204">
            <v>0.8</v>
          </cell>
          <cell r="AM1204">
            <v>37</v>
          </cell>
          <cell r="AN1204">
            <v>170</v>
          </cell>
          <cell r="AO1204">
            <v>130</v>
          </cell>
          <cell r="AP1204">
            <v>100</v>
          </cell>
          <cell r="AQ1204">
            <v>18</v>
          </cell>
          <cell r="AR1204">
            <v>1</v>
          </cell>
          <cell r="AS1204">
            <v>0.3</v>
          </cell>
        </row>
        <row r="1205">
          <cell r="A1205">
            <v>540</v>
          </cell>
          <cell r="B1205" t="str">
            <v>Soja cozida sem sal</v>
          </cell>
          <cell r="C1205" t="str">
            <v>Leguminosas, frutos de casca rija, sementes oleaginosas e especiarias</v>
          </cell>
          <cell r="D1205" t="str">
            <v>Leguminosas</v>
          </cell>
          <cell r="E1205" t="str">
            <v>Leguminosas (sementes de leguminosas secas)</v>
          </cell>
          <cell r="F1205">
            <v>151</v>
          </cell>
          <cell r="G1205">
            <v>630</v>
          </cell>
          <cell r="H1205">
            <v>7.5</v>
          </cell>
          <cell r="I1205">
            <v>1</v>
          </cell>
          <cell r="J1205">
            <v>1.7</v>
          </cell>
          <cell r="K1205">
            <v>4.5</v>
          </cell>
          <cell r="L1205">
            <v>4.0999999999999996</v>
          </cell>
          <cell r="M1205">
            <v>0</v>
          </cell>
          <cell r="N1205">
            <v>5.6</v>
          </cell>
          <cell r="O1205">
            <v>2.4</v>
          </cell>
          <cell r="P1205">
            <v>1.2</v>
          </cell>
          <cell r="Q1205">
            <v>2</v>
          </cell>
          <cell r="R1205">
            <v>5.6</v>
          </cell>
          <cell r="S1205">
            <v>12.5</v>
          </cell>
          <cell r="T1205">
            <v>0</v>
          </cell>
          <cell r="U1205">
            <v>0</v>
          </cell>
          <cell r="V1205">
            <v>67</v>
          </cell>
          <cell r="W1205">
            <v>0</v>
          </cell>
          <cell r="X1205">
            <v>0</v>
          </cell>
          <cell r="Y1205">
            <v>7</v>
          </cell>
          <cell r="Z1205">
            <v>40</v>
          </cell>
          <cell r="AA1205">
            <v>0</v>
          </cell>
          <cell r="AB1205">
            <v>1</v>
          </cell>
          <cell r="AC1205">
            <v>0.3</v>
          </cell>
          <cell r="AD1205">
            <v>0.14000000000000001</v>
          </cell>
          <cell r="AE1205">
            <v>0.5</v>
          </cell>
          <cell r="AF1205">
            <v>2.5</v>
          </cell>
          <cell r="AG1205">
            <v>2</v>
          </cell>
          <cell r="AH1205">
            <v>0.16</v>
          </cell>
          <cell r="AI1205">
            <v>0</v>
          </cell>
          <cell r="AJ1205">
            <v>0</v>
          </cell>
          <cell r="AK1205">
            <v>64</v>
          </cell>
          <cell r="AL1205">
            <v>1.5</v>
          </cell>
          <cell r="AM1205">
            <v>1</v>
          </cell>
          <cell r="AN1205">
            <v>510</v>
          </cell>
          <cell r="AO1205">
            <v>82</v>
          </cell>
          <cell r="AP1205">
            <v>240</v>
          </cell>
          <cell r="AQ1205">
            <v>84</v>
          </cell>
          <cell r="AR1205">
            <v>2.6</v>
          </cell>
          <cell r="AS1205">
            <v>1.4</v>
          </cell>
        </row>
        <row r="1206">
          <cell r="A1206">
            <v>541</v>
          </cell>
          <cell r="B1206" t="str">
            <v>Soja, farinha com baixo teor de gordura</v>
          </cell>
          <cell r="C1206" t="str">
            <v>Leguminosas, frutos de casca rija, sementes oleaginosas e especiarias</v>
          </cell>
          <cell r="D1206" t="str">
            <v>Leguminosas</v>
          </cell>
          <cell r="E1206" t="str">
            <v>Leguminosas (sementes de leguminosas secas)</v>
          </cell>
          <cell r="F1206">
            <v>314</v>
          </cell>
          <cell r="G1206">
            <v>1320</v>
          </cell>
          <cell r="H1206">
            <v>2.6</v>
          </cell>
          <cell r="I1206">
            <v>0.3</v>
          </cell>
          <cell r="J1206">
            <v>0.5</v>
          </cell>
          <cell r="K1206">
            <v>1.3</v>
          </cell>
          <cell r="L1206">
            <v>1.1000000000000001</v>
          </cell>
          <cell r="M1206">
            <v>0</v>
          </cell>
          <cell r="N1206">
            <v>21.8</v>
          </cell>
          <cell r="O1206">
            <v>10.9</v>
          </cell>
          <cell r="P1206">
            <v>0</v>
          </cell>
          <cell r="Q1206">
            <v>10.9</v>
          </cell>
          <cell r="R1206">
            <v>13.5</v>
          </cell>
          <cell r="S1206">
            <v>44</v>
          </cell>
          <cell r="T1206">
            <v>0</v>
          </cell>
          <cell r="U1206">
            <v>0</v>
          </cell>
          <cell r="V1206">
            <v>12.5</v>
          </cell>
          <cell r="W1206">
            <v>0</v>
          </cell>
          <cell r="X1206">
            <v>0</v>
          </cell>
          <cell r="Y1206">
            <v>6</v>
          </cell>
          <cell r="Z1206">
            <v>35</v>
          </cell>
          <cell r="AA1206">
            <v>0</v>
          </cell>
          <cell r="AB1206">
            <v>0</v>
          </cell>
          <cell r="AC1206">
            <v>1.2</v>
          </cell>
          <cell r="AD1206">
            <v>0.28000000000000003</v>
          </cell>
          <cell r="AE1206">
            <v>2.2999999999999998</v>
          </cell>
          <cell r="AF1206">
            <v>12</v>
          </cell>
          <cell r="AG1206">
            <v>10</v>
          </cell>
          <cell r="AH1206">
            <v>0.49</v>
          </cell>
          <cell r="AI1206">
            <v>0</v>
          </cell>
          <cell r="AJ1206">
            <v>0</v>
          </cell>
          <cell r="AK1206">
            <v>410</v>
          </cell>
          <cell r="AL1206">
            <v>5.3</v>
          </cell>
          <cell r="AM1206">
            <v>13</v>
          </cell>
          <cell r="AN1206">
            <v>1910</v>
          </cell>
          <cell r="AO1206">
            <v>260</v>
          </cell>
          <cell r="AP1206">
            <v>610</v>
          </cell>
          <cell r="AQ1206">
            <v>270</v>
          </cell>
          <cell r="AR1206">
            <v>6</v>
          </cell>
          <cell r="AS1206">
            <v>3</v>
          </cell>
        </row>
        <row r="1207">
          <cell r="A1207">
            <v>539</v>
          </cell>
          <cell r="B1207" t="str">
            <v>Soja, grão seco, cru</v>
          </cell>
          <cell r="C1207" t="str">
            <v>Leguminosas, frutos de casca rija, sementes oleaginosas e especiarias</v>
          </cell>
          <cell r="D1207" t="str">
            <v>Leguminosas</v>
          </cell>
          <cell r="E1207" t="str">
            <v>Leguminosas (sementes de leguminosas secas)</v>
          </cell>
          <cell r="F1207">
            <v>407</v>
          </cell>
          <cell r="G1207">
            <v>1700</v>
          </cell>
          <cell r="H1207">
            <v>19.3</v>
          </cell>
          <cell r="I1207">
            <v>2.5</v>
          </cell>
          <cell r="J1207">
            <v>4.3</v>
          </cell>
          <cell r="K1207">
            <v>11.5</v>
          </cell>
          <cell r="L1207">
            <v>10.4</v>
          </cell>
          <cell r="M1207">
            <v>0</v>
          </cell>
          <cell r="N1207">
            <v>18.3</v>
          </cell>
          <cell r="O1207">
            <v>6.6</v>
          </cell>
          <cell r="P1207">
            <v>6.3</v>
          </cell>
          <cell r="Q1207">
            <v>5.4</v>
          </cell>
          <cell r="R1207">
            <v>14.3</v>
          </cell>
          <cell r="S1207">
            <v>32.799999999999997</v>
          </cell>
          <cell r="T1207">
            <v>0</v>
          </cell>
          <cell r="U1207">
            <v>0</v>
          </cell>
          <cell r="V1207">
            <v>10</v>
          </cell>
          <cell r="W1207">
            <v>0</v>
          </cell>
          <cell r="X1207">
            <v>0</v>
          </cell>
          <cell r="Y1207">
            <v>17</v>
          </cell>
          <cell r="Z1207">
            <v>103</v>
          </cell>
          <cell r="AA1207">
            <v>0</v>
          </cell>
          <cell r="AB1207">
            <v>2.9</v>
          </cell>
          <cell r="AC1207">
            <v>1.2</v>
          </cell>
          <cell r="AD1207">
            <v>0.49</v>
          </cell>
          <cell r="AE1207">
            <v>1.8</v>
          </cell>
          <cell r="AF1207">
            <v>7</v>
          </cell>
          <cell r="AG1207">
            <v>5.2</v>
          </cell>
          <cell r="AH1207">
            <v>0.6</v>
          </cell>
          <cell r="AI1207">
            <v>0</v>
          </cell>
          <cell r="AJ1207">
            <v>0</v>
          </cell>
          <cell r="AK1207">
            <v>330</v>
          </cell>
          <cell r="AL1207">
            <v>5</v>
          </cell>
          <cell r="AM1207">
            <v>4</v>
          </cell>
          <cell r="AN1207">
            <v>1750</v>
          </cell>
          <cell r="AO1207">
            <v>250</v>
          </cell>
          <cell r="AP1207">
            <v>670</v>
          </cell>
          <cell r="AQ1207">
            <v>250</v>
          </cell>
          <cell r="AR1207">
            <v>8</v>
          </cell>
          <cell r="AS1207">
            <v>3.8</v>
          </cell>
        </row>
        <row r="1208">
          <cell r="A1208">
            <v>891</v>
          </cell>
          <cell r="B1208" t="str">
            <v>Solha crua</v>
          </cell>
          <cell r="C1208" t="str">
            <v>Peixes, mariscos, anfíbios, répteis e invertebrados</v>
          </cell>
          <cell r="D1208" t="str">
            <v>Peixe (músculo)</v>
          </cell>
          <cell r="E1208" t="str">
            <v>Peixe de mar</v>
          </cell>
          <cell r="F1208">
            <v>90</v>
          </cell>
          <cell r="G1208">
            <v>382</v>
          </cell>
          <cell r="H1208">
            <v>1.6</v>
          </cell>
          <cell r="I1208">
            <v>0.3</v>
          </cell>
          <cell r="J1208">
            <v>0.4</v>
          </cell>
          <cell r="K1208">
            <v>0.4</v>
          </cell>
          <cell r="L1208">
            <v>0</v>
          </cell>
          <cell r="M1208">
            <v>0</v>
          </cell>
          <cell r="N1208">
            <v>0</v>
          </cell>
          <cell r="O1208">
            <v>0</v>
          </cell>
          <cell r="P1208">
            <v>0</v>
          </cell>
          <cell r="Q1208">
            <v>0</v>
          </cell>
          <cell r="R1208">
            <v>0</v>
          </cell>
          <cell r="S1208">
            <v>19</v>
          </cell>
          <cell r="T1208">
            <v>0.3</v>
          </cell>
          <cell r="U1208">
            <v>0</v>
          </cell>
          <cell r="V1208">
            <v>78.2</v>
          </cell>
          <cell r="W1208">
            <v>0</v>
          </cell>
          <cell r="X1208">
            <v>85</v>
          </cell>
          <cell r="Y1208">
            <v>0</v>
          </cell>
          <cell r="Z1208">
            <v>0</v>
          </cell>
          <cell r="AA1208">
            <v>10</v>
          </cell>
          <cell r="AB1208">
            <v>0.35</v>
          </cell>
          <cell r="AC1208">
            <v>0.12</v>
          </cell>
          <cell r="AD1208">
            <v>0.05</v>
          </cell>
          <cell r="AE1208">
            <v>0.51</v>
          </cell>
          <cell r="AF1208">
            <v>4</v>
          </cell>
          <cell r="AG1208">
            <v>3.5</v>
          </cell>
          <cell r="AH1208">
            <v>0.13</v>
          </cell>
          <cell r="AI1208">
            <v>1.5</v>
          </cell>
          <cell r="AJ1208">
            <v>0</v>
          </cell>
          <cell r="AK1208">
            <v>8.5</v>
          </cell>
          <cell r="AL1208">
            <v>1</v>
          </cell>
          <cell r="AM1208">
            <v>110</v>
          </cell>
          <cell r="AN1208">
            <v>230</v>
          </cell>
          <cell r="AO1208">
            <v>54</v>
          </cell>
          <cell r="AP1208">
            <v>170</v>
          </cell>
          <cell r="AQ1208">
            <v>29</v>
          </cell>
          <cell r="AR1208">
            <v>0.4</v>
          </cell>
          <cell r="AS1208">
            <v>0.6</v>
          </cell>
        </row>
        <row r="1209">
          <cell r="A1209">
            <v>1155</v>
          </cell>
          <cell r="B1209" t="str">
            <v>Solha frita</v>
          </cell>
          <cell r="C1209" t="str">
            <v>Peixes, mariscos, anfíbios, répteis e invertebrados</v>
          </cell>
          <cell r="D1209" t="str">
            <v>Peixe (músculo)</v>
          </cell>
          <cell r="E1209" t="str">
            <v>Peixe de mar</v>
          </cell>
          <cell r="F1209">
            <v>147</v>
          </cell>
          <cell r="G1209">
            <v>620</v>
          </cell>
          <cell r="H1209">
            <v>2</v>
          </cell>
          <cell r="I1209">
            <v>0.4</v>
          </cell>
          <cell r="J1209">
            <v>0.5</v>
          </cell>
          <cell r="K1209">
            <v>0.5</v>
          </cell>
          <cell r="L1209">
            <v>5.2999999999999999E-2</v>
          </cell>
          <cell r="M1209">
            <v>0</v>
          </cell>
          <cell r="N1209">
            <v>8.9</v>
          </cell>
          <cell r="O1209">
            <v>0.3</v>
          </cell>
          <cell r="P1209">
            <v>0</v>
          </cell>
          <cell r="Q1209">
            <v>8.6</v>
          </cell>
          <cell r="R1209">
            <v>0.5</v>
          </cell>
          <cell r="S1209">
            <v>23</v>
          </cell>
          <cell r="T1209">
            <v>1.1000000000000001</v>
          </cell>
          <cell r="U1209">
            <v>0</v>
          </cell>
          <cell r="V1209">
            <v>63.3</v>
          </cell>
          <cell r="W1209">
            <v>0</v>
          </cell>
          <cell r="X1209">
            <v>99</v>
          </cell>
          <cell r="Y1209">
            <v>0</v>
          </cell>
          <cell r="Z1209">
            <v>0</v>
          </cell>
          <cell r="AA1209">
            <v>12</v>
          </cell>
          <cell r="AB1209">
            <v>0.45</v>
          </cell>
          <cell r="AC1209">
            <v>0.15</v>
          </cell>
          <cell r="AD1209">
            <v>0.06</v>
          </cell>
          <cell r="AE1209">
            <v>0.73</v>
          </cell>
          <cell r="AF1209">
            <v>4.9800000000000004</v>
          </cell>
          <cell r="AG1209">
            <v>4.26</v>
          </cell>
          <cell r="AH1209">
            <v>0.17</v>
          </cell>
          <cell r="AI1209">
            <v>1.7</v>
          </cell>
          <cell r="AJ1209">
            <v>0.3</v>
          </cell>
          <cell r="AK1209">
            <v>12</v>
          </cell>
          <cell r="AL1209">
            <v>2</v>
          </cell>
          <cell r="AM1209">
            <v>440</v>
          </cell>
          <cell r="AN1209">
            <v>290</v>
          </cell>
          <cell r="AO1209">
            <v>67</v>
          </cell>
          <cell r="AP1209">
            <v>220</v>
          </cell>
          <cell r="AQ1209">
            <v>41</v>
          </cell>
          <cell r="AR1209">
            <v>0.7</v>
          </cell>
          <cell r="AS1209">
            <v>0.8</v>
          </cell>
        </row>
        <row r="1210">
          <cell r="A1210">
            <v>892</v>
          </cell>
          <cell r="B1210" t="str">
            <v>Solha grelhada</v>
          </cell>
          <cell r="C1210" t="str">
            <v>Peixes, mariscos, anfíbios, répteis e invertebrados</v>
          </cell>
          <cell r="D1210" t="str">
            <v>Peixe (músculo)</v>
          </cell>
          <cell r="E1210" t="str">
            <v>Peixe de mar</v>
          </cell>
          <cell r="F1210">
            <v>104</v>
          </cell>
          <cell r="G1210">
            <v>439</v>
          </cell>
          <cell r="H1210">
            <v>1.8</v>
          </cell>
          <cell r="I1210">
            <v>0.4</v>
          </cell>
          <cell r="J1210">
            <v>0.5</v>
          </cell>
          <cell r="K1210">
            <v>0.5</v>
          </cell>
          <cell r="L1210">
            <v>0</v>
          </cell>
          <cell r="M1210">
            <v>0</v>
          </cell>
          <cell r="N1210">
            <v>0</v>
          </cell>
          <cell r="O1210">
            <v>0</v>
          </cell>
          <cell r="P1210">
            <v>0</v>
          </cell>
          <cell r="Q1210">
            <v>0</v>
          </cell>
          <cell r="R1210">
            <v>0</v>
          </cell>
          <cell r="S1210">
            <v>21.9</v>
          </cell>
          <cell r="T1210">
            <v>1</v>
          </cell>
          <cell r="U1210">
            <v>0</v>
          </cell>
          <cell r="V1210">
            <v>74.400000000000006</v>
          </cell>
          <cell r="W1210">
            <v>0</v>
          </cell>
          <cell r="X1210">
            <v>98</v>
          </cell>
          <cell r="Y1210">
            <v>0</v>
          </cell>
          <cell r="Z1210">
            <v>0</v>
          </cell>
          <cell r="AA1210">
            <v>11</v>
          </cell>
          <cell r="AB1210">
            <v>0.42</v>
          </cell>
          <cell r="AC1210">
            <v>0.12</v>
          </cell>
          <cell r="AD1210">
            <v>0.05</v>
          </cell>
          <cell r="AE1210">
            <v>0.56000000000000005</v>
          </cell>
          <cell r="AF1210">
            <v>4.7</v>
          </cell>
          <cell r="AG1210">
            <v>4.0999999999999996</v>
          </cell>
          <cell r="AH1210">
            <v>0.13</v>
          </cell>
          <cell r="AI1210">
            <v>1.5</v>
          </cell>
          <cell r="AJ1210">
            <v>0</v>
          </cell>
          <cell r="AK1210">
            <v>8.1999999999999993</v>
          </cell>
          <cell r="AL1210">
            <v>1.9</v>
          </cell>
          <cell r="AM1210">
            <v>410</v>
          </cell>
          <cell r="AN1210">
            <v>240</v>
          </cell>
          <cell r="AO1210">
            <v>61</v>
          </cell>
          <cell r="AP1210">
            <v>190</v>
          </cell>
          <cell r="AQ1210">
            <v>32</v>
          </cell>
          <cell r="AR1210">
            <v>0.4</v>
          </cell>
          <cell r="AS1210">
            <v>0.7</v>
          </cell>
          <cell r="AU1210">
            <v>19</v>
          </cell>
        </row>
        <row r="1211">
          <cell r="A1211">
            <v>512</v>
          </cell>
          <cell r="B1211" t="str">
            <v>Sonhos</v>
          </cell>
          <cell r="C1211" t="str">
            <v>Cereais e produtos à base de cereais</v>
          </cell>
          <cell r="D1211" t="str">
            <v>Produtos de pastelaria fina</v>
          </cell>
          <cell r="E1211" t="str">
            <v>Pastelaria de massa levedada</v>
          </cell>
          <cell r="F1211">
            <v>389</v>
          </cell>
          <cell r="G1211">
            <v>1620</v>
          </cell>
          <cell r="H1211">
            <v>26.2</v>
          </cell>
          <cell r="I1211">
            <v>3.7</v>
          </cell>
          <cell r="J1211">
            <v>6.2</v>
          </cell>
          <cell r="K1211">
            <v>14.3</v>
          </cell>
          <cell r="L1211">
            <v>14.1</v>
          </cell>
          <cell r="M1211">
            <v>0.1</v>
          </cell>
          <cell r="N1211">
            <v>29.2</v>
          </cell>
          <cell r="O1211">
            <v>10.6</v>
          </cell>
          <cell r="P1211">
            <v>0</v>
          </cell>
          <cell r="Q1211">
            <v>18.600000000000001</v>
          </cell>
          <cell r="R1211">
            <v>0.7</v>
          </cell>
          <cell r="S1211">
            <v>8.6999999999999993</v>
          </cell>
          <cell r="T1211">
            <v>0.2</v>
          </cell>
          <cell r="U1211">
            <v>0</v>
          </cell>
          <cell r="V1211">
            <v>34.6</v>
          </cell>
          <cell r="W1211">
            <v>0</v>
          </cell>
          <cell r="X1211">
            <v>209</v>
          </cell>
          <cell r="Y1211">
            <v>135</v>
          </cell>
          <cell r="Z1211">
            <v>0</v>
          </cell>
          <cell r="AA1211">
            <v>0.9</v>
          </cell>
          <cell r="AB1211">
            <v>1.1000000000000001</v>
          </cell>
          <cell r="AC1211">
            <v>0.05</v>
          </cell>
          <cell r="AD1211">
            <v>0.23</v>
          </cell>
          <cell r="AE1211">
            <v>0.3</v>
          </cell>
          <cell r="AF1211">
            <v>2.7</v>
          </cell>
          <cell r="AG1211">
            <v>2.4</v>
          </cell>
          <cell r="AH1211">
            <v>0.1</v>
          </cell>
          <cell r="AI1211">
            <v>1</v>
          </cell>
          <cell r="AJ1211">
            <v>0</v>
          </cell>
          <cell r="AK1211">
            <v>16</v>
          </cell>
          <cell r="AL1211">
            <v>0.6</v>
          </cell>
          <cell r="AM1211">
            <v>72</v>
          </cell>
          <cell r="AN1211">
            <v>61</v>
          </cell>
          <cell r="AO1211">
            <v>29</v>
          </cell>
          <cell r="AP1211">
            <v>130</v>
          </cell>
          <cell r="AQ1211">
            <v>15</v>
          </cell>
          <cell r="AR1211">
            <v>1.4</v>
          </cell>
          <cell r="AS1211">
            <v>0.9</v>
          </cell>
        </row>
        <row r="1212">
          <cell r="A1212">
            <v>795</v>
          </cell>
          <cell r="B1212" t="str">
            <v>Sopa à lavrador</v>
          </cell>
          <cell r="C1212" t="str">
            <v>Pratos compostos</v>
          </cell>
          <cell r="D1212" t="str">
            <v>Sopas e saladas</v>
          </cell>
          <cell r="E1212" t="str">
            <v>Sopas (prontas a comer)</v>
          </cell>
          <cell r="F1212">
            <v>51</v>
          </cell>
          <cell r="G1212">
            <v>214</v>
          </cell>
          <cell r="H1212">
            <v>1.5</v>
          </cell>
          <cell r="I1212">
            <v>0.2</v>
          </cell>
          <cell r="J1212">
            <v>1.1000000000000001</v>
          </cell>
          <cell r="K1212">
            <v>0.1</v>
          </cell>
          <cell r="L1212">
            <v>0.105</v>
          </cell>
          <cell r="M1212">
            <v>0</v>
          </cell>
          <cell r="N1212">
            <v>7.6</v>
          </cell>
          <cell r="O1212">
            <v>1</v>
          </cell>
          <cell r="P1212">
            <v>0</v>
          </cell>
          <cell r="Q1212">
            <v>6.5</v>
          </cell>
          <cell r="R1212">
            <v>1.1000000000000001</v>
          </cell>
          <cell r="S1212">
            <v>1.2</v>
          </cell>
          <cell r="T1212">
            <v>0.6</v>
          </cell>
          <cell r="U1212">
            <v>0</v>
          </cell>
          <cell r="V1212">
            <v>87.6</v>
          </cell>
          <cell r="W1212">
            <v>0</v>
          </cell>
          <cell r="X1212">
            <v>0</v>
          </cell>
          <cell r="Y1212">
            <v>74</v>
          </cell>
          <cell r="Z1212">
            <v>445</v>
          </cell>
          <cell r="AA1212">
            <v>0</v>
          </cell>
          <cell r="AB1212">
            <v>0.28000000000000003</v>
          </cell>
          <cell r="AC1212">
            <v>7.0000000000000007E-2</v>
          </cell>
          <cell r="AD1212">
            <v>0.01</v>
          </cell>
          <cell r="AE1212">
            <v>0.47</v>
          </cell>
          <cell r="AF1212">
            <v>0.9</v>
          </cell>
          <cell r="AG1212">
            <v>0.26</v>
          </cell>
          <cell r="AH1212">
            <v>0.13</v>
          </cell>
          <cell r="AI1212">
            <v>0</v>
          </cell>
          <cell r="AJ1212">
            <v>7.6</v>
          </cell>
          <cell r="AK1212">
            <v>17</v>
          </cell>
          <cell r="AL1212">
            <v>1.04</v>
          </cell>
          <cell r="AM1212">
            <v>240</v>
          </cell>
          <cell r="AN1212">
            <v>150</v>
          </cell>
          <cell r="AO1212">
            <v>14</v>
          </cell>
          <cell r="AP1212">
            <v>22</v>
          </cell>
          <cell r="AQ1212">
            <v>7.6</v>
          </cell>
          <cell r="AR1212">
            <v>0.2</v>
          </cell>
          <cell r="AS1212">
            <v>0.2</v>
          </cell>
        </row>
        <row r="1213">
          <cell r="A1213">
            <v>780</v>
          </cell>
          <cell r="B1213" t="str">
            <v>Sopa de abóbora</v>
          </cell>
          <cell r="C1213" t="str">
            <v>Pratos compostos</v>
          </cell>
          <cell r="D1213" t="str">
            <v>Sopas e saladas</v>
          </cell>
          <cell r="E1213" t="str">
            <v>Sopas (prontas a comer)</v>
          </cell>
          <cell r="F1213">
            <v>33</v>
          </cell>
          <cell r="G1213">
            <v>138</v>
          </cell>
          <cell r="H1213">
            <v>1.5</v>
          </cell>
          <cell r="I1213">
            <v>0.2</v>
          </cell>
          <cell r="J1213">
            <v>1.1000000000000001</v>
          </cell>
          <cell r="K1213">
            <v>0.1</v>
          </cell>
          <cell r="L1213">
            <v>9.1399999999999995E-2</v>
          </cell>
          <cell r="M1213">
            <v>0</v>
          </cell>
          <cell r="N1213">
            <v>4</v>
          </cell>
          <cell r="O1213">
            <v>0.6</v>
          </cell>
          <cell r="P1213">
            <v>0</v>
          </cell>
          <cell r="Q1213">
            <v>3.4</v>
          </cell>
          <cell r="R1213">
            <v>0.5</v>
          </cell>
          <cell r="S1213">
            <v>0.6</v>
          </cell>
          <cell r="T1213">
            <v>0.6</v>
          </cell>
          <cell r="U1213">
            <v>0</v>
          </cell>
          <cell r="V1213">
            <v>92.6</v>
          </cell>
          <cell r="W1213">
            <v>0</v>
          </cell>
          <cell r="X1213">
            <v>0</v>
          </cell>
          <cell r="Y1213">
            <v>34</v>
          </cell>
          <cell r="Z1213">
            <v>206</v>
          </cell>
          <cell r="AA1213">
            <v>0</v>
          </cell>
          <cell r="AB1213">
            <v>0.43</v>
          </cell>
          <cell r="AC1213">
            <v>0.03</v>
          </cell>
          <cell r="AD1213">
            <v>0</v>
          </cell>
          <cell r="AE1213">
            <v>0.28999999999999998</v>
          </cell>
          <cell r="AF1213">
            <v>0.52</v>
          </cell>
          <cell r="AG1213">
            <v>0.11</v>
          </cell>
          <cell r="AH1213">
            <v>7.0000000000000007E-2</v>
          </cell>
          <cell r="AI1213">
            <v>0</v>
          </cell>
          <cell r="AJ1213">
            <v>3.3</v>
          </cell>
          <cell r="AK1213">
            <v>5.2</v>
          </cell>
          <cell r="AL1213">
            <v>0.85299999999999998</v>
          </cell>
          <cell r="AM1213">
            <v>230</v>
          </cell>
          <cell r="AN1213">
            <v>91</v>
          </cell>
          <cell r="AO1213">
            <v>9.6999999999999993</v>
          </cell>
          <cell r="AP1213">
            <v>9</v>
          </cell>
          <cell r="AQ1213">
            <v>5</v>
          </cell>
          <cell r="AR1213">
            <v>0.1</v>
          </cell>
          <cell r="AS1213">
            <v>0.1</v>
          </cell>
        </row>
        <row r="1214">
          <cell r="A1214">
            <v>781</v>
          </cell>
          <cell r="B1214" t="str">
            <v>Sopa de agrião</v>
          </cell>
          <cell r="C1214" t="str">
            <v>Pratos compostos</v>
          </cell>
          <cell r="D1214" t="str">
            <v>Sopas e saladas</v>
          </cell>
          <cell r="E1214" t="str">
            <v>Sopas (prontas a comer)</v>
          </cell>
          <cell r="F1214">
            <v>37</v>
          </cell>
          <cell r="G1214">
            <v>155</v>
          </cell>
          <cell r="H1214">
            <v>1.6</v>
          </cell>
          <cell r="I1214">
            <v>0.2</v>
          </cell>
          <cell r="J1214">
            <v>1.1000000000000001</v>
          </cell>
          <cell r="K1214">
            <v>0.2</v>
          </cell>
          <cell r="L1214">
            <v>0.105</v>
          </cell>
          <cell r="M1214">
            <v>0</v>
          </cell>
          <cell r="N1214">
            <v>4.2</v>
          </cell>
          <cell r="O1214">
            <v>0.5</v>
          </cell>
          <cell r="P1214">
            <v>0</v>
          </cell>
          <cell r="Q1214">
            <v>3.6</v>
          </cell>
          <cell r="R1214">
            <v>0.9</v>
          </cell>
          <cell r="S1214">
            <v>1</v>
          </cell>
          <cell r="T1214">
            <v>0.6</v>
          </cell>
          <cell r="U1214">
            <v>0</v>
          </cell>
          <cell r="V1214">
            <v>91.4</v>
          </cell>
          <cell r="W1214">
            <v>0</v>
          </cell>
          <cell r="X1214">
            <v>0</v>
          </cell>
          <cell r="Y1214">
            <v>84</v>
          </cell>
          <cell r="Z1214">
            <v>503</v>
          </cell>
          <cell r="AA1214">
            <v>0</v>
          </cell>
          <cell r="AB1214">
            <v>0.45</v>
          </cell>
          <cell r="AC1214">
            <v>0.05</v>
          </cell>
          <cell r="AD1214">
            <v>0.01</v>
          </cell>
          <cell r="AE1214">
            <v>0.3</v>
          </cell>
          <cell r="AF1214">
            <v>0.62</v>
          </cell>
          <cell r="AG1214">
            <v>0.2</v>
          </cell>
          <cell r="AH1214">
            <v>0.09</v>
          </cell>
          <cell r="AI1214">
            <v>0</v>
          </cell>
          <cell r="AJ1214">
            <v>8</v>
          </cell>
          <cell r="AK1214">
            <v>20</v>
          </cell>
          <cell r="AL1214">
            <v>0.96599999999999997</v>
          </cell>
          <cell r="AM1214">
            <v>240</v>
          </cell>
          <cell r="AN1214">
            <v>100</v>
          </cell>
          <cell r="AO1214">
            <v>34</v>
          </cell>
          <cell r="AP1214">
            <v>17</v>
          </cell>
          <cell r="AQ1214">
            <v>6.1</v>
          </cell>
          <cell r="AR1214">
            <v>0.3</v>
          </cell>
          <cell r="AS1214">
            <v>0.1</v>
          </cell>
        </row>
        <row r="1215">
          <cell r="A1215">
            <v>1110</v>
          </cell>
          <cell r="B1215" t="str">
            <v>Sopa de agrião com leite</v>
          </cell>
          <cell r="C1215" t="str">
            <v>Pratos compostos</v>
          </cell>
          <cell r="D1215" t="str">
            <v>Sopas e saladas</v>
          </cell>
          <cell r="E1215" t="str">
            <v>Sopas (prontas a comer)</v>
          </cell>
          <cell r="F1215">
            <v>33</v>
          </cell>
          <cell r="G1215">
            <v>139</v>
          </cell>
          <cell r="H1215">
            <v>0.5</v>
          </cell>
          <cell r="I1215">
            <v>0.2</v>
          </cell>
          <cell r="J1215">
            <v>0.1</v>
          </cell>
          <cell r="K1215">
            <v>0.1</v>
          </cell>
          <cell r="L1215">
            <v>2.47E-2</v>
          </cell>
          <cell r="M1215">
            <v>0</v>
          </cell>
          <cell r="N1215">
            <v>5.3</v>
          </cell>
          <cell r="O1215">
            <v>0.5</v>
          </cell>
          <cell r="P1215">
            <v>0</v>
          </cell>
          <cell r="Q1215">
            <v>4.8</v>
          </cell>
          <cell r="R1215">
            <v>1</v>
          </cell>
          <cell r="S1215">
            <v>1.3</v>
          </cell>
          <cell r="T1215">
            <v>0.6</v>
          </cell>
          <cell r="U1215">
            <v>0</v>
          </cell>
          <cell r="V1215">
            <v>90.9</v>
          </cell>
          <cell r="W1215">
            <v>0</v>
          </cell>
          <cell r="X1215">
            <v>1</v>
          </cell>
          <cell r="Y1215">
            <v>60</v>
          </cell>
          <cell r="Z1215">
            <v>345</v>
          </cell>
          <cell r="AA1215">
            <v>0</v>
          </cell>
          <cell r="AB1215">
            <v>0.28999999999999998</v>
          </cell>
          <cell r="AC1215">
            <v>7.0000000000000007E-2</v>
          </cell>
          <cell r="AD1215">
            <v>0.02</v>
          </cell>
          <cell r="AE1215">
            <v>0.48</v>
          </cell>
          <cell r="AF1215">
            <v>0.74</v>
          </cell>
          <cell r="AG1215">
            <v>0.26</v>
          </cell>
          <cell r="AH1215">
            <v>0.16</v>
          </cell>
          <cell r="AI1215">
            <v>0</v>
          </cell>
          <cell r="AJ1215">
            <v>17.3</v>
          </cell>
          <cell r="AK1215">
            <v>45</v>
          </cell>
          <cell r="AL1215">
            <v>1.05</v>
          </cell>
          <cell r="AM1215">
            <v>250</v>
          </cell>
          <cell r="AN1215">
            <v>160</v>
          </cell>
          <cell r="AO1215">
            <v>42</v>
          </cell>
          <cell r="AP1215">
            <v>23</v>
          </cell>
          <cell r="AQ1215">
            <v>8.3000000000000007</v>
          </cell>
          <cell r="AR1215">
            <v>0.4</v>
          </cell>
          <cell r="AS1215">
            <v>0.2</v>
          </cell>
        </row>
        <row r="1216">
          <cell r="A1216">
            <v>1111</v>
          </cell>
          <cell r="B1216" t="str">
            <v>Sopa de agrião com requeijão</v>
          </cell>
          <cell r="C1216" t="str">
            <v>Pratos compostos</v>
          </cell>
          <cell r="D1216" t="str">
            <v>Sopas e saladas</v>
          </cell>
          <cell r="E1216" t="str">
            <v>Sopas (prontas a comer)</v>
          </cell>
          <cell r="F1216">
            <v>28</v>
          </cell>
          <cell r="G1216">
            <v>118</v>
          </cell>
          <cell r="H1216">
            <v>1.6</v>
          </cell>
          <cell r="I1216">
            <v>0.8</v>
          </cell>
          <cell r="J1216">
            <v>0.3</v>
          </cell>
          <cell r="K1216">
            <v>0.3</v>
          </cell>
          <cell r="L1216">
            <v>0.251</v>
          </cell>
          <cell r="M1216">
            <v>0</v>
          </cell>
          <cell r="N1216">
            <v>2</v>
          </cell>
          <cell r="O1216">
            <v>0.7</v>
          </cell>
          <cell r="P1216">
            <v>0.1</v>
          </cell>
          <cell r="Q1216">
            <v>1.2</v>
          </cell>
          <cell r="R1216">
            <v>0.8</v>
          </cell>
          <cell r="S1216">
            <v>1.1000000000000001</v>
          </cell>
          <cell r="T1216">
            <v>0.7</v>
          </cell>
          <cell r="U1216">
            <v>0</v>
          </cell>
          <cell r="V1216">
            <v>93.5</v>
          </cell>
          <cell r="W1216">
            <v>0</v>
          </cell>
          <cell r="X1216">
            <v>2</v>
          </cell>
          <cell r="Y1216">
            <v>57</v>
          </cell>
          <cell r="Z1216">
            <v>271</v>
          </cell>
          <cell r="AA1216">
            <v>0</v>
          </cell>
          <cell r="AB1216">
            <v>0.27</v>
          </cell>
          <cell r="AC1216">
            <v>0.04</v>
          </cell>
          <cell r="AD1216">
            <v>0.02</v>
          </cell>
          <cell r="AE1216">
            <v>0.34</v>
          </cell>
          <cell r="AF1216">
            <v>0.55000000000000004</v>
          </cell>
          <cell r="AG1216">
            <v>0.21</v>
          </cell>
          <cell r="AH1216">
            <v>0.08</v>
          </cell>
          <cell r="AI1216">
            <v>0.03</v>
          </cell>
          <cell r="AJ1216">
            <v>13.3</v>
          </cell>
          <cell r="AK1216">
            <v>32</v>
          </cell>
          <cell r="AL1216">
            <v>1.1399999999999999</v>
          </cell>
          <cell r="AM1216">
            <v>280</v>
          </cell>
          <cell r="AN1216">
            <v>100</v>
          </cell>
          <cell r="AO1216">
            <v>47</v>
          </cell>
          <cell r="AP1216">
            <v>22</v>
          </cell>
          <cell r="AQ1216">
            <v>7.5</v>
          </cell>
          <cell r="AR1216">
            <v>0.3</v>
          </cell>
          <cell r="AS1216">
            <v>0.2</v>
          </cell>
        </row>
        <row r="1217">
          <cell r="A1217">
            <v>1024</v>
          </cell>
          <cell r="B1217" t="str">
            <v>Sopa de carne de porco</v>
          </cell>
          <cell r="C1217" t="str">
            <v>Pratos compostos</v>
          </cell>
          <cell r="D1217" t="str">
            <v>Sopas e saladas</v>
          </cell>
          <cell r="E1217" t="str">
            <v>Sopas (prontas a comer)</v>
          </cell>
          <cell r="F1217">
            <v>60</v>
          </cell>
          <cell r="G1217">
            <v>253</v>
          </cell>
          <cell r="H1217">
            <v>0.9</v>
          </cell>
          <cell r="I1217">
            <v>0.2</v>
          </cell>
          <cell r="J1217">
            <v>0.3</v>
          </cell>
          <cell r="K1217">
            <v>0.2</v>
          </cell>
          <cell r="L1217">
            <v>0.154</v>
          </cell>
          <cell r="M1217">
            <v>0</v>
          </cell>
          <cell r="N1217">
            <v>7.3</v>
          </cell>
          <cell r="O1217">
            <v>0.9</v>
          </cell>
          <cell r="P1217">
            <v>0.4</v>
          </cell>
          <cell r="Q1217">
            <v>5.9</v>
          </cell>
          <cell r="R1217">
            <v>3.4</v>
          </cell>
          <cell r="S1217">
            <v>4</v>
          </cell>
          <cell r="T1217">
            <v>0.6</v>
          </cell>
          <cell r="U1217">
            <v>0</v>
          </cell>
          <cell r="V1217">
            <v>83.2</v>
          </cell>
          <cell r="W1217">
            <v>0</v>
          </cell>
          <cell r="X1217">
            <v>3</v>
          </cell>
          <cell r="Y1217">
            <v>99</v>
          </cell>
          <cell r="Z1217">
            <v>592</v>
          </cell>
          <cell r="AA1217">
            <v>0</v>
          </cell>
          <cell r="AB1217">
            <v>0.12</v>
          </cell>
          <cell r="AC1217">
            <v>0.14000000000000001</v>
          </cell>
          <cell r="AD1217">
            <v>0.04</v>
          </cell>
          <cell r="AE1217">
            <v>0.72</v>
          </cell>
          <cell r="AF1217">
            <v>1.4</v>
          </cell>
          <cell r="AG1217">
            <v>0.7</v>
          </cell>
          <cell r="AH1217">
            <v>0.13</v>
          </cell>
          <cell r="AI1217">
            <v>0.04</v>
          </cell>
          <cell r="AJ1217">
            <v>8.1</v>
          </cell>
          <cell r="AK1217">
            <v>63</v>
          </cell>
          <cell r="AL1217">
            <v>1.24</v>
          </cell>
          <cell r="AM1217">
            <v>250</v>
          </cell>
          <cell r="AN1217">
            <v>250</v>
          </cell>
          <cell r="AO1217">
            <v>33</v>
          </cell>
          <cell r="AP1217">
            <v>57</v>
          </cell>
          <cell r="AQ1217">
            <v>22</v>
          </cell>
          <cell r="AR1217">
            <v>1.1000000000000001</v>
          </cell>
          <cell r="AS1217">
            <v>0.8</v>
          </cell>
        </row>
        <row r="1218">
          <cell r="A1218">
            <v>784</v>
          </cell>
          <cell r="B1218" t="str">
            <v>Sopa de cebola</v>
          </cell>
          <cell r="C1218" t="str">
            <v>Pratos compostos</v>
          </cell>
          <cell r="D1218" t="str">
            <v>Sopas e saladas</v>
          </cell>
          <cell r="E1218" t="str">
            <v>Sopas (prontas a comer)</v>
          </cell>
          <cell r="F1218">
            <v>40</v>
          </cell>
          <cell r="G1218">
            <v>166</v>
          </cell>
          <cell r="H1218">
            <v>1.5</v>
          </cell>
          <cell r="I1218">
            <v>0.2</v>
          </cell>
          <cell r="J1218">
            <v>1.1000000000000001</v>
          </cell>
          <cell r="K1218">
            <v>0.1</v>
          </cell>
          <cell r="L1218">
            <v>0.111</v>
          </cell>
          <cell r="M1218">
            <v>0</v>
          </cell>
          <cell r="N1218">
            <v>5.4</v>
          </cell>
          <cell r="O1218">
            <v>0.7</v>
          </cell>
          <cell r="P1218">
            <v>0.2</v>
          </cell>
          <cell r="Q1218">
            <v>4.5</v>
          </cell>
          <cell r="R1218">
            <v>0.6</v>
          </cell>
          <cell r="S1218">
            <v>0.8</v>
          </cell>
          <cell r="T1218">
            <v>0.6</v>
          </cell>
          <cell r="U1218">
            <v>0</v>
          </cell>
          <cell r="V1218">
            <v>90.9</v>
          </cell>
          <cell r="W1218">
            <v>0</v>
          </cell>
          <cell r="X1218">
            <v>0</v>
          </cell>
          <cell r="Y1218">
            <v>0</v>
          </cell>
          <cell r="Z1218">
            <v>0</v>
          </cell>
          <cell r="AA1218">
            <v>0</v>
          </cell>
          <cell r="AB1218">
            <v>0.28000000000000003</v>
          </cell>
          <cell r="AC1218">
            <v>0.05</v>
          </cell>
          <cell r="AD1218">
            <v>0.01</v>
          </cell>
          <cell r="AE1218">
            <v>0.3</v>
          </cell>
          <cell r="AF1218">
            <v>0.56999999999999995</v>
          </cell>
          <cell r="AG1218">
            <v>0.15</v>
          </cell>
          <cell r="AH1218">
            <v>0.09</v>
          </cell>
          <cell r="AI1218">
            <v>0</v>
          </cell>
          <cell r="AJ1218">
            <v>2.7</v>
          </cell>
          <cell r="AK1218">
            <v>6.1</v>
          </cell>
          <cell r="AL1218">
            <v>0.90500000000000003</v>
          </cell>
          <cell r="AM1218">
            <v>230</v>
          </cell>
          <cell r="AN1218">
            <v>90</v>
          </cell>
          <cell r="AO1218">
            <v>10</v>
          </cell>
          <cell r="AP1218">
            <v>14</v>
          </cell>
          <cell r="AQ1218">
            <v>6.2</v>
          </cell>
          <cell r="AR1218">
            <v>0.1</v>
          </cell>
          <cell r="AS1218">
            <v>0.2</v>
          </cell>
        </row>
        <row r="1219">
          <cell r="A1219">
            <v>1112</v>
          </cell>
          <cell r="B1219" t="str">
            <v>Sopa de cenoura</v>
          </cell>
          <cell r="C1219" t="str">
            <v>Pratos compostos</v>
          </cell>
          <cell r="D1219" t="str">
            <v>Sopas e saladas</v>
          </cell>
          <cell r="E1219" t="str">
            <v>Sopas (prontas a comer)</v>
          </cell>
          <cell r="F1219">
            <v>29</v>
          </cell>
          <cell r="G1219">
            <v>123</v>
          </cell>
          <cell r="H1219">
            <v>0.6</v>
          </cell>
          <cell r="I1219">
            <v>0.3</v>
          </cell>
          <cell r="J1219">
            <v>0.2</v>
          </cell>
          <cell r="K1219">
            <v>0.1</v>
          </cell>
          <cell r="L1219">
            <v>7.4800000000000005E-2</v>
          </cell>
          <cell r="M1219">
            <v>0</v>
          </cell>
          <cell r="N1219">
            <v>4.4000000000000004</v>
          </cell>
          <cell r="O1219">
            <v>1.9</v>
          </cell>
          <cell r="P1219">
            <v>0.2</v>
          </cell>
          <cell r="Q1219">
            <v>2.4</v>
          </cell>
          <cell r="R1219">
            <v>1.3</v>
          </cell>
          <cell r="S1219">
            <v>0.9</v>
          </cell>
          <cell r="T1219">
            <v>0.3</v>
          </cell>
          <cell r="U1219">
            <v>0</v>
          </cell>
          <cell r="V1219">
            <v>92</v>
          </cell>
          <cell r="W1219">
            <v>0</v>
          </cell>
          <cell r="X1219">
            <v>4</v>
          </cell>
          <cell r="Y1219">
            <v>316</v>
          </cell>
          <cell r="Z1219">
            <v>1850</v>
          </cell>
          <cell r="AA1219">
            <v>0.1</v>
          </cell>
          <cell r="AB1219">
            <v>0.28999999999999998</v>
          </cell>
          <cell r="AC1219">
            <v>7.0000000000000007E-2</v>
          </cell>
          <cell r="AD1219">
            <v>0.02</v>
          </cell>
          <cell r="AE1219">
            <v>0.61</v>
          </cell>
          <cell r="AF1219">
            <v>0.79</v>
          </cell>
          <cell r="AG1219">
            <v>0.18</v>
          </cell>
          <cell r="AH1219">
            <v>0.12</v>
          </cell>
          <cell r="AI1219">
            <v>0.01</v>
          </cell>
          <cell r="AJ1219">
            <v>8</v>
          </cell>
          <cell r="AK1219">
            <v>20</v>
          </cell>
          <cell r="AL1219">
            <v>0.76100000000000001</v>
          </cell>
          <cell r="AM1219">
            <v>140</v>
          </cell>
          <cell r="AN1219">
            <v>210</v>
          </cell>
          <cell r="AO1219">
            <v>26</v>
          </cell>
          <cell r="AP1219">
            <v>25</v>
          </cell>
          <cell r="AQ1219">
            <v>6.9</v>
          </cell>
          <cell r="AR1219">
            <v>0.4</v>
          </cell>
          <cell r="AS1219">
            <v>0.2</v>
          </cell>
        </row>
        <row r="1220">
          <cell r="A1220">
            <v>785</v>
          </cell>
          <cell r="B1220" t="str">
            <v>Sopa de couve-branca</v>
          </cell>
          <cell r="C1220" t="str">
            <v>Pratos compostos</v>
          </cell>
          <cell r="D1220" t="str">
            <v>Sopas e saladas</v>
          </cell>
          <cell r="E1220" t="str">
            <v>Sopas (prontas a comer)</v>
          </cell>
          <cell r="F1220">
            <v>40</v>
          </cell>
          <cell r="G1220">
            <v>169</v>
          </cell>
          <cell r="H1220">
            <v>1.5</v>
          </cell>
          <cell r="I1220">
            <v>0.2</v>
          </cell>
          <cell r="J1220">
            <v>1.1000000000000001</v>
          </cell>
          <cell r="K1220">
            <v>0.1</v>
          </cell>
          <cell r="L1220">
            <v>0.1</v>
          </cell>
          <cell r="M1220">
            <v>0</v>
          </cell>
          <cell r="N1220">
            <v>5.4</v>
          </cell>
          <cell r="O1220">
            <v>1.3</v>
          </cell>
          <cell r="P1220">
            <v>0</v>
          </cell>
          <cell r="Q1220">
            <v>4.2</v>
          </cell>
          <cell r="R1220">
            <v>1</v>
          </cell>
          <cell r="S1220">
            <v>0.8</v>
          </cell>
          <cell r="T1220">
            <v>0.6</v>
          </cell>
          <cell r="U1220">
            <v>0</v>
          </cell>
          <cell r="V1220">
            <v>90.4</v>
          </cell>
          <cell r="W1220">
            <v>0</v>
          </cell>
          <cell r="X1220">
            <v>0</v>
          </cell>
          <cell r="Y1220">
            <v>134</v>
          </cell>
          <cell r="Z1220">
            <v>805</v>
          </cell>
          <cell r="AA1220">
            <v>0</v>
          </cell>
          <cell r="AB1220">
            <v>0.31</v>
          </cell>
          <cell r="AC1220">
            <v>0.05</v>
          </cell>
          <cell r="AD1220">
            <v>0.01</v>
          </cell>
          <cell r="AE1220">
            <v>0.36</v>
          </cell>
          <cell r="AF1220">
            <v>0.67</v>
          </cell>
          <cell r="AG1220">
            <v>0.19</v>
          </cell>
          <cell r="AH1220">
            <v>0.1</v>
          </cell>
          <cell r="AI1220">
            <v>0</v>
          </cell>
          <cell r="AJ1220">
            <v>5</v>
          </cell>
          <cell r="AK1220">
            <v>9.5</v>
          </cell>
          <cell r="AL1220">
            <v>0.91600000000000004</v>
          </cell>
          <cell r="AM1220">
            <v>240</v>
          </cell>
          <cell r="AN1220">
            <v>130</v>
          </cell>
          <cell r="AO1220">
            <v>15</v>
          </cell>
          <cell r="AP1220">
            <v>17</v>
          </cell>
          <cell r="AQ1220">
            <v>6</v>
          </cell>
          <cell r="AR1220">
            <v>0.2</v>
          </cell>
          <cell r="AS1220">
            <v>0.1</v>
          </cell>
        </row>
        <row r="1221">
          <cell r="A1221">
            <v>786</v>
          </cell>
          <cell r="B1221" t="str">
            <v>Sopa de couve-lombarda</v>
          </cell>
          <cell r="C1221" t="str">
            <v>Pratos compostos</v>
          </cell>
          <cell r="D1221" t="str">
            <v>Sopas e saladas</v>
          </cell>
          <cell r="E1221" t="str">
            <v>Sopas (prontas a comer)</v>
          </cell>
          <cell r="F1221">
            <v>41</v>
          </cell>
          <cell r="G1221">
            <v>170</v>
          </cell>
          <cell r="H1221">
            <v>1.5</v>
          </cell>
          <cell r="I1221">
            <v>0.2</v>
          </cell>
          <cell r="J1221">
            <v>1.1000000000000001</v>
          </cell>
          <cell r="K1221">
            <v>0.1</v>
          </cell>
          <cell r="L1221">
            <v>0.1</v>
          </cell>
          <cell r="M1221">
            <v>0</v>
          </cell>
          <cell r="N1221">
            <v>5.3</v>
          </cell>
          <cell r="O1221">
            <v>1.1000000000000001</v>
          </cell>
          <cell r="P1221">
            <v>0</v>
          </cell>
          <cell r="Q1221">
            <v>4.2</v>
          </cell>
          <cell r="R1221">
            <v>1.1000000000000001</v>
          </cell>
          <cell r="S1221">
            <v>0.9</v>
          </cell>
          <cell r="T1221">
            <v>0.6</v>
          </cell>
          <cell r="U1221">
            <v>0</v>
          </cell>
          <cell r="V1221">
            <v>90.3</v>
          </cell>
          <cell r="W1221">
            <v>0</v>
          </cell>
          <cell r="X1221">
            <v>0</v>
          </cell>
          <cell r="Y1221">
            <v>152</v>
          </cell>
          <cell r="Z1221">
            <v>914</v>
          </cell>
          <cell r="AA1221">
            <v>0</v>
          </cell>
          <cell r="AB1221">
            <v>0.31</v>
          </cell>
          <cell r="AC1221">
            <v>0.05</v>
          </cell>
          <cell r="AD1221">
            <v>0.01</v>
          </cell>
          <cell r="AE1221">
            <v>0.39</v>
          </cell>
          <cell r="AF1221">
            <v>0.73</v>
          </cell>
          <cell r="AG1221">
            <v>0.2</v>
          </cell>
          <cell r="AH1221">
            <v>0.09</v>
          </cell>
          <cell r="AI1221">
            <v>0</v>
          </cell>
          <cell r="AJ1221">
            <v>6.6</v>
          </cell>
          <cell r="AK1221">
            <v>16</v>
          </cell>
          <cell r="AL1221">
            <v>0.97799999999999998</v>
          </cell>
          <cell r="AM1221">
            <v>240</v>
          </cell>
          <cell r="AN1221">
            <v>130</v>
          </cell>
          <cell r="AO1221">
            <v>15</v>
          </cell>
          <cell r="AP1221">
            <v>20</v>
          </cell>
          <cell r="AQ1221">
            <v>6.4</v>
          </cell>
          <cell r="AR1221">
            <v>0.2</v>
          </cell>
          <cell r="AS1221">
            <v>0.1</v>
          </cell>
        </row>
        <row r="1222">
          <cell r="A1222">
            <v>787</v>
          </cell>
          <cell r="B1222" t="str">
            <v>Sopa de cozido</v>
          </cell>
          <cell r="C1222" t="str">
            <v>Pratos compostos</v>
          </cell>
          <cell r="D1222" t="str">
            <v>Sopas e saladas</v>
          </cell>
          <cell r="E1222" t="str">
            <v>Sopas (prontas a comer)</v>
          </cell>
          <cell r="F1222">
            <v>36</v>
          </cell>
          <cell r="G1222">
            <v>151</v>
          </cell>
          <cell r="H1222">
            <v>1.4</v>
          </cell>
          <cell r="I1222">
            <v>0.5</v>
          </cell>
          <cell r="J1222">
            <v>0.6</v>
          </cell>
          <cell r="K1222">
            <v>0.1</v>
          </cell>
          <cell r="L1222">
            <v>0.1</v>
          </cell>
          <cell r="M1222">
            <v>0.1</v>
          </cell>
          <cell r="N1222">
            <v>2.9</v>
          </cell>
          <cell r="O1222">
            <v>0.6</v>
          </cell>
          <cell r="P1222">
            <v>0</v>
          </cell>
          <cell r="Q1222">
            <v>2.2999999999999998</v>
          </cell>
          <cell r="R1222">
            <v>0.7</v>
          </cell>
          <cell r="S1222">
            <v>2.6</v>
          </cell>
          <cell r="T1222">
            <v>0.6</v>
          </cell>
          <cell r="U1222">
            <v>0</v>
          </cell>
          <cell r="V1222">
            <v>92.2</v>
          </cell>
          <cell r="W1222">
            <v>0</v>
          </cell>
          <cell r="X1222">
            <v>5</v>
          </cell>
          <cell r="Y1222">
            <v>50</v>
          </cell>
          <cell r="Z1222">
            <v>305</v>
          </cell>
          <cell r="AA1222">
            <v>0.1</v>
          </cell>
          <cell r="AB1222">
            <v>0.1</v>
          </cell>
          <cell r="AC1222">
            <v>0.03</v>
          </cell>
          <cell r="AD1222">
            <v>0.02</v>
          </cell>
          <cell r="AE1222">
            <v>0.6</v>
          </cell>
          <cell r="AF1222">
            <v>1.1000000000000001</v>
          </cell>
          <cell r="AG1222">
            <v>0.5</v>
          </cell>
          <cell r="AH1222">
            <v>0.06</v>
          </cell>
          <cell r="AI1222">
            <v>0.2</v>
          </cell>
          <cell r="AJ1222">
            <v>7</v>
          </cell>
          <cell r="AK1222">
            <v>13</v>
          </cell>
          <cell r="AL1222">
            <v>0.9</v>
          </cell>
          <cell r="AM1222">
            <v>240</v>
          </cell>
          <cell r="AN1222">
            <v>110</v>
          </cell>
          <cell r="AO1222">
            <v>14</v>
          </cell>
          <cell r="AP1222">
            <v>38</v>
          </cell>
          <cell r="AQ1222">
            <v>7</v>
          </cell>
          <cell r="AR1222">
            <v>0.2</v>
          </cell>
          <cell r="AS1222">
            <v>0.4</v>
          </cell>
        </row>
        <row r="1223">
          <cell r="A1223">
            <v>789</v>
          </cell>
          <cell r="B1223" t="str">
            <v>Sopa de ervilhas</v>
          </cell>
          <cell r="C1223" t="str">
            <v>Pratos compostos</v>
          </cell>
          <cell r="D1223" t="str">
            <v>Sopas e saladas</v>
          </cell>
          <cell r="E1223" t="str">
            <v>Sopas (prontas a comer)</v>
          </cell>
          <cell r="F1223">
            <v>48</v>
          </cell>
          <cell r="G1223">
            <v>202</v>
          </cell>
          <cell r="H1223">
            <v>1.5</v>
          </cell>
          <cell r="I1223">
            <v>0.2</v>
          </cell>
          <cell r="J1223">
            <v>1.1000000000000001</v>
          </cell>
          <cell r="K1223">
            <v>0.1</v>
          </cell>
          <cell r="L1223">
            <v>0.13400000000000001</v>
          </cell>
          <cell r="M1223">
            <v>0</v>
          </cell>
          <cell r="N1223">
            <v>6.4</v>
          </cell>
          <cell r="O1223">
            <v>0.9</v>
          </cell>
          <cell r="P1223">
            <v>0.2</v>
          </cell>
          <cell r="Q1223">
            <v>5.3</v>
          </cell>
          <cell r="R1223">
            <v>1.3</v>
          </cell>
          <cell r="S1223">
            <v>1.6</v>
          </cell>
          <cell r="T1223">
            <v>0.6</v>
          </cell>
          <cell r="U1223">
            <v>0</v>
          </cell>
          <cell r="V1223">
            <v>88.1</v>
          </cell>
          <cell r="W1223">
            <v>0</v>
          </cell>
          <cell r="X1223">
            <v>0</v>
          </cell>
          <cell r="Y1223">
            <v>71</v>
          </cell>
          <cell r="Z1223">
            <v>427</v>
          </cell>
          <cell r="AA1223">
            <v>0</v>
          </cell>
          <cell r="AB1223">
            <v>0.28000000000000003</v>
          </cell>
          <cell r="AC1223">
            <v>0.12</v>
          </cell>
          <cell r="AD1223">
            <v>0.01</v>
          </cell>
          <cell r="AE1223">
            <v>0.42</v>
          </cell>
          <cell r="AF1223">
            <v>0.89</v>
          </cell>
          <cell r="AG1223">
            <v>0.31</v>
          </cell>
          <cell r="AH1223">
            <v>0.1</v>
          </cell>
          <cell r="AI1223">
            <v>0</v>
          </cell>
          <cell r="AJ1223">
            <v>4.2</v>
          </cell>
          <cell r="AK1223">
            <v>11</v>
          </cell>
          <cell r="AL1223">
            <v>0.97699999999999998</v>
          </cell>
          <cell r="AM1223">
            <v>240</v>
          </cell>
          <cell r="AN1223">
            <v>140</v>
          </cell>
          <cell r="AO1223">
            <v>12</v>
          </cell>
          <cell r="AP1223">
            <v>30</v>
          </cell>
          <cell r="AQ1223">
            <v>7.3</v>
          </cell>
          <cell r="AR1223">
            <v>0.3</v>
          </cell>
          <cell r="AS1223">
            <v>0.2</v>
          </cell>
        </row>
        <row r="1224">
          <cell r="A1224">
            <v>790</v>
          </cell>
          <cell r="B1224" t="str">
            <v>Sopa de espinafres</v>
          </cell>
          <cell r="C1224" t="str">
            <v>Pratos compostos</v>
          </cell>
          <cell r="D1224" t="str">
            <v>Sopas e saladas</v>
          </cell>
          <cell r="E1224" t="str">
            <v>Sopas (prontas a comer)</v>
          </cell>
          <cell r="F1224">
            <v>39</v>
          </cell>
          <cell r="G1224">
            <v>164</v>
          </cell>
          <cell r="H1224">
            <v>1.6</v>
          </cell>
          <cell r="I1224">
            <v>0.2</v>
          </cell>
          <cell r="J1224">
            <v>1.1000000000000001</v>
          </cell>
          <cell r="K1224">
            <v>0.2</v>
          </cell>
          <cell r="L1224">
            <v>0.109</v>
          </cell>
          <cell r="M1224">
            <v>0</v>
          </cell>
          <cell r="N1224">
            <v>4.8</v>
          </cell>
          <cell r="O1224">
            <v>0.4</v>
          </cell>
          <cell r="P1224">
            <v>0</v>
          </cell>
          <cell r="Q1224">
            <v>4.5</v>
          </cell>
          <cell r="R1224">
            <v>0.8</v>
          </cell>
          <cell r="S1224">
            <v>1</v>
          </cell>
          <cell r="T1224">
            <v>0.6</v>
          </cell>
          <cell r="U1224">
            <v>0</v>
          </cell>
          <cell r="V1224">
            <v>90.7</v>
          </cell>
          <cell r="W1224">
            <v>0</v>
          </cell>
          <cell r="X1224">
            <v>0</v>
          </cell>
          <cell r="Y1224">
            <v>102</v>
          </cell>
          <cell r="Z1224">
            <v>613</v>
          </cell>
          <cell r="AA1224">
            <v>0</v>
          </cell>
          <cell r="AB1224">
            <v>0.53</v>
          </cell>
          <cell r="AC1224">
            <v>0.04</v>
          </cell>
          <cell r="AD1224">
            <v>0.03</v>
          </cell>
          <cell r="AE1224">
            <v>0.27</v>
          </cell>
          <cell r="AF1224">
            <v>0.62</v>
          </cell>
          <cell r="AG1224">
            <v>0.26</v>
          </cell>
          <cell r="AH1224">
            <v>0.09</v>
          </cell>
          <cell r="AI1224">
            <v>0</v>
          </cell>
          <cell r="AJ1224">
            <v>5.3</v>
          </cell>
          <cell r="AK1224">
            <v>18</v>
          </cell>
          <cell r="AL1224">
            <v>0.999</v>
          </cell>
          <cell r="AM1224">
            <v>250</v>
          </cell>
          <cell r="AN1224">
            <v>110</v>
          </cell>
          <cell r="AO1224">
            <v>22</v>
          </cell>
          <cell r="AP1224">
            <v>16</v>
          </cell>
          <cell r="AQ1224">
            <v>11</v>
          </cell>
          <cell r="AR1224">
            <v>0.4</v>
          </cell>
          <cell r="AS1224">
            <v>0.2</v>
          </cell>
        </row>
        <row r="1225">
          <cell r="A1225">
            <v>1113</v>
          </cell>
          <cell r="B1225" t="str">
            <v>Sopa de espinafres com ovos</v>
          </cell>
          <cell r="C1225" t="str">
            <v>Pratos compostos</v>
          </cell>
          <cell r="D1225" t="str">
            <v>Sopas e saladas</v>
          </cell>
          <cell r="E1225" t="str">
            <v>Sopas (prontas a comer)</v>
          </cell>
          <cell r="F1225">
            <v>93</v>
          </cell>
          <cell r="G1225">
            <v>387</v>
          </cell>
          <cell r="H1225">
            <v>6.9</v>
          </cell>
          <cell r="I1225">
            <v>1.1000000000000001</v>
          </cell>
          <cell r="J1225">
            <v>4.7</v>
          </cell>
          <cell r="K1225">
            <v>0.7</v>
          </cell>
          <cell r="L1225">
            <v>0.58599999999999997</v>
          </cell>
          <cell r="M1225">
            <v>0</v>
          </cell>
          <cell r="N1225">
            <v>4.7</v>
          </cell>
          <cell r="O1225">
            <v>0.4</v>
          </cell>
          <cell r="P1225">
            <v>0</v>
          </cell>
          <cell r="Q1225">
            <v>4.3</v>
          </cell>
          <cell r="R1225">
            <v>1.2</v>
          </cell>
          <cell r="S1225">
            <v>2.5</v>
          </cell>
          <cell r="T1225">
            <v>0.5</v>
          </cell>
          <cell r="U1225">
            <v>0</v>
          </cell>
          <cell r="V1225">
            <v>83.9</v>
          </cell>
          <cell r="W1225">
            <v>0</v>
          </cell>
          <cell r="X1225">
            <v>30</v>
          </cell>
          <cell r="Y1225">
            <v>186</v>
          </cell>
          <cell r="Z1225">
            <v>1030</v>
          </cell>
          <cell r="AA1225">
            <v>0.1</v>
          </cell>
          <cell r="AB1225">
            <v>1.49</v>
          </cell>
          <cell r="AC1225">
            <v>0.03</v>
          </cell>
          <cell r="AD1225">
            <v>0.11</v>
          </cell>
          <cell r="AE1225">
            <v>0.24</v>
          </cell>
          <cell r="AF1225">
            <v>0.88</v>
          </cell>
          <cell r="AG1225">
            <v>0.64</v>
          </cell>
          <cell r="AH1225">
            <v>0.09</v>
          </cell>
          <cell r="AI1225">
            <v>7.0000000000000007E-2</v>
          </cell>
          <cell r="AJ1225">
            <v>11.8</v>
          </cell>
          <cell r="AK1225">
            <v>53</v>
          </cell>
          <cell r="AL1225">
            <v>0.89700000000000002</v>
          </cell>
          <cell r="AM1225">
            <v>190</v>
          </cell>
          <cell r="AN1225">
            <v>170</v>
          </cell>
          <cell r="AO1225">
            <v>41</v>
          </cell>
          <cell r="AP1225">
            <v>40</v>
          </cell>
          <cell r="AQ1225">
            <v>21</v>
          </cell>
          <cell r="AR1225">
            <v>1.1000000000000001</v>
          </cell>
          <cell r="AS1225">
            <v>0.5</v>
          </cell>
        </row>
        <row r="1226">
          <cell r="A1226">
            <v>791</v>
          </cell>
          <cell r="B1226" t="str">
            <v>Sopa de favas</v>
          </cell>
          <cell r="C1226" t="str">
            <v>Pratos compostos</v>
          </cell>
          <cell r="D1226" t="str">
            <v>Sopas e saladas</v>
          </cell>
          <cell r="E1226" t="str">
            <v>Sopas (prontas a comer)</v>
          </cell>
          <cell r="F1226">
            <v>49</v>
          </cell>
          <cell r="G1226">
            <v>207</v>
          </cell>
          <cell r="H1226">
            <v>1.5</v>
          </cell>
          <cell r="I1226">
            <v>0.2</v>
          </cell>
          <cell r="J1226">
            <v>1.1000000000000001</v>
          </cell>
          <cell r="K1226">
            <v>0.1</v>
          </cell>
          <cell r="L1226">
            <v>0.105</v>
          </cell>
          <cell r="M1226">
            <v>0</v>
          </cell>
          <cell r="N1226">
            <v>6.4</v>
          </cell>
          <cell r="O1226">
            <v>0.8</v>
          </cell>
          <cell r="P1226">
            <v>0.1</v>
          </cell>
          <cell r="Q1226">
            <v>5.5</v>
          </cell>
          <cell r="R1226">
            <v>1.5</v>
          </cell>
          <cell r="S1226">
            <v>1.8</v>
          </cell>
          <cell r="T1226">
            <v>0.6</v>
          </cell>
          <cell r="U1226">
            <v>0</v>
          </cell>
          <cell r="V1226">
            <v>87.8</v>
          </cell>
          <cell r="W1226">
            <v>0</v>
          </cell>
          <cell r="X1226">
            <v>0</v>
          </cell>
          <cell r="Y1226">
            <v>66</v>
          </cell>
          <cell r="Z1226">
            <v>394</v>
          </cell>
          <cell r="AA1226">
            <v>0</v>
          </cell>
          <cell r="AB1226">
            <v>0.32</v>
          </cell>
          <cell r="AC1226">
            <v>0.05</v>
          </cell>
          <cell r="AD1226">
            <v>0.01</v>
          </cell>
          <cell r="AE1226">
            <v>0.43</v>
          </cell>
          <cell r="AF1226">
            <v>0.94</v>
          </cell>
          <cell r="AG1226">
            <v>0.34</v>
          </cell>
          <cell r="AH1226">
            <v>0.09</v>
          </cell>
          <cell r="AI1226">
            <v>0</v>
          </cell>
          <cell r="AJ1226">
            <v>4.5</v>
          </cell>
          <cell r="AK1226">
            <v>18</v>
          </cell>
          <cell r="AL1226">
            <v>0.96499999999999997</v>
          </cell>
          <cell r="AM1226">
            <v>240</v>
          </cell>
          <cell r="AN1226">
            <v>130</v>
          </cell>
          <cell r="AO1226">
            <v>11</v>
          </cell>
          <cell r="AP1226">
            <v>24</v>
          </cell>
          <cell r="AQ1226">
            <v>8.3000000000000007</v>
          </cell>
          <cell r="AR1226">
            <v>0.2</v>
          </cell>
          <cell r="AS1226">
            <v>0.2</v>
          </cell>
        </row>
        <row r="1227">
          <cell r="A1227">
            <v>1105</v>
          </cell>
          <cell r="B1227" t="str">
            <v>Sopa de feijão</v>
          </cell>
          <cell r="C1227" t="str">
            <v>Pratos compostos</v>
          </cell>
          <cell r="D1227" t="str">
            <v>Sopas e saladas</v>
          </cell>
          <cell r="E1227" t="str">
            <v>Sopas (prontas a comer)</v>
          </cell>
          <cell r="F1227">
            <v>51</v>
          </cell>
          <cell r="G1227">
            <v>212</v>
          </cell>
          <cell r="H1227">
            <v>2.1</v>
          </cell>
          <cell r="I1227">
            <v>0.3</v>
          </cell>
          <cell r="J1227">
            <v>1.6</v>
          </cell>
          <cell r="K1227">
            <v>0.2</v>
          </cell>
          <cell r="L1227">
            <v>0.188</v>
          </cell>
          <cell r="M1227">
            <v>0</v>
          </cell>
          <cell r="N1227">
            <v>4.0999999999999996</v>
          </cell>
          <cell r="O1227">
            <v>0.9</v>
          </cell>
          <cell r="P1227">
            <v>0.3</v>
          </cell>
          <cell r="Q1227">
            <v>2.8</v>
          </cell>
          <cell r="R1227">
            <v>2.8</v>
          </cell>
          <cell r="S1227">
            <v>2.5</v>
          </cell>
          <cell r="T1227">
            <v>0.4</v>
          </cell>
          <cell r="U1227">
            <v>0</v>
          </cell>
          <cell r="V1227">
            <v>87.5</v>
          </cell>
          <cell r="W1227">
            <v>0</v>
          </cell>
          <cell r="X1227">
            <v>0</v>
          </cell>
          <cell r="Y1227">
            <v>53</v>
          </cell>
          <cell r="Z1227">
            <v>319</v>
          </cell>
          <cell r="AA1227">
            <v>0</v>
          </cell>
          <cell r="AB1227">
            <v>0.37</v>
          </cell>
          <cell r="AC1227">
            <v>0.1</v>
          </cell>
          <cell r="AD1227">
            <v>0.03</v>
          </cell>
          <cell r="AE1227">
            <v>0.36</v>
          </cell>
          <cell r="AF1227">
            <v>0.76</v>
          </cell>
          <cell r="AG1227">
            <v>0.4</v>
          </cell>
          <cell r="AH1227">
            <v>0.1</v>
          </cell>
          <cell r="AI1227">
            <v>0</v>
          </cell>
          <cell r="AJ1227">
            <v>21.8</v>
          </cell>
          <cell r="AK1227">
            <v>77</v>
          </cell>
          <cell r="AL1227">
            <v>0.998</v>
          </cell>
          <cell r="AM1227">
            <v>150</v>
          </cell>
          <cell r="AN1227">
            <v>200</v>
          </cell>
          <cell r="AO1227">
            <v>33</v>
          </cell>
          <cell r="AP1227">
            <v>45</v>
          </cell>
          <cell r="AQ1227">
            <v>17</v>
          </cell>
          <cell r="AR1227">
            <v>0.8</v>
          </cell>
          <cell r="AS1227">
            <v>0.5</v>
          </cell>
        </row>
        <row r="1228">
          <cell r="A1228">
            <v>1103</v>
          </cell>
          <cell r="B1228" t="str">
            <v>Sopa de feijão-branco com couve-portuguesa</v>
          </cell>
          <cell r="C1228" t="str">
            <v>Pratos compostos</v>
          </cell>
          <cell r="D1228" t="str">
            <v>Sopas e saladas</v>
          </cell>
          <cell r="E1228" t="str">
            <v>Sopas (prontas a comer)</v>
          </cell>
          <cell r="F1228">
            <v>47</v>
          </cell>
          <cell r="G1228">
            <v>196</v>
          </cell>
          <cell r="H1228">
            <v>1.3</v>
          </cell>
          <cell r="I1228">
            <v>0.2</v>
          </cell>
          <cell r="J1228">
            <v>0.8</v>
          </cell>
          <cell r="K1228">
            <v>0.2</v>
          </cell>
          <cell r="L1228">
            <v>0.158</v>
          </cell>
          <cell r="M1228">
            <v>0</v>
          </cell>
          <cell r="N1228">
            <v>4.9000000000000004</v>
          </cell>
          <cell r="O1228">
            <v>1.3</v>
          </cell>
          <cell r="P1228">
            <v>0.4</v>
          </cell>
          <cell r="Q1228">
            <v>3.3</v>
          </cell>
          <cell r="R1228">
            <v>2.7</v>
          </cell>
          <cell r="S1228">
            <v>2.5</v>
          </cell>
          <cell r="T1228">
            <v>0</v>
          </cell>
          <cell r="U1228">
            <v>0</v>
          </cell>
          <cell r="V1228">
            <v>88</v>
          </cell>
          <cell r="W1228">
            <v>0</v>
          </cell>
          <cell r="X1228">
            <v>0</v>
          </cell>
          <cell r="Y1228">
            <v>68</v>
          </cell>
          <cell r="Z1228">
            <v>407</v>
          </cell>
          <cell r="AA1228">
            <v>0</v>
          </cell>
          <cell r="AB1228">
            <v>0.23</v>
          </cell>
          <cell r="AC1228">
            <v>7.0000000000000007E-2</v>
          </cell>
          <cell r="AD1228">
            <v>0.03</v>
          </cell>
          <cell r="AE1228">
            <v>0.33</v>
          </cell>
          <cell r="AF1228">
            <v>0.74</v>
          </cell>
          <cell r="AG1228">
            <v>0.42</v>
          </cell>
          <cell r="AH1228">
            <v>7.0000000000000007E-2</v>
          </cell>
          <cell r="AI1228">
            <v>0</v>
          </cell>
          <cell r="AJ1228">
            <v>26.4</v>
          </cell>
          <cell r="AK1228">
            <v>49</v>
          </cell>
          <cell r="AL1228">
            <v>0.55100000000000005</v>
          </cell>
          <cell r="AM1228">
            <v>9.6</v>
          </cell>
          <cell r="AN1228">
            <v>190</v>
          </cell>
          <cell r="AO1228">
            <v>41</v>
          </cell>
          <cell r="AP1228">
            <v>47</v>
          </cell>
          <cell r="AQ1228">
            <v>25</v>
          </cell>
          <cell r="AR1228">
            <v>0.8</v>
          </cell>
          <cell r="AS1228">
            <v>0.4</v>
          </cell>
        </row>
        <row r="1229">
          <cell r="A1229">
            <v>1121</v>
          </cell>
          <cell r="B1229" t="str">
            <v>Sopa de feijão-manteiga</v>
          </cell>
          <cell r="C1229" t="str">
            <v>Pratos compostos</v>
          </cell>
          <cell r="D1229" t="str">
            <v>Sopas e saladas</v>
          </cell>
          <cell r="E1229" t="str">
            <v>Sopas (prontas a comer)</v>
          </cell>
          <cell r="F1229">
            <v>46</v>
          </cell>
          <cell r="G1229">
            <v>196</v>
          </cell>
          <cell r="H1229">
            <v>0.4</v>
          </cell>
          <cell r="I1229">
            <v>0.1</v>
          </cell>
          <cell r="J1229">
            <v>0.3</v>
          </cell>
          <cell r="K1229">
            <v>0</v>
          </cell>
          <cell r="L1229">
            <v>0.04</v>
          </cell>
          <cell r="M1229">
            <v>0</v>
          </cell>
          <cell r="N1229">
            <v>8.6999999999999993</v>
          </cell>
          <cell r="O1229">
            <v>1.9</v>
          </cell>
          <cell r="P1229">
            <v>0.2</v>
          </cell>
          <cell r="Q1229">
            <v>6.7</v>
          </cell>
          <cell r="R1229">
            <v>1.6</v>
          </cell>
          <cell r="S1229">
            <v>1.2</v>
          </cell>
          <cell r="T1229">
            <v>0.6</v>
          </cell>
          <cell r="U1229">
            <v>0</v>
          </cell>
          <cell r="V1229">
            <v>87</v>
          </cell>
          <cell r="W1229">
            <v>0</v>
          </cell>
          <cell r="X1229">
            <v>0</v>
          </cell>
          <cell r="Y1229">
            <v>140</v>
          </cell>
          <cell r="Z1229">
            <v>839</v>
          </cell>
          <cell r="AA1229">
            <v>0</v>
          </cell>
          <cell r="AB1229">
            <v>1.05</v>
          </cell>
          <cell r="AC1229">
            <v>0.08</v>
          </cell>
          <cell r="AD1229">
            <v>0.01</v>
          </cell>
          <cell r="AE1229">
            <v>0.27</v>
          </cell>
          <cell r="AF1229">
            <v>0.51</v>
          </cell>
          <cell r="AG1229">
            <v>0.24</v>
          </cell>
          <cell r="AH1229">
            <v>7.0000000000000007E-2</v>
          </cell>
          <cell r="AI1229">
            <v>0</v>
          </cell>
          <cell r="AJ1229">
            <v>7.8</v>
          </cell>
          <cell r="AK1229">
            <v>21</v>
          </cell>
          <cell r="AL1229">
            <v>0.98199999999999998</v>
          </cell>
          <cell r="AM1229">
            <v>250</v>
          </cell>
          <cell r="AN1229">
            <v>170</v>
          </cell>
          <cell r="AO1229">
            <v>17</v>
          </cell>
          <cell r="AP1229">
            <v>22</v>
          </cell>
          <cell r="AQ1229">
            <v>12</v>
          </cell>
          <cell r="AR1229">
            <v>0.4</v>
          </cell>
          <cell r="AS1229">
            <v>0.3</v>
          </cell>
        </row>
        <row r="1230">
          <cell r="A1230">
            <v>1102</v>
          </cell>
          <cell r="B1230" t="str">
            <v>Sopa de feijão-manteiga com couve-lombarda</v>
          </cell>
          <cell r="C1230" t="str">
            <v>Pratos compostos</v>
          </cell>
          <cell r="D1230" t="str">
            <v>Sopas e saladas</v>
          </cell>
          <cell r="E1230" t="str">
            <v>Sopas (prontas a comer)</v>
          </cell>
          <cell r="F1230">
            <v>43</v>
          </cell>
          <cell r="G1230">
            <v>181</v>
          </cell>
          <cell r="H1230">
            <v>1.8</v>
          </cell>
          <cell r="I1230">
            <v>0.3</v>
          </cell>
          <cell r="J1230">
            <v>1.3</v>
          </cell>
          <cell r="K1230">
            <v>0.2</v>
          </cell>
          <cell r="L1230">
            <v>0.159</v>
          </cell>
          <cell r="M1230">
            <v>0</v>
          </cell>
          <cell r="N1230">
            <v>3.5</v>
          </cell>
          <cell r="O1230">
            <v>0.8</v>
          </cell>
          <cell r="P1230">
            <v>0.3</v>
          </cell>
          <cell r="Q1230">
            <v>2.5</v>
          </cell>
          <cell r="R1230">
            <v>2.4</v>
          </cell>
          <cell r="S1230">
            <v>2.1</v>
          </cell>
          <cell r="T1230">
            <v>0.6</v>
          </cell>
          <cell r="U1230">
            <v>0</v>
          </cell>
          <cell r="V1230">
            <v>89</v>
          </cell>
          <cell r="W1230">
            <v>0</v>
          </cell>
          <cell r="X1230">
            <v>0</v>
          </cell>
          <cell r="Y1230">
            <v>45</v>
          </cell>
          <cell r="Z1230">
            <v>269</v>
          </cell>
          <cell r="AA1230">
            <v>0</v>
          </cell>
          <cell r="AB1230">
            <v>0.32</v>
          </cell>
          <cell r="AC1230">
            <v>0.09</v>
          </cell>
          <cell r="AD1230">
            <v>0.02</v>
          </cell>
          <cell r="AE1230">
            <v>0.31</v>
          </cell>
          <cell r="AF1230">
            <v>0.65</v>
          </cell>
          <cell r="AG1230">
            <v>0.35</v>
          </cell>
          <cell r="AH1230">
            <v>0.09</v>
          </cell>
          <cell r="AI1230">
            <v>0</v>
          </cell>
          <cell r="AJ1230">
            <v>18.600000000000001</v>
          </cell>
          <cell r="AK1230">
            <v>64</v>
          </cell>
          <cell r="AL1230">
            <v>1.17</v>
          </cell>
          <cell r="AM1230">
            <v>250</v>
          </cell>
          <cell r="AN1230">
            <v>170</v>
          </cell>
          <cell r="AO1230">
            <v>29</v>
          </cell>
          <cell r="AP1230">
            <v>38</v>
          </cell>
          <cell r="AQ1230">
            <v>15</v>
          </cell>
          <cell r="AR1230">
            <v>0.7</v>
          </cell>
          <cell r="AS1230">
            <v>0.5</v>
          </cell>
        </row>
        <row r="1231">
          <cell r="A1231">
            <v>1114</v>
          </cell>
          <cell r="B1231" t="str">
            <v>Sopa de feijão-verde</v>
          </cell>
          <cell r="C1231" t="str">
            <v>Pratos compostos</v>
          </cell>
          <cell r="D1231" t="str">
            <v>Sopas e saladas</v>
          </cell>
          <cell r="E1231" t="str">
            <v>Sopas (prontas a comer)</v>
          </cell>
          <cell r="F1231">
            <v>32</v>
          </cell>
          <cell r="G1231">
            <v>133</v>
          </cell>
          <cell r="H1231">
            <v>1.5</v>
          </cell>
          <cell r="I1231">
            <v>0.6</v>
          </cell>
          <cell r="J1231">
            <v>0.6</v>
          </cell>
          <cell r="K1231">
            <v>0.1</v>
          </cell>
          <cell r="L1231">
            <v>7.3999999999999996E-2</v>
          </cell>
          <cell r="M1231">
            <v>0</v>
          </cell>
          <cell r="N1231">
            <v>3.5</v>
          </cell>
          <cell r="O1231">
            <v>0.8</v>
          </cell>
          <cell r="P1231">
            <v>0.1</v>
          </cell>
          <cell r="Q1231">
            <v>2.6</v>
          </cell>
          <cell r="R1231">
            <v>0.7</v>
          </cell>
          <cell r="S1231">
            <v>0.7</v>
          </cell>
          <cell r="T1231">
            <v>0.6</v>
          </cell>
          <cell r="U1231">
            <v>0</v>
          </cell>
          <cell r="V1231">
            <v>92.6</v>
          </cell>
          <cell r="W1231">
            <v>0</v>
          </cell>
          <cell r="X1231">
            <v>3</v>
          </cell>
          <cell r="Y1231">
            <v>12</v>
          </cell>
          <cell r="Z1231">
            <v>31</v>
          </cell>
          <cell r="AA1231">
            <v>0</v>
          </cell>
          <cell r="AB1231">
            <v>0.15</v>
          </cell>
          <cell r="AC1231">
            <v>0.05</v>
          </cell>
          <cell r="AD1231">
            <v>0.01</v>
          </cell>
          <cell r="AE1231">
            <v>0.35</v>
          </cell>
          <cell r="AF1231">
            <v>0.51</v>
          </cell>
          <cell r="AG1231">
            <v>0.16</v>
          </cell>
          <cell r="AH1231">
            <v>0.09</v>
          </cell>
          <cell r="AI1231">
            <v>0</v>
          </cell>
          <cell r="AJ1231">
            <v>5</v>
          </cell>
          <cell r="AK1231">
            <v>17</v>
          </cell>
          <cell r="AL1231">
            <v>0.97199999999999998</v>
          </cell>
          <cell r="AM1231">
            <v>250</v>
          </cell>
          <cell r="AN1231">
            <v>120</v>
          </cell>
          <cell r="AO1231">
            <v>13</v>
          </cell>
          <cell r="AP1231">
            <v>14</v>
          </cell>
          <cell r="AQ1231">
            <v>7.5</v>
          </cell>
          <cell r="AR1231">
            <v>0.2</v>
          </cell>
          <cell r="AS1231">
            <v>0.2</v>
          </cell>
        </row>
        <row r="1232">
          <cell r="A1232">
            <v>792</v>
          </cell>
          <cell r="B1232" t="str">
            <v>Sopa de feijão-verde e cenoura</v>
          </cell>
          <cell r="C1232" t="str">
            <v>Pratos compostos</v>
          </cell>
          <cell r="D1232" t="str">
            <v>Sopas e saladas</v>
          </cell>
          <cell r="E1232" t="str">
            <v>Sopas (prontas a comer)</v>
          </cell>
          <cell r="F1232">
            <v>42</v>
          </cell>
          <cell r="G1232">
            <v>177</v>
          </cell>
          <cell r="H1232">
            <v>1.5</v>
          </cell>
          <cell r="I1232">
            <v>0.2</v>
          </cell>
          <cell r="J1232">
            <v>1.1000000000000001</v>
          </cell>
          <cell r="K1232">
            <v>0.1</v>
          </cell>
          <cell r="L1232">
            <v>0.10299999999999999</v>
          </cell>
          <cell r="M1232">
            <v>0</v>
          </cell>
          <cell r="N1232">
            <v>5.8</v>
          </cell>
          <cell r="O1232">
            <v>1.1000000000000001</v>
          </cell>
          <cell r="P1232">
            <v>0</v>
          </cell>
          <cell r="Q1232">
            <v>4.7</v>
          </cell>
          <cell r="R1232">
            <v>1</v>
          </cell>
          <cell r="S1232">
            <v>0.9</v>
          </cell>
          <cell r="T1232">
            <v>0.6</v>
          </cell>
          <cell r="U1232">
            <v>0</v>
          </cell>
          <cell r="V1232">
            <v>89.8</v>
          </cell>
          <cell r="W1232">
            <v>0</v>
          </cell>
          <cell r="X1232">
            <v>0</v>
          </cell>
          <cell r="Y1232">
            <v>98</v>
          </cell>
          <cell r="Z1232">
            <v>588</v>
          </cell>
          <cell r="AA1232">
            <v>0</v>
          </cell>
          <cell r="AB1232">
            <v>0.3</v>
          </cell>
          <cell r="AC1232">
            <v>0.05</v>
          </cell>
          <cell r="AD1232">
            <v>0.01</v>
          </cell>
          <cell r="AE1232">
            <v>0.4</v>
          </cell>
          <cell r="AF1232">
            <v>0.76</v>
          </cell>
          <cell r="AG1232">
            <v>0.22</v>
          </cell>
          <cell r="AH1232">
            <v>0.1</v>
          </cell>
          <cell r="AI1232">
            <v>0</v>
          </cell>
          <cell r="AJ1232">
            <v>3.8</v>
          </cell>
          <cell r="AK1232">
            <v>12</v>
          </cell>
          <cell r="AL1232">
            <v>0.98399999999999999</v>
          </cell>
          <cell r="AM1232">
            <v>240</v>
          </cell>
          <cell r="AN1232">
            <v>130</v>
          </cell>
          <cell r="AO1232">
            <v>13</v>
          </cell>
          <cell r="AP1232">
            <v>17</v>
          </cell>
          <cell r="AQ1232">
            <v>6.9</v>
          </cell>
          <cell r="AR1232">
            <v>0.2</v>
          </cell>
          <cell r="AS1232">
            <v>0.1</v>
          </cell>
        </row>
        <row r="1233">
          <cell r="A1233">
            <v>1115</v>
          </cell>
          <cell r="B1233" t="str">
            <v>Sopa de feijão-verde e nabo</v>
          </cell>
          <cell r="C1233" t="str">
            <v>Pratos compostos</v>
          </cell>
          <cell r="D1233" t="str">
            <v>Sopas e saladas</v>
          </cell>
          <cell r="E1233" t="str">
            <v>Sopas (prontas a comer)</v>
          </cell>
          <cell r="F1233">
            <v>36</v>
          </cell>
          <cell r="G1233">
            <v>148</v>
          </cell>
          <cell r="H1233">
            <v>1.9</v>
          </cell>
          <cell r="I1233">
            <v>0.9</v>
          </cell>
          <cell r="J1233">
            <v>0.4</v>
          </cell>
          <cell r="K1233">
            <v>0.6</v>
          </cell>
          <cell r="L1233">
            <v>0.48499999999999999</v>
          </cell>
          <cell r="M1233">
            <v>0</v>
          </cell>
          <cell r="N1233">
            <v>3.4</v>
          </cell>
          <cell r="O1233">
            <v>1.3</v>
          </cell>
          <cell r="P1233">
            <v>0.1</v>
          </cell>
          <cell r="Q1233">
            <v>2</v>
          </cell>
          <cell r="R1233">
            <v>1</v>
          </cell>
          <cell r="S1233">
            <v>0.7</v>
          </cell>
          <cell r="T1233">
            <v>0.7</v>
          </cell>
          <cell r="U1233">
            <v>0</v>
          </cell>
          <cell r="V1233">
            <v>92</v>
          </cell>
          <cell r="W1233">
            <v>0</v>
          </cell>
          <cell r="X1233">
            <v>0</v>
          </cell>
          <cell r="Y1233">
            <v>26</v>
          </cell>
          <cell r="Z1233">
            <v>84</v>
          </cell>
          <cell r="AA1233">
            <v>0</v>
          </cell>
          <cell r="AB1233">
            <v>0.17</v>
          </cell>
          <cell r="AC1233">
            <v>0.05</v>
          </cell>
          <cell r="AD1233">
            <v>0.02</v>
          </cell>
          <cell r="AE1233">
            <v>0.45</v>
          </cell>
          <cell r="AF1233">
            <v>0.59</v>
          </cell>
          <cell r="AG1233">
            <v>0.14000000000000001</v>
          </cell>
          <cell r="AH1233">
            <v>0.09</v>
          </cell>
          <cell r="AI1233">
            <v>0</v>
          </cell>
          <cell r="AJ1233">
            <v>8.1999999999999993</v>
          </cell>
          <cell r="AK1233">
            <v>16</v>
          </cell>
          <cell r="AL1233">
            <v>1.0900000000000001</v>
          </cell>
          <cell r="AM1233">
            <v>270</v>
          </cell>
          <cell r="AN1233">
            <v>150</v>
          </cell>
          <cell r="AO1233">
            <v>12</v>
          </cell>
          <cell r="AP1233">
            <v>13</v>
          </cell>
          <cell r="AQ1233">
            <v>8.5</v>
          </cell>
          <cell r="AR1233">
            <v>0.2</v>
          </cell>
          <cell r="AS1233">
            <v>0.1</v>
          </cell>
        </row>
        <row r="1234">
          <cell r="A1234">
            <v>1106</v>
          </cell>
          <cell r="B1234" t="str">
            <v>Sopa de grão à moda da avó</v>
          </cell>
          <cell r="C1234" t="str">
            <v>Pratos compostos</v>
          </cell>
          <cell r="D1234" t="str">
            <v>Sopas e saladas</v>
          </cell>
          <cell r="E1234" t="str">
            <v>Sopas (prontas a comer)</v>
          </cell>
          <cell r="F1234">
            <v>107</v>
          </cell>
          <cell r="G1234">
            <v>448</v>
          </cell>
          <cell r="H1234">
            <v>2.2999999999999998</v>
          </cell>
          <cell r="I1234">
            <v>0.3</v>
          </cell>
          <cell r="J1234">
            <v>1.1000000000000001</v>
          </cell>
          <cell r="K1234">
            <v>0.6</v>
          </cell>
          <cell r="L1234">
            <v>0.63500000000000001</v>
          </cell>
          <cell r="M1234">
            <v>0</v>
          </cell>
          <cell r="N1234">
            <v>15.1</v>
          </cell>
          <cell r="O1234">
            <v>1.2</v>
          </cell>
          <cell r="P1234">
            <v>0.7</v>
          </cell>
          <cell r="Q1234">
            <v>13.2</v>
          </cell>
          <cell r="R1234">
            <v>3.3</v>
          </cell>
          <cell r="S1234">
            <v>4.7</v>
          </cell>
          <cell r="T1234">
            <v>0.2</v>
          </cell>
          <cell r="U1234">
            <v>0</v>
          </cell>
          <cell r="V1234">
            <v>73.599999999999994</v>
          </cell>
          <cell r="W1234">
            <v>0</v>
          </cell>
          <cell r="X1234">
            <v>0</v>
          </cell>
          <cell r="Y1234">
            <v>113</v>
          </cell>
          <cell r="Z1234">
            <v>677</v>
          </cell>
          <cell r="AA1234">
            <v>0</v>
          </cell>
          <cell r="AB1234">
            <v>0.76</v>
          </cell>
          <cell r="AC1234">
            <v>0.1</v>
          </cell>
          <cell r="AD1234">
            <v>0.04</v>
          </cell>
          <cell r="AE1234">
            <v>0.64</v>
          </cell>
          <cell r="AF1234">
            <v>1.29</v>
          </cell>
          <cell r="AG1234">
            <v>0.65</v>
          </cell>
          <cell r="AH1234">
            <v>0.12</v>
          </cell>
          <cell r="AI1234">
            <v>0</v>
          </cell>
          <cell r="AJ1234">
            <v>1</v>
          </cell>
          <cell r="AK1234">
            <v>41</v>
          </cell>
          <cell r="AL1234">
            <v>0.997</v>
          </cell>
          <cell r="AM1234">
            <v>100</v>
          </cell>
          <cell r="AN1234">
            <v>240</v>
          </cell>
          <cell r="AO1234">
            <v>37</v>
          </cell>
          <cell r="AP1234">
            <v>62</v>
          </cell>
          <cell r="AQ1234">
            <v>24</v>
          </cell>
          <cell r="AR1234">
            <v>1.4</v>
          </cell>
          <cell r="AS1234">
            <v>0.6</v>
          </cell>
        </row>
        <row r="1235">
          <cell r="A1235">
            <v>1108</v>
          </cell>
          <cell r="B1235" t="str">
            <v>Sopa de grão com arroz, espinafres e coentros</v>
          </cell>
          <cell r="C1235" t="str">
            <v>Pratos compostos</v>
          </cell>
          <cell r="D1235" t="str">
            <v>Sopas e saladas</v>
          </cell>
          <cell r="E1235" t="str">
            <v>Sopas (prontas a comer)</v>
          </cell>
          <cell r="F1235">
            <v>45</v>
          </cell>
          <cell r="G1235">
            <v>188</v>
          </cell>
          <cell r="H1235">
            <v>1.3</v>
          </cell>
          <cell r="I1235">
            <v>0.2</v>
          </cell>
          <cell r="J1235">
            <v>0.6</v>
          </cell>
          <cell r="K1235">
            <v>0.3</v>
          </cell>
          <cell r="L1235">
            <v>0.214</v>
          </cell>
          <cell r="M1235">
            <v>0</v>
          </cell>
          <cell r="N1235">
            <v>5.3</v>
          </cell>
          <cell r="O1235">
            <v>0.6</v>
          </cell>
          <cell r="P1235">
            <v>0.2</v>
          </cell>
          <cell r="Q1235">
            <v>4.5</v>
          </cell>
          <cell r="R1235">
            <v>1.7</v>
          </cell>
          <cell r="S1235">
            <v>2.1</v>
          </cell>
          <cell r="T1235">
            <v>0.7</v>
          </cell>
          <cell r="U1235">
            <v>0</v>
          </cell>
          <cell r="V1235">
            <v>88.3</v>
          </cell>
          <cell r="W1235">
            <v>0</v>
          </cell>
          <cell r="X1235">
            <v>0</v>
          </cell>
          <cell r="Y1235">
            <v>183</v>
          </cell>
          <cell r="Z1235">
            <v>1100</v>
          </cell>
          <cell r="AA1235">
            <v>0</v>
          </cell>
          <cell r="AB1235">
            <v>0.82</v>
          </cell>
          <cell r="AC1235">
            <v>0.06</v>
          </cell>
          <cell r="AD1235">
            <v>7.0000000000000007E-2</v>
          </cell>
          <cell r="AE1235">
            <v>0.34</v>
          </cell>
          <cell r="AF1235">
            <v>0.75</v>
          </cell>
          <cell r="AG1235">
            <v>0.41</v>
          </cell>
          <cell r="AH1235">
            <v>0.11</v>
          </cell>
          <cell r="AI1235">
            <v>0</v>
          </cell>
          <cell r="AJ1235">
            <v>13.3</v>
          </cell>
          <cell r="AK1235">
            <v>60</v>
          </cell>
          <cell r="AL1235">
            <v>1.3</v>
          </cell>
          <cell r="AM1235">
            <v>300</v>
          </cell>
          <cell r="AN1235">
            <v>230</v>
          </cell>
          <cell r="AO1235">
            <v>46</v>
          </cell>
          <cell r="AP1235">
            <v>32</v>
          </cell>
          <cell r="AQ1235">
            <v>27</v>
          </cell>
          <cell r="AR1235">
            <v>1.2</v>
          </cell>
          <cell r="AS1235">
            <v>0.5</v>
          </cell>
        </row>
        <row r="1236">
          <cell r="A1236">
            <v>793</v>
          </cell>
          <cell r="B1236" t="str">
            <v xml:space="preserve">Sopa de grão com espinafres </v>
          </cell>
          <cell r="C1236" t="str">
            <v>Pratos compostos</v>
          </cell>
          <cell r="D1236" t="str">
            <v>Sopas e saladas</v>
          </cell>
          <cell r="E1236" t="str">
            <v>Sopas (prontas a comer)</v>
          </cell>
          <cell r="F1236">
            <v>60</v>
          </cell>
          <cell r="G1236">
            <v>252</v>
          </cell>
          <cell r="H1236">
            <v>2.1</v>
          </cell>
          <cell r="I1236">
            <v>0.3</v>
          </cell>
          <cell r="J1236">
            <v>1.2</v>
          </cell>
          <cell r="K1236">
            <v>0.4</v>
          </cell>
          <cell r="L1236">
            <v>0.373</v>
          </cell>
          <cell r="M1236">
            <v>0</v>
          </cell>
          <cell r="N1236">
            <v>7</v>
          </cell>
          <cell r="O1236">
            <v>0.6</v>
          </cell>
          <cell r="P1236">
            <v>0.4</v>
          </cell>
          <cell r="Q1236">
            <v>6</v>
          </cell>
          <cell r="R1236">
            <v>1.8</v>
          </cell>
          <cell r="S1236">
            <v>2.4</v>
          </cell>
          <cell r="T1236">
            <v>0.6</v>
          </cell>
          <cell r="U1236">
            <v>0</v>
          </cell>
          <cell r="V1236">
            <v>85.6</v>
          </cell>
          <cell r="W1236">
            <v>0</v>
          </cell>
          <cell r="X1236">
            <v>0</v>
          </cell>
          <cell r="Y1236">
            <v>41</v>
          </cell>
          <cell r="Z1236">
            <v>243</v>
          </cell>
          <cell r="AA1236">
            <v>0</v>
          </cell>
          <cell r="AB1236">
            <v>0.63</v>
          </cell>
          <cell r="AC1236">
            <v>0.04</v>
          </cell>
          <cell r="AD1236">
            <v>0.02</v>
          </cell>
          <cell r="AE1236">
            <v>0.22</v>
          </cell>
          <cell r="AF1236">
            <v>0.67</v>
          </cell>
          <cell r="AG1236">
            <v>0.35</v>
          </cell>
          <cell r="AH1236">
            <v>0.06</v>
          </cell>
          <cell r="AI1236">
            <v>0</v>
          </cell>
          <cell r="AJ1236">
            <v>2.1</v>
          </cell>
          <cell r="AK1236">
            <v>16</v>
          </cell>
          <cell r="AL1236">
            <v>1.1100000000000001</v>
          </cell>
          <cell r="AM1236">
            <v>240</v>
          </cell>
          <cell r="AN1236">
            <v>110</v>
          </cell>
          <cell r="AO1236">
            <v>24</v>
          </cell>
          <cell r="AP1236">
            <v>29</v>
          </cell>
          <cell r="AQ1236">
            <v>15</v>
          </cell>
          <cell r="AR1236">
            <v>0.7</v>
          </cell>
          <cell r="AS1236">
            <v>0.4</v>
          </cell>
        </row>
        <row r="1237">
          <cell r="A1237">
            <v>1107</v>
          </cell>
          <cell r="B1237" t="str">
            <v>Sopa de grão com espinafres sem arroz</v>
          </cell>
          <cell r="C1237" t="str">
            <v>Pratos compostos</v>
          </cell>
          <cell r="D1237" t="str">
            <v>Sopas e saladas</v>
          </cell>
          <cell r="E1237" t="str">
            <v>Sopas (prontas a comer)</v>
          </cell>
          <cell r="F1237">
            <v>55</v>
          </cell>
          <cell r="G1237">
            <v>231</v>
          </cell>
          <cell r="H1237">
            <v>2.2999999999999998</v>
          </cell>
          <cell r="I1237">
            <v>0.6</v>
          </cell>
          <cell r="J1237">
            <v>0.8</v>
          </cell>
          <cell r="K1237">
            <v>0.6</v>
          </cell>
          <cell r="L1237">
            <v>0.45200000000000001</v>
          </cell>
          <cell r="M1237">
            <v>0</v>
          </cell>
          <cell r="N1237">
            <v>5.0999999999999996</v>
          </cell>
          <cell r="O1237">
            <v>0.6</v>
          </cell>
          <cell r="P1237">
            <v>0.4</v>
          </cell>
          <cell r="Q1237">
            <v>4.2</v>
          </cell>
          <cell r="R1237">
            <v>1.9</v>
          </cell>
          <cell r="S1237">
            <v>2.6</v>
          </cell>
          <cell r="T1237">
            <v>0.7</v>
          </cell>
          <cell r="U1237">
            <v>0</v>
          </cell>
          <cell r="V1237">
            <v>86.8</v>
          </cell>
          <cell r="W1237">
            <v>0</v>
          </cell>
          <cell r="X1237">
            <v>1</v>
          </cell>
          <cell r="Y1237">
            <v>135</v>
          </cell>
          <cell r="Z1237">
            <v>810</v>
          </cell>
          <cell r="AA1237">
            <v>0</v>
          </cell>
          <cell r="AB1237">
            <v>0.7</v>
          </cell>
          <cell r="AC1237">
            <v>7.0000000000000007E-2</v>
          </cell>
          <cell r="AD1237">
            <v>0.06</v>
          </cell>
          <cell r="AE1237">
            <v>0.31</v>
          </cell>
          <cell r="AF1237">
            <v>0.74</v>
          </cell>
          <cell r="AG1237">
            <v>0.43</v>
          </cell>
          <cell r="AH1237">
            <v>0.1</v>
          </cell>
          <cell r="AI1237">
            <v>0.02</v>
          </cell>
          <cell r="AJ1237">
            <v>9.1999999999999993</v>
          </cell>
          <cell r="AK1237">
            <v>54</v>
          </cell>
          <cell r="AL1237">
            <v>1.3</v>
          </cell>
          <cell r="AM1237">
            <v>290</v>
          </cell>
          <cell r="AN1237">
            <v>220</v>
          </cell>
          <cell r="AO1237">
            <v>42</v>
          </cell>
          <cell r="AP1237">
            <v>36</v>
          </cell>
          <cell r="AQ1237">
            <v>26</v>
          </cell>
          <cell r="AR1237">
            <v>1.2</v>
          </cell>
          <cell r="AS1237">
            <v>0.5</v>
          </cell>
        </row>
        <row r="1238">
          <cell r="A1238">
            <v>796</v>
          </cell>
          <cell r="B1238" t="str">
            <v>Sopa de nabiças (ou de grelos de nabo)</v>
          </cell>
          <cell r="C1238" t="str">
            <v>Pratos compostos</v>
          </cell>
          <cell r="D1238" t="str">
            <v>Sopas e saladas</v>
          </cell>
          <cell r="E1238" t="str">
            <v>Sopas (prontas a comer)</v>
          </cell>
          <cell r="F1238">
            <v>40</v>
          </cell>
          <cell r="G1238">
            <v>169</v>
          </cell>
          <cell r="H1238">
            <v>1.2</v>
          </cell>
          <cell r="I1238">
            <v>0.2</v>
          </cell>
          <cell r="J1238">
            <v>0.9</v>
          </cell>
          <cell r="K1238">
            <v>0.1</v>
          </cell>
          <cell r="L1238">
            <v>0.11</v>
          </cell>
          <cell r="M1238">
            <v>0</v>
          </cell>
          <cell r="N1238">
            <v>5.8</v>
          </cell>
          <cell r="O1238">
            <v>1.2</v>
          </cell>
          <cell r="P1238">
            <v>0.1</v>
          </cell>
          <cell r="Q1238">
            <v>4.5999999999999996</v>
          </cell>
          <cell r="R1238">
            <v>1.1000000000000001</v>
          </cell>
          <cell r="S1238">
            <v>1</v>
          </cell>
          <cell r="T1238">
            <v>0.6</v>
          </cell>
          <cell r="U1238">
            <v>0</v>
          </cell>
          <cell r="V1238">
            <v>89.8</v>
          </cell>
          <cell r="W1238">
            <v>0</v>
          </cell>
          <cell r="X1238">
            <v>0</v>
          </cell>
          <cell r="Y1238">
            <v>109</v>
          </cell>
          <cell r="Z1238">
            <v>654</v>
          </cell>
          <cell r="AA1238">
            <v>0</v>
          </cell>
          <cell r="AB1238">
            <v>0.38</v>
          </cell>
          <cell r="AC1238">
            <v>0.06</v>
          </cell>
          <cell r="AD1238">
            <v>0.01</v>
          </cell>
          <cell r="AE1238">
            <v>0.46</v>
          </cell>
          <cell r="AF1238">
            <v>0.86</v>
          </cell>
          <cell r="AG1238">
            <v>0.22</v>
          </cell>
          <cell r="AH1238">
            <v>0.11</v>
          </cell>
          <cell r="AI1238">
            <v>0</v>
          </cell>
          <cell r="AJ1238">
            <v>8.6</v>
          </cell>
          <cell r="AK1238">
            <v>13</v>
          </cell>
          <cell r="AL1238">
            <v>1.01</v>
          </cell>
          <cell r="AM1238">
            <v>240</v>
          </cell>
          <cell r="AN1238">
            <v>140</v>
          </cell>
          <cell r="AO1238">
            <v>24</v>
          </cell>
          <cell r="AP1238">
            <v>19</v>
          </cell>
          <cell r="AQ1238">
            <v>7.6</v>
          </cell>
          <cell r="AR1238">
            <v>0.2</v>
          </cell>
          <cell r="AS1238">
            <v>0.1</v>
          </cell>
        </row>
        <row r="1239">
          <cell r="A1239">
            <v>1120</v>
          </cell>
          <cell r="B1239" t="str">
            <v xml:space="preserve">Sopa de peixe </v>
          </cell>
          <cell r="C1239" t="str">
            <v>Pratos compostos</v>
          </cell>
          <cell r="D1239" t="str">
            <v>Sopas e saladas</v>
          </cell>
          <cell r="E1239" t="str">
            <v>Sopas (prontas a comer)</v>
          </cell>
          <cell r="F1239">
            <v>17</v>
          </cell>
          <cell r="G1239">
            <v>70</v>
          </cell>
          <cell r="H1239">
            <v>0.6</v>
          </cell>
          <cell r="I1239">
            <v>0.2</v>
          </cell>
          <cell r="J1239">
            <v>0.2</v>
          </cell>
          <cell r="K1239">
            <v>0.1</v>
          </cell>
          <cell r="L1239">
            <v>6.4600000000000005E-2</v>
          </cell>
          <cell r="M1239">
            <v>0</v>
          </cell>
          <cell r="N1239">
            <v>1.3</v>
          </cell>
          <cell r="O1239">
            <v>0.9</v>
          </cell>
          <cell r="P1239">
            <v>0.2</v>
          </cell>
          <cell r="Q1239">
            <v>0.3</v>
          </cell>
          <cell r="R1239">
            <v>0.4</v>
          </cell>
          <cell r="S1239">
            <v>1.3</v>
          </cell>
          <cell r="T1239">
            <v>0.6</v>
          </cell>
          <cell r="U1239">
            <v>0</v>
          </cell>
          <cell r="V1239">
            <v>95.4</v>
          </cell>
          <cell r="W1239">
            <v>0</v>
          </cell>
          <cell r="X1239">
            <v>3</v>
          </cell>
          <cell r="Y1239">
            <v>14</v>
          </cell>
          <cell r="Z1239">
            <v>70</v>
          </cell>
          <cell r="AA1239">
            <v>0.5</v>
          </cell>
          <cell r="AB1239">
            <v>0.27</v>
          </cell>
          <cell r="AC1239">
            <v>0.04</v>
          </cell>
          <cell r="AD1239">
            <v>0.01</v>
          </cell>
          <cell r="AE1239">
            <v>0.45</v>
          </cell>
          <cell r="AF1239">
            <v>0.68</v>
          </cell>
          <cell r="AG1239">
            <v>0.23</v>
          </cell>
          <cell r="AH1239">
            <v>0.08</v>
          </cell>
          <cell r="AI1239">
            <v>0.11</v>
          </cell>
          <cell r="AJ1239">
            <v>4.2</v>
          </cell>
          <cell r="AK1239">
            <v>6</v>
          </cell>
          <cell r="AL1239">
            <v>0.92</v>
          </cell>
          <cell r="AM1239">
            <v>250</v>
          </cell>
          <cell r="AN1239">
            <v>97</v>
          </cell>
          <cell r="AO1239">
            <v>10</v>
          </cell>
          <cell r="AP1239">
            <v>22</v>
          </cell>
          <cell r="AQ1239">
            <v>7.8</v>
          </cell>
          <cell r="AR1239">
            <v>0.2</v>
          </cell>
          <cell r="AS1239">
            <v>0.2</v>
          </cell>
        </row>
        <row r="1240">
          <cell r="A1240">
            <v>799</v>
          </cell>
          <cell r="B1240" t="str">
            <v>Sopa de peixe com massa</v>
          </cell>
          <cell r="C1240" t="str">
            <v>Pratos compostos</v>
          </cell>
          <cell r="D1240" t="str">
            <v>Sopas e saladas</v>
          </cell>
          <cell r="E1240" t="str">
            <v>Sopas (prontas a comer)</v>
          </cell>
          <cell r="F1240">
            <v>46</v>
          </cell>
          <cell r="G1240">
            <v>193</v>
          </cell>
          <cell r="H1240">
            <v>1.1000000000000001</v>
          </cell>
          <cell r="I1240">
            <v>0.2</v>
          </cell>
          <cell r="J1240">
            <v>0.7</v>
          </cell>
          <cell r="K1240">
            <v>0.2</v>
          </cell>
          <cell r="L1240">
            <v>0.17299999999999999</v>
          </cell>
          <cell r="M1240">
            <v>0</v>
          </cell>
          <cell r="N1240">
            <v>5.8</v>
          </cell>
          <cell r="O1240">
            <v>0.9</v>
          </cell>
          <cell r="P1240">
            <v>0.1</v>
          </cell>
          <cell r="Q1240">
            <v>4.8</v>
          </cell>
          <cell r="R1240">
            <v>0.7</v>
          </cell>
          <cell r="S1240">
            <v>2.8</v>
          </cell>
          <cell r="T1240">
            <v>0.6</v>
          </cell>
          <cell r="U1240">
            <v>0</v>
          </cell>
          <cell r="V1240">
            <v>88.6</v>
          </cell>
          <cell r="W1240">
            <v>0</v>
          </cell>
          <cell r="X1240">
            <v>2</v>
          </cell>
          <cell r="Y1240">
            <v>12</v>
          </cell>
          <cell r="Z1240">
            <v>70</v>
          </cell>
          <cell r="AA1240">
            <v>0.5</v>
          </cell>
          <cell r="AB1240">
            <v>0.34</v>
          </cell>
          <cell r="AC1240">
            <v>0.03</v>
          </cell>
          <cell r="AD1240">
            <v>0.01</v>
          </cell>
          <cell r="AE1240">
            <v>0.34</v>
          </cell>
          <cell r="AF1240">
            <v>0.95</v>
          </cell>
          <cell r="AG1240">
            <v>0.5</v>
          </cell>
          <cell r="AH1240">
            <v>0.04</v>
          </cell>
          <cell r="AI1240">
            <v>0.05</v>
          </cell>
          <cell r="AJ1240">
            <v>1.9</v>
          </cell>
          <cell r="AK1240">
            <v>4.9000000000000004</v>
          </cell>
          <cell r="AL1240">
            <v>0.91400000000000003</v>
          </cell>
          <cell r="AM1240">
            <v>240</v>
          </cell>
          <cell r="AN1240">
            <v>66</v>
          </cell>
          <cell r="AO1240">
            <v>10</v>
          </cell>
          <cell r="AP1240">
            <v>35</v>
          </cell>
          <cell r="AQ1240">
            <v>8</v>
          </cell>
          <cell r="AR1240">
            <v>0.2</v>
          </cell>
          <cell r="AS1240">
            <v>0.2</v>
          </cell>
        </row>
        <row r="1241">
          <cell r="A1241">
            <v>1101</v>
          </cell>
          <cell r="B1241" t="str">
            <v>Sopa de tomate</v>
          </cell>
          <cell r="C1241" t="str">
            <v>Pratos compostos</v>
          </cell>
          <cell r="D1241" t="str">
            <v>Sopas e saladas</v>
          </cell>
          <cell r="E1241" t="str">
            <v>Sopas (prontas a comer)</v>
          </cell>
          <cell r="F1241">
            <v>31</v>
          </cell>
          <cell r="G1241">
            <v>129</v>
          </cell>
          <cell r="H1241">
            <v>0.8</v>
          </cell>
          <cell r="I1241">
            <v>0.3</v>
          </cell>
          <cell r="J1241">
            <v>0.2</v>
          </cell>
          <cell r="K1241">
            <v>0.1</v>
          </cell>
          <cell r="L1241">
            <v>0.11</v>
          </cell>
          <cell r="M1241">
            <v>0</v>
          </cell>
          <cell r="N1241">
            <v>4.4000000000000004</v>
          </cell>
          <cell r="O1241">
            <v>2.2999999999999998</v>
          </cell>
          <cell r="P1241">
            <v>0.1</v>
          </cell>
          <cell r="Q1241">
            <v>2.1</v>
          </cell>
          <cell r="R1241">
            <v>0.7</v>
          </cell>
          <cell r="S1241">
            <v>1.1000000000000001</v>
          </cell>
          <cell r="T1241">
            <v>0.6</v>
          </cell>
          <cell r="U1241">
            <v>0</v>
          </cell>
          <cell r="V1241">
            <v>91.9</v>
          </cell>
          <cell r="W1241">
            <v>0</v>
          </cell>
          <cell r="X1241">
            <v>8</v>
          </cell>
          <cell r="Y1241">
            <v>34</v>
          </cell>
          <cell r="Z1241">
            <v>161</v>
          </cell>
          <cell r="AA1241">
            <v>0</v>
          </cell>
          <cell r="AB1241">
            <v>0.46</v>
          </cell>
          <cell r="AC1241">
            <v>0.06</v>
          </cell>
          <cell r="AD1241">
            <v>0.03</v>
          </cell>
          <cell r="AE1241">
            <v>0.42</v>
          </cell>
          <cell r="AF1241">
            <v>0.64</v>
          </cell>
          <cell r="AG1241">
            <v>0.22</v>
          </cell>
          <cell r="AH1241">
            <v>0.12</v>
          </cell>
          <cell r="AI1241">
            <v>0.02</v>
          </cell>
          <cell r="AJ1241">
            <v>8.6999999999999993</v>
          </cell>
          <cell r="AK1241">
            <v>12</v>
          </cell>
          <cell r="AL1241">
            <v>1.02</v>
          </cell>
          <cell r="AM1241">
            <v>250</v>
          </cell>
          <cell r="AN1241">
            <v>170</v>
          </cell>
          <cell r="AO1241">
            <v>18</v>
          </cell>
          <cell r="AP1241">
            <v>22</v>
          </cell>
          <cell r="AQ1241">
            <v>9</v>
          </cell>
          <cell r="AR1241">
            <v>0.3</v>
          </cell>
          <cell r="AS1241">
            <v>0.2</v>
          </cell>
        </row>
        <row r="1242">
          <cell r="A1242">
            <v>1109</v>
          </cell>
          <cell r="B1242" t="str">
            <v>Sopa de vegetais</v>
          </cell>
          <cell r="C1242" t="str">
            <v>Pratos compostos</v>
          </cell>
          <cell r="D1242" t="str">
            <v>Sopas e saladas</v>
          </cell>
          <cell r="E1242" t="str">
            <v>Sopas (prontas a comer)</v>
          </cell>
          <cell r="F1242">
            <v>11</v>
          </cell>
          <cell r="G1242">
            <v>48</v>
          </cell>
          <cell r="H1242">
            <v>0.2</v>
          </cell>
          <cell r="I1242">
            <v>0</v>
          </cell>
          <cell r="J1242">
            <v>0</v>
          </cell>
          <cell r="K1242">
            <v>0.1</v>
          </cell>
          <cell r="L1242">
            <v>4.6300000000000001E-2</v>
          </cell>
          <cell r="M1242">
            <v>0</v>
          </cell>
          <cell r="N1242">
            <v>1.2</v>
          </cell>
          <cell r="O1242">
            <v>1.1000000000000001</v>
          </cell>
          <cell r="P1242">
            <v>0.1</v>
          </cell>
          <cell r="Q1242">
            <v>0.1</v>
          </cell>
          <cell r="R1242">
            <v>0.8</v>
          </cell>
          <cell r="S1242">
            <v>0.8</v>
          </cell>
          <cell r="T1242">
            <v>0.5</v>
          </cell>
          <cell r="U1242">
            <v>0</v>
          </cell>
          <cell r="V1242">
            <v>96.1</v>
          </cell>
          <cell r="W1242">
            <v>0</v>
          </cell>
          <cell r="X1242">
            <v>0</v>
          </cell>
          <cell r="Y1242">
            <v>112</v>
          </cell>
          <cell r="Z1242">
            <v>671</v>
          </cell>
          <cell r="AA1242">
            <v>0</v>
          </cell>
          <cell r="AB1242">
            <v>0.14000000000000001</v>
          </cell>
          <cell r="AC1242">
            <v>0.04</v>
          </cell>
          <cell r="AD1242">
            <v>0.02</v>
          </cell>
          <cell r="AE1242">
            <v>0.32</v>
          </cell>
          <cell r="AF1242">
            <v>0.46</v>
          </cell>
          <cell r="AG1242">
            <v>0.14000000000000001</v>
          </cell>
          <cell r="AH1242">
            <v>0.06</v>
          </cell>
          <cell r="AI1242">
            <v>0</v>
          </cell>
          <cell r="AJ1242">
            <v>8.1999999999999993</v>
          </cell>
          <cell r="AK1242">
            <v>19</v>
          </cell>
          <cell r="AL1242">
            <v>0.83299999999999996</v>
          </cell>
          <cell r="AM1242">
            <v>200</v>
          </cell>
          <cell r="AN1242">
            <v>130</v>
          </cell>
          <cell r="AO1242">
            <v>18</v>
          </cell>
          <cell r="AP1242">
            <v>16</v>
          </cell>
          <cell r="AQ1242">
            <v>8.9</v>
          </cell>
          <cell r="AR1242">
            <v>0.4</v>
          </cell>
          <cell r="AS1242">
            <v>0.2</v>
          </cell>
        </row>
        <row r="1243">
          <cell r="A1243">
            <v>794</v>
          </cell>
          <cell r="B1243" t="str">
            <v>Sopa juliana</v>
          </cell>
          <cell r="C1243" t="str">
            <v>Pratos compostos</v>
          </cell>
          <cell r="D1243" t="str">
            <v>Sopas e saladas</v>
          </cell>
          <cell r="E1243" t="str">
            <v>Sopas (prontas a comer)</v>
          </cell>
          <cell r="F1243">
            <v>31</v>
          </cell>
          <cell r="G1243">
            <v>130</v>
          </cell>
          <cell r="H1243">
            <v>0.9</v>
          </cell>
          <cell r="I1243">
            <v>0.1</v>
          </cell>
          <cell r="J1243">
            <v>0.7</v>
          </cell>
          <cell r="K1243">
            <v>0.1</v>
          </cell>
          <cell r="L1243">
            <v>6.7400000000000002E-2</v>
          </cell>
          <cell r="M1243">
            <v>0</v>
          </cell>
          <cell r="N1243">
            <v>4.3</v>
          </cell>
          <cell r="O1243">
            <v>0.9</v>
          </cell>
          <cell r="P1243">
            <v>0</v>
          </cell>
          <cell r="Q1243">
            <v>3.4</v>
          </cell>
          <cell r="R1243">
            <v>1</v>
          </cell>
          <cell r="S1243">
            <v>0.9</v>
          </cell>
          <cell r="T1243">
            <v>0.6</v>
          </cell>
          <cell r="U1243">
            <v>0</v>
          </cell>
          <cell r="V1243">
            <v>91.9</v>
          </cell>
          <cell r="W1243">
            <v>0</v>
          </cell>
          <cell r="X1243">
            <v>0</v>
          </cell>
          <cell r="Y1243">
            <v>91</v>
          </cell>
          <cell r="Z1243">
            <v>543</v>
          </cell>
          <cell r="AA1243">
            <v>0</v>
          </cell>
          <cell r="AB1243">
            <v>0.2</v>
          </cell>
          <cell r="AC1243">
            <v>0.05</v>
          </cell>
          <cell r="AD1243">
            <v>0.01</v>
          </cell>
          <cell r="AE1243">
            <v>0.33</v>
          </cell>
          <cell r="AF1243">
            <v>0.64</v>
          </cell>
          <cell r="AG1243">
            <v>0.18</v>
          </cell>
          <cell r="AH1243">
            <v>0.08</v>
          </cell>
          <cell r="AI1243">
            <v>0</v>
          </cell>
          <cell r="AJ1243">
            <v>7.5</v>
          </cell>
          <cell r="AK1243">
            <v>16</v>
          </cell>
          <cell r="AL1243">
            <v>0.96799999999999997</v>
          </cell>
          <cell r="AM1243">
            <v>240</v>
          </cell>
          <cell r="AN1243">
            <v>110</v>
          </cell>
          <cell r="AO1243">
            <v>14</v>
          </cell>
          <cell r="AP1243">
            <v>18</v>
          </cell>
          <cell r="AQ1243">
            <v>5.9</v>
          </cell>
          <cell r="AR1243">
            <v>0.1</v>
          </cell>
          <cell r="AS1243">
            <v>0.1</v>
          </cell>
        </row>
        <row r="1244">
          <cell r="A1244">
            <v>782</v>
          </cell>
          <cell r="B1244" t="str">
            <v>Sopa, caldo verde</v>
          </cell>
          <cell r="C1244" t="str">
            <v>Pratos compostos</v>
          </cell>
          <cell r="D1244" t="str">
            <v>Sopas e saladas</v>
          </cell>
          <cell r="E1244" t="str">
            <v>Sopas (prontas a comer)</v>
          </cell>
          <cell r="F1244">
            <v>43</v>
          </cell>
          <cell r="G1244">
            <v>182</v>
          </cell>
          <cell r="H1244">
            <v>1.7</v>
          </cell>
          <cell r="I1244">
            <v>0.3</v>
          </cell>
          <cell r="J1244">
            <v>1.1000000000000001</v>
          </cell>
          <cell r="K1244">
            <v>0.2</v>
          </cell>
          <cell r="L1244">
            <v>0.159</v>
          </cell>
          <cell r="M1244">
            <v>0</v>
          </cell>
          <cell r="N1244">
            <v>5.3</v>
          </cell>
          <cell r="O1244">
            <v>0.7</v>
          </cell>
          <cell r="P1244">
            <v>0</v>
          </cell>
          <cell r="Q1244">
            <v>4.5999999999999996</v>
          </cell>
          <cell r="R1244">
            <v>0.8</v>
          </cell>
          <cell r="S1244">
            <v>1.3</v>
          </cell>
          <cell r="T1244">
            <v>0.7</v>
          </cell>
          <cell r="U1244">
            <v>0</v>
          </cell>
          <cell r="V1244">
            <v>89.7</v>
          </cell>
          <cell r="W1244">
            <v>0</v>
          </cell>
          <cell r="X1244">
            <v>1</v>
          </cell>
          <cell r="Y1244">
            <v>50</v>
          </cell>
          <cell r="Z1244">
            <v>299</v>
          </cell>
          <cell r="AA1244">
            <v>0</v>
          </cell>
          <cell r="AB1244">
            <v>0.22</v>
          </cell>
          <cell r="AC1244">
            <v>7.0000000000000007E-2</v>
          </cell>
          <cell r="AD1244">
            <v>0.02</v>
          </cell>
          <cell r="AE1244">
            <v>0.45</v>
          </cell>
          <cell r="AF1244">
            <v>0.86</v>
          </cell>
          <cell r="AG1244">
            <v>0.23</v>
          </cell>
          <cell r="AH1244">
            <v>0.1</v>
          </cell>
          <cell r="AI1244">
            <v>0.02</v>
          </cell>
          <cell r="AJ1244">
            <v>12</v>
          </cell>
          <cell r="AK1244">
            <v>11</v>
          </cell>
          <cell r="AL1244">
            <v>1.22</v>
          </cell>
          <cell r="AM1244">
            <v>260</v>
          </cell>
          <cell r="AN1244">
            <v>110</v>
          </cell>
          <cell r="AO1244">
            <v>39</v>
          </cell>
          <cell r="AP1244">
            <v>19</v>
          </cell>
          <cell r="AQ1244">
            <v>6.8</v>
          </cell>
          <cell r="AR1244">
            <v>0.2</v>
          </cell>
          <cell r="AS1244">
            <v>0.2</v>
          </cell>
        </row>
        <row r="1245">
          <cell r="A1245">
            <v>783</v>
          </cell>
          <cell r="B1245" t="str">
            <v>Sopa, canja de galinha</v>
          </cell>
          <cell r="C1245" t="str">
            <v>Pratos compostos</v>
          </cell>
          <cell r="D1245" t="str">
            <v>Sopas e saladas</v>
          </cell>
          <cell r="E1245" t="str">
            <v>Sopas (prontas a comer)</v>
          </cell>
          <cell r="F1245">
            <v>40</v>
          </cell>
          <cell r="G1245">
            <v>168</v>
          </cell>
          <cell r="H1245">
            <v>0.9</v>
          </cell>
          <cell r="I1245">
            <v>0.2</v>
          </cell>
          <cell r="J1245">
            <v>0.3</v>
          </cell>
          <cell r="K1245">
            <v>0.2</v>
          </cell>
          <cell r="L1245">
            <v>0.17699999999999999</v>
          </cell>
          <cell r="M1245">
            <v>0</v>
          </cell>
          <cell r="N1245">
            <v>5.8</v>
          </cell>
          <cell r="O1245">
            <v>0.1</v>
          </cell>
          <cell r="P1245">
            <v>0.1</v>
          </cell>
          <cell r="Q1245">
            <v>5.6</v>
          </cell>
          <cell r="R1245">
            <v>0.2</v>
          </cell>
          <cell r="S1245">
            <v>2</v>
          </cell>
          <cell r="T1245">
            <v>0.6</v>
          </cell>
          <cell r="U1245">
            <v>0</v>
          </cell>
          <cell r="V1245">
            <v>90.4</v>
          </cell>
          <cell r="W1245">
            <v>0</v>
          </cell>
          <cell r="X1245">
            <v>6</v>
          </cell>
          <cell r="Y1245">
            <v>1</v>
          </cell>
          <cell r="Z1245">
            <v>0</v>
          </cell>
          <cell r="AA1245">
            <v>0</v>
          </cell>
          <cell r="AB1245">
            <v>0.03</v>
          </cell>
          <cell r="AC1245">
            <v>0.01</v>
          </cell>
          <cell r="AD1245">
            <v>0.02</v>
          </cell>
          <cell r="AE1245">
            <v>0.49</v>
          </cell>
          <cell r="AF1245">
            <v>1.1399999999999999</v>
          </cell>
          <cell r="AG1245">
            <v>0.36</v>
          </cell>
          <cell r="AH1245">
            <v>0.04</v>
          </cell>
          <cell r="AI1245">
            <v>0.02</v>
          </cell>
          <cell r="AJ1245">
            <v>0.2</v>
          </cell>
          <cell r="AK1245">
            <v>1.8</v>
          </cell>
          <cell r="AL1245">
            <v>0.76400000000000001</v>
          </cell>
          <cell r="AM1245">
            <v>230</v>
          </cell>
          <cell r="AN1245">
            <v>21</v>
          </cell>
          <cell r="AO1245">
            <v>6.2</v>
          </cell>
          <cell r="AP1245">
            <v>17</v>
          </cell>
          <cell r="AQ1245">
            <v>6</v>
          </cell>
          <cell r="AR1245">
            <v>0.1</v>
          </cell>
          <cell r="AS1245">
            <v>0.2</v>
          </cell>
        </row>
        <row r="1246">
          <cell r="A1246">
            <v>788</v>
          </cell>
          <cell r="B1246" t="str">
            <v>Sopa, creme de cenoura</v>
          </cell>
          <cell r="C1246" t="str">
            <v>Pratos compostos</v>
          </cell>
          <cell r="D1246" t="str">
            <v>Sopas e saladas</v>
          </cell>
          <cell r="E1246" t="str">
            <v>Sopas (prontas a comer)</v>
          </cell>
          <cell r="F1246">
            <v>34</v>
          </cell>
          <cell r="G1246">
            <v>143</v>
          </cell>
          <cell r="H1246">
            <v>1.4</v>
          </cell>
          <cell r="I1246">
            <v>0.2</v>
          </cell>
          <cell r="J1246">
            <v>1.1000000000000001</v>
          </cell>
          <cell r="K1246">
            <v>0.1</v>
          </cell>
          <cell r="L1246">
            <v>9.1399999999999995E-2</v>
          </cell>
          <cell r="M1246">
            <v>0</v>
          </cell>
          <cell r="N1246">
            <v>4.4000000000000004</v>
          </cell>
          <cell r="O1246">
            <v>1</v>
          </cell>
          <cell r="P1246">
            <v>0</v>
          </cell>
          <cell r="Q1246">
            <v>3.4</v>
          </cell>
          <cell r="R1246">
            <v>0.8</v>
          </cell>
          <cell r="S1246">
            <v>0.6</v>
          </cell>
          <cell r="T1246">
            <v>0.6</v>
          </cell>
          <cell r="U1246">
            <v>0</v>
          </cell>
          <cell r="V1246">
            <v>91.9</v>
          </cell>
          <cell r="W1246">
            <v>0</v>
          </cell>
          <cell r="X1246">
            <v>0</v>
          </cell>
          <cell r="Y1246">
            <v>160</v>
          </cell>
          <cell r="Z1246">
            <v>960</v>
          </cell>
          <cell r="AA1246">
            <v>0</v>
          </cell>
          <cell r="AB1246">
            <v>0.31</v>
          </cell>
          <cell r="AC1246">
            <v>0.04</v>
          </cell>
          <cell r="AD1246">
            <v>0.01</v>
          </cell>
          <cell r="AE1246">
            <v>0.32</v>
          </cell>
          <cell r="AF1246">
            <v>0.56000000000000005</v>
          </cell>
          <cell r="AG1246">
            <v>0.13</v>
          </cell>
          <cell r="AH1246">
            <v>7.0000000000000007E-2</v>
          </cell>
          <cell r="AI1246">
            <v>0</v>
          </cell>
          <cell r="AJ1246">
            <v>2.2999999999999998</v>
          </cell>
          <cell r="AK1246">
            <v>7.4</v>
          </cell>
          <cell r="AL1246">
            <v>0.874</v>
          </cell>
          <cell r="AM1246">
            <v>240</v>
          </cell>
          <cell r="AN1246">
            <v>110</v>
          </cell>
          <cell r="AO1246">
            <v>12</v>
          </cell>
          <cell r="AP1246">
            <v>13</v>
          </cell>
          <cell r="AQ1246">
            <v>5.5</v>
          </cell>
          <cell r="AR1246">
            <v>0.2</v>
          </cell>
          <cell r="AS1246">
            <v>0.1</v>
          </cell>
        </row>
        <row r="1247">
          <cell r="A1247">
            <v>797</v>
          </cell>
          <cell r="B1247" t="str">
            <v>Sopa, puré de feijão</v>
          </cell>
          <cell r="C1247" t="str">
            <v>Pratos compostos</v>
          </cell>
          <cell r="D1247" t="str">
            <v>Sopas e saladas</v>
          </cell>
          <cell r="E1247" t="str">
            <v>Sopas (prontas a comer)</v>
          </cell>
          <cell r="F1247">
            <v>43</v>
          </cell>
          <cell r="G1247">
            <v>178</v>
          </cell>
          <cell r="H1247">
            <v>1.6</v>
          </cell>
          <cell r="I1247">
            <v>0.2</v>
          </cell>
          <cell r="J1247">
            <v>1.2</v>
          </cell>
          <cell r="K1247">
            <v>0.2</v>
          </cell>
          <cell r="L1247">
            <v>0.128</v>
          </cell>
          <cell r="M1247">
            <v>0</v>
          </cell>
          <cell r="N1247">
            <v>4.5</v>
          </cell>
          <cell r="O1247">
            <v>0.9</v>
          </cell>
          <cell r="P1247">
            <v>0.3</v>
          </cell>
          <cell r="Q1247">
            <v>3.3</v>
          </cell>
          <cell r="R1247">
            <v>1.9</v>
          </cell>
          <cell r="S1247">
            <v>1.6</v>
          </cell>
          <cell r="T1247">
            <v>0.6</v>
          </cell>
          <cell r="U1247">
            <v>0</v>
          </cell>
          <cell r="V1247">
            <v>89.5</v>
          </cell>
          <cell r="W1247">
            <v>0</v>
          </cell>
          <cell r="X1247">
            <v>0</v>
          </cell>
          <cell r="Y1247">
            <v>66</v>
          </cell>
          <cell r="Z1247">
            <v>396</v>
          </cell>
          <cell r="AA1247">
            <v>0</v>
          </cell>
          <cell r="AB1247">
            <v>0.28000000000000003</v>
          </cell>
          <cell r="AC1247">
            <v>0.03</v>
          </cell>
          <cell r="AD1247">
            <v>0.01</v>
          </cell>
          <cell r="AE1247">
            <v>0.19</v>
          </cell>
          <cell r="AF1247">
            <v>0.54</v>
          </cell>
          <cell r="AG1247">
            <v>0.27</v>
          </cell>
          <cell r="AH1247">
            <v>0.04</v>
          </cell>
          <cell r="AI1247">
            <v>0</v>
          </cell>
          <cell r="AJ1247">
            <v>3.9</v>
          </cell>
          <cell r="AK1247">
            <v>16</v>
          </cell>
          <cell r="AL1247">
            <v>0.96599999999999997</v>
          </cell>
          <cell r="AM1247">
            <v>240</v>
          </cell>
          <cell r="AN1247">
            <v>88</v>
          </cell>
          <cell r="AO1247">
            <v>21</v>
          </cell>
          <cell r="AP1247">
            <v>26</v>
          </cell>
          <cell r="AQ1247">
            <v>13</v>
          </cell>
          <cell r="AR1247">
            <v>0.4</v>
          </cell>
          <cell r="AS1247">
            <v>0.3</v>
          </cell>
        </row>
        <row r="1248">
          <cell r="A1248">
            <v>798</v>
          </cell>
          <cell r="B1248" t="str">
            <v>Sopa, puré de vegetais</v>
          </cell>
          <cell r="C1248" t="str">
            <v>Pratos compostos</v>
          </cell>
          <cell r="D1248" t="str">
            <v>Sopas e saladas</v>
          </cell>
          <cell r="E1248" t="str">
            <v>Sopas (prontas a comer)</v>
          </cell>
          <cell r="F1248">
            <v>42</v>
          </cell>
          <cell r="G1248">
            <v>174</v>
          </cell>
          <cell r="H1248">
            <v>1.5</v>
          </cell>
          <cell r="I1248">
            <v>0.2</v>
          </cell>
          <cell r="J1248">
            <v>1.1000000000000001</v>
          </cell>
          <cell r="K1248">
            <v>0.1</v>
          </cell>
          <cell r="L1248">
            <v>0.105</v>
          </cell>
          <cell r="M1248">
            <v>0</v>
          </cell>
          <cell r="N1248">
            <v>5.5</v>
          </cell>
          <cell r="O1248">
            <v>1</v>
          </cell>
          <cell r="P1248">
            <v>0.1</v>
          </cell>
          <cell r="Q1248">
            <v>4.5</v>
          </cell>
          <cell r="R1248">
            <v>1</v>
          </cell>
          <cell r="S1248">
            <v>1</v>
          </cell>
          <cell r="T1248">
            <v>0.6</v>
          </cell>
          <cell r="U1248">
            <v>0</v>
          </cell>
          <cell r="V1248">
            <v>90</v>
          </cell>
          <cell r="W1248">
            <v>0</v>
          </cell>
          <cell r="X1248">
            <v>0</v>
          </cell>
          <cell r="Y1248">
            <v>74</v>
          </cell>
          <cell r="Z1248">
            <v>445</v>
          </cell>
          <cell r="AA1248">
            <v>0</v>
          </cell>
          <cell r="AB1248">
            <v>0.28000000000000003</v>
          </cell>
          <cell r="AC1248">
            <v>0.06</v>
          </cell>
          <cell r="AD1248">
            <v>0.01</v>
          </cell>
          <cell r="AE1248">
            <v>0.39</v>
          </cell>
          <cell r="AF1248">
            <v>0.74</v>
          </cell>
          <cell r="AG1248">
            <v>0.21</v>
          </cell>
          <cell r="AH1248">
            <v>0.1</v>
          </cell>
          <cell r="AI1248">
            <v>0</v>
          </cell>
          <cell r="AJ1248">
            <v>6.9</v>
          </cell>
          <cell r="AK1248">
            <v>15</v>
          </cell>
          <cell r="AL1248">
            <v>0.99199999999999999</v>
          </cell>
          <cell r="AM1248">
            <v>240</v>
          </cell>
          <cell r="AN1248">
            <v>130</v>
          </cell>
          <cell r="AO1248">
            <v>14</v>
          </cell>
          <cell r="AP1248">
            <v>19</v>
          </cell>
          <cell r="AQ1248">
            <v>6.6</v>
          </cell>
          <cell r="AR1248">
            <v>0.2</v>
          </cell>
          <cell r="AS1248">
            <v>0.1</v>
          </cell>
        </row>
        <row r="1249">
          <cell r="A1249">
            <v>775</v>
          </cell>
          <cell r="B1249" t="str">
            <v>Sucedâneo de café (pó) (2 marcas)</v>
          </cell>
          <cell r="C1249" t="str">
            <v>Café, cacau, chá e tisanas</v>
          </cell>
          <cell r="D1249" t="str">
            <v>Ingredientes para café, cacau, chá e tisanas de ervas</v>
          </cell>
          <cell r="E1249" t="str">
            <v>Ingredientes para substitutos de café</v>
          </cell>
          <cell r="F1249">
            <v>375</v>
          </cell>
          <cell r="G1249">
            <v>1590</v>
          </cell>
          <cell r="H1249">
            <v>3.4</v>
          </cell>
          <cell r="I1249">
            <v>0.6</v>
          </cell>
          <cell r="J1249">
            <v>0.4</v>
          </cell>
          <cell r="K1249">
            <v>1.7</v>
          </cell>
          <cell r="L1249">
            <v>1.6</v>
          </cell>
          <cell r="M1249">
            <v>0</v>
          </cell>
          <cell r="N1249">
            <v>81</v>
          </cell>
          <cell r="O1249">
            <v>0</v>
          </cell>
          <cell r="P1249">
            <v>0</v>
          </cell>
          <cell r="Q1249">
            <v>81</v>
          </cell>
          <cell r="R1249">
            <v>0</v>
          </cell>
          <cell r="S1249">
            <v>5</v>
          </cell>
          <cell r="T1249">
            <v>0.2</v>
          </cell>
          <cell r="U1249">
            <v>0</v>
          </cell>
          <cell r="V1249">
            <v>2.2000000000000002</v>
          </cell>
          <cell r="W1249">
            <v>0</v>
          </cell>
          <cell r="X1249">
            <v>0</v>
          </cell>
          <cell r="Y1249">
            <v>0</v>
          </cell>
          <cell r="Z1249">
            <v>0</v>
          </cell>
          <cell r="AA1249">
            <v>0</v>
          </cell>
          <cell r="AB1249">
            <v>0</v>
          </cell>
          <cell r="AC1249">
            <v>0</v>
          </cell>
          <cell r="AD1249">
            <v>0.03</v>
          </cell>
          <cell r="AE1249">
            <v>16</v>
          </cell>
          <cell r="AF1249">
            <v>17</v>
          </cell>
          <cell r="AG1249">
            <v>0.9</v>
          </cell>
          <cell r="AH1249">
            <v>0</v>
          </cell>
          <cell r="AI1249">
            <v>0</v>
          </cell>
          <cell r="AJ1249">
            <v>0</v>
          </cell>
          <cell r="AK1249">
            <v>0</v>
          </cell>
          <cell r="AL1249">
            <v>2.7</v>
          </cell>
          <cell r="AM1249">
            <v>67</v>
          </cell>
          <cell r="AN1249">
            <v>1070</v>
          </cell>
          <cell r="AO1249">
            <v>57</v>
          </cell>
          <cell r="AP1249">
            <v>300</v>
          </cell>
          <cell r="AQ1249">
            <v>83</v>
          </cell>
          <cell r="AR1249">
            <v>4.2</v>
          </cell>
          <cell r="AS1249">
            <v>0.8</v>
          </cell>
        </row>
        <row r="1250">
          <cell r="A1250">
            <v>776</v>
          </cell>
          <cell r="B1250" t="str">
            <v>Sucedâneo de café (pó) com 20% de café</v>
          </cell>
          <cell r="C1250" t="str">
            <v>Café, cacau, chá e tisanas</v>
          </cell>
          <cell r="D1250" t="str">
            <v>Ingredientes para café, cacau, chá e tisanas de ervas</v>
          </cell>
          <cell r="E1250" t="str">
            <v>Ingredientes para substitutos de café</v>
          </cell>
          <cell r="F1250">
            <v>359</v>
          </cell>
          <cell r="G1250">
            <v>1520</v>
          </cell>
          <cell r="H1250">
            <v>2.8</v>
          </cell>
          <cell r="I1250">
            <v>0.5</v>
          </cell>
          <cell r="J1250">
            <v>0.3</v>
          </cell>
          <cell r="K1250">
            <v>1.4</v>
          </cell>
          <cell r="L1250">
            <v>1.3</v>
          </cell>
          <cell r="M1250">
            <v>0</v>
          </cell>
          <cell r="N1250">
            <v>77</v>
          </cell>
          <cell r="O1250">
            <v>0</v>
          </cell>
          <cell r="P1250">
            <v>0</v>
          </cell>
          <cell r="Q1250">
            <v>77</v>
          </cell>
          <cell r="R1250">
            <v>0</v>
          </cell>
          <cell r="S1250">
            <v>6.5</v>
          </cell>
          <cell r="T1250">
            <v>0.1</v>
          </cell>
          <cell r="U1250">
            <v>0</v>
          </cell>
          <cell r="V1250">
            <v>3.6</v>
          </cell>
          <cell r="W1250">
            <v>0</v>
          </cell>
          <cell r="X1250">
            <v>0</v>
          </cell>
          <cell r="Y1250">
            <v>0</v>
          </cell>
          <cell r="Z1250">
            <v>0</v>
          </cell>
          <cell r="AA1250">
            <v>0</v>
          </cell>
          <cell r="AB1250">
            <v>0</v>
          </cell>
          <cell r="AC1250">
            <v>0</v>
          </cell>
          <cell r="AD1250">
            <v>0.03</v>
          </cell>
          <cell r="AE1250">
            <v>16</v>
          </cell>
          <cell r="AF1250">
            <v>17</v>
          </cell>
          <cell r="AG1250">
            <v>1.2</v>
          </cell>
          <cell r="AH1250">
            <v>0</v>
          </cell>
          <cell r="AI1250">
            <v>0</v>
          </cell>
          <cell r="AJ1250">
            <v>0</v>
          </cell>
          <cell r="AK1250">
            <v>0</v>
          </cell>
          <cell r="AL1250">
            <v>2.69</v>
          </cell>
          <cell r="AM1250">
            <v>48</v>
          </cell>
          <cell r="AN1250">
            <v>1580</v>
          </cell>
          <cell r="AO1250">
            <v>83</v>
          </cell>
          <cell r="AP1250">
            <v>290</v>
          </cell>
          <cell r="AQ1250">
            <v>130</v>
          </cell>
          <cell r="AR1250">
            <v>5</v>
          </cell>
          <cell r="AS1250">
            <v>0.8</v>
          </cell>
        </row>
        <row r="1251">
          <cell r="A1251">
            <v>1900000078</v>
          </cell>
          <cell r="B1251" t="str">
            <v>Sultanas</v>
          </cell>
          <cell r="C1251" t="str">
            <v>Frutos e produtos derivados de frutos</v>
          </cell>
          <cell r="D1251" t="str">
            <v>Produtos de frutos processados</v>
          </cell>
          <cell r="E1251" t="str">
            <v>Frutos secados</v>
          </cell>
          <cell r="F1251">
            <v>304</v>
          </cell>
          <cell r="G1251">
            <v>1290</v>
          </cell>
          <cell r="H1251">
            <v>0.4</v>
          </cell>
          <cell r="I1251">
            <v>0.2</v>
          </cell>
          <cell r="J1251">
            <v>0</v>
          </cell>
          <cell r="K1251">
            <v>0.2</v>
          </cell>
          <cell r="L1251">
            <v>0.2</v>
          </cell>
          <cell r="M1251">
            <v>0</v>
          </cell>
          <cell r="N1251">
            <v>69.400000000000006</v>
          </cell>
          <cell r="O1251">
            <v>69.400000000000006</v>
          </cell>
          <cell r="P1251">
            <v>0</v>
          </cell>
          <cell r="Q1251">
            <v>0</v>
          </cell>
          <cell r="R1251">
            <v>6.1</v>
          </cell>
          <cell r="S1251">
            <v>2.7</v>
          </cell>
          <cell r="T1251">
            <v>0</v>
          </cell>
          <cell r="U1251">
            <v>0</v>
          </cell>
          <cell r="V1251">
            <v>15.2</v>
          </cell>
          <cell r="W1251">
            <v>0</v>
          </cell>
          <cell r="X1251">
            <v>0</v>
          </cell>
          <cell r="Y1251">
            <v>2</v>
          </cell>
          <cell r="Z1251">
            <v>12</v>
          </cell>
          <cell r="AA1251">
            <v>0</v>
          </cell>
          <cell r="AB1251">
            <v>0.7</v>
          </cell>
          <cell r="AC1251">
            <v>0.09</v>
          </cell>
          <cell r="AD1251">
            <v>0.05</v>
          </cell>
          <cell r="AE1251">
            <v>0.8</v>
          </cell>
          <cell r="AF1251">
            <v>1</v>
          </cell>
          <cell r="AG1251">
            <v>0.2</v>
          </cell>
          <cell r="AH1251">
            <v>0.25</v>
          </cell>
          <cell r="AI1251">
            <v>0</v>
          </cell>
          <cell r="AJ1251">
            <v>0</v>
          </cell>
          <cell r="AK1251">
            <v>27</v>
          </cell>
          <cell r="AL1251">
            <v>1.28</v>
          </cell>
          <cell r="AM1251">
            <v>19</v>
          </cell>
          <cell r="AN1251">
            <v>1060</v>
          </cell>
          <cell r="AO1251">
            <v>64</v>
          </cell>
          <cell r="AP1251">
            <v>86</v>
          </cell>
          <cell r="AQ1251">
            <v>31</v>
          </cell>
          <cell r="AR1251">
            <v>2.2000000000000002</v>
          </cell>
          <cell r="AS1251">
            <v>0.3</v>
          </cell>
          <cell r="AU1251">
            <v>5.5</v>
          </cell>
        </row>
        <row r="1252">
          <cell r="A1252">
            <v>736</v>
          </cell>
          <cell r="B1252" t="str">
            <v>Sumo de ananás, 100%</v>
          </cell>
          <cell r="C1252" t="str">
            <v>Sumos e néctares de frutos e produtos hortícolas (incluindo concentrados)</v>
          </cell>
          <cell r="D1252" t="str">
            <v>Sumos e néctares de frutos e hortícolas</v>
          </cell>
          <cell r="E1252" t="str">
            <v>Sumos de frutos (100% da fonte indicada)</v>
          </cell>
          <cell r="F1252">
            <v>42</v>
          </cell>
          <cell r="G1252">
            <v>179</v>
          </cell>
          <cell r="H1252">
            <v>0.1</v>
          </cell>
          <cell r="I1252">
            <v>0</v>
          </cell>
          <cell r="J1252">
            <v>0</v>
          </cell>
          <cell r="K1252">
            <v>0.1</v>
          </cell>
          <cell r="L1252">
            <v>0.1</v>
          </cell>
          <cell r="M1252">
            <v>0</v>
          </cell>
          <cell r="N1252">
            <v>9.5</v>
          </cell>
          <cell r="O1252">
            <v>9.5</v>
          </cell>
          <cell r="P1252">
            <v>0</v>
          </cell>
          <cell r="Q1252">
            <v>0</v>
          </cell>
          <cell r="R1252">
            <v>0.3</v>
          </cell>
          <cell r="S1252">
            <v>0.2</v>
          </cell>
          <cell r="T1252">
            <v>0</v>
          </cell>
          <cell r="U1252">
            <v>0</v>
          </cell>
          <cell r="V1252">
            <v>89.1</v>
          </cell>
          <cell r="W1252">
            <v>0.6</v>
          </cell>
          <cell r="X1252">
            <v>0</v>
          </cell>
          <cell r="Y1252">
            <v>0</v>
          </cell>
          <cell r="Z1252">
            <v>0</v>
          </cell>
          <cell r="AA1252">
            <v>0</v>
          </cell>
          <cell r="AB1252">
            <v>0.03</v>
          </cell>
          <cell r="AC1252">
            <v>0.04</v>
          </cell>
          <cell r="AD1252">
            <v>0.04</v>
          </cell>
          <cell r="AE1252">
            <v>0.1</v>
          </cell>
          <cell r="AF1252">
            <v>0.2</v>
          </cell>
          <cell r="AG1252">
            <v>0.1</v>
          </cell>
          <cell r="AH1252">
            <v>7.0000000000000007E-2</v>
          </cell>
          <cell r="AI1252">
            <v>0</v>
          </cell>
          <cell r="AJ1252">
            <v>20</v>
          </cell>
          <cell r="AK1252">
            <v>8</v>
          </cell>
          <cell r="AL1252">
            <v>0.22</v>
          </cell>
          <cell r="AM1252">
            <v>3</v>
          </cell>
          <cell r="AN1252">
            <v>100</v>
          </cell>
          <cell r="AO1252">
            <v>11</v>
          </cell>
          <cell r="AP1252">
            <v>5</v>
          </cell>
          <cell r="AQ1252">
            <v>9</v>
          </cell>
          <cell r="AR1252">
            <v>0.5</v>
          </cell>
          <cell r="AS1252">
            <v>0.1</v>
          </cell>
          <cell r="AU1252">
            <v>0.8</v>
          </cell>
        </row>
        <row r="1253">
          <cell r="A1253">
            <v>739</v>
          </cell>
          <cell r="B1253" t="str">
            <v>Sumo de ananás, concentrado</v>
          </cell>
          <cell r="C1253" t="str">
            <v>Sumos e néctares de frutos e produtos hortícolas (incluindo concentrados)</v>
          </cell>
          <cell r="D1253" t="str">
            <v>Sumos de frutos / hortícolas concentrados ou desidratados</v>
          </cell>
          <cell r="E1253" t="str">
            <v>Sumo de frutos / hortícolas concentrado</v>
          </cell>
          <cell r="F1253">
            <v>265</v>
          </cell>
          <cell r="G1253">
            <v>1130</v>
          </cell>
          <cell r="H1253">
            <v>0</v>
          </cell>
          <cell r="I1253">
            <v>0</v>
          </cell>
          <cell r="J1253">
            <v>0</v>
          </cell>
          <cell r="K1253">
            <v>0</v>
          </cell>
          <cell r="L1253">
            <v>0</v>
          </cell>
          <cell r="M1253">
            <v>0</v>
          </cell>
          <cell r="N1253">
            <v>64.7</v>
          </cell>
          <cell r="O1253">
            <v>64.7</v>
          </cell>
          <cell r="P1253">
            <v>0</v>
          </cell>
          <cell r="Q1253">
            <v>0</v>
          </cell>
          <cell r="R1253">
            <v>0</v>
          </cell>
          <cell r="S1253">
            <v>0</v>
          </cell>
          <cell r="T1253">
            <v>0</v>
          </cell>
          <cell r="U1253">
            <v>0</v>
          </cell>
          <cell r="V1253">
            <v>29.2</v>
          </cell>
          <cell r="W1253">
            <v>2.1</v>
          </cell>
          <cell r="X1253">
            <v>0</v>
          </cell>
          <cell r="Y1253">
            <v>2</v>
          </cell>
          <cell r="Z1253">
            <v>11</v>
          </cell>
          <cell r="AA1253">
            <v>0</v>
          </cell>
          <cell r="AB1253">
            <v>0.09</v>
          </cell>
          <cell r="AC1253">
            <v>0.15</v>
          </cell>
          <cell r="AD1253">
            <v>0.03</v>
          </cell>
          <cell r="AE1253">
            <v>0.4</v>
          </cell>
          <cell r="AF1253">
            <v>0.4</v>
          </cell>
          <cell r="AG1253">
            <v>0</v>
          </cell>
          <cell r="AH1253">
            <v>0.17</v>
          </cell>
          <cell r="AI1253">
            <v>0</v>
          </cell>
          <cell r="AJ1253">
            <v>240</v>
          </cell>
          <cell r="AK1253">
            <v>26</v>
          </cell>
          <cell r="AL1253">
            <v>1.1200000000000001</v>
          </cell>
          <cell r="AM1253">
            <v>3</v>
          </cell>
          <cell r="AN1253">
            <v>490</v>
          </cell>
          <cell r="AO1253">
            <v>42</v>
          </cell>
          <cell r="AP1253">
            <v>30</v>
          </cell>
          <cell r="AQ1253">
            <v>46</v>
          </cell>
          <cell r="AR1253">
            <v>1</v>
          </cell>
          <cell r="AS1253">
            <v>0.4</v>
          </cell>
        </row>
        <row r="1254">
          <cell r="A1254">
            <v>740</v>
          </cell>
          <cell r="B1254" t="str">
            <v xml:space="preserve">Sumo de laranja, 100% </v>
          </cell>
          <cell r="C1254" t="str">
            <v>Sumos e néctares de frutos e produtos hortícolas (incluindo concentrados)</v>
          </cell>
          <cell r="D1254" t="str">
            <v>Sumos e néctares de frutos e hortícolas</v>
          </cell>
          <cell r="E1254" t="str">
            <v>Sumos de frutos (100% da fonte indicada)</v>
          </cell>
          <cell r="F1254">
            <v>42</v>
          </cell>
          <cell r="G1254">
            <v>179</v>
          </cell>
          <cell r="H1254">
            <v>0.1</v>
          </cell>
          <cell r="I1254">
            <v>0</v>
          </cell>
          <cell r="J1254">
            <v>0</v>
          </cell>
          <cell r="K1254">
            <v>0.1</v>
          </cell>
          <cell r="L1254">
            <v>0.1</v>
          </cell>
          <cell r="M1254">
            <v>0</v>
          </cell>
          <cell r="N1254">
            <v>9.5</v>
          </cell>
          <cell r="O1254">
            <v>9.5</v>
          </cell>
          <cell r="P1254">
            <v>0</v>
          </cell>
          <cell r="Q1254">
            <v>0</v>
          </cell>
          <cell r="R1254">
            <v>0</v>
          </cell>
          <cell r="S1254">
            <v>0.3</v>
          </cell>
          <cell r="T1254">
            <v>0</v>
          </cell>
          <cell r="U1254">
            <v>0</v>
          </cell>
          <cell r="V1254">
            <v>88.8</v>
          </cell>
          <cell r="W1254">
            <v>0.7</v>
          </cell>
          <cell r="X1254">
            <v>0</v>
          </cell>
          <cell r="Y1254">
            <v>8</v>
          </cell>
          <cell r="Z1254">
            <v>50</v>
          </cell>
          <cell r="AA1254">
            <v>0</v>
          </cell>
          <cell r="AB1254">
            <v>0.2</v>
          </cell>
          <cell r="AC1254">
            <v>7.0000000000000007E-2</v>
          </cell>
          <cell r="AD1254">
            <v>0.02</v>
          </cell>
          <cell r="AE1254">
            <v>0.2</v>
          </cell>
          <cell r="AF1254">
            <v>0.3</v>
          </cell>
          <cell r="AG1254">
            <v>0.1</v>
          </cell>
          <cell r="AH1254">
            <v>7.0000000000000007E-2</v>
          </cell>
          <cell r="AI1254">
            <v>0</v>
          </cell>
          <cell r="AJ1254">
            <v>41</v>
          </cell>
          <cell r="AK1254">
            <v>28</v>
          </cell>
          <cell r="AL1254">
            <v>0.36</v>
          </cell>
          <cell r="AM1254">
            <v>4</v>
          </cell>
          <cell r="AN1254">
            <v>130</v>
          </cell>
          <cell r="AO1254">
            <v>6</v>
          </cell>
          <cell r="AP1254">
            <v>10</v>
          </cell>
          <cell r="AQ1254">
            <v>5</v>
          </cell>
          <cell r="AR1254">
            <v>0.4</v>
          </cell>
          <cell r="AS1254">
            <v>0.1</v>
          </cell>
          <cell r="AU1254">
            <v>0.8</v>
          </cell>
        </row>
        <row r="1255">
          <cell r="A1255">
            <v>742</v>
          </cell>
          <cell r="B1255" t="str">
            <v>Sumo de laranja, concentrado</v>
          </cell>
          <cell r="C1255" t="str">
            <v>Sumos e néctares de frutos e produtos hortícolas (incluindo concentrados)</v>
          </cell>
          <cell r="D1255" t="str">
            <v>Sumos de frutos / hortícolas concentrados ou desidratados</v>
          </cell>
          <cell r="E1255" t="str">
            <v>Sumo de frutos / hortícolas concentrado</v>
          </cell>
          <cell r="F1255">
            <v>272</v>
          </cell>
          <cell r="G1255">
            <v>1160</v>
          </cell>
          <cell r="H1255">
            <v>0.7</v>
          </cell>
          <cell r="I1255">
            <v>0.1</v>
          </cell>
          <cell r="J1255">
            <v>0.1</v>
          </cell>
          <cell r="K1255">
            <v>0.2</v>
          </cell>
          <cell r="L1255">
            <v>0.1</v>
          </cell>
          <cell r="M1255">
            <v>0</v>
          </cell>
          <cell r="N1255">
            <v>64.900000000000006</v>
          </cell>
          <cell r="O1255">
            <v>64.900000000000006</v>
          </cell>
          <cell r="P1255">
            <v>0</v>
          </cell>
          <cell r="Q1255">
            <v>0</v>
          </cell>
          <cell r="R1255">
            <v>0</v>
          </cell>
          <cell r="S1255">
            <v>0.1</v>
          </cell>
          <cell r="T1255">
            <v>0.1</v>
          </cell>
          <cell r="U1255">
            <v>0</v>
          </cell>
          <cell r="V1255">
            <v>31.7</v>
          </cell>
          <cell r="W1255">
            <v>2</v>
          </cell>
          <cell r="X1255">
            <v>0</v>
          </cell>
          <cell r="Y1255">
            <v>111</v>
          </cell>
          <cell r="Z1255">
            <v>666</v>
          </cell>
          <cell r="AA1255">
            <v>0</v>
          </cell>
          <cell r="AB1255">
            <v>0.7</v>
          </cell>
          <cell r="AC1255">
            <v>0.2</v>
          </cell>
          <cell r="AD1255">
            <v>0.03</v>
          </cell>
          <cell r="AE1255">
            <v>0.8</v>
          </cell>
          <cell r="AF1255">
            <v>0.8</v>
          </cell>
          <cell r="AG1255">
            <v>0</v>
          </cell>
          <cell r="AH1255">
            <v>0.17</v>
          </cell>
          <cell r="AI1255">
            <v>0</v>
          </cell>
          <cell r="AJ1255">
            <v>240</v>
          </cell>
          <cell r="AK1255">
            <v>59</v>
          </cell>
          <cell r="AL1255">
            <v>1.4</v>
          </cell>
          <cell r="AM1255">
            <v>20</v>
          </cell>
          <cell r="AN1255">
            <v>640</v>
          </cell>
          <cell r="AO1255">
            <v>17</v>
          </cell>
          <cell r="AP1255">
            <v>38</v>
          </cell>
          <cell r="AQ1255">
            <v>19</v>
          </cell>
          <cell r="AR1255">
            <v>0.6</v>
          </cell>
          <cell r="AS1255">
            <v>0.2</v>
          </cell>
        </row>
        <row r="1256">
          <cell r="A1256">
            <v>744</v>
          </cell>
          <cell r="B1256" t="str">
            <v>Sumo de limão, fresco (espremido)</v>
          </cell>
          <cell r="C1256" t="str">
            <v>Sumos e néctares de frutos e produtos hortícolas (incluindo concentrados)</v>
          </cell>
          <cell r="D1256" t="str">
            <v>Sumos e néctares de frutos e hortícolas</v>
          </cell>
          <cell r="E1256" t="str">
            <v>Sumos de frutos (100% da fonte indicada)</v>
          </cell>
          <cell r="F1256">
            <v>25</v>
          </cell>
          <cell r="G1256">
            <v>106</v>
          </cell>
          <cell r="H1256">
            <v>0</v>
          </cell>
          <cell r="I1256">
            <v>0</v>
          </cell>
          <cell r="J1256">
            <v>0</v>
          </cell>
          <cell r="K1256">
            <v>0</v>
          </cell>
          <cell r="L1256">
            <v>0</v>
          </cell>
          <cell r="M1256">
            <v>0</v>
          </cell>
          <cell r="N1256">
            <v>1.5</v>
          </cell>
          <cell r="O1256">
            <v>1.5</v>
          </cell>
          <cell r="P1256">
            <v>0</v>
          </cell>
          <cell r="Q1256">
            <v>0</v>
          </cell>
          <cell r="R1256">
            <v>0</v>
          </cell>
          <cell r="S1256">
            <v>0.3</v>
          </cell>
          <cell r="T1256">
            <v>0</v>
          </cell>
          <cell r="U1256">
            <v>0</v>
          </cell>
          <cell r="V1256">
            <v>91.7</v>
          </cell>
          <cell r="W1256">
            <v>5.8</v>
          </cell>
          <cell r="X1256">
            <v>0</v>
          </cell>
          <cell r="Y1256">
            <v>2</v>
          </cell>
          <cell r="Z1256">
            <v>12</v>
          </cell>
          <cell r="AA1256">
            <v>0</v>
          </cell>
          <cell r="AB1256">
            <v>0</v>
          </cell>
          <cell r="AC1256">
            <v>0.03</v>
          </cell>
          <cell r="AD1256">
            <v>0.01</v>
          </cell>
          <cell r="AE1256">
            <v>0.2</v>
          </cell>
          <cell r="AF1256">
            <v>0.2</v>
          </cell>
          <cell r="AG1256">
            <v>0</v>
          </cell>
          <cell r="AH1256">
            <v>0.05</v>
          </cell>
          <cell r="AI1256">
            <v>0</v>
          </cell>
          <cell r="AJ1256">
            <v>56</v>
          </cell>
          <cell r="AK1256">
            <v>13</v>
          </cell>
          <cell r="AL1256">
            <v>0.36</v>
          </cell>
          <cell r="AM1256">
            <v>2</v>
          </cell>
          <cell r="AN1256">
            <v>130</v>
          </cell>
          <cell r="AO1256">
            <v>7</v>
          </cell>
          <cell r="AP1256">
            <v>10</v>
          </cell>
          <cell r="AQ1256">
            <v>7</v>
          </cell>
          <cell r="AR1256">
            <v>0.2</v>
          </cell>
          <cell r="AS1256">
            <v>0</v>
          </cell>
        </row>
        <row r="1257">
          <cell r="A1257">
            <v>745</v>
          </cell>
          <cell r="B1257" t="str">
            <v>Sumo de maçã, 100%</v>
          </cell>
          <cell r="C1257" t="str">
            <v>Sumos e néctares de frutos e produtos hortícolas (incluindo concentrados)</v>
          </cell>
          <cell r="D1257" t="str">
            <v>Sumos e néctares de frutos e hortícolas</v>
          </cell>
          <cell r="E1257" t="str">
            <v>Sumos de frutos (100% da fonte indicada)</v>
          </cell>
          <cell r="F1257">
            <v>43</v>
          </cell>
          <cell r="G1257">
            <v>181</v>
          </cell>
          <cell r="H1257">
            <v>0.1</v>
          </cell>
          <cell r="I1257">
            <v>0</v>
          </cell>
          <cell r="J1257">
            <v>0</v>
          </cell>
          <cell r="K1257">
            <v>0.1</v>
          </cell>
          <cell r="L1257">
            <v>0.1</v>
          </cell>
          <cell r="M1257">
            <v>0</v>
          </cell>
          <cell r="N1257">
            <v>9.9</v>
          </cell>
          <cell r="O1257">
            <v>9.9</v>
          </cell>
          <cell r="P1257">
            <v>0</v>
          </cell>
          <cell r="Q1257">
            <v>0</v>
          </cell>
          <cell r="R1257">
            <v>0.2</v>
          </cell>
          <cell r="S1257">
            <v>0.1</v>
          </cell>
          <cell r="T1257">
            <v>0</v>
          </cell>
          <cell r="U1257">
            <v>0</v>
          </cell>
          <cell r="V1257">
            <v>89.1</v>
          </cell>
          <cell r="W1257">
            <v>0.4</v>
          </cell>
          <cell r="X1257">
            <v>0</v>
          </cell>
          <cell r="Y1257">
            <v>0</v>
          </cell>
          <cell r="Z1257">
            <v>0</v>
          </cell>
          <cell r="AA1257">
            <v>0</v>
          </cell>
          <cell r="AB1257">
            <v>0</v>
          </cell>
          <cell r="AC1257">
            <v>0.01</v>
          </cell>
          <cell r="AD1257">
            <v>0.01</v>
          </cell>
          <cell r="AE1257">
            <v>0.1</v>
          </cell>
          <cell r="AF1257">
            <v>0.1</v>
          </cell>
          <cell r="AG1257">
            <v>0</v>
          </cell>
          <cell r="AH1257">
            <v>0.02</v>
          </cell>
          <cell r="AI1257">
            <v>0</v>
          </cell>
          <cell r="AJ1257">
            <v>40</v>
          </cell>
          <cell r="AK1257">
            <v>4</v>
          </cell>
          <cell r="AL1257">
            <v>0.2</v>
          </cell>
          <cell r="AM1257">
            <v>8.6</v>
          </cell>
          <cell r="AN1257">
            <v>96</v>
          </cell>
          <cell r="AO1257">
            <v>3</v>
          </cell>
          <cell r="AP1257">
            <v>4</v>
          </cell>
          <cell r="AQ1257">
            <v>3</v>
          </cell>
          <cell r="AR1257">
            <v>0.2</v>
          </cell>
          <cell r="AS1257">
            <v>0</v>
          </cell>
          <cell r="AU1257">
            <v>0.8</v>
          </cell>
        </row>
        <row r="1258">
          <cell r="A1258">
            <v>747</v>
          </cell>
          <cell r="B1258" t="str">
            <v>Sumo de pêssego, 100%</v>
          </cell>
          <cell r="C1258" t="str">
            <v>Sumos e néctares de frutos e produtos hortícolas (incluindo concentrados)</v>
          </cell>
          <cell r="D1258" t="str">
            <v>Sumos e néctares de frutos e hortícolas</v>
          </cell>
          <cell r="E1258" t="str">
            <v>Sumos de frutos (100% da fonte indicada)</v>
          </cell>
          <cell r="F1258">
            <v>50</v>
          </cell>
          <cell r="G1258">
            <v>212</v>
          </cell>
          <cell r="H1258">
            <v>0.1</v>
          </cell>
          <cell r="I1258">
            <v>0</v>
          </cell>
          <cell r="J1258">
            <v>0</v>
          </cell>
          <cell r="K1258">
            <v>0.1</v>
          </cell>
          <cell r="L1258">
            <v>0.1</v>
          </cell>
          <cell r="M1258">
            <v>0</v>
          </cell>
          <cell r="N1258">
            <v>11.5</v>
          </cell>
          <cell r="O1258">
            <v>11.5</v>
          </cell>
          <cell r="P1258">
            <v>0</v>
          </cell>
          <cell r="Q1258">
            <v>0</v>
          </cell>
          <cell r="R1258">
            <v>0.3</v>
          </cell>
          <cell r="S1258">
            <v>0.2</v>
          </cell>
          <cell r="T1258">
            <v>0</v>
          </cell>
          <cell r="U1258">
            <v>0</v>
          </cell>
          <cell r="V1258">
            <v>87.2</v>
          </cell>
          <cell r="W1258">
            <v>0.5</v>
          </cell>
          <cell r="X1258">
            <v>0</v>
          </cell>
          <cell r="Y1258">
            <v>41</v>
          </cell>
          <cell r="Z1258">
            <v>243</v>
          </cell>
          <cell r="AA1258">
            <v>0</v>
          </cell>
          <cell r="AB1258">
            <v>0</v>
          </cell>
          <cell r="AC1258">
            <v>0.01</v>
          </cell>
          <cell r="AD1258">
            <v>0.02</v>
          </cell>
          <cell r="AE1258">
            <v>0.2</v>
          </cell>
          <cell r="AF1258">
            <v>0.2</v>
          </cell>
          <cell r="AG1258">
            <v>0</v>
          </cell>
          <cell r="AH1258">
            <v>0.03</v>
          </cell>
          <cell r="AI1258">
            <v>0</v>
          </cell>
          <cell r="AJ1258">
            <v>39</v>
          </cell>
          <cell r="AK1258">
            <v>2</v>
          </cell>
          <cell r="AL1258">
            <v>0.18</v>
          </cell>
          <cell r="AM1258">
            <v>3</v>
          </cell>
          <cell r="AN1258">
            <v>92</v>
          </cell>
          <cell r="AO1258">
            <v>3</v>
          </cell>
          <cell r="AP1258">
            <v>5</v>
          </cell>
          <cell r="AQ1258">
            <v>4</v>
          </cell>
          <cell r="AR1258">
            <v>0.5</v>
          </cell>
          <cell r="AS1258">
            <v>0.1</v>
          </cell>
          <cell r="AU1258">
            <v>0.8</v>
          </cell>
        </row>
        <row r="1259">
          <cell r="A1259">
            <v>617</v>
          </cell>
          <cell r="B1259" t="str">
            <v>Sumo de tomate, 100%</v>
          </cell>
          <cell r="C1259" t="str">
            <v>Sumos e néctares de frutos e produtos hortícolas (incluindo concentrados)</v>
          </cell>
          <cell r="D1259" t="str">
            <v>Sumos e néctares de frutos e hortícolas</v>
          </cell>
          <cell r="E1259" t="str">
            <v>Sumos de hortícolas</v>
          </cell>
          <cell r="F1259">
            <v>21</v>
          </cell>
          <cell r="G1259">
            <v>88</v>
          </cell>
          <cell r="H1259">
            <v>0</v>
          </cell>
          <cell r="I1259">
            <v>0</v>
          </cell>
          <cell r="J1259">
            <v>0</v>
          </cell>
          <cell r="K1259">
            <v>0</v>
          </cell>
          <cell r="L1259">
            <v>0</v>
          </cell>
          <cell r="M1259">
            <v>0</v>
          </cell>
          <cell r="N1259">
            <v>3.5</v>
          </cell>
          <cell r="O1259">
            <v>3.5</v>
          </cell>
          <cell r="P1259">
            <v>0</v>
          </cell>
          <cell r="Q1259">
            <v>0</v>
          </cell>
          <cell r="R1259">
            <v>0.6</v>
          </cell>
          <cell r="S1259">
            <v>1.1000000000000001</v>
          </cell>
          <cell r="T1259">
            <v>0.6</v>
          </cell>
          <cell r="U1259">
            <v>0</v>
          </cell>
          <cell r="V1259">
            <v>93.3</v>
          </cell>
          <cell r="W1259">
            <v>0.4</v>
          </cell>
          <cell r="X1259">
            <v>0</v>
          </cell>
          <cell r="Y1259">
            <v>62</v>
          </cell>
          <cell r="Z1259">
            <v>372</v>
          </cell>
          <cell r="AA1259">
            <v>0</v>
          </cell>
          <cell r="AB1259">
            <v>1</v>
          </cell>
          <cell r="AC1259">
            <v>0.05</v>
          </cell>
          <cell r="AD1259">
            <v>0.03</v>
          </cell>
          <cell r="AE1259">
            <v>0.7</v>
          </cell>
          <cell r="AF1259">
            <v>0.8</v>
          </cell>
          <cell r="AG1259">
            <v>0.1</v>
          </cell>
          <cell r="AH1259">
            <v>0.1</v>
          </cell>
          <cell r="AI1259">
            <v>0</v>
          </cell>
          <cell r="AJ1259">
            <v>14</v>
          </cell>
          <cell r="AK1259">
            <v>10</v>
          </cell>
          <cell r="AL1259">
            <v>1.04</v>
          </cell>
          <cell r="AM1259">
            <v>220</v>
          </cell>
          <cell r="AN1259">
            <v>230</v>
          </cell>
          <cell r="AO1259">
            <v>7</v>
          </cell>
          <cell r="AP1259">
            <v>19</v>
          </cell>
          <cell r="AQ1259">
            <v>9</v>
          </cell>
          <cell r="AR1259">
            <v>0.6</v>
          </cell>
          <cell r="AS1259">
            <v>0.2</v>
          </cell>
        </row>
        <row r="1260">
          <cell r="A1260">
            <v>2120000008</v>
          </cell>
          <cell r="B1260" t="str">
            <v xml:space="preserve">Tahini </v>
          </cell>
          <cell r="C1260" t="str">
            <v>Leguminosas, frutos de casca rija, sementes oleaginosas e especiarias</v>
          </cell>
          <cell r="D1260" t="str">
            <v>Leguminosas, frutos de casca rija, sementes oleaginosas e especiarias - Processadas</v>
          </cell>
          <cell r="E1260" t="str">
            <v>Derivados primários de frutos de casca rija e sementes semelhantes</v>
          </cell>
          <cell r="F1260">
            <v>661</v>
          </cell>
          <cell r="G1260">
            <v>2730</v>
          </cell>
          <cell r="H1260">
            <v>58.9</v>
          </cell>
          <cell r="I1260">
            <v>8.4</v>
          </cell>
          <cell r="J1260">
            <v>22</v>
          </cell>
          <cell r="K1260">
            <v>25.8</v>
          </cell>
          <cell r="L1260">
            <v>25.5</v>
          </cell>
          <cell r="M1260">
            <v>0</v>
          </cell>
          <cell r="N1260">
            <v>11.6</v>
          </cell>
          <cell r="O1260">
            <v>5.8</v>
          </cell>
          <cell r="P1260">
            <v>0</v>
          </cell>
          <cell r="Q1260">
            <v>5.8</v>
          </cell>
          <cell r="R1260">
            <v>5.5</v>
          </cell>
          <cell r="S1260">
            <v>18.5</v>
          </cell>
          <cell r="T1260">
            <v>0.1</v>
          </cell>
          <cell r="U1260">
            <v>0</v>
          </cell>
          <cell r="V1260">
            <v>3.1</v>
          </cell>
          <cell r="W1260">
            <v>0</v>
          </cell>
          <cell r="X1260">
            <v>0</v>
          </cell>
          <cell r="Y1260">
            <v>1</v>
          </cell>
          <cell r="Z1260">
            <v>6</v>
          </cell>
          <cell r="AA1260">
            <v>0</v>
          </cell>
          <cell r="AB1260">
            <v>0.25</v>
          </cell>
          <cell r="AC1260">
            <v>0.94</v>
          </cell>
          <cell r="AD1260">
            <v>0.17</v>
          </cell>
          <cell r="AE1260">
            <v>5.0999999999999996</v>
          </cell>
          <cell r="AF1260">
            <v>9.1999999999999993</v>
          </cell>
          <cell r="AG1260">
            <v>4.0999999999999996</v>
          </cell>
          <cell r="AH1260">
            <v>0.76</v>
          </cell>
          <cell r="AI1260">
            <v>0</v>
          </cell>
          <cell r="AJ1260">
            <v>0</v>
          </cell>
          <cell r="AK1260">
            <v>99</v>
          </cell>
          <cell r="AL1260">
            <v>2.42</v>
          </cell>
          <cell r="AM1260">
            <v>20</v>
          </cell>
          <cell r="AN1260">
            <v>580</v>
          </cell>
          <cell r="AO1260">
            <v>680</v>
          </cell>
          <cell r="AP1260">
            <v>730</v>
          </cell>
          <cell r="AQ1260">
            <v>380</v>
          </cell>
          <cell r="AR1260">
            <v>11</v>
          </cell>
          <cell r="AS1260">
            <v>5.4</v>
          </cell>
        </row>
        <row r="1261">
          <cell r="A1261">
            <v>1900000097</v>
          </cell>
          <cell r="B1261" t="str">
            <v xml:space="preserve">Tâmara fresca </v>
          </cell>
          <cell r="C1261" t="str">
            <v>Frutos e produtos derivados de frutos</v>
          </cell>
          <cell r="D1261" t="str">
            <v>Fruta utilizada como fruta</v>
          </cell>
          <cell r="E1261" t="str">
            <v>Frutos diversos com casca comestível</v>
          </cell>
          <cell r="F1261">
            <v>147</v>
          </cell>
          <cell r="G1261">
            <v>621</v>
          </cell>
          <cell r="H1261">
            <v>0.1</v>
          </cell>
          <cell r="I1261">
            <v>0</v>
          </cell>
          <cell r="J1261">
            <v>0</v>
          </cell>
          <cell r="K1261">
            <v>0</v>
          </cell>
          <cell r="L1261">
            <v>0</v>
          </cell>
          <cell r="M1261">
            <v>0</v>
          </cell>
          <cell r="N1261">
            <v>33.200000000000003</v>
          </cell>
          <cell r="O1261">
            <v>33.200000000000003</v>
          </cell>
          <cell r="P1261">
            <v>0</v>
          </cell>
          <cell r="Q1261">
            <v>0</v>
          </cell>
          <cell r="R1261">
            <v>3.8</v>
          </cell>
          <cell r="S1261">
            <v>1.2</v>
          </cell>
          <cell r="T1261">
            <v>0</v>
          </cell>
          <cell r="U1261">
            <v>0</v>
          </cell>
          <cell r="V1261">
            <v>60.7</v>
          </cell>
          <cell r="W1261">
            <v>0</v>
          </cell>
          <cell r="X1261">
            <v>0</v>
          </cell>
          <cell r="Y1261">
            <v>4</v>
          </cell>
          <cell r="Z1261">
            <v>23</v>
          </cell>
          <cell r="AA1261">
            <v>0</v>
          </cell>
          <cell r="AB1261">
            <v>0.05</v>
          </cell>
          <cell r="AC1261">
            <v>0.03</v>
          </cell>
          <cell r="AD1261">
            <v>0.04</v>
          </cell>
          <cell r="AE1261">
            <v>0.99</v>
          </cell>
          <cell r="AF1261">
            <v>1.53</v>
          </cell>
          <cell r="AG1261">
            <v>0.54</v>
          </cell>
          <cell r="AH1261">
            <v>0.09</v>
          </cell>
          <cell r="AI1261">
            <v>0</v>
          </cell>
          <cell r="AJ1261">
            <v>6.9</v>
          </cell>
          <cell r="AK1261">
            <v>6.4</v>
          </cell>
          <cell r="AL1261">
            <v>0.88800000000000001</v>
          </cell>
          <cell r="AM1261">
            <v>2.5</v>
          </cell>
          <cell r="AN1261">
            <v>350</v>
          </cell>
          <cell r="AO1261">
            <v>25</v>
          </cell>
          <cell r="AP1261">
            <v>21</v>
          </cell>
          <cell r="AQ1261">
            <v>27</v>
          </cell>
          <cell r="AR1261">
            <v>0.6</v>
          </cell>
          <cell r="AS1261">
            <v>0.1</v>
          </cell>
        </row>
        <row r="1262">
          <cell r="A1262">
            <v>689</v>
          </cell>
          <cell r="B1262" t="str">
            <v>Tâmara seca</v>
          </cell>
          <cell r="C1262" t="str">
            <v>Frutos e produtos derivados de frutos</v>
          </cell>
          <cell r="D1262" t="str">
            <v>Produtos de frutos processados</v>
          </cell>
          <cell r="E1262" t="str">
            <v>Frutos secados</v>
          </cell>
          <cell r="F1262">
            <v>298</v>
          </cell>
          <cell r="G1262">
            <v>1260</v>
          </cell>
          <cell r="H1262">
            <v>0.3</v>
          </cell>
          <cell r="I1262">
            <v>0.1</v>
          </cell>
          <cell r="J1262">
            <v>0.1</v>
          </cell>
          <cell r="K1262">
            <v>0.1</v>
          </cell>
          <cell r="L1262">
            <v>0</v>
          </cell>
          <cell r="M1262">
            <v>0</v>
          </cell>
          <cell r="N1262">
            <v>67.3</v>
          </cell>
          <cell r="O1262">
            <v>67.3</v>
          </cell>
          <cell r="P1262">
            <v>0</v>
          </cell>
          <cell r="Q1262">
            <v>0</v>
          </cell>
          <cell r="R1262">
            <v>7.8</v>
          </cell>
          <cell r="S1262">
            <v>2.5</v>
          </cell>
          <cell r="T1262">
            <v>0</v>
          </cell>
          <cell r="U1262">
            <v>0</v>
          </cell>
          <cell r="V1262">
            <v>20.3</v>
          </cell>
          <cell r="W1262">
            <v>0</v>
          </cell>
          <cell r="X1262">
            <v>0</v>
          </cell>
          <cell r="Y1262">
            <v>8</v>
          </cell>
          <cell r="Z1262">
            <v>47</v>
          </cell>
          <cell r="AA1262">
            <v>0</v>
          </cell>
          <cell r="AB1262">
            <v>0.1</v>
          </cell>
          <cell r="AC1262">
            <v>7.0000000000000007E-2</v>
          </cell>
          <cell r="AD1262">
            <v>0.09</v>
          </cell>
          <cell r="AE1262">
            <v>2</v>
          </cell>
          <cell r="AF1262">
            <v>3.1</v>
          </cell>
          <cell r="AG1262">
            <v>1.1000000000000001</v>
          </cell>
          <cell r="AH1262">
            <v>0.19</v>
          </cell>
          <cell r="AI1262">
            <v>0</v>
          </cell>
          <cell r="AJ1262">
            <v>0</v>
          </cell>
          <cell r="AK1262">
            <v>13</v>
          </cell>
          <cell r="AL1262">
            <v>1.8</v>
          </cell>
          <cell r="AM1262">
            <v>5</v>
          </cell>
          <cell r="AN1262">
            <v>700</v>
          </cell>
          <cell r="AO1262">
            <v>50</v>
          </cell>
          <cell r="AP1262">
            <v>42</v>
          </cell>
          <cell r="AQ1262">
            <v>55</v>
          </cell>
          <cell r="AR1262">
            <v>1.3</v>
          </cell>
          <cell r="AS1262">
            <v>0.3</v>
          </cell>
        </row>
        <row r="1263">
          <cell r="A1263">
            <v>1900000012</v>
          </cell>
          <cell r="B1263" t="str">
            <v>Tamarilho sem pele</v>
          </cell>
          <cell r="C1263" t="str">
            <v>Frutos e produtos derivados de frutos</v>
          </cell>
          <cell r="D1263" t="str">
            <v>Fruta utilizada como fruta</v>
          </cell>
          <cell r="E1263" t="str">
            <v>Frutos diversos com casca não comestível, grandes</v>
          </cell>
          <cell r="F1263">
            <v>34</v>
          </cell>
          <cell r="G1263">
            <v>144</v>
          </cell>
          <cell r="H1263">
            <v>0.3</v>
          </cell>
          <cell r="I1263">
            <v>0.1</v>
          </cell>
          <cell r="J1263">
            <v>0.1</v>
          </cell>
          <cell r="K1263">
            <v>0.1</v>
          </cell>
          <cell r="L1263">
            <v>0</v>
          </cell>
          <cell r="M1263">
            <v>0</v>
          </cell>
          <cell r="N1263">
            <v>4.5999999999999996</v>
          </cell>
          <cell r="O1263">
            <v>4.5999999999999996</v>
          </cell>
          <cell r="P1263">
            <v>0</v>
          </cell>
          <cell r="Q1263">
            <v>0</v>
          </cell>
          <cell r="R1263">
            <v>2.2999999999999998</v>
          </cell>
          <cell r="S1263">
            <v>2</v>
          </cell>
          <cell r="T1263">
            <v>0</v>
          </cell>
          <cell r="U1263">
            <v>0</v>
          </cell>
          <cell r="V1263">
            <v>86.5</v>
          </cell>
          <cell r="W1263">
            <v>0.2</v>
          </cell>
          <cell r="X1263">
            <v>0</v>
          </cell>
          <cell r="Y1263">
            <v>155</v>
          </cell>
          <cell r="Z1263">
            <v>920</v>
          </cell>
          <cell r="AA1263">
            <v>0</v>
          </cell>
          <cell r="AB1263">
            <v>1.86</v>
          </cell>
          <cell r="AC1263">
            <v>0.06</v>
          </cell>
          <cell r="AD1263">
            <v>0.03</v>
          </cell>
          <cell r="AE1263">
            <v>0.3</v>
          </cell>
          <cell r="AF1263">
            <v>0.6</v>
          </cell>
          <cell r="AG1263">
            <v>0.3</v>
          </cell>
          <cell r="AH1263">
            <v>0.19</v>
          </cell>
          <cell r="AI1263">
            <v>0</v>
          </cell>
          <cell r="AJ1263">
            <v>23</v>
          </cell>
          <cell r="AK1263">
            <v>1</v>
          </cell>
          <cell r="AL1263">
            <v>0.59</v>
          </cell>
          <cell r="AM1263">
            <v>1</v>
          </cell>
          <cell r="AN1263">
            <v>300</v>
          </cell>
          <cell r="AO1263">
            <v>10</v>
          </cell>
          <cell r="AP1263">
            <v>43</v>
          </cell>
          <cell r="AQ1263">
            <v>19</v>
          </cell>
          <cell r="AR1263">
            <v>0.8</v>
          </cell>
          <cell r="AS1263">
            <v>0.1</v>
          </cell>
        </row>
        <row r="1264">
          <cell r="A1264">
            <v>1900000053</v>
          </cell>
          <cell r="B1264" t="str">
            <v>Tamarindo cru</v>
          </cell>
          <cell r="C1264" t="str">
            <v>Leguminosas, frutos de casca rija, sementes oleaginosas e especiarias</v>
          </cell>
          <cell r="D1264" t="str">
            <v xml:space="preserve">Especiarias </v>
          </cell>
          <cell r="E1264" t="str">
            <v>Especiarias de frutos</v>
          </cell>
          <cell r="F1264">
            <v>242</v>
          </cell>
          <cell r="G1264">
            <v>1020</v>
          </cell>
          <cell r="H1264">
            <v>0.3</v>
          </cell>
          <cell r="I1264">
            <v>0.1</v>
          </cell>
          <cell r="J1264">
            <v>0.1</v>
          </cell>
          <cell r="K1264">
            <v>0.1</v>
          </cell>
          <cell r="L1264">
            <v>0.1</v>
          </cell>
          <cell r="M1264">
            <v>0</v>
          </cell>
          <cell r="N1264">
            <v>54.9</v>
          </cell>
          <cell r="O1264">
            <v>38.799999999999997</v>
          </cell>
          <cell r="P1264">
            <v>0</v>
          </cell>
          <cell r="Q1264">
            <v>16.100000000000001</v>
          </cell>
          <cell r="R1264">
            <v>5.0999999999999996</v>
          </cell>
          <cell r="S1264">
            <v>2.2999999999999998</v>
          </cell>
          <cell r="T1264">
            <v>0</v>
          </cell>
          <cell r="U1264">
            <v>0</v>
          </cell>
          <cell r="V1264">
            <v>35.799999999999997</v>
          </cell>
          <cell r="W1264">
            <v>0</v>
          </cell>
          <cell r="X1264">
            <v>0</v>
          </cell>
          <cell r="Y1264">
            <v>2</v>
          </cell>
          <cell r="Z1264">
            <v>14</v>
          </cell>
          <cell r="AA1264">
            <v>0</v>
          </cell>
          <cell r="AB1264">
            <v>0.1</v>
          </cell>
          <cell r="AC1264">
            <v>0.28999999999999998</v>
          </cell>
          <cell r="AD1264">
            <v>0.1</v>
          </cell>
          <cell r="AE1264">
            <v>1.4</v>
          </cell>
          <cell r="AF1264">
            <v>1.4</v>
          </cell>
          <cell r="AG1264">
            <v>0</v>
          </cell>
          <cell r="AH1264">
            <v>0.08</v>
          </cell>
          <cell r="AI1264">
            <v>0</v>
          </cell>
          <cell r="AJ1264">
            <v>3</v>
          </cell>
          <cell r="AK1264">
            <v>14</v>
          </cell>
          <cell r="AL1264">
            <v>0.88</v>
          </cell>
          <cell r="AM1264">
            <v>15</v>
          </cell>
          <cell r="AN1264">
            <v>600</v>
          </cell>
          <cell r="AO1264">
            <v>77</v>
          </cell>
          <cell r="AP1264">
            <v>94</v>
          </cell>
          <cell r="AQ1264">
            <v>92</v>
          </cell>
          <cell r="AR1264">
            <v>1.8</v>
          </cell>
          <cell r="AS1264">
            <v>0.1</v>
          </cell>
        </row>
        <row r="1265">
          <cell r="A1265">
            <v>893</v>
          </cell>
          <cell r="B1265" t="str">
            <v>Tamboril cru</v>
          </cell>
          <cell r="C1265" t="str">
            <v>Peixes, mariscos, anfíbios, répteis e invertebrados</v>
          </cell>
          <cell r="D1265" t="str">
            <v>Peixe (músculo)</v>
          </cell>
          <cell r="E1265" t="str">
            <v>Peixe de mar</v>
          </cell>
          <cell r="F1265">
            <v>73</v>
          </cell>
          <cell r="G1265">
            <v>312</v>
          </cell>
          <cell r="H1265">
            <v>0.2</v>
          </cell>
          <cell r="I1265">
            <v>0</v>
          </cell>
          <cell r="J1265">
            <v>0</v>
          </cell>
          <cell r="K1265">
            <v>0.1</v>
          </cell>
          <cell r="L1265">
            <v>0</v>
          </cell>
          <cell r="M1265">
            <v>0</v>
          </cell>
          <cell r="N1265">
            <v>0</v>
          </cell>
          <cell r="O1265">
            <v>0</v>
          </cell>
          <cell r="P1265">
            <v>0</v>
          </cell>
          <cell r="Q1265">
            <v>0</v>
          </cell>
          <cell r="R1265">
            <v>0</v>
          </cell>
          <cell r="S1265">
            <v>17.899999999999999</v>
          </cell>
          <cell r="T1265">
            <v>0.2</v>
          </cell>
          <cell r="U1265">
            <v>0</v>
          </cell>
          <cell r="V1265">
            <v>80.400000000000006</v>
          </cell>
          <cell r="W1265">
            <v>0</v>
          </cell>
          <cell r="X1265">
            <v>42</v>
          </cell>
          <cell r="Y1265">
            <v>24</v>
          </cell>
          <cell r="Z1265">
            <v>0</v>
          </cell>
          <cell r="AA1265">
            <v>0</v>
          </cell>
          <cell r="AB1265">
            <v>0.23</v>
          </cell>
          <cell r="AC1265">
            <v>0.04</v>
          </cell>
          <cell r="AD1265">
            <v>0.02</v>
          </cell>
          <cell r="AE1265">
            <v>2</v>
          </cell>
          <cell r="AF1265">
            <v>5.3</v>
          </cell>
          <cell r="AG1265">
            <v>3.3</v>
          </cell>
          <cell r="AH1265">
            <v>0.05</v>
          </cell>
          <cell r="AI1265">
            <v>0.26</v>
          </cell>
          <cell r="AJ1265">
            <v>0</v>
          </cell>
          <cell r="AK1265">
            <v>7.3</v>
          </cell>
          <cell r="AL1265">
            <v>1.1000000000000001</v>
          </cell>
          <cell r="AM1265">
            <v>86</v>
          </cell>
          <cell r="AN1265">
            <v>330</v>
          </cell>
          <cell r="AO1265">
            <v>7</v>
          </cell>
          <cell r="AP1265">
            <v>210</v>
          </cell>
          <cell r="AQ1265">
            <v>27</v>
          </cell>
          <cell r="AR1265">
            <v>0.2</v>
          </cell>
          <cell r="AS1265">
            <v>0.5</v>
          </cell>
        </row>
        <row r="1266">
          <cell r="A1266">
            <v>894</v>
          </cell>
          <cell r="B1266" t="str">
            <v>Tamboril grelhado</v>
          </cell>
          <cell r="C1266" t="str">
            <v>Peixes, mariscos, anfíbios, répteis e invertebrados</v>
          </cell>
          <cell r="D1266" t="str">
            <v>Peixe (músculo)</v>
          </cell>
          <cell r="E1266" t="str">
            <v>Peixe de mar</v>
          </cell>
          <cell r="F1266">
            <v>88</v>
          </cell>
          <cell r="G1266">
            <v>375</v>
          </cell>
          <cell r="H1266">
            <v>0.3</v>
          </cell>
          <cell r="I1266">
            <v>0.1</v>
          </cell>
          <cell r="J1266">
            <v>0</v>
          </cell>
          <cell r="K1266">
            <v>0.1</v>
          </cell>
          <cell r="L1266">
            <v>0</v>
          </cell>
          <cell r="M1266">
            <v>0</v>
          </cell>
          <cell r="N1266">
            <v>0</v>
          </cell>
          <cell r="O1266">
            <v>0</v>
          </cell>
          <cell r="P1266">
            <v>0</v>
          </cell>
          <cell r="Q1266">
            <v>0</v>
          </cell>
          <cell r="R1266">
            <v>0</v>
          </cell>
          <cell r="S1266">
            <v>21.4</v>
          </cell>
          <cell r="T1266">
            <v>1</v>
          </cell>
          <cell r="U1266">
            <v>0</v>
          </cell>
          <cell r="V1266">
            <v>75.7</v>
          </cell>
          <cell r="W1266">
            <v>0</v>
          </cell>
          <cell r="X1266">
            <v>50</v>
          </cell>
          <cell r="Y1266">
            <v>27</v>
          </cell>
          <cell r="Z1266">
            <v>0</v>
          </cell>
          <cell r="AA1266">
            <v>0</v>
          </cell>
          <cell r="AB1266">
            <v>0.28999999999999998</v>
          </cell>
          <cell r="AC1266">
            <v>0.04</v>
          </cell>
          <cell r="AD1266">
            <v>0.02</v>
          </cell>
          <cell r="AE1266">
            <v>2.2999999999999998</v>
          </cell>
          <cell r="AF1266">
            <v>6.3</v>
          </cell>
          <cell r="AG1266">
            <v>4</v>
          </cell>
          <cell r="AH1266">
            <v>0.05</v>
          </cell>
          <cell r="AI1266">
            <v>0.26</v>
          </cell>
          <cell r="AJ1266">
            <v>0</v>
          </cell>
          <cell r="AK1266">
            <v>7.4</v>
          </cell>
          <cell r="AL1266">
            <v>2.2000000000000002</v>
          </cell>
          <cell r="AM1266">
            <v>400</v>
          </cell>
          <cell r="AN1266">
            <v>360</v>
          </cell>
          <cell r="AO1266">
            <v>9</v>
          </cell>
          <cell r="AP1266">
            <v>230</v>
          </cell>
          <cell r="AQ1266">
            <v>31</v>
          </cell>
          <cell r="AR1266">
            <v>0.3</v>
          </cell>
          <cell r="AS1266">
            <v>0.6</v>
          </cell>
        </row>
        <row r="1267">
          <cell r="A1267">
            <v>690</v>
          </cell>
          <cell r="B1267" t="str">
            <v>Tângera</v>
          </cell>
          <cell r="C1267" t="str">
            <v>Frutos e produtos derivados de frutos</v>
          </cell>
          <cell r="D1267" t="str">
            <v>Fruta utilizada como fruta</v>
          </cell>
          <cell r="E1267" t="str">
            <v>Frutos cítricos</v>
          </cell>
          <cell r="F1267">
            <v>41</v>
          </cell>
          <cell r="G1267">
            <v>172</v>
          </cell>
          <cell r="H1267">
            <v>0.1</v>
          </cell>
          <cell r="I1267">
            <v>0</v>
          </cell>
          <cell r="J1267">
            <v>0</v>
          </cell>
          <cell r="K1267">
            <v>0.1</v>
          </cell>
          <cell r="L1267">
            <v>0</v>
          </cell>
          <cell r="M1267">
            <v>0</v>
          </cell>
          <cell r="N1267">
            <v>7.8</v>
          </cell>
          <cell r="O1267">
            <v>7.8</v>
          </cell>
          <cell r="P1267">
            <v>0</v>
          </cell>
          <cell r="Q1267">
            <v>0</v>
          </cell>
          <cell r="R1267">
            <v>1.7</v>
          </cell>
          <cell r="S1267">
            <v>0.7</v>
          </cell>
          <cell r="T1267">
            <v>0</v>
          </cell>
          <cell r="U1267">
            <v>0</v>
          </cell>
          <cell r="V1267">
            <v>89.3</v>
          </cell>
          <cell r="W1267">
            <v>0.8</v>
          </cell>
          <cell r="X1267">
            <v>0</v>
          </cell>
          <cell r="Y1267">
            <v>60</v>
          </cell>
          <cell r="Z1267">
            <v>358</v>
          </cell>
          <cell r="AA1267">
            <v>0</v>
          </cell>
          <cell r="AB1267">
            <v>0.55000000000000004</v>
          </cell>
          <cell r="AC1267">
            <v>0.04</v>
          </cell>
          <cell r="AD1267">
            <v>0.03</v>
          </cell>
          <cell r="AE1267">
            <v>0.2</v>
          </cell>
          <cell r="AF1267">
            <v>0.2</v>
          </cell>
          <cell r="AG1267">
            <v>0</v>
          </cell>
          <cell r="AH1267">
            <v>7.0000000000000007E-2</v>
          </cell>
          <cell r="AI1267">
            <v>0</v>
          </cell>
          <cell r="AJ1267">
            <v>42</v>
          </cell>
          <cell r="AK1267">
            <v>18</v>
          </cell>
          <cell r="AL1267">
            <v>0.41</v>
          </cell>
          <cell r="AM1267">
            <v>4</v>
          </cell>
          <cell r="AN1267">
            <v>210</v>
          </cell>
          <cell r="AO1267">
            <v>57</v>
          </cell>
          <cell r="AP1267">
            <v>15</v>
          </cell>
          <cell r="AQ1267">
            <v>8</v>
          </cell>
          <cell r="AR1267">
            <v>0.5</v>
          </cell>
          <cell r="AS1267">
            <v>0.1</v>
          </cell>
        </row>
        <row r="1268">
          <cell r="A1268">
            <v>691</v>
          </cell>
          <cell r="B1268" t="str">
            <v>Tangerina</v>
          </cell>
          <cell r="C1268" t="str">
            <v>Frutos e produtos derivados de frutos</v>
          </cell>
          <cell r="D1268" t="str">
            <v>Fruta utilizada como fruta</v>
          </cell>
          <cell r="E1268" t="str">
            <v>Frutos cítricos</v>
          </cell>
          <cell r="F1268">
            <v>44</v>
          </cell>
          <cell r="G1268">
            <v>188</v>
          </cell>
          <cell r="H1268">
            <v>0.1</v>
          </cell>
          <cell r="I1268">
            <v>0</v>
          </cell>
          <cell r="J1268">
            <v>0</v>
          </cell>
          <cell r="K1268">
            <v>0.1</v>
          </cell>
          <cell r="L1268">
            <v>0</v>
          </cell>
          <cell r="M1268">
            <v>0</v>
          </cell>
          <cell r="N1268">
            <v>8.6999999999999993</v>
          </cell>
          <cell r="O1268">
            <v>8.6999999999999993</v>
          </cell>
          <cell r="P1268">
            <v>0</v>
          </cell>
          <cell r="Q1268">
            <v>0</v>
          </cell>
          <cell r="R1268">
            <v>1.7</v>
          </cell>
          <cell r="S1268">
            <v>0.7</v>
          </cell>
          <cell r="T1268">
            <v>0</v>
          </cell>
          <cell r="U1268">
            <v>0</v>
          </cell>
          <cell r="V1268">
            <v>88.2</v>
          </cell>
          <cell r="W1268">
            <v>0.8</v>
          </cell>
          <cell r="X1268">
            <v>0</v>
          </cell>
          <cell r="Y1268">
            <v>33</v>
          </cell>
          <cell r="Z1268">
            <v>200</v>
          </cell>
          <cell r="AA1268">
            <v>0</v>
          </cell>
          <cell r="AB1268">
            <v>0.24</v>
          </cell>
          <cell r="AC1268">
            <v>0.08</v>
          </cell>
          <cell r="AD1268">
            <v>0.04</v>
          </cell>
          <cell r="AE1268">
            <v>0.2</v>
          </cell>
          <cell r="AF1268">
            <v>0.2</v>
          </cell>
          <cell r="AG1268">
            <v>0</v>
          </cell>
          <cell r="AH1268">
            <v>7.0000000000000007E-2</v>
          </cell>
          <cell r="AI1268">
            <v>0</v>
          </cell>
          <cell r="AJ1268">
            <v>32</v>
          </cell>
          <cell r="AK1268">
            <v>21</v>
          </cell>
          <cell r="AL1268">
            <v>0.43</v>
          </cell>
          <cell r="AM1268">
            <v>5</v>
          </cell>
          <cell r="AN1268">
            <v>240</v>
          </cell>
          <cell r="AO1268">
            <v>30</v>
          </cell>
          <cell r="AP1268">
            <v>16</v>
          </cell>
          <cell r="AQ1268">
            <v>9</v>
          </cell>
          <cell r="AR1268">
            <v>0.3</v>
          </cell>
          <cell r="AS1268">
            <v>0.1</v>
          </cell>
        </row>
        <row r="1269">
          <cell r="A1269">
            <v>454</v>
          </cell>
          <cell r="B1269" t="str">
            <v>Tapioca</v>
          </cell>
          <cell r="C1269" t="str">
            <v>Ingredientes principais isolados, aditivos, aromas, fermentos e auxiliares tecnológicos</v>
          </cell>
          <cell r="D1269" t="str">
            <v>Amidos</v>
          </cell>
          <cell r="E1269" t="str">
            <v>Amido de tapioca</v>
          </cell>
          <cell r="F1269">
            <v>356</v>
          </cell>
          <cell r="G1269">
            <v>1510</v>
          </cell>
          <cell r="H1269">
            <v>0.2</v>
          </cell>
          <cell r="I1269">
            <v>0.1</v>
          </cell>
          <cell r="J1269">
            <v>0</v>
          </cell>
          <cell r="K1269">
            <v>0.1</v>
          </cell>
          <cell r="L1269">
            <v>0.1</v>
          </cell>
          <cell r="M1269">
            <v>0</v>
          </cell>
          <cell r="N1269">
            <v>87.5</v>
          </cell>
          <cell r="O1269">
            <v>0.9</v>
          </cell>
          <cell r="P1269">
            <v>0</v>
          </cell>
          <cell r="Q1269">
            <v>86.6</v>
          </cell>
          <cell r="R1269">
            <v>1.7</v>
          </cell>
          <cell r="S1269">
            <v>0.3</v>
          </cell>
          <cell r="T1269">
            <v>0</v>
          </cell>
          <cell r="U1269">
            <v>0</v>
          </cell>
          <cell r="V1269">
            <v>10.6</v>
          </cell>
          <cell r="W1269">
            <v>0</v>
          </cell>
          <cell r="X1269">
            <v>0</v>
          </cell>
          <cell r="Y1269">
            <v>0</v>
          </cell>
          <cell r="Z1269">
            <v>0</v>
          </cell>
          <cell r="AA1269">
            <v>0</v>
          </cell>
          <cell r="AB1269">
            <v>0</v>
          </cell>
          <cell r="AC1269">
            <v>0.02</v>
          </cell>
          <cell r="AD1269">
            <v>0</v>
          </cell>
          <cell r="AE1269">
            <v>0.3</v>
          </cell>
          <cell r="AF1269">
            <v>0.4</v>
          </cell>
          <cell r="AG1269">
            <v>0.1</v>
          </cell>
          <cell r="AH1269">
            <v>0</v>
          </cell>
          <cell r="AI1269">
            <v>0</v>
          </cell>
          <cell r="AJ1269">
            <v>0</v>
          </cell>
          <cell r="AK1269">
            <v>10</v>
          </cell>
          <cell r="AL1269">
            <v>0.1</v>
          </cell>
          <cell r="AM1269">
            <v>4</v>
          </cell>
          <cell r="AN1269">
            <v>20</v>
          </cell>
          <cell r="AO1269">
            <v>12</v>
          </cell>
          <cell r="AP1269">
            <v>6</v>
          </cell>
          <cell r="AQ1269">
            <v>2</v>
          </cell>
          <cell r="AR1269">
            <v>0.9</v>
          </cell>
          <cell r="AS1269">
            <v>0</v>
          </cell>
        </row>
        <row r="1270">
          <cell r="A1270">
            <v>496</v>
          </cell>
          <cell r="B1270" t="str">
            <v>Tarte de maçã</v>
          </cell>
          <cell r="C1270" t="str">
            <v>Cereais e produtos à base de cereais</v>
          </cell>
          <cell r="D1270" t="str">
            <v>Produtos de pastelaria fina</v>
          </cell>
          <cell r="E1270" t="str">
            <v>Massa quebrada (tartes)</v>
          </cell>
          <cell r="F1270">
            <v>200</v>
          </cell>
          <cell r="G1270">
            <v>841</v>
          </cell>
          <cell r="H1270">
            <v>8</v>
          </cell>
          <cell r="I1270">
            <v>3.5</v>
          </cell>
          <cell r="J1270">
            <v>2.6</v>
          </cell>
          <cell r="K1270">
            <v>1.5</v>
          </cell>
          <cell r="L1270">
            <v>1.4</v>
          </cell>
          <cell r="M1270">
            <v>0.4</v>
          </cell>
          <cell r="N1270">
            <v>29.3</v>
          </cell>
          <cell r="O1270">
            <v>17.100000000000001</v>
          </cell>
          <cell r="P1270">
            <v>0</v>
          </cell>
          <cell r="Q1270">
            <v>12.2</v>
          </cell>
          <cell r="R1270">
            <v>2</v>
          </cell>
          <cell r="S1270">
            <v>1.8</v>
          </cell>
          <cell r="T1270">
            <v>0.3</v>
          </cell>
          <cell r="U1270">
            <v>0</v>
          </cell>
          <cell r="V1270">
            <v>57.8</v>
          </cell>
          <cell r="W1270">
            <v>0</v>
          </cell>
          <cell r="X1270">
            <v>3</v>
          </cell>
          <cell r="Y1270">
            <v>37</v>
          </cell>
          <cell r="Z1270">
            <v>53</v>
          </cell>
          <cell r="AA1270">
            <v>0.3</v>
          </cell>
          <cell r="AB1270">
            <v>0.52</v>
          </cell>
          <cell r="AC1270">
            <v>0.06</v>
          </cell>
          <cell r="AD1270">
            <v>0.02</v>
          </cell>
          <cell r="AE1270">
            <v>0.3</v>
          </cell>
          <cell r="AF1270">
            <v>0.6</v>
          </cell>
          <cell r="AG1270">
            <v>0.3</v>
          </cell>
          <cell r="AH1270">
            <v>0.03</v>
          </cell>
          <cell r="AI1270">
            <v>0.01</v>
          </cell>
          <cell r="AJ1270">
            <v>7</v>
          </cell>
          <cell r="AK1270">
            <v>4</v>
          </cell>
          <cell r="AL1270">
            <v>1.1000000000000001</v>
          </cell>
          <cell r="AM1270">
            <v>120</v>
          </cell>
          <cell r="AN1270">
            <v>100</v>
          </cell>
          <cell r="AO1270">
            <v>27</v>
          </cell>
          <cell r="AP1270">
            <v>30</v>
          </cell>
          <cell r="AQ1270">
            <v>6</v>
          </cell>
          <cell r="AR1270">
            <v>0.5</v>
          </cell>
          <cell r="AS1270">
            <v>0.2</v>
          </cell>
        </row>
        <row r="1271">
          <cell r="A1271">
            <v>497</v>
          </cell>
          <cell r="B1271" t="str">
            <v>Tarte de maçã e pêssego</v>
          </cell>
          <cell r="C1271" t="str">
            <v>Cereais e produtos à base de cereais</v>
          </cell>
          <cell r="D1271" t="str">
            <v>Produtos de pastelaria fina</v>
          </cell>
          <cell r="E1271" t="str">
            <v>Massa quebrada (tartes)</v>
          </cell>
          <cell r="F1271">
            <v>224</v>
          </cell>
          <cell r="G1271">
            <v>945</v>
          </cell>
          <cell r="H1271">
            <v>6.2</v>
          </cell>
          <cell r="I1271">
            <v>2.4</v>
          </cell>
          <cell r="J1271">
            <v>2.1</v>
          </cell>
          <cell r="K1271">
            <v>0.8</v>
          </cell>
          <cell r="L1271">
            <v>0.68799999999999994</v>
          </cell>
          <cell r="M1271">
            <v>0.2</v>
          </cell>
          <cell r="N1271">
            <v>36.700000000000003</v>
          </cell>
          <cell r="O1271">
            <v>21.8</v>
          </cell>
          <cell r="P1271">
            <v>0</v>
          </cell>
          <cell r="Q1271">
            <v>15</v>
          </cell>
          <cell r="R1271">
            <v>1.9</v>
          </cell>
          <cell r="S1271">
            <v>4.4000000000000004</v>
          </cell>
          <cell r="T1271">
            <v>0.1</v>
          </cell>
          <cell r="U1271">
            <v>0</v>
          </cell>
          <cell r="V1271">
            <v>49.7</v>
          </cell>
          <cell r="W1271">
            <v>0.1</v>
          </cell>
          <cell r="X1271">
            <v>46</v>
          </cell>
          <cell r="Y1271">
            <v>49</v>
          </cell>
          <cell r="Z1271">
            <v>60</v>
          </cell>
          <cell r="AA1271">
            <v>0.2</v>
          </cell>
          <cell r="AB1271">
            <v>1.1399999999999999</v>
          </cell>
          <cell r="AC1271">
            <v>0.05</v>
          </cell>
          <cell r="AD1271">
            <v>0.14000000000000001</v>
          </cell>
          <cell r="AE1271">
            <v>0.49</v>
          </cell>
          <cell r="AF1271">
            <v>1.49</v>
          </cell>
          <cell r="AG1271">
            <v>1</v>
          </cell>
          <cell r="AH1271">
            <v>0.09</v>
          </cell>
          <cell r="AI1271">
            <v>0.12</v>
          </cell>
          <cell r="AJ1271">
            <v>2.2999999999999998</v>
          </cell>
          <cell r="AK1271">
            <v>9.5</v>
          </cell>
          <cell r="AL1271">
            <v>0.81699999999999995</v>
          </cell>
          <cell r="AM1271">
            <v>54</v>
          </cell>
          <cell r="AN1271">
            <v>180</v>
          </cell>
          <cell r="AO1271">
            <v>57</v>
          </cell>
          <cell r="AP1271">
            <v>87</v>
          </cell>
          <cell r="AQ1271">
            <v>21</v>
          </cell>
          <cell r="AR1271">
            <v>0.7</v>
          </cell>
          <cell r="AS1271">
            <v>0.5</v>
          </cell>
        </row>
        <row r="1272">
          <cell r="A1272">
            <v>964</v>
          </cell>
          <cell r="B1272" t="str">
            <v>Tisana, infusão de ervas</v>
          </cell>
          <cell r="C1272" t="str">
            <v>Café, cacau, chá e tisanas</v>
          </cell>
          <cell r="D1272" t="str">
            <v>Bebidas quentes e similares (café, cacau, chá e tisanas de ervas)</v>
          </cell>
          <cell r="E1272" t="str">
            <v>Tisanas</v>
          </cell>
          <cell r="F1272">
            <v>1</v>
          </cell>
          <cell r="G1272">
            <v>3</v>
          </cell>
          <cell r="H1272">
            <v>0</v>
          </cell>
          <cell r="I1272">
            <v>0</v>
          </cell>
          <cell r="J1272">
            <v>0</v>
          </cell>
          <cell r="K1272">
            <v>0</v>
          </cell>
          <cell r="L1272">
            <v>0</v>
          </cell>
          <cell r="M1272">
            <v>0</v>
          </cell>
          <cell r="N1272">
            <v>0.2</v>
          </cell>
          <cell r="O1272">
            <v>0.2</v>
          </cell>
          <cell r="P1272">
            <v>0</v>
          </cell>
          <cell r="Q1272">
            <v>0</v>
          </cell>
          <cell r="R1272">
            <v>0</v>
          </cell>
          <cell r="S1272">
            <v>0</v>
          </cell>
          <cell r="T1272">
            <v>0</v>
          </cell>
          <cell r="U1272">
            <v>0</v>
          </cell>
          <cell r="V1272">
            <v>99.7</v>
          </cell>
          <cell r="W1272">
            <v>0</v>
          </cell>
          <cell r="X1272">
            <v>0</v>
          </cell>
          <cell r="Y1272">
            <v>0</v>
          </cell>
          <cell r="Z1272">
            <v>0</v>
          </cell>
          <cell r="AA1272">
            <v>0</v>
          </cell>
          <cell r="AB1272">
            <v>0</v>
          </cell>
          <cell r="AC1272">
            <v>0</v>
          </cell>
          <cell r="AD1272">
            <v>0</v>
          </cell>
          <cell r="AE1272">
            <v>0</v>
          </cell>
          <cell r="AF1272">
            <v>0</v>
          </cell>
          <cell r="AG1272">
            <v>0</v>
          </cell>
          <cell r="AH1272">
            <v>0</v>
          </cell>
          <cell r="AI1272">
            <v>0</v>
          </cell>
          <cell r="AJ1272">
            <v>0</v>
          </cell>
          <cell r="AK1272">
            <v>1</v>
          </cell>
          <cell r="AL1272">
            <v>0.03</v>
          </cell>
          <cell r="AM1272">
            <v>2</v>
          </cell>
          <cell r="AN1272">
            <v>10</v>
          </cell>
          <cell r="AO1272">
            <v>2</v>
          </cell>
          <cell r="AP1272">
            <v>1</v>
          </cell>
          <cell r="AQ1272">
            <v>1</v>
          </cell>
          <cell r="AR1272">
            <v>0</v>
          </cell>
          <cell r="AS1272">
            <v>0.1</v>
          </cell>
        </row>
        <row r="1273">
          <cell r="A1273">
            <v>546</v>
          </cell>
          <cell r="B1273" t="str">
            <v>Tofu frito com azeite</v>
          </cell>
          <cell r="C1273" t="str">
            <v>Produtos para dietas não padronizadas, substitutos de alimentos e suplementos alimentares</v>
          </cell>
          <cell r="D1273" t="str">
            <v>Substitutos de carne e produtos lácteos</v>
          </cell>
          <cell r="E1273" t="str">
            <v>Substitutos de produtos lácteos</v>
          </cell>
          <cell r="F1273">
            <v>108</v>
          </cell>
          <cell r="G1273">
            <v>451</v>
          </cell>
          <cell r="H1273">
            <v>7.6</v>
          </cell>
          <cell r="I1273">
            <v>1.1000000000000001</v>
          </cell>
          <cell r="J1273">
            <v>3.5</v>
          </cell>
          <cell r="K1273">
            <v>2.8</v>
          </cell>
          <cell r="L1273">
            <v>2.42</v>
          </cell>
          <cell r="M1273">
            <v>0</v>
          </cell>
          <cell r="N1273">
            <v>1.1000000000000001</v>
          </cell>
          <cell r="O1273">
            <v>0.4</v>
          </cell>
          <cell r="P1273">
            <v>0.1</v>
          </cell>
          <cell r="Q1273">
            <v>0.6</v>
          </cell>
          <cell r="R1273">
            <v>0.4</v>
          </cell>
          <cell r="S1273">
            <v>8.6999999999999993</v>
          </cell>
          <cell r="T1273">
            <v>0.7</v>
          </cell>
          <cell r="U1273">
            <v>0</v>
          </cell>
          <cell r="V1273">
            <v>80.400000000000006</v>
          </cell>
          <cell r="W1273">
            <v>0</v>
          </cell>
          <cell r="X1273">
            <v>0</v>
          </cell>
          <cell r="Y1273">
            <v>1</v>
          </cell>
          <cell r="Z1273">
            <v>11</v>
          </cell>
          <cell r="AA1273">
            <v>0</v>
          </cell>
          <cell r="AB1273">
            <v>1.46</v>
          </cell>
          <cell r="AC1273">
            <v>0.08</v>
          </cell>
          <cell r="AD1273">
            <v>0.03</v>
          </cell>
          <cell r="AE1273">
            <v>0.12</v>
          </cell>
          <cell r="AF1273">
            <v>1.56</v>
          </cell>
          <cell r="AG1273">
            <v>1.44</v>
          </cell>
          <cell r="AH1273">
            <v>7.0000000000000007E-2</v>
          </cell>
          <cell r="AI1273">
            <v>0</v>
          </cell>
          <cell r="AJ1273">
            <v>0.6</v>
          </cell>
          <cell r="AK1273">
            <v>13</v>
          </cell>
          <cell r="AL1273">
            <v>2.08</v>
          </cell>
          <cell r="AM1273">
            <v>260</v>
          </cell>
          <cell r="AN1273">
            <v>89</v>
          </cell>
          <cell r="AO1273">
            <v>130</v>
          </cell>
          <cell r="AP1273">
            <v>110</v>
          </cell>
          <cell r="AQ1273">
            <v>94</v>
          </cell>
          <cell r="AR1273">
            <v>1.7</v>
          </cell>
          <cell r="AS1273">
            <v>1</v>
          </cell>
        </row>
        <row r="1274">
          <cell r="A1274">
            <v>547</v>
          </cell>
          <cell r="B1274" t="str">
            <v>Tofu frito com óleo de milho</v>
          </cell>
          <cell r="C1274" t="str">
            <v>Produtos para dietas não padronizadas, substitutos de alimentos e suplementos alimentares</v>
          </cell>
          <cell r="D1274" t="str">
            <v>Substitutos de carne e produtos lácteos</v>
          </cell>
          <cell r="E1274" t="str">
            <v>Substitutos de produtos lácteos</v>
          </cell>
          <cell r="F1274">
            <v>108</v>
          </cell>
          <cell r="G1274">
            <v>451</v>
          </cell>
          <cell r="H1274">
            <v>7.6</v>
          </cell>
          <cell r="I1274">
            <v>1</v>
          </cell>
          <cell r="J1274">
            <v>1.8</v>
          </cell>
          <cell r="K1274">
            <v>4.3</v>
          </cell>
          <cell r="L1274">
            <v>3.91</v>
          </cell>
          <cell r="M1274">
            <v>0</v>
          </cell>
          <cell r="N1274">
            <v>1.1000000000000001</v>
          </cell>
          <cell r="O1274">
            <v>0.4</v>
          </cell>
          <cell r="P1274">
            <v>0.1</v>
          </cell>
          <cell r="Q1274">
            <v>0.6</v>
          </cell>
          <cell r="R1274">
            <v>0.4</v>
          </cell>
          <cell r="S1274">
            <v>8.6999999999999993</v>
          </cell>
          <cell r="T1274">
            <v>0.7</v>
          </cell>
          <cell r="U1274">
            <v>0</v>
          </cell>
          <cell r="V1274">
            <v>80.400000000000006</v>
          </cell>
          <cell r="W1274">
            <v>0</v>
          </cell>
          <cell r="X1274">
            <v>0</v>
          </cell>
          <cell r="Y1274">
            <v>2</v>
          </cell>
          <cell r="Z1274">
            <v>15</v>
          </cell>
          <cell r="AA1274">
            <v>0</v>
          </cell>
          <cell r="AB1274">
            <v>1.81</v>
          </cell>
          <cell r="AC1274">
            <v>0.08</v>
          </cell>
          <cell r="AD1274">
            <v>0.03</v>
          </cell>
          <cell r="AE1274">
            <v>0.12</v>
          </cell>
          <cell r="AF1274">
            <v>1.56</v>
          </cell>
          <cell r="AG1274">
            <v>1.44</v>
          </cell>
          <cell r="AH1274">
            <v>7.0000000000000007E-2</v>
          </cell>
          <cell r="AI1274">
            <v>0</v>
          </cell>
          <cell r="AJ1274">
            <v>0.6</v>
          </cell>
          <cell r="AK1274">
            <v>13</v>
          </cell>
          <cell r="AL1274">
            <v>2.08</v>
          </cell>
          <cell r="AM1274">
            <v>260</v>
          </cell>
          <cell r="AN1274">
            <v>89</v>
          </cell>
          <cell r="AO1274">
            <v>130</v>
          </cell>
          <cell r="AP1274">
            <v>110</v>
          </cell>
          <cell r="AQ1274">
            <v>94</v>
          </cell>
          <cell r="AR1274">
            <v>1.7</v>
          </cell>
          <cell r="AS1274">
            <v>1</v>
          </cell>
        </row>
        <row r="1275">
          <cell r="A1275">
            <v>545</v>
          </cell>
          <cell r="B1275" t="str">
            <v>Tofu simples</v>
          </cell>
          <cell r="C1275" t="str">
            <v>Produtos para dietas não padronizadas, substitutos de alimentos e suplementos alimentares</v>
          </cell>
          <cell r="D1275" t="str">
            <v>Substitutos de carne e produtos lácteos</v>
          </cell>
          <cell r="E1275" t="str">
            <v>Substitutos de produtos lácteos</v>
          </cell>
          <cell r="F1275">
            <v>77</v>
          </cell>
          <cell r="G1275">
            <v>322</v>
          </cell>
          <cell r="H1275">
            <v>4.4000000000000004</v>
          </cell>
          <cell r="I1275">
            <v>0.6</v>
          </cell>
          <cell r="J1275">
            <v>1</v>
          </cell>
          <cell r="K1275">
            <v>2.5</v>
          </cell>
          <cell r="L1275">
            <v>2.2000000000000002</v>
          </cell>
          <cell r="M1275">
            <v>0</v>
          </cell>
          <cell r="N1275">
            <v>0.7</v>
          </cell>
          <cell r="O1275">
            <v>0.3</v>
          </cell>
          <cell r="P1275">
            <v>0.1</v>
          </cell>
          <cell r="Q1275">
            <v>0.3</v>
          </cell>
          <cell r="R1275">
            <v>0.3</v>
          </cell>
          <cell r="S1275">
            <v>8.5</v>
          </cell>
          <cell r="T1275">
            <v>0</v>
          </cell>
          <cell r="U1275">
            <v>0</v>
          </cell>
          <cell r="V1275">
            <v>85</v>
          </cell>
          <cell r="W1275">
            <v>0</v>
          </cell>
          <cell r="X1275">
            <v>0</v>
          </cell>
          <cell r="Y1275">
            <v>0</v>
          </cell>
          <cell r="Z1275">
            <v>2</v>
          </cell>
          <cell r="AA1275">
            <v>0</v>
          </cell>
          <cell r="AB1275">
            <v>1</v>
          </cell>
          <cell r="AC1275">
            <v>7.0000000000000007E-2</v>
          </cell>
          <cell r="AD1275">
            <v>0.03</v>
          </cell>
          <cell r="AE1275">
            <v>0.1</v>
          </cell>
          <cell r="AF1275">
            <v>1.5</v>
          </cell>
          <cell r="AG1275">
            <v>1.4</v>
          </cell>
          <cell r="AH1275">
            <v>0.06</v>
          </cell>
          <cell r="AI1275">
            <v>0</v>
          </cell>
          <cell r="AJ1275">
            <v>0</v>
          </cell>
          <cell r="AK1275">
            <v>15</v>
          </cell>
          <cell r="AL1275">
            <v>1.4</v>
          </cell>
          <cell r="AM1275">
            <v>6</v>
          </cell>
          <cell r="AN1275">
            <v>75</v>
          </cell>
          <cell r="AO1275">
            <v>130</v>
          </cell>
          <cell r="AP1275">
            <v>110</v>
          </cell>
          <cell r="AQ1275">
            <v>91</v>
          </cell>
          <cell r="AR1275">
            <v>1.6</v>
          </cell>
          <cell r="AS1275">
            <v>1</v>
          </cell>
        </row>
        <row r="1276">
          <cell r="A1276">
            <v>1900000017</v>
          </cell>
          <cell r="B1276" t="str">
            <v>Tomate cherry cru</v>
          </cell>
          <cell r="C1276" t="str">
            <v>Produtos hortícolas e derivados</v>
          </cell>
          <cell r="D1276" t="str">
            <v>Frutos de hortícolas</v>
          </cell>
          <cell r="E1276" t="str">
            <v>Solanaceas</v>
          </cell>
          <cell r="F1276">
            <v>30</v>
          </cell>
          <cell r="G1276">
            <v>127</v>
          </cell>
          <cell r="H1276">
            <v>0.8</v>
          </cell>
          <cell r="I1276">
            <v>0.1</v>
          </cell>
          <cell r="J1276">
            <v>0.1</v>
          </cell>
          <cell r="K1276">
            <v>0.4</v>
          </cell>
          <cell r="L1276">
            <v>0.3</v>
          </cell>
          <cell r="M1276">
            <v>0</v>
          </cell>
          <cell r="N1276">
            <v>4</v>
          </cell>
          <cell r="O1276">
            <v>4</v>
          </cell>
          <cell r="P1276">
            <v>0</v>
          </cell>
          <cell r="Q1276">
            <v>0</v>
          </cell>
          <cell r="R1276">
            <v>1.6</v>
          </cell>
          <cell r="S1276">
            <v>1</v>
          </cell>
          <cell r="T1276">
            <v>0</v>
          </cell>
          <cell r="U1276">
            <v>0</v>
          </cell>
          <cell r="V1276">
            <v>91.7</v>
          </cell>
          <cell r="W1276">
            <v>0</v>
          </cell>
          <cell r="X1276">
            <v>0</v>
          </cell>
          <cell r="Y1276">
            <v>105</v>
          </cell>
          <cell r="Z1276">
            <v>479</v>
          </cell>
          <cell r="AA1276">
            <v>0</v>
          </cell>
          <cell r="AB1276">
            <v>0.71</v>
          </cell>
          <cell r="AC1276">
            <v>0.05</v>
          </cell>
          <cell r="AD1276">
            <v>0.02</v>
          </cell>
          <cell r="AE1276">
            <v>0.7</v>
          </cell>
          <cell r="AF1276">
            <v>0.8</v>
          </cell>
          <cell r="AG1276">
            <v>0.1</v>
          </cell>
          <cell r="AH1276">
            <v>0.08</v>
          </cell>
          <cell r="AI1276">
            <v>0</v>
          </cell>
          <cell r="AJ1276">
            <v>19.5</v>
          </cell>
          <cell r="AK1276">
            <v>22</v>
          </cell>
          <cell r="AL1276">
            <v>0.5</v>
          </cell>
          <cell r="AM1276">
            <v>3.5</v>
          </cell>
          <cell r="AN1276">
            <v>310</v>
          </cell>
          <cell r="AO1276">
            <v>8.5</v>
          </cell>
          <cell r="AP1276">
            <v>32</v>
          </cell>
          <cell r="AQ1276">
            <v>12</v>
          </cell>
          <cell r="AR1276">
            <v>0.3</v>
          </cell>
          <cell r="AS1276">
            <v>0.1</v>
          </cell>
          <cell r="AT1276">
            <v>0</v>
          </cell>
          <cell r="AU1276">
            <v>1.6</v>
          </cell>
        </row>
        <row r="1277">
          <cell r="A1277">
            <v>1900000080</v>
          </cell>
          <cell r="B1277" t="str">
            <v>Tomate concentrado</v>
          </cell>
          <cell r="C1277" t="str">
            <v>Produtos hortícolas e derivados</v>
          </cell>
          <cell r="D1277" t="str">
            <v>Produtos hortícolas transformados ou em conserva e produtos similares</v>
          </cell>
          <cell r="E1277" t="str">
            <v>Produtos de tomate processados</v>
          </cell>
          <cell r="F1277">
            <v>82</v>
          </cell>
          <cell r="G1277">
            <v>344</v>
          </cell>
          <cell r="H1277">
            <v>0.3</v>
          </cell>
          <cell r="I1277">
            <v>0</v>
          </cell>
          <cell r="J1277">
            <v>0</v>
          </cell>
          <cell r="K1277">
            <v>0.1</v>
          </cell>
          <cell r="L1277">
            <v>0</v>
          </cell>
          <cell r="M1277">
            <v>0</v>
          </cell>
          <cell r="N1277">
            <v>14.3</v>
          </cell>
          <cell r="O1277">
            <v>10</v>
          </cell>
          <cell r="P1277">
            <v>0</v>
          </cell>
          <cell r="Q1277">
            <v>4</v>
          </cell>
          <cell r="R1277">
            <v>3.9</v>
          </cell>
          <cell r="S1277">
            <v>3.7</v>
          </cell>
          <cell r="T1277">
            <v>0.3</v>
          </cell>
          <cell r="U1277">
            <v>0</v>
          </cell>
          <cell r="V1277">
            <v>75.3</v>
          </cell>
          <cell r="W1277">
            <v>0</v>
          </cell>
          <cell r="X1277">
            <v>0</v>
          </cell>
          <cell r="Y1277">
            <v>190</v>
          </cell>
          <cell r="Z1277">
            <v>1140</v>
          </cell>
          <cell r="AA1277">
            <v>0</v>
          </cell>
          <cell r="AB1277">
            <v>5</v>
          </cell>
          <cell r="AC1277">
            <v>0.09</v>
          </cell>
          <cell r="AD1277">
            <v>0.14000000000000001</v>
          </cell>
          <cell r="AE1277">
            <v>2.84</v>
          </cell>
          <cell r="AF1277">
            <v>3.32</v>
          </cell>
          <cell r="AG1277">
            <v>0.48</v>
          </cell>
          <cell r="AH1277">
            <v>0.23</v>
          </cell>
          <cell r="AI1277">
            <v>0</v>
          </cell>
          <cell r="AJ1277">
            <v>14.4</v>
          </cell>
          <cell r="AK1277">
            <v>26.1</v>
          </cell>
          <cell r="AL1277">
            <v>2.13</v>
          </cell>
          <cell r="AM1277">
            <v>110</v>
          </cell>
          <cell r="AN1277">
            <v>1090</v>
          </cell>
          <cell r="AO1277">
            <v>50</v>
          </cell>
          <cell r="AP1277">
            <v>78</v>
          </cell>
          <cell r="AQ1277">
            <v>55</v>
          </cell>
          <cell r="AR1277">
            <v>2.9</v>
          </cell>
          <cell r="AS1277">
            <v>0.5</v>
          </cell>
          <cell r="AT1277">
            <v>0.2</v>
          </cell>
          <cell r="AU1277">
            <v>3.3</v>
          </cell>
        </row>
        <row r="1278">
          <cell r="A1278">
            <v>615</v>
          </cell>
          <cell r="B1278" t="str">
            <v>Tomate cru</v>
          </cell>
          <cell r="C1278" t="str">
            <v>Produtos hortícolas e derivados</v>
          </cell>
          <cell r="D1278" t="str">
            <v>Frutos de hortícolas</v>
          </cell>
          <cell r="E1278" t="str">
            <v>Solanaceas</v>
          </cell>
          <cell r="F1278">
            <v>23</v>
          </cell>
          <cell r="G1278">
            <v>95</v>
          </cell>
          <cell r="H1278">
            <v>0.3</v>
          </cell>
          <cell r="I1278">
            <v>0</v>
          </cell>
          <cell r="J1278">
            <v>0.1</v>
          </cell>
          <cell r="K1278">
            <v>0.2</v>
          </cell>
          <cell r="L1278">
            <v>0.2</v>
          </cell>
          <cell r="M1278">
            <v>0</v>
          </cell>
          <cell r="N1278">
            <v>3.5</v>
          </cell>
          <cell r="O1278">
            <v>3.5</v>
          </cell>
          <cell r="P1278">
            <v>0</v>
          </cell>
          <cell r="Q1278">
            <v>0</v>
          </cell>
          <cell r="R1278">
            <v>1.3</v>
          </cell>
          <cell r="S1278">
            <v>0.8</v>
          </cell>
          <cell r="T1278">
            <v>0</v>
          </cell>
          <cell r="U1278">
            <v>0</v>
          </cell>
          <cell r="V1278">
            <v>93.5</v>
          </cell>
          <cell r="W1278">
            <v>0</v>
          </cell>
          <cell r="X1278">
            <v>0</v>
          </cell>
          <cell r="Y1278">
            <v>85</v>
          </cell>
          <cell r="Z1278">
            <v>510</v>
          </cell>
          <cell r="AA1278">
            <v>0</v>
          </cell>
          <cell r="AB1278">
            <v>1.2</v>
          </cell>
          <cell r="AC1278">
            <v>0.05</v>
          </cell>
          <cell r="AD1278">
            <v>0.03</v>
          </cell>
          <cell r="AE1278">
            <v>0.6</v>
          </cell>
          <cell r="AF1278">
            <v>0.7</v>
          </cell>
          <cell r="AG1278">
            <v>0.1</v>
          </cell>
          <cell r="AH1278">
            <v>0.14000000000000001</v>
          </cell>
          <cell r="AI1278">
            <v>0</v>
          </cell>
          <cell r="AJ1278">
            <v>20</v>
          </cell>
          <cell r="AK1278">
            <v>17</v>
          </cell>
          <cell r="AL1278">
            <v>0.54</v>
          </cell>
          <cell r="AM1278">
            <v>13</v>
          </cell>
          <cell r="AN1278">
            <v>250</v>
          </cell>
          <cell r="AO1278">
            <v>11</v>
          </cell>
          <cell r="AP1278">
            <v>17</v>
          </cell>
          <cell r="AQ1278">
            <v>11</v>
          </cell>
          <cell r="AR1278">
            <v>0.7</v>
          </cell>
          <cell r="AS1278">
            <v>0.1</v>
          </cell>
          <cell r="AU1278">
            <v>0.3</v>
          </cell>
        </row>
        <row r="1279">
          <cell r="A1279">
            <v>616</v>
          </cell>
          <cell r="B1279" t="str">
            <v>Tomate em conserva ao natural</v>
          </cell>
          <cell r="C1279" t="str">
            <v>Produtos hortícolas e derivados</v>
          </cell>
          <cell r="D1279" t="str">
            <v>Produtos hortícolas transformados ou em conserva e produtos similares</v>
          </cell>
          <cell r="E1279" t="str">
            <v>Produtos de tomate processados</v>
          </cell>
          <cell r="F1279">
            <v>21</v>
          </cell>
          <cell r="G1279">
            <v>90</v>
          </cell>
          <cell r="H1279">
            <v>0.3</v>
          </cell>
          <cell r="I1279">
            <v>0.1</v>
          </cell>
          <cell r="J1279">
            <v>0</v>
          </cell>
          <cell r="K1279">
            <v>0.2</v>
          </cell>
          <cell r="L1279">
            <v>0.2</v>
          </cell>
          <cell r="M1279">
            <v>0</v>
          </cell>
          <cell r="N1279">
            <v>3.2</v>
          </cell>
          <cell r="O1279">
            <v>3</v>
          </cell>
          <cell r="P1279">
            <v>0</v>
          </cell>
          <cell r="Q1279">
            <v>0.2</v>
          </cell>
          <cell r="R1279">
            <v>0.9</v>
          </cell>
          <cell r="S1279">
            <v>1</v>
          </cell>
          <cell r="T1279">
            <v>0.1</v>
          </cell>
          <cell r="U1279">
            <v>0</v>
          </cell>
          <cell r="V1279">
            <v>93.8</v>
          </cell>
          <cell r="W1279">
            <v>0</v>
          </cell>
          <cell r="X1279">
            <v>0</v>
          </cell>
          <cell r="Y1279">
            <v>333</v>
          </cell>
          <cell r="Z1279">
            <v>2000</v>
          </cell>
          <cell r="AA1279">
            <v>0</v>
          </cell>
          <cell r="AB1279">
            <v>1.2</v>
          </cell>
          <cell r="AC1279">
            <v>0.04</v>
          </cell>
          <cell r="AD1279">
            <v>0.03</v>
          </cell>
          <cell r="AE1279">
            <v>0.9</v>
          </cell>
          <cell r="AF1279">
            <v>1</v>
          </cell>
          <cell r="AG1279">
            <v>0.1</v>
          </cell>
          <cell r="AH1279">
            <v>0.11</v>
          </cell>
          <cell r="AI1279">
            <v>0</v>
          </cell>
          <cell r="AJ1279">
            <v>15</v>
          </cell>
          <cell r="AK1279">
            <v>11</v>
          </cell>
          <cell r="AL1279">
            <v>0.76</v>
          </cell>
          <cell r="AM1279">
            <v>29</v>
          </cell>
          <cell r="AN1279">
            <v>270</v>
          </cell>
          <cell r="AO1279">
            <v>10</v>
          </cell>
          <cell r="AP1279">
            <v>25</v>
          </cell>
          <cell r="AQ1279">
            <v>11</v>
          </cell>
          <cell r="AR1279">
            <v>0.6</v>
          </cell>
          <cell r="AS1279">
            <v>0.3</v>
          </cell>
        </row>
        <row r="1280">
          <cell r="A1280">
            <v>1227</v>
          </cell>
          <cell r="B1280" t="str">
            <v>Tomilho fresco</v>
          </cell>
          <cell r="C1280" t="str">
            <v>Produtos hortícolas e derivados</v>
          </cell>
          <cell r="D1280" t="str">
            <v>Ervas e flores comestíveis</v>
          </cell>
          <cell r="E1280" t="str">
            <v>Ervas aromáticas</v>
          </cell>
          <cell r="F1280">
            <v>52</v>
          </cell>
          <cell r="G1280">
            <v>219</v>
          </cell>
          <cell r="H1280">
            <v>1.2</v>
          </cell>
          <cell r="I1280">
            <v>0.6</v>
          </cell>
          <cell r="J1280">
            <v>0.1</v>
          </cell>
          <cell r="K1280">
            <v>0.3</v>
          </cell>
          <cell r="L1280">
            <v>0.24</v>
          </cell>
          <cell r="M1280">
            <v>0</v>
          </cell>
          <cell r="N1280">
            <v>7.4</v>
          </cell>
          <cell r="O1280">
            <v>7.3</v>
          </cell>
          <cell r="P1280">
            <v>0</v>
          </cell>
          <cell r="Q1280">
            <v>0.1</v>
          </cell>
          <cell r="R1280">
            <v>3</v>
          </cell>
          <cell r="S1280">
            <v>1.5</v>
          </cell>
          <cell r="T1280">
            <v>0</v>
          </cell>
          <cell r="U1280">
            <v>0</v>
          </cell>
          <cell r="V1280">
            <v>85</v>
          </cell>
          <cell r="W1280">
            <v>0</v>
          </cell>
          <cell r="X1280">
            <v>0</v>
          </cell>
          <cell r="Y1280">
            <v>102</v>
          </cell>
          <cell r="Z1280">
            <v>610</v>
          </cell>
          <cell r="AA1280">
            <v>0</v>
          </cell>
          <cell r="AB1280">
            <v>0.8</v>
          </cell>
          <cell r="AC1280">
            <v>0.08</v>
          </cell>
          <cell r="AD1280">
            <v>7.0000000000000007E-2</v>
          </cell>
          <cell r="AE1280">
            <v>0.8</v>
          </cell>
          <cell r="AF1280">
            <v>1</v>
          </cell>
          <cell r="AG1280">
            <v>0.2</v>
          </cell>
          <cell r="AH1280">
            <v>0.15</v>
          </cell>
          <cell r="AI1280">
            <v>0</v>
          </cell>
          <cell r="AJ1280">
            <v>0</v>
          </cell>
          <cell r="AK1280">
            <v>20</v>
          </cell>
          <cell r="AL1280">
            <v>1.7</v>
          </cell>
          <cell r="AM1280">
            <v>9</v>
          </cell>
          <cell r="AN1280">
            <v>130</v>
          </cell>
          <cell r="AO1280">
            <v>310</v>
          </cell>
          <cell r="AP1280">
            <v>32</v>
          </cell>
          <cell r="AQ1280">
            <v>36</v>
          </cell>
          <cell r="AR1280">
            <v>20</v>
          </cell>
          <cell r="AS1280">
            <v>1</v>
          </cell>
        </row>
        <row r="1281">
          <cell r="A1281">
            <v>1228</v>
          </cell>
          <cell r="B1281" t="str">
            <v>Tomilho seco</v>
          </cell>
          <cell r="C1281" t="str">
            <v>Leguminosas, frutos de casca rija, sementes oleaginosas e especiarias</v>
          </cell>
          <cell r="D1281" t="str">
            <v xml:space="preserve">Especiarias </v>
          </cell>
          <cell r="E1281" t="str">
            <v>Ervas secas</v>
          </cell>
          <cell r="F1281">
            <v>321</v>
          </cell>
          <cell r="G1281">
            <v>1350</v>
          </cell>
          <cell r="H1281">
            <v>7.4</v>
          </cell>
          <cell r="I1281">
            <v>2.7</v>
          </cell>
          <cell r="J1281">
            <v>0.5</v>
          </cell>
          <cell r="K1281">
            <v>1.2</v>
          </cell>
          <cell r="L1281">
            <v>1.1000000000000001</v>
          </cell>
          <cell r="M1281">
            <v>0</v>
          </cell>
          <cell r="N1281">
            <v>45.3</v>
          </cell>
          <cell r="O1281">
            <v>45.3</v>
          </cell>
          <cell r="P1281">
            <v>0</v>
          </cell>
          <cell r="Q1281">
            <v>0</v>
          </cell>
          <cell r="R1281">
            <v>18.600000000000001</v>
          </cell>
          <cell r="S1281">
            <v>9.1</v>
          </cell>
          <cell r="T1281">
            <v>0.1</v>
          </cell>
          <cell r="U1281">
            <v>0</v>
          </cell>
          <cell r="V1281">
            <v>7.8</v>
          </cell>
          <cell r="W1281">
            <v>0</v>
          </cell>
          <cell r="X1281">
            <v>0</v>
          </cell>
          <cell r="Y1281">
            <v>456</v>
          </cell>
          <cell r="Z1281">
            <v>2736</v>
          </cell>
          <cell r="AA1281">
            <v>0</v>
          </cell>
          <cell r="AB1281">
            <v>9.15</v>
          </cell>
          <cell r="AC1281">
            <v>0.51</v>
          </cell>
          <cell r="AD1281">
            <v>0.4</v>
          </cell>
          <cell r="AE1281">
            <v>4.9000000000000004</v>
          </cell>
          <cell r="AF1281">
            <v>7.4</v>
          </cell>
          <cell r="AG1281">
            <v>2.5</v>
          </cell>
          <cell r="AH1281">
            <v>0.38</v>
          </cell>
          <cell r="AI1281">
            <v>0</v>
          </cell>
          <cell r="AJ1281">
            <v>0</v>
          </cell>
          <cell r="AK1281">
            <v>0</v>
          </cell>
          <cell r="AL1281">
            <v>3.12</v>
          </cell>
          <cell r="AM1281">
            <v>55</v>
          </cell>
          <cell r="AN1281">
            <v>810</v>
          </cell>
          <cell r="AO1281">
            <v>1890</v>
          </cell>
          <cell r="AP1281">
            <v>200</v>
          </cell>
          <cell r="AQ1281">
            <v>40</v>
          </cell>
          <cell r="AR1281">
            <v>120</v>
          </cell>
          <cell r="AS1281">
            <v>6.2</v>
          </cell>
        </row>
        <row r="1282">
          <cell r="A1282">
            <v>692</v>
          </cell>
          <cell r="B1282" t="str">
            <v>Toranja</v>
          </cell>
          <cell r="C1282" t="str">
            <v>Frutos e produtos derivados de frutos</v>
          </cell>
          <cell r="D1282" t="str">
            <v>Fruta utilizada como fruta</v>
          </cell>
          <cell r="E1282" t="str">
            <v>Frutos cítricos</v>
          </cell>
          <cell r="F1282">
            <v>36</v>
          </cell>
          <cell r="G1282">
            <v>151</v>
          </cell>
          <cell r="H1282">
            <v>0.1</v>
          </cell>
          <cell r="I1282">
            <v>0</v>
          </cell>
          <cell r="J1282">
            <v>0</v>
          </cell>
          <cell r="K1282">
            <v>0.1</v>
          </cell>
          <cell r="L1282">
            <v>0</v>
          </cell>
          <cell r="M1282">
            <v>0</v>
          </cell>
          <cell r="N1282">
            <v>6</v>
          </cell>
          <cell r="O1282">
            <v>6</v>
          </cell>
          <cell r="P1282">
            <v>0</v>
          </cell>
          <cell r="Q1282">
            <v>0</v>
          </cell>
          <cell r="R1282">
            <v>1.6</v>
          </cell>
          <cell r="S1282">
            <v>0.9</v>
          </cell>
          <cell r="T1282">
            <v>0</v>
          </cell>
          <cell r="U1282">
            <v>0</v>
          </cell>
          <cell r="V1282">
            <v>90.9</v>
          </cell>
          <cell r="W1282">
            <v>1.3</v>
          </cell>
          <cell r="X1282">
            <v>0</v>
          </cell>
          <cell r="Y1282">
            <v>3</v>
          </cell>
          <cell r="Z1282">
            <v>17</v>
          </cell>
          <cell r="AA1282">
            <v>0</v>
          </cell>
          <cell r="AB1282">
            <v>0.19</v>
          </cell>
          <cell r="AC1282">
            <v>0.08</v>
          </cell>
          <cell r="AD1282">
            <v>0.02</v>
          </cell>
          <cell r="AE1282">
            <v>0.3</v>
          </cell>
          <cell r="AF1282">
            <v>0.4</v>
          </cell>
          <cell r="AG1282">
            <v>0.1</v>
          </cell>
          <cell r="AH1282">
            <v>0.03</v>
          </cell>
          <cell r="AI1282">
            <v>0</v>
          </cell>
          <cell r="AJ1282">
            <v>43</v>
          </cell>
          <cell r="AK1282">
            <v>26</v>
          </cell>
          <cell r="AL1282">
            <v>0.42</v>
          </cell>
          <cell r="AM1282">
            <v>1</v>
          </cell>
          <cell r="AN1282">
            <v>200</v>
          </cell>
          <cell r="AO1282">
            <v>26</v>
          </cell>
          <cell r="AP1282">
            <v>19</v>
          </cell>
          <cell r="AQ1282">
            <v>11</v>
          </cell>
          <cell r="AR1282">
            <v>0.1</v>
          </cell>
          <cell r="AS1282">
            <v>0</v>
          </cell>
        </row>
        <row r="1283">
          <cell r="A1283">
            <v>498</v>
          </cell>
          <cell r="B1283" t="str">
            <v>Torta de chocolate e chantilly</v>
          </cell>
          <cell r="C1283" t="str">
            <v>Cereais e produtos à base de cereais</v>
          </cell>
          <cell r="D1283" t="str">
            <v>Produtos de pastelaria fina</v>
          </cell>
          <cell r="E1283" t="str">
            <v>Bolos</v>
          </cell>
          <cell r="F1283">
            <v>369</v>
          </cell>
          <cell r="G1283">
            <v>1540</v>
          </cell>
          <cell r="H1283">
            <v>23.9</v>
          </cell>
          <cell r="I1283">
            <v>12.3</v>
          </cell>
          <cell r="J1283">
            <v>6.5</v>
          </cell>
          <cell r="K1283">
            <v>1.4</v>
          </cell>
          <cell r="L1283">
            <v>1.23</v>
          </cell>
          <cell r="M1283">
            <v>0.6</v>
          </cell>
          <cell r="N1283">
            <v>29.6</v>
          </cell>
          <cell r="O1283">
            <v>28.3</v>
          </cell>
          <cell r="P1283">
            <v>0</v>
          </cell>
          <cell r="Q1283">
            <v>1.3</v>
          </cell>
          <cell r="R1283">
            <v>1.5</v>
          </cell>
          <cell r="S1283">
            <v>8</v>
          </cell>
          <cell r="T1283">
            <v>0.2</v>
          </cell>
          <cell r="U1283">
            <v>0</v>
          </cell>
          <cell r="V1283">
            <v>33.6</v>
          </cell>
          <cell r="W1283">
            <v>0</v>
          </cell>
          <cell r="X1283">
            <v>210</v>
          </cell>
          <cell r="Y1283">
            <v>288</v>
          </cell>
          <cell r="Z1283">
            <v>115</v>
          </cell>
          <cell r="AA1283">
            <v>0.7</v>
          </cell>
          <cell r="AB1283">
            <v>1.64</v>
          </cell>
          <cell r="AC1283">
            <v>0.05</v>
          </cell>
          <cell r="AD1283">
            <v>0.25</v>
          </cell>
          <cell r="AE1283">
            <v>0.47</v>
          </cell>
          <cell r="AF1283">
            <v>2.4900000000000002</v>
          </cell>
          <cell r="AG1283">
            <v>2.0299999999999998</v>
          </cell>
          <cell r="AH1283">
            <v>0.12</v>
          </cell>
          <cell r="AI1283">
            <v>0.46</v>
          </cell>
          <cell r="AJ1283">
            <v>0</v>
          </cell>
          <cell r="AK1283">
            <v>14</v>
          </cell>
          <cell r="AL1283">
            <v>1.1599999999999999</v>
          </cell>
          <cell r="AM1283">
            <v>70</v>
          </cell>
          <cell r="AN1283">
            <v>300</v>
          </cell>
          <cell r="AO1283">
            <v>57</v>
          </cell>
          <cell r="AP1283">
            <v>150</v>
          </cell>
          <cell r="AQ1283">
            <v>52</v>
          </cell>
          <cell r="AR1283">
            <v>1.5</v>
          </cell>
          <cell r="AS1283">
            <v>0.8</v>
          </cell>
        </row>
        <row r="1284">
          <cell r="A1284">
            <v>60302002</v>
          </cell>
          <cell r="B1284" t="str">
            <v>Tosta de trigo</v>
          </cell>
          <cell r="C1284" t="str">
            <v>Cereais e produtos à base de cereais</v>
          </cell>
          <cell r="D1284" t="str">
            <v>Pão e produtos similares</v>
          </cell>
          <cell r="E1284" t="str">
            <v>Tostas</v>
          </cell>
          <cell r="F1284">
            <v>377</v>
          </cell>
          <cell r="G1284">
            <v>1600</v>
          </cell>
          <cell r="H1284">
            <v>4.2</v>
          </cell>
          <cell r="I1284">
            <v>0.9</v>
          </cell>
          <cell r="J1284">
            <v>0.6</v>
          </cell>
          <cell r="K1284">
            <v>1.6</v>
          </cell>
          <cell r="L1284">
            <v>1.58</v>
          </cell>
          <cell r="M1284">
            <v>0</v>
          </cell>
          <cell r="N1284">
            <v>69.7</v>
          </cell>
          <cell r="O1284">
            <v>2.9</v>
          </cell>
          <cell r="P1284">
            <v>0</v>
          </cell>
          <cell r="Q1284">
            <v>66.8</v>
          </cell>
          <cell r="R1284">
            <v>5.4</v>
          </cell>
          <cell r="S1284">
            <v>12.5</v>
          </cell>
          <cell r="T1284">
            <v>1</v>
          </cell>
          <cell r="U1284">
            <v>0</v>
          </cell>
          <cell r="V1284">
            <v>6.9</v>
          </cell>
          <cell r="W1284">
            <v>0</v>
          </cell>
          <cell r="X1284">
            <v>0</v>
          </cell>
          <cell r="Y1284">
            <v>0</v>
          </cell>
          <cell r="Z1284">
            <v>0</v>
          </cell>
          <cell r="AA1284">
            <v>0</v>
          </cell>
          <cell r="AB1284">
            <v>0</v>
          </cell>
          <cell r="AC1284">
            <v>0.15</v>
          </cell>
          <cell r="AD1284">
            <v>0.76</v>
          </cell>
          <cell r="AE1284">
            <v>5.6</v>
          </cell>
          <cell r="AF1284">
            <v>8.18</v>
          </cell>
          <cell r="AG1284">
            <v>2.64</v>
          </cell>
          <cell r="AH1284">
            <v>0.14000000000000001</v>
          </cell>
          <cell r="AI1284">
            <v>0</v>
          </cell>
          <cell r="AJ1284">
            <v>3.6</v>
          </cell>
          <cell r="AK1284">
            <v>32</v>
          </cell>
          <cell r="AL1284">
            <v>1.49</v>
          </cell>
          <cell r="AM1284">
            <v>390</v>
          </cell>
          <cell r="AN1284">
            <v>210</v>
          </cell>
          <cell r="AO1284">
            <v>77</v>
          </cell>
          <cell r="AP1284">
            <v>210</v>
          </cell>
          <cell r="AQ1284">
            <v>71</v>
          </cell>
          <cell r="AR1284">
            <v>2.4</v>
          </cell>
          <cell r="AS1284">
            <v>1.8</v>
          </cell>
          <cell r="AU1284">
            <v>1</v>
          </cell>
        </row>
        <row r="1285">
          <cell r="A1285">
            <v>442</v>
          </cell>
          <cell r="B1285" t="str">
            <v>Tosta de trigo integral</v>
          </cell>
          <cell r="C1285" t="str">
            <v>Cereais e produtos à base de cereais</v>
          </cell>
          <cell r="D1285" t="str">
            <v>Pão e produtos similares</v>
          </cell>
          <cell r="E1285" t="str">
            <v>Tostas</v>
          </cell>
          <cell r="F1285">
            <v>373</v>
          </cell>
          <cell r="G1285">
            <v>1570</v>
          </cell>
          <cell r="H1285">
            <v>5.0999999999999996</v>
          </cell>
          <cell r="I1285">
            <v>1</v>
          </cell>
          <cell r="J1285">
            <v>0.8</v>
          </cell>
          <cell r="K1285">
            <v>2.2000000000000002</v>
          </cell>
          <cell r="L1285">
            <v>2</v>
          </cell>
          <cell r="M1285">
            <v>0</v>
          </cell>
          <cell r="N1285">
            <v>62.6</v>
          </cell>
          <cell r="O1285">
            <v>3.5</v>
          </cell>
          <cell r="P1285">
            <v>0</v>
          </cell>
          <cell r="Q1285">
            <v>59.1</v>
          </cell>
          <cell r="R1285">
            <v>7.4</v>
          </cell>
          <cell r="S1285">
            <v>15.4</v>
          </cell>
          <cell r="T1285">
            <v>1.1000000000000001</v>
          </cell>
          <cell r="U1285">
            <v>0</v>
          </cell>
          <cell r="V1285">
            <v>6.6</v>
          </cell>
          <cell r="W1285">
            <v>0</v>
          </cell>
          <cell r="X1285">
            <v>0</v>
          </cell>
          <cell r="Y1285">
            <v>0</v>
          </cell>
          <cell r="Z1285">
            <v>0</v>
          </cell>
          <cell r="AA1285">
            <v>0</v>
          </cell>
          <cell r="AB1285">
            <v>0</v>
          </cell>
          <cell r="AC1285">
            <v>0.2</v>
          </cell>
          <cell r="AD1285">
            <v>1.8</v>
          </cell>
          <cell r="AE1285">
            <v>7</v>
          </cell>
          <cell r="AF1285">
            <v>10</v>
          </cell>
          <cell r="AG1285">
            <v>3.2</v>
          </cell>
          <cell r="AH1285">
            <v>0.2</v>
          </cell>
          <cell r="AI1285">
            <v>0</v>
          </cell>
          <cell r="AJ1285">
            <v>12</v>
          </cell>
          <cell r="AK1285">
            <v>46</v>
          </cell>
          <cell r="AL1285">
            <v>2.86</v>
          </cell>
          <cell r="AM1285">
            <v>430</v>
          </cell>
          <cell r="AN1285">
            <v>340</v>
          </cell>
          <cell r="AO1285">
            <v>76</v>
          </cell>
          <cell r="AP1285">
            <v>290</v>
          </cell>
          <cell r="AQ1285">
            <v>150</v>
          </cell>
          <cell r="AR1285">
            <v>3.2</v>
          </cell>
          <cell r="AS1285">
            <v>3.1</v>
          </cell>
        </row>
        <row r="1286">
          <cell r="A1286">
            <v>441</v>
          </cell>
          <cell r="B1286" t="str">
            <v>Tosta de trigo sem sal</v>
          </cell>
          <cell r="C1286" t="str">
            <v>Cereais e produtos à base de cereais</v>
          </cell>
          <cell r="D1286" t="str">
            <v>Pão e produtos similares</v>
          </cell>
          <cell r="E1286" t="str">
            <v>Tostas</v>
          </cell>
          <cell r="F1286">
            <v>379</v>
          </cell>
          <cell r="G1286">
            <v>1600</v>
          </cell>
          <cell r="H1286">
            <v>3.8</v>
          </cell>
          <cell r="I1286">
            <v>0.9</v>
          </cell>
          <cell r="J1286">
            <v>0.5</v>
          </cell>
          <cell r="K1286">
            <v>1.4</v>
          </cell>
          <cell r="L1286">
            <v>1.4</v>
          </cell>
          <cell r="M1286">
            <v>0</v>
          </cell>
          <cell r="N1286">
            <v>72.7</v>
          </cell>
          <cell r="O1286">
            <v>2.6</v>
          </cell>
          <cell r="P1286">
            <v>0</v>
          </cell>
          <cell r="Q1286">
            <v>70.099999999999994</v>
          </cell>
          <cell r="R1286">
            <v>4.5</v>
          </cell>
          <cell r="S1286">
            <v>11.3</v>
          </cell>
          <cell r="T1286">
            <v>0.1</v>
          </cell>
          <cell r="U1286">
            <v>0</v>
          </cell>
          <cell r="V1286">
            <v>6.8</v>
          </cell>
          <cell r="W1286">
            <v>0</v>
          </cell>
          <cell r="X1286">
            <v>0</v>
          </cell>
          <cell r="Y1286">
            <v>0</v>
          </cell>
          <cell r="Z1286">
            <v>0</v>
          </cell>
          <cell r="AA1286">
            <v>0</v>
          </cell>
          <cell r="AB1286">
            <v>0</v>
          </cell>
          <cell r="AC1286">
            <v>0.13</v>
          </cell>
          <cell r="AD1286">
            <v>0.32</v>
          </cell>
          <cell r="AE1286">
            <v>5</v>
          </cell>
          <cell r="AF1286">
            <v>7.4</v>
          </cell>
          <cell r="AG1286">
            <v>2.4</v>
          </cell>
          <cell r="AH1286">
            <v>0.11</v>
          </cell>
          <cell r="AI1286">
            <v>0</v>
          </cell>
          <cell r="AJ1286">
            <v>0</v>
          </cell>
          <cell r="AK1286">
            <v>26</v>
          </cell>
          <cell r="AL1286">
            <v>0.93</v>
          </cell>
          <cell r="AM1286">
            <v>28</v>
          </cell>
          <cell r="AN1286">
            <v>150</v>
          </cell>
          <cell r="AO1286">
            <v>78</v>
          </cell>
          <cell r="AP1286">
            <v>180</v>
          </cell>
          <cell r="AQ1286">
            <v>39</v>
          </cell>
          <cell r="AR1286">
            <v>2.1</v>
          </cell>
          <cell r="AS1286">
            <v>1.3</v>
          </cell>
        </row>
        <row r="1287">
          <cell r="A1287">
            <v>440</v>
          </cell>
          <cell r="B1287" t="str">
            <v>Tosta de trigo simples</v>
          </cell>
          <cell r="C1287" t="str">
            <v>Cereais e produtos à base de cereais</v>
          </cell>
          <cell r="D1287" t="str">
            <v>Pão e produtos similares</v>
          </cell>
          <cell r="E1287" t="str">
            <v>Tostas</v>
          </cell>
          <cell r="F1287">
            <v>379</v>
          </cell>
          <cell r="G1287">
            <v>1600</v>
          </cell>
          <cell r="H1287">
            <v>3.8</v>
          </cell>
          <cell r="I1287">
            <v>0.9</v>
          </cell>
          <cell r="J1287">
            <v>0.5</v>
          </cell>
          <cell r="K1287">
            <v>1.4</v>
          </cell>
          <cell r="L1287">
            <v>1.4</v>
          </cell>
          <cell r="M1287">
            <v>0</v>
          </cell>
          <cell r="N1287">
            <v>72.7</v>
          </cell>
          <cell r="O1287">
            <v>2.6</v>
          </cell>
          <cell r="P1287">
            <v>0</v>
          </cell>
          <cell r="Q1287">
            <v>70.099999999999994</v>
          </cell>
          <cell r="R1287">
            <v>4.5</v>
          </cell>
          <cell r="S1287">
            <v>11.3</v>
          </cell>
          <cell r="T1287">
            <v>1.1000000000000001</v>
          </cell>
          <cell r="U1287">
            <v>0</v>
          </cell>
          <cell r="V1287">
            <v>7</v>
          </cell>
          <cell r="W1287">
            <v>0</v>
          </cell>
          <cell r="X1287">
            <v>0</v>
          </cell>
          <cell r="Y1287">
            <v>0</v>
          </cell>
          <cell r="Z1287">
            <v>0</v>
          </cell>
          <cell r="AA1287">
            <v>0</v>
          </cell>
          <cell r="AB1287">
            <v>0</v>
          </cell>
          <cell r="AC1287">
            <v>0.13</v>
          </cell>
          <cell r="AD1287">
            <v>0.32</v>
          </cell>
          <cell r="AE1287">
            <v>5</v>
          </cell>
          <cell r="AF1287">
            <v>7.4</v>
          </cell>
          <cell r="AG1287">
            <v>2.4</v>
          </cell>
          <cell r="AH1287">
            <v>0.11</v>
          </cell>
          <cell r="AI1287">
            <v>0</v>
          </cell>
          <cell r="AJ1287">
            <v>0</v>
          </cell>
          <cell r="AK1287">
            <v>26</v>
          </cell>
          <cell r="AL1287">
            <v>0.9</v>
          </cell>
          <cell r="AM1287">
            <v>430</v>
          </cell>
          <cell r="AN1287">
            <v>150</v>
          </cell>
          <cell r="AO1287">
            <v>78</v>
          </cell>
          <cell r="AP1287">
            <v>180</v>
          </cell>
          <cell r="AQ1287">
            <v>39</v>
          </cell>
          <cell r="AR1287">
            <v>2.1</v>
          </cell>
          <cell r="AS1287">
            <v>1.3</v>
          </cell>
          <cell r="AU1287">
            <v>1</v>
          </cell>
        </row>
        <row r="1288">
          <cell r="A1288">
            <v>309</v>
          </cell>
          <cell r="B1288" t="str">
            <v>Toucinho  de porco entremeado ligeiramente salgado, cozido sem adição de sal</v>
          </cell>
          <cell r="C1288" t="str">
            <v>Carne e produtos cárneos</v>
          </cell>
          <cell r="D1288" t="str">
            <v>Tecidos adiposos frescos de animais</v>
          </cell>
          <cell r="E1288" t="str">
            <v>Tecido adiposo de mamíferos</v>
          </cell>
          <cell r="F1288">
            <v>372</v>
          </cell>
          <cell r="G1288">
            <v>1540</v>
          </cell>
          <cell r="H1288">
            <v>33.9</v>
          </cell>
          <cell r="I1288">
            <v>11.4</v>
          </cell>
          <cell r="J1288">
            <v>13.1</v>
          </cell>
          <cell r="K1288">
            <v>5.2</v>
          </cell>
          <cell r="L1288">
            <v>4.5</v>
          </cell>
          <cell r="M1288">
            <v>0.2</v>
          </cell>
          <cell r="N1288">
            <v>0</v>
          </cell>
          <cell r="O1288">
            <v>0</v>
          </cell>
          <cell r="P1288">
            <v>0</v>
          </cell>
          <cell r="Q1288">
            <v>0</v>
          </cell>
          <cell r="R1288">
            <v>0</v>
          </cell>
          <cell r="S1288">
            <v>16.7</v>
          </cell>
          <cell r="T1288">
            <v>2.2000000000000002</v>
          </cell>
          <cell r="U1288">
            <v>0</v>
          </cell>
          <cell r="V1288">
            <v>46.2</v>
          </cell>
          <cell r="W1288">
            <v>0</v>
          </cell>
          <cell r="X1288">
            <v>71</v>
          </cell>
          <cell r="Y1288">
            <v>0</v>
          </cell>
          <cell r="Z1288">
            <v>0</v>
          </cell>
          <cell r="AA1288">
            <v>0</v>
          </cell>
          <cell r="AB1288">
            <v>0</v>
          </cell>
          <cell r="AC1288">
            <v>0.11</v>
          </cell>
          <cell r="AD1288">
            <v>0.17</v>
          </cell>
          <cell r="AE1288">
            <v>1.9</v>
          </cell>
          <cell r="AF1288">
            <v>3.7</v>
          </cell>
          <cell r="AG1288">
            <v>1.8</v>
          </cell>
          <cell r="AH1288">
            <v>0.09</v>
          </cell>
          <cell r="AI1288">
            <v>1.4</v>
          </cell>
          <cell r="AJ1288">
            <v>0</v>
          </cell>
          <cell r="AK1288">
            <v>2.9</v>
          </cell>
          <cell r="AL1288">
            <v>3.2</v>
          </cell>
          <cell r="AM1288">
            <v>860</v>
          </cell>
          <cell r="AN1288">
            <v>180</v>
          </cell>
          <cell r="AO1288">
            <v>17</v>
          </cell>
          <cell r="AP1288">
            <v>78</v>
          </cell>
          <cell r="AQ1288">
            <v>14</v>
          </cell>
          <cell r="AR1288">
            <v>0.4</v>
          </cell>
          <cell r="AS1288">
            <v>1.9</v>
          </cell>
        </row>
        <row r="1289">
          <cell r="A1289">
            <v>307</v>
          </cell>
          <cell r="B1289" t="str">
            <v>Toucinho de porco entremeado fresco, cru</v>
          </cell>
          <cell r="C1289" t="str">
            <v>Carne e produtos cárneos</v>
          </cell>
          <cell r="D1289" t="str">
            <v>Tecidos adiposos frescos de animais</v>
          </cell>
          <cell r="E1289" t="str">
            <v>Tecido adiposo de mamíferos</v>
          </cell>
          <cell r="F1289">
            <v>682</v>
          </cell>
          <cell r="G1289">
            <v>2810</v>
          </cell>
          <cell r="H1289">
            <v>72</v>
          </cell>
          <cell r="I1289">
            <v>24.1</v>
          </cell>
          <cell r="J1289">
            <v>27.9</v>
          </cell>
          <cell r="K1289">
            <v>11</v>
          </cell>
          <cell r="L1289">
            <v>9.4</v>
          </cell>
          <cell r="M1289">
            <v>0.4</v>
          </cell>
          <cell r="N1289">
            <v>0</v>
          </cell>
          <cell r="O1289">
            <v>0</v>
          </cell>
          <cell r="P1289">
            <v>0</v>
          </cell>
          <cell r="Q1289">
            <v>0</v>
          </cell>
          <cell r="R1289">
            <v>0</v>
          </cell>
          <cell r="S1289">
            <v>8.4</v>
          </cell>
          <cell r="T1289">
            <v>0.2</v>
          </cell>
          <cell r="U1289">
            <v>0</v>
          </cell>
          <cell r="V1289">
            <v>19.2</v>
          </cell>
          <cell r="W1289">
            <v>0</v>
          </cell>
          <cell r="X1289">
            <v>68</v>
          </cell>
          <cell r="Y1289">
            <v>0</v>
          </cell>
          <cell r="Z1289">
            <v>0</v>
          </cell>
          <cell r="AA1289">
            <v>0</v>
          </cell>
          <cell r="AB1289">
            <v>0.03</v>
          </cell>
          <cell r="AC1289">
            <v>0.17</v>
          </cell>
          <cell r="AD1289">
            <v>0.13</v>
          </cell>
          <cell r="AE1289">
            <v>0.2</v>
          </cell>
          <cell r="AF1289">
            <v>1.4</v>
          </cell>
          <cell r="AG1289">
            <v>1.2</v>
          </cell>
          <cell r="AH1289">
            <v>0.09</v>
          </cell>
          <cell r="AI1289">
            <v>1</v>
          </cell>
          <cell r="AJ1289">
            <v>0</v>
          </cell>
          <cell r="AK1289">
            <v>2</v>
          </cell>
          <cell r="AL1289">
            <v>1.1000000000000001</v>
          </cell>
          <cell r="AM1289">
            <v>68</v>
          </cell>
          <cell r="AN1289">
            <v>40</v>
          </cell>
          <cell r="AO1289">
            <v>16</v>
          </cell>
          <cell r="AP1289">
            <v>70</v>
          </cell>
          <cell r="AQ1289">
            <v>55</v>
          </cell>
          <cell r="AR1289">
            <v>0.4</v>
          </cell>
          <cell r="AS1289">
            <v>0.6</v>
          </cell>
        </row>
        <row r="1290">
          <cell r="A1290">
            <v>310</v>
          </cell>
          <cell r="B1290" t="str">
            <v>Toucinho de porco entremeado fresco, grelhado sem adição de sal</v>
          </cell>
          <cell r="C1290" t="str">
            <v>Carne e produtos cárneos</v>
          </cell>
          <cell r="D1290" t="str">
            <v>Tecidos adiposos frescos de animais</v>
          </cell>
          <cell r="E1290" t="str">
            <v>Tecido adiposo de mamíferos</v>
          </cell>
          <cell r="F1290">
            <v>676</v>
          </cell>
          <cell r="G1290">
            <v>2790</v>
          </cell>
          <cell r="H1290">
            <v>67.900000000000006</v>
          </cell>
          <cell r="I1290">
            <v>22.7</v>
          </cell>
          <cell r="J1290">
            <v>26.3</v>
          </cell>
          <cell r="K1290">
            <v>10.4</v>
          </cell>
          <cell r="L1290">
            <v>8.9</v>
          </cell>
          <cell r="M1290">
            <v>0.4</v>
          </cell>
          <cell r="N1290">
            <v>0</v>
          </cell>
          <cell r="O1290">
            <v>0</v>
          </cell>
          <cell r="P1290">
            <v>0</v>
          </cell>
          <cell r="Q1290">
            <v>0</v>
          </cell>
          <cell r="R1290">
            <v>0</v>
          </cell>
          <cell r="S1290">
            <v>16.100000000000001</v>
          </cell>
          <cell r="T1290">
            <v>0.4</v>
          </cell>
          <cell r="U1290">
            <v>0</v>
          </cell>
          <cell r="V1290">
            <v>14</v>
          </cell>
          <cell r="W1290">
            <v>0</v>
          </cell>
          <cell r="X1290">
            <v>100</v>
          </cell>
          <cell r="Y1290">
            <v>0</v>
          </cell>
          <cell r="Z1290">
            <v>0</v>
          </cell>
          <cell r="AA1290">
            <v>0</v>
          </cell>
          <cell r="AB1290">
            <v>0.03</v>
          </cell>
          <cell r="AC1290">
            <v>1.1000000000000001</v>
          </cell>
          <cell r="AD1290">
            <v>0.28999999999999998</v>
          </cell>
          <cell r="AE1290">
            <v>2.2999999999999998</v>
          </cell>
          <cell r="AF1290">
            <v>5.3</v>
          </cell>
          <cell r="AG1290">
            <v>3</v>
          </cell>
          <cell r="AH1290">
            <v>0.13</v>
          </cell>
          <cell r="AI1290">
            <v>0</v>
          </cell>
          <cell r="AJ1290">
            <v>0</v>
          </cell>
          <cell r="AK1290">
            <v>3.3</v>
          </cell>
          <cell r="AL1290">
            <v>2</v>
          </cell>
          <cell r="AM1290">
            <v>140</v>
          </cell>
          <cell r="AN1290">
            <v>97</v>
          </cell>
          <cell r="AO1290">
            <v>25</v>
          </cell>
          <cell r="AP1290">
            <v>16</v>
          </cell>
          <cell r="AQ1290">
            <v>99</v>
          </cell>
          <cell r="AR1290">
            <v>0.6</v>
          </cell>
          <cell r="AS1290">
            <v>1.4</v>
          </cell>
        </row>
        <row r="1291">
          <cell r="A1291">
            <v>308</v>
          </cell>
          <cell r="B1291" t="str">
            <v>Toucinho de porco entremeado ligeiramente salgado, cru</v>
          </cell>
          <cell r="C1291" t="str">
            <v>Carne e produtos cárneos</v>
          </cell>
          <cell r="D1291" t="str">
            <v>Tecidos adiposos frescos de animais</v>
          </cell>
          <cell r="E1291" t="str">
            <v>Tecido adiposo de mamíferos</v>
          </cell>
          <cell r="F1291">
            <v>506</v>
          </cell>
          <cell r="G1291">
            <v>2090</v>
          </cell>
          <cell r="H1291">
            <v>50.1</v>
          </cell>
          <cell r="I1291">
            <v>16.8</v>
          </cell>
          <cell r="J1291">
            <v>19.399999999999999</v>
          </cell>
          <cell r="K1291">
            <v>7.6</v>
          </cell>
          <cell r="L1291">
            <v>6.6</v>
          </cell>
          <cell r="M1291">
            <v>0.3</v>
          </cell>
          <cell r="N1291">
            <v>0</v>
          </cell>
          <cell r="O1291">
            <v>0</v>
          </cell>
          <cell r="P1291">
            <v>0</v>
          </cell>
          <cell r="Q1291">
            <v>0</v>
          </cell>
          <cell r="R1291">
            <v>0</v>
          </cell>
          <cell r="S1291">
            <v>13.7</v>
          </cell>
          <cell r="T1291">
            <v>3.6</v>
          </cell>
          <cell r="U1291">
            <v>0</v>
          </cell>
          <cell r="V1291">
            <v>32</v>
          </cell>
          <cell r="W1291">
            <v>0</v>
          </cell>
          <cell r="X1291">
            <v>55</v>
          </cell>
          <cell r="Y1291">
            <v>0</v>
          </cell>
          <cell r="Z1291">
            <v>0</v>
          </cell>
          <cell r="AA1291">
            <v>0</v>
          </cell>
          <cell r="AB1291">
            <v>0.03</v>
          </cell>
          <cell r="AC1291">
            <v>0.27</v>
          </cell>
          <cell r="AD1291">
            <v>0.18</v>
          </cell>
          <cell r="AE1291">
            <v>2.8</v>
          </cell>
          <cell r="AF1291">
            <v>5.4</v>
          </cell>
          <cell r="AG1291">
            <v>2.6</v>
          </cell>
          <cell r="AH1291">
            <v>0.15</v>
          </cell>
          <cell r="AI1291">
            <v>1</v>
          </cell>
          <cell r="AJ1291">
            <v>0</v>
          </cell>
          <cell r="AK1291">
            <v>3</v>
          </cell>
          <cell r="AL1291">
            <v>4</v>
          </cell>
          <cell r="AM1291">
            <v>1420</v>
          </cell>
          <cell r="AN1291">
            <v>260</v>
          </cell>
          <cell r="AO1291">
            <v>14</v>
          </cell>
          <cell r="AP1291">
            <v>96</v>
          </cell>
          <cell r="AQ1291">
            <v>17</v>
          </cell>
          <cell r="AR1291">
            <v>0.3</v>
          </cell>
          <cell r="AS1291">
            <v>1.8</v>
          </cell>
        </row>
        <row r="1292">
          <cell r="A1292">
            <v>2120000012</v>
          </cell>
          <cell r="B1292" t="str">
            <v>Toucinho de porco entremeado magro</v>
          </cell>
          <cell r="C1292" t="str">
            <v>Carne e produtos cárneos</v>
          </cell>
          <cell r="D1292" t="str">
            <v>Tecidos adiposos frescos de animais</v>
          </cell>
          <cell r="E1292" t="str">
            <v>Tecido adiposo de mamíferos</v>
          </cell>
          <cell r="F1292">
            <v>333</v>
          </cell>
          <cell r="G1292">
            <v>1380</v>
          </cell>
          <cell r="H1292">
            <v>29.1</v>
          </cell>
          <cell r="I1292">
            <v>10</v>
          </cell>
          <cell r="J1292">
            <v>9.6999999999999993</v>
          </cell>
          <cell r="K1292">
            <v>4.7</v>
          </cell>
          <cell r="L1292">
            <v>4</v>
          </cell>
          <cell r="M1292">
            <v>0.1</v>
          </cell>
          <cell r="N1292">
            <v>0.5</v>
          </cell>
          <cell r="O1292">
            <v>0</v>
          </cell>
          <cell r="P1292">
            <v>0</v>
          </cell>
          <cell r="Q1292">
            <v>0</v>
          </cell>
          <cell r="R1292">
            <v>0</v>
          </cell>
          <cell r="S1292">
            <v>17.399999999999999</v>
          </cell>
          <cell r="T1292">
            <v>0.5</v>
          </cell>
          <cell r="U1292">
            <v>0</v>
          </cell>
          <cell r="V1292">
            <v>52</v>
          </cell>
          <cell r="W1292">
            <v>0</v>
          </cell>
          <cell r="X1292">
            <v>55</v>
          </cell>
          <cell r="Y1292">
            <v>0</v>
          </cell>
          <cell r="Z1292">
            <v>0</v>
          </cell>
          <cell r="AA1292">
            <v>0</v>
          </cell>
          <cell r="AB1292">
            <v>0.08</v>
          </cell>
          <cell r="AC1292">
            <v>2.5</v>
          </cell>
          <cell r="AD1292">
            <v>0.24</v>
          </cell>
          <cell r="AE1292">
            <v>3.8</v>
          </cell>
          <cell r="AF1292">
            <v>6</v>
          </cell>
          <cell r="AG1292">
            <v>2.2000000000000002</v>
          </cell>
          <cell r="AH1292">
            <v>0.27</v>
          </cell>
          <cell r="AI1292">
            <v>0.9</v>
          </cell>
          <cell r="AJ1292">
            <v>0</v>
          </cell>
          <cell r="AK1292">
            <v>2</v>
          </cell>
          <cell r="AL1292">
            <v>1.05</v>
          </cell>
          <cell r="AM1292">
            <v>190</v>
          </cell>
          <cell r="AN1292">
            <v>230</v>
          </cell>
          <cell r="AO1292">
            <v>9</v>
          </cell>
          <cell r="AP1292">
            <v>140</v>
          </cell>
          <cell r="AQ1292">
            <v>18</v>
          </cell>
          <cell r="AR1292">
            <v>1.3</v>
          </cell>
          <cell r="AS1292">
            <v>1.3</v>
          </cell>
        </row>
        <row r="1293">
          <cell r="A1293">
            <v>1900000048</v>
          </cell>
          <cell r="B1293" t="str">
            <v>Tremoço cozido, sem sal</v>
          </cell>
          <cell r="C1293" t="str">
            <v>Leguminosas, frutos de casca rija, sementes oleaginosas e especiarias</v>
          </cell>
          <cell r="D1293" t="str">
            <v>Leguminosas</v>
          </cell>
          <cell r="E1293" t="str">
            <v>Sementes de leguminosas frescas (feijão, ervilhas etc.)</v>
          </cell>
          <cell r="F1293">
            <v>124</v>
          </cell>
          <cell r="G1293">
            <v>521</v>
          </cell>
          <cell r="H1293">
            <v>2.4</v>
          </cell>
          <cell r="I1293">
            <v>0.3</v>
          </cell>
          <cell r="J1293">
            <v>1</v>
          </cell>
          <cell r="K1293">
            <v>0.6</v>
          </cell>
          <cell r="L1293">
            <v>0.5</v>
          </cell>
          <cell r="M1293">
            <v>0</v>
          </cell>
          <cell r="N1293">
            <v>7.2</v>
          </cell>
          <cell r="O1293">
            <v>0.5</v>
          </cell>
          <cell r="P1293">
            <v>0</v>
          </cell>
          <cell r="Q1293">
            <v>6.7</v>
          </cell>
          <cell r="R1293">
            <v>4.8</v>
          </cell>
          <cell r="S1293">
            <v>16</v>
          </cell>
          <cell r="T1293">
            <v>0</v>
          </cell>
          <cell r="U1293">
            <v>0</v>
          </cell>
          <cell r="V1293">
            <v>68.599999999999994</v>
          </cell>
          <cell r="W1293">
            <v>0</v>
          </cell>
          <cell r="X1293">
            <v>0</v>
          </cell>
          <cell r="Y1293">
            <v>0</v>
          </cell>
          <cell r="Z1293">
            <v>0</v>
          </cell>
          <cell r="AA1293">
            <v>0</v>
          </cell>
          <cell r="AB1293">
            <v>0.1</v>
          </cell>
          <cell r="AC1293">
            <v>0.12</v>
          </cell>
          <cell r="AD1293">
            <v>0.03</v>
          </cell>
          <cell r="AE1293">
            <v>0.5</v>
          </cell>
          <cell r="AF1293">
            <v>2.7</v>
          </cell>
          <cell r="AG1293">
            <v>2.2000000000000002</v>
          </cell>
          <cell r="AH1293">
            <v>0.06</v>
          </cell>
          <cell r="AI1293">
            <v>0</v>
          </cell>
          <cell r="AJ1293">
            <v>1.1000000000000001</v>
          </cell>
          <cell r="AK1293">
            <v>84.5</v>
          </cell>
          <cell r="AL1293">
            <v>0.55000000000000004</v>
          </cell>
          <cell r="AM1293">
            <v>4</v>
          </cell>
          <cell r="AN1293">
            <v>250</v>
          </cell>
          <cell r="AO1293">
            <v>48</v>
          </cell>
          <cell r="AP1293">
            <v>110</v>
          </cell>
          <cell r="AQ1293">
            <v>54</v>
          </cell>
          <cell r="AR1293">
            <v>3.4</v>
          </cell>
          <cell r="AS1293">
            <v>1.4</v>
          </cell>
          <cell r="AT1293">
            <v>2.6</v>
          </cell>
          <cell r="AU1293">
            <v>0.3</v>
          </cell>
        </row>
        <row r="1294">
          <cell r="A1294">
            <v>548</v>
          </cell>
          <cell r="B1294" t="str">
            <v>Tremoço, cozido e salgado</v>
          </cell>
          <cell r="C1294" t="str">
            <v>Leguminosas, frutos de casca rija, sementes oleaginosas e especiarias</v>
          </cell>
          <cell r="D1294" t="str">
            <v>Leguminosas</v>
          </cell>
          <cell r="E1294" t="str">
            <v>Sementes de leguminosas frescas (feijão, ervilhas etc.)</v>
          </cell>
          <cell r="F1294">
            <v>126</v>
          </cell>
          <cell r="G1294">
            <v>528</v>
          </cell>
          <cell r="H1294">
            <v>2.4</v>
          </cell>
          <cell r="I1294">
            <v>0.3</v>
          </cell>
          <cell r="J1294">
            <v>1</v>
          </cell>
          <cell r="K1294">
            <v>0.6</v>
          </cell>
          <cell r="L1294">
            <v>0.5</v>
          </cell>
          <cell r="M1294">
            <v>0</v>
          </cell>
          <cell r="N1294">
            <v>7.2</v>
          </cell>
          <cell r="O1294">
            <v>0.5</v>
          </cell>
          <cell r="P1294">
            <v>0</v>
          </cell>
          <cell r="Q1294">
            <v>6.7</v>
          </cell>
          <cell r="R1294">
            <v>4.8</v>
          </cell>
          <cell r="S1294">
            <v>16.399999999999999</v>
          </cell>
          <cell r="T1294">
            <v>2.2999999999999998</v>
          </cell>
          <cell r="U1294">
            <v>0</v>
          </cell>
          <cell r="V1294">
            <v>66.099999999999994</v>
          </cell>
          <cell r="W1294">
            <v>0</v>
          </cell>
          <cell r="X1294">
            <v>0</v>
          </cell>
          <cell r="Y1294">
            <v>0</v>
          </cell>
          <cell r="Z1294">
            <v>0</v>
          </cell>
          <cell r="AA1294">
            <v>0</v>
          </cell>
          <cell r="AB1294">
            <v>0.1</v>
          </cell>
          <cell r="AC1294">
            <v>0.1</v>
          </cell>
          <cell r="AD1294">
            <v>0.01</v>
          </cell>
          <cell r="AE1294">
            <v>0.5</v>
          </cell>
          <cell r="AF1294">
            <v>2.7</v>
          </cell>
          <cell r="AG1294">
            <v>2.2000000000000002</v>
          </cell>
          <cell r="AH1294">
            <v>0.12</v>
          </cell>
          <cell r="AI1294">
            <v>0</v>
          </cell>
          <cell r="AJ1294">
            <v>0</v>
          </cell>
          <cell r="AK1294">
            <v>110</v>
          </cell>
          <cell r="AL1294">
            <v>3.1</v>
          </cell>
          <cell r="AM1294">
            <v>910</v>
          </cell>
          <cell r="AN1294">
            <v>250</v>
          </cell>
          <cell r="AO1294">
            <v>45</v>
          </cell>
          <cell r="AP1294">
            <v>100</v>
          </cell>
          <cell r="AQ1294">
            <v>54</v>
          </cell>
          <cell r="AR1294">
            <v>5.5</v>
          </cell>
          <cell r="AS1294">
            <v>1.5</v>
          </cell>
          <cell r="AU1294">
            <v>0.3</v>
          </cell>
        </row>
        <row r="1295">
          <cell r="A1295">
            <v>2122000002</v>
          </cell>
          <cell r="B1295" t="str">
            <v>Trigo Sarraceno (grão) cru</v>
          </cell>
          <cell r="C1295" t="str">
            <v>Cereais e produtos à base de cereais</v>
          </cell>
          <cell r="D1295" t="str">
            <v>Cereais e seus derivados primários</v>
          </cell>
          <cell r="E1295" t="str">
            <v>Grãos de cereais (e grãos semelhantes a cereais)</v>
          </cell>
          <cell r="F1295">
            <v>337</v>
          </cell>
          <cell r="G1295">
            <v>1420</v>
          </cell>
          <cell r="H1295">
            <v>2.5</v>
          </cell>
          <cell r="I1295">
            <v>0.5</v>
          </cell>
          <cell r="J1295">
            <v>1</v>
          </cell>
          <cell r="K1295">
            <v>0.9</v>
          </cell>
          <cell r="L1295">
            <v>0.8</v>
          </cell>
          <cell r="M1295">
            <v>0</v>
          </cell>
          <cell r="N1295">
            <v>61.3</v>
          </cell>
          <cell r="O1295">
            <v>1.6</v>
          </cell>
          <cell r="P1295">
            <v>0</v>
          </cell>
          <cell r="Q1295">
            <v>59.7</v>
          </cell>
          <cell r="R1295">
            <v>9.6999999999999993</v>
          </cell>
          <cell r="S1295">
            <v>12.4</v>
          </cell>
          <cell r="T1295">
            <v>0</v>
          </cell>
          <cell r="U1295">
            <v>0</v>
          </cell>
          <cell r="V1295">
            <v>13.2</v>
          </cell>
          <cell r="W1295">
            <v>0</v>
          </cell>
          <cell r="X1295">
            <v>0</v>
          </cell>
          <cell r="Y1295">
            <v>0</v>
          </cell>
          <cell r="Z1295">
            <v>0</v>
          </cell>
          <cell r="AA1295">
            <v>0</v>
          </cell>
          <cell r="AB1295">
            <v>0</v>
          </cell>
          <cell r="AC1295">
            <v>0.28999999999999998</v>
          </cell>
          <cell r="AD1295">
            <v>0.09</v>
          </cell>
          <cell r="AE1295">
            <v>2.2999999999999998</v>
          </cell>
          <cell r="AF1295">
            <v>4</v>
          </cell>
          <cell r="AG1295">
            <v>1.7</v>
          </cell>
          <cell r="AH1295">
            <v>0.24</v>
          </cell>
          <cell r="AI1295">
            <v>0</v>
          </cell>
          <cell r="AJ1295">
            <v>0</v>
          </cell>
          <cell r="AK1295">
            <v>138.19999999999999</v>
          </cell>
          <cell r="AL1295">
            <v>1.85</v>
          </cell>
          <cell r="AM1295">
            <v>0</v>
          </cell>
          <cell r="AN1295">
            <v>450</v>
          </cell>
          <cell r="AO1295">
            <v>15</v>
          </cell>
          <cell r="AP1295">
            <v>380</v>
          </cell>
          <cell r="AQ1295">
            <v>210</v>
          </cell>
          <cell r="AR1295">
            <v>2.5</v>
          </cell>
          <cell r="AS1295">
            <v>2.1</v>
          </cell>
        </row>
        <row r="1296">
          <cell r="A1296">
            <v>1218</v>
          </cell>
          <cell r="B1296" t="str">
            <v>Tripa de porco fresca</v>
          </cell>
          <cell r="C1296" t="str">
            <v>Carne e produtos cárneos</v>
          </cell>
          <cell r="D1296" t="str">
            <v>Vísceras comestíveis, não musculares, com excepção de fígado e rim</v>
          </cell>
          <cell r="E1296" t="str">
            <v>Vísceras comestíveis de mamíferos, não musculares, com excepção de fígado e rim</v>
          </cell>
          <cell r="F1296">
            <v>180</v>
          </cell>
          <cell r="G1296">
            <v>744</v>
          </cell>
          <cell r="H1296">
            <v>16.600000000000001</v>
          </cell>
          <cell r="I1296">
            <v>7.6</v>
          </cell>
          <cell r="J1296">
            <v>5.4</v>
          </cell>
          <cell r="K1296">
            <v>1</v>
          </cell>
          <cell r="L1296">
            <v>0.8</v>
          </cell>
          <cell r="M1296">
            <v>0</v>
          </cell>
          <cell r="N1296">
            <v>0</v>
          </cell>
          <cell r="O1296">
            <v>0</v>
          </cell>
          <cell r="P1296">
            <v>0</v>
          </cell>
          <cell r="Q1296">
            <v>0</v>
          </cell>
          <cell r="R1296">
            <v>0</v>
          </cell>
          <cell r="S1296">
            <v>7.6</v>
          </cell>
          <cell r="T1296">
            <v>0.1</v>
          </cell>
          <cell r="U1296">
            <v>0</v>
          </cell>
          <cell r="V1296">
            <v>76.099999999999994</v>
          </cell>
          <cell r="W1296">
            <v>0</v>
          </cell>
          <cell r="X1296">
            <v>154</v>
          </cell>
          <cell r="Y1296">
            <v>0</v>
          </cell>
          <cell r="Z1296">
            <v>0</v>
          </cell>
          <cell r="AA1296">
            <v>0</v>
          </cell>
          <cell r="AB1296">
            <v>0.18</v>
          </cell>
          <cell r="AC1296">
            <v>0.02</v>
          </cell>
          <cell r="AD1296">
            <v>0.09</v>
          </cell>
          <cell r="AE1296">
            <v>1.62</v>
          </cell>
          <cell r="AF1296">
            <v>1.62</v>
          </cell>
          <cell r="AG1296">
            <v>0</v>
          </cell>
          <cell r="AH1296">
            <v>0.01</v>
          </cell>
          <cell r="AI1296">
            <v>0.82</v>
          </cell>
          <cell r="AJ1296">
            <v>1.1000000000000001</v>
          </cell>
          <cell r="AK1296">
            <v>2</v>
          </cell>
          <cell r="AL1296">
            <v>0.2</v>
          </cell>
          <cell r="AM1296">
            <v>24</v>
          </cell>
          <cell r="AN1296">
            <v>18</v>
          </cell>
          <cell r="AO1296">
            <v>16</v>
          </cell>
          <cell r="AP1296">
            <v>48</v>
          </cell>
          <cell r="AQ1296">
            <v>6</v>
          </cell>
          <cell r="AR1296">
            <v>1</v>
          </cell>
          <cell r="AS1296">
            <v>1</v>
          </cell>
        </row>
        <row r="1297">
          <cell r="A1297">
            <v>2120000002</v>
          </cell>
          <cell r="B1297" t="str">
            <v>Tripa de vaca crua</v>
          </cell>
          <cell r="C1297" t="str">
            <v>Carne e produtos cárneos</v>
          </cell>
          <cell r="D1297" t="str">
            <v>Vísceras comestíveis, não musculares, com excepção de fígado e rim</v>
          </cell>
          <cell r="E1297" t="str">
            <v>Vísceras comestíveis de mamíferos, não musculares, com excepção de fígado e rim</v>
          </cell>
          <cell r="F1297">
            <v>160</v>
          </cell>
          <cell r="G1297">
            <v>667</v>
          </cell>
          <cell r="H1297">
            <v>10.5</v>
          </cell>
          <cell r="I1297">
            <v>4.8</v>
          </cell>
          <cell r="J1297">
            <v>3.4</v>
          </cell>
          <cell r="K1297">
            <v>0.6</v>
          </cell>
          <cell r="L1297">
            <v>0.8</v>
          </cell>
          <cell r="M1297">
            <v>0</v>
          </cell>
          <cell r="N1297">
            <v>0.1</v>
          </cell>
          <cell r="O1297">
            <v>0</v>
          </cell>
          <cell r="P1297">
            <v>0</v>
          </cell>
          <cell r="Q1297">
            <v>0</v>
          </cell>
          <cell r="R1297">
            <v>0</v>
          </cell>
          <cell r="S1297">
            <v>16.3</v>
          </cell>
          <cell r="T1297">
            <v>0.1</v>
          </cell>
          <cell r="U1297">
            <v>0</v>
          </cell>
          <cell r="V1297">
            <v>73.3</v>
          </cell>
          <cell r="W1297">
            <v>0</v>
          </cell>
          <cell r="X1297">
            <v>155</v>
          </cell>
          <cell r="Y1297">
            <v>0</v>
          </cell>
          <cell r="Z1297">
            <v>0</v>
          </cell>
          <cell r="AA1297">
            <v>0</v>
          </cell>
          <cell r="AB1297">
            <v>0.18</v>
          </cell>
          <cell r="AC1297">
            <v>0.1</v>
          </cell>
          <cell r="AD1297">
            <v>0.14000000000000001</v>
          </cell>
          <cell r="AE1297">
            <v>2.5</v>
          </cell>
          <cell r="AF1297">
            <v>2.5</v>
          </cell>
          <cell r="AG1297">
            <v>0</v>
          </cell>
          <cell r="AH1297">
            <v>0.01</v>
          </cell>
          <cell r="AI1297">
            <v>0.82</v>
          </cell>
          <cell r="AJ1297">
            <v>0</v>
          </cell>
          <cell r="AK1297">
            <v>2</v>
          </cell>
          <cell r="AL1297">
            <v>0.45</v>
          </cell>
          <cell r="AM1297">
            <v>24</v>
          </cell>
          <cell r="AN1297">
            <v>18</v>
          </cell>
          <cell r="AO1297">
            <v>12</v>
          </cell>
          <cell r="AP1297">
            <v>100</v>
          </cell>
          <cell r="AQ1297">
            <v>6</v>
          </cell>
          <cell r="AR1297">
            <v>1.1000000000000001</v>
          </cell>
          <cell r="AS1297">
            <v>1</v>
          </cell>
        </row>
        <row r="1298">
          <cell r="A1298">
            <v>905</v>
          </cell>
          <cell r="B1298" t="str">
            <v>Truta arco-íris crua</v>
          </cell>
          <cell r="C1298" t="str">
            <v>Peixes, mariscos, anfíbios, répteis e invertebrados</v>
          </cell>
          <cell r="D1298" t="str">
            <v>Peixe (músculo)</v>
          </cell>
          <cell r="E1298" t="str">
            <v>Peixe diádromos</v>
          </cell>
          <cell r="F1298">
            <v>92</v>
          </cell>
          <cell r="G1298">
            <v>388</v>
          </cell>
          <cell r="H1298">
            <v>2.2999999999999998</v>
          </cell>
          <cell r="I1298">
            <v>0.5</v>
          </cell>
          <cell r="J1298">
            <v>0.5</v>
          </cell>
          <cell r="K1298">
            <v>0.9</v>
          </cell>
          <cell r="L1298">
            <v>0.2</v>
          </cell>
          <cell r="M1298">
            <v>0</v>
          </cell>
          <cell r="N1298">
            <v>0</v>
          </cell>
          <cell r="O1298">
            <v>0</v>
          </cell>
          <cell r="P1298">
            <v>0</v>
          </cell>
          <cell r="Q1298">
            <v>0</v>
          </cell>
          <cell r="R1298">
            <v>0</v>
          </cell>
          <cell r="S1298">
            <v>17.8</v>
          </cell>
          <cell r="T1298">
            <v>0.1</v>
          </cell>
          <cell r="U1298">
            <v>0</v>
          </cell>
          <cell r="V1298">
            <v>78</v>
          </cell>
          <cell r="W1298">
            <v>0</v>
          </cell>
          <cell r="X1298">
            <v>38</v>
          </cell>
          <cell r="Y1298">
            <v>9</v>
          </cell>
          <cell r="Z1298">
            <v>0</v>
          </cell>
          <cell r="AA1298">
            <v>19</v>
          </cell>
          <cell r="AB1298">
            <v>0.13</v>
          </cell>
          <cell r="AC1298">
            <v>0.09</v>
          </cell>
          <cell r="AD1298">
            <v>0.04</v>
          </cell>
          <cell r="AE1298">
            <v>4</v>
          </cell>
          <cell r="AF1298">
            <v>7.3</v>
          </cell>
          <cell r="AG1298">
            <v>3.3</v>
          </cell>
          <cell r="AH1298">
            <v>0.28000000000000003</v>
          </cell>
          <cell r="AI1298">
            <v>1.9</v>
          </cell>
          <cell r="AJ1298">
            <v>0</v>
          </cell>
          <cell r="AK1298">
            <v>8.1999999999999993</v>
          </cell>
          <cell r="AL1298">
            <v>1.3</v>
          </cell>
          <cell r="AM1298">
            <v>41</v>
          </cell>
          <cell r="AN1298">
            <v>400</v>
          </cell>
          <cell r="AO1298">
            <v>20</v>
          </cell>
          <cell r="AP1298">
            <v>250</v>
          </cell>
          <cell r="AQ1298">
            <v>24</v>
          </cell>
          <cell r="AR1298">
            <v>0.2</v>
          </cell>
          <cell r="AS1298">
            <v>0.6</v>
          </cell>
        </row>
        <row r="1299">
          <cell r="A1299">
            <v>906</v>
          </cell>
          <cell r="B1299" t="str">
            <v>Truta arco-íris grelhada</v>
          </cell>
          <cell r="C1299" t="str">
            <v>Peixes, mariscos, anfíbios, répteis e invertebrados</v>
          </cell>
          <cell r="D1299" t="str">
            <v>Peixe (músculo)</v>
          </cell>
          <cell r="E1299" t="str">
            <v>Peixe diádromos</v>
          </cell>
          <cell r="F1299">
            <v>119</v>
          </cell>
          <cell r="G1299">
            <v>499</v>
          </cell>
          <cell r="H1299">
            <v>3.7</v>
          </cell>
          <cell r="I1299">
            <v>0.8</v>
          </cell>
          <cell r="J1299">
            <v>0.8</v>
          </cell>
          <cell r="K1299">
            <v>1.4</v>
          </cell>
          <cell r="L1299">
            <v>0.4</v>
          </cell>
          <cell r="M1299">
            <v>0</v>
          </cell>
          <cell r="N1299">
            <v>0</v>
          </cell>
          <cell r="O1299">
            <v>0</v>
          </cell>
          <cell r="P1299">
            <v>0</v>
          </cell>
          <cell r="Q1299">
            <v>0</v>
          </cell>
          <cell r="R1299">
            <v>0</v>
          </cell>
          <cell r="S1299">
            <v>21.3</v>
          </cell>
          <cell r="T1299">
            <v>0.9</v>
          </cell>
          <cell r="U1299">
            <v>0</v>
          </cell>
          <cell r="V1299">
            <v>72.599999999999994</v>
          </cell>
          <cell r="W1299">
            <v>0</v>
          </cell>
          <cell r="X1299">
            <v>45</v>
          </cell>
          <cell r="Y1299">
            <v>10</v>
          </cell>
          <cell r="Z1299">
            <v>0</v>
          </cell>
          <cell r="AA1299">
            <v>22</v>
          </cell>
          <cell r="AB1299">
            <v>0.2</v>
          </cell>
          <cell r="AC1299">
            <v>0.09</v>
          </cell>
          <cell r="AD1299">
            <v>0.05</v>
          </cell>
          <cell r="AE1299">
            <v>4.5</v>
          </cell>
          <cell r="AF1299">
            <v>8.5</v>
          </cell>
          <cell r="AG1299">
            <v>4</v>
          </cell>
          <cell r="AH1299">
            <v>0.28000000000000003</v>
          </cell>
          <cell r="AI1299">
            <v>2.2000000000000002</v>
          </cell>
          <cell r="AJ1299">
            <v>0</v>
          </cell>
          <cell r="AK1299">
            <v>8.1999999999999993</v>
          </cell>
          <cell r="AL1299">
            <v>2.4</v>
          </cell>
          <cell r="AM1299">
            <v>350</v>
          </cell>
          <cell r="AN1299">
            <v>420</v>
          </cell>
          <cell r="AO1299">
            <v>25</v>
          </cell>
          <cell r="AP1299">
            <v>310</v>
          </cell>
          <cell r="AQ1299">
            <v>30</v>
          </cell>
          <cell r="AR1299">
            <v>0.3</v>
          </cell>
          <cell r="AS1299">
            <v>0.8</v>
          </cell>
        </row>
        <row r="1300">
          <cell r="A1300">
            <v>618</v>
          </cell>
          <cell r="B1300" t="str">
            <v>Túbera (trufa) crua</v>
          </cell>
          <cell r="C1300" t="str">
            <v>Produtos hortícolas e derivados</v>
          </cell>
          <cell r="D1300" t="str">
            <v>Fungos, musgos e líquenes</v>
          </cell>
          <cell r="E1300" t="str">
            <v>Fungos</v>
          </cell>
          <cell r="F1300">
            <v>77</v>
          </cell>
          <cell r="G1300">
            <v>326</v>
          </cell>
          <cell r="H1300">
            <v>0.3</v>
          </cell>
          <cell r="I1300">
            <v>0.1</v>
          </cell>
          <cell r="J1300">
            <v>0</v>
          </cell>
          <cell r="K1300">
            <v>0.1</v>
          </cell>
          <cell r="L1300">
            <v>0.1</v>
          </cell>
          <cell r="M1300">
            <v>0</v>
          </cell>
          <cell r="N1300">
            <v>14.5</v>
          </cell>
          <cell r="O1300">
            <v>8.6999999999999993</v>
          </cell>
          <cell r="P1300">
            <v>0</v>
          </cell>
          <cell r="Q1300">
            <v>5.8</v>
          </cell>
          <cell r="R1300">
            <v>1.5</v>
          </cell>
          <cell r="S1300">
            <v>3.3</v>
          </cell>
          <cell r="T1300">
            <v>0</v>
          </cell>
          <cell r="U1300">
            <v>0</v>
          </cell>
          <cell r="V1300">
            <v>79.5</v>
          </cell>
          <cell r="W1300">
            <v>0</v>
          </cell>
          <cell r="X1300">
            <v>0</v>
          </cell>
          <cell r="Y1300">
            <v>0</v>
          </cell>
          <cell r="Z1300">
            <v>0</v>
          </cell>
          <cell r="AA1300">
            <v>0</v>
          </cell>
          <cell r="AB1300">
            <v>0.12</v>
          </cell>
          <cell r="AC1300">
            <v>0.05</v>
          </cell>
          <cell r="AD1300">
            <v>0.01</v>
          </cell>
          <cell r="AE1300">
            <v>2</v>
          </cell>
          <cell r="AF1300">
            <v>2.6</v>
          </cell>
          <cell r="AG1300">
            <v>0.6</v>
          </cell>
          <cell r="AH1300">
            <v>0.18</v>
          </cell>
          <cell r="AI1300">
            <v>0</v>
          </cell>
          <cell r="AJ1300">
            <v>1</v>
          </cell>
          <cell r="AK1300">
            <v>44</v>
          </cell>
          <cell r="AL1300">
            <v>0.85</v>
          </cell>
          <cell r="AM1300">
            <v>5</v>
          </cell>
          <cell r="AN1300">
            <v>320</v>
          </cell>
          <cell r="AO1300">
            <v>4</v>
          </cell>
          <cell r="AP1300">
            <v>80</v>
          </cell>
          <cell r="AQ1300">
            <v>9</v>
          </cell>
          <cell r="AR1300">
            <v>0.4</v>
          </cell>
          <cell r="AS1300">
            <v>0.4</v>
          </cell>
        </row>
        <row r="1301">
          <cell r="A1301">
            <v>40200041</v>
          </cell>
          <cell r="B1301" t="str">
            <v>Uva (média, branca e tinta)</v>
          </cell>
          <cell r="C1301" t="str">
            <v>Frutos e produtos derivados de frutos</v>
          </cell>
          <cell r="D1301" t="str">
            <v>Fruta utilizada como fruta</v>
          </cell>
          <cell r="E1301" t="str">
            <v>Bagas e frutos pequenos</v>
          </cell>
          <cell r="F1301">
            <v>80</v>
          </cell>
          <cell r="G1301">
            <v>341</v>
          </cell>
          <cell r="H1301">
            <v>0.5</v>
          </cell>
          <cell r="I1301">
            <v>0.1</v>
          </cell>
          <cell r="J1301">
            <v>0</v>
          </cell>
          <cell r="K1301">
            <v>0.1</v>
          </cell>
          <cell r="L1301">
            <v>0.1</v>
          </cell>
          <cell r="M1301">
            <v>0</v>
          </cell>
          <cell r="N1301">
            <v>18</v>
          </cell>
          <cell r="O1301">
            <v>18</v>
          </cell>
          <cell r="P1301">
            <v>0</v>
          </cell>
          <cell r="Q1301">
            <v>0</v>
          </cell>
          <cell r="R1301">
            <v>0.9</v>
          </cell>
          <cell r="S1301">
            <v>0.3</v>
          </cell>
          <cell r="T1301">
            <v>0</v>
          </cell>
          <cell r="U1301">
            <v>0</v>
          </cell>
          <cell r="V1301">
            <v>79.8</v>
          </cell>
          <cell r="W1301">
            <v>0.4</v>
          </cell>
          <cell r="X1301">
            <v>0</v>
          </cell>
          <cell r="Y1301">
            <v>8</v>
          </cell>
          <cell r="Z1301">
            <v>30</v>
          </cell>
          <cell r="AA1301">
            <v>0</v>
          </cell>
          <cell r="AB1301">
            <v>0.4</v>
          </cell>
          <cell r="AC1301">
            <v>0.03</v>
          </cell>
          <cell r="AD1301">
            <v>0.02</v>
          </cell>
          <cell r="AE1301">
            <v>0.25</v>
          </cell>
          <cell r="AF1301">
            <v>0.25</v>
          </cell>
          <cell r="AG1301">
            <v>0</v>
          </cell>
          <cell r="AH1301">
            <v>0.09</v>
          </cell>
          <cell r="AI1301">
            <v>0</v>
          </cell>
          <cell r="AJ1301">
            <v>1</v>
          </cell>
          <cell r="AK1301">
            <v>2</v>
          </cell>
          <cell r="AL1301">
            <v>0.39500000000000002</v>
          </cell>
          <cell r="AM1301">
            <v>2</v>
          </cell>
          <cell r="AN1301">
            <v>220</v>
          </cell>
          <cell r="AO1301">
            <v>10</v>
          </cell>
          <cell r="AP1301">
            <v>13</v>
          </cell>
          <cell r="AQ1301">
            <v>8</v>
          </cell>
          <cell r="AR1301">
            <v>0.8</v>
          </cell>
          <cell r="AS1301">
            <v>0.1</v>
          </cell>
          <cell r="AU1301">
            <v>1.7</v>
          </cell>
        </row>
        <row r="1302">
          <cell r="A1302">
            <v>693</v>
          </cell>
          <cell r="B1302" t="str">
            <v>Uva branca (5 variedades)</v>
          </cell>
          <cell r="C1302" t="str">
            <v>Frutos e produtos derivados de frutos</v>
          </cell>
          <cell r="D1302" t="str">
            <v>Fruta utilizada como fruta</v>
          </cell>
          <cell r="E1302" t="str">
            <v>Bagas e frutos pequenos</v>
          </cell>
          <cell r="F1302">
            <v>78</v>
          </cell>
          <cell r="G1302">
            <v>329</v>
          </cell>
          <cell r="H1302">
            <v>0.5</v>
          </cell>
          <cell r="I1302">
            <v>0.1</v>
          </cell>
          <cell r="J1302">
            <v>0</v>
          </cell>
          <cell r="K1302">
            <v>0.1</v>
          </cell>
          <cell r="L1302">
            <v>0.1</v>
          </cell>
          <cell r="M1302">
            <v>0</v>
          </cell>
          <cell r="N1302">
            <v>17.3</v>
          </cell>
          <cell r="O1302">
            <v>17.3</v>
          </cell>
          <cell r="P1302">
            <v>0</v>
          </cell>
          <cell r="Q1302">
            <v>0</v>
          </cell>
          <cell r="R1302">
            <v>0.8</v>
          </cell>
          <cell r="S1302">
            <v>0.3</v>
          </cell>
          <cell r="T1302">
            <v>0</v>
          </cell>
          <cell r="U1302">
            <v>0</v>
          </cell>
          <cell r="V1302">
            <v>80.599999999999994</v>
          </cell>
          <cell r="W1302">
            <v>0.4</v>
          </cell>
          <cell r="X1302">
            <v>0</v>
          </cell>
          <cell r="Y1302">
            <v>0</v>
          </cell>
          <cell r="Z1302">
            <v>0</v>
          </cell>
          <cell r="AA1302">
            <v>0</v>
          </cell>
          <cell r="AB1302">
            <v>0.4</v>
          </cell>
          <cell r="AC1302">
            <v>0.02</v>
          </cell>
          <cell r="AD1302">
            <v>0.02</v>
          </cell>
          <cell r="AE1302">
            <v>0.3</v>
          </cell>
          <cell r="AF1302">
            <v>0.3</v>
          </cell>
          <cell r="AG1302">
            <v>0</v>
          </cell>
          <cell r="AH1302">
            <v>0.09</v>
          </cell>
          <cell r="AI1302">
            <v>0</v>
          </cell>
          <cell r="AJ1302">
            <v>1</v>
          </cell>
          <cell r="AK1302">
            <v>2</v>
          </cell>
          <cell r="AL1302">
            <v>0.38</v>
          </cell>
          <cell r="AM1302">
            <v>2</v>
          </cell>
          <cell r="AN1302">
            <v>220</v>
          </cell>
          <cell r="AO1302">
            <v>10</v>
          </cell>
          <cell r="AP1302">
            <v>14</v>
          </cell>
          <cell r="AQ1302">
            <v>8</v>
          </cell>
          <cell r="AR1302">
            <v>1.2</v>
          </cell>
          <cell r="AS1302">
            <v>0.1</v>
          </cell>
          <cell r="AU1302">
            <v>1.7</v>
          </cell>
        </row>
        <row r="1303">
          <cell r="A1303">
            <v>695</v>
          </cell>
          <cell r="B1303" t="str">
            <v>Uva seca (passas)</v>
          </cell>
          <cell r="C1303" t="str">
            <v>Frutos e produtos derivados de frutos</v>
          </cell>
          <cell r="D1303" t="str">
            <v>Produtos de frutos processados</v>
          </cell>
          <cell r="E1303" t="str">
            <v>Frutos secados</v>
          </cell>
          <cell r="F1303">
            <v>294</v>
          </cell>
          <cell r="G1303">
            <v>1240</v>
          </cell>
          <cell r="H1303">
            <v>0.7</v>
          </cell>
          <cell r="I1303">
            <v>0.2</v>
          </cell>
          <cell r="J1303">
            <v>0</v>
          </cell>
          <cell r="K1303">
            <v>0.2</v>
          </cell>
          <cell r="L1303">
            <v>0.2</v>
          </cell>
          <cell r="M1303">
            <v>0</v>
          </cell>
          <cell r="N1303">
            <v>67</v>
          </cell>
          <cell r="O1303">
            <v>67</v>
          </cell>
          <cell r="P1303">
            <v>0</v>
          </cell>
          <cell r="Q1303">
            <v>0</v>
          </cell>
          <cell r="R1303">
            <v>6.1</v>
          </cell>
          <cell r="S1303">
            <v>1.8</v>
          </cell>
          <cell r="T1303">
            <v>0.1</v>
          </cell>
          <cell r="U1303">
            <v>0</v>
          </cell>
          <cell r="V1303">
            <v>20.100000000000001</v>
          </cell>
          <cell r="W1303">
            <v>0</v>
          </cell>
          <cell r="X1303">
            <v>0</v>
          </cell>
          <cell r="Y1303">
            <v>2</v>
          </cell>
          <cell r="Z1303">
            <v>12</v>
          </cell>
          <cell r="AA1303">
            <v>0</v>
          </cell>
          <cell r="AB1303">
            <v>0</v>
          </cell>
          <cell r="AC1303">
            <v>0.12</v>
          </cell>
          <cell r="AD1303">
            <v>0.04</v>
          </cell>
          <cell r="AE1303">
            <v>0.5</v>
          </cell>
          <cell r="AF1303">
            <v>0.6</v>
          </cell>
          <cell r="AG1303">
            <v>0.1</v>
          </cell>
          <cell r="AH1303">
            <v>0.25</v>
          </cell>
          <cell r="AI1303">
            <v>0</v>
          </cell>
          <cell r="AJ1303">
            <v>1</v>
          </cell>
          <cell r="AK1303">
            <v>10</v>
          </cell>
          <cell r="AL1303">
            <v>1.36</v>
          </cell>
          <cell r="AM1303">
            <v>53</v>
          </cell>
          <cell r="AN1303">
            <v>880</v>
          </cell>
          <cell r="AO1303">
            <v>49</v>
          </cell>
          <cell r="AP1303">
            <v>36</v>
          </cell>
          <cell r="AQ1303">
            <v>43</v>
          </cell>
          <cell r="AR1303">
            <v>2.4</v>
          </cell>
          <cell r="AS1303">
            <v>0.1</v>
          </cell>
          <cell r="AU1303">
            <v>5.5</v>
          </cell>
        </row>
        <row r="1304">
          <cell r="A1304">
            <v>694</v>
          </cell>
          <cell r="B1304" t="str">
            <v>Uva tinta (5 variedades)</v>
          </cell>
          <cell r="C1304" t="str">
            <v>Frutos e produtos derivados de frutos</v>
          </cell>
          <cell r="D1304" t="str">
            <v>Fruta utilizada como fruta</v>
          </cell>
          <cell r="E1304" t="str">
            <v>Bagas e frutos pequenos</v>
          </cell>
          <cell r="F1304">
            <v>83</v>
          </cell>
          <cell r="G1304">
            <v>352</v>
          </cell>
          <cell r="H1304">
            <v>0.5</v>
          </cell>
          <cell r="I1304">
            <v>0.1</v>
          </cell>
          <cell r="J1304">
            <v>0</v>
          </cell>
          <cell r="K1304">
            <v>0.1</v>
          </cell>
          <cell r="L1304">
            <v>0.1</v>
          </cell>
          <cell r="M1304">
            <v>0</v>
          </cell>
          <cell r="N1304">
            <v>18.600000000000001</v>
          </cell>
          <cell r="O1304">
            <v>18.600000000000001</v>
          </cell>
          <cell r="P1304">
            <v>0</v>
          </cell>
          <cell r="Q1304">
            <v>0</v>
          </cell>
          <cell r="R1304">
            <v>0.9</v>
          </cell>
          <cell r="S1304">
            <v>0.3</v>
          </cell>
          <cell r="T1304">
            <v>0</v>
          </cell>
          <cell r="U1304">
            <v>0</v>
          </cell>
          <cell r="V1304">
            <v>78.900000000000006</v>
          </cell>
          <cell r="W1304">
            <v>0.4</v>
          </cell>
          <cell r="X1304">
            <v>0</v>
          </cell>
          <cell r="Y1304">
            <v>15</v>
          </cell>
          <cell r="Z1304">
            <v>60</v>
          </cell>
          <cell r="AA1304">
            <v>0</v>
          </cell>
          <cell r="AB1304">
            <v>0.4</v>
          </cell>
          <cell r="AC1304">
            <v>0.03</v>
          </cell>
          <cell r="AD1304">
            <v>0.02</v>
          </cell>
          <cell r="AE1304">
            <v>0.2</v>
          </cell>
          <cell r="AF1304">
            <v>0.2</v>
          </cell>
          <cell r="AG1304">
            <v>0</v>
          </cell>
          <cell r="AH1304">
            <v>0.09</v>
          </cell>
          <cell r="AI1304">
            <v>0</v>
          </cell>
          <cell r="AJ1304">
            <v>1</v>
          </cell>
          <cell r="AK1304">
            <v>2</v>
          </cell>
          <cell r="AL1304">
            <v>0.41</v>
          </cell>
          <cell r="AM1304">
            <v>2</v>
          </cell>
          <cell r="AN1304">
            <v>220</v>
          </cell>
          <cell r="AO1304">
            <v>10</v>
          </cell>
          <cell r="AP1304">
            <v>11</v>
          </cell>
          <cell r="AQ1304">
            <v>8</v>
          </cell>
          <cell r="AR1304">
            <v>0.3</v>
          </cell>
          <cell r="AS1304">
            <v>0.1</v>
          </cell>
          <cell r="AU1304">
            <v>1.7</v>
          </cell>
        </row>
        <row r="1305">
          <cell r="A1305">
            <v>70202039</v>
          </cell>
          <cell r="B1305" t="str">
            <v>Vaca assada</v>
          </cell>
          <cell r="C1305" t="str">
            <v>Carne e produtos cárneos</v>
          </cell>
          <cell r="D1305" t="str">
            <v>Carne de mamiferos e de aves</v>
          </cell>
          <cell r="E1305" t="str">
            <v>Carne de mamíferos</v>
          </cell>
          <cell r="F1305">
            <v>280</v>
          </cell>
          <cell r="G1305">
            <v>1170</v>
          </cell>
          <cell r="H1305">
            <v>20.399999999999999</v>
          </cell>
          <cell r="I1305">
            <v>2.7</v>
          </cell>
          <cell r="J1305">
            <v>2.7</v>
          </cell>
          <cell r="K1305">
            <v>2.7</v>
          </cell>
          <cell r="L1305">
            <v>2.5299999999999998</v>
          </cell>
          <cell r="M1305">
            <v>2.7</v>
          </cell>
          <cell r="N1305">
            <v>0</v>
          </cell>
          <cell r="O1305">
            <v>0</v>
          </cell>
          <cell r="P1305">
            <v>0</v>
          </cell>
          <cell r="Q1305">
            <v>0</v>
          </cell>
          <cell r="R1305">
            <v>0</v>
          </cell>
          <cell r="S1305">
            <v>24.2</v>
          </cell>
          <cell r="T1305">
            <v>1.2</v>
          </cell>
          <cell r="U1305">
            <v>0</v>
          </cell>
          <cell r="V1305">
            <v>52.3</v>
          </cell>
          <cell r="W1305">
            <v>0</v>
          </cell>
          <cell r="X1305">
            <v>76</v>
          </cell>
          <cell r="Y1305">
            <v>23</v>
          </cell>
          <cell r="Z1305">
            <v>16</v>
          </cell>
          <cell r="AA1305">
            <v>0.4</v>
          </cell>
          <cell r="AB1305">
            <v>1.51</v>
          </cell>
          <cell r="AC1305">
            <v>0.05</v>
          </cell>
          <cell r="AD1305">
            <v>0.16</v>
          </cell>
          <cell r="AE1305">
            <v>3.3</v>
          </cell>
          <cell r="AF1305">
            <v>9.48</v>
          </cell>
          <cell r="AG1305">
            <v>5.1100000000000003</v>
          </cell>
          <cell r="AH1305">
            <v>0.28999999999999998</v>
          </cell>
          <cell r="AI1305">
            <v>1.8</v>
          </cell>
          <cell r="AJ1305">
            <v>0</v>
          </cell>
          <cell r="AK1305">
            <v>23</v>
          </cell>
          <cell r="AL1305">
            <v>1.83</v>
          </cell>
          <cell r="AM1305">
            <v>460</v>
          </cell>
          <cell r="AN1305">
            <v>280</v>
          </cell>
          <cell r="AO1305">
            <v>16</v>
          </cell>
          <cell r="AP1305">
            <v>230</v>
          </cell>
          <cell r="AQ1305">
            <v>26</v>
          </cell>
          <cell r="AR1305">
            <v>2.2000000000000002</v>
          </cell>
          <cell r="AS1305">
            <v>4.4000000000000004</v>
          </cell>
        </row>
        <row r="1306">
          <cell r="A1306">
            <v>215</v>
          </cell>
          <cell r="B1306" t="str">
            <v>Vaca assada com azeite e margarina</v>
          </cell>
          <cell r="C1306" t="str">
            <v>Carne e produtos cárneos</v>
          </cell>
          <cell r="D1306" t="str">
            <v>Carne de mamiferos e de aves</v>
          </cell>
          <cell r="E1306" t="str">
            <v>Carne de mamíferos</v>
          </cell>
          <cell r="F1306">
            <v>280</v>
          </cell>
          <cell r="G1306">
            <v>1170</v>
          </cell>
          <cell r="H1306">
            <v>20.399999999999999</v>
          </cell>
          <cell r="I1306">
            <v>7.2</v>
          </cell>
          <cell r="J1306">
            <v>9.6999999999999993</v>
          </cell>
          <cell r="K1306">
            <v>1.6</v>
          </cell>
          <cell r="L1306">
            <v>1.4</v>
          </cell>
          <cell r="M1306">
            <v>0.6</v>
          </cell>
          <cell r="N1306">
            <v>0</v>
          </cell>
          <cell r="O1306">
            <v>0</v>
          </cell>
          <cell r="P1306">
            <v>0</v>
          </cell>
          <cell r="Q1306">
            <v>0</v>
          </cell>
          <cell r="R1306">
            <v>0</v>
          </cell>
          <cell r="S1306">
            <v>24.2</v>
          </cell>
          <cell r="T1306">
            <v>1.2</v>
          </cell>
          <cell r="U1306">
            <v>0</v>
          </cell>
          <cell r="V1306">
            <v>52.3</v>
          </cell>
          <cell r="W1306">
            <v>0</v>
          </cell>
          <cell r="X1306">
            <v>76</v>
          </cell>
          <cell r="Y1306">
            <v>23</v>
          </cell>
          <cell r="Z1306">
            <v>16</v>
          </cell>
          <cell r="AA1306">
            <v>0.4</v>
          </cell>
          <cell r="AB1306">
            <v>0.6</v>
          </cell>
          <cell r="AC1306">
            <v>0.05</v>
          </cell>
          <cell r="AD1306">
            <v>0.16</v>
          </cell>
          <cell r="AE1306">
            <v>3.3</v>
          </cell>
          <cell r="AF1306">
            <v>9.48</v>
          </cell>
          <cell r="AG1306">
            <v>5.1100000000000003</v>
          </cell>
          <cell r="AH1306">
            <v>0.28999999999999998</v>
          </cell>
          <cell r="AI1306">
            <v>1.8</v>
          </cell>
          <cell r="AJ1306">
            <v>0</v>
          </cell>
          <cell r="AK1306">
            <v>23</v>
          </cell>
          <cell r="AL1306">
            <v>1.83</v>
          </cell>
          <cell r="AM1306">
            <v>460</v>
          </cell>
          <cell r="AN1306">
            <v>280</v>
          </cell>
          <cell r="AO1306">
            <v>16</v>
          </cell>
          <cell r="AP1306">
            <v>230</v>
          </cell>
          <cell r="AQ1306">
            <v>26</v>
          </cell>
          <cell r="AR1306">
            <v>2.2000000000000002</v>
          </cell>
          <cell r="AS1306">
            <v>4.4000000000000004</v>
          </cell>
        </row>
        <row r="1307">
          <cell r="A1307">
            <v>214</v>
          </cell>
          <cell r="B1307" t="str">
            <v>Vaca assada com margarina</v>
          </cell>
          <cell r="C1307" t="str">
            <v>Carne e produtos cárneos</v>
          </cell>
          <cell r="D1307" t="str">
            <v>Carne de mamiferos e de aves</v>
          </cell>
          <cell r="E1307" t="str">
            <v>Carne de mamíferos</v>
          </cell>
          <cell r="F1307">
            <v>273</v>
          </cell>
          <cell r="G1307">
            <v>1140</v>
          </cell>
          <cell r="H1307">
            <v>19.600000000000001</v>
          </cell>
          <cell r="I1307">
            <v>8.1999999999999993</v>
          </cell>
          <cell r="J1307">
            <v>7.3</v>
          </cell>
          <cell r="K1307">
            <v>2.2000000000000002</v>
          </cell>
          <cell r="L1307">
            <v>1.94</v>
          </cell>
          <cell r="M1307">
            <v>0.6</v>
          </cell>
          <cell r="N1307">
            <v>0</v>
          </cell>
          <cell r="O1307">
            <v>0</v>
          </cell>
          <cell r="P1307">
            <v>0</v>
          </cell>
          <cell r="Q1307">
            <v>0</v>
          </cell>
          <cell r="R1307">
            <v>0</v>
          </cell>
          <cell r="S1307">
            <v>24.2</v>
          </cell>
          <cell r="T1307">
            <v>1.3</v>
          </cell>
          <cell r="U1307">
            <v>0</v>
          </cell>
          <cell r="V1307">
            <v>52.9</v>
          </cell>
          <cell r="W1307">
            <v>0</v>
          </cell>
          <cell r="X1307">
            <v>76</v>
          </cell>
          <cell r="Y1307">
            <v>47</v>
          </cell>
          <cell r="Z1307">
            <v>31</v>
          </cell>
          <cell r="AA1307">
            <v>0.4</v>
          </cell>
          <cell r="AB1307">
            <v>0.05</v>
          </cell>
          <cell r="AC1307">
            <v>0.05</v>
          </cell>
          <cell r="AD1307">
            <v>0.16</v>
          </cell>
          <cell r="AE1307">
            <v>3.3</v>
          </cell>
          <cell r="AF1307">
            <v>9.48</v>
          </cell>
          <cell r="AG1307">
            <v>5.1100000000000003</v>
          </cell>
          <cell r="AH1307">
            <v>0.28999999999999998</v>
          </cell>
          <cell r="AI1307">
            <v>1.8</v>
          </cell>
          <cell r="AJ1307">
            <v>0</v>
          </cell>
          <cell r="AK1307">
            <v>23</v>
          </cell>
          <cell r="AL1307">
            <v>1.96</v>
          </cell>
          <cell r="AM1307">
            <v>500</v>
          </cell>
          <cell r="AN1307">
            <v>280</v>
          </cell>
          <cell r="AO1307">
            <v>16</v>
          </cell>
          <cell r="AP1307">
            <v>230</v>
          </cell>
          <cell r="AQ1307">
            <v>26</v>
          </cell>
          <cell r="AR1307">
            <v>2.2000000000000002</v>
          </cell>
          <cell r="AS1307">
            <v>4.4000000000000004</v>
          </cell>
        </row>
        <row r="1308">
          <cell r="A1308">
            <v>216</v>
          </cell>
          <cell r="B1308" t="str">
            <v>Vaca assada com óleo alimentar e margarina</v>
          </cell>
          <cell r="C1308" t="str">
            <v>Carne e produtos cárneos</v>
          </cell>
          <cell r="D1308" t="str">
            <v>Carne de mamiferos e de aves</v>
          </cell>
          <cell r="E1308" t="str">
            <v>Carne de mamíferos</v>
          </cell>
          <cell r="F1308">
            <v>280</v>
          </cell>
          <cell r="G1308">
            <v>1170</v>
          </cell>
          <cell r="H1308">
            <v>20.399999999999999</v>
          </cell>
          <cell r="I1308">
            <v>7.1</v>
          </cell>
          <cell r="J1308">
            <v>7.4</v>
          </cell>
          <cell r="K1308">
            <v>3.9</v>
          </cell>
          <cell r="L1308">
            <v>3.65</v>
          </cell>
          <cell r="M1308">
            <v>0.6</v>
          </cell>
          <cell r="N1308">
            <v>0</v>
          </cell>
          <cell r="O1308">
            <v>0</v>
          </cell>
          <cell r="P1308">
            <v>0</v>
          </cell>
          <cell r="Q1308">
            <v>0</v>
          </cell>
          <cell r="R1308">
            <v>0</v>
          </cell>
          <cell r="S1308">
            <v>24.2</v>
          </cell>
          <cell r="T1308">
            <v>1.2</v>
          </cell>
          <cell r="U1308">
            <v>0</v>
          </cell>
          <cell r="V1308">
            <v>52.3</v>
          </cell>
          <cell r="W1308">
            <v>0</v>
          </cell>
          <cell r="X1308">
            <v>76</v>
          </cell>
          <cell r="Y1308">
            <v>23</v>
          </cell>
          <cell r="Z1308">
            <v>16</v>
          </cell>
          <cell r="AA1308">
            <v>0.4</v>
          </cell>
          <cell r="AB1308">
            <v>2.4300000000000002</v>
          </cell>
          <cell r="AC1308">
            <v>0.05</v>
          </cell>
          <cell r="AD1308">
            <v>0.16</v>
          </cell>
          <cell r="AE1308">
            <v>3.3</v>
          </cell>
          <cell r="AF1308">
            <v>9.48</v>
          </cell>
          <cell r="AG1308">
            <v>5.1100000000000003</v>
          </cell>
          <cell r="AH1308">
            <v>0.28999999999999998</v>
          </cell>
          <cell r="AI1308">
            <v>1.8</v>
          </cell>
          <cell r="AJ1308">
            <v>0</v>
          </cell>
          <cell r="AK1308">
            <v>23</v>
          </cell>
          <cell r="AL1308">
            <v>1.83</v>
          </cell>
          <cell r="AM1308">
            <v>460</v>
          </cell>
          <cell r="AN1308">
            <v>280</v>
          </cell>
          <cell r="AO1308">
            <v>16</v>
          </cell>
          <cell r="AP1308">
            <v>230</v>
          </cell>
          <cell r="AQ1308">
            <v>26</v>
          </cell>
          <cell r="AR1308">
            <v>2.2000000000000002</v>
          </cell>
          <cell r="AS1308">
            <v>4.4000000000000004</v>
          </cell>
        </row>
        <row r="1309">
          <cell r="A1309">
            <v>209</v>
          </cell>
          <cell r="B1309" t="str">
            <v>Vaca assada, sem molho</v>
          </cell>
          <cell r="C1309" t="str">
            <v>Carne e produtos cárneos</v>
          </cell>
          <cell r="D1309" t="str">
            <v>Carne de mamiferos e de aves</v>
          </cell>
          <cell r="E1309" t="str">
            <v>Carne de mamíferos</v>
          </cell>
          <cell r="F1309">
            <v>192</v>
          </cell>
          <cell r="G1309">
            <v>805</v>
          </cell>
          <cell r="H1309">
            <v>9.4</v>
          </cell>
          <cell r="I1309">
            <v>4</v>
          </cell>
          <cell r="J1309">
            <v>4.2</v>
          </cell>
          <cell r="K1309">
            <v>0.6</v>
          </cell>
          <cell r="L1309">
            <v>0.2</v>
          </cell>
          <cell r="M1309">
            <v>0.4</v>
          </cell>
          <cell r="N1309">
            <v>0</v>
          </cell>
          <cell r="O1309">
            <v>0</v>
          </cell>
          <cell r="P1309">
            <v>0</v>
          </cell>
          <cell r="Q1309">
            <v>0</v>
          </cell>
          <cell r="R1309">
            <v>0</v>
          </cell>
          <cell r="S1309">
            <v>26.9</v>
          </cell>
          <cell r="T1309">
            <v>0.7</v>
          </cell>
          <cell r="U1309">
            <v>0</v>
          </cell>
          <cell r="V1309">
            <v>60.9</v>
          </cell>
          <cell r="W1309">
            <v>0</v>
          </cell>
          <cell r="X1309">
            <v>89</v>
          </cell>
          <cell r="Y1309">
            <v>0</v>
          </cell>
          <cell r="Z1309">
            <v>0</v>
          </cell>
          <cell r="AA1309">
            <v>0.3</v>
          </cell>
          <cell r="AB1309">
            <v>0.03</v>
          </cell>
          <cell r="AC1309">
            <v>0.05</v>
          </cell>
          <cell r="AD1309">
            <v>0.19</v>
          </cell>
          <cell r="AE1309">
            <v>4.0999999999999996</v>
          </cell>
          <cell r="AF1309">
            <v>9.8000000000000007</v>
          </cell>
          <cell r="AG1309">
            <v>5.7</v>
          </cell>
          <cell r="AH1309">
            <v>0.28000000000000003</v>
          </cell>
          <cell r="AI1309">
            <v>2</v>
          </cell>
          <cell r="AJ1309">
            <v>0</v>
          </cell>
          <cell r="AK1309">
            <v>27</v>
          </cell>
          <cell r="AL1309">
            <v>1.8</v>
          </cell>
          <cell r="AM1309">
            <v>270</v>
          </cell>
          <cell r="AN1309">
            <v>350</v>
          </cell>
          <cell r="AO1309">
            <v>18</v>
          </cell>
          <cell r="AP1309">
            <v>270</v>
          </cell>
          <cell r="AQ1309">
            <v>30</v>
          </cell>
          <cell r="AR1309">
            <v>2.5</v>
          </cell>
          <cell r="AS1309">
            <v>5.0999999999999996</v>
          </cell>
          <cell r="AU1309">
            <v>1</v>
          </cell>
        </row>
        <row r="1310">
          <cell r="A1310">
            <v>199</v>
          </cell>
          <cell r="B1310" t="str">
            <v>Vaca magra cozida</v>
          </cell>
          <cell r="C1310" t="str">
            <v>Carne e produtos cárneos</v>
          </cell>
          <cell r="D1310" t="str">
            <v>Carne de mamiferos e de aves</v>
          </cell>
          <cell r="E1310" t="str">
            <v>Carne de mamíferos</v>
          </cell>
          <cell r="F1310">
            <v>259</v>
          </cell>
          <cell r="G1310">
            <v>1080</v>
          </cell>
          <cell r="H1310">
            <v>13.8</v>
          </cell>
          <cell r="I1310">
            <v>5.4</v>
          </cell>
          <cell r="J1310">
            <v>6.2</v>
          </cell>
          <cell r="K1310">
            <v>0.4</v>
          </cell>
          <cell r="L1310">
            <v>0.4</v>
          </cell>
          <cell r="M1310">
            <v>0.6</v>
          </cell>
          <cell r="N1310">
            <v>0</v>
          </cell>
          <cell r="O1310">
            <v>0</v>
          </cell>
          <cell r="P1310">
            <v>0</v>
          </cell>
          <cell r="Q1310">
            <v>0</v>
          </cell>
          <cell r="R1310">
            <v>0</v>
          </cell>
          <cell r="S1310">
            <v>33.700000000000003</v>
          </cell>
          <cell r="T1310">
            <v>0.5</v>
          </cell>
          <cell r="U1310">
            <v>0</v>
          </cell>
          <cell r="V1310">
            <v>51</v>
          </cell>
          <cell r="W1310">
            <v>0</v>
          </cell>
          <cell r="X1310">
            <v>104</v>
          </cell>
          <cell r="Y1310">
            <v>0</v>
          </cell>
          <cell r="Z1310">
            <v>0</v>
          </cell>
          <cell r="AA1310">
            <v>1.1000000000000001</v>
          </cell>
          <cell r="AB1310">
            <v>0.11</v>
          </cell>
          <cell r="AC1310">
            <v>0.05</v>
          </cell>
          <cell r="AD1310">
            <v>0.21</v>
          </cell>
          <cell r="AE1310">
            <v>3.8</v>
          </cell>
          <cell r="AF1310">
            <v>11</v>
          </cell>
          <cell r="AG1310">
            <v>7.2</v>
          </cell>
          <cell r="AH1310">
            <v>0.31</v>
          </cell>
          <cell r="AI1310">
            <v>2</v>
          </cell>
          <cell r="AJ1310">
            <v>0</v>
          </cell>
          <cell r="AK1310">
            <v>7</v>
          </cell>
          <cell r="AL1310">
            <v>1.5</v>
          </cell>
          <cell r="AM1310">
            <v>200</v>
          </cell>
          <cell r="AN1310">
            <v>430</v>
          </cell>
          <cell r="AO1310">
            <v>20</v>
          </cell>
          <cell r="AP1310">
            <v>260</v>
          </cell>
          <cell r="AQ1310">
            <v>34</v>
          </cell>
          <cell r="AR1310">
            <v>1.8</v>
          </cell>
          <cell r="AS1310">
            <v>8.6999999999999993</v>
          </cell>
        </row>
        <row r="1311">
          <cell r="A1311">
            <v>70202033</v>
          </cell>
          <cell r="B1311" t="str">
            <v>Vaca magra estufada</v>
          </cell>
          <cell r="C1311" t="str">
            <v>Pratos compostos</v>
          </cell>
          <cell r="D1311" t="str">
            <v>Pratos, incl. refeições prontas a comer (excluindo sopas e saladas)</v>
          </cell>
          <cell r="E1311" t="str">
            <v>Pratos, excluindo pratos  de massa ou arroz, sanduíches e pizza</v>
          </cell>
          <cell r="F1311">
            <v>226</v>
          </cell>
          <cell r="G1311">
            <v>943</v>
          </cell>
          <cell r="H1311">
            <v>14.2</v>
          </cell>
          <cell r="I1311">
            <v>1.8</v>
          </cell>
          <cell r="J1311">
            <v>1.8</v>
          </cell>
          <cell r="K1311">
            <v>1.8</v>
          </cell>
          <cell r="L1311">
            <v>1.75</v>
          </cell>
          <cell r="M1311">
            <v>1.8</v>
          </cell>
          <cell r="N1311">
            <v>1.2</v>
          </cell>
          <cell r="O1311">
            <v>1</v>
          </cell>
          <cell r="P1311">
            <v>0.1</v>
          </cell>
          <cell r="Q1311">
            <v>0.1</v>
          </cell>
          <cell r="R1311">
            <v>0.4</v>
          </cell>
          <cell r="S1311">
            <v>21.8</v>
          </cell>
          <cell r="T1311">
            <v>1.2</v>
          </cell>
          <cell r="U1311">
            <v>0.7</v>
          </cell>
          <cell r="V1311">
            <v>59.3</v>
          </cell>
          <cell r="W1311">
            <v>0</v>
          </cell>
          <cell r="X1311">
            <v>69</v>
          </cell>
          <cell r="Y1311">
            <v>25</v>
          </cell>
          <cell r="Z1311">
            <v>94</v>
          </cell>
          <cell r="AA1311">
            <v>0.6</v>
          </cell>
          <cell r="AB1311">
            <v>1.46</v>
          </cell>
          <cell r="AC1311">
            <v>0.06</v>
          </cell>
          <cell r="AD1311">
            <v>0.14000000000000001</v>
          </cell>
          <cell r="AE1311">
            <v>2.5</v>
          </cell>
          <cell r="AF1311">
            <v>8.9700000000000006</v>
          </cell>
          <cell r="AG1311">
            <v>4.5999999999999996</v>
          </cell>
          <cell r="AH1311">
            <v>0.24</v>
          </cell>
          <cell r="AI1311">
            <v>1.2</v>
          </cell>
          <cell r="AJ1311">
            <v>3.6</v>
          </cell>
          <cell r="AK1311">
            <v>7.8</v>
          </cell>
          <cell r="AL1311">
            <v>2.17</v>
          </cell>
          <cell r="AM1311">
            <v>420</v>
          </cell>
          <cell r="AN1311">
            <v>260</v>
          </cell>
          <cell r="AO1311">
            <v>18</v>
          </cell>
          <cell r="AP1311">
            <v>200</v>
          </cell>
          <cell r="AQ1311">
            <v>20</v>
          </cell>
          <cell r="AR1311">
            <v>1.6</v>
          </cell>
          <cell r="AS1311">
            <v>5</v>
          </cell>
        </row>
        <row r="1312">
          <cell r="A1312">
            <v>221</v>
          </cell>
          <cell r="B1312" t="str">
            <v>Vaca magra estufada à jardineira</v>
          </cell>
          <cell r="C1312" t="str">
            <v>Pratos compostos</v>
          </cell>
          <cell r="D1312" t="str">
            <v>Pratos, incl. refeições prontas a comer (excluindo sopas e saladas)</v>
          </cell>
          <cell r="E1312" t="str">
            <v>Pratos, excluindo pratos  de massa ou arroz, sanduíches e pizza</v>
          </cell>
          <cell r="F1312">
            <v>111</v>
          </cell>
          <cell r="G1312">
            <v>465</v>
          </cell>
          <cell r="H1312">
            <v>4.4000000000000004</v>
          </cell>
          <cell r="I1312">
            <v>1.1000000000000001</v>
          </cell>
          <cell r="J1312">
            <v>2.7</v>
          </cell>
          <cell r="K1312">
            <v>0.3</v>
          </cell>
          <cell r="L1312">
            <v>0.29599999999999999</v>
          </cell>
          <cell r="M1312">
            <v>0.1</v>
          </cell>
          <cell r="N1312">
            <v>11.4</v>
          </cell>
          <cell r="O1312">
            <v>1.8</v>
          </cell>
          <cell r="P1312">
            <v>0.2</v>
          </cell>
          <cell r="Q1312">
            <v>9.4</v>
          </cell>
          <cell r="R1312">
            <v>1.8</v>
          </cell>
          <cell r="S1312">
            <v>5.5</v>
          </cell>
          <cell r="T1312">
            <v>0.9</v>
          </cell>
          <cell r="U1312">
            <v>0</v>
          </cell>
          <cell r="V1312">
            <v>75.2</v>
          </cell>
          <cell r="W1312">
            <v>0</v>
          </cell>
          <cell r="X1312">
            <v>11</v>
          </cell>
          <cell r="Y1312">
            <v>192</v>
          </cell>
          <cell r="Z1312">
            <v>1150</v>
          </cell>
          <cell r="AA1312">
            <v>0.1</v>
          </cell>
          <cell r="AB1312">
            <v>0.56000000000000005</v>
          </cell>
          <cell r="AC1312">
            <v>0.19</v>
          </cell>
          <cell r="AD1312">
            <v>0.04</v>
          </cell>
          <cell r="AE1312">
            <v>1.4</v>
          </cell>
          <cell r="AF1312">
            <v>2.78</v>
          </cell>
          <cell r="AG1312">
            <v>1.07</v>
          </cell>
          <cell r="AH1312">
            <v>0.27</v>
          </cell>
          <cell r="AI1312">
            <v>0.19</v>
          </cell>
          <cell r="AJ1312">
            <v>9</v>
          </cell>
          <cell r="AK1312">
            <v>22</v>
          </cell>
          <cell r="AL1312">
            <v>1.73</v>
          </cell>
          <cell r="AM1312">
            <v>370</v>
          </cell>
          <cell r="AN1312">
            <v>370</v>
          </cell>
          <cell r="AO1312">
            <v>20</v>
          </cell>
          <cell r="AP1312">
            <v>73</v>
          </cell>
          <cell r="AQ1312">
            <v>16</v>
          </cell>
          <cell r="AR1312">
            <v>0.7</v>
          </cell>
          <cell r="AS1312">
            <v>1</v>
          </cell>
        </row>
        <row r="1313">
          <cell r="A1313">
            <v>206</v>
          </cell>
          <cell r="B1313" t="str">
            <v>Vaca magra estufada com azeite e margarina</v>
          </cell>
          <cell r="C1313" t="str">
            <v>Pratos compostos</v>
          </cell>
          <cell r="D1313" t="str">
            <v>Pratos, incl. refeições prontas a comer (excluindo sopas e saladas)</v>
          </cell>
          <cell r="E1313" t="str">
            <v>Pratos, excluindo pratos  de massa ou arroz, sanduíches e pizza</v>
          </cell>
          <cell r="F1313">
            <v>226</v>
          </cell>
          <cell r="G1313">
            <v>940</v>
          </cell>
          <cell r="H1313">
            <v>14.2</v>
          </cell>
          <cell r="I1313">
            <v>4.9000000000000004</v>
          </cell>
          <cell r="J1313">
            <v>7</v>
          </cell>
          <cell r="K1313">
            <v>1</v>
          </cell>
          <cell r="L1313">
            <v>0.89400000000000002</v>
          </cell>
          <cell r="M1313">
            <v>0.4</v>
          </cell>
          <cell r="N1313">
            <v>1.2</v>
          </cell>
          <cell r="O1313">
            <v>1</v>
          </cell>
          <cell r="P1313">
            <v>0.1</v>
          </cell>
          <cell r="Q1313">
            <v>0.1</v>
          </cell>
          <cell r="R1313">
            <v>0.4</v>
          </cell>
          <cell r="S1313">
            <v>21.8</v>
          </cell>
          <cell r="T1313">
            <v>1.1000000000000001</v>
          </cell>
          <cell r="U1313">
            <v>0.7</v>
          </cell>
          <cell r="V1313">
            <v>59.3</v>
          </cell>
          <cell r="W1313">
            <v>0</v>
          </cell>
          <cell r="X1313">
            <v>69</v>
          </cell>
          <cell r="Y1313">
            <v>25</v>
          </cell>
          <cell r="Z1313">
            <v>94</v>
          </cell>
          <cell r="AA1313">
            <v>0.6</v>
          </cell>
          <cell r="AB1313">
            <v>0.76</v>
          </cell>
          <cell r="AC1313">
            <v>0.06</v>
          </cell>
          <cell r="AD1313">
            <v>0.14000000000000001</v>
          </cell>
          <cell r="AE1313">
            <v>2.5</v>
          </cell>
          <cell r="AF1313">
            <v>8.9700000000000006</v>
          </cell>
          <cell r="AG1313">
            <v>4.5999999999999996</v>
          </cell>
          <cell r="AH1313">
            <v>0.24</v>
          </cell>
          <cell r="AI1313">
            <v>1.2</v>
          </cell>
          <cell r="AJ1313">
            <v>3.6</v>
          </cell>
          <cell r="AK1313">
            <v>7.8</v>
          </cell>
          <cell r="AL1313">
            <v>2.17</v>
          </cell>
          <cell r="AM1313">
            <v>420</v>
          </cell>
          <cell r="AN1313">
            <v>260</v>
          </cell>
          <cell r="AO1313">
            <v>18</v>
          </cell>
          <cell r="AP1313">
            <v>200</v>
          </cell>
          <cell r="AQ1313">
            <v>20</v>
          </cell>
          <cell r="AR1313">
            <v>1.6</v>
          </cell>
          <cell r="AS1313">
            <v>5</v>
          </cell>
        </row>
        <row r="1314">
          <cell r="A1314">
            <v>207</v>
          </cell>
          <cell r="B1314" t="str">
            <v>Vaca magra estufada com margarina</v>
          </cell>
          <cell r="C1314" t="str">
            <v>Pratos compostos</v>
          </cell>
          <cell r="D1314" t="str">
            <v>Pratos, incl. refeições prontas a comer (excluindo sopas e saladas)</v>
          </cell>
          <cell r="E1314" t="str">
            <v>Pratos, excluindo pratos  de massa ou arroz, sanduíches e pizza</v>
          </cell>
          <cell r="F1314">
            <v>220</v>
          </cell>
          <cell r="G1314">
            <v>918</v>
          </cell>
          <cell r="H1314">
            <v>13.6</v>
          </cell>
          <cell r="I1314">
            <v>5.7</v>
          </cell>
          <cell r="J1314">
            <v>5.2</v>
          </cell>
          <cell r="K1314">
            <v>1.4</v>
          </cell>
          <cell r="L1314">
            <v>1.31</v>
          </cell>
          <cell r="M1314">
            <v>0.4</v>
          </cell>
          <cell r="N1314">
            <v>1.2</v>
          </cell>
          <cell r="O1314">
            <v>1</v>
          </cell>
          <cell r="P1314">
            <v>0.1</v>
          </cell>
          <cell r="Q1314">
            <v>0.1</v>
          </cell>
          <cell r="R1314">
            <v>0.4</v>
          </cell>
          <cell r="S1314">
            <v>21.8</v>
          </cell>
          <cell r="T1314">
            <v>1.1000000000000001</v>
          </cell>
          <cell r="U1314">
            <v>0.7</v>
          </cell>
          <cell r="V1314">
            <v>59.8</v>
          </cell>
          <cell r="W1314">
            <v>0</v>
          </cell>
          <cell r="X1314">
            <v>69</v>
          </cell>
          <cell r="Y1314">
            <v>43</v>
          </cell>
          <cell r="Z1314">
            <v>106</v>
          </cell>
          <cell r="AA1314">
            <v>0.6</v>
          </cell>
          <cell r="AB1314">
            <v>0.34</v>
          </cell>
          <cell r="AC1314">
            <v>0.06</v>
          </cell>
          <cell r="AD1314">
            <v>0.14000000000000001</v>
          </cell>
          <cell r="AE1314">
            <v>2.5</v>
          </cell>
          <cell r="AF1314">
            <v>8.9700000000000006</v>
          </cell>
          <cell r="AG1314">
            <v>4.5999999999999996</v>
          </cell>
          <cell r="AH1314">
            <v>0.24</v>
          </cell>
          <cell r="AI1314">
            <v>1.2</v>
          </cell>
          <cell r="AJ1314">
            <v>3.6</v>
          </cell>
          <cell r="AK1314">
            <v>7.8</v>
          </cell>
          <cell r="AL1314">
            <v>2.27</v>
          </cell>
          <cell r="AM1314">
            <v>450</v>
          </cell>
          <cell r="AN1314">
            <v>260</v>
          </cell>
          <cell r="AO1314">
            <v>18</v>
          </cell>
          <cell r="AP1314">
            <v>200</v>
          </cell>
          <cell r="AQ1314">
            <v>20</v>
          </cell>
          <cell r="AR1314">
            <v>1.6</v>
          </cell>
          <cell r="AS1314">
            <v>5</v>
          </cell>
        </row>
        <row r="1315">
          <cell r="A1315">
            <v>205</v>
          </cell>
          <cell r="B1315" t="str">
            <v>Vaca magra estufada com óleo alimentar e margarina</v>
          </cell>
          <cell r="C1315" t="str">
            <v>Pratos compostos</v>
          </cell>
          <cell r="D1315" t="str">
            <v>Pratos, incl. refeições prontas a comer (excluindo sopas e saladas)</v>
          </cell>
          <cell r="E1315" t="str">
            <v>Pratos, excluindo pratos  de massa ou arroz, sanduíches e pizza</v>
          </cell>
          <cell r="F1315">
            <v>226</v>
          </cell>
          <cell r="G1315">
            <v>940</v>
          </cell>
          <cell r="H1315">
            <v>14.2</v>
          </cell>
          <cell r="I1315">
            <v>4.8</v>
          </cell>
          <cell r="J1315">
            <v>5.3</v>
          </cell>
          <cell r="K1315">
            <v>2.7</v>
          </cell>
          <cell r="L1315">
            <v>2.62</v>
          </cell>
          <cell r="M1315">
            <v>0.4</v>
          </cell>
          <cell r="N1315">
            <v>1.2</v>
          </cell>
          <cell r="O1315">
            <v>1</v>
          </cell>
          <cell r="P1315">
            <v>0.1</v>
          </cell>
          <cell r="Q1315">
            <v>0.1</v>
          </cell>
          <cell r="R1315">
            <v>0.4</v>
          </cell>
          <cell r="S1315">
            <v>21.8</v>
          </cell>
          <cell r="T1315">
            <v>1.1000000000000001</v>
          </cell>
          <cell r="U1315">
            <v>0.7</v>
          </cell>
          <cell r="V1315">
            <v>59.3</v>
          </cell>
          <cell r="W1315">
            <v>0</v>
          </cell>
          <cell r="X1315">
            <v>69</v>
          </cell>
          <cell r="Y1315">
            <v>25</v>
          </cell>
          <cell r="Z1315">
            <v>94</v>
          </cell>
          <cell r="AA1315">
            <v>0.6</v>
          </cell>
          <cell r="AB1315">
            <v>2.16</v>
          </cell>
          <cell r="AC1315">
            <v>0.06</v>
          </cell>
          <cell r="AD1315">
            <v>0.14000000000000001</v>
          </cell>
          <cell r="AE1315">
            <v>2.5</v>
          </cell>
          <cell r="AF1315">
            <v>8.9700000000000006</v>
          </cell>
          <cell r="AG1315">
            <v>4.5999999999999996</v>
          </cell>
          <cell r="AH1315">
            <v>0.24</v>
          </cell>
          <cell r="AI1315">
            <v>1.2</v>
          </cell>
          <cell r="AJ1315">
            <v>3.6</v>
          </cell>
          <cell r="AK1315">
            <v>7.8</v>
          </cell>
          <cell r="AL1315">
            <v>2.17</v>
          </cell>
          <cell r="AM1315">
            <v>420</v>
          </cell>
          <cell r="AN1315">
            <v>260</v>
          </cell>
          <cell r="AO1315">
            <v>18</v>
          </cell>
          <cell r="AP1315">
            <v>200</v>
          </cell>
          <cell r="AQ1315">
            <v>20</v>
          </cell>
          <cell r="AR1315">
            <v>1.6</v>
          </cell>
          <cell r="AS1315">
            <v>5</v>
          </cell>
        </row>
        <row r="1316">
          <cell r="A1316">
            <v>200</v>
          </cell>
          <cell r="B1316" t="str">
            <v>Vaca magra estufada, sem molho</v>
          </cell>
          <cell r="C1316" t="str">
            <v>Carne e produtos cárneos</v>
          </cell>
          <cell r="D1316" t="str">
            <v>Carne de mamiferos e de aves</v>
          </cell>
          <cell r="E1316" t="str">
            <v>Carne de mamíferos</v>
          </cell>
          <cell r="F1316">
            <v>234</v>
          </cell>
          <cell r="G1316">
            <v>980</v>
          </cell>
          <cell r="H1316">
            <v>12</v>
          </cell>
          <cell r="I1316">
            <v>4.7</v>
          </cell>
          <cell r="J1316">
            <v>5.4</v>
          </cell>
          <cell r="K1316">
            <v>0.4</v>
          </cell>
          <cell r="L1316">
            <v>0.4</v>
          </cell>
          <cell r="M1316">
            <v>0.5</v>
          </cell>
          <cell r="N1316">
            <v>0</v>
          </cell>
          <cell r="O1316">
            <v>0</v>
          </cell>
          <cell r="P1316">
            <v>0</v>
          </cell>
          <cell r="Q1316">
            <v>0</v>
          </cell>
          <cell r="R1316">
            <v>0</v>
          </cell>
          <cell r="S1316">
            <v>31.5</v>
          </cell>
          <cell r="T1316">
            <v>0.7</v>
          </cell>
          <cell r="U1316">
            <v>0</v>
          </cell>
          <cell r="V1316">
            <v>54.5</v>
          </cell>
          <cell r="W1316">
            <v>0</v>
          </cell>
          <cell r="X1316">
            <v>69</v>
          </cell>
          <cell r="Y1316">
            <v>0</v>
          </cell>
          <cell r="Z1316">
            <v>0</v>
          </cell>
          <cell r="AA1316">
            <v>0.8</v>
          </cell>
          <cell r="AB1316">
            <v>0.11</v>
          </cell>
          <cell r="AC1316">
            <v>0.05</v>
          </cell>
          <cell r="AD1316">
            <v>0.24</v>
          </cell>
          <cell r="AE1316">
            <v>4</v>
          </cell>
          <cell r="AF1316">
            <v>11</v>
          </cell>
          <cell r="AG1316">
            <v>6.7</v>
          </cell>
          <cell r="AH1316">
            <v>0.3</v>
          </cell>
          <cell r="AI1316">
            <v>1.9</v>
          </cell>
          <cell r="AJ1316">
            <v>0</v>
          </cell>
          <cell r="AK1316">
            <v>6.1</v>
          </cell>
          <cell r="AL1316">
            <v>1.56</v>
          </cell>
          <cell r="AM1316">
            <v>260</v>
          </cell>
          <cell r="AN1316">
            <v>320</v>
          </cell>
          <cell r="AO1316">
            <v>16</v>
          </cell>
          <cell r="AP1316">
            <v>310</v>
          </cell>
          <cell r="AQ1316">
            <v>23</v>
          </cell>
          <cell r="AR1316">
            <v>2</v>
          </cell>
          <cell r="AS1316">
            <v>8.3000000000000007</v>
          </cell>
        </row>
        <row r="1317">
          <cell r="A1317">
            <v>70202028</v>
          </cell>
          <cell r="B1317" t="str">
            <v>Vaca meio gorda estufada</v>
          </cell>
          <cell r="C1317" t="str">
            <v>Pratos compostos</v>
          </cell>
          <cell r="D1317" t="str">
            <v>Pratos, incl. refeições prontas a comer (excluindo sopas e saladas)</v>
          </cell>
          <cell r="E1317" t="str">
            <v>Pratos, excluindo pratos  de massa ou arroz, sanduíches e pizza</v>
          </cell>
          <cell r="F1317">
            <v>278</v>
          </cell>
          <cell r="G1317">
            <v>1160</v>
          </cell>
          <cell r="H1317">
            <v>20.2</v>
          </cell>
          <cell r="I1317">
            <v>2</v>
          </cell>
          <cell r="J1317">
            <v>2</v>
          </cell>
          <cell r="K1317">
            <v>2</v>
          </cell>
          <cell r="L1317">
            <v>1.95</v>
          </cell>
          <cell r="M1317">
            <v>2</v>
          </cell>
          <cell r="N1317">
            <v>1.2</v>
          </cell>
          <cell r="O1317">
            <v>1</v>
          </cell>
          <cell r="P1317">
            <v>0.1</v>
          </cell>
          <cell r="Q1317">
            <v>0.1</v>
          </cell>
          <cell r="R1317">
            <v>0.4</v>
          </cell>
          <cell r="S1317">
            <v>21.4</v>
          </cell>
          <cell r="T1317">
            <v>1.1000000000000001</v>
          </cell>
          <cell r="U1317">
            <v>0.7</v>
          </cell>
          <cell r="V1317">
            <v>53.5</v>
          </cell>
          <cell r="W1317">
            <v>0</v>
          </cell>
          <cell r="X1317">
            <v>61</v>
          </cell>
          <cell r="Y1317">
            <v>25</v>
          </cell>
          <cell r="Z1317">
            <v>94</v>
          </cell>
          <cell r="AA1317">
            <v>0.4</v>
          </cell>
          <cell r="AB1317">
            <v>1.48</v>
          </cell>
          <cell r="AC1317">
            <v>7.0000000000000007E-2</v>
          </cell>
          <cell r="AD1317">
            <v>0.13</v>
          </cell>
          <cell r="AE1317">
            <v>2.4</v>
          </cell>
          <cell r="AF1317">
            <v>8.67</v>
          </cell>
          <cell r="AG1317">
            <v>4.5</v>
          </cell>
          <cell r="AH1317">
            <v>0.27</v>
          </cell>
          <cell r="AI1317">
            <v>1.2</v>
          </cell>
          <cell r="AJ1317">
            <v>3.6</v>
          </cell>
          <cell r="AK1317">
            <v>14</v>
          </cell>
          <cell r="AL1317">
            <v>2.25</v>
          </cell>
          <cell r="AM1317">
            <v>410</v>
          </cell>
          <cell r="AN1317">
            <v>240</v>
          </cell>
          <cell r="AO1317">
            <v>18</v>
          </cell>
          <cell r="AP1317">
            <v>200</v>
          </cell>
          <cell r="AQ1317">
            <v>19</v>
          </cell>
          <cell r="AR1317">
            <v>1</v>
          </cell>
          <cell r="AS1317">
            <v>3</v>
          </cell>
        </row>
        <row r="1318">
          <cell r="A1318">
            <v>202</v>
          </cell>
          <cell r="B1318" t="str">
            <v>Vaca meio gorda estufada com azeite e margarina</v>
          </cell>
          <cell r="C1318" t="str">
            <v>Pratos compostos</v>
          </cell>
          <cell r="D1318" t="str">
            <v>Pratos, incl. refeições prontas a comer (excluindo sopas e saladas)</v>
          </cell>
          <cell r="E1318" t="str">
            <v>Pratos, excluindo pratos  de massa ou arroz, sanduíches e pizza</v>
          </cell>
          <cell r="F1318">
            <v>278</v>
          </cell>
          <cell r="G1318">
            <v>1160</v>
          </cell>
          <cell r="H1318">
            <v>20.2</v>
          </cell>
          <cell r="I1318">
            <v>7.2</v>
          </cell>
          <cell r="J1318">
            <v>9.6999999999999993</v>
          </cell>
          <cell r="K1318">
            <v>1.2</v>
          </cell>
          <cell r="L1318">
            <v>1.0900000000000001</v>
          </cell>
          <cell r="M1318">
            <v>0.7</v>
          </cell>
          <cell r="N1318">
            <v>1.2</v>
          </cell>
          <cell r="O1318">
            <v>1</v>
          </cell>
          <cell r="P1318">
            <v>0.1</v>
          </cell>
          <cell r="Q1318">
            <v>0.1</v>
          </cell>
          <cell r="R1318">
            <v>0.4</v>
          </cell>
          <cell r="S1318">
            <v>21.4</v>
          </cell>
          <cell r="T1318">
            <v>1</v>
          </cell>
          <cell r="U1318">
            <v>0.7</v>
          </cell>
          <cell r="V1318">
            <v>53.5</v>
          </cell>
          <cell r="W1318">
            <v>0</v>
          </cell>
          <cell r="X1318">
            <v>61</v>
          </cell>
          <cell r="Y1318">
            <v>25</v>
          </cell>
          <cell r="Z1318">
            <v>94</v>
          </cell>
          <cell r="AA1318">
            <v>0.4</v>
          </cell>
          <cell r="AB1318">
            <v>0.78</v>
          </cell>
          <cell r="AC1318">
            <v>7.0000000000000007E-2</v>
          </cell>
          <cell r="AD1318">
            <v>0.13</v>
          </cell>
          <cell r="AE1318">
            <v>2.4</v>
          </cell>
          <cell r="AF1318">
            <v>8.67</v>
          </cell>
          <cell r="AG1318">
            <v>4.5</v>
          </cell>
          <cell r="AH1318">
            <v>0.27</v>
          </cell>
          <cell r="AI1318">
            <v>1.2</v>
          </cell>
          <cell r="AJ1318">
            <v>3.6</v>
          </cell>
          <cell r="AK1318">
            <v>14</v>
          </cell>
          <cell r="AL1318">
            <v>2.25</v>
          </cell>
          <cell r="AM1318">
            <v>410</v>
          </cell>
          <cell r="AN1318">
            <v>240</v>
          </cell>
          <cell r="AO1318">
            <v>18</v>
          </cell>
          <cell r="AP1318">
            <v>200</v>
          </cell>
          <cell r="AQ1318">
            <v>19</v>
          </cell>
          <cell r="AR1318">
            <v>1</v>
          </cell>
          <cell r="AS1318">
            <v>3</v>
          </cell>
        </row>
        <row r="1319">
          <cell r="A1319">
            <v>204</v>
          </cell>
          <cell r="B1319" t="str">
            <v>Vaca meio gorda estufada com margarina</v>
          </cell>
          <cell r="C1319" t="str">
            <v>Pratos compostos</v>
          </cell>
          <cell r="D1319" t="str">
            <v>Pratos, incl. refeições prontas a comer (excluindo sopas e saladas)</v>
          </cell>
          <cell r="E1319" t="str">
            <v>Pratos, excluindo pratos  de massa ou arroz, sanduíches e pizza</v>
          </cell>
          <cell r="F1319">
            <v>273</v>
          </cell>
          <cell r="G1319">
            <v>1130</v>
          </cell>
          <cell r="H1319">
            <v>19.600000000000001</v>
          </cell>
          <cell r="I1319">
            <v>8</v>
          </cell>
          <cell r="J1319">
            <v>7.9</v>
          </cell>
          <cell r="K1319">
            <v>1.6</v>
          </cell>
          <cell r="L1319">
            <v>1.51</v>
          </cell>
          <cell r="M1319">
            <v>0.7</v>
          </cell>
          <cell r="N1319">
            <v>1.2</v>
          </cell>
          <cell r="O1319">
            <v>1</v>
          </cell>
          <cell r="P1319">
            <v>0.1</v>
          </cell>
          <cell r="Q1319">
            <v>0.1</v>
          </cell>
          <cell r="R1319">
            <v>0.4</v>
          </cell>
          <cell r="S1319">
            <v>21.4</v>
          </cell>
          <cell r="T1319">
            <v>1.1000000000000001</v>
          </cell>
          <cell r="U1319">
            <v>0.7</v>
          </cell>
          <cell r="V1319">
            <v>54</v>
          </cell>
          <cell r="W1319">
            <v>0</v>
          </cell>
          <cell r="X1319">
            <v>61</v>
          </cell>
          <cell r="Y1319">
            <v>43</v>
          </cell>
          <cell r="Z1319">
            <v>106</v>
          </cell>
          <cell r="AA1319">
            <v>0.4</v>
          </cell>
          <cell r="AB1319">
            <v>0.36</v>
          </cell>
          <cell r="AC1319">
            <v>7.0000000000000007E-2</v>
          </cell>
          <cell r="AD1319">
            <v>0.13</v>
          </cell>
          <cell r="AE1319">
            <v>2.4</v>
          </cell>
          <cell r="AF1319">
            <v>8.67</v>
          </cell>
          <cell r="AG1319">
            <v>4.5</v>
          </cell>
          <cell r="AH1319">
            <v>0.27</v>
          </cell>
          <cell r="AI1319">
            <v>1.2</v>
          </cell>
          <cell r="AJ1319">
            <v>3.6</v>
          </cell>
          <cell r="AK1319">
            <v>14</v>
          </cell>
          <cell r="AL1319">
            <v>2.35</v>
          </cell>
          <cell r="AM1319">
            <v>450</v>
          </cell>
          <cell r="AN1319">
            <v>240</v>
          </cell>
          <cell r="AO1319">
            <v>18</v>
          </cell>
          <cell r="AP1319">
            <v>200</v>
          </cell>
          <cell r="AQ1319">
            <v>19</v>
          </cell>
          <cell r="AR1319">
            <v>1</v>
          </cell>
          <cell r="AS1319">
            <v>3.1</v>
          </cell>
        </row>
        <row r="1320">
          <cell r="A1320">
            <v>203</v>
          </cell>
          <cell r="B1320" t="str">
            <v>Vaca meio gorda estufada com óleo alimentar e margarina</v>
          </cell>
          <cell r="C1320" t="str">
            <v>Pratos compostos</v>
          </cell>
          <cell r="D1320" t="str">
            <v>Pratos, incl. refeições prontas a comer (excluindo sopas e saladas)</v>
          </cell>
          <cell r="E1320" t="str">
            <v>Pratos, excluindo pratos  de massa ou arroz, sanduíches e pizza</v>
          </cell>
          <cell r="F1320">
            <v>278</v>
          </cell>
          <cell r="G1320">
            <v>1160</v>
          </cell>
          <cell r="H1320">
            <v>20.2</v>
          </cell>
          <cell r="I1320">
            <v>7.1</v>
          </cell>
          <cell r="J1320">
            <v>8</v>
          </cell>
          <cell r="K1320">
            <v>2.9</v>
          </cell>
          <cell r="L1320">
            <v>2.81</v>
          </cell>
          <cell r="M1320">
            <v>0.7</v>
          </cell>
          <cell r="N1320">
            <v>1.2</v>
          </cell>
          <cell r="O1320">
            <v>1</v>
          </cell>
          <cell r="P1320">
            <v>0.1</v>
          </cell>
          <cell r="Q1320">
            <v>0.1</v>
          </cell>
          <cell r="R1320">
            <v>0.4</v>
          </cell>
          <cell r="S1320">
            <v>21.4</v>
          </cell>
          <cell r="T1320">
            <v>1</v>
          </cell>
          <cell r="U1320">
            <v>0.7</v>
          </cell>
          <cell r="V1320">
            <v>53.5</v>
          </cell>
          <cell r="W1320">
            <v>0</v>
          </cell>
          <cell r="X1320">
            <v>61</v>
          </cell>
          <cell r="Y1320">
            <v>25</v>
          </cell>
          <cell r="Z1320">
            <v>94</v>
          </cell>
          <cell r="AA1320">
            <v>0.4</v>
          </cell>
          <cell r="AB1320">
            <v>2.1800000000000002</v>
          </cell>
          <cell r="AC1320">
            <v>7.0000000000000007E-2</v>
          </cell>
          <cell r="AD1320">
            <v>0.13</v>
          </cell>
          <cell r="AE1320">
            <v>2.4</v>
          </cell>
          <cell r="AF1320">
            <v>8.67</v>
          </cell>
          <cell r="AG1320">
            <v>4.5</v>
          </cell>
          <cell r="AH1320">
            <v>0.27</v>
          </cell>
          <cell r="AI1320">
            <v>1.2</v>
          </cell>
          <cell r="AJ1320">
            <v>3.6</v>
          </cell>
          <cell r="AK1320">
            <v>14</v>
          </cell>
          <cell r="AL1320">
            <v>2.25</v>
          </cell>
          <cell r="AM1320">
            <v>410</v>
          </cell>
          <cell r="AN1320">
            <v>240</v>
          </cell>
          <cell r="AO1320">
            <v>18</v>
          </cell>
          <cell r="AP1320">
            <v>200</v>
          </cell>
          <cell r="AQ1320">
            <v>19</v>
          </cell>
          <cell r="AR1320">
            <v>1</v>
          </cell>
          <cell r="AS1320">
            <v>3</v>
          </cell>
        </row>
        <row r="1321">
          <cell r="A1321">
            <v>201</v>
          </cell>
          <cell r="B1321" t="str">
            <v>Vaca meio gorda estufada, sem molho</v>
          </cell>
          <cell r="C1321" t="str">
            <v>Carne e produtos cárneos</v>
          </cell>
          <cell r="D1321" t="str">
            <v>Carne de mamiferos e de aves</v>
          </cell>
          <cell r="E1321" t="str">
            <v>Carne de mamíferos</v>
          </cell>
          <cell r="F1321">
            <v>280</v>
          </cell>
          <cell r="G1321">
            <v>1170</v>
          </cell>
          <cell r="H1321">
            <v>17</v>
          </cell>
          <cell r="I1321">
            <v>6.5</v>
          </cell>
          <cell r="J1321">
            <v>7.6</v>
          </cell>
          <cell r="K1321">
            <v>0.5</v>
          </cell>
          <cell r="L1321">
            <v>0.5</v>
          </cell>
          <cell r="M1321">
            <v>0.8</v>
          </cell>
          <cell r="N1321">
            <v>0</v>
          </cell>
          <cell r="O1321">
            <v>0</v>
          </cell>
          <cell r="P1321">
            <v>0</v>
          </cell>
          <cell r="Q1321">
            <v>0</v>
          </cell>
          <cell r="R1321">
            <v>0</v>
          </cell>
          <cell r="S1321">
            <v>31.8</v>
          </cell>
          <cell r="T1321">
            <v>0.6</v>
          </cell>
          <cell r="U1321">
            <v>0</v>
          </cell>
          <cell r="V1321">
            <v>48.8</v>
          </cell>
          <cell r="W1321">
            <v>0</v>
          </cell>
          <cell r="X1321">
            <v>99</v>
          </cell>
          <cell r="Y1321">
            <v>0</v>
          </cell>
          <cell r="Z1321">
            <v>0</v>
          </cell>
          <cell r="AA1321">
            <v>0.6</v>
          </cell>
          <cell r="AB1321">
            <v>0.13</v>
          </cell>
          <cell r="AC1321">
            <v>7.0000000000000007E-2</v>
          </cell>
          <cell r="AD1321">
            <v>0.24</v>
          </cell>
          <cell r="AE1321">
            <v>3.9</v>
          </cell>
          <cell r="AF1321">
            <v>11</v>
          </cell>
          <cell r="AG1321">
            <v>6.8</v>
          </cell>
          <cell r="AH1321">
            <v>0.35</v>
          </cell>
          <cell r="AI1321">
            <v>2</v>
          </cell>
          <cell r="AJ1321">
            <v>0</v>
          </cell>
          <cell r="AK1321">
            <v>16</v>
          </cell>
          <cell r="AL1321">
            <v>1.9</v>
          </cell>
          <cell r="AM1321">
            <v>250</v>
          </cell>
          <cell r="AN1321">
            <v>290</v>
          </cell>
          <cell r="AO1321">
            <v>18</v>
          </cell>
          <cell r="AP1321">
            <v>330</v>
          </cell>
          <cell r="AQ1321">
            <v>22</v>
          </cell>
          <cell r="AR1321">
            <v>1.1000000000000001</v>
          </cell>
          <cell r="AS1321">
            <v>5.2</v>
          </cell>
        </row>
        <row r="1322">
          <cell r="A1322">
            <v>196</v>
          </cell>
          <cell r="B1322" t="str">
            <v>Vaca para assar crua</v>
          </cell>
          <cell r="C1322" t="str">
            <v>Carne e produtos cárneos</v>
          </cell>
          <cell r="D1322" t="str">
            <v>Carne de mamiferos e de aves</v>
          </cell>
          <cell r="E1322" t="str">
            <v>Carne de mamíferos</v>
          </cell>
          <cell r="F1322">
            <v>174</v>
          </cell>
          <cell r="G1322">
            <v>726</v>
          </cell>
          <cell r="H1322">
            <v>10.7</v>
          </cell>
          <cell r="I1322">
            <v>4.0999999999999996</v>
          </cell>
          <cell r="J1322">
            <v>4.8</v>
          </cell>
          <cell r="K1322">
            <v>0.4</v>
          </cell>
          <cell r="L1322">
            <v>0.3</v>
          </cell>
          <cell r="M1322">
            <v>0.5</v>
          </cell>
          <cell r="N1322">
            <v>0</v>
          </cell>
          <cell r="O1322">
            <v>0</v>
          </cell>
          <cell r="P1322">
            <v>0</v>
          </cell>
          <cell r="Q1322">
            <v>0</v>
          </cell>
          <cell r="R1322">
            <v>0</v>
          </cell>
          <cell r="S1322">
            <v>19.399999999999999</v>
          </cell>
          <cell r="T1322">
            <v>0.2</v>
          </cell>
          <cell r="U1322">
            <v>0</v>
          </cell>
          <cell r="V1322">
            <v>68.2</v>
          </cell>
          <cell r="W1322">
            <v>0</v>
          </cell>
          <cell r="X1322">
            <v>61</v>
          </cell>
          <cell r="Y1322">
            <v>0</v>
          </cell>
          <cell r="Z1322">
            <v>0</v>
          </cell>
          <cell r="AA1322">
            <v>0.4</v>
          </cell>
          <cell r="AB1322">
            <v>0.04</v>
          </cell>
          <cell r="AC1322">
            <v>0.08</v>
          </cell>
          <cell r="AD1322">
            <v>0.15</v>
          </cell>
          <cell r="AE1322">
            <v>3.5</v>
          </cell>
          <cell r="AF1322">
            <v>7.6</v>
          </cell>
          <cell r="AG1322">
            <v>4.0999999999999996</v>
          </cell>
          <cell r="AH1322">
            <v>0.43</v>
          </cell>
          <cell r="AI1322">
            <v>2</v>
          </cell>
          <cell r="AJ1322">
            <v>0</v>
          </cell>
          <cell r="AK1322">
            <v>22</v>
          </cell>
          <cell r="AL1322">
            <v>0.7</v>
          </cell>
          <cell r="AM1322">
            <v>67</v>
          </cell>
          <cell r="AN1322">
            <v>340</v>
          </cell>
          <cell r="AO1322">
            <v>14</v>
          </cell>
          <cell r="AP1322">
            <v>220</v>
          </cell>
          <cell r="AQ1322">
            <v>22</v>
          </cell>
          <cell r="AR1322">
            <v>1.8</v>
          </cell>
          <cell r="AS1322">
            <v>3.5</v>
          </cell>
        </row>
        <row r="1323">
          <cell r="A1323">
            <v>197</v>
          </cell>
          <cell r="B1323" t="str">
            <v>Vaca para cozer ou estufar magra crua</v>
          </cell>
          <cell r="C1323" t="str">
            <v>Carne e produtos cárneos</v>
          </cell>
          <cell r="D1323" t="str">
            <v>Carne de mamiferos e de aves</v>
          </cell>
          <cell r="E1323" t="str">
            <v>Carne de mamíferos</v>
          </cell>
          <cell r="F1323">
            <v>175</v>
          </cell>
          <cell r="G1323">
            <v>732</v>
          </cell>
          <cell r="H1323">
            <v>9.8000000000000007</v>
          </cell>
          <cell r="I1323">
            <v>3.8</v>
          </cell>
          <cell r="J1323">
            <v>4.4000000000000004</v>
          </cell>
          <cell r="K1323">
            <v>0.3</v>
          </cell>
          <cell r="L1323">
            <v>0.3</v>
          </cell>
          <cell r="M1323">
            <v>0.4</v>
          </cell>
          <cell r="N1323">
            <v>0</v>
          </cell>
          <cell r="O1323">
            <v>0</v>
          </cell>
          <cell r="P1323">
            <v>0</v>
          </cell>
          <cell r="Q1323">
            <v>0</v>
          </cell>
          <cell r="R1323">
            <v>0</v>
          </cell>
          <cell r="S1323">
            <v>21.7</v>
          </cell>
          <cell r="T1323">
            <v>0.2</v>
          </cell>
          <cell r="U1323">
            <v>0</v>
          </cell>
          <cell r="V1323">
            <v>67.400000000000006</v>
          </cell>
          <cell r="W1323">
            <v>0</v>
          </cell>
          <cell r="X1323">
            <v>69</v>
          </cell>
          <cell r="Y1323">
            <v>0</v>
          </cell>
          <cell r="Z1323">
            <v>0</v>
          </cell>
          <cell r="AA1323">
            <v>0.7</v>
          </cell>
          <cell r="AB1323">
            <v>0.09</v>
          </cell>
          <cell r="AC1323">
            <v>7.0000000000000007E-2</v>
          </cell>
          <cell r="AD1323">
            <v>0.18</v>
          </cell>
          <cell r="AE1323">
            <v>4.2</v>
          </cell>
          <cell r="AF1323">
            <v>8.8000000000000007</v>
          </cell>
          <cell r="AG1323">
            <v>4.5999999999999996</v>
          </cell>
          <cell r="AH1323">
            <v>0.42</v>
          </cell>
          <cell r="AI1323">
            <v>2</v>
          </cell>
          <cell r="AJ1323">
            <v>0</v>
          </cell>
          <cell r="AK1323">
            <v>6</v>
          </cell>
          <cell r="AL1323">
            <v>1.02</v>
          </cell>
          <cell r="AM1323">
            <v>66</v>
          </cell>
          <cell r="AN1323">
            <v>340</v>
          </cell>
          <cell r="AO1323">
            <v>12</v>
          </cell>
          <cell r="AP1323">
            <v>250</v>
          </cell>
          <cell r="AQ1323">
            <v>20</v>
          </cell>
          <cell r="AR1323">
            <v>1.3</v>
          </cell>
          <cell r="AS1323">
            <v>5.3</v>
          </cell>
        </row>
        <row r="1324">
          <cell r="A1324">
            <v>198</v>
          </cell>
          <cell r="B1324" t="str">
            <v>Vaca para cozer ou estufar meio gorda crua</v>
          </cell>
          <cell r="C1324" t="str">
            <v>Carne e produtos cárneos</v>
          </cell>
          <cell r="D1324" t="str">
            <v>Carne de mamiferos e de aves</v>
          </cell>
          <cell r="E1324" t="str">
            <v>Carne de mamíferos</v>
          </cell>
          <cell r="F1324">
            <v>227</v>
          </cell>
          <cell r="G1324">
            <v>947</v>
          </cell>
          <cell r="H1324">
            <v>15.8</v>
          </cell>
          <cell r="I1324">
            <v>6.1</v>
          </cell>
          <cell r="J1324">
            <v>7.1</v>
          </cell>
          <cell r="K1324">
            <v>0.5</v>
          </cell>
          <cell r="L1324">
            <v>0.5</v>
          </cell>
          <cell r="M1324">
            <v>0.7</v>
          </cell>
          <cell r="N1324">
            <v>0</v>
          </cell>
          <cell r="O1324">
            <v>0</v>
          </cell>
          <cell r="P1324">
            <v>0</v>
          </cell>
          <cell r="Q1324">
            <v>0</v>
          </cell>
          <cell r="R1324">
            <v>0</v>
          </cell>
          <cell r="S1324">
            <v>21.3</v>
          </cell>
          <cell r="T1324">
            <v>0.1</v>
          </cell>
          <cell r="U1324">
            <v>0</v>
          </cell>
          <cell r="V1324">
            <v>61.5</v>
          </cell>
          <cell r="W1324">
            <v>0</v>
          </cell>
          <cell r="X1324">
            <v>61</v>
          </cell>
          <cell r="Y1324">
            <v>0</v>
          </cell>
          <cell r="Z1324">
            <v>0</v>
          </cell>
          <cell r="AA1324">
            <v>0.5</v>
          </cell>
          <cell r="AB1324">
            <v>0.11</v>
          </cell>
          <cell r="AC1324">
            <v>0.1</v>
          </cell>
          <cell r="AD1324">
            <v>0.17</v>
          </cell>
          <cell r="AE1324">
            <v>4</v>
          </cell>
          <cell r="AF1324">
            <v>8.5</v>
          </cell>
          <cell r="AG1324">
            <v>4.5</v>
          </cell>
          <cell r="AH1324">
            <v>0.48</v>
          </cell>
          <cell r="AI1324">
            <v>2</v>
          </cell>
          <cell r="AJ1324">
            <v>0</v>
          </cell>
          <cell r="AK1324">
            <v>15</v>
          </cell>
          <cell r="AL1324">
            <v>1.1000000000000001</v>
          </cell>
          <cell r="AM1324">
            <v>53</v>
          </cell>
          <cell r="AN1324">
            <v>300</v>
          </cell>
          <cell r="AO1324">
            <v>13</v>
          </cell>
          <cell r="AP1324">
            <v>250</v>
          </cell>
          <cell r="AQ1324">
            <v>19</v>
          </cell>
          <cell r="AR1324">
            <v>0.7</v>
          </cell>
          <cell r="AS1324">
            <v>3.2</v>
          </cell>
        </row>
        <row r="1325">
          <cell r="A1325">
            <v>1900000003</v>
          </cell>
          <cell r="B1325" t="str">
            <v>Veado cru</v>
          </cell>
          <cell r="C1325" t="str">
            <v>Carne e produtos cárneos</v>
          </cell>
          <cell r="D1325" t="str">
            <v>Carne de mamiferos e de aves</v>
          </cell>
          <cell r="E1325" t="str">
            <v>Carne de mamíferos</v>
          </cell>
          <cell r="F1325">
            <v>112</v>
          </cell>
          <cell r="G1325">
            <v>474</v>
          </cell>
          <cell r="H1325">
            <v>3.3</v>
          </cell>
          <cell r="I1325">
            <v>1.5</v>
          </cell>
          <cell r="J1325">
            <v>1.4</v>
          </cell>
          <cell r="K1325">
            <v>0.2</v>
          </cell>
          <cell r="L1325">
            <v>0.1</v>
          </cell>
          <cell r="M1325">
            <v>0.2</v>
          </cell>
          <cell r="N1325">
            <v>0</v>
          </cell>
          <cell r="O1325">
            <v>0</v>
          </cell>
          <cell r="P1325">
            <v>0</v>
          </cell>
          <cell r="Q1325">
            <v>0</v>
          </cell>
          <cell r="R1325">
            <v>0</v>
          </cell>
          <cell r="S1325">
            <v>20.6</v>
          </cell>
          <cell r="T1325">
            <v>0.2</v>
          </cell>
          <cell r="U1325">
            <v>0</v>
          </cell>
          <cell r="V1325">
            <v>74.900000000000006</v>
          </cell>
          <cell r="W1325">
            <v>0</v>
          </cell>
          <cell r="X1325">
            <v>50</v>
          </cell>
          <cell r="Y1325">
            <v>0</v>
          </cell>
          <cell r="Z1325">
            <v>0</v>
          </cell>
          <cell r="AA1325">
            <v>0.5</v>
          </cell>
          <cell r="AB1325">
            <v>0.13</v>
          </cell>
          <cell r="AC1325">
            <v>0.25</v>
          </cell>
          <cell r="AD1325">
            <v>0.25</v>
          </cell>
          <cell r="AE1325">
            <v>3.4</v>
          </cell>
          <cell r="AF1325">
            <v>7.9</v>
          </cell>
          <cell r="AG1325">
            <v>4.5</v>
          </cell>
          <cell r="AH1325">
            <v>0.3</v>
          </cell>
          <cell r="AI1325">
            <v>1</v>
          </cell>
          <cell r="AJ1325">
            <v>0</v>
          </cell>
          <cell r="AK1325">
            <v>5</v>
          </cell>
          <cell r="AL1325">
            <v>1.1000000000000001</v>
          </cell>
          <cell r="AM1325">
            <v>62</v>
          </cell>
          <cell r="AN1325">
            <v>310</v>
          </cell>
          <cell r="AO1325">
            <v>10</v>
          </cell>
          <cell r="AP1325">
            <v>200</v>
          </cell>
          <cell r="AQ1325">
            <v>21</v>
          </cell>
          <cell r="AR1325">
            <v>2.2999999999999998</v>
          </cell>
          <cell r="AS1325">
            <v>3.2</v>
          </cell>
          <cell r="AU1325">
            <v>0.6</v>
          </cell>
        </row>
        <row r="1326">
          <cell r="A1326">
            <v>1900000098</v>
          </cell>
          <cell r="B1326" t="str">
            <v>Vieira, crua</v>
          </cell>
          <cell r="C1326" t="str">
            <v>Peixes, mariscos, anfíbios, répteis e invertebrados</v>
          </cell>
          <cell r="D1326" t="str">
            <v>Moluscos</v>
          </cell>
          <cell r="E1326" t="str">
            <v>Vieiras, pectens</v>
          </cell>
          <cell r="F1326">
            <v>83</v>
          </cell>
          <cell r="G1326">
            <v>351</v>
          </cell>
          <cell r="H1326">
            <v>1</v>
          </cell>
          <cell r="I1326">
            <v>0.2</v>
          </cell>
          <cell r="J1326">
            <v>0.1</v>
          </cell>
          <cell r="K1326">
            <v>0.3</v>
          </cell>
          <cell r="L1326">
            <v>0</v>
          </cell>
          <cell r="M1326">
            <v>0</v>
          </cell>
          <cell r="N1326">
            <v>0</v>
          </cell>
          <cell r="O1326">
            <v>0</v>
          </cell>
          <cell r="P1326">
            <v>0</v>
          </cell>
          <cell r="Q1326">
            <v>0</v>
          </cell>
          <cell r="R1326">
            <v>0</v>
          </cell>
          <cell r="S1326">
            <v>18.5</v>
          </cell>
          <cell r="T1326">
            <v>0.4</v>
          </cell>
          <cell r="U1326">
            <v>0</v>
          </cell>
          <cell r="V1326">
            <v>79.099999999999994</v>
          </cell>
          <cell r="W1326">
            <v>0</v>
          </cell>
          <cell r="X1326"/>
          <cell r="Y1326">
            <v>4</v>
          </cell>
          <cell r="Z1326">
            <v>0</v>
          </cell>
          <cell r="AA1326">
            <v>4.2</v>
          </cell>
          <cell r="AB1326">
            <v>0.86</v>
          </cell>
          <cell r="AC1326">
            <v>0.02</v>
          </cell>
          <cell r="AD1326">
            <v>0.1</v>
          </cell>
          <cell r="AE1326">
            <v>1.9</v>
          </cell>
          <cell r="AF1326">
            <v>4.4000000000000004</v>
          </cell>
          <cell r="AG1326">
            <v>2.5</v>
          </cell>
          <cell r="AH1326">
            <v>0.09</v>
          </cell>
          <cell r="AI1326">
            <v>2.9</v>
          </cell>
          <cell r="AJ1326">
            <v>0</v>
          </cell>
          <cell r="AK1326">
            <v>14</v>
          </cell>
          <cell r="AL1326">
            <v>2.9</v>
          </cell>
          <cell r="AM1326">
            <v>160</v>
          </cell>
          <cell r="AN1326">
            <v>320</v>
          </cell>
          <cell r="AO1326"/>
          <cell r="AP1326">
            <v>230</v>
          </cell>
          <cell r="AQ1326">
            <v>29</v>
          </cell>
          <cell r="AR1326">
            <v>1.5</v>
          </cell>
          <cell r="AS1326">
            <v>1.6</v>
          </cell>
          <cell r="AT1326">
            <v>36</v>
          </cell>
          <cell r="AU1326">
            <v>35</v>
          </cell>
        </row>
        <row r="1327">
          <cell r="A1327">
            <v>314</v>
          </cell>
          <cell r="B1327" t="str">
            <v>Vinagre</v>
          </cell>
          <cell r="C1327" t="str">
            <v>Temperos, molhos e condimentos</v>
          </cell>
          <cell r="D1327" t="str">
            <v>Condimentos (incluindo formatos de mesa)</v>
          </cell>
          <cell r="E1327" t="str">
            <v>Vinagre</v>
          </cell>
          <cell r="F1327">
            <v>22</v>
          </cell>
          <cell r="G1327">
            <v>93</v>
          </cell>
          <cell r="H1327">
            <v>0</v>
          </cell>
          <cell r="I1327">
            <v>0</v>
          </cell>
          <cell r="J1327">
            <v>0</v>
          </cell>
          <cell r="K1327">
            <v>0</v>
          </cell>
          <cell r="L1327">
            <v>0</v>
          </cell>
          <cell r="M1327">
            <v>0</v>
          </cell>
          <cell r="N1327">
            <v>0.6</v>
          </cell>
          <cell r="O1327">
            <v>0.6</v>
          </cell>
          <cell r="P1327">
            <v>0</v>
          </cell>
          <cell r="Q1327">
            <v>0</v>
          </cell>
          <cell r="R1327">
            <v>0</v>
          </cell>
          <cell r="S1327">
            <v>0.3</v>
          </cell>
          <cell r="T1327">
            <v>0</v>
          </cell>
          <cell r="U1327">
            <v>0</v>
          </cell>
          <cell r="V1327">
            <v>93</v>
          </cell>
          <cell r="W1327">
            <v>6</v>
          </cell>
          <cell r="X1327">
            <v>0</v>
          </cell>
          <cell r="Y1327">
            <v>0</v>
          </cell>
          <cell r="Z1327">
            <v>0</v>
          </cell>
          <cell r="AA1327">
            <v>0</v>
          </cell>
          <cell r="AB1327">
            <v>0</v>
          </cell>
          <cell r="AC1327">
            <v>0</v>
          </cell>
          <cell r="AD1327">
            <v>0</v>
          </cell>
          <cell r="AE1327">
            <v>0</v>
          </cell>
          <cell r="AF1327">
            <v>0</v>
          </cell>
          <cell r="AG1327">
            <v>0</v>
          </cell>
          <cell r="AH1327">
            <v>0</v>
          </cell>
          <cell r="AI1327">
            <v>0</v>
          </cell>
          <cell r="AJ1327">
            <v>0</v>
          </cell>
          <cell r="AK1327">
            <v>0</v>
          </cell>
          <cell r="AL1327">
            <v>0.2</v>
          </cell>
          <cell r="AM1327">
            <v>16</v>
          </cell>
          <cell r="AN1327">
            <v>57</v>
          </cell>
          <cell r="AO1327">
            <v>14</v>
          </cell>
          <cell r="AP1327">
            <v>6</v>
          </cell>
          <cell r="AQ1327">
            <v>5</v>
          </cell>
          <cell r="AR1327">
            <v>0.3</v>
          </cell>
          <cell r="AS1327">
            <v>0.1</v>
          </cell>
        </row>
        <row r="1328">
          <cell r="A1328" t="str">
            <v>MD1</v>
          </cell>
          <cell r="B1328" t="str">
            <v>Vinagre balsâmico</v>
          </cell>
          <cell r="C1328" t="str">
            <v>Temperos, molhos e condimentos</v>
          </cell>
          <cell r="D1328" t="str">
            <v>Condimentos (incluindo formatos de mesa)</v>
          </cell>
          <cell r="E1328" t="str">
            <v>Vinagre</v>
          </cell>
          <cell r="F1328">
            <v>79</v>
          </cell>
          <cell r="G1328">
            <v>337</v>
          </cell>
          <cell r="H1328">
            <v>0</v>
          </cell>
          <cell r="I1328">
            <v>0</v>
          </cell>
          <cell r="J1328">
            <v>0</v>
          </cell>
          <cell r="K1328">
            <v>0</v>
          </cell>
          <cell r="L1328">
            <v>0</v>
          </cell>
          <cell r="M1328">
            <v>0</v>
          </cell>
          <cell r="N1328">
            <v>15.27</v>
          </cell>
          <cell r="O1328">
            <v>15.27</v>
          </cell>
          <cell r="P1328">
            <v>0</v>
          </cell>
          <cell r="Q1328">
            <v>0</v>
          </cell>
          <cell r="R1328">
            <v>0</v>
          </cell>
          <cell r="S1328">
            <v>0.1</v>
          </cell>
          <cell r="T1328">
            <v>0.06</v>
          </cell>
          <cell r="U1328">
            <v>0</v>
          </cell>
          <cell r="V1328">
            <v>0</v>
          </cell>
          <cell r="W1328">
            <v>0</v>
          </cell>
          <cell r="X1328">
            <v>0</v>
          </cell>
          <cell r="Y1328">
            <v>0</v>
          </cell>
          <cell r="Z1328">
            <v>0</v>
          </cell>
          <cell r="AA1328">
            <v>0</v>
          </cell>
          <cell r="AB1328">
            <v>0</v>
          </cell>
          <cell r="AC1328">
            <v>0</v>
          </cell>
          <cell r="AD1328">
            <v>0</v>
          </cell>
          <cell r="AE1328">
            <v>0</v>
          </cell>
          <cell r="AF1328">
            <v>0</v>
          </cell>
          <cell r="AG1328">
            <v>0</v>
          </cell>
          <cell r="AH1328">
            <v>0</v>
          </cell>
          <cell r="AI1328">
            <v>0</v>
          </cell>
          <cell r="AJ1328">
            <v>0</v>
          </cell>
          <cell r="AK1328">
            <v>0</v>
          </cell>
          <cell r="AL1328">
            <v>0</v>
          </cell>
          <cell r="AM1328">
            <v>0</v>
          </cell>
          <cell r="AN1328">
            <v>0</v>
          </cell>
          <cell r="AO1328">
            <v>0</v>
          </cell>
          <cell r="AP1328">
            <v>0</v>
          </cell>
          <cell r="AQ1328">
            <v>0</v>
          </cell>
          <cell r="AR1328">
            <v>0</v>
          </cell>
          <cell r="AS1328">
            <v>0</v>
          </cell>
          <cell r="AT1328">
            <v>0</v>
          </cell>
          <cell r="AU1328">
            <v>0</v>
          </cell>
        </row>
        <row r="1329">
          <cell r="A1329">
            <v>719</v>
          </cell>
          <cell r="B1329" t="str">
            <v>Vinho espumante doce</v>
          </cell>
          <cell r="C1329" t="str">
            <v>Bebidas alcoólicas</v>
          </cell>
          <cell r="D1329" t="str">
            <v>Vinho e bebidas similares</v>
          </cell>
          <cell r="E1329" t="str">
            <v>Vinho</v>
          </cell>
          <cell r="F1329">
            <v>110</v>
          </cell>
          <cell r="G1329">
            <v>461</v>
          </cell>
          <cell r="H1329">
            <v>0</v>
          </cell>
          <cell r="I1329">
            <v>0</v>
          </cell>
          <cell r="J1329">
            <v>0</v>
          </cell>
          <cell r="K1329">
            <v>0</v>
          </cell>
          <cell r="L1329">
            <v>0</v>
          </cell>
          <cell r="M1329">
            <v>0</v>
          </cell>
          <cell r="N1329">
            <v>12</v>
          </cell>
          <cell r="O1329">
            <v>12</v>
          </cell>
          <cell r="P1329">
            <v>0</v>
          </cell>
          <cell r="Q1329">
            <v>0</v>
          </cell>
          <cell r="R1329">
            <v>0</v>
          </cell>
          <cell r="S1329">
            <v>0.1</v>
          </cell>
          <cell r="T1329">
            <v>0</v>
          </cell>
          <cell r="U1329">
            <v>8.8000000000000007</v>
          </cell>
          <cell r="V1329">
            <v>78</v>
          </cell>
          <cell r="W1329">
            <v>0</v>
          </cell>
          <cell r="X1329">
            <v>0</v>
          </cell>
          <cell r="Y1329">
            <v>0</v>
          </cell>
          <cell r="Z1329">
            <v>0</v>
          </cell>
          <cell r="AA1329">
            <v>0</v>
          </cell>
          <cell r="AB1329">
            <v>0</v>
          </cell>
          <cell r="AC1329">
            <v>0</v>
          </cell>
          <cell r="AD1329">
            <v>0</v>
          </cell>
          <cell r="AE1329">
            <v>0.1</v>
          </cell>
          <cell r="AF1329">
            <v>0.1</v>
          </cell>
          <cell r="AG1329">
            <v>0</v>
          </cell>
          <cell r="AH1329">
            <v>0.02</v>
          </cell>
          <cell r="AI1329">
            <v>0</v>
          </cell>
          <cell r="AJ1329">
            <v>0</v>
          </cell>
          <cell r="AK1329">
            <v>0</v>
          </cell>
          <cell r="AL1329">
            <v>0.2</v>
          </cell>
          <cell r="AM1329">
            <v>4</v>
          </cell>
          <cell r="AN1329">
            <v>51</v>
          </cell>
          <cell r="AO1329">
            <v>15</v>
          </cell>
          <cell r="AP1329">
            <v>10</v>
          </cell>
          <cell r="AQ1329">
            <v>8</v>
          </cell>
          <cell r="AR1329">
            <v>0.8</v>
          </cell>
          <cell r="AS1329">
            <v>0</v>
          </cell>
        </row>
        <row r="1330">
          <cell r="A1330">
            <v>718</v>
          </cell>
          <cell r="B1330" t="str">
            <v>Vinho espumante extra bruto</v>
          </cell>
          <cell r="C1330" t="str">
            <v>Bebidas alcoólicas</v>
          </cell>
          <cell r="D1330" t="str">
            <v>Vinho e bebidas similares</v>
          </cell>
          <cell r="E1330" t="str">
            <v>Vinho</v>
          </cell>
          <cell r="F1330">
            <v>69</v>
          </cell>
          <cell r="G1330">
            <v>288</v>
          </cell>
          <cell r="H1330">
            <v>0</v>
          </cell>
          <cell r="I1330">
            <v>0</v>
          </cell>
          <cell r="J1330">
            <v>0</v>
          </cell>
          <cell r="K1330">
            <v>0</v>
          </cell>
          <cell r="L1330">
            <v>0</v>
          </cell>
          <cell r="M1330">
            <v>0</v>
          </cell>
          <cell r="N1330">
            <v>0.1</v>
          </cell>
          <cell r="O1330">
            <v>0.1</v>
          </cell>
          <cell r="P1330">
            <v>0</v>
          </cell>
          <cell r="Q1330">
            <v>0</v>
          </cell>
          <cell r="R1330">
            <v>0</v>
          </cell>
          <cell r="S1330">
            <v>0.1</v>
          </cell>
          <cell r="T1330">
            <v>0</v>
          </cell>
          <cell r="U1330">
            <v>9.8000000000000007</v>
          </cell>
          <cell r="V1330">
            <v>88.9</v>
          </cell>
          <cell r="W1330">
            <v>0</v>
          </cell>
          <cell r="X1330">
            <v>0</v>
          </cell>
          <cell r="Y1330">
            <v>0</v>
          </cell>
          <cell r="Z1330">
            <v>0</v>
          </cell>
          <cell r="AA1330">
            <v>0</v>
          </cell>
          <cell r="AB1330">
            <v>0</v>
          </cell>
          <cell r="AC1330">
            <v>0.01</v>
          </cell>
          <cell r="AD1330">
            <v>0.01</v>
          </cell>
          <cell r="AE1330">
            <v>7.0000000000000007E-2</v>
          </cell>
          <cell r="AF1330">
            <v>7.0000000000000007E-2</v>
          </cell>
          <cell r="AG1330">
            <v>0</v>
          </cell>
          <cell r="AH1330">
            <v>0.02</v>
          </cell>
          <cell r="AI1330">
            <v>0</v>
          </cell>
          <cell r="AJ1330">
            <v>0</v>
          </cell>
          <cell r="AK1330">
            <v>0</v>
          </cell>
          <cell r="AL1330">
            <v>0.15</v>
          </cell>
          <cell r="AM1330">
            <v>4</v>
          </cell>
          <cell r="AN1330">
            <v>51</v>
          </cell>
          <cell r="AO1330">
            <v>10</v>
          </cell>
          <cell r="AP1330">
            <v>10</v>
          </cell>
          <cell r="AQ1330">
            <v>7</v>
          </cell>
          <cell r="AR1330">
            <v>0.7</v>
          </cell>
          <cell r="AS1330">
            <v>0</v>
          </cell>
        </row>
        <row r="1331">
          <cell r="A1331">
            <v>720</v>
          </cell>
          <cell r="B1331" t="str">
            <v>Vinho espumante meio Seco</v>
          </cell>
          <cell r="C1331" t="str">
            <v>Bebidas alcoólicas</v>
          </cell>
          <cell r="D1331" t="str">
            <v>Vinho e bebidas similares</v>
          </cell>
          <cell r="E1331" t="str">
            <v>Vinho</v>
          </cell>
          <cell r="F1331">
            <v>80</v>
          </cell>
          <cell r="G1331">
            <v>331</v>
          </cell>
          <cell r="H1331">
            <v>0</v>
          </cell>
          <cell r="I1331">
            <v>0</v>
          </cell>
          <cell r="J1331">
            <v>0</v>
          </cell>
          <cell r="K1331">
            <v>0</v>
          </cell>
          <cell r="L1331">
            <v>0</v>
          </cell>
          <cell r="M1331">
            <v>0</v>
          </cell>
          <cell r="N1331">
            <v>4.2</v>
          </cell>
          <cell r="O1331">
            <v>4.2</v>
          </cell>
          <cell r="P1331">
            <v>0</v>
          </cell>
          <cell r="Q1331">
            <v>0</v>
          </cell>
          <cell r="R1331">
            <v>0</v>
          </cell>
          <cell r="S1331">
            <v>0.1</v>
          </cell>
          <cell r="T1331">
            <v>0</v>
          </cell>
          <cell r="U1331">
            <v>8.9</v>
          </cell>
          <cell r="V1331">
            <v>82.9</v>
          </cell>
          <cell r="W1331">
            <v>0</v>
          </cell>
          <cell r="X1331">
            <v>0</v>
          </cell>
          <cell r="Y1331">
            <v>0</v>
          </cell>
          <cell r="Z1331">
            <v>0</v>
          </cell>
          <cell r="AA1331">
            <v>0</v>
          </cell>
          <cell r="AB1331">
            <v>0</v>
          </cell>
          <cell r="AC1331">
            <v>0.01</v>
          </cell>
          <cell r="AD1331">
            <v>0</v>
          </cell>
          <cell r="AE1331">
            <v>0.1</v>
          </cell>
          <cell r="AF1331">
            <v>0.1</v>
          </cell>
          <cell r="AG1331">
            <v>0</v>
          </cell>
          <cell r="AH1331">
            <v>0.02</v>
          </cell>
          <cell r="AI1331">
            <v>0</v>
          </cell>
          <cell r="AJ1331">
            <v>0</v>
          </cell>
          <cell r="AK1331">
            <v>0</v>
          </cell>
          <cell r="AL1331">
            <v>0.11</v>
          </cell>
          <cell r="AM1331">
            <v>6</v>
          </cell>
          <cell r="AN1331">
            <v>51</v>
          </cell>
          <cell r="AO1331">
            <v>13</v>
          </cell>
          <cell r="AP1331">
            <v>10</v>
          </cell>
          <cell r="AQ1331">
            <v>7</v>
          </cell>
          <cell r="AR1331">
            <v>0.8</v>
          </cell>
          <cell r="AS1331">
            <v>0</v>
          </cell>
        </row>
        <row r="1332">
          <cell r="A1332">
            <v>721</v>
          </cell>
          <cell r="B1332" t="str">
            <v>Vinho espumante seco</v>
          </cell>
          <cell r="C1332" t="str">
            <v>Bebidas alcoólicas</v>
          </cell>
          <cell r="D1332" t="str">
            <v>Vinho e bebidas similares</v>
          </cell>
          <cell r="E1332" t="str">
            <v>Vinho</v>
          </cell>
          <cell r="F1332">
            <v>74</v>
          </cell>
          <cell r="G1332">
            <v>307</v>
          </cell>
          <cell r="H1332">
            <v>0</v>
          </cell>
          <cell r="I1332">
            <v>0</v>
          </cell>
          <cell r="J1332">
            <v>0</v>
          </cell>
          <cell r="K1332">
            <v>0</v>
          </cell>
          <cell r="L1332">
            <v>0</v>
          </cell>
          <cell r="M1332">
            <v>0</v>
          </cell>
          <cell r="N1332">
            <v>2.6</v>
          </cell>
          <cell r="O1332">
            <v>2.6</v>
          </cell>
          <cell r="P1332">
            <v>0</v>
          </cell>
          <cell r="Q1332">
            <v>0</v>
          </cell>
          <cell r="R1332">
            <v>0</v>
          </cell>
          <cell r="S1332">
            <v>0.1</v>
          </cell>
          <cell r="T1332">
            <v>0</v>
          </cell>
          <cell r="U1332">
            <v>9</v>
          </cell>
          <cell r="V1332">
            <v>84.9</v>
          </cell>
          <cell r="W1332">
            <v>0</v>
          </cell>
          <cell r="X1332">
            <v>0</v>
          </cell>
          <cell r="Y1332">
            <v>0</v>
          </cell>
          <cell r="Z1332">
            <v>0</v>
          </cell>
          <cell r="AA1332">
            <v>0</v>
          </cell>
          <cell r="AB1332">
            <v>0</v>
          </cell>
          <cell r="AC1332">
            <v>0.01</v>
          </cell>
          <cell r="AD1332">
            <v>0</v>
          </cell>
          <cell r="AE1332">
            <v>0.1</v>
          </cell>
          <cell r="AF1332">
            <v>0.1</v>
          </cell>
          <cell r="AG1332">
            <v>0</v>
          </cell>
          <cell r="AH1332">
            <v>0.02</v>
          </cell>
          <cell r="AI1332">
            <v>0</v>
          </cell>
          <cell r="AJ1332">
            <v>0</v>
          </cell>
          <cell r="AK1332">
            <v>0</v>
          </cell>
          <cell r="AL1332">
            <v>0.15</v>
          </cell>
          <cell r="AM1332">
            <v>5</v>
          </cell>
          <cell r="AN1332">
            <v>51</v>
          </cell>
          <cell r="AO1332">
            <v>10</v>
          </cell>
          <cell r="AP1332">
            <v>10</v>
          </cell>
          <cell r="AQ1332">
            <v>10</v>
          </cell>
          <cell r="AR1332">
            <v>0.7</v>
          </cell>
          <cell r="AS1332">
            <v>0</v>
          </cell>
        </row>
        <row r="1333">
          <cell r="A1333">
            <v>722</v>
          </cell>
          <cell r="B1333" t="str">
            <v>Vinho generoso da Madeira</v>
          </cell>
          <cell r="C1333" t="str">
            <v>Bebidas alcoólicas</v>
          </cell>
          <cell r="D1333" t="str">
            <v>Vinho e bebidas similares</v>
          </cell>
          <cell r="E1333" t="str">
            <v>Vinhos digestivos</v>
          </cell>
          <cell r="F1333">
            <v>156</v>
          </cell>
          <cell r="G1333">
            <v>649</v>
          </cell>
          <cell r="H1333">
            <v>0</v>
          </cell>
          <cell r="I1333">
            <v>0</v>
          </cell>
          <cell r="J1333">
            <v>0</v>
          </cell>
          <cell r="K1333">
            <v>0</v>
          </cell>
          <cell r="L1333">
            <v>0</v>
          </cell>
          <cell r="M1333">
            <v>0</v>
          </cell>
          <cell r="N1333">
            <v>9</v>
          </cell>
          <cell r="O1333">
            <v>9</v>
          </cell>
          <cell r="P1333">
            <v>0</v>
          </cell>
          <cell r="Q1333">
            <v>0</v>
          </cell>
          <cell r="R1333">
            <v>0</v>
          </cell>
          <cell r="S1333">
            <v>0.2</v>
          </cell>
          <cell r="T1333">
            <v>0</v>
          </cell>
          <cell r="U1333">
            <v>17</v>
          </cell>
          <cell r="V1333">
            <v>72.099999999999994</v>
          </cell>
          <cell r="W1333">
            <v>0</v>
          </cell>
          <cell r="X1333">
            <v>0</v>
          </cell>
          <cell r="Y1333">
            <v>0</v>
          </cell>
          <cell r="Z1333">
            <v>0</v>
          </cell>
          <cell r="AA1333">
            <v>0</v>
          </cell>
          <cell r="AB1333">
            <v>0</v>
          </cell>
          <cell r="AC1333">
            <v>0.02</v>
          </cell>
          <cell r="AD1333">
            <v>0.03</v>
          </cell>
          <cell r="AE1333">
            <v>0.1</v>
          </cell>
          <cell r="AF1333">
            <v>0.1</v>
          </cell>
          <cell r="AG1333">
            <v>0</v>
          </cell>
          <cell r="AH1333">
            <v>0</v>
          </cell>
          <cell r="AI1333">
            <v>0</v>
          </cell>
          <cell r="AJ1333">
            <v>0</v>
          </cell>
          <cell r="AK1333">
            <v>0</v>
          </cell>
          <cell r="AL1333">
            <v>0.42</v>
          </cell>
          <cell r="AM1333">
            <v>10</v>
          </cell>
          <cell r="AN1333">
            <v>140</v>
          </cell>
          <cell r="AO1333">
            <v>10</v>
          </cell>
          <cell r="AP1333">
            <v>35</v>
          </cell>
          <cell r="AQ1333">
            <v>11</v>
          </cell>
          <cell r="AR1333">
            <v>1.7</v>
          </cell>
          <cell r="AS1333">
            <v>0.1</v>
          </cell>
        </row>
        <row r="1334">
          <cell r="A1334">
            <v>723</v>
          </cell>
          <cell r="B1334" t="str">
            <v>Vinho generoso do Porto, doce</v>
          </cell>
          <cell r="C1334" t="str">
            <v>Bebidas alcoólicas</v>
          </cell>
          <cell r="D1334" t="str">
            <v>Vinho e bebidas similares</v>
          </cell>
          <cell r="E1334" t="str">
            <v>Vinhos digestivos</v>
          </cell>
          <cell r="F1334">
            <v>165</v>
          </cell>
          <cell r="G1334">
            <v>689</v>
          </cell>
          <cell r="H1334">
            <v>0</v>
          </cell>
          <cell r="I1334">
            <v>0</v>
          </cell>
          <cell r="J1334">
            <v>0</v>
          </cell>
          <cell r="K1334">
            <v>0</v>
          </cell>
          <cell r="L1334">
            <v>0</v>
          </cell>
          <cell r="M1334">
            <v>0</v>
          </cell>
          <cell r="N1334">
            <v>14</v>
          </cell>
          <cell r="O1334">
            <v>14</v>
          </cell>
          <cell r="P1334">
            <v>0</v>
          </cell>
          <cell r="Q1334">
            <v>0</v>
          </cell>
          <cell r="R1334">
            <v>0</v>
          </cell>
          <cell r="S1334">
            <v>0.1</v>
          </cell>
          <cell r="T1334">
            <v>0</v>
          </cell>
          <cell r="U1334">
            <v>15.5</v>
          </cell>
          <cell r="V1334">
            <v>68.599999999999994</v>
          </cell>
          <cell r="W1334">
            <v>0</v>
          </cell>
          <cell r="X1334">
            <v>0</v>
          </cell>
          <cell r="Y1334">
            <v>0</v>
          </cell>
          <cell r="Z1334">
            <v>0</v>
          </cell>
          <cell r="AA1334">
            <v>0</v>
          </cell>
          <cell r="AB1334">
            <v>0</v>
          </cell>
          <cell r="AC1334">
            <v>0.01</v>
          </cell>
          <cell r="AD1334">
            <v>0.02</v>
          </cell>
          <cell r="AE1334">
            <v>0.1</v>
          </cell>
          <cell r="AF1334">
            <v>0.1</v>
          </cell>
          <cell r="AG1334">
            <v>0</v>
          </cell>
          <cell r="AH1334">
            <v>0.01</v>
          </cell>
          <cell r="AI1334">
            <v>0</v>
          </cell>
          <cell r="AJ1334">
            <v>0</v>
          </cell>
          <cell r="AK1334">
            <v>0</v>
          </cell>
          <cell r="AL1334">
            <v>0.25</v>
          </cell>
          <cell r="AM1334">
            <v>11</v>
          </cell>
          <cell r="AN1334">
            <v>120</v>
          </cell>
          <cell r="AO1334">
            <v>5</v>
          </cell>
          <cell r="AP1334">
            <v>15</v>
          </cell>
          <cell r="AQ1334">
            <v>11</v>
          </cell>
          <cell r="AR1334">
            <v>0.7</v>
          </cell>
          <cell r="AS1334">
            <v>0.2</v>
          </cell>
        </row>
        <row r="1335">
          <cell r="A1335">
            <v>724</v>
          </cell>
          <cell r="B1335" t="str">
            <v>Vinho generoso do Porto, meio seco</v>
          </cell>
          <cell r="C1335" t="str">
            <v>Bebidas alcoólicas</v>
          </cell>
          <cell r="D1335" t="str">
            <v>Vinho e bebidas similares</v>
          </cell>
          <cell r="E1335" t="str">
            <v>Vinhos digestivos</v>
          </cell>
          <cell r="F1335">
            <v>138</v>
          </cell>
          <cell r="G1335">
            <v>576</v>
          </cell>
          <cell r="H1335">
            <v>0</v>
          </cell>
          <cell r="I1335">
            <v>0</v>
          </cell>
          <cell r="J1335">
            <v>0</v>
          </cell>
          <cell r="K1335">
            <v>0</v>
          </cell>
          <cell r="L1335">
            <v>0</v>
          </cell>
          <cell r="M1335">
            <v>0</v>
          </cell>
          <cell r="N1335">
            <v>6.5</v>
          </cell>
          <cell r="O1335">
            <v>6.5</v>
          </cell>
          <cell r="P1335">
            <v>0</v>
          </cell>
          <cell r="Q1335">
            <v>0</v>
          </cell>
          <cell r="R1335">
            <v>0</v>
          </cell>
          <cell r="S1335">
            <v>0.1</v>
          </cell>
          <cell r="T1335">
            <v>0</v>
          </cell>
          <cell r="U1335">
            <v>16</v>
          </cell>
          <cell r="V1335">
            <v>75.599999999999994</v>
          </cell>
          <cell r="W1335">
            <v>0</v>
          </cell>
          <cell r="X1335">
            <v>0</v>
          </cell>
          <cell r="Y1335">
            <v>0</v>
          </cell>
          <cell r="Z1335">
            <v>0</v>
          </cell>
          <cell r="AA1335">
            <v>0</v>
          </cell>
          <cell r="AB1335">
            <v>0</v>
          </cell>
          <cell r="AC1335">
            <v>0.01</v>
          </cell>
          <cell r="AD1335">
            <v>0.02</v>
          </cell>
          <cell r="AE1335">
            <v>0.1</v>
          </cell>
          <cell r="AF1335">
            <v>0.1</v>
          </cell>
          <cell r="AG1335">
            <v>0</v>
          </cell>
          <cell r="AH1335">
            <v>0.01</v>
          </cell>
          <cell r="AI1335">
            <v>0</v>
          </cell>
          <cell r="AJ1335">
            <v>0</v>
          </cell>
          <cell r="AK1335">
            <v>0</v>
          </cell>
          <cell r="AL1335">
            <v>0.25</v>
          </cell>
          <cell r="AM1335">
            <v>11</v>
          </cell>
          <cell r="AN1335">
            <v>120</v>
          </cell>
          <cell r="AO1335">
            <v>5</v>
          </cell>
          <cell r="AP1335">
            <v>15</v>
          </cell>
          <cell r="AQ1335">
            <v>11</v>
          </cell>
          <cell r="AR1335">
            <v>0.7</v>
          </cell>
          <cell r="AS1335">
            <v>0.2</v>
          </cell>
        </row>
        <row r="1336">
          <cell r="A1336">
            <v>725</v>
          </cell>
          <cell r="B1336" t="str">
            <v>Vinho generoso do Porto, seco</v>
          </cell>
          <cell r="C1336" t="str">
            <v>Bebidas alcoólicas</v>
          </cell>
          <cell r="D1336" t="str">
            <v>Vinho e bebidas similares</v>
          </cell>
          <cell r="E1336" t="str">
            <v>Vinhos digestivos</v>
          </cell>
          <cell r="F1336">
            <v>135</v>
          </cell>
          <cell r="G1336">
            <v>563</v>
          </cell>
          <cell r="H1336">
            <v>0</v>
          </cell>
          <cell r="I1336">
            <v>0</v>
          </cell>
          <cell r="J1336">
            <v>0</v>
          </cell>
          <cell r="K1336">
            <v>0</v>
          </cell>
          <cell r="L1336">
            <v>0</v>
          </cell>
          <cell r="M1336">
            <v>0</v>
          </cell>
          <cell r="N1336">
            <v>4</v>
          </cell>
          <cell r="O1336">
            <v>4</v>
          </cell>
          <cell r="P1336">
            <v>0</v>
          </cell>
          <cell r="Q1336">
            <v>0</v>
          </cell>
          <cell r="R1336">
            <v>0</v>
          </cell>
          <cell r="S1336">
            <v>0.1</v>
          </cell>
          <cell r="T1336">
            <v>0</v>
          </cell>
          <cell r="U1336">
            <v>17</v>
          </cell>
          <cell r="V1336">
            <v>77.099999999999994</v>
          </cell>
          <cell r="W1336">
            <v>0</v>
          </cell>
          <cell r="X1336">
            <v>0</v>
          </cell>
          <cell r="Y1336">
            <v>0</v>
          </cell>
          <cell r="Z1336">
            <v>0</v>
          </cell>
          <cell r="AA1336">
            <v>0</v>
          </cell>
          <cell r="AB1336">
            <v>0</v>
          </cell>
          <cell r="AC1336">
            <v>0.01</v>
          </cell>
          <cell r="AD1336">
            <v>0.02</v>
          </cell>
          <cell r="AE1336">
            <v>0.1</v>
          </cell>
          <cell r="AF1336">
            <v>0.1</v>
          </cell>
          <cell r="AG1336">
            <v>0</v>
          </cell>
          <cell r="AH1336">
            <v>0.01</v>
          </cell>
          <cell r="AI1336">
            <v>0</v>
          </cell>
          <cell r="AJ1336">
            <v>0</v>
          </cell>
          <cell r="AK1336">
            <v>0</v>
          </cell>
          <cell r="AL1336">
            <v>0.25</v>
          </cell>
          <cell r="AM1336">
            <v>11</v>
          </cell>
          <cell r="AN1336">
            <v>120</v>
          </cell>
          <cell r="AO1336">
            <v>5</v>
          </cell>
          <cell r="AP1336">
            <v>15</v>
          </cell>
          <cell r="AQ1336">
            <v>11</v>
          </cell>
          <cell r="AR1336">
            <v>0.7</v>
          </cell>
          <cell r="AS1336">
            <v>0.2</v>
          </cell>
        </row>
        <row r="1337">
          <cell r="A1337">
            <v>712</v>
          </cell>
          <cell r="B1337" t="str">
            <v>Vinho maduro branco</v>
          </cell>
          <cell r="C1337" t="str">
            <v>Bebidas alcoólicas</v>
          </cell>
          <cell r="D1337" t="str">
            <v>Vinho e bebidas similares</v>
          </cell>
          <cell r="E1337" t="str">
            <v>Vinho</v>
          </cell>
          <cell r="F1337">
            <v>72</v>
          </cell>
          <cell r="G1337">
            <v>301</v>
          </cell>
          <cell r="H1337">
            <v>0</v>
          </cell>
          <cell r="I1337">
            <v>0</v>
          </cell>
          <cell r="J1337">
            <v>0</v>
          </cell>
          <cell r="K1337">
            <v>0</v>
          </cell>
          <cell r="L1337">
            <v>0</v>
          </cell>
          <cell r="M1337">
            <v>0</v>
          </cell>
          <cell r="N1337">
            <v>1.2</v>
          </cell>
          <cell r="O1337">
            <v>1.2</v>
          </cell>
          <cell r="P1337">
            <v>0</v>
          </cell>
          <cell r="Q1337">
            <v>0</v>
          </cell>
          <cell r="R1337">
            <v>0</v>
          </cell>
          <cell r="S1337">
            <v>0.1</v>
          </cell>
          <cell r="T1337">
            <v>0</v>
          </cell>
          <cell r="U1337">
            <v>9.6</v>
          </cell>
          <cell r="V1337">
            <v>88.7</v>
          </cell>
          <cell r="W1337">
            <v>0</v>
          </cell>
          <cell r="X1337">
            <v>0</v>
          </cell>
          <cell r="Y1337">
            <v>0</v>
          </cell>
          <cell r="Z1337">
            <v>0</v>
          </cell>
          <cell r="AA1337">
            <v>0</v>
          </cell>
          <cell r="AB1337">
            <v>0</v>
          </cell>
          <cell r="AC1337">
            <v>0.02</v>
          </cell>
          <cell r="AD1337">
            <v>0.01</v>
          </cell>
          <cell r="AE1337">
            <v>0.06</v>
          </cell>
          <cell r="AF1337">
            <v>0.06</v>
          </cell>
          <cell r="AG1337">
            <v>0</v>
          </cell>
          <cell r="AH1337">
            <v>0.02</v>
          </cell>
          <cell r="AI1337">
            <v>0</v>
          </cell>
          <cell r="AJ1337">
            <v>0</v>
          </cell>
          <cell r="AK1337">
            <v>0</v>
          </cell>
          <cell r="AL1337">
            <v>0.24</v>
          </cell>
          <cell r="AM1337">
            <v>9</v>
          </cell>
          <cell r="AN1337">
            <v>92</v>
          </cell>
          <cell r="AO1337">
            <v>13</v>
          </cell>
          <cell r="AP1337">
            <v>9</v>
          </cell>
          <cell r="AQ1337">
            <v>8</v>
          </cell>
          <cell r="AR1337">
            <v>0.8</v>
          </cell>
          <cell r="AS1337">
            <v>0.3</v>
          </cell>
        </row>
        <row r="1338">
          <cell r="A1338">
            <v>713</v>
          </cell>
          <cell r="B1338" t="str">
            <v>Vinho maduro palhete</v>
          </cell>
          <cell r="C1338" t="str">
            <v>Bebidas alcoólicas</v>
          </cell>
          <cell r="D1338" t="str">
            <v>Vinho e bebidas similares</v>
          </cell>
          <cell r="E1338" t="str">
            <v>Vinho</v>
          </cell>
          <cell r="F1338">
            <v>65</v>
          </cell>
          <cell r="G1338">
            <v>270</v>
          </cell>
          <cell r="H1338">
            <v>0</v>
          </cell>
          <cell r="I1338">
            <v>0</v>
          </cell>
          <cell r="J1338">
            <v>0</v>
          </cell>
          <cell r="K1338">
            <v>0</v>
          </cell>
          <cell r="L1338">
            <v>0</v>
          </cell>
          <cell r="M1338">
            <v>0</v>
          </cell>
          <cell r="N1338">
            <v>0.1</v>
          </cell>
          <cell r="O1338">
            <v>0.1</v>
          </cell>
          <cell r="P1338">
            <v>0</v>
          </cell>
          <cell r="Q1338">
            <v>0</v>
          </cell>
          <cell r="R1338">
            <v>0</v>
          </cell>
          <cell r="S1338">
            <v>0.1</v>
          </cell>
          <cell r="T1338">
            <v>0</v>
          </cell>
          <cell r="U1338">
            <v>9.1999999999999993</v>
          </cell>
          <cell r="V1338">
            <v>89.9</v>
          </cell>
          <cell r="W1338">
            <v>0</v>
          </cell>
          <cell r="X1338">
            <v>0</v>
          </cell>
          <cell r="Y1338">
            <v>0</v>
          </cell>
          <cell r="Z1338">
            <v>0</v>
          </cell>
          <cell r="AA1338">
            <v>0</v>
          </cell>
          <cell r="AB1338">
            <v>0</v>
          </cell>
          <cell r="AC1338">
            <v>0.03</v>
          </cell>
          <cell r="AD1338">
            <v>0.03</v>
          </cell>
          <cell r="AE1338">
            <v>0.09</v>
          </cell>
          <cell r="AF1338">
            <v>0.09</v>
          </cell>
          <cell r="AG1338">
            <v>0</v>
          </cell>
          <cell r="AH1338">
            <v>0.02</v>
          </cell>
          <cell r="AI1338">
            <v>0</v>
          </cell>
          <cell r="AJ1338">
            <v>0</v>
          </cell>
          <cell r="AK1338">
            <v>0</v>
          </cell>
          <cell r="AL1338">
            <v>0.28000000000000003</v>
          </cell>
          <cell r="AM1338">
            <v>9</v>
          </cell>
          <cell r="AN1338">
            <v>110</v>
          </cell>
          <cell r="AO1338">
            <v>15</v>
          </cell>
          <cell r="AP1338">
            <v>9</v>
          </cell>
          <cell r="AQ1338">
            <v>9</v>
          </cell>
          <cell r="AR1338">
            <v>1</v>
          </cell>
          <cell r="AS1338">
            <v>0</v>
          </cell>
        </row>
        <row r="1339">
          <cell r="A1339">
            <v>714</v>
          </cell>
          <cell r="B1339" t="str">
            <v>Vinho maduro tinto</v>
          </cell>
          <cell r="C1339" t="str">
            <v>Bebidas alcoólicas</v>
          </cell>
          <cell r="D1339" t="str">
            <v>Vinho e bebidas similares</v>
          </cell>
          <cell r="E1339" t="str">
            <v>Vinho</v>
          </cell>
          <cell r="F1339">
            <v>66</v>
          </cell>
          <cell r="G1339">
            <v>272</v>
          </cell>
          <cell r="H1339">
            <v>0</v>
          </cell>
          <cell r="I1339">
            <v>0</v>
          </cell>
          <cell r="J1339">
            <v>0</v>
          </cell>
          <cell r="K1339">
            <v>0</v>
          </cell>
          <cell r="L1339">
            <v>0</v>
          </cell>
          <cell r="M1339">
            <v>0</v>
          </cell>
          <cell r="N1339">
            <v>0.2</v>
          </cell>
          <cell r="O1339">
            <v>0.2</v>
          </cell>
          <cell r="P1339">
            <v>0</v>
          </cell>
          <cell r="Q1339">
            <v>0</v>
          </cell>
          <cell r="R1339">
            <v>0</v>
          </cell>
          <cell r="S1339">
            <v>0.1</v>
          </cell>
          <cell r="T1339">
            <v>0</v>
          </cell>
          <cell r="U1339">
            <v>9.1999999999999993</v>
          </cell>
          <cell r="V1339">
            <v>89.7</v>
          </cell>
          <cell r="W1339">
            <v>0</v>
          </cell>
          <cell r="X1339">
            <v>0</v>
          </cell>
          <cell r="Y1339">
            <v>0</v>
          </cell>
          <cell r="Z1339">
            <v>0</v>
          </cell>
          <cell r="AA1339">
            <v>0</v>
          </cell>
          <cell r="AB1339">
            <v>0</v>
          </cell>
          <cell r="AC1339">
            <v>0</v>
          </cell>
          <cell r="AD1339">
            <v>0.02</v>
          </cell>
          <cell r="AE1339">
            <v>0.1</v>
          </cell>
          <cell r="AF1339">
            <v>0.1</v>
          </cell>
          <cell r="AG1339">
            <v>0</v>
          </cell>
          <cell r="AH1339">
            <v>0.03</v>
          </cell>
          <cell r="AI1339">
            <v>0</v>
          </cell>
          <cell r="AJ1339">
            <v>0</v>
          </cell>
          <cell r="AK1339">
            <v>0</v>
          </cell>
          <cell r="AL1339">
            <v>0.28000000000000003</v>
          </cell>
          <cell r="AM1339">
            <v>9</v>
          </cell>
          <cell r="AN1339">
            <v>130</v>
          </cell>
          <cell r="AO1339">
            <v>15</v>
          </cell>
          <cell r="AP1339">
            <v>9</v>
          </cell>
          <cell r="AQ1339">
            <v>9</v>
          </cell>
          <cell r="AR1339">
            <v>1</v>
          </cell>
          <cell r="AS1339">
            <v>0.1</v>
          </cell>
        </row>
        <row r="1340">
          <cell r="A1340">
            <v>715</v>
          </cell>
          <cell r="B1340" t="str">
            <v>Vinho rosé</v>
          </cell>
          <cell r="C1340" t="str">
            <v>Bebidas alcoólicas</v>
          </cell>
          <cell r="D1340" t="str">
            <v>Vinho e bebidas similares</v>
          </cell>
          <cell r="E1340" t="str">
            <v>Vinho</v>
          </cell>
          <cell r="F1340">
            <v>72</v>
          </cell>
          <cell r="G1340">
            <v>299</v>
          </cell>
          <cell r="H1340">
            <v>0</v>
          </cell>
          <cell r="I1340">
            <v>0</v>
          </cell>
          <cell r="J1340">
            <v>0</v>
          </cell>
          <cell r="K1340">
            <v>0</v>
          </cell>
          <cell r="L1340">
            <v>0</v>
          </cell>
          <cell r="M1340">
            <v>0</v>
          </cell>
          <cell r="N1340">
            <v>2.4</v>
          </cell>
          <cell r="O1340">
            <v>2.4</v>
          </cell>
          <cell r="P1340">
            <v>0</v>
          </cell>
          <cell r="Q1340">
            <v>0</v>
          </cell>
          <cell r="R1340">
            <v>0</v>
          </cell>
          <cell r="S1340">
            <v>0.2</v>
          </cell>
          <cell r="T1340">
            <v>0</v>
          </cell>
          <cell r="U1340">
            <v>8.8000000000000007</v>
          </cell>
          <cell r="V1340">
            <v>87.8</v>
          </cell>
          <cell r="W1340">
            <v>0</v>
          </cell>
          <cell r="X1340">
            <v>0</v>
          </cell>
          <cell r="Y1340">
            <v>0</v>
          </cell>
          <cell r="Z1340">
            <v>0</v>
          </cell>
          <cell r="AA1340">
            <v>0</v>
          </cell>
          <cell r="AB1340">
            <v>0</v>
          </cell>
          <cell r="AC1340">
            <v>0.01</v>
          </cell>
          <cell r="AD1340">
            <v>0.01</v>
          </cell>
          <cell r="AE1340">
            <v>7.0000000000000007E-2</v>
          </cell>
          <cell r="AF1340">
            <v>7.0000000000000007E-2</v>
          </cell>
          <cell r="AG1340">
            <v>0</v>
          </cell>
          <cell r="AH1340">
            <v>0.02</v>
          </cell>
          <cell r="AI1340">
            <v>0</v>
          </cell>
          <cell r="AJ1340">
            <v>0</v>
          </cell>
          <cell r="AK1340">
            <v>0</v>
          </cell>
          <cell r="AL1340">
            <v>0.28000000000000003</v>
          </cell>
          <cell r="AM1340">
            <v>7</v>
          </cell>
          <cell r="AN1340">
            <v>91</v>
          </cell>
          <cell r="AO1340">
            <v>14</v>
          </cell>
          <cell r="AP1340">
            <v>15</v>
          </cell>
          <cell r="AQ1340">
            <v>10</v>
          </cell>
          <cell r="AR1340">
            <v>1</v>
          </cell>
          <cell r="AS1340">
            <v>0.1</v>
          </cell>
        </row>
        <row r="1341">
          <cell r="A1341">
            <v>716</v>
          </cell>
          <cell r="B1341" t="str">
            <v>Vinho verde branco</v>
          </cell>
          <cell r="C1341" t="str">
            <v>Bebidas alcoólicas</v>
          </cell>
          <cell r="D1341" t="str">
            <v>Vinho e bebidas similares</v>
          </cell>
          <cell r="E1341" t="str">
            <v>Vinho</v>
          </cell>
          <cell r="F1341">
            <v>59</v>
          </cell>
          <cell r="G1341">
            <v>245</v>
          </cell>
          <cell r="H1341">
            <v>0</v>
          </cell>
          <cell r="I1341">
            <v>0</v>
          </cell>
          <cell r="J1341">
            <v>0</v>
          </cell>
          <cell r="K1341">
            <v>0</v>
          </cell>
          <cell r="L1341">
            <v>0</v>
          </cell>
          <cell r="M1341">
            <v>0</v>
          </cell>
          <cell r="N1341">
            <v>0.1</v>
          </cell>
          <cell r="O1341">
            <v>0.1</v>
          </cell>
          <cell r="P1341">
            <v>0</v>
          </cell>
          <cell r="Q1341">
            <v>0</v>
          </cell>
          <cell r="R1341">
            <v>0</v>
          </cell>
          <cell r="S1341">
            <v>0</v>
          </cell>
          <cell r="T1341">
            <v>0</v>
          </cell>
          <cell r="U1341">
            <v>8.4</v>
          </cell>
          <cell r="V1341">
            <v>89.9</v>
          </cell>
          <cell r="W1341">
            <v>0</v>
          </cell>
          <cell r="X1341">
            <v>0</v>
          </cell>
          <cell r="Y1341">
            <v>0</v>
          </cell>
          <cell r="Z1341">
            <v>0</v>
          </cell>
          <cell r="AA1341">
            <v>0</v>
          </cell>
          <cell r="AB1341">
            <v>0</v>
          </cell>
          <cell r="AC1341">
            <v>0.01</v>
          </cell>
          <cell r="AD1341">
            <v>0.01</v>
          </cell>
          <cell r="AE1341">
            <v>0.1</v>
          </cell>
          <cell r="AF1341">
            <v>0.1</v>
          </cell>
          <cell r="AG1341">
            <v>0</v>
          </cell>
          <cell r="AH1341">
            <v>0.01</v>
          </cell>
          <cell r="AI1341">
            <v>0</v>
          </cell>
          <cell r="AJ1341">
            <v>0</v>
          </cell>
          <cell r="AK1341">
            <v>0</v>
          </cell>
          <cell r="AL1341">
            <v>0.15</v>
          </cell>
          <cell r="AM1341">
            <v>11</v>
          </cell>
          <cell r="AN1341">
            <v>84</v>
          </cell>
          <cell r="AO1341">
            <v>10</v>
          </cell>
          <cell r="AP1341">
            <v>6</v>
          </cell>
          <cell r="AQ1341">
            <v>6</v>
          </cell>
          <cell r="AR1341">
            <v>0.6</v>
          </cell>
          <cell r="AS1341">
            <v>0.2</v>
          </cell>
        </row>
        <row r="1342">
          <cell r="A1342">
            <v>717</v>
          </cell>
          <cell r="B1342" t="str">
            <v>Vinho verde tinto</v>
          </cell>
          <cell r="C1342" t="str">
            <v>Bebidas alcoólicas</v>
          </cell>
          <cell r="D1342" t="str">
            <v>Vinho e bebidas similares</v>
          </cell>
          <cell r="E1342" t="str">
            <v>Vinho</v>
          </cell>
          <cell r="F1342">
            <v>57</v>
          </cell>
          <cell r="G1342">
            <v>237</v>
          </cell>
          <cell r="H1342">
            <v>0</v>
          </cell>
          <cell r="I1342">
            <v>0</v>
          </cell>
          <cell r="J1342">
            <v>0</v>
          </cell>
          <cell r="K1342">
            <v>0</v>
          </cell>
          <cell r="L1342">
            <v>0</v>
          </cell>
          <cell r="M1342">
            <v>0</v>
          </cell>
          <cell r="N1342">
            <v>0.3</v>
          </cell>
          <cell r="O1342">
            <v>0.3</v>
          </cell>
          <cell r="P1342">
            <v>0</v>
          </cell>
          <cell r="Q1342">
            <v>0</v>
          </cell>
          <cell r="R1342">
            <v>0</v>
          </cell>
          <cell r="S1342">
            <v>0</v>
          </cell>
          <cell r="T1342">
            <v>0</v>
          </cell>
          <cell r="U1342">
            <v>8</v>
          </cell>
          <cell r="V1342">
            <v>89.9</v>
          </cell>
          <cell r="W1342">
            <v>0</v>
          </cell>
          <cell r="X1342">
            <v>0</v>
          </cell>
          <cell r="Y1342">
            <v>0</v>
          </cell>
          <cell r="Z1342">
            <v>0</v>
          </cell>
          <cell r="AA1342">
            <v>0</v>
          </cell>
          <cell r="AB1342">
            <v>0</v>
          </cell>
          <cell r="AC1342">
            <v>0.02</v>
          </cell>
          <cell r="AD1342">
            <v>0.03</v>
          </cell>
          <cell r="AE1342">
            <v>0.1</v>
          </cell>
          <cell r="AF1342">
            <v>0.1</v>
          </cell>
          <cell r="AG1342">
            <v>0</v>
          </cell>
          <cell r="AH1342">
            <v>0.03</v>
          </cell>
          <cell r="AI1342">
            <v>0</v>
          </cell>
          <cell r="AJ1342">
            <v>0</v>
          </cell>
          <cell r="AK1342">
            <v>0</v>
          </cell>
          <cell r="AL1342">
            <v>0.22</v>
          </cell>
          <cell r="AM1342">
            <v>15</v>
          </cell>
          <cell r="AN1342">
            <v>110</v>
          </cell>
          <cell r="AO1342">
            <v>13</v>
          </cell>
          <cell r="AP1342">
            <v>8</v>
          </cell>
          <cell r="AQ1342">
            <v>7</v>
          </cell>
          <cell r="AR1342">
            <v>1</v>
          </cell>
          <cell r="AS1342">
            <v>0.1</v>
          </cell>
        </row>
      </sheetData>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Set>
  </externalBook>
</externalLink>
</file>

<file path=xl/tables/table1.xml><?xml version="1.0" encoding="utf-8"?>
<table xmlns="http://schemas.openxmlformats.org/spreadsheetml/2006/main" xmlns:mc="http://schemas.openxmlformats.org/markup-compatibility/2006" xmlns:xr="http://schemas.microsoft.com/office/spreadsheetml/2014/revision" xmlns:xr3="http://schemas.microsoft.com/office/spreadsheetml/2016/revision3" mc:Ignorable="xr xr3" id="1" xr:uid="{00000000-000C-0000-FFFF-FFFF00000000}" name="Table_1" displayName="Table_1" ref="A1:B1458">
  <tableColumns count="2">
    <tableColumn id="1" xr3:uid="{00000000-0010-0000-0000-000001000000}" name="categoria"/>
    <tableColumn id="2" xr3:uid="{00000000-0010-0000-0000-000002000000}" name="food"/>
  </tableColumns>
  <tableStyleInfo name="All_Foods-style" showFirstColumn="1" showLastColumn="1" showRowStripes="1" showColumnStripes="0"/>
</table>
</file>

<file path=xl/theme/theme1.xml><?xml version="1.0" encoding="utf-8"?>
<a:theme xmlns:a="http://schemas.openxmlformats.org/drawingml/2006/main" name="Sheets">
  <a:themeElements>
    <a:clrScheme name="Sheets">
      <a:dk1>
        <a:srgbClr val="000000"/>
      </a:dk1>
      <a:lt1>
        <a:srgbClr val="FFFFFF"/>
      </a:lt1>
      <a:dk2>
        <a:srgbClr val="000000"/>
      </a:dk2>
      <a:lt2>
        <a:srgbClr val="FFFFFF"/>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0563C1"/>
      </a:folHlink>
    </a:clrScheme>
    <a:fontScheme name="Sheets">
      <a:majorFont>
        <a:latin typeface="Calibri"/>
        <a:ea typeface="Calibri"/>
        <a:cs typeface="Calibri"/>
      </a:majorFont>
      <a:minorFont>
        <a:latin typeface="Calibri"/>
        <a:ea typeface="Calibri"/>
        <a:cs typeface="Calibri"/>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hyperlink" Target="https://portfir-insa.min-saude.pt/" TargetMode="External"/></Relationships>
</file>

<file path=xl/worksheets/_rels/sheet7.xml.rels><?xml version="1.0" encoding="UTF-8" standalone="yes"?>
<Relationships xmlns="http://schemas.openxmlformats.org/package/2006/relationships"><Relationship Id="rId1" Type="http://schemas.openxmlformats.org/officeDocument/2006/relationships/table" Target="../tables/table1.xml"/></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3.xml"/><Relationship Id="rId1" Type="http://schemas.openxmlformats.org/officeDocument/2006/relationships/printerSettings" Target="../printerSettings/printerSettings1.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4.xml"/><Relationship Id="rId1" Type="http://schemas.openxmlformats.org/officeDocument/2006/relationships/printerSettings" Target="../printerSettings/printerSettings2.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5.xml"/><Relationship Id="rId1" Type="http://schemas.openxmlformats.org/officeDocument/2006/relationships/printerSettings" Target="../printerSettings/printerSettings3.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6.xml"/><Relationship Id="rId1" Type="http://schemas.openxmlformats.org/officeDocument/2006/relationships/printerSettings" Target="../printerSettings/printerSettings4.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7.xml"/><Relationship Id="rId1" Type="http://schemas.openxmlformats.org/officeDocument/2006/relationships/printerSettings" Target="../printerSettings/printerSettings5.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8.xml"/><Relationship Id="rId1" Type="http://schemas.openxmlformats.org/officeDocument/2006/relationships/printerSettings" Target="../printerSettings/printerSettings6.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9.xml"/><Relationship Id="rId1" Type="http://schemas.openxmlformats.org/officeDocument/2006/relationships/printerSettings" Target="../printerSettings/printerSettings7.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0.xml"/><Relationship Id="rId1" Type="http://schemas.openxmlformats.org/officeDocument/2006/relationships/printerSettings" Target="../printerSettings/printerSettings8.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1.xml"/><Relationship Id="rId1" Type="http://schemas.openxmlformats.org/officeDocument/2006/relationships/printerSettings" Target="../printerSettings/printerSettings9.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2.xml"/><Relationship Id="rId1" Type="http://schemas.openxmlformats.org/officeDocument/2006/relationships/printerSettings" Target="../printerSettings/printerSettings10.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3.xml"/><Relationship Id="rId1" Type="http://schemas.openxmlformats.org/officeDocument/2006/relationships/printerSettings" Target="../printerSettings/printerSettings1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BC87"/>
  <sheetViews>
    <sheetView workbookViewId="0"/>
  </sheetViews>
  <sheetFormatPr defaultColWidth="11.19921875" defaultRowHeight="15" customHeight="1"/>
  <cols>
    <col min="1" max="1" width="13.19921875" customWidth="1"/>
    <col min="2" max="2" width="8.19921875" customWidth="1"/>
    <col min="3" max="3" width="6.19921875" customWidth="1"/>
    <col min="4" max="4" width="7" customWidth="1"/>
    <col min="5" max="5" width="6.69921875" customWidth="1"/>
    <col min="6" max="6" width="5.19921875" customWidth="1"/>
    <col min="7" max="8" width="6" customWidth="1"/>
    <col min="9" max="9" width="2" customWidth="1"/>
    <col min="10" max="11" width="6" customWidth="1"/>
    <col min="12" max="12" width="6.19921875" customWidth="1"/>
    <col min="13" max="13" width="3" customWidth="1"/>
    <col min="14" max="14" width="12.19921875" customWidth="1"/>
    <col min="15" max="15" width="11.69921875" customWidth="1"/>
    <col min="16" max="16" width="12.19921875" customWidth="1"/>
    <col min="17" max="17" width="29" customWidth="1"/>
    <col min="18" max="19" width="14.69921875" customWidth="1"/>
    <col min="20" max="20" width="10" customWidth="1"/>
    <col min="21" max="21" width="8.69921875" customWidth="1"/>
    <col min="22" max="22" width="5.69921875" customWidth="1"/>
    <col min="23" max="23" width="7" customWidth="1"/>
    <col min="24" max="24" width="6.19921875" customWidth="1"/>
    <col min="25" max="25" width="8" customWidth="1"/>
    <col min="26" max="26" width="9.69921875" customWidth="1"/>
    <col min="27" max="27" width="5.69921875" customWidth="1"/>
    <col min="28" max="28" width="4.69921875" customWidth="1"/>
    <col min="29" max="29" width="4.19921875" customWidth="1"/>
    <col min="30" max="30" width="8.69921875" customWidth="1"/>
    <col min="31" max="31" width="7.69921875" customWidth="1"/>
    <col min="32" max="32" width="7" customWidth="1"/>
    <col min="33" max="33" width="8.19921875" customWidth="1"/>
    <col min="34" max="34" width="7.19921875" customWidth="1"/>
    <col min="35" max="35" width="8.69921875" customWidth="1"/>
    <col min="36" max="36" width="6.69921875" customWidth="1"/>
    <col min="37" max="37" width="8" customWidth="1"/>
    <col min="38" max="38" width="4.19921875" customWidth="1"/>
    <col min="39" max="39" width="5.19921875" customWidth="1"/>
    <col min="40" max="42" width="5.69921875" customWidth="1"/>
    <col min="43" max="43" width="6.69921875" customWidth="1"/>
    <col min="44" max="44" width="5.69921875" customWidth="1"/>
    <col min="45" max="45" width="7" customWidth="1"/>
    <col min="46" max="46" width="5.69921875" customWidth="1"/>
    <col min="47" max="50" width="4.19921875" customWidth="1"/>
    <col min="51" max="55" width="10.69921875" customWidth="1"/>
  </cols>
  <sheetData>
    <row r="1" spans="1:50" ht="17.25" customHeight="1">
      <c r="A1" s="1" t="s">
        <v>0</v>
      </c>
      <c r="B1" s="457"/>
      <c r="C1" s="485"/>
      <c r="D1" s="485"/>
      <c r="E1" s="485"/>
      <c r="F1" s="485"/>
      <c r="G1" s="485"/>
      <c r="H1" s="485"/>
      <c r="I1" s="485"/>
      <c r="J1" s="485"/>
      <c r="K1" s="485"/>
      <c r="L1" s="458"/>
      <c r="M1" s="210"/>
      <c r="S1" s="2"/>
      <c r="T1" s="2"/>
      <c r="U1" s="2"/>
      <c r="V1" s="2"/>
      <c r="W1" s="2"/>
      <c r="X1" s="2"/>
      <c r="Y1" s="2"/>
      <c r="Z1" s="2"/>
      <c r="AA1" s="2"/>
      <c r="AB1" s="2"/>
      <c r="AC1" s="2"/>
      <c r="AD1" s="3"/>
      <c r="AE1" s="2"/>
      <c r="AF1" s="2"/>
      <c r="AG1" s="2"/>
      <c r="AH1" s="2"/>
      <c r="AI1" s="2"/>
      <c r="AJ1" s="2"/>
      <c r="AK1" s="2"/>
      <c r="AL1" s="2"/>
      <c r="AM1" s="2"/>
      <c r="AN1" s="2"/>
      <c r="AO1" s="2"/>
      <c r="AP1" s="2"/>
      <c r="AQ1" s="2"/>
      <c r="AR1" s="2"/>
      <c r="AS1" s="2"/>
      <c r="AT1" s="2"/>
      <c r="AU1" s="2"/>
      <c r="AV1" s="2"/>
      <c r="AW1" s="2"/>
      <c r="AX1" s="2"/>
    </row>
    <row r="2" spans="1:50" ht="12" customHeight="1">
      <c r="A2" s="1" t="s">
        <v>1</v>
      </c>
      <c r="B2" s="207">
        <v>1</v>
      </c>
      <c r="C2" s="211"/>
      <c r="D2" s="5"/>
      <c r="E2" s="6"/>
      <c r="F2" s="7"/>
      <c r="G2" s="8"/>
      <c r="H2" s="8"/>
      <c r="I2" s="8"/>
      <c r="M2" s="210"/>
      <c r="S2" s="2"/>
      <c r="T2" s="2"/>
      <c r="U2" s="2"/>
      <c r="V2" s="2"/>
      <c r="W2" s="2"/>
      <c r="X2" s="2"/>
      <c r="Y2" s="2"/>
      <c r="Z2" s="2"/>
      <c r="AA2" s="2"/>
      <c r="AB2" s="2"/>
      <c r="AC2" s="2"/>
      <c r="AD2" s="3"/>
      <c r="AE2" s="2"/>
      <c r="AF2" s="2"/>
      <c r="AG2" s="2"/>
      <c r="AH2" s="2"/>
      <c r="AI2" s="2"/>
      <c r="AJ2" s="2"/>
      <c r="AK2" s="2"/>
      <c r="AL2" s="2"/>
      <c r="AM2" s="2"/>
      <c r="AN2" s="2"/>
      <c r="AO2" s="2"/>
      <c r="AP2" s="2"/>
      <c r="AQ2" s="2"/>
      <c r="AR2" s="2"/>
      <c r="AS2" s="2"/>
      <c r="AT2" s="2"/>
      <c r="AU2" s="2"/>
      <c r="AV2" s="2"/>
      <c r="AW2" s="2"/>
      <c r="AX2" s="2"/>
    </row>
    <row r="3" spans="1:50" ht="9.75" customHeight="1">
      <c r="M3" s="210"/>
      <c r="O3" s="9"/>
      <c r="P3" s="9"/>
      <c r="Q3" s="9"/>
      <c r="R3" s="9"/>
      <c r="S3" s="9"/>
      <c r="T3" s="9"/>
      <c r="U3" s="9"/>
      <c r="V3" s="9"/>
      <c r="W3" s="9"/>
      <c r="X3" s="9"/>
      <c r="Y3" s="9"/>
      <c r="Z3" s="9"/>
      <c r="AA3" s="9"/>
      <c r="AB3" s="9"/>
      <c r="AC3" s="9"/>
      <c r="AD3" s="9"/>
      <c r="AE3" s="9"/>
      <c r="AF3" s="9"/>
      <c r="AG3" s="9"/>
      <c r="AH3" s="9"/>
      <c r="AI3" s="9"/>
      <c r="AJ3" s="9"/>
      <c r="AK3" s="9"/>
      <c r="AL3" s="9"/>
      <c r="AM3" s="9"/>
      <c r="AN3" s="9"/>
      <c r="AO3" s="9"/>
      <c r="AP3" s="9"/>
      <c r="AQ3" s="9"/>
      <c r="AR3" s="9"/>
      <c r="AS3" s="9"/>
      <c r="AT3" s="9"/>
      <c r="AU3" s="9"/>
      <c r="AV3" s="9"/>
      <c r="AW3" s="9"/>
      <c r="AX3" s="9"/>
    </row>
    <row r="4" spans="1:50" ht="12" customHeight="1">
      <c r="A4" s="486" t="s">
        <v>2</v>
      </c>
      <c r="B4" s="462"/>
      <c r="C4" s="462"/>
      <c r="D4" s="463"/>
      <c r="F4" s="487" t="s">
        <v>3</v>
      </c>
      <c r="G4" s="462"/>
      <c r="H4" s="462"/>
      <c r="I4" s="462"/>
      <c r="J4" s="462"/>
      <c r="K4" s="462"/>
      <c r="L4" s="463"/>
      <c r="M4" s="210"/>
      <c r="N4" s="488" t="s">
        <v>4</v>
      </c>
      <c r="O4" s="483"/>
      <c r="P4" s="483"/>
      <c r="Q4" s="483"/>
      <c r="R4" s="483"/>
      <c r="S4" s="483"/>
      <c r="T4" s="483"/>
      <c r="U4" s="483"/>
      <c r="V4" s="483"/>
      <c r="W4" s="483"/>
      <c r="X4" s="483"/>
      <c r="Y4" s="483"/>
      <c r="Z4" s="483"/>
      <c r="AA4" s="483"/>
      <c r="AB4" s="483"/>
      <c r="AC4" s="483"/>
      <c r="AD4" s="483"/>
      <c r="AE4" s="483"/>
      <c r="AF4" s="483"/>
      <c r="AG4" s="483"/>
      <c r="AH4" s="483"/>
      <c r="AI4" s="483"/>
      <c r="AJ4" s="483"/>
      <c r="AK4" s="483"/>
      <c r="AL4" s="483"/>
      <c r="AM4" s="483"/>
      <c r="AN4" s="483"/>
      <c r="AO4" s="483"/>
      <c r="AP4" s="483"/>
      <c r="AQ4" s="483"/>
      <c r="AR4" s="483"/>
      <c r="AS4" s="483"/>
      <c r="AT4" s="483"/>
      <c r="AU4" s="483"/>
      <c r="AV4" s="483"/>
      <c r="AW4" s="483"/>
      <c r="AX4" s="484"/>
    </row>
    <row r="5" spans="1:50" ht="29.25" customHeight="1">
      <c r="A5" s="212" t="s">
        <v>5</v>
      </c>
      <c r="B5" s="10" t="s">
        <v>6</v>
      </c>
      <c r="C5" s="10" t="s">
        <v>7</v>
      </c>
      <c r="D5" s="11" t="s">
        <v>8</v>
      </c>
      <c r="E5" s="12"/>
      <c r="F5" s="489" t="s">
        <v>9</v>
      </c>
      <c r="G5" s="480"/>
      <c r="H5" s="480"/>
      <c r="I5" s="480"/>
      <c r="J5" s="480"/>
      <c r="K5" s="480"/>
      <c r="L5" s="490"/>
      <c r="M5" s="213"/>
      <c r="N5" s="13" t="s">
        <v>10</v>
      </c>
      <c r="O5" s="13" t="s">
        <v>11</v>
      </c>
      <c r="P5" s="13" t="s">
        <v>12</v>
      </c>
      <c r="Q5" s="13" t="s">
        <v>13</v>
      </c>
      <c r="R5" s="13" t="s">
        <v>14</v>
      </c>
      <c r="S5" s="14" t="s">
        <v>15</v>
      </c>
      <c r="T5" s="14" t="s">
        <v>16</v>
      </c>
      <c r="U5" s="14" t="s">
        <v>17</v>
      </c>
      <c r="V5" s="14" t="s">
        <v>18</v>
      </c>
      <c r="W5" s="14" t="s">
        <v>19</v>
      </c>
      <c r="X5" s="14" t="s">
        <v>20</v>
      </c>
      <c r="Y5" s="14" t="s">
        <v>21</v>
      </c>
      <c r="Z5" s="14" t="s">
        <v>22</v>
      </c>
      <c r="AA5" s="14" t="s">
        <v>23</v>
      </c>
      <c r="AB5" s="14" t="s">
        <v>24</v>
      </c>
      <c r="AC5" s="14" t="s">
        <v>25</v>
      </c>
      <c r="AD5" s="15" t="s">
        <v>26</v>
      </c>
      <c r="AE5" s="14" t="s">
        <v>27</v>
      </c>
      <c r="AF5" s="14" t="s">
        <v>28</v>
      </c>
      <c r="AG5" s="14" t="s">
        <v>29</v>
      </c>
      <c r="AH5" s="14" t="s">
        <v>30</v>
      </c>
      <c r="AI5" s="14" t="s">
        <v>31</v>
      </c>
      <c r="AJ5" s="14" t="s">
        <v>32</v>
      </c>
      <c r="AK5" s="14" t="s">
        <v>33</v>
      </c>
      <c r="AL5" s="14" t="s">
        <v>34</v>
      </c>
      <c r="AM5" s="14" t="s">
        <v>35</v>
      </c>
      <c r="AN5" s="14" t="s">
        <v>36</v>
      </c>
      <c r="AO5" s="14" t="s">
        <v>37</v>
      </c>
      <c r="AP5" s="14" t="s">
        <v>38</v>
      </c>
      <c r="AQ5" s="14" t="s">
        <v>39</v>
      </c>
      <c r="AR5" s="14" t="s">
        <v>40</v>
      </c>
      <c r="AS5" s="14" t="s">
        <v>41</v>
      </c>
      <c r="AT5" s="14" t="s">
        <v>42</v>
      </c>
      <c r="AU5" s="14" t="s">
        <v>43</v>
      </c>
      <c r="AV5" s="14" t="s">
        <v>44</v>
      </c>
      <c r="AW5" s="14" t="s">
        <v>45</v>
      </c>
      <c r="AX5" s="14" t="s">
        <v>46</v>
      </c>
    </row>
    <row r="6" spans="1:50" ht="15.6">
      <c r="A6" s="198" t="s">
        <v>47</v>
      </c>
      <c r="B6" s="199">
        <v>60</v>
      </c>
      <c r="C6" s="200" t="s">
        <v>48</v>
      </c>
      <c r="D6" s="203"/>
      <c r="F6" s="491"/>
      <c r="G6" s="492"/>
      <c r="H6" s="492"/>
      <c r="I6" s="492"/>
      <c r="J6" s="492"/>
      <c r="K6" s="492"/>
      <c r="L6" s="490"/>
      <c r="M6" s="213"/>
      <c r="N6" s="16" t="s">
        <v>49</v>
      </c>
      <c r="O6" s="16"/>
      <c r="P6" s="16" t="s">
        <v>50</v>
      </c>
      <c r="Q6" s="16" t="s">
        <v>51</v>
      </c>
      <c r="R6" s="17">
        <v>35</v>
      </c>
      <c r="S6" s="18" t="str">
        <f>IFERROR(VLOOKUP($O6,INSA_TCA_v6.0_2023!$A$1:$AU$1342,14,FALSE)*$R6/100,"")</f>
        <v/>
      </c>
      <c r="T6" s="18" t="str">
        <f>IFERROR(VLOOKUP($O6,INSA_TCA_v6.0_2023!$A$1:$AU$1342,15,FALSE)*$R6/100,"")</f>
        <v/>
      </c>
      <c r="U6" s="18" t="str">
        <f>IFERROR(VLOOKUP($O6,INSA_TCA_v6.0_2023!$A$1:$AU$1342,8,FALSE)*$R6/100,"")</f>
        <v/>
      </c>
      <c r="V6" s="18" t="str">
        <f>IFERROR(VLOOKUP($O6,INSA_TCA_v6.0_2023!$A$1:$AU$1342,9,FALSE)*$R6/100,"")</f>
        <v/>
      </c>
      <c r="W6" s="18" t="str">
        <f>IFERROR(VLOOKUP($O6,INSA_TCA_v6.0_2023!$A$1:$AU$1342,10,FALSE)*$R6/100,"")</f>
        <v/>
      </c>
      <c r="X6" s="18" t="str">
        <f>IFERROR(VLOOKUP($O6,INSA_TCA_v6.0_2023!$A$1:$AU$1342,11,FALSE)*$R6/100,"")</f>
        <v/>
      </c>
      <c r="Y6" s="18" t="str">
        <f>IFERROR(VLOOKUP($O6,INSA_TCA_v6.0_2023!$A$1:$AU$1342,24,FALSE)*$R6/100,"")</f>
        <v/>
      </c>
      <c r="Z6" s="18" t="str">
        <f>IFERROR(VLOOKUP($O6,INSA_TCA_v6.0_2023!$A$1:$AU$1342,13,FALSE)*$R6/100,"")</f>
        <v/>
      </c>
      <c r="AA6" s="18" t="str">
        <f>IFERROR(VLOOKUP($O6,INSA_TCA_v6.0_2023!$A$1:$AU$1342,19,FALSE)*$R6/100,"")</f>
        <v/>
      </c>
      <c r="AB6" s="18" t="str">
        <f>IFERROR(VLOOKUP($O6,INSA_TCA_v6.0_2023!$A$1:$AU$1342,18,FALSE)*$R6/100,"")</f>
        <v/>
      </c>
      <c r="AC6" s="18" t="str">
        <f>IFERROR(VLOOKUP($O6,INSA_TCA_v6.0_2023!$A$1:$AU$1342,20,FALSE)*$R6/100,"")</f>
        <v/>
      </c>
      <c r="AD6" s="19" t="str">
        <f t="shared" ref="AD6:AD20" si="0">IFERROR(S6*4+U6*9+AA6*4+AB6*2+AE6*7,"")</f>
        <v/>
      </c>
      <c r="AE6" s="18" t="str">
        <f>IFERROR(VLOOKUP($O6,INSA_TCA_v6.0_2023!$A$1:$AU$1342,21,FALSE)*$R6/100,"")</f>
        <v/>
      </c>
      <c r="AF6" s="18" t="str">
        <f>IFERROR(VLOOKUP($O6,INSA_TCA_v6.0_2023!$A$1:$AU$1342,25,FALSE)*$R6/100,"")</f>
        <v/>
      </c>
      <c r="AG6" s="18" t="str">
        <f>IFERROR(VLOOKUP($O6,INSA_TCA_v6.0_2023!$A$1:$AU$1342,27,FALSE)*$R6/100,"")</f>
        <v/>
      </c>
      <c r="AH6" s="18" t="str">
        <f>IFERROR(VLOOKUP($O6,INSA_TCA_v6.0_2023!$A$1:$AU$1342,28,FALSE)*$R6/100,"")</f>
        <v/>
      </c>
      <c r="AI6" s="18" t="str">
        <f>IFERROR(VLOOKUP($O6,INSA_TCA_v6.0_2023!$A$1:$AU$1342,29,FALSE)*$R6/100,"")</f>
        <v/>
      </c>
      <c r="AJ6" s="18" t="str">
        <f>IFERROR(VLOOKUP($O6,INSA_TCA_v6.0_2023!$A$1:$AU$1342,30,FALSE)*$R6/100,"")</f>
        <v/>
      </c>
      <c r="AK6" s="18" t="str">
        <f>IFERROR(VLOOKUP($O6,INSA_TCA_v6.0_2023!$A$1:$AU$1342,32,FALSE)*$R6/100,"")</f>
        <v/>
      </c>
      <c r="AL6" s="18" t="str">
        <f>IFERROR(VLOOKUP($O6,INSA_TCA_v6.0_2023!$A$1:$AU$1342,34,FALSE)*$R6/100,"")</f>
        <v/>
      </c>
      <c r="AM6" s="18" t="str">
        <f>IFERROR(VLOOKUP($O6,INSA_TCA_v6.0_2023!$A$1:$AU$1342,35,FALSE)*$R6/100,"")</f>
        <v/>
      </c>
      <c r="AN6" s="18" t="str">
        <f>IFERROR(VLOOKUP($O6,INSA_TCA_v6.0_2023!$A$1:$AU$1342,36,FALSE)*$R6/100,"")</f>
        <v/>
      </c>
      <c r="AO6" s="18" t="str">
        <f>IFERROR(VLOOKUP($O6,INSA_TCA_v6.0_2023!$A$1:$AU$1342,37,FALSE)*$R6/100,"")</f>
        <v/>
      </c>
      <c r="AP6" s="18" t="str">
        <f>IFERROR(VLOOKUP($O6,INSA_TCA_v6.0_2023!$A$1:$AU$1342,39,FALSE)*$R6/100,"")</f>
        <v/>
      </c>
      <c r="AQ6" s="18" t="str">
        <f>IFERROR(VLOOKUP($O6,INSA_TCA_v6.0_2023!$A$1:$AU$1342,40,FALSE)*$R6/100,"")</f>
        <v/>
      </c>
      <c r="AR6" s="18" t="str">
        <f>IFERROR(VLOOKUP($O6,INSA_TCA_v6.0_2023!$A$1:$AU$1342,41,FALSE)*$R6/100,"")</f>
        <v/>
      </c>
      <c r="AS6" s="18" t="str">
        <f>IFERROR(VLOOKUP($O6,INSA_TCA_v6.0_2023!$A$1:$AU$1342,42,FALSE)*$R6/100,"")</f>
        <v/>
      </c>
      <c r="AT6" s="18" t="str">
        <f>IFERROR(VLOOKUP($O6,INSA_TCA_v6.0_2023!$A$1:$AU$1342,43,FALSE)*$R6/100,"")</f>
        <v/>
      </c>
      <c r="AU6" s="18" t="str">
        <f>IFERROR(VLOOKUP($O6,INSA_TCA_v6.0_2023!$A$1:$AU$1342,44,FALSE)*$R6/100,"")</f>
        <v/>
      </c>
      <c r="AV6" s="18" t="str">
        <f>IFERROR(VLOOKUP($O6,INSA_TCA_v6.0_2023!$A$1:$AU$1342,45,FALSE)*$R6/100,"")</f>
        <v/>
      </c>
      <c r="AW6" s="18" t="str">
        <f>IFERROR(VLOOKUP($O6,INSA_TCA_v6.0_2023!$A$1:$AU$1342,46,FALSE)*$R6/100,"")</f>
        <v/>
      </c>
      <c r="AX6" s="18" t="str">
        <f>IFERROR(VLOOKUP($O6,INSA_TCA_v6.0_2023!$A$1:$AU$1342,47,FALSE)*$R6/100,"")</f>
        <v/>
      </c>
    </row>
    <row r="7" spans="1:50" ht="15.6">
      <c r="A7" s="201" t="s">
        <v>52</v>
      </c>
      <c r="B7" s="199">
        <v>150</v>
      </c>
      <c r="C7" s="200" t="s">
        <v>48</v>
      </c>
      <c r="D7" s="203"/>
      <c r="F7" s="491"/>
      <c r="G7" s="492"/>
      <c r="H7" s="492"/>
      <c r="I7" s="492"/>
      <c r="J7" s="492"/>
      <c r="K7" s="492"/>
      <c r="L7" s="490"/>
      <c r="M7" s="213"/>
      <c r="N7" s="16" t="s">
        <v>53</v>
      </c>
      <c r="O7" s="17"/>
      <c r="P7" s="17"/>
      <c r="Q7" s="17"/>
      <c r="R7" s="17">
        <v>180</v>
      </c>
      <c r="S7" s="18" t="str">
        <f>IFERROR(VLOOKUP($O7,INSA_TCA_v6.0_2023!$A$1:$AU$1342,14,FALSE)*$R7/100,"")</f>
        <v/>
      </c>
      <c r="T7" s="18" t="str">
        <f>IFERROR(VLOOKUP($O7,INSA_TCA_v6.0_2023!$A$1:$AU$1342,15,FALSE)*$R7/100,"")</f>
        <v/>
      </c>
      <c r="U7" s="18" t="str">
        <f>IFERROR(VLOOKUP($O7,INSA_TCA_v6.0_2023!$A$1:$AU$1342,8,FALSE)*$R7/100,"")</f>
        <v/>
      </c>
      <c r="V7" s="18" t="str">
        <f>IFERROR(VLOOKUP($O7,INSA_TCA_v6.0_2023!$A$1:$AU$1342,9,FALSE)*$R7/100,"")</f>
        <v/>
      </c>
      <c r="W7" s="18" t="str">
        <f>IFERROR(VLOOKUP($O7,INSA_TCA_v6.0_2023!$A$1:$AU$1342,10,FALSE)*$R7/100,"")</f>
        <v/>
      </c>
      <c r="X7" s="18" t="str">
        <f>IFERROR(VLOOKUP($O7,INSA_TCA_v6.0_2023!$A$1:$AU$1342,11,FALSE)*$R7/100,"")</f>
        <v/>
      </c>
      <c r="Y7" s="18" t="str">
        <f>IFERROR(VLOOKUP($O7,INSA_TCA_v6.0_2023!$A$1:$AU$1342,24,FALSE)*$R7/100,"")</f>
        <v/>
      </c>
      <c r="Z7" s="18" t="str">
        <f>IFERROR(VLOOKUP($O7,INSA_TCA_v6.0_2023!$A$1:$AU$1342,13,FALSE)*$R7/100,"")</f>
        <v/>
      </c>
      <c r="AA7" s="18" t="str">
        <f>IFERROR(VLOOKUP($O7,INSA_TCA_v6.0_2023!$A$1:$AU$1342,19,FALSE)*$R7/100,"")</f>
        <v/>
      </c>
      <c r="AB7" s="18" t="str">
        <f>IFERROR(VLOOKUP($O7,INSA_TCA_v6.0_2023!$A$1:$AU$1342,18,FALSE)*$R7/100,"")</f>
        <v/>
      </c>
      <c r="AC7" s="18" t="str">
        <f>IFERROR(VLOOKUP($O7,INSA_TCA_v6.0_2023!$A$1:$AU$1342,20,FALSE)*$R7/100,"")</f>
        <v/>
      </c>
      <c r="AD7" s="19" t="str">
        <f t="shared" si="0"/>
        <v/>
      </c>
      <c r="AE7" s="18" t="str">
        <f>IFERROR(VLOOKUP($O7,INSA_TCA_v6.0_2023!$A$1:$AU$1342,21,FALSE)*$R7/100,"")</f>
        <v/>
      </c>
      <c r="AF7" s="18" t="str">
        <f>IFERROR(VLOOKUP($O7,INSA_TCA_v6.0_2023!$A$1:$AU$1342,25,FALSE)*$R7/100,"")</f>
        <v/>
      </c>
      <c r="AG7" s="18" t="str">
        <f>IFERROR(VLOOKUP($O7,INSA_TCA_v6.0_2023!$A$1:$AU$1342,27,FALSE)*$R7/100,"")</f>
        <v/>
      </c>
      <c r="AH7" s="18" t="str">
        <f>IFERROR(VLOOKUP($O7,INSA_TCA_v6.0_2023!$A$1:$AU$1342,28,FALSE)*$R7/100,"")</f>
        <v/>
      </c>
      <c r="AI7" s="18" t="str">
        <f>IFERROR(VLOOKUP($O7,INSA_TCA_v6.0_2023!$A$1:$AU$1342,29,FALSE)*$R7/100,"")</f>
        <v/>
      </c>
      <c r="AJ7" s="18" t="str">
        <f>IFERROR(VLOOKUP($O7,INSA_TCA_v6.0_2023!$A$1:$AU$1342,30,FALSE)*$R7/100,"")</f>
        <v/>
      </c>
      <c r="AK7" s="18" t="str">
        <f>IFERROR(VLOOKUP($O7,INSA_TCA_v6.0_2023!$A$1:$AU$1342,32,FALSE)*$R7/100,"")</f>
        <v/>
      </c>
      <c r="AL7" s="18" t="str">
        <f>IFERROR(VLOOKUP($O7,INSA_TCA_v6.0_2023!$A$1:$AU$1342,34,FALSE)*$R7/100,"")</f>
        <v/>
      </c>
      <c r="AM7" s="18" t="str">
        <f>IFERROR(VLOOKUP($O7,INSA_TCA_v6.0_2023!$A$1:$AU$1342,35,FALSE)*$R7/100,"")</f>
        <v/>
      </c>
      <c r="AN7" s="18" t="str">
        <f>IFERROR(VLOOKUP($O7,INSA_TCA_v6.0_2023!$A$1:$AU$1342,36,FALSE)*$R7/100,"")</f>
        <v/>
      </c>
      <c r="AO7" s="18" t="str">
        <f>IFERROR(VLOOKUP($O7,INSA_TCA_v6.0_2023!$A$1:$AU$1342,37,FALSE)*$R7/100,"")</f>
        <v/>
      </c>
      <c r="AP7" s="18" t="str">
        <f>IFERROR(VLOOKUP($O7,INSA_TCA_v6.0_2023!$A$1:$AU$1342,39,FALSE)*$R7/100,"")</f>
        <v/>
      </c>
      <c r="AQ7" s="18" t="str">
        <f>IFERROR(VLOOKUP($O7,INSA_TCA_v6.0_2023!$A$1:$AU$1342,40,FALSE)*$R7/100,"")</f>
        <v/>
      </c>
      <c r="AR7" s="18" t="str">
        <f>IFERROR(VLOOKUP($O7,INSA_TCA_v6.0_2023!$A$1:$AU$1342,41,FALSE)*$R7/100,"")</f>
        <v/>
      </c>
      <c r="AS7" s="18" t="str">
        <f>IFERROR(VLOOKUP($O7,INSA_TCA_v6.0_2023!$A$1:$AU$1342,42,FALSE)*$R7/100,"")</f>
        <v/>
      </c>
      <c r="AT7" s="18" t="str">
        <f>IFERROR(VLOOKUP($O7,INSA_TCA_v6.0_2023!$A$1:$AU$1342,43,FALSE)*$R7/100,"")</f>
        <v/>
      </c>
      <c r="AU7" s="18" t="str">
        <f>IFERROR(VLOOKUP($O7,INSA_TCA_v6.0_2023!$A$1:$AU$1342,44,FALSE)*$R7/100,"")</f>
        <v/>
      </c>
      <c r="AV7" s="18" t="str">
        <f>IFERROR(VLOOKUP($O7,INSA_TCA_v6.0_2023!$A$1:$AU$1342,45,FALSE)*$R7/100,"")</f>
        <v/>
      </c>
      <c r="AW7" s="18" t="str">
        <f>IFERROR(VLOOKUP($O7,INSA_TCA_v6.0_2023!$A$1:$AU$1342,46,FALSE)*$R7/100,"")</f>
        <v/>
      </c>
      <c r="AX7" s="18" t="str">
        <f>IFERROR(VLOOKUP($O7,INSA_TCA_v6.0_2023!$A$1:$AU$1342,47,FALSE)*$R7/100,"")</f>
        <v/>
      </c>
    </row>
    <row r="8" spans="1:50" ht="15.6">
      <c r="A8" s="201" t="s">
        <v>54</v>
      </c>
      <c r="B8" s="199">
        <v>40</v>
      </c>
      <c r="C8" s="200" t="s">
        <v>48</v>
      </c>
      <c r="D8" s="203"/>
      <c r="F8" s="491"/>
      <c r="G8" s="492"/>
      <c r="H8" s="492"/>
      <c r="I8" s="492"/>
      <c r="J8" s="492"/>
      <c r="K8" s="492"/>
      <c r="L8" s="490"/>
      <c r="M8" s="213"/>
      <c r="N8" s="16" t="s">
        <v>55</v>
      </c>
      <c r="P8" s="17"/>
      <c r="Q8" s="17"/>
      <c r="R8" s="17">
        <v>10</v>
      </c>
      <c r="S8" s="18" t="str">
        <f>IFERROR(VLOOKUP($O8,INSA_TCA_v6.0_2023!$A$1:$AU$1342,14,FALSE)*$R8/100,"")</f>
        <v/>
      </c>
      <c r="T8" s="18" t="str">
        <f>IFERROR(VLOOKUP($O8,INSA_TCA_v6.0_2023!$A$1:$AU$1342,15,FALSE)*$R8/100,"")</f>
        <v/>
      </c>
      <c r="U8" s="18" t="str">
        <f>IFERROR(VLOOKUP($O8,INSA_TCA_v6.0_2023!$A$1:$AU$1342,8,FALSE)*$R8/100,"")</f>
        <v/>
      </c>
      <c r="V8" s="18" t="str">
        <f>IFERROR(VLOOKUP($O8,INSA_TCA_v6.0_2023!$A$1:$AU$1342,9,FALSE)*$R8/100,"")</f>
        <v/>
      </c>
      <c r="W8" s="18" t="str">
        <f>IFERROR(VLOOKUP($O8,INSA_TCA_v6.0_2023!$A$1:$AU$1342,10,FALSE)*$R8/100,"")</f>
        <v/>
      </c>
      <c r="X8" s="18" t="str">
        <f>IFERROR(VLOOKUP($O8,INSA_TCA_v6.0_2023!$A$1:$AU$1342,11,FALSE)*$R8/100,"")</f>
        <v/>
      </c>
      <c r="Y8" s="18" t="str">
        <f>IFERROR(VLOOKUP($O8,INSA_TCA_v6.0_2023!$A$1:$AU$1342,24,FALSE)*$R8/100,"")</f>
        <v/>
      </c>
      <c r="Z8" s="18" t="str">
        <f>IFERROR(VLOOKUP($O8,INSA_TCA_v6.0_2023!$A$1:$AU$1342,13,FALSE)*$R8/100,"")</f>
        <v/>
      </c>
      <c r="AA8" s="18" t="str">
        <f>IFERROR(VLOOKUP($O8,INSA_TCA_v6.0_2023!$A$1:$AU$1342,19,FALSE)*$R8/100,"")</f>
        <v/>
      </c>
      <c r="AB8" s="18" t="str">
        <f>IFERROR(VLOOKUP($O8,INSA_TCA_v6.0_2023!$A$1:$AU$1342,18,FALSE)*$R8/100,"")</f>
        <v/>
      </c>
      <c r="AC8" s="18" t="str">
        <f>IFERROR(VLOOKUP($O8,INSA_TCA_v6.0_2023!$A$1:$AU$1342,20,FALSE)*$R8/100,"")</f>
        <v/>
      </c>
      <c r="AD8" s="19" t="str">
        <f t="shared" si="0"/>
        <v/>
      </c>
      <c r="AE8" s="18" t="str">
        <f>IFERROR(VLOOKUP($O8,INSA_TCA_v6.0_2023!$A$1:$AU$1342,21,FALSE)*$R8/100,"")</f>
        <v/>
      </c>
      <c r="AF8" s="18" t="str">
        <f>IFERROR(VLOOKUP($O8,INSA_TCA_v6.0_2023!$A$1:$AU$1342,25,FALSE)*$R8/100,"")</f>
        <v/>
      </c>
      <c r="AG8" s="18" t="str">
        <f>IFERROR(VLOOKUP($O8,INSA_TCA_v6.0_2023!$A$1:$AU$1342,27,FALSE)*$R8/100,"")</f>
        <v/>
      </c>
      <c r="AH8" s="18" t="str">
        <f>IFERROR(VLOOKUP($O8,INSA_TCA_v6.0_2023!$A$1:$AU$1342,28,FALSE)*$R8/100,"")</f>
        <v/>
      </c>
      <c r="AI8" s="18" t="str">
        <f>IFERROR(VLOOKUP($O8,INSA_TCA_v6.0_2023!$A$1:$AU$1342,29,FALSE)*$R8/100,"")</f>
        <v/>
      </c>
      <c r="AJ8" s="18" t="str">
        <f>IFERROR(VLOOKUP($O8,INSA_TCA_v6.0_2023!$A$1:$AU$1342,30,FALSE)*$R8/100,"")</f>
        <v/>
      </c>
      <c r="AK8" s="18" t="str">
        <f>IFERROR(VLOOKUP($O8,INSA_TCA_v6.0_2023!$A$1:$AU$1342,32,FALSE)*$R8/100,"")</f>
        <v/>
      </c>
      <c r="AL8" s="18" t="str">
        <f>IFERROR(VLOOKUP($O8,INSA_TCA_v6.0_2023!$A$1:$AU$1342,34,FALSE)*$R8/100,"")</f>
        <v/>
      </c>
      <c r="AM8" s="18" t="str">
        <f>IFERROR(VLOOKUP($O8,INSA_TCA_v6.0_2023!$A$1:$AU$1342,35,FALSE)*$R8/100,"")</f>
        <v/>
      </c>
      <c r="AN8" s="18" t="str">
        <f>IFERROR(VLOOKUP($O8,INSA_TCA_v6.0_2023!$A$1:$AU$1342,36,FALSE)*$R8/100,"")</f>
        <v/>
      </c>
      <c r="AO8" s="18" t="str">
        <f>IFERROR(VLOOKUP($O8,INSA_TCA_v6.0_2023!$A$1:$AU$1342,37,FALSE)*$R8/100,"")</f>
        <v/>
      </c>
      <c r="AP8" s="18" t="str">
        <f>IFERROR(VLOOKUP($O8,INSA_TCA_v6.0_2023!$A$1:$AU$1342,39,FALSE)*$R8/100,"")</f>
        <v/>
      </c>
      <c r="AQ8" s="18" t="str">
        <f>IFERROR(VLOOKUP($O8,INSA_TCA_v6.0_2023!$A$1:$AU$1342,40,FALSE)*$R8/100,"")</f>
        <v/>
      </c>
      <c r="AR8" s="18" t="str">
        <f>IFERROR(VLOOKUP($O8,INSA_TCA_v6.0_2023!$A$1:$AU$1342,41,FALSE)*$R8/100,"")</f>
        <v/>
      </c>
      <c r="AS8" s="18" t="str">
        <f>IFERROR(VLOOKUP($O8,INSA_TCA_v6.0_2023!$A$1:$AU$1342,42,FALSE)*$R8/100,"")</f>
        <v/>
      </c>
      <c r="AT8" s="18" t="str">
        <f>IFERROR(VLOOKUP($O8,INSA_TCA_v6.0_2023!$A$1:$AU$1342,43,FALSE)*$R8/100,"")</f>
        <v/>
      </c>
      <c r="AU8" s="18" t="str">
        <f>IFERROR(VLOOKUP($O8,INSA_TCA_v6.0_2023!$A$1:$AU$1342,44,FALSE)*$R8/100,"")</f>
        <v/>
      </c>
      <c r="AV8" s="18" t="str">
        <f>IFERROR(VLOOKUP($O8,INSA_TCA_v6.0_2023!$A$1:$AU$1342,45,FALSE)*$R8/100,"")</f>
        <v/>
      </c>
      <c r="AW8" s="18" t="str">
        <f>IFERROR(VLOOKUP($O8,INSA_TCA_v6.0_2023!$A$1:$AU$1342,46,FALSE)*$R8/100,"")</f>
        <v/>
      </c>
      <c r="AX8" s="18" t="str">
        <f>IFERROR(VLOOKUP($O8,INSA_TCA_v6.0_2023!$A$1:$AU$1342,47,FALSE)*$R8/100,"")</f>
        <v/>
      </c>
    </row>
    <row r="9" spans="1:50" ht="15.6">
      <c r="A9" s="201" t="s">
        <v>56</v>
      </c>
      <c r="B9" s="199">
        <v>40</v>
      </c>
      <c r="C9" s="200" t="s">
        <v>48</v>
      </c>
      <c r="D9" s="203"/>
      <c r="F9" s="491"/>
      <c r="G9" s="492"/>
      <c r="H9" s="492"/>
      <c r="I9" s="492"/>
      <c r="J9" s="492"/>
      <c r="K9" s="492"/>
      <c r="L9" s="490"/>
      <c r="M9" s="213"/>
      <c r="N9" s="16" t="s">
        <v>57</v>
      </c>
      <c r="O9" s="17"/>
      <c r="P9" s="17"/>
      <c r="Q9" s="17"/>
      <c r="R9" s="17">
        <v>160</v>
      </c>
      <c r="S9" s="18" t="str">
        <f>IFERROR(VLOOKUP($O9,INSA_TCA_v6.0_2023!$A$1:$AU$1342,14,FALSE)*$R9/100,"")</f>
        <v/>
      </c>
      <c r="T9" s="18" t="str">
        <f>IFERROR(VLOOKUP($O9,INSA_TCA_v6.0_2023!$A$1:$AU$1342,15,FALSE)*$R9/100,"")</f>
        <v/>
      </c>
      <c r="U9" s="18" t="str">
        <f>IFERROR(VLOOKUP($O9,INSA_TCA_v6.0_2023!$A$1:$AU$1342,8,FALSE)*$R9/100,"")</f>
        <v/>
      </c>
      <c r="V9" s="18" t="str">
        <f>IFERROR(VLOOKUP($O9,INSA_TCA_v6.0_2023!$A$1:$AU$1342,9,FALSE)*$R9/100,"")</f>
        <v/>
      </c>
      <c r="W9" s="18" t="str">
        <f>IFERROR(VLOOKUP($O9,INSA_TCA_v6.0_2023!$A$1:$AU$1342,10,FALSE)*$R9/100,"")</f>
        <v/>
      </c>
      <c r="X9" s="18" t="str">
        <f>IFERROR(VLOOKUP($O9,INSA_TCA_v6.0_2023!$A$1:$AU$1342,11,FALSE)*$R9/100,"")</f>
        <v/>
      </c>
      <c r="Y9" s="18" t="str">
        <f>IFERROR(VLOOKUP($O9,INSA_TCA_v6.0_2023!$A$1:$AU$1342,24,FALSE)*$R9/100,"")</f>
        <v/>
      </c>
      <c r="Z9" s="18" t="str">
        <f>IFERROR(VLOOKUP($O9,INSA_TCA_v6.0_2023!$A$1:$AU$1342,13,FALSE)*$R9/100,"")</f>
        <v/>
      </c>
      <c r="AA9" s="18" t="str">
        <f>IFERROR(VLOOKUP($O9,INSA_TCA_v6.0_2023!$A$1:$AU$1342,19,FALSE)*$R9/100,"")</f>
        <v/>
      </c>
      <c r="AB9" s="18" t="str">
        <f>IFERROR(VLOOKUP($O9,INSA_TCA_v6.0_2023!$A$1:$AU$1342,18,FALSE)*$R9/100,"")</f>
        <v/>
      </c>
      <c r="AC9" s="18" t="str">
        <f>IFERROR(VLOOKUP($O9,INSA_TCA_v6.0_2023!$A$1:$AU$1342,20,FALSE)*$R9/100,"")</f>
        <v/>
      </c>
      <c r="AD9" s="19" t="str">
        <f t="shared" si="0"/>
        <v/>
      </c>
      <c r="AE9" s="18" t="str">
        <f>IFERROR(VLOOKUP($O9,INSA_TCA_v6.0_2023!$A$1:$AU$1342,21,FALSE)*$R9/100,"")</f>
        <v/>
      </c>
      <c r="AF9" s="18" t="str">
        <f>IFERROR(VLOOKUP($O9,INSA_TCA_v6.0_2023!$A$1:$AU$1342,25,FALSE)*$R9/100,"")</f>
        <v/>
      </c>
      <c r="AG9" s="18" t="str">
        <f>IFERROR(VLOOKUP($O9,INSA_TCA_v6.0_2023!$A$1:$AU$1342,27,FALSE)*$R9/100,"")</f>
        <v/>
      </c>
      <c r="AH9" s="18" t="str">
        <f>IFERROR(VLOOKUP($O9,INSA_TCA_v6.0_2023!$A$1:$AU$1342,28,FALSE)*$R9/100,"")</f>
        <v/>
      </c>
      <c r="AI9" s="18" t="str">
        <f>IFERROR(VLOOKUP($O9,INSA_TCA_v6.0_2023!$A$1:$AU$1342,29,FALSE)*$R9/100,"")</f>
        <v/>
      </c>
      <c r="AJ9" s="18" t="str">
        <f>IFERROR(VLOOKUP($O9,INSA_TCA_v6.0_2023!$A$1:$AU$1342,30,FALSE)*$R9/100,"")</f>
        <v/>
      </c>
      <c r="AK9" s="18" t="str">
        <f>IFERROR(VLOOKUP($O9,INSA_TCA_v6.0_2023!$A$1:$AU$1342,32,FALSE)*$R9/100,"")</f>
        <v/>
      </c>
      <c r="AL9" s="18" t="str">
        <f>IFERROR(VLOOKUP($O9,INSA_TCA_v6.0_2023!$A$1:$AU$1342,34,FALSE)*$R9/100,"")</f>
        <v/>
      </c>
      <c r="AM9" s="18" t="str">
        <f>IFERROR(VLOOKUP($O9,INSA_TCA_v6.0_2023!$A$1:$AU$1342,35,FALSE)*$R9/100,"")</f>
        <v/>
      </c>
      <c r="AN9" s="18" t="str">
        <f>IFERROR(VLOOKUP($O9,INSA_TCA_v6.0_2023!$A$1:$AU$1342,36,FALSE)*$R9/100,"")</f>
        <v/>
      </c>
      <c r="AO9" s="18" t="str">
        <f>IFERROR(VLOOKUP($O9,INSA_TCA_v6.0_2023!$A$1:$AU$1342,37,FALSE)*$R9/100,"")</f>
        <v/>
      </c>
      <c r="AP9" s="18" t="str">
        <f>IFERROR(VLOOKUP($O9,INSA_TCA_v6.0_2023!$A$1:$AU$1342,39,FALSE)*$R9/100,"")</f>
        <v/>
      </c>
      <c r="AQ9" s="18" t="str">
        <f>IFERROR(VLOOKUP($O9,INSA_TCA_v6.0_2023!$A$1:$AU$1342,40,FALSE)*$R9/100,"")</f>
        <v/>
      </c>
      <c r="AR9" s="18" t="str">
        <f>IFERROR(VLOOKUP($O9,INSA_TCA_v6.0_2023!$A$1:$AU$1342,41,FALSE)*$R9/100,"")</f>
        <v/>
      </c>
      <c r="AS9" s="18" t="str">
        <f>IFERROR(VLOOKUP($O9,INSA_TCA_v6.0_2023!$A$1:$AU$1342,42,FALSE)*$R9/100,"")</f>
        <v/>
      </c>
      <c r="AT9" s="18" t="str">
        <f>IFERROR(VLOOKUP($O9,INSA_TCA_v6.0_2023!$A$1:$AU$1342,43,FALSE)*$R9/100,"")</f>
        <v/>
      </c>
      <c r="AU9" s="18" t="str">
        <f>IFERROR(VLOOKUP($O9,INSA_TCA_v6.0_2023!$A$1:$AU$1342,44,FALSE)*$R9/100,"")</f>
        <v/>
      </c>
      <c r="AV9" s="18" t="str">
        <f>IFERROR(VLOOKUP($O9,INSA_TCA_v6.0_2023!$A$1:$AU$1342,45,FALSE)*$R9/100,"")</f>
        <v/>
      </c>
      <c r="AW9" s="18" t="str">
        <f>IFERROR(VLOOKUP($O9,INSA_TCA_v6.0_2023!$A$1:$AU$1342,46,FALSE)*$R9/100,"")</f>
        <v/>
      </c>
      <c r="AX9" s="18" t="str">
        <f>IFERROR(VLOOKUP($O9,INSA_TCA_v6.0_2023!$A$1:$AU$1342,47,FALSE)*$R9/100,"")</f>
        <v/>
      </c>
    </row>
    <row r="10" spans="1:50" ht="15.6">
      <c r="A10" s="201" t="s">
        <v>58</v>
      </c>
      <c r="B10" s="199">
        <v>50</v>
      </c>
      <c r="C10" s="200" t="s">
        <v>48</v>
      </c>
      <c r="D10" s="203"/>
      <c r="F10" s="491"/>
      <c r="G10" s="492"/>
      <c r="H10" s="492"/>
      <c r="I10" s="492"/>
      <c r="J10" s="492"/>
      <c r="K10" s="492"/>
      <c r="L10" s="490"/>
      <c r="M10" s="213"/>
      <c r="N10" s="16" t="s">
        <v>59</v>
      </c>
      <c r="O10" s="17"/>
      <c r="P10" s="17"/>
      <c r="Q10" s="17"/>
      <c r="R10" s="17">
        <v>200</v>
      </c>
      <c r="S10" s="18" t="str">
        <f>IFERROR(VLOOKUP($O10,INSA_TCA_v6.0_2023!$A$1:$AU$1342,14,FALSE)*$R10/100,"")</f>
        <v/>
      </c>
      <c r="T10" s="18" t="str">
        <f>IFERROR(VLOOKUP($O10,INSA_TCA_v6.0_2023!$A$1:$AU$1342,15,FALSE)*$R10/100,"")</f>
        <v/>
      </c>
      <c r="U10" s="18" t="str">
        <f>IFERROR(VLOOKUP($O10,INSA_TCA_v6.0_2023!$A$1:$AU$1342,8,FALSE)*$R10/100,"")</f>
        <v/>
      </c>
      <c r="V10" s="18" t="str">
        <f>IFERROR(VLOOKUP($O10,INSA_TCA_v6.0_2023!$A$1:$AU$1342,9,FALSE)*$R10/100,"")</f>
        <v/>
      </c>
      <c r="W10" s="18" t="str">
        <f>IFERROR(VLOOKUP($O10,INSA_TCA_v6.0_2023!$A$1:$AU$1342,10,FALSE)*$R10/100,"")</f>
        <v/>
      </c>
      <c r="X10" s="18" t="str">
        <f>IFERROR(VLOOKUP($O10,INSA_TCA_v6.0_2023!$A$1:$AU$1342,11,FALSE)*$R10/100,"")</f>
        <v/>
      </c>
      <c r="Y10" s="18" t="str">
        <f>IFERROR(VLOOKUP($O10,INSA_TCA_v6.0_2023!$A$1:$AU$1342,24,FALSE)*$R10/100,"")</f>
        <v/>
      </c>
      <c r="Z10" s="18" t="str">
        <f>IFERROR(VLOOKUP($O10,INSA_TCA_v6.0_2023!$A$1:$AU$1342,13,FALSE)*$R10/100,"")</f>
        <v/>
      </c>
      <c r="AA10" s="18" t="str">
        <f>IFERROR(VLOOKUP($O10,INSA_TCA_v6.0_2023!$A$1:$AU$1342,19,FALSE)*$R10/100,"")</f>
        <v/>
      </c>
      <c r="AB10" s="18" t="str">
        <f>IFERROR(VLOOKUP($O10,INSA_TCA_v6.0_2023!$A$1:$AU$1342,18,FALSE)*$R10/100,"")</f>
        <v/>
      </c>
      <c r="AC10" s="18" t="str">
        <f>IFERROR(VLOOKUP($O10,INSA_TCA_v6.0_2023!$A$1:$AU$1342,20,FALSE)*$R10/100,"")</f>
        <v/>
      </c>
      <c r="AD10" s="19" t="str">
        <f t="shared" si="0"/>
        <v/>
      </c>
      <c r="AE10" s="18" t="str">
        <f>IFERROR(VLOOKUP($O10,INSA_TCA_v6.0_2023!$A$1:$AU$1342,21,FALSE)*$R10/100,"")</f>
        <v/>
      </c>
      <c r="AF10" s="18" t="str">
        <f>IFERROR(VLOOKUP($O10,INSA_TCA_v6.0_2023!$A$1:$AU$1342,25,FALSE)*$R10/100,"")</f>
        <v/>
      </c>
      <c r="AG10" s="18" t="str">
        <f>IFERROR(VLOOKUP($O10,INSA_TCA_v6.0_2023!$A$1:$AU$1342,27,FALSE)*$R10/100,"")</f>
        <v/>
      </c>
      <c r="AH10" s="18" t="str">
        <f>IFERROR(VLOOKUP($O10,INSA_TCA_v6.0_2023!$A$1:$AU$1342,28,FALSE)*$R10/100,"")</f>
        <v/>
      </c>
      <c r="AI10" s="18" t="str">
        <f>IFERROR(VLOOKUP($O10,INSA_TCA_v6.0_2023!$A$1:$AU$1342,29,FALSE)*$R10/100,"")</f>
        <v/>
      </c>
      <c r="AJ10" s="18" t="str">
        <f>IFERROR(VLOOKUP($O10,INSA_TCA_v6.0_2023!$A$1:$AU$1342,30,FALSE)*$R10/100,"")</f>
        <v/>
      </c>
      <c r="AK10" s="18" t="str">
        <f>IFERROR(VLOOKUP($O10,INSA_TCA_v6.0_2023!$A$1:$AU$1342,32,FALSE)*$R10/100,"")</f>
        <v/>
      </c>
      <c r="AL10" s="18" t="str">
        <f>IFERROR(VLOOKUP($O10,INSA_TCA_v6.0_2023!$A$1:$AU$1342,34,FALSE)*$R10/100,"")</f>
        <v/>
      </c>
      <c r="AM10" s="18" t="str">
        <f>IFERROR(VLOOKUP($O10,INSA_TCA_v6.0_2023!$A$1:$AU$1342,35,FALSE)*$R10/100,"")</f>
        <v/>
      </c>
      <c r="AN10" s="18" t="str">
        <f>IFERROR(VLOOKUP($O10,INSA_TCA_v6.0_2023!$A$1:$AU$1342,36,FALSE)*$R10/100,"")</f>
        <v/>
      </c>
      <c r="AO10" s="18" t="str">
        <f>IFERROR(VLOOKUP($O10,INSA_TCA_v6.0_2023!$A$1:$AU$1342,37,FALSE)*$R10/100,"")</f>
        <v/>
      </c>
      <c r="AP10" s="18" t="str">
        <f>IFERROR(VLOOKUP($O10,INSA_TCA_v6.0_2023!$A$1:$AU$1342,39,FALSE)*$R10/100,"")</f>
        <v/>
      </c>
      <c r="AQ10" s="18" t="str">
        <f>IFERROR(VLOOKUP($O10,INSA_TCA_v6.0_2023!$A$1:$AU$1342,40,FALSE)*$R10/100,"")</f>
        <v/>
      </c>
      <c r="AR10" s="18" t="str">
        <f>IFERROR(VLOOKUP($O10,INSA_TCA_v6.0_2023!$A$1:$AU$1342,41,FALSE)*$R10/100,"")</f>
        <v/>
      </c>
      <c r="AS10" s="18" t="str">
        <f>IFERROR(VLOOKUP($O10,INSA_TCA_v6.0_2023!$A$1:$AU$1342,42,FALSE)*$R10/100,"")</f>
        <v/>
      </c>
      <c r="AT10" s="18" t="str">
        <f>IFERROR(VLOOKUP($O10,INSA_TCA_v6.0_2023!$A$1:$AU$1342,43,FALSE)*$R10/100,"")</f>
        <v/>
      </c>
      <c r="AU10" s="18" t="str">
        <f>IFERROR(VLOOKUP($O10,INSA_TCA_v6.0_2023!$A$1:$AU$1342,44,FALSE)*$R10/100,"")</f>
        <v/>
      </c>
      <c r="AV10" s="18" t="str">
        <f>IFERROR(VLOOKUP($O10,INSA_TCA_v6.0_2023!$A$1:$AU$1342,45,FALSE)*$R10/100,"")</f>
        <v/>
      </c>
      <c r="AW10" s="18" t="str">
        <f>IFERROR(VLOOKUP($O10,INSA_TCA_v6.0_2023!$A$1:$AU$1342,46,FALSE)*$R10/100,"")</f>
        <v/>
      </c>
      <c r="AX10" s="18" t="str">
        <f>IFERROR(VLOOKUP($O10,INSA_TCA_v6.0_2023!$A$1:$AU$1342,47,FALSE)*$R10/100,"")</f>
        <v/>
      </c>
    </row>
    <row r="11" spans="1:50" ht="15.6">
      <c r="A11" s="201" t="s">
        <v>60</v>
      </c>
      <c r="B11" s="199">
        <v>50</v>
      </c>
      <c r="C11" s="200" t="s">
        <v>48</v>
      </c>
      <c r="D11" s="203"/>
      <c r="F11" s="491"/>
      <c r="G11" s="492"/>
      <c r="H11" s="492"/>
      <c r="I11" s="492"/>
      <c r="J11" s="492"/>
      <c r="K11" s="492"/>
      <c r="L11" s="490"/>
      <c r="M11" s="213"/>
      <c r="N11" s="16" t="s">
        <v>61</v>
      </c>
      <c r="O11" s="17"/>
      <c r="P11" s="17"/>
      <c r="Q11" s="17"/>
      <c r="R11" s="17">
        <v>25</v>
      </c>
      <c r="S11" s="18" t="str">
        <f>IFERROR(VLOOKUP($O11,INSA_TCA_v6.0_2023!$A$1:$AU$1342,14,FALSE)*$R11/100,"")</f>
        <v/>
      </c>
      <c r="T11" s="18" t="str">
        <f>IFERROR(VLOOKUP($O11,INSA_TCA_v6.0_2023!$A$1:$AU$1342,15,FALSE)*$R11/100,"")</f>
        <v/>
      </c>
      <c r="U11" s="18" t="str">
        <f>IFERROR(VLOOKUP($O11,INSA_TCA_v6.0_2023!$A$1:$AU$1342,8,FALSE)*$R11/100,"")</f>
        <v/>
      </c>
      <c r="V11" s="18" t="str">
        <f>IFERROR(VLOOKUP($O11,INSA_TCA_v6.0_2023!$A$1:$AU$1342,9,FALSE)*$R11/100,"")</f>
        <v/>
      </c>
      <c r="W11" s="18" t="str">
        <f>IFERROR(VLOOKUP($O11,INSA_TCA_v6.0_2023!$A$1:$AU$1342,10,FALSE)*$R11/100,"")</f>
        <v/>
      </c>
      <c r="X11" s="18" t="str">
        <f>IFERROR(VLOOKUP($O11,INSA_TCA_v6.0_2023!$A$1:$AU$1342,11,FALSE)*$R11/100,"")</f>
        <v/>
      </c>
      <c r="Y11" s="18" t="str">
        <f>IFERROR(VLOOKUP($O11,INSA_TCA_v6.0_2023!$A$1:$AU$1342,24,FALSE)*$R11/100,"")</f>
        <v/>
      </c>
      <c r="Z11" s="18" t="str">
        <f>IFERROR(VLOOKUP($O11,INSA_TCA_v6.0_2023!$A$1:$AU$1342,13,FALSE)*$R11/100,"")</f>
        <v/>
      </c>
      <c r="AA11" s="18" t="str">
        <f>IFERROR(VLOOKUP($O11,INSA_TCA_v6.0_2023!$A$1:$AU$1342,19,FALSE)*$R11/100,"")</f>
        <v/>
      </c>
      <c r="AB11" s="18" t="str">
        <f>IFERROR(VLOOKUP($O11,INSA_TCA_v6.0_2023!$A$1:$AU$1342,18,FALSE)*$R11/100,"")</f>
        <v/>
      </c>
      <c r="AC11" s="18" t="str">
        <f>IFERROR(VLOOKUP($O11,INSA_TCA_v6.0_2023!$A$1:$AU$1342,20,FALSE)*$R11/100,"")</f>
        <v/>
      </c>
      <c r="AD11" s="19" t="str">
        <f t="shared" si="0"/>
        <v/>
      </c>
      <c r="AE11" s="18" t="str">
        <f>IFERROR(VLOOKUP($O11,INSA_TCA_v6.0_2023!$A$1:$AU$1342,21,FALSE)*$R11/100,"")</f>
        <v/>
      </c>
      <c r="AF11" s="18" t="str">
        <f>IFERROR(VLOOKUP($O11,INSA_TCA_v6.0_2023!$A$1:$AU$1342,25,FALSE)*$R11/100,"")</f>
        <v/>
      </c>
      <c r="AG11" s="18" t="str">
        <f>IFERROR(VLOOKUP($O11,INSA_TCA_v6.0_2023!$A$1:$AU$1342,27,FALSE)*$R11/100,"")</f>
        <v/>
      </c>
      <c r="AH11" s="18" t="str">
        <f>IFERROR(VLOOKUP($O11,INSA_TCA_v6.0_2023!$A$1:$AU$1342,28,FALSE)*$R11/100,"")</f>
        <v/>
      </c>
      <c r="AI11" s="18" t="str">
        <f>IFERROR(VLOOKUP($O11,INSA_TCA_v6.0_2023!$A$1:$AU$1342,29,FALSE)*$R11/100,"")</f>
        <v/>
      </c>
      <c r="AJ11" s="18" t="str">
        <f>IFERROR(VLOOKUP($O11,INSA_TCA_v6.0_2023!$A$1:$AU$1342,30,FALSE)*$R11/100,"")</f>
        <v/>
      </c>
      <c r="AK11" s="18" t="str">
        <f>IFERROR(VLOOKUP($O11,INSA_TCA_v6.0_2023!$A$1:$AU$1342,32,FALSE)*$R11/100,"")</f>
        <v/>
      </c>
      <c r="AL11" s="18" t="str">
        <f>IFERROR(VLOOKUP($O11,INSA_TCA_v6.0_2023!$A$1:$AU$1342,34,FALSE)*$R11/100,"")</f>
        <v/>
      </c>
      <c r="AM11" s="18" t="str">
        <f>IFERROR(VLOOKUP($O11,INSA_TCA_v6.0_2023!$A$1:$AU$1342,35,FALSE)*$R11/100,"")</f>
        <v/>
      </c>
      <c r="AN11" s="18" t="str">
        <f>IFERROR(VLOOKUP($O11,INSA_TCA_v6.0_2023!$A$1:$AU$1342,36,FALSE)*$R11/100,"")</f>
        <v/>
      </c>
      <c r="AO11" s="18" t="str">
        <f>IFERROR(VLOOKUP($O11,INSA_TCA_v6.0_2023!$A$1:$AU$1342,37,FALSE)*$R11/100,"")</f>
        <v/>
      </c>
      <c r="AP11" s="18" t="str">
        <f>IFERROR(VLOOKUP($O11,INSA_TCA_v6.0_2023!$A$1:$AU$1342,39,FALSE)*$R11/100,"")</f>
        <v/>
      </c>
      <c r="AQ11" s="18" t="str">
        <f>IFERROR(VLOOKUP($O11,INSA_TCA_v6.0_2023!$A$1:$AU$1342,40,FALSE)*$R11/100,"")</f>
        <v/>
      </c>
      <c r="AR11" s="18" t="str">
        <f>IFERROR(VLOOKUP($O11,INSA_TCA_v6.0_2023!$A$1:$AU$1342,41,FALSE)*$R11/100,"")</f>
        <v/>
      </c>
      <c r="AS11" s="18" t="str">
        <f>IFERROR(VLOOKUP($O11,INSA_TCA_v6.0_2023!$A$1:$AU$1342,42,FALSE)*$R11/100,"")</f>
        <v/>
      </c>
      <c r="AT11" s="18" t="str">
        <f>IFERROR(VLOOKUP($O11,INSA_TCA_v6.0_2023!$A$1:$AU$1342,43,FALSE)*$R11/100,"")</f>
        <v/>
      </c>
      <c r="AU11" s="18" t="str">
        <f>IFERROR(VLOOKUP($O11,INSA_TCA_v6.0_2023!$A$1:$AU$1342,44,FALSE)*$R11/100,"")</f>
        <v/>
      </c>
      <c r="AV11" s="18" t="str">
        <f>IFERROR(VLOOKUP($O11,INSA_TCA_v6.0_2023!$A$1:$AU$1342,45,FALSE)*$R11/100,"")</f>
        <v/>
      </c>
      <c r="AW11" s="18" t="str">
        <f>IFERROR(VLOOKUP($O11,INSA_TCA_v6.0_2023!$A$1:$AU$1342,46,FALSE)*$R11/100,"")</f>
        <v/>
      </c>
      <c r="AX11" s="18" t="str">
        <f>IFERROR(VLOOKUP($O11,INSA_TCA_v6.0_2023!$A$1:$AU$1342,47,FALSE)*$R11/100,"")</f>
        <v/>
      </c>
    </row>
    <row r="12" spans="1:50" ht="15.6">
      <c r="A12" s="201" t="s">
        <v>62</v>
      </c>
      <c r="B12" s="199"/>
      <c r="C12" s="200" t="s">
        <v>63</v>
      </c>
      <c r="D12" s="203">
        <v>1</v>
      </c>
      <c r="F12" s="491"/>
      <c r="G12" s="492"/>
      <c r="H12" s="492"/>
      <c r="I12" s="492"/>
      <c r="J12" s="492"/>
      <c r="K12" s="492"/>
      <c r="L12" s="490"/>
      <c r="M12" s="213"/>
      <c r="N12" s="16" t="s">
        <v>64</v>
      </c>
      <c r="O12" s="17"/>
      <c r="P12" s="17"/>
      <c r="Q12" s="17"/>
      <c r="R12" s="17">
        <v>30</v>
      </c>
      <c r="S12" s="18" t="str">
        <f>IFERROR(VLOOKUP($O12,INSA_TCA_v6.0_2023!$A$1:$AU$1342,14,FALSE)*$R12/100,"")</f>
        <v/>
      </c>
      <c r="T12" s="18" t="str">
        <f>IFERROR(VLOOKUP($O12,INSA_TCA_v6.0_2023!$A$1:$AU$1342,15,FALSE)*$R12/100,"")</f>
        <v/>
      </c>
      <c r="U12" s="18" t="str">
        <f>IFERROR(VLOOKUP($O12,INSA_TCA_v6.0_2023!$A$1:$AU$1342,8,FALSE)*$R12/100,"")</f>
        <v/>
      </c>
      <c r="V12" s="18" t="str">
        <f>IFERROR(VLOOKUP($O12,INSA_TCA_v6.0_2023!$A$1:$AU$1342,9,FALSE)*$R12/100,"")</f>
        <v/>
      </c>
      <c r="W12" s="18" t="str">
        <f>IFERROR(VLOOKUP($O12,INSA_TCA_v6.0_2023!$A$1:$AU$1342,10,FALSE)*$R12/100,"")</f>
        <v/>
      </c>
      <c r="X12" s="18" t="str">
        <f>IFERROR(VLOOKUP($O12,INSA_TCA_v6.0_2023!$A$1:$AU$1342,11,FALSE)*$R12/100,"")</f>
        <v/>
      </c>
      <c r="Y12" s="18" t="str">
        <f>IFERROR(VLOOKUP($O12,INSA_TCA_v6.0_2023!$A$1:$AU$1342,24,FALSE)*$R12/100,"")</f>
        <v/>
      </c>
      <c r="Z12" s="18" t="str">
        <f>IFERROR(VLOOKUP($O12,INSA_TCA_v6.0_2023!$A$1:$AU$1342,13,FALSE)*$R12/100,"")</f>
        <v/>
      </c>
      <c r="AA12" s="18" t="str">
        <f>IFERROR(VLOOKUP($O12,INSA_TCA_v6.0_2023!$A$1:$AU$1342,19,FALSE)*$R12/100,"")</f>
        <v/>
      </c>
      <c r="AB12" s="18" t="str">
        <f>IFERROR(VLOOKUP($O12,INSA_TCA_v6.0_2023!$A$1:$AU$1342,18,FALSE)*$R12/100,"")</f>
        <v/>
      </c>
      <c r="AC12" s="18" t="str">
        <f>IFERROR(VLOOKUP($O12,INSA_TCA_v6.0_2023!$A$1:$AU$1342,20,FALSE)*$R12/100,"")</f>
        <v/>
      </c>
      <c r="AD12" s="19" t="str">
        <f t="shared" si="0"/>
        <v/>
      </c>
      <c r="AE12" s="18" t="str">
        <f>IFERROR(VLOOKUP($O12,INSA_TCA_v6.0_2023!$A$1:$AU$1342,21,FALSE)*$R12/100,"")</f>
        <v/>
      </c>
      <c r="AF12" s="18" t="str">
        <f>IFERROR(VLOOKUP($O12,INSA_TCA_v6.0_2023!$A$1:$AU$1342,25,FALSE)*$R12/100,"")</f>
        <v/>
      </c>
      <c r="AG12" s="18" t="str">
        <f>IFERROR(VLOOKUP($O12,INSA_TCA_v6.0_2023!$A$1:$AU$1342,27,FALSE)*$R12/100,"")</f>
        <v/>
      </c>
      <c r="AH12" s="18" t="str">
        <f>IFERROR(VLOOKUP($O12,INSA_TCA_v6.0_2023!$A$1:$AU$1342,28,FALSE)*$R12/100,"")</f>
        <v/>
      </c>
      <c r="AI12" s="18" t="str">
        <f>IFERROR(VLOOKUP($O12,INSA_TCA_v6.0_2023!$A$1:$AU$1342,29,FALSE)*$R12/100,"")</f>
        <v/>
      </c>
      <c r="AJ12" s="18" t="str">
        <f>IFERROR(VLOOKUP($O12,INSA_TCA_v6.0_2023!$A$1:$AU$1342,30,FALSE)*$R12/100,"")</f>
        <v/>
      </c>
      <c r="AK12" s="18" t="str">
        <f>IFERROR(VLOOKUP($O12,INSA_TCA_v6.0_2023!$A$1:$AU$1342,32,FALSE)*$R12/100,"")</f>
        <v/>
      </c>
      <c r="AL12" s="18" t="str">
        <f>IFERROR(VLOOKUP($O12,INSA_TCA_v6.0_2023!$A$1:$AU$1342,34,FALSE)*$R12/100,"")</f>
        <v/>
      </c>
      <c r="AM12" s="18" t="str">
        <f>IFERROR(VLOOKUP($O12,INSA_TCA_v6.0_2023!$A$1:$AU$1342,35,FALSE)*$R12/100,"")</f>
        <v/>
      </c>
      <c r="AN12" s="18" t="str">
        <f>IFERROR(VLOOKUP($O12,INSA_TCA_v6.0_2023!$A$1:$AU$1342,36,FALSE)*$R12/100,"")</f>
        <v/>
      </c>
      <c r="AO12" s="18" t="str">
        <f>IFERROR(VLOOKUP($O12,INSA_TCA_v6.0_2023!$A$1:$AU$1342,37,FALSE)*$R12/100,"")</f>
        <v/>
      </c>
      <c r="AP12" s="18" t="str">
        <f>IFERROR(VLOOKUP($O12,INSA_TCA_v6.0_2023!$A$1:$AU$1342,39,FALSE)*$R12/100,"")</f>
        <v/>
      </c>
      <c r="AQ12" s="18" t="str">
        <f>IFERROR(VLOOKUP($O12,INSA_TCA_v6.0_2023!$A$1:$AU$1342,40,FALSE)*$R12/100,"")</f>
        <v/>
      </c>
      <c r="AR12" s="18" t="str">
        <f>IFERROR(VLOOKUP($O12,INSA_TCA_v6.0_2023!$A$1:$AU$1342,41,FALSE)*$R12/100,"")</f>
        <v/>
      </c>
      <c r="AS12" s="18" t="str">
        <f>IFERROR(VLOOKUP($O12,INSA_TCA_v6.0_2023!$A$1:$AU$1342,42,FALSE)*$R12/100,"")</f>
        <v/>
      </c>
      <c r="AT12" s="18" t="str">
        <f>IFERROR(VLOOKUP($O12,INSA_TCA_v6.0_2023!$A$1:$AU$1342,43,FALSE)*$R12/100,"")</f>
        <v/>
      </c>
      <c r="AU12" s="18" t="str">
        <f>IFERROR(VLOOKUP($O12,INSA_TCA_v6.0_2023!$A$1:$AU$1342,44,FALSE)*$R12/100,"")</f>
        <v/>
      </c>
      <c r="AV12" s="18" t="str">
        <f>IFERROR(VLOOKUP($O12,INSA_TCA_v6.0_2023!$A$1:$AU$1342,45,FALSE)*$R12/100,"")</f>
        <v/>
      </c>
      <c r="AW12" s="18" t="str">
        <f>IFERROR(VLOOKUP($O12,INSA_TCA_v6.0_2023!$A$1:$AU$1342,46,FALSE)*$R12/100,"")</f>
        <v/>
      </c>
      <c r="AX12" s="18" t="str">
        <f>IFERROR(VLOOKUP($O12,INSA_TCA_v6.0_2023!$A$1:$AU$1342,47,FALSE)*$R12/100,"")</f>
        <v/>
      </c>
    </row>
    <row r="13" spans="1:50" ht="15.6">
      <c r="A13" s="201" t="s">
        <v>25</v>
      </c>
      <c r="B13" s="199"/>
      <c r="C13" s="200" t="s">
        <v>48</v>
      </c>
      <c r="D13" s="203"/>
      <c r="F13" s="491"/>
      <c r="G13" s="492"/>
      <c r="H13" s="492"/>
      <c r="I13" s="492"/>
      <c r="J13" s="492"/>
      <c r="K13" s="492"/>
      <c r="L13" s="490"/>
      <c r="M13" s="213"/>
      <c r="N13" s="16"/>
      <c r="O13" s="17"/>
      <c r="P13" s="17"/>
      <c r="Q13" s="17"/>
      <c r="R13" s="17"/>
      <c r="S13" s="18" t="str">
        <f>IFERROR(VLOOKUP($O13,INSA_TCA_v6.0_2023!$A$1:$AU$1342,14,FALSE)*$R13/100,"")</f>
        <v/>
      </c>
      <c r="T13" s="18" t="str">
        <f>IFERROR(VLOOKUP($O13,INSA_TCA_v6.0_2023!$A$1:$AU$1342,15,FALSE)*$R13/100,"")</f>
        <v/>
      </c>
      <c r="U13" s="18" t="str">
        <f>IFERROR(VLOOKUP($O13,INSA_TCA_v6.0_2023!$A$1:$AU$1342,8,FALSE)*$R13/100,"")</f>
        <v/>
      </c>
      <c r="V13" s="18" t="str">
        <f>IFERROR(VLOOKUP($O13,INSA_TCA_v6.0_2023!$A$1:$AU$1342,9,FALSE)*$R13/100,"")</f>
        <v/>
      </c>
      <c r="W13" s="18" t="str">
        <f>IFERROR(VLOOKUP($O13,INSA_TCA_v6.0_2023!$A$1:$AU$1342,10,FALSE)*$R13/100,"")</f>
        <v/>
      </c>
      <c r="X13" s="18" t="str">
        <f>IFERROR(VLOOKUP($O13,INSA_TCA_v6.0_2023!$A$1:$AU$1342,11,FALSE)*$R13/100,"")</f>
        <v/>
      </c>
      <c r="Y13" s="18" t="str">
        <f>IFERROR(VLOOKUP($O13,INSA_TCA_v6.0_2023!$A$1:$AU$1342,24,FALSE)*$R13/100,"")</f>
        <v/>
      </c>
      <c r="Z13" s="18" t="str">
        <f>IFERROR(VLOOKUP($O13,INSA_TCA_v6.0_2023!$A$1:$AU$1342,13,FALSE)*$R13/100,"")</f>
        <v/>
      </c>
      <c r="AA13" s="18" t="str">
        <f>IFERROR(VLOOKUP($O13,INSA_TCA_v6.0_2023!$A$1:$AU$1342,19,FALSE)*$R13/100,"")</f>
        <v/>
      </c>
      <c r="AB13" s="18" t="str">
        <f>IFERROR(VLOOKUP($O13,INSA_TCA_v6.0_2023!$A$1:$AU$1342,18,FALSE)*$R13/100,"")</f>
        <v/>
      </c>
      <c r="AC13" s="18" t="str">
        <f>IFERROR(VLOOKUP($O13,INSA_TCA_v6.0_2023!$A$1:$AU$1342,20,FALSE)*$R13/100,"")</f>
        <v/>
      </c>
      <c r="AD13" s="19" t="str">
        <f t="shared" si="0"/>
        <v/>
      </c>
      <c r="AE13" s="18" t="str">
        <f>IFERROR(VLOOKUP($O13,INSA_TCA_v6.0_2023!$A$1:$AU$1342,21,FALSE)*$R13/100,"")</f>
        <v/>
      </c>
      <c r="AF13" s="18" t="str">
        <f>IFERROR(VLOOKUP($O13,INSA_TCA_v6.0_2023!$A$1:$AU$1342,25,FALSE)*$R13/100,"")</f>
        <v/>
      </c>
      <c r="AG13" s="18" t="str">
        <f>IFERROR(VLOOKUP($O13,INSA_TCA_v6.0_2023!$A$1:$AU$1342,27,FALSE)*$R13/100,"")</f>
        <v/>
      </c>
      <c r="AH13" s="18" t="str">
        <f>IFERROR(VLOOKUP($O13,INSA_TCA_v6.0_2023!$A$1:$AU$1342,28,FALSE)*$R13/100,"")</f>
        <v/>
      </c>
      <c r="AI13" s="18" t="str">
        <f>IFERROR(VLOOKUP($O13,INSA_TCA_v6.0_2023!$A$1:$AU$1342,29,FALSE)*$R13/100,"")</f>
        <v/>
      </c>
      <c r="AJ13" s="18" t="str">
        <f>IFERROR(VLOOKUP($O13,INSA_TCA_v6.0_2023!$A$1:$AU$1342,30,FALSE)*$R13/100,"")</f>
        <v/>
      </c>
      <c r="AK13" s="18" t="str">
        <f>IFERROR(VLOOKUP($O13,INSA_TCA_v6.0_2023!$A$1:$AU$1342,32,FALSE)*$R13/100,"")</f>
        <v/>
      </c>
      <c r="AL13" s="18" t="str">
        <f>IFERROR(VLOOKUP($O13,INSA_TCA_v6.0_2023!$A$1:$AU$1342,34,FALSE)*$R13/100,"")</f>
        <v/>
      </c>
      <c r="AM13" s="18" t="str">
        <f>IFERROR(VLOOKUP($O13,INSA_TCA_v6.0_2023!$A$1:$AU$1342,35,FALSE)*$R13/100,"")</f>
        <v/>
      </c>
      <c r="AN13" s="18" t="str">
        <f>IFERROR(VLOOKUP($O13,INSA_TCA_v6.0_2023!$A$1:$AU$1342,36,FALSE)*$R13/100,"")</f>
        <v/>
      </c>
      <c r="AO13" s="18" t="str">
        <f>IFERROR(VLOOKUP($O13,INSA_TCA_v6.0_2023!$A$1:$AU$1342,37,FALSE)*$R13/100,"")</f>
        <v/>
      </c>
      <c r="AP13" s="18" t="str">
        <f>IFERROR(VLOOKUP($O13,INSA_TCA_v6.0_2023!$A$1:$AU$1342,39,FALSE)*$R13/100,"")</f>
        <v/>
      </c>
      <c r="AQ13" s="18" t="str">
        <f>IFERROR(VLOOKUP($O13,INSA_TCA_v6.0_2023!$A$1:$AU$1342,40,FALSE)*$R13/100,"")</f>
        <v/>
      </c>
      <c r="AR13" s="18" t="str">
        <f>IFERROR(VLOOKUP($O13,INSA_TCA_v6.0_2023!$A$1:$AU$1342,41,FALSE)*$R13/100,"")</f>
        <v/>
      </c>
      <c r="AS13" s="18" t="str">
        <f>IFERROR(VLOOKUP($O13,INSA_TCA_v6.0_2023!$A$1:$AU$1342,42,FALSE)*$R13/100,"")</f>
        <v/>
      </c>
      <c r="AT13" s="18" t="str">
        <f>IFERROR(VLOOKUP($O13,INSA_TCA_v6.0_2023!$A$1:$AU$1342,43,FALSE)*$R13/100,"")</f>
        <v/>
      </c>
      <c r="AU13" s="18" t="str">
        <f>IFERROR(VLOOKUP($O13,INSA_TCA_v6.0_2023!$A$1:$AU$1342,44,FALSE)*$R13/100,"")</f>
        <v/>
      </c>
      <c r="AV13" s="18" t="str">
        <f>IFERROR(VLOOKUP($O13,INSA_TCA_v6.0_2023!$A$1:$AU$1342,45,FALSE)*$R13/100,"")</f>
        <v/>
      </c>
      <c r="AW13" s="18" t="str">
        <f>IFERROR(VLOOKUP($O13,INSA_TCA_v6.0_2023!$A$1:$AU$1342,46,FALSE)*$R13/100,"")</f>
        <v/>
      </c>
      <c r="AX13" s="18" t="str">
        <f>IFERROR(VLOOKUP($O13,INSA_TCA_v6.0_2023!$A$1:$AU$1342,47,FALSE)*$R13/100,"")</f>
        <v/>
      </c>
    </row>
    <row r="14" spans="1:50" ht="15.6">
      <c r="A14" s="201" t="s">
        <v>65</v>
      </c>
      <c r="B14" s="199">
        <v>3</v>
      </c>
      <c r="C14" s="200" t="s">
        <v>48</v>
      </c>
      <c r="D14" s="203"/>
      <c r="F14" s="491"/>
      <c r="G14" s="492"/>
      <c r="H14" s="492"/>
      <c r="I14" s="492"/>
      <c r="J14" s="492"/>
      <c r="K14" s="492"/>
      <c r="L14" s="490"/>
      <c r="M14" s="213"/>
      <c r="N14" s="16"/>
      <c r="O14" s="17"/>
      <c r="P14" s="17"/>
      <c r="Q14" s="17"/>
      <c r="R14" s="17"/>
      <c r="S14" s="18" t="str">
        <f>IFERROR(VLOOKUP($O14,INSA_TCA_v6.0_2023!$A$1:$AU$1342,14,FALSE)*$R14/100,"")</f>
        <v/>
      </c>
      <c r="T14" s="18" t="str">
        <f>IFERROR(VLOOKUP($O14,INSA_TCA_v6.0_2023!$A$1:$AU$1342,15,FALSE)*$R14/100,"")</f>
        <v/>
      </c>
      <c r="U14" s="18" t="str">
        <f>IFERROR(VLOOKUP($O14,INSA_TCA_v6.0_2023!$A$1:$AU$1342,8,FALSE)*$R14/100,"")</f>
        <v/>
      </c>
      <c r="V14" s="18" t="str">
        <f>IFERROR(VLOOKUP($O14,INSA_TCA_v6.0_2023!$A$1:$AU$1342,9,FALSE)*$R14/100,"")</f>
        <v/>
      </c>
      <c r="W14" s="18" t="str">
        <f>IFERROR(VLOOKUP($O14,INSA_TCA_v6.0_2023!$A$1:$AU$1342,10,FALSE)*$R14/100,"")</f>
        <v/>
      </c>
      <c r="X14" s="18" t="str">
        <f>IFERROR(VLOOKUP($O14,INSA_TCA_v6.0_2023!$A$1:$AU$1342,11,FALSE)*$R14/100,"")</f>
        <v/>
      </c>
      <c r="Y14" s="18" t="str">
        <f>IFERROR(VLOOKUP($O14,INSA_TCA_v6.0_2023!$A$1:$AU$1342,24,FALSE)*$R14/100,"")</f>
        <v/>
      </c>
      <c r="Z14" s="18" t="str">
        <f>IFERROR(VLOOKUP($O14,INSA_TCA_v6.0_2023!$A$1:$AU$1342,13,FALSE)*$R14/100,"")</f>
        <v/>
      </c>
      <c r="AA14" s="18" t="str">
        <f>IFERROR(VLOOKUP($O14,INSA_TCA_v6.0_2023!$A$1:$AU$1342,19,FALSE)*$R14/100,"")</f>
        <v/>
      </c>
      <c r="AB14" s="18" t="str">
        <f>IFERROR(VLOOKUP($O14,INSA_TCA_v6.0_2023!$A$1:$AU$1342,18,FALSE)*$R14/100,"")</f>
        <v/>
      </c>
      <c r="AC14" s="18" t="str">
        <f>IFERROR(VLOOKUP($O14,INSA_TCA_v6.0_2023!$A$1:$AU$1342,20,FALSE)*$R14/100,"")</f>
        <v/>
      </c>
      <c r="AD14" s="19" t="str">
        <f t="shared" si="0"/>
        <v/>
      </c>
      <c r="AE14" s="18" t="str">
        <f>IFERROR(VLOOKUP($O14,INSA_TCA_v6.0_2023!$A$1:$AU$1342,21,FALSE)*$R14/100,"")</f>
        <v/>
      </c>
      <c r="AF14" s="18" t="str">
        <f>IFERROR(VLOOKUP($O14,INSA_TCA_v6.0_2023!$A$1:$AU$1342,25,FALSE)*$R14/100,"")</f>
        <v/>
      </c>
      <c r="AG14" s="18" t="str">
        <f>IFERROR(VLOOKUP($O14,INSA_TCA_v6.0_2023!$A$1:$AU$1342,27,FALSE)*$R14/100,"")</f>
        <v/>
      </c>
      <c r="AH14" s="18" t="str">
        <f>IFERROR(VLOOKUP($O14,INSA_TCA_v6.0_2023!$A$1:$AU$1342,28,FALSE)*$R14/100,"")</f>
        <v/>
      </c>
      <c r="AI14" s="18" t="str">
        <f>IFERROR(VLOOKUP($O14,INSA_TCA_v6.0_2023!$A$1:$AU$1342,29,FALSE)*$R14/100,"")</f>
        <v/>
      </c>
      <c r="AJ14" s="18" t="str">
        <f>IFERROR(VLOOKUP($O14,INSA_TCA_v6.0_2023!$A$1:$AU$1342,30,FALSE)*$R14/100,"")</f>
        <v/>
      </c>
      <c r="AK14" s="18" t="str">
        <f>IFERROR(VLOOKUP($O14,INSA_TCA_v6.0_2023!$A$1:$AU$1342,32,FALSE)*$R14/100,"")</f>
        <v/>
      </c>
      <c r="AL14" s="18" t="str">
        <f>IFERROR(VLOOKUP($O14,INSA_TCA_v6.0_2023!$A$1:$AU$1342,34,FALSE)*$R14/100,"")</f>
        <v/>
      </c>
      <c r="AM14" s="18" t="str">
        <f>IFERROR(VLOOKUP($O14,INSA_TCA_v6.0_2023!$A$1:$AU$1342,35,FALSE)*$R14/100,"")</f>
        <v/>
      </c>
      <c r="AN14" s="18" t="str">
        <f>IFERROR(VLOOKUP($O14,INSA_TCA_v6.0_2023!$A$1:$AU$1342,36,FALSE)*$R14/100,"")</f>
        <v/>
      </c>
      <c r="AO14" s="18" t="str">
        <f>IFERROR(VLOOKUP($O14,INSA_TCA_v6.0_2023!$A$1:$AU$1342,37,FALSE)*$R14/100,"")</f>
        <v/>
      </c>
      <c r="AP14" s="18" t="str">
        <f>IFERROR(VLOOKUP($O14,INSA_TCA_v6.0_2023!$A$1:$AU$1342,39,FALSE)*$R14/100,"")</f>
        <v/>
      </c>
      <c r="AQ14" s="18" t="str">
        <f>IFERROR(VLOOKUP($O14,INSA_TCA_v6.0_2023!$A$1:$AU$1342,40,FALSE)*$R14/100,"")</f>
        <v/>
      </c>
      <c r="AR14" s="18" t="str">
        <f>IFERROR(VLOOKUP($O14,INSA_TCA_v6.0_2023!$A$1:$AU$1342,41,FALSE)*$R14/100,"")</f>
        <v/>
      </c>
      <c r="AS14" s="18" t="str">
        <f>IFERROR(VLOOKUP($O14,INSA_TCA_v6.0_2023!$A$1:$AU$1342,42,FALSE)*$R14/100,"")</f>
        <v/>
      </c>
      <c r="AT14" s="18" t="str">
        <f>IFERROR(VLOOKUP($O14,INSA_TCA_v6.0_2023!$A$1:$AU$1342,43,FALSE)*$R14/100,"")</f>
        <v/>
      </c>
      <c r="AU14" s="18" t="str">
        <f>IFERROR(VLOOKUP($O14,INSA_TCA_v6.0_2023!$A$1:$AU$1342,44,FALSE)*$R14/100,"")</f>
        <v/>
      </c>
      <c r="AV14" s="18" t="str">
        <f>IFERROR(VLOOKUP($O14,INSA_TCA_v6.0_2023!$A$1:$AU$1342,45,FALSE)*$R14/100,"")</f>
        <v/>
      </c>
      <c r="AW14" s="18" t="str">
        <f>IFERROR(VLOOKUP($O14,INSA_TCA_v6.0_2023!$A$1:$AU$1342,46,FALSE)*$R14/100,"")</f>
        <v/>
      </c>
      <c r="AX14" s="18" t="str">
        <f>IFERROR(VLOOKUP($O14,INSA_TCA_v6.0_2023!$A$1:$AU$1342,47,FALSE)*$R14/100,"")</f>
        <v/>
      </c>
    </row>
    <row r="15" spans="1:50" ht="15.6">
      <c r="A15" s="201" t="s">
        <v>66</v>
      </c>
      <c r="B15" s="199"/>
      <c r="C15" s="200" t="s">
        <v>67</v>
      </c>
      <c r="D15" s="203" t="s">
        <v>68</v>
      </c>
      <c r="F15" s="491"/>
      <c r="G15" s="492"/>
      <c r="H15" s="492"/>
      <c r="I15" s="492"/>
      <c r="J15" s="492"/>
      <c r="K15" s="492"/>
      <c r="L15" s="490"/>
      <c r="M15" s="213"/>
      <c r="N15" s="16"/>
      <c r="O15" s="17"/>
      <c r="P15" s="17"/>
      <c r="Q15" s="17"/>
      <c r="R15" s="17"/>
      <c r="S15" s="18" t="str">
        <f>IFERROR(VLOOKUP($O15,INSA_TCA_v6.0_2023!$A$1:$AU$1342,14,FALSE)*$R15/100,"")</f>
        <v/>
      </c>
      <c r="T15" s="18" t="str">
        <f>IFERROR(VLOOKUP($O15,INSA_TCA_v6.0_2023!$A$1:$AU$1342,15,FALSE)*$R15/100,"")</f>
        <v/>
      </c>
      <c r="U15" s="18" t="str">
        <f>IFERROR(VLOOKUP($O15,INSA_TCA_v6.0_2023!$A$1:$AU$1342,8,FALSE)*$R15/100,"")</f>
        <v/>
      </c>
      <c r="V15" s="18" t="str">
        <f>IFERROR(VLOOKUP($O15,INSA_TCA_v6.0_2023!$A$1:$AU$1342,9,FALSE)*$R15/100,"")</f>
        <v/>
      </c>
      <c r="W15" s="18" t="str">
        <f>IFERROR(VLOOKUP($O15,INSA_TCA_v6.0_2023!$A$1:$AU$1342,10,FALSE)*$R15/100,"")</f>
        <v/>
      </c>
      <c r="X15" s="18" t="str">
        <f>IFERROR(VLOOKUP($O15,INSA_TCA_v6.0_2023!$A$1:$AU$1342,11,FALSE)*$R15/100,"")</f>
        <v/>
      </c>
      <c r="Y15" s="18" t="str">
        <f>IFERROR(VLOOKUP($O15,INSA_TCA_v6.0_2023!$A$1:$AU$1342,24,FALSE)*$R15/100,"")</f>
        <v/>
      </c>
      <c r="Z15" s="18" t="str">
        <f>IFERROR(VLOOKUP($O15,INSA_TCA_v6.0_2023!$A$1:$AU$1342,13,FALSE)*$R15/100,"")</f>
        <v/>
      </c>
      <c r="AA15" s="18" t="str">
        <f>IFERROR(VLOOKUP($O15,INSA_TCA_v6.0_2023!$A$1:$AU$1342,19,FALSE)*$R15/100,"")</f>
        <v/>
      </c>
      <c r="AB15" s="18" t="str">
        <f>IFERROR(VLOOKUP($O15,INSA_TCA_v6.0_2023!$A$1:$AU$1342,18,FALSE)*$R15/100,"")</f>
        <v/>
      </c>
      <c r="AC15" s="18" t="str">
        <f>IFERROR(VLOOKUP($O15,INSA_TCA_v6.0_2023!$A$1:$AU$1342,20,FALSE)*$R15/100,"")</f>
        <v/>
      </c>
      <c r="AD15" s="19" t="str">
        <f t="shared" si="0"/>
        <v/>
      </c>
      <c r="AE15" s="18" t="str">
        <f>IFERROR(VLOOKUP($O15,INSA_TCA_v6.0_2023!$A$1:$AU$1342,21,FALSE)*$R15/100,"")</f>
        <v/>
      </c>
      <c r="AF15" s="18" t="str">
        <f>IFERROR(VLOOKUP($O15,INSA_TCA_v6.0_2023!$A$1:$AU$1342,25,FALSE)*$R15/100,"")</f>
        <v/>
      </c>
      <c r="AG15" s="18" t="str">
        <f>IFERROR(VLOOKUP($O15,INSA_TCA_v6.0_2023!$A$1:$AU$1342,27,FALSE)*$R15/100,"")</f>
        <v/>
      </c>
      <c r="AH15" s="18" t="str">
        <f>IFERROR(VLOOKUP($O15,INSA_TCA_v6.0_2023!$A$1:$AU$1342,28,FALSE)*$R15/100,"")</f>
        <v/>
      </c>
      <c r="AI15" s="18" t="str">
        <f>IFERROR(VLOOKUP($O15,INSA_TCA_v6.0_2023!$A$1:$AU$1342,29,FALSE)*$R15/100,"")</f>
        <v/>
      </c>
      <c r="AJ15" s="18" t="str">
        <f>IFERROR(VLOOKUP($O15,INSA_TCA_v6.0_2023!$A$1:$AU$1342,30,FALSE)*$R15/100,"")</f>
        <v/>
      </c>
      <c r="AK15" s="18" t="str">
        <f>IFERROR(VLOOKUP($O15,INSA_TCA_v6.0_2023!$A$1:$AU$1342,32,FALSE)*$R15/100,"")</f>
        <v/>
      </c>
      <c r="AL15" s="18" t="str">
        <f>IFERROR(VLOOKUP($O15,INSA_TCA_v6.0_2023!$A$1:$AU$1342,34,FALSE)*$R15/100,"")</f>
        <v/>
      </c>
      <c r="AM15" s="18" t="str">
        <f>IFERROR(VLOOKUP($O15,INSA_TCA_v6.0_2023!$A$1:$AU$1342,35,FALSE)*$R15/100,"")</f>
        <v/>
      </c>
      <c r="AN15" s="18" t="str">
        <f>IFERROR(VLOOKUP($O15,INSA_TCA_v6.0_2023!$A$1:$AU$1342,36,FALSE)*$R15/100,"")</f>
        <v/>
      </c>
      <c r="AO15" s="18" t="str">
        <f>IFERROR(VLOOKUP($O15,INSA_TCA_v6.0_2023!$A$1:$AU$1342,37,FALSE)*$R15/100,"")</f>
        <v/>
      </c>
      <c r="AP15" s="18" t="str">
        <f>IFERROR(VLOOKUP($O15,INSA_TCA_v6.0_2023!$A$1:$AU$1342,39,FALSE)*$R15/100,"")</f>
        <v/>
      </c>
      <c r="AQ15" s="18" t="str">
        <f>IFERROR(VLOOKUP($O15,INSA_TCA_v6.0_2023!$A$1:$AU$1342,40,FALSE)*$R15/100,"")</f>
        <v/>
      </c>
      <c r="AR15" s="18" t="str">
        <f>IFERROR(VLOOKUP($O15,INSA_TCA_v6.0_2023!$A$1:$AU$1342,41,FALSE)*$R15/100,"")</f>
        <v/>
      </c>
      <c r="AS15" s="18" t="str">
        <f>IFERROR(VLOOKUP($O15,INSA_TCA_v6.0_2023!$A$1:$AU$1342,42,FALSE)*$R15/100,"")</f>
        <v/>
      </c>
      <c r="AT15" s="18" t="str">
        <f>IFERROR(VLOOKUP($O15,INSA_TCA_v6.0_2023!$A$1:$AU$1342,43,FALSE)*$R15/100,"")</f>
        <v/>
      </c>
      <c r="AU15" s="18" t="str">
        <f>IFERROR(VLOOKUP($O15,INSA_TCA_v6.0_2023!$A$1:$AU$1342,44,FALSE)*$R15/100,"")</f>
        <v/>
      </c>
      <c r="AV15" s="18" t="str">
        <f>IFERROR(VLOOKUP($O15,INSA_TCA_v6.0_2023!$A$1:$AU$1342,45,FALSE)*$R15/100,"")</f>
        <v/>
      </c>
      <c r="AW15" s="18" t="str">
        <f>IFERROR(VLOOKUP($O15,INSA_TCA_v6.0_2023!$A$1:$AU$1342,46,FALSE)*$R15/100,"")</f>
        <v/>
      </c>
      <c r="AX15" s="18" t="str">
        <f>IFERROR(VLOOKUP($O15,INSA_TCA_v6.0_2023!$A$1:$AU$1342,47,FALSE)*$R15/100,"")</f>
        <v/>
      </c>
    </row>
    <row r="16" spans="1:50" ht="15.6">
      <c r="A16" s="201" t="s">
        <v>69</v>
      </c>
      <c r="B16" s="202"/>
      <c r="C16" s="203"/>
      <c r="D16" s="200"/>
      <c r="F16" s="491"/>
      <c r="G16" s="492"/>
      <c r="H16" s="492"/>
      <c r="I16" s="492"/>
      <c r="J16" s="492"/>
      <c r="K16" s="492"/>
      <c r="L16" s="490"/>
      <c r="M16" s="213"/>
      <c r="N16" s="16"/>
      <c r="O16" s="17"/>
      <c r="P16" s="17"/>
      <c r="Q16" s="17"/>
      <c r="R16" s="17"/>
      <c r="S16" s="18" t="str">
        <f>IFERROR(VLOOKUP($O16,INSA_TCA_v6.0_2023!$A$1:$AU$1342,14,FALSE)*$R16/100,"")</f>
        <v/>
      </c>
      <c r="T16" s="18" t="str">
        <f>IFERROR(VLOOKUP($O16,INSA_TCA_v6.0_2023!$A$1:$AU$1342,15,FALSE)*$R16/100,"")</f>
        <v/>
      </c>
      <c r="U16" s="18" t="str">
        <f>IFERROR(VLOOKUP($O16,INSA_TCA_v6.0_2023!$A$1:$AU$1342,8,FALSE)*$R16/100,"")</f>
        <v/>
      </c>
      <c r="V16" s="18" t="str">
        <f>IFERROR(VLOOKUP($O16,INSA_TCA_v6.0_2023!$A$1:$AU$1342,9,FALSE)*$R16/100,"")</f>
        <v/>
      </c>
      <c r="W16" s="18" t="str">
        <f>IFERROR(VLOOKUP($O16,INSA_TCA_v6.0_2023!$A$1:$AU$1342,10,FALSE)*$R16/100,"")</f>
        <v/>
      </c>
      <c r="X16" s="18" t="str">
        <f>IFERROR(VLOOKUP($O16,INSA_TCA_v6.0_2023!$A$1:$AU$1342,11,FALSE)*$R16/100,"")</f>
        <v/>
      </c>
      <c r="Y16" s="18" t="str">
        <f>IFERROR(VLOOKUP($O16,INSA_TCA_v6.0_2023!$A$1:$AU$1342,24,FALSE)*$R16/100,"")</f>
        <v/>
      </c>
      <c r="Z16" s="18" t="str">
        <f>IFERROR(VLOOKUP($O16,INSA_TCA_v6.0_2023!$A$1:$AU$1342,13,FALSE)*$R16/100,"")</f>
        <v/>
      </c>
      <c r="AA16" s="18" t="str">
        <f>IFERROR(VLOOKUP($O16,INSA_TCA_v6.0_2023!$A$1:$AU$1342,19,FALSE)*$R16/100,"")</f>
        <v/>
      </c>
      <c r="AB16" s="18" t="str">
        <f>IFERROR(VLOOKUP($O16,INSA_TCA_v6.0_2023!$A$1:$AU$1342,18,FALSE)*$R16/100,"")</f>
        <v/>
      </c>
      <c r="AC16" s="18" t="str">
        <f>IFERROR(VLOOKUP($O16,INSA_TCA_v6.0_2023!$A$1:$AU$1342,20,FALSE)*$R16/100,"")</f>
        <v/>
      </c>
      <c r="AD16" s="19" t="str">
        <f t="shared" si="0"/>
        <v/>
      </c>
      <c r="AE16" s="18" t="str">
        <f>IFERROR(VLOOKUP($O16,INSA_TCA_v6.0_2023!$A$1:$AU$1342,21,FALSE)*$R16/100,"")</f>
        <v/>
      </c>
      <c r="AF16" s="18" t="str">
        <f>IFERROR(VLOOKUP($O16,INSA_TCA_v6.0_2023!$A$1:$AU$1342,25,FALSE)*$R16/100,"")</f>
        <v/>
      </c>
      <c r="AG16" s="18" t="str">
        <f>IFERROR(VLOOKUP($O16,INSA_TCA_v6.0_2023!$A$1:$AU$1342,27,FALSE)*$R16/100,"")</f>
        <v/>
      </c>
      <c r="AH16" s="18" t="str">
        <f>IFERROR(VLOOKUP($O16,INSA_TCA_v6.0_2023!$A$1:$AU$1342,28,FALSE)*$R16/100,"")</f>
        <v/>
      </c>
      <c r="AI16" s="18" t="str">
        <f>IFERROR(VLOOKUP($O16,INSA_TCA_v6.0_2023!$A$1:$AU$1342,29,FALSE)*$R16/100,"")</f>
        <v/>
      </c>
      <c r="AJ16" s="18" t="str">
        <f>IFERROR(VLOOKUP($O16,INSA_TCA_v6.0_2023!$A$1:$AU$1342,30,FALSE)*$R16/100,"")</f>
        <v/>
      </c>
      <c r="AK16" s="18" t="str">
        <f>IFERROR(VLOOKUP($O16,INSA_TCA_v6.0_2023!$A$1:$AU$1342,32,FALSE)*$R16/100,"")</f>
        <v/>
      </c>
      <c r="AL16" s="18" t="str">
        <f>IFERROR(VLOOKUP($O16,INSA_TCA_v6.0_2023!$A$1:$AU$1342,34,FALSE)*$R16/100,"")</f>
        <v/>
      </c>
      <c r="AM16" s="18" t="str">
        <f>IFERROR(VLOOKUP($O16,INSA_TCA_v6.0_2023!$A$1:$AU$1342,35,FALSE)*$R16/100,"")</f>
        <v/>
      </c>
      <c r="AN16" s="18" t="str">
        <f>IFERROR(VLOOKUP($O16,INSA_TCA_v6.0_2023!$A$1:$AU$1342,36,FALSE)*$R16/100,"")</f>
        <v/>
      </c>
      <c r="AO16" s="18" t="str">
        <f>IFERROR(VLOOKUP($O16,INSA_TCA_v6.0_2023!$A$1:$AU$1342,37,FALSE)*$R16/100,"")</f>
        <v/>
      </c>
      <c r="AP16" s="18" t="str">
        <f>IFERROR(VLOOKUP($O16,INSA_TCA_v6.0_2023!$A$1:$AU$1342,39,FALSE)*$R16/100,"")</f>
        <v/>
      </c>
      <c r="AQ16" s="18" t="str">
        <f>IFERROR(VLOOKUP($O16,INSA_TCA_v6.0_2023!$A$1:$AU$1342,40,FALSE)*$R16/100,"")</f>
        <v/>
      </c>
      <c r="AR16" s="18" t="str">
        <f>IFERROR(VLOOKUP($O16,INSA_TCA_v6.0_2023!$A$1:$AU$1342,41,FALSE)*$R16/100,"")</f>
        <v/>
      </c>
      <c r="AS16" s="18" t="str">
        <f>IFERROR(VLOOKUP($O16,INSA_TCA_v6.0_2023!$A$1:$AU$1342,42,FALSE)*$R16/100,"")</f>
        <v/>
      </c>
      <c r="AT16" s="18" t="str">
        <f>IFERROR(VLOOKUP($O16,INSA_TCA_v6.0_2023!$A$1:$AU$1342,43,FALSE)*$R16/100,"")</f>
        <v/>
      </c>
      <c r="AU16" s="18" t="str">
        <f>IFERROR(VLOOKUP($O16,INSA_TCA_v6.0_2023!$A$1:$AU$1342,44,FALSE)*$R16/100,"")</f>
        <v/>
      </c>
      <c r="AV16" s="18" t="str">
        <f>IFERROR(VLOOKUP($O16,INSA_TCA_v6.0_2023!$A$1:$AU$1342,45,FALSE)*$R16/100,"")</f>
        <v/>
      </c>
      <c r="AW16" s="18" t="str">
        <f>IFERROR(VLOOKUP($O16,INSA_TCA_v6.0_2023!$A$1:$AU$1342,46,FALSE)*$R16/100,"")</f>
        <v/>
      </c>
      <c r="AX16" s="18" t="str">
        <f>IFERROR(VLOOKUP($O16,INSA_TCA_v6.0_2023!$A$1:$AU$1342,47,FALSE)*$R16/100,"")</f>
        <v/>
      </c>
    </row>
    <row r="17" spans="1:50" ht="15.6">
      <c r="A17" s="201" t="s">
        <v>70</v>
      </c>
      <c r="B17" s="214"/>
      <c r="C17" s="215"/>
      <c r="D17" s="200"/>
      <c r="F17" s="491"/>
      <c r="G17" s="492"/>
      <c r="H17" s="492"/>
      <c r="I17" s="492"/>
      <c r="J17" s="492"/>
      <c r="K17" s="492"/>
      <c r="L17" s="490"/>
      <c r="M17" s="213"/>
      <c r="N17" s="16"/>
      <c r="O17" s="17"/>
      <c r="P17" s="17"/>
      <c r="Q17" s="17"/>
      <c r="R17" s="17"/>
      <c r="S17" s="18" t="str">
        <f>IFERROR(VLOOKUP($O17,INSA_TCA_v6.0_2023!$A$1:$AU$1342,14,FALSE)*$R17/100,"")</f>
        <v/>
      </c>
      <c r="T17" s="18" t="str">
        <f>IFERROR(VLOOKUP($O17,INSA_TCA_v6.0_2023!$A$1:$AU$1342,15,FALSE)*$R17/100,"")</f>
        <v/>
      </c>
      <c r="U17" s="18" t="str">
        <f>IFERROR(VLOOKUP($O17,INSA_TCA_v6.0_2023!$A$1:$AU$1342,8,FALSE)*$R17/100,"")</f>
        <v/>
      </c>
      <c r="V17" s="18" t="str">
        <f>IFERROR(VLOOKUP($O17,INSA_TCA_v6.0_2023!$A$1:$AU$1342,9,FALSE)*$R17/100,"")</f>
        <v/>
      </c>
      <c r="W17" s="18" t="str">
        <f>IFERROR(VLOOKUP($O17,INSA_TCA_v6.0_2023!$A$1:$AU$1342,10,FALSE)*$R17/100,"")</f>
        <v/>
      </c>
      <c r="X17" s="18" t="str">
        <f>IFERROR(VLOOKUP($O17,INSA_TCA_v6.0_2023!$A$1:$AU$1342,11,FALSE)*$R17/100,"")</f>
        <v/>
      </c>
      <c r="Y17" s="18" t="str">
        <f>IFERROR(VLOOKUP($O17,INSA_TCA_v6.0_2023!$A$1:$AU$1342,24,FALSE)*$R17/100,"")</f>
        <v/>
      </c>
      <c r="Z17" s="18" t="str">
        <f>IFERROR(VLOOKUP($O17,INSA_TCA_v6.0_2023!$A$1:$AU$1342,13,FALSE)*$R17/100,"")</f>
        <v/>
      </c>
      <c r="AA17" s="18" t="str">
        <f>IFERROR(VLOOKUP($O17,INSA_TCA_v6.0_2023!$A$1:$AU$1342,19,FALSE)*$R17/100,"")</f>
        <v/>
      </c>
      <c r="AB17" s="18" t="str">
        <f>IFERROR(VLOOKUP($O17,INSA_TCA_v6.0_2023!$A$1:$AU$1342,18,FALSE)*$R17/100,"")</f>
        <v/>
      </c>
      <c r="AC17" s="18" t="str">
        <f>IFERROR(VLOOKUP($O17,INSA_TCA_v6.0_2023!$A$1:$AU$1342,20,FALSE)*$R17/100,"")</f>
        <v/>
      </c>
      <c r="AD17" s="19" t="str">
        <f t="shared" si="0"/>
        <v/>
      </c>
      <c r="AE17" s="18" t="str">
        <f>IFERROR(VLOOKUP($O17,INSA_TCA_v6.0_2023!$A$1:$AU$1342,21,FALSE)*$R17/100,"")</f>
        <v/>
      </c>
      <c r="AF17" s="18" t="str">
        <f>IFERROR(VLOOKUP($O17,INSA_TCA_v6.0_2023!$A$1:$AU$1342,25,FALSE)*$R17/100,"")</f>
        <v/>
      </c>
      <c r="AG17" s="18" t="str">
        <f>IFERROR(VLOOKUP($O17,INSA_TCA_v6.0_2023!$A$1:$AU$1342,27,FALSE)*$R17/100,"")</f>
        <v/>
      </c>
      <c r="AH17" s="18" t="str">
        <f>IFERROR(VLOOKUP($O17,INSA_TCA_v6.0_2023!$A$1:$AU$1342,28,FALSE)*$R17/100,"")</f>
        <v/>
      </c>
      <c r="AI17" s="18" t="str">
        <f>IFERROR(VLOOKUP($O17,INSA_TCA_v6.0_2023!$A$1:$AU$1342,29,FALSE)*$R17/100,"")</f>
        <v/>
      </c>
      <c r="AJ17" s="18" t="str">
        <f>IFERROR(VLOOKUP($O17,INSA_TCA_v6.0_2023!$A$1:$AU$1342,30,FALSE)*$R17/100,"")</f>
        <v/>
      </c>
      <c r="AK17" s="18" t="str">
        <f>IFERROR(VLOOKUP($O17,INSA_TCA_v6.0_2023!$A$1:$AU$1342,32,FALSE)*$R17/100,"")</f>
        <v/>
      </c>
      <c r="AL17" s="18" t="str">
        <f>IFERROR(VLOOKUP($O17,INSA_TCA_v6.0_2023!$A$1:$AU$1342,34,FALSE)*$R17/100,"")</f>
        <v/>
      </c>
      <c r="AM17" s="18" t="str">
        <f>IFERROR(VLOOKUP($O17,INSA_TCA_v6.0_2023!$A$1:$AU$1342,35,FALSE)*$R17/100,"")</f>
        <v/>
      </c>
      <c r="AN17" s="18" t="str">
        <f>IFERROR(VLOOKUP($O17,INSA_TCA_v6.0_2023!$A$1:$AU$1342,36,FALSE)*$R17/100,"")</f>
        <v/>
      </c>
      <c r="AO17" s="18" t="str">
        <f>IFERROR(VLOOKUP($O17,INSA_TCA_v6.0_2023!$A$1:$AU$1342,37,FALSE)*$R17/100,"")</f>
        <v/>
      </c>
      <c r="AP17" s="18" t="str">
        <f>IFERROR(VLOOKUP($O17,INSA_TCA_v6.0_2023!$A$1:$AU$1342,39,FALSE)*$R17/100,"")</f>
        <v/>
      </c>
      <c r="AQ17" s="18" t="str">
        <f>IFERROR(VLOOKUP($O17,INSA_TCA_v6.0_2023!$A$1:$AU$1342,40,FALSE)*$R17/100,"")</f>
        <v/>
      </c>
      <c r="AR17" s="18" t="str">
        <f>IFERROR(VLOOKUP($O17,INSA_TCA_v6.0_2023!$A$1:$AU$1342,41,FALSE)*$R17/100,"")</f>
        <v/>
      </c>
      <c r="AS17" s="18" t="str">
        <f>IFERROR(VLOOKUP($O17,INSA_TCA_v6.0_2023!$A$1:$AU$1342,42,FALSE)*$R17/100,"")</f>
        <v/>
      </c>
      <c r="AT17" s="18" t="str">
        <f>IFERROR(VLOOKUP($O17,INSA_TCA_v6.0_2023!$A$1:$AU$1342,43,FALSE)*$R17/100,"")</f>
        <v/>
      </c>
      <c r="AU17" s="18" t="str">
        <f>IFERROR(VLOOKUP($O17,INSA_TCA_v6.0_2023!$A$1:$AU$1342,44,FALSE)*$R17/100,"")</f>
        <v/>
      </c>
      <c r="AV17" s="18" t="str">
        <f>IFERROR(VLOOKUP($O17,INSA_TCA_v6.0_2023!$A$1:$AU$1342,45,FALSE)*$R17/100,"")</f>
        <v/>
      </c>
      <c r="AW17" s="18" t="str">
        <f>IFERROR(VLOOKUP($O17,INSA_TCA_v6.0_2023!$A$1:$AU$1342,46,FALSE)*$R17/100,"")</f>
        <v/>
      </c>
      <c r="AX17" s="18" t="str">
        <f>IFERROR(VLOOKUP($O17,INSA_TCA_v6.0_2023!$A$1:$AU$1342,47,FALSE)*$R17/100,"")</f>
        <v/>
      </c>
    </row>
    <row r="18" spans="1:50" ht="15.6">
      <c r="A18" s="201" t="s">
        <v>71</v>
      </c>
      <c r="B18" s="214"/>
      <c r="C18" s="215"/>
      <c r="D18" s="200"/>
      <c r="F18" s="491"/>
      <c r="G18" s="492"/>
      <c r="H18" s="492"/>
      <c r="I18" s="492"/>
      <c r="J18" s="492"/>
      <c r="K18" s="492"/>
      <c r="L18" s="490"/>
      <c r="M18" s="213"/>
      <c r="N18" s="16"/>
      <c r="O18" s="17"/>
      <c r="P18" s="17"/>
      <c r="Q18" s="17"/>
      <c r="R18" s="17"/>
      <c r="S18" s="18" t="str">
        <f>IFERROR(VLOOKUP($O18,INSA_TCA_v6.0_2023!$A$1:$AU$1342,14,FALSE)*$R18/100,"")</f>
        <v/>
      </c>
      <c r="T18" s="18" t="str">
        <f>IFERROR(VLOOKUP($O18,INSA_TCA_v6.0_2023!$A$1:$AU$1342,15,FALSE)*$R18/100,"")</f>
        <v/>
      </c>
      <c r="U18" s="18" t="str">
        <f>IFERROR(VLOOKUP($O18,INSA_TCA_v6.0_2023!$A$1:$AU$1342,8,FALSE)*$R18/100,"")</f>
        <v/>
      </c>
      <c r="V18" s="18" t="str">
        <f>IFERROR(VLOOKUP($O18,INSA_TCA_v6.0_2023!$A$1:$AU$1342,9,FALSE)*$R18/100,"")</f>
        <v/>
      </c>
      <c r="W18" s="18" t="str">
        <f>IFERROR(VLOOKUP($O18,INSA_TCA_v6.0_2023!$A$1:$AU$1342,10,FALSE)*$R18/100,"")</f>
        <v/>
      </c>
      <c r="X18" s="18" t="str">
        <f>IFERROR(VLOOKUP($O18,INSA_TCA_v6.0_2023!$A$1:$AU$1342,11,FALSE)*$R18/100,"")</f>
        <v/>
      </c>
      <c r="Y18" s="18" t="str">
        <f>IFERROR(VLOOKUP($O18,INSA_TCA_v6.0_2023!$A$1:$AU$1342,24,FALSE)*$R18/100,"")</f>
        <v/>
      </c>
      <c r="Z18" s="18" t="str">
        <f>IFERROR(VLOOKUP($O18,INSA_TCA_v6.0_2023!$A$1:$AU$1342,13,FALSE)*$R18/100,"")</f>
        <v/>
      </c>
      <c r="AA18" s="18" t="str">
        <f>IFERROR(VLOOKUP($O18,INSA_TCA_v6.0_2023!$A$1:$AU$1342,19,FALSE)*$R18/100,"")</f>
        <v/>
      </c>
      <c r="AB18" s="18" t="str">
        <f>IFERROR(VLOOKUP($O18,INSA_TCA_v6.0_2023!$A$1:$AU$1342,18,FALSE)*$R18/100,"")</f>
        <v/>
      </c>
      <c r="AC18" s="18" t="str">
        <f>IFERROR(VLOOKUP($O18,INSA_TCA_v6.0_2023!$A$1:$AU$1342,20,FALSE)*$R18/100,"")</f>
        <v/>
      </c>
      <c r="AD18" s="19" t="str">
        <f t="shared" si="0"/>
        <v/>
      </c>
      <c r="AE18" s="18" t="str">
        <f>IFERROR(VLOOKUP($O18,INSA_TCA_v6.0_2023!$A$1:$AU$1342,21,FALSE)*$R18/100,"")</f>
        <v/>
      </c>
      <c r="AF18" s="18" t="str">
        <f>IFERROR(VLOOKUP($O18,INSA_TCA_v6.0_2023!$A$1:$AU$1342,25,FALSE)*$R18/100,"")</f>
        <v/>
      </c>
      <c r="AG18" s="18" t="str">
        <f>IFERROR(VLOOKUP($O18,INSA_TCA_v6.0_2023!$A$1:$AU$1342,27,FALSE)*$R18/100,"")</f>
        <v/>
      </c>
      <c r="AH18" s="18" t="str">
        <f>IFERROR(VLOOKUP($O18,INSA_TCA_v6.0_2023!$A$1:$AU$1342,28,FALSE)*$R18/100,"")</f>
        <v/>
      </c>
      <c r="AI18" s="18" t="str">
        <f>IFERROR(VLOOKUP($O18,INSA_TCA_v6.0_2023!$A$1:$AU$1342,29,FALSE)*$R18/100,"")</f>
        <v/>
      </c>
      <c r="AJ18" s="18" t="str">
        <f>IFERROR(VLOOKUP($O18,INSA_TCA_v6.0_2023!$A$1:$AU$1342,30,FALSE)*$R18/100,"")</f>
        <v/>
      </c>
      <c r="AK18" s="18" t="str">
        <f>IFERROR(VLOOKUP($O18,INSA_TCA_v6.0_2023!$A$1:$AU$1342,32,FALSE)*$R18/100,"")</f>
        <v/>
      </c>
      <c r="AL18" s="18" t="str">
        <f>IFERROR(VLOOKUP($O18,INSA_TCA_v6.0_2023!$A$1:$AU$1342,34,FALSE)*$R18/100,"")</f>
        <v/>
      </c>
      <c r="AM18" s="18" t="str">
        <f>IFERROR(VLOOKUP($O18,INSA_TCA_v6.0_2023!$A$1:$AU$1342,35,FALSE)*$R18/100,"")</f>
        <v/>
      </c>
      <c r="AN18" s="18" t="str">
        <f>IFERROR(VLOOKUP($O18,INSA_TCA_v6.0_2023!$A$1:$AU$1342,36,FALSE)*$R18/100,"")</f>
        <v/>
      </c>
      <c r="AO18" s="18" t="str">
        <f>IFERROR(VLOOKUP($O18,INSA_TCA_v6.0_2023!$A$1:$AU$1342,37,FALSE)*$R18/100,"")</f>
        <v/>
      </c>
      <c r="AP18" s="18" t="str">
        <f>IFERROR(VLOOKUP($O18,INSA_TCA_v6.0_2023!$A$1:$AU$1342,39,FALSE)*$R18/100,"")</f>
        <v/>
      </c>
      <c r="AQ18" s="18" t="str">
        <f>IFERROR(VLOOKUP($O18,INSA_TCA_v6.0_2023!$A$1:$AU$1342,40,FALSE)*$R18/100,"")</f>
        <v/>
      </c>
      <c r="AR18" s="18" t="str">
        <f>IFERROR(VLOOKUP($O18,INSA_TCA_v6.0_2023!$A$1:$AU$1342,41,FALSE)*$R18/100,"")</f>
        <v/>
      </c>
      <c r="AS18" s="18" t="str">
        <f>IFERROR(VLOOKUP($O18,INSA_TCA_v6.0_2023!$A$1:$AU$1342,42,FALSE)*$R18/100,"")</f>
        <v/>
      </c>
      <c r="AT18" s="18" t="str">
        <f>IFERROR(VLOOKUP($O18,INSA_TCA_v6.0_2023!$A$1:$AU$1342,43,FALSE)*$R18/100,"")</f>
        <v/>
      </c>
      <c r="AU18" s="18" t="str">
        <f>IFERROR(VLOOKUP($O18,INSA_TCA_v6.0_2023!$A$1:$AU$1342,44,FALSE)*$R18/100,"")</f>
        <v/>
      </c>
      <c r="AV18" s="18" t="str">
        <f>IFERROR(VLOOKUP($O18,INSA_TCA_v6.0_2023!$A$1:$AU$1342,45,FALSE)*$R18/100,"")</f>
        <v/>
      </c>
      <c r="AW18" s="18" t="str">
        <f>IFERROR(VLOOKUP($O18,INSA_TCA_v6.0_2023!$A$1:$AU$1342,46,FALSE)*$R18/100,"")</f>
        <v/>
      </c>
      <c r="AX18" s="18" t="str">
        <f>IFERROR(VLOOKUP($O18,INSA_TCA_v6.0_2023!$A$1:$AU$1342,47,FALSE)*$R18/100,"")</f>
        <v/>
      </c>
    </row>
    <row r="19" spans="1:50" ht="15.6">
      <c r="A19" s="201" t="s">
        <v>72</v>
      </c>
      <c r="B19" s="216"/>
      <c r="C19" s="215"/>
      <c r="D19" s="200"/>
      <c r="F19" s="491"/>
      <c r="G19" s="492"/>
      <c r="H19" s="492"/>
      <c r="I19" s="492"/>
      <c r="J19" s="492"/>
      <c r="K19" s="492"/>
      <c r="L19" s="490"/>
      <c r="M19" s="213"/>
      <c r="N19" s="16"/>
      <c r="O19" s="17"/>
      <c r="P19" s="17"/>
      <c r="Q19" s="17"/>
      <c r="R19" s="17"/>
      <c r="S19" s="18" t="str">
        <f>IFERROR(VLOOKUP($O19,INSA_TCA_v6.0_2023!$A$1:$AU$1342,14,FALSE)*$R19/100,"")</f>
        <v/>
      </c>
      <c r="T19" s="18" t="str">
        <f>IFERROR(VLOOKUP($O19,INSA_TCA_v6.0_2023!$A$1:$AU$1342,15,FALSE)*$R19/100,"")</f>
        <v/>
      </c>
      <c r="U19" s="18" t="str">
        <f>IFERROR(VLOOKUP($O19,INSA_TCA_v6.0_2023!$A$1:$AU$1342,8,FALSE)*$R19/100,"")</f>
        <v/>
      </c>
      <c r="V19" s="18" t="str">
        <f>IFERROR(VLOOKUP($O19,INSA_TCA_v6.0_2023!$A$1:$AU$1342,9,FALSE)*$R19/100,"")</f>
        <v/>
      </c>
      <c r="W19" s="18" t="str">
        <f>IFERROR(VLOOKUP($O19,INSA_TCA_v6.0_2023!$A$1:$AU$1342,10,FALSE)*$R19/100,"")</f>
        <v/>
      </c>
      <c r="X19" s="18" t="str">
        <f>IFERROR(VLOOKUP($O19,INSA_TCA_v6.0_2023!$A$1:$AU$1342,11,FALSE)*$R19/100,"")</f>
        <v/>
      </c>
      <c r="Y19" s="18" t="str">
        <f>IFERROR(VLOOKUP($O19,INSA_TCA_v6.0_2023!$A$1:$AU$1342,24,FALSE)*$R19/100,"")</f>
        <v/>
      </c>
      <c r="Z19" s="18" t="str">
        <f>IFERROR(VLOOKUP($O19,INSA_TCA_v6.0_2023!$A$1:$AU$1342,13,FALSE)*$R19/100,"")</f>
        <v/>
      </c>
      <c r="AA19" s="18" t="str">
        <f>IFERROR(VLOOKUP($O19,INSA_TCA_v6.0_2023!$A$1:$AU$1342,19,FALSE)*$R19/100,"")</f>
        <v/>
      </c>
      <c r="AB19" s="18" t="str">
        <f>IFERROR(VLOOKUP($O19,INSA_TCA_v6.0_2023!$A$1:$AU$1342,18,FALSE)*$R19/100,"")</f>
        <v/>
      </c>
      <c r="AC19" s="18" t="str">
        <f>IFERROR(VLOOKUP($O19,INSA_TCA_v6.0_2023!$A$1:$AU$1342,20,FALSE)*$R19/100,"")</f>
        <v/>
      </c>
      <c r="AD19" s="19" t="str">
        <f t="shared" si="0"/>
        <v/>
      </c>
      <c r="AE19" s="18" t="str">
        <f>IFERROR(VLOOKUP($O19,INSA_TCA_v6.0_2023!$A$1:$AU$1342,21,FALSE)*$R19/100,"")</f>
        <v/>
      </c>
      <c r="AF19" s="18" t="str">
        <f>IFERROR(VLOOKUP($O19,INSA_TCA_v6.0_2023!$A$1:$AU$1342,25,FALSE)*$R19/100,"")</f>
        <v/>
      </c>
      <c r="AG19" s="18" t="str">
        <f>IFERROR(VLOOKUP($O19,INSA_TCA_v6.0_2023!$A$1:$AU$1342,27,FALSE)*$R19/100,"")</f>
        <v/>
      </c>
      <c r="AH19" s="18" t="str">
        <f>IFERROR(VLOOKUP($O19,INSA_TCA_v6.0_2023!$A$1:$AU$1342,28,FALSE)*$R19/100,"")</f>
        <v/>
      </c>
      <c r="AI19" s="18" t="str">
        <f>IFERROR(VLOOKUP($O19,INSA_TCA_v6.0_2023!$A$1:$AU$1342,29,FALSE)*$R19/100,"")</f>
        <v/>
      </c>
      <c r="AJ19" s="18" t="str">
        <f>IFERROR(VLOOKUP($O19,INSA_TCA_v6.0_2023!$A$1:$AU$1342,30,FALSE)*$R19/100,"")</f>
        <v/>
      </c>
      <c r="AK19" s="18" t="str">
        <f>IFERROR(VLOOKUP($O19,INSA_TCA_v6.0_2023!$A$1:$AU$1342,32,FALSE)*$R19/100,"")</f>
        <v/>
      </c>
      <c r="AL19" s="18" t="str">
        <f>IFERROR(VLOOKUP($O19,INSA_TCA_v6.0_2023!$A$1:$AU$1342,34,FALSE)*$R19/100,"")</f>
        <v/>
      </c>
      <c r="AM19" s="18" t="str">
        <f>IFERROR(VLOOKUP($O19,INSA_TCA_v6.0_2023!$A$1:$AU$1342,35,FALSE)*$R19/100,"")</f>
        <v/>
      </c>
      <c r="AN19" s="18" t="str">
        <f>IFERROR(VLOOKUP($O19,INSA_TCA_v6.0_2023!$A$1:$AU$1342,36,FALSE)*$R19/100,"")</f>
        <v/>
      </c>
      <c r="AO19" s="18" t="str">
        <f>IFERROR(VLOOKUP($O19,INSA_TCA_v6.0_2023!$A$1:$AU$1342,37,FALSE)*$R19/100,"")</f>
        <v/>
      </c>
      <c r="AP19" s="18" t="str">
        <f>IFERROR(VLOOKUP($O19,INSA_TCA_v6.0_2023!$A$1:$AU$1342,39,FALSE)*$R19/100,"")</f>
        <v/>
      </c>
      <c r="AQ19" s="18" t="str">
        <f>IFERROR(VLOOKUP($O19,INSA_TCA_v6.0_2023!$A$1:$AU$1342,40,FALSE)*$R19/100,"")</f>
        <v/>
      </c>
      <c r="AR19" s="18" t="str">
        <f>IFERROR(VLOOKUP($O19,INSA_TCA_v6.0_2023!$A$1:$AU$1342,41,FALSE)*$R19/100,"")</f>
        <v/>
      </c>
      <c r="AS19" s="18" t="str">
        <f>IFERROR(VLOOKUP($O19,INSA_TCA_v6.0_2023!$A$1:$AU$1342,42,FALSE)*$R19/100,"")</f>
        <v/>
      </c>
      <c r="AT19" s="18" t="str">
        <f>IFERROR(VLOOKUP($O19,INSA_TCA_v6.0_2023!$A$1:$AU$1342,43,FALSE)*$R19/100,"")</f>
        <v/>
      </c>
      <c r="AU19" s="18" t="str">
        <f>IFERROR(VLOOKUP($O19,INSA_TCA_v6.0_2023!$A$1:$AU$1342,44,FALSE)*$R19/100,"")</f>
        <v/>
      </c>
      <c r="AV19" s="18" t="str">
        <f>IFERROR(VLOOKUP($O19,INSA_TCA_v6.0_2023!$A$1:$AU$1342,45,FALSE)*$R19/100,"")</f>
        <v/>
      </c>
      <c r="AW19" s="18" t="str">
        <f>IFERROR(VLOOKUP($O19,INSA_TCA_v6.0_2023!$A$1:$AU$1342,46,FALSE)*$R19/100,"")</f>
        <v/>
      </c>
      <c r="AX19" s="18" t="str">
        <f>IFERROR(VLOOKUP($O19,INSA_TCA_v6.0_2023!$A$1:$AU$1342,47,FALSE)*$R19/100,"")</f>
        <v/>
      </c>
    </row>
    <row r="20" spans="1:50" ht="15.6">
      <c r="A20" s="201"/>
      <c r="B20" s="216"/>
      <c r="C20" s="201"/>
      <c r="D20" s="200"/>
      <c r="F20" s="491"/>
      <c r="G20" s="492"/>
      <c r="H20" s="492"/>
      <c r="I20" s="492"/>
      <c r="J20" s="492"/>
      <c r="K20" s="492"/>
      <c r="L20" s="490"/>
      <c r="M20" s="213"/>
      <c r="N20" s="16"/>
      <c r="O20" s="206"/>
      <c r="P20" s="206"/>
      <c r="Q20" s="206"/>
      <c r="R20" s="206"/>
      <c r="S20" s="18" t="str">
        <f>IFERROR(VLOOKUP($O20,INSA_TCA_v6.0_2023!$A$1:$AU$1342,14,FALSE)*$R20/100,"")</f>
        <v/>
      </c>
      <c r="T20" s="18" t="str">
        <f>IFERROR(VLOOKUP($O20,INSA_TCA_v6.0_2023!$A$1:$AU$1342,15,FALSE)*$R20/100,"")</f>
        <v/>
      </c>
      <c r="U20" s="18" t="str">
        <f>IFERROR(VLOOKUP($O20,INSA_TCA_v6.0_2023!$A$1:$AU$1342,8,FALSE)*$R20/100,"")</f>
        <v/>
      </c>
      <c r="V20" s="18" t="str">
        <f>IFERROR(VLOOKUP($O20,INSA_TCA_v6.0_2023!$A$1:$AU$1342,9,FALSE)*$R20/100,"")</f>
        <v/>
      </c>
      <c r="W20" s="18" t="str">
        <f>IFERROR(VLOOKUP($O20,INSA_TCA_v6.0_2023!$A$1:$AU$1342,10,FALSE)*$R20/100,"")</f>
        <v/>
      </c>
      <c r="X20" s="18" t="str">
        <f>IFERROR(VLOOKUP($O20,INSA_TCA_v6.0_2023!$A$1:$AU$1342,11,FALSE)*$R20/100,"")</f>
        <v/>
      </c>
      <c r="Y20" s="18" t="str">
        <f>IFERROR(VLOOKUP($O20,INSA_TCA_v6.0_2023!$A$1:$AU$1342,24,FALSE)*$R20/100,"")</f>
        <v/>
      </c>
      <c r="Z20" s="18" t="str">
        <f>IFERROR(VLOOKUP($O20,INSA_TCA_v6.0_2023!$A$1:$AU$1342,13,FALSE)*$R20/100,"")</f>
        <v/>
      </c>
      <c r="AA20" s="18" t="str">
        <f>IFERROR(VLOOKUP($O20,INSA_TCA_v6.0_2023!$A$1:$AU$1342,19,FALSE)*$R20/100,"")</f>
        <v/>
      </c>
      <c r="AB20" s="18" t="str">
        <f>IFERROR(VLOOKUP($O20,INSA_TCA_v6.0_2023!$A$1:$AU$1342,18,FALSE)*$R20/100,"")</f>
        <v/>
      </c>
      <c r="AC20" s="18" t="str">
        <f>IFERROR(VLOOKUP($O20,INSA_TCA_v6.0_2023!$A$1:$AU$1342,20,FALSE)*$R20/100,"")</f>
        <v/>
      </c>
      <c r="AD20" s="19" t="str">
        <f t="shared" si="0"/>
        <v/>
      </c>
      <c r="AE20" s="18" t="str">
        <f>IFERROR(VLOOKUP($O20,INSA_TCA_v6.0_2023!$A$1:$AU$1342,21,FALSE)*$R20/100,"")</f>
        <v/>
      </c>
      <c r="AF20" s="18" t="str">
        <f>IFERROR(VLOOKUP($O20,INSA_TCA_v6.0_2023!$A$1:$AU$1342,25,FALSE)*$R20/100,"")</f>
        <v/>
      </c>
      <c r="AG20" s="18" t="str">
        <f>IFERROR(VLOOKUP($O20,INSA_TCA_v6.0_2023!$A$1:$AU$1342,27,FALSE)*$R20/100,"")</f>
        <v/>
      </c>
      <c r="AH20" s="18" t="str">
        <f>IFERROR(VLOOKUP($O20,INSA_TCA_v6.0_2023!$A$1:$AU$1342,28,FALSE)*$R20/100,"")</f>
        <v/>
      </c>
      <c r="AI20" s="18" t="str">
        <f>IFERROR(VLOOKUP($O20,INSA_TCA_v6.0_2023!$A$1:$AU$1342,29,FALSE)*$R20/100,"")</f>
        <v/>
      </c>
      <c r="AJ20" s="18" t="str">
        <f>IFERROR(VLOOKUP($O20,INSA_TCA_v6.0_2023!$A$1:$AU$1342,30,FALSE)*$R20/100,"")</f>
        <v/>
      </c>
      <c r="AK20" s="18" t="str">
        <f>IFERROR(VLOOKUP($O20,INSA_TCA_v6.0_2023!$A$1:$AU$1342,32,FALSE)*$R20/100,"")</f>
        <v/>
      </c>
      <c r="AL20" s="18" t="str">
        <f>IFERROR(VLOOKUP($O20,INSA_TCA_v6.0_2023!$A$1:$AU$1342,34,FALSE)*$R20/100,"")</f>
        <v/>
      </c>
      <c r="AM20" s="18" t="str">
        <f>IFERROR(VLOOKUP($O20,INSA_TCA_v6.0_2023!$A$1:$AU$1342,35,FALSE)*$R20/100,"")</f>
        <v/>
      </c>
      <c r="AN20" s="18" t="str">
        <f>IFERROR(VLOOKUP($O20,INSA_TCA_v6.0_2023!$A$1:$AU$1342,36,FALSE)*$R20/100,"")</f>
        <v/>
      </c>
      <c r="AO20" s="18" t="str">
        <f>IFERROR(VLOOKUP($O20,INSA_TCA_v6.0_2023!$A$1:$AU$1342,37,FALSE)*$R20/100,"")</f>
        <v/>
      </c>
      <c r="AP20" s="18" t="str">
        <f>IFERROR(VLOOKUP($O20,INSA_TCA_v6.0_2023!$A$1:$AU$1342,39,FALSE)*$R20/100,"")</f>
        <v/>
      </c>
      <c r="AQ20" s="18" t="str">
        <f>IFERROR(VLOOKUP($O20,INSA_TCA_v6.0_2023!$A$1:$AU$1342,40,FALSE)*$R20/100,"")</f>
        <v/>
      </c>
      <c r="AR20" s="18" t="str">
        <f>IFERROR(VLOOKUP($O20,INSA_TCA_v6.0_2023!$A$1:$AU$1342,41,FALSE)*$R20/100,"")</f>
        <v/>
      </c>
      <c r="AS20" s="18" t="str">
        <f>IFERROR(VLOOKUP($O20,INSA_TCA_v6.0_2023!$A$1:$AU$1342,42,FALSE)*$R20/100,"")</f>
        <v/>
      </c>
      <c r="AT20" s="18" t="str">
        <f>IFERROR(VLOOKUP($O20,INSA_TCA_v6.0_2023!$A$1:$AU$1342,43,FALSE)*$R20/100,"")</f>
        <v/>
      </c>
      <c r="AU20" s="18" t="str">
        <f>IFERROR(VLOOKUP($O20,INSA_TCA_v6.0_2023!$A$1:$AU$1342,44,FALSE)*$R20/100,"")</f>
        <v/>
      </c>
      <c r="AV20" s="18" t="str">
        <f>IFERROR(VLOOKUP($O20,INSA_TCA_v6.0_2023!$A$1:$AU$1342,45,FALSE)*$R20/100,"")</f>
        <v/>
      </c>
      <c r="AW20" s="18" t="str">
        <f>IFERROR(VLOOKUP($O20,INSA_TCA_v6.0_2023!$A$1:$AU$1342,46,FALSE)*$R20/100,"")</f>
        <v/>
      </c>
      <c r="AX20" s="18" t="str">
        <f>IFERROR(VLOOKUP($O20,INSA_TCA_v6.0_2023!$A$1:$AU$1342,47,FALSE)*$R20/100,"")</f>
        <v/>
      </c>
    </row>
    <row r="21" spans="1:50" ht="15.6">
      <c r="A21" s="201"/>
      <c r="B21" s="216"/>
      <c r="C21" s="201"/>
      <c r="D21" s="200"/>
      <c r="F21" s="491"/>
      <c r="G21" s="492"/>
      <c r="H21" s="492"/>
      <c r="I21" s="492"/>
      <c r="J21" s="492"/>
      <c r="K21" s="492"/>
      <c r="L21" s="490"/>
      <c r="M21" s="213"/>
      <c r="N21" s="217"/>
      <c r="O21" s="217"/>
      <c r="P21" s="217"/>
      <c r="Q21" s="217"/>
      <c r="R21" s="217"/>
      <c r="S21" s="218"/>
      <c r="T21" s="218"/>
      <c r="U21" s="218"/>
      <c r="V21" s="218"/>
      <c r="W21" s="218"/>
      <c r="X21" s="218"/>
      <c r="Y21" s="218"/>
      <c r="Z21" s="218"/>
      <c r="AA21" s="218"/>
      <c r="AB21" s="218"/>
      <c r="AC21" s="218"/>
      <c r="AD21" s="219"/>
      <c r="AE21" s="218"/>
      <c r="AF21" s="218"/>
      <c r="AG21" s="218"/>
      <c r="AH21" s="218"/>
      <c r="AI21" s="218"/>
      <c r="AJ21" s="218"/>
      <c r="AK21" s="218"/>
      <c r="AL21" s="218"/>
      <c r="AM21" s="218"/>
      <c r="AN21" s="218"/>
      <c r="AO21" s="218"/>
      <c r="AP21" s="218"/>
      <c r="AQ21" s="218"/>
      <c r="AR21" s="218"/>
      <c r="AS21" s="218"/>
      <c r="AT21" s="218"/>
      <c r="AU21" s="218"/>
      <c r="AV21" s="218"/>
      <c r="AW21" s="218"/>
      <c r="AX21" s="218"/>
    </row>
    <row r="22" spans="1:50" ht="15.6">
      <c r="A22" s="201"/>
      <c r="B22" s="216"/>
      <c r="C22" s="201"/>
      <c r="D22" s="200"/>
      <c r="F22" s="491"/>
      <c r="G22" s="492"/>
      <c r="H22" s="492"/>
      <c r="I22" s="492"/>
      <c r="J22" s="492"/>
      <c r="K22" s="492"/>
      <c r="L22" s="490"/>
      <c r="M22" s="213"/>
      <c r="N22" s="494" t="s">
        <v>73</v>
      </c>
      <c r="O22" s="480"/>
      <c r="P22" s="480"/>
      <c r="Q22" s="480"/>
      <c r="R22" s="490"/>
      <c r="S22" s="20">
        <f t="shared" ref="S22:AC22" si="1">SUM(S6:S20)</f>
        <v>0</v>
      </c>
      <c r="T22" s="20">
        <f t="shared" si="1"/>
        <v>0</v>
      </c>
      <c r="U22" s="20">
        <f t="shared" si="1"/>
        <v>0</v>
      </c>
      <c r="V22" s="20">
        <f t="shared" si="1"/>
        <v>0</v>
      </c>
      <c r="W22" s="20">
        <f t="shared" si="1"/>
        <v>0</v>
      </c>
      <c r="X22" s="20">
        <f t="shared" si="1"/>
        <v>0</v>
      </c>
      <c r="Y22" s="20">
        <f t="shared" si="1"/>
        <v>0</v>
      </c>
      <c r="Z22" s="20">
        <f t="shared" si="1"/>
        <v>0</v>
      </c>
      <c r="AA22" s="20">
        <f t="shared" si="1"/>
        <v>0</v>
      </c>
      <c r="AB22" s="20">
        <f t="shared" si="1"/>
        <v>0</v>
      </c>
      <c r="AC22" s="20">
        <f t="shared" si="1"/>
        <v>0</v>
      </c>
      <c r="AD22" s="21">
        <f>S22*4+U22*9+AA22*4+AB22*2+AE22*7</f>
        <v>0</v>
      </c>
      <c r="AE22" s="20">
        <f t="shared" ref="AE22:AX22" si="2">SUM(AE6:AE20)</f>
        <v>0</v>
      </c>
      <c r="AF22" s="20">
        <f t="shared" si="2"/>
        <v>0</v>
      </c>
      <c r="AG22" s="20">
        <f t="shared" si="2"/>
        <v>0</v>
      </c>
      <c r="AH22" s="20">
        <f t="shared" si="2"/>
        <v>0</v>
      </c>
      <c r="AI22" s="20">
        <f t="shared" si="2"/>
        <v>0</v>
      </c>
      <c r="AJ22" s="20">
        <f t="shared" si="2"/>
        <v>0</v>
      </c>
      <c r="AK22" s="20">
        <f t="shared" si="2"/>
        <v>0</v>
      </c>
      <c r="AL22" s="20">
        <f t="shared" si="2"/>
        <v>0</v>
      </c>
      <c r="AM22" s="20">
        <f t="shared" si="2"/>
        <v>0</v>
      </c>
      <c r="AN22" s="20">
        <f t="shared" si="2"/>
        <v>0</v>
      </c>
      <c r="AO22" s="20">
        <f t="shared" si="2"/>
        <v>0</v>
      </c>
      <c r="AP22" s="20">
        <f t="shared" si="2"/>
        <v>0</v>
      </c>
      <c r="AQ22" s="20">
        <f t="shared" si="2"/>
        <v>0</v>
      </c>
      <c r="AR22" s="20">
        <f t="shared" si="2"/>
        <v>0</v>
      </c>
      <c r="AS22" s="20">
        <f t="shared" si="2"/>
        <v>0</v>
      </c>
      <c r="AT22" s="20">
        <f t="shared" si="2"/>
        <v>0</v>
      </c>
      <c r="AU22" s="20">
        <f t="shared" si="2"/>
        <v>0</v>
      </c>
      <c r="AV22" s="20">
        <f t="shared" si="2"/>
        <v>0</v>
      </c>
      <c r="AW22" s="20">
        <f t="shared" si="2"/>
        <v>0</v>
      </c>
      <c r="AX22" s="20">
        <f t="shared" si="2"/>
        <v>0</v>
      </c>
    </row>
    <row r="23" spans="1:50" ht="15.6">
      <c r="A23" s="22"/>
      <c r="B23" s="220"/>
      <c r="C23" s="22"/>
      <c r="D23" s="23"/>
      <c r="F23" s="493"/>
      <c r="G23" s="483"/>
      <c r="H23" s="483"/>
      <c r="I23" s="483"/>
      <c r="J23" s="483"/>
      <c r="K23" s="483"/>
      <c r="L23" s="484"/>
      <c r="M23" s="213"/>
      <c r="N23" s="24"/>
      <c r="O23" s="102"/>
      <c r="P23" s="102"/>
      <c r="Q23" s="102"/>
      <c r="R23" s="102"/>
      <c r="S23" s="25" t="s">
        <v>48</v>
      </c>
      <c r="T23" s="25" t="s">
        <v>48</v>
      </c>
      <c r="U23" s="25" t="s">
        <v>48</v>
      </c>
      <c r="V23" s="25" t="s">
        <v>48</v>
      </c>
      <c r="W23" s="25" t="s">
        <v>48</v>
      </c>
      <c r="X23" s="25" t="s">
        <v>48</v>
      </c>
      <c r="Y23" s="25" t="s">
        <v>48</v>
      </c>
      <c r="Z23" s="25" t="s">
        <v>48</v>
      </c>
      <c r="AA23" s="25" t="s">
        <v>48</v>
      </c>
      <c r="AB23" s="25" t="s">
        <v>48</v>
      </c>
      <c r="AC23" s="25" t="s">
        <v>48</v>
      </c>
      <c r="AD23" s="26" t="s">
        <v>74</v>
      </c>
      <c r="AE23" s="25" t="s">
        <v>48</v>
      </c>
      <c r="AF23" s="25" t="s">
        <v>75</v>
      </c>
      <c r="AG23" s="25" t="s">
        <v>75</v>
      </c>
      <c r="AH23" s="25" t="s">
        <v>76</v>
      </c>
      <c r="AI23" s="25" t="s">
        <v>76</v>
      </c>
      <c r="AJ23" s="25" t="s">
        <v>76</v>
      </c>
      <c r="AK23" s="25" t="s">
        <v>76</v>
      </c>
      <c r="AL23" s="25" t="s">
        <v>76</v>
      </c>
      <c r="AM23" s="25" t="s">
        <v>75</v>
      </c>
      <c r="AN23" s="25" t="s">
        <v>76</v>
      </c>
      <c r="AO23" s="25" t="s">
        <v>75</v>
      </c>
      <c r="AP23" s="25" t="s">
        <v>76</v>
      </c>
      <c r="AQ23" s="25" t="s">
        <v>76</v>
      </c>
      <c r="AR23" s="25" t="s">
        <v>76</v>
      </c>
      <c r="AS23" s="25" t="s">
        <v>76</v>
      </c>
      <c r="AT23" s="25" t="s">
        <v>76</v>
      </c>
      <c r="AU23" s="25" t="s">
        <v>76</v>
      </c>
      <c r="AV23" s="25" t="s">
        <v>76</v>
      </c>
      <c r="AW23" s="25" t="s">
        <v>75</v>
      </c>
      <c r="AX23" s="25" t="s">
        <v>75</v>
      </c>
    </row>
    <row r="24" spans="1:50" ht="10.5" customHeight="1">
      <c r="D24" s="8"/>
      <c r="F24" s="27"/>
      <c r="G24" s="27"/>
      <c r="H24" s="27"/>
      <c r="I24" s="27"/>
      <c r="J24" s="27"/>
      <c r="K24" s="27"/>
      <c r="L24" s="27"/>
      <c r="M24" s="213"/>
      <c r="S24" s="2"/>
      <c r="T24" s="2"/>
      <c r="U24" s="2"/>
      <c r="V24" s="2"/>
      <c r="W24" s="2"/>
      <c r="X24" s="2"/>
      <c r="Y24" s="2"/>
      <c r="Z24" s="2"/>
      <c r="AA24" s="2"/>
      <c r="AB24" s="2"/>
      <c r="AC24" s="2"/>
      <c r="AD24" s="3"/>
      <c r="AE24" s="2"/>
      <c r="AF24" s="2"/>
      <c r="AG24" s="2"/>
      <c r="AH24" s="2"/>
      <c r="AI24" s="2"/>
      <c r="AJ24" s="2"/>
      <c r="AK24" s="2"/>
      <c r="AL24" s="2"/>
      <c r="AM24" s="2"/>
      <c r="AN24" s="2"/>
      <c r="AO24" s="2"/>
      <c r="AP24" s="2"/>
      <c r="AQ24" s="2"/>
      <c r="AR24" s="2"/>
      <c r="AS24" s="2"/>
      <c r="AT24" s="2"/>
      <c r="AU24" s="2"/>
      <c r="AV24" s="2"/>
      <c r="AW24" s="2"/>
      <c r="AX24" s="2"/>
    </row>
    <row r="25" spans="1:50" ht="16.350000000000001" customHeight="1">
      <c r="A25" s="469" t="s">
        <v>77</v>
      </c>
      <c r="B25" s="470"/>
      <c r="C25" s="474"/>
      <c r="D25" s="463"/>
      <c r="F25" s="475" t="s">
        <v>78</v>
      </c>
      <c r="G25" s="462"/>
      <c r="H25" s="462"/>
      <c r="I25" s="462"/>
      <c r="J25" s="462"/>
      <c r="K25" s="462"/>
      <c r="L25" s="463"/>
      <c r="M25" s="213"/>
      <c r="N25" s="476" t="s">
        <v>79</v>
      </c>
      <c r="O25" s="477"/>
      <c r="P25" s="477"/>
      <c r="Q25" s="477"/>
      <c r="R25" s="477"/>
      <c r="S25" s="478"/>
      <c r="T25" s="28" t="s">
        <v>80</v>
      </c>
      <c r="U25" s="479" t="s">
        <v>80</v>
      </c>
      <c r="V25" s="480"/>
      <c r="W25" s="480"/>
      <c r="X25" s="480"/>
      <c r="Y25" s="480"/>
      <c r="Z25" s="480"/>
      <c r="AA25" s="480"/>
      <c r="AB25" s="480"/>
      <c r="AC25" s="480"/>
      <c r="AD25" s="481"/>
      <c r="AE25" s="2"/>
      <c r="AF25" s="29"/>
      <c r="AG25" s="29"/>
      <c r="AH25" s="471" t="s">
        <v>81</v>
      </c>
      <c r="AI25" s="472"/>
      <c r="AJ25" s="473"/>
      <c r="AK25" s="30"/>
      <c r="AL25" s="2"/>
      <c r="AM25" s="2"/>
      <c r="AN25" s="2"/>
      <c r="AO25" s="2"/>
      <c r="AP25" s="2"/>
      <c r="AQ25" s="2"/>
      <c r="AR25" s="2"/>
      <c r="AS25" s="2"/>
      <c r="AT25" s="2"/>
      <c r="AU25" s="2"/>
      <c r="AV25" s="2"/>
      <c r="AW25" s="2"/>
      <c r="AX25" s="2"/>
    </row>
    <row r="26" spans="1:50" ht="15.6">
      <c r="A26" s="469" t="s">
        <v>82</v>
      </c>
      <c r="B26" s="470"/>
      <c r="C26" s="474"/>
      <c r="D26" s="463"/>
      <c r="F26" s="221"/>
      <c r="G26" s="222"/>
      <c r="H26" s="222"/>
      <c r="I26" s="222"/>
      <c r="J26" s="222"/>
      <c r="K26" s="222"/>
      <c r="L26" s="223"/>
      <c r="M26" s="213"/>
      <c r="N26" s="31"/>
      <c r="O26" s="32" t="s">
        <v>83</v>
      </c>
      <c r="P26" s="32"/>
      <c r="Q26" s="32" t="s">
        <v>84</v>
      </c>
      <c r="R26" s="32" t="s">
        <v>85</v>
      </c>
      <c r="S26" s="33" t="s">
        <v>85</v>
      </c>
      <c r="T26" s="2"/>
      <c r="U26" s="2"/>
      <c r="V26" s="2"/>
      <c r="W26" s="2"/>
      <c r="X26" s="2"/>
      <c r="Y26" s="2"/>
      <c r="Z26" s="2"/>
      <c r="AA26" s="2"/>
      <c r="AB26" s="2"/>
      <c r="AC26" s="3"/>
      <c r="AD26" s="3"/>
      <c r="AE26" s="2"/>
      <c r="AF26" s="29"/>
      <c r="AG26" s="29"/>
      <c r="AH26" s="482" t="s">
        <v>10</v>
      </c>
      <c r="AI26" s="483"/>
      <c r="AJ26" s="484"/>
      <c r="AL26" s="2"/>
      <c r="AM26" s="2"/>
      <c r="AN26" s="2"/>
      <c r="AO26" s="2"/>
      <c r="AP26" s="2"/>
      <c r="AQ26" s="2"/>
      <c r="AR26" s="2"/>
      <c r="AS26" s="2"/>
      <c r="AT26" s="2"/>
      <c r="AU26" s="2"/>
      <c r="AV26" s="2"/>
      <c r="AW26" s="2"/>
      <c r="AX26" s="2"/>
    </row>
    <row r="27" spans="1:50" ht="15.6">
      <c r="A27" s="34"/>
      <c r="B27" s="34"/>
      <c r="C27" s="34"/>
      <c r="D27" s="34"/>
      <c r="F27" s="461" t="s">
        <v>86</v>
      </c>
      <c r="G27" s="462"/>
      <c r="H27" s="462"/>
      <c r="I27" s="462"/>
      <c r="J27" s="462"/>
      <c r="K27" s="462"/>
      <c r="L27" s="463"/>
      <c r="M27" s="213"/>
      <c r="N27" s="35" t="s">
        <v>49</v>
      </c>
      <c r="O27" s="464" t="s">
        <v>87</v>
      </c>
      <c r="P27" s="36">
        <v>35</v>
      </c>
      <c r="Q27" s="37">
        <f t="shared" ref="Q27:Q39" si="3">SUMIF(N$6:N$20,N27,R$6:R$20)</f>
        <v>35</v>
      </c>
      <c r="R27" s="37">
        <f t="shared" ref="R27:R39" si="4">Q27/P27</f>
        <v>1</v>
      </c>
      <c r="S27" s="459">
        <f>SUM(R27:R29)/B2</f>
        <v>1</v>
      </c>
      <c r="T27" s="2"/>
      <c r="U27" s="2"/>
      <c r="V27" s="2"/>
      <c r="W27" s="2"/>
      <c r="X27" s="2"/>
      <c r="Y27" s="2"/>
      <c r="Z27" s="2"/>
      <c r="AA27" s="2"/>
      <c r="AB27" s="2"/>
      <c r="AC27" s="3"/>
      <c r="AD27" s="3"/>
      <c r="AE27" s="2"/>
      <c r="AF27" s="29"/>
      <c r="AG27" s="29"/>
      <c r="AH27" s="38" t="s">
        <v>49</v>
      </c>
      <c r="AI27" s="457" t="s">
        <v>88</v>
      </c>
      <c r="AJ27" s="458"/>
      <c r="AL27" s="2"/>
      <c r="AM27" s="2"/>
      <c r="AN27" s="2"/>
      <c r="AO27" s="2"/>
      <c r="AP27" s="2"/>
      <c r="AQ27" s="2"/>
      <c r="AR27" s="2"/>
      <c r="AS27" s="2"/>
      <c r="AT27" s="2"/>
      <c r="AU27" s="2"/>
      <c r="AV27" s="2"/>
      <c r="AW27" s="2"/>
      <c r="AX27" s="2"/>
    </row>
    <row r="28" spans="1:50" ht="15.6">
      <c r="A28" s="504" t="s">
        <v>89</v>
      </c>
      <c r="B28" s="463"/>
      <c r="C28" s="505"/>
      <c r="D28" s="458"/>
      <c r="F28" s="468">
        <f>S27/8</f>
        <v>0.125</v>
      </c>
      <c r="G28" s="462"/>
      <c r="H28" s="462"/>
      <c r="I28" s="462"/>
      <c r="J28" s="462"/>
      <c r="K28" s="462"/>
      <c r="L28" s="463"/>
      <c r="M28" s="213"/>
      <c r="N28" s="39" t="s">
        <v>90</v>
      </c>
      <c r="O28" s="465"/>
      <c r="P28" s="40">
        <v>125</v>
      </c>
      <c r="Q28" s="41">
        <f t="shared" si="3"/>
        <v>0</v>
      </c>
      <c r="R28" s="41">
        <f t="shared" si="4"/>
        <v>0</v>
      </c>
      <c r="S28" s="467"/>
      <c r="T28" s="2"/>
      <c r="U28" s="2"/>
      <c r="V28" s="2"/>
      <c r="W28" s="2"/>
      <c r="X28" s="2"/>
      <c r="Y28" s="2"/>
      <c r="Z28" s="2"/>
      <c r="AA28" s="2"/>
      <c r="AB28" s="2"/>
      <c r="AC28" s="3"/>
      <c r="AD28" s="3"/>
      <c r="AE28" s="2"/>
      <c r="AF28" s="29"/>
      <c r="AG28" s="29"/>
      <c r="AH28" s="38" t="s">
        <v>90</v>
      </c>
      <c r="AI28" s="457" t="s">
        <v>50</v>
      </c>
      <c r="AJ28" s="458"/>
      <c r="AL28" s="2"/>
      <c r="AM28" s="2"/>
      <c r="AN28" s="2"/>
      <c r="AO28" s="2"/>
      <c r="AP28" s="2"/>
      <c r="AQ28" s="2"/>
      <c r="AR28" s="2"/>
      <c r="AS28" s="2"/>
      <c r="AT28" s="2"/>
      <c r="AU28" s="2"/>
      <c r="AV28" s="2"/>
      <c r="AW28" s="2"/>
      <c r="AX28" s="2"/>
    </row>
    <row r="29" spans="1:50" ht="12" customHeight="1">
      <c r="F29" s="224"/>
      <c r="G29" s="225"/>
      <c r="H29" s="225"/>
      <c r="I29" s="225"/>
      <c r="J29" s="225"/>
      <c r="K29" s="225"/>
      <c r="L29" s="226"/>
      <c r="M29" s="227"/>
      <c r="N29" s="42" t="s">
        <v>41</v>
      </c>
      <c r="O29" s="466"/>
      <c r="P29" s="43">
        <v>50</v>
      </c>
      <c r="Q29" s="44">
        <f t="shared" si="3"/>
        <v>0</v>
      </c>
      <c r="R29" s="44">
        <f t="shared" si="4"/>
        <v>0</v>
      </c>
      <c r="S29" s="460"/>
      <c r="T29" s="2"/>
      <c r="U29" s="2"/>
      <c r="V29" s="2"/>
      <c r="W29" s="2"/>
      <c r="X29" s="2"/>
      <c r="Y29" s="2"/>
      <c r="Z29" s="2"/>
      <c r="AA29" s="2"/>
      <c r="AB29" s="2"/>
      <c r="AC29" s="3"/>
      <c r="AD29" s="3"/>
      <c r="AE29" s="2"/>
      <c r="AF29" s="29"/>
      <c r="AG29" s="29"/>
      <c r="AH29" s="38" t="s">
        <v>41</v>
      </c>
      <c r="AI29" s="457" t="s">
        <v>91</v>
      </c>
      <c r="AJ29" s="458"/>
      <c r="AL29" s="2"/>
      <c r="AM29" s="2"/>
      <c r="AN29" s="2"/>
      <c r="AO29" s="2"/>
      <c r="AP29" s="2"/>
      <c r="AQ29" s="2"/>
      <c r="AR29" s="2"/>
      <c r="AS29" s="2"/>
      <c r="AT29" s="2"/>
      <c r="AU29" s="2"/>
      <c r="AV29" s="2"/>
      <c r="AW29" s="2"/>
      <c r="AX29" s="2"/>
    </row>
    <row r="30" spans="1:50" ht="15.6">
      <c r="A30" s="506" t="s">
        <v>92</v>
      </c>
      <c r="B30" s="462"/>
      <c r="C30" s="462"/>
      <c r="D30" s="463"/>
      <c r="F30" s="461" t="s">
        <v>93</v>
      </c>
      <c r="G30" s="462"/>
      <c r="H30" s="463"/>
      <c r="I30" s="228"/>
      <c r="J30" s="461" t="s">
        <v>94</v>
      </c>
      <c r="K30" s="462"/>
      <c r="L30" s="463"/>
      <c r="M30" s="210"/>
      <c r="N30" s="35" t="s">
        <v>64</v>
      </c>
      <c r="O30" s="464" t="s">
        <v>95</v>
      </c>
      <c r="P30" s="45">
        <v>30</v>
      </c>
      <c r="Q30" s="37">
        <f t="shared" si="3"/>
        <v>30</v>
      </c>
      <c r="R30" s="37">
        <f t="shared" si="4"/>
        <v>1</v>
      </c>
      <c r="S30" s="459">
        <f>SUM(R30:R31)/B2</f>
        <v>1</v>
      </c>
      <c r="T30" s="2"/>
      <c r="U30" s="2"/>
      <c r="V30" s="2"/>
      <c r="W30" s="2"/>
      <c r="X30" s="2"/>
      <c r="Y30" s="2"/>
      <c r="Z30" s="2"/>
      <c r="AA30" s="2"/>
      <c r="AB30" s="2"/>
      <c r="AC30" s="3"/>
      <c r="AD30" s="3"/>
      <c r="AE30" s="2"/>
      <c r="AF30" s="29"/>
      <c r="AG30" s="29"/>
      <c r="AH30" s="38" t="s">
        <v>64</v>
      </c>
      <c r="AI30" s="457" t="s">
        <v>96</v>
      </c>
      <c r="AJ30" s="458"/>
      <c r="AL30" s="2"/>
      <c r="AM30" s="2"/>
      <c r="AN30" s="2"/>
      <c r="AO30" s="2"/>
      <c r="AP30" s="2"/>
      <c r="AQ30" s="2"/>
      <c r="AR30" s="2"/>
      <c r="AS30" s="2"/>
      <c r="AT30" s="2"/>
      <c r="AU30" s="2"/>
      <c r="AV30" s="2"/>
      <c r="AW30" s="2"/>
      <c r="AX30" s="2"/>
    </row>
    <row r="31" spans="1:50" ht="15.6">
      <c r="A31" s="507"/>
      <c r="B31" s="492"/>
      <c r="C31" s="492"/>
      <c r="D31" s="490"/>
      <c r="F31" s="512">
        <f>S32/4</f>
        <v>0.25</v>
      </c>
      <c r="G31" s="513"/>
      <c r="H31" s="514"/>
      <c r="I31" s="229"/>
      <c r="J31" s="510">
        <f>S33/3</f>
        <v>0.33333333333333331</v>
      </c>
      <c r="K31" s="462"/>
      <c r="L31" s="463"/>
      <c r="M31" s="210"/>
      <c r="N31" s="42" t="s">
        <v>97</v>
      </c>
      <c r="O31" s="466"/>
      <c r="P31" s="43">
        <v>50</v>
      </c>
      <c r="Q31" s="44">
        <f t="shared" si="3"/>
        <v>0</v>
      </c>
      <c r="R31" s="44">
        <f t="shared" si="4"/>
        <v>0</v>
      </c>
      <c r="S31" s="460"/>
      <c r="T31" s="2"/>
      <c r="U31" s="2"/>
      <c r="V31" s="2"/>
      <c r="W31" s="2"/>
      <c r="X31" s="2"/>
      <c r="Y31" s="2"/>
      <c r="Z31" s="2"/>
      <c r="AA31" s="2"/>
      <c r="AB31" s="2"/>
      <c r="AC31" s="3"/>
      <c r="AD31" s="3"/>
      <c r="AE31" s="2"/>
      <c r="AF31" s="29"/>
      <c r="AG31" s="29"/>
      <c r="AH31" s="38" t="s">
        <v>97</v>
      </c>
      <c r="AI31" s="457" t="s">
        <v>98</v>
      </c>
      <c r="AJ31" s="458"/>
      <c r="AL31" s="2"/>
      <c r="AM31" s="2"/>
      <c r="AN31" s="2"/>
      <c r="AO31" s="2"/>
      <c r="AP31" s="2"/>
      <c r="AQ31" s="2"/>
      <c r="AR31" s="2"/>
      <c r="AS31" s="2"/>
      <c r="AT31" s="2"/>
      <c r="AU31" s="2"/>
      <c r="AV31" s="2"/>
      <c r="AW31" s="2"/>
      <c r="AX31" s="2"/>
    </row>
    <row r="32" spans="1:50" ht="15.6">
      <c r="A32" s="491"/>
      <c r="B32" s="492"/>
      <c r="C32" s="492"/>
      <c r="D32" s="490"/>
      <c r="F32" s="224"/>
      <c r="G32" s="225"/>
      <c r="H32" s="225"/>
      <c r="I32" s="225"/>
      <c r="J32" s="225"/>
      <c r="K32" s="225"/>
      <c r="L32" s="226"/>
      <c r="M32" s="210"/>
      <c r="N32" s="46" t="s">
        <v>53</v>
      </c>
      <c r="O32" s="47" t="s">
        <v>93</v>
      </c>
      <c r="P32" s="48">
        <v>180</v>
      </c>
      <c r="Q32" s="49">
        <f t="shared" si="3"/>
        <v>180</v>
      </c>
      <c r="R32" s="49">
        <f t="shared" si="4"/>
        <v>1</v>
      </c>
      <c r="S32" s="50">
        <f>R32/B2</f>
        <v>1</v>
      </c>
      <c r="T32" s="2"/>
      <c r="U32" s="2"/>
      <c r="V32" s="2"/>
      <c r="W32" s="2"/>
      <c r="X32" s="2"/>
      <c r="Y32" s="2"/>
      <c r="Z32" s="2"/>
      <c r="AA32" s="2"/>
      <c r="AB32" s="2"/>
      <c r="AC32" s="3"/>
      <c r="AD32" s="3"/>
      <c r="AE32" s="2"/>
      <c r="AF32" s="29"/>
      <c r="AG32" s="29"/>
      <c r="AH32" s="38" t="s">
        <v>53</v>
      </c>
      <c r="AI32" s="457" t="s">
        <v>93</v>
      </c>
      <c r="AJ32" s="458"/>
      <c r="AL32" s="2"/>
      <c r="AM32" s="2"/>
      <c r="AN32" s="2"/>
      <c r="AO32" s="2"/>
      <c r="AP32" s="2"/>
      <c r="AQ32" s="2"/>
      <c r="AR32" s="2"/>
      <c r="AS32" s="2"/>
      <c r="AT32" s="2"/>
      <c r="AU32" s="2"/>
      <c r="AV32" s="2"/>
      <c r="AW32" s="2"/>
      <c r="AX32" s="2"/>
    </row>
    <row r="33" spans="1:36" ht="15.6">
      <c r="A33" s="491"/>
      <c r="B33" s="492"/>
      <c r="C33" s="492"/>
      <c r="D33" s="490"/>
      <c r="F33" s="461" t="s">
        <v>99</v>
      </c>
      <c r="G33" s="462"/>
      <c r="H33" s="463"/>
      <c r="I33" s="228"/>
      <c r="J33" s="461" t="s">
        <v>100</v>
      </c>
      <c r="K33" s="462"/>
      <c r="L33" s="463"/>
      <c r="M33" s="210"/>
      <c r="N33" s="35" t="s">
        <v>55</v>
      </c>
      <c r="O33" s="464" t="s">
        <v>101</v>
      </c>
      <c r="P33" s="45">
        <v>10</v>
      </c>
      <c r="Q33" s="37">
        <f t="shared" si="3"/>
        <v>10</v>
      </c>
      <c r="R33" s="37">
        <f t="shared" si="4"/>
        <v>1</v>
      </c>
      <c r="S33" s="459">
        <f>SUM(R33:R34)/B2</f>
        <v>1</v>
      </c>
      <c r="T33" s="2"/>
      <c r="U33" s="2"/>
      <c r="V33" s="2"/>
      <c r="W33" s="2"/>
      <c r="X33" s="2"/>
      <c r="Y33" s="2"/>
      <c r="Z33" s="2"/>
      <c r="AA33" s="2"/>
      <c r="AB33" s="2"/>
      <c r="AC33" s="3"/>
      <c r="AD33" s="3"/>
      <c r="AE33" s="2"/>
      <c r="AF33" s="29"/>
      <c r="AG33" s="29"/>
      <c r="AH33" s="38" t="s">
        <v>102</v>
      </c>
      <c r="AI33" s="457" t="s">
        <v>103</v>
      </c>
      <c r="AJ33" s="458"/>
    </row>
    <row r="34" spans="1:36" ht="15.6">
      <c r="A34" s="491"/>
      <c r="B34" s="492"/>
      <c r="C34" s="492"/>
      <c r="D34" s="490"/>
      <c r="F34" s="510">
        <f>S35/2</f>
        <v>0.5</v>
      </c>
      <c r="G34" s="462"/>
      <c r="H34" s="463"/>
      <c r="I34" s="229"/>
      <c r="J34" s="510">
        <f>S30/4</f>
        <v>0.25</v>
      </c>
      <c r="K34" s="462"/>
      <c r="L34" s="463"/>
      <c r="M34" s="210"/>
      <c r="N34" s="42" t="s">
        <v>102</v>
      </c>
      <c r="O34" s="466"/>
      <c r="P34" s="43">
        <v>15</v>
      </c>
      <c r="Q34" s="44">
        <f t="shared" si="3"/>
        <v>0</v>
      </c>
      <c r="R34" s="44">
        <f t="shared" si="4"/>
        <v>0</v>
      </c>
      <c r="S34" s="460"/>
      <c r="T34" s="2"/>
      <c r="U34" s="2"/>
      <c r="V34" s="2"/>
      <c r="W34" s="2"/>
      <c r="X34" s="2"/>
      <c r="Y34" s="2"/>
      <c r="Z34" s="2"/>
      <c r="AA34" s="2"/>
      <c r="AB34" s="2"/>
      <c r="AC34" s="3"/>
      <c r="AD34" s="3"/>
      <c r="AE34" s="2"/>
      <c r="AF34" s="29"/>
      <c r="AG34" s="29"/>
      <c r="AH34" s="38" t="s">
        <v>55</v>
      </c>
      <c r="AI34" s="457" t="s">
        <v>104</v>
      </c>
      <c r="AJ34" s="458"/>
    </row>
    <row r="35" spans="1:36" ht="12" customHeight="1">
      <c r="A35" s="493"/>
      <c r="B35" s="483"/>
      <c r="C35" s="483"/>
      <c r="D35" s="484"/>
      <c r="F35" s="224"/>
      <c r="G35" s="225"/>
      <c r="H35" s="225"/>
      <c r="I35" s="225"/>
      <c r="J35" s="225"/>
      <c r="K35" s="225"/>
      <c r="L35" s="226"/>
      <c r="M35" s="210"/>
      <c r="N35" s="35" t="s">
        <v>61</v>
      </c>
      <c r="O35" s="464" t="s">
        <v>99</v>
      </c>
      <c r="P35" s="45">
        <v>25</v>
      </c>
      <c r="Q35" s="37">
        <f t="shared" si="3"/>
        <v>25</v>
      </c>
      <c r="R35" s="37">
        <f t="shared" si="4"/>
        <v>1</v>
      </c>
      <c r="S35" s="511">
        <f>SUM(R36:R37)/B2</f>
        <v>1</v>
      </c>
      <c r="T35" s="2"/>
      <c r="U35" s="2"/>
      <c r="V35" s="2"/>
      <c r="W35" s="2"/>
      <c r="X35" s="2"/>
      <c r="Y35" s="2"/>
      <c r="Z35" s="2"/>
      <c r="AA35" s="2"/>
      <c r="AB35" s="2"/>
      <c r="AC35" s="3"/>
      <c r="AD35" s="3"/>
      <c r="AE35" s="2"/>
      <c r="AF35" s="29"/>
      <c r="AG35" s="29"/>
      <c r="AH35" s="38" t="s">
        <v>57</v>
      </c>
      <c r="AI35" s="457" t="s">
        <v>105</v>
      </c>
      <c r="AJ35" s="458"/>
    </row>
    <row r="36" spans="1:36" ht="16.350000000000001" customHeight="1">
      <c r="F36" s="461" t="s">
        <v>105</v>
      </c>
      <c r="G36" s="462"/>
      <c r="H36" s="463"/>
      <c r="I36" s="228"/>
      <c r="J36" s="461" t="s">
        <v>106</v>
      </c>
      <c r="K36" s="462"/>
      <c r="L36" s="463"/>
      <c r="M36" s="210"/>
      <c r="N36" s="42" t="s">
        <v>107</v>
      </c>
      <c r="O36" s="466"/>
      <c r="P36" s="43">
        <v>80</v>
      </c>
      <c r="Q36" s="44">
        <f t="shared" si="3"/>
        <v>0</v>
      </c>
      <c r="R36" s="44">
        <f t="shared" si="4"/>
        <v>0</v>
      </c>
      <c r="S36" s="460"/>
      <c r="T36" s="2"/>
      <c r="U36" s="2"/>
      <c r="V36" s="2"/>
      <c r="W36" s="2"/>
      <c r="X36" s="2"/>
      <c r="Y36" s="2"/>
      <c r="Z36" s="2"/>
      <c r="AA36" s="2"/>
      <c r="AB36" s="2"/>
      <c r="AC36" s="3"/>
      <c r="AD36" s="3"/>
      <c r="AE36" s="2"/>
      <c r="AF36" s="29"/>
      <c r="AG36" s="29"/>
      <c r="AH36" s="38" t="s">
        <v>61</v>
      </c>
      <c r="AI36" s="457" t="s">
        <v>108</v>
      </c>
      <c r="AJ36" s="458"/>
    </row>
    <row r="37" spans="1:36" ht="15.6">
      <c r="A37" s="486" t="s">
        <v>109</v>
      </c>
      <c r="B37" s="463"/>
      <c r="C37" s="508"/>
      <c r="D37" s="458"/>
      <c r="F37" s="509">
        <f>S39/4</f>
        <v>0.25</v>
      </c>
      <c r="G37" s="462"/>
      <c r="H37" s="463"/>
      <c r="I37" s="230"/>
      <c r="J37" s="495">
        <f>S37/3</f>
        <v>0.33333333333333331</v>
      </c>
      <c r="K37" s="462"/>
      <c r="L37" s="463"/>
      <c r="M37" s="210"/>
      <c r="N37" s="35" t="s">
        <v>59</v>
      </c>
      <c r="O37" s="464" t="s">
        <v>106</v>
      </c>
      <c r="P37" s="45">
        <v>200</v>
      </c>
      <c r="Q37" s="37">
        <f t="shared" si="3"/>
        <v>200</v>
      </c>
      <c r="R37" s="37">
        <f t="shared" si="4"/>
        <v>1</v>
      </c>
      <c r="S37" s="459">
        <f>SUM(R37:R38)/B2</f>
        <v>1</v>
      </c>
      <c r="T37" s="2"/>
      <c r="U37" s="2"/>
      <c r="V37" s="2"/>
      <c r="W37" s="2"/>
      <c r="X37" s="2"/>
      <c r="Y37" s="2"/>
      <c r="Z37" s="2"/>
      <c r="AA37" s="2"/>
      <c r="AB37" s="2"/>
      <c r="AC37" s="3"/>
      <c r="AD37" s="3"/>
      <c r="AE37" s="2"/>
      <c r="AF37" s="29"/>
      <c r="AG37" s="29"/>
      <c r="AH37" s="38" t="s">
        <v>107</v>
      </c>
      <c r="AI37" s="457" t="s">
        <v>110</v>
      </c>
      <c r="AJ37" s="458"/>
    </row>
    <row r="38" spans="1:36" ht="15.6">
      <c r="A38" s="496" t="s">
        <v>111</v>
      </c>
      <c r="B38" s="463"/>
      <c r="C38" s="499"/>
      <c r="D38" s="458"/>
      <c r="F38" s="231"/>
      <c r="G38" s="232"/>
      <c r="H38" s="232"/>
      <c r="I38" s="232"/>
      <c r="J38" s="232"/>
      <c r="K38" s="232"/>
      <c r="L38" s="233"/>
      <c r="M38" s="210"/>
      <c r="N38" s="42" t="s">
        <v>112</v>
      </c>
      <c r="O38" s="466"/>
      <c r="P38" s="43">
        <v>30</v>
      </c>
      <c r="Q38" s="44">
        <f t="shared" si="3"/>
        <v>0</v>
      </c>
      <c r="R38" s="44">
        <f t="shared" si="4"/>
        <v>0</v>
      </c>
      <c r="S38" s="460"/>
      <c r="T38" s="2"/>
      <c r="U38" s="2"/>
      <c r="V38" s="2"/>
      <c r="W38" s="2"/>
      <c r="X38" s="2"/>
      <c r="Y38" s="2"/>
      <c r="Z38" s="2"/>
      <c r="AA38" s="2"/>
      <c r="AB38" s="2"/>
      <c r="AC38" s="2"/>
      <c r="AD38" s="3"/>
      <c r="AE38" s="2"/>
      <c r="AF38" s="29"/>
      <c r="AG38" s="29"/>
      <c r="AH38" s="38" t="s">
        <v>59</v>
      </c>
      <c r="AI38" s="457" t="s">
        <v>113</v>
      </c>
      <c r="AJ38" s="458"/>
    </row>
    <row r="39" spans="1:36" ht="15" customHeight="1">
      <c r="M39" s="210"/>
      <c r="N39" s="46" t="s">
        <v>57</v>
      </c>
      <c r="O39" s="47" t="s">
        <v>105</v>
      </c>
      <c r="P39" s="48">
        <v>160</v>
      </c>
      <c r="Q39" s="49">
        <f t="shared" si="3"/>
        <v>160</v>
      </c>
      <c r="R39" s="49">
        <f t="shared" si="4"/>
        <v>1</v>
      </c>
      <c r="S39" s="50">
        <f>R39/B2</f>
        <v>1</v>
      </c>
      <c r="T39" s="2"/>
      <c r="U39" s="2"/>
      <c r="V39" s="2"/>
      <c r="W39" s="2"/>
      <c r="X39" s="2"/>
      <c r="Y39" s="2"/>
      <c r="Z39" s="2"/>
      <c r="AA39" s="2"/>
      <c r="AB39" s="2"/>
      <c r="AC39" s="2"/>
      <c r="AD39" s="3"/>
      <c r="AE39" s="2"/>
      <c r="AF39" s="29"/>
      <c r="AG39" s="29"/>
      <c r="AH39" s="38" t="s">
        <v>112</v>
      </c>
      <c r="AI39" s="457" t="s">
        <v>114</v>
      </c>
      <c r="AJ39" s="458"/>
    </row>
    <row r="40" spans="1:36" ht="15.6">
      <c r="A40" s="500" t="s">
        <v>115</v>
      </c>
      <c r="B40" s="462"/>
      <c r="C40" s="462"/>
      <c r="D40" s="462"/>
      <c r="E40" s="462"/>
      <c r="F40" s="462"/>
      <c r="G40" s="462"/>
      <c r="H40" s="462"/>
      <c r="I40" s="462"/>
      <c r="J40" s="462"/>
      <c r="K40" s="462"/>
      <c r="L40" s="463"/>
      <c r="M40" s="210"/>
      <c r="N40" s="8"/>
      <c r="O40" s="502"/>
      <c r="P40" s="102"/>
      <c r="Q40" s="51"/>
      <c r="S40" s="503"/>
      <c r="T40" s="2"/>
      <c r="U40" s="2"/>
      <c r="V40" s="2"/>
      <c r="W40" s="2"/>
      <c r="X40" s="2"/>
      <c r="Y40" s="2"/>
      <c r="Z40" s="2"/>
      <c r="AA40" s="2"/>
      <c r="AB40" s="2"/>
      <c r="AC40" s="2"/>
      <c r="AD40" s="3"/>
      <c r="AE40" s="2"/>
      <c r="AF40" s="2"/>
      <c r="AG40" s="2"/>
      <c r="AH40" s="2"/>
      <c r="AI40" s="2"/>
      <c r="AJ40" s="2"/>
    </row>
    <row r="41" spans="1:36" ht="15.6">
      <c r="A41" s="52" t="s">
        <v>116</v>
      </c>
      <c r="B41" s="52" t="s">
        <v>117</v>
      </c>
      <c r="C41" s="52" t="s">
        <v>118</v>
      </c>
      <c r="D41" s="52" t="s">
        <v>119</v>
      </c>
      <c r="E41" s="52" t="s">
        <v>120</v>
      </c>
      <c r="F41" s="497" t="s">
        <v>121</v>
      </c>
      <c r="G41" s="463"/>
      <c r="H41" s="53" t="s">
        <v>122</v>
      </c>
      <c r="I41" s="497" t="s">
        <v>123</v>
      </c>
      <c r="J41" s="463"/>
      <c r="K41" s="52" t="s">
        <v>124</v>
      </c>
      <c r="L41" s="52" t="s">
        <v>125</v>
      </c>
      <c r="M41" s="210"/>
      <c r="N41" s="8"/>
      <c r="O41" s="492"/>
      <c r="P41" s="102"/>
      <c r="Q41" s="51"/>
      <c r="S41" s="492"/>
      <c r="T41" s="2"/>
      <c r="U41" s="2"/>
      <c r="V41" s="2"/>
      <c r="W41" s="2"/>
      <c r="X41" s="2"/>
      <c r="Y41" s="2"/>
      <c r="Z41" s="2"/>
      <c r="AA41" s="2"/>
      <c r="AB41" s="2"/>
      <c r="AC41" s="2"/>
      <c r="AD41" s="3"/>
      <c r="AE41" s="2"/>
      <c r="AF41" s="2"/>
      <c r="AG41" s="2"/>
      <c r="AH41" s="2"/>
      <c r="AI41" s="2"/>
      <c r="AJ41" s="2"/>
    </row>
    <row r="42" spans="1:36" ht="15.6">
      <c r="A42" s="54">
        <f>AD22</f>
        <v>0</v>
      </c>
      <c r="B42" s="55">
        <f t="shared" ref="B42:E42" si="5">U22</f>
        <v>0</v>
      </c>
      <c r="C42" s="55">
        <f t="shared" si="5"/>
        <v>0</v>
      </c>
      <c r="D42" s="55">
        <f t="shared" si="5"/>
        <v>0</v>
      </c>
      <c r="E42" s="55">
        <f t="shared" si="5"/>
        <v>0</v>
      </c>
      <c r="F42" s="501">
        <f>S22</f>
        <v>0</v>
      </c>
      <c r="G42" s="463"/>
      <c r="H42" s="55">
        <f>T22</f>
        <v>0</v>
      </c>
      <c r="I42" s="501">
        <f>AB22</f>
        <v>0</v>
      </c>
      <c r="J42" s="463"/>
      <c r="K42" s="55">
        <f>AA22</f>
        <v>0</v>
      </c>
      <c r="L42" s="55">
        <f>AC22</f>
        <v>0</v>
      </c>
      <c r="M42" s="210"/>
      <c r="N42" s="8"/>
      <c r="O42" s="101"/>
      <c r="P42" s="102"/>
      <c r="Q42" s="51"/>
      <c r="S42" s="102"/>
      <c r="T42" s="2"/>
      <c r="U42" s="2"/>
      <c r="V42" s="2"/>
      <c r="W42" s="2"/>
      <c r="X42" s="2"/>
      <c r="Y42" s="2"/>
      <c r="Z42" s="2"/>
      <c r="AA42" s="2"/>
      <c r="AB42" s="2"/>
      <c r="AC42" s="2"/>
      <c r="AD42" s="3"/>
      <c r="AE42" s="2"/>
      <c r="AF42" s="2"/>
      <c r="AG42" s="2"/>
      <c r="AH42" s="2"/>
      <c r="AI42" s="2"/>
      <c r="AJ42" s="2"/>
    </row>
    <row r="43" spans="1:36" ht="9.75" customHeight="1">
      <c r="A43" s="56"/>
      <c r="B43" s="57"/>
      <c r="C43" s="57"/>
      <c r="D43" s="57"/>
      <c r="E43" s="57"/>
      <c r="F43" s="57"/>
      <c r="G43" s="57"/>
      <c r="H43" s="57"/>
      <c r="I43" s="57"/>
      <c r="J43" s="57"/>
      <c r="K43" s="57"/>
      <c r="L43" s="57"/>
      <c r="M43" s="210"/>
      <c r="S43" s="2"/>
      <c r="T43" s="2"/>
      <c r="U43" s="2"/>
      <c r="V43" s="2"/>
      <c r="W43" s="2"/>
      <c r="X43" s="2"/>
      <c r="Y43" s="2"/>
      <c r="Z43" s="2"/>
      <c r="AA43" s="2"/>
      <c r="AB43" s="2"/>
      <c r="AC43" s="2"/>
      <c r="AD43" s="3"/>
      <c r="AE43" s="2"/>
      <c r="AF43" s="2"/>
      <c r="AG43" s="2"/>
      <c r="AH43" s="2"/>
      <c r="AI43" s="2"/>
      <c r="AJ43" s="2"/>
    </row>
    <row r="44" spans="1:36" ht="15.6">
      <c r="A44" s="500" t="s">
        <v>126</v>
      </c>
      <c r="B44" s="462"/>
      <c r="C44" s="462"/>
      <c r="D44" s="462"/>
      <c r="E44" s="462"/>
      <c r="F44" s="462"/>
      <c r="G44" s="462"/>
      <c r="H44" s="462"/>
      <c r="I44" s="462"/>
      <c r="J44" s="462"/>
      <c r="K44" s="462"/>
      <c r="L44" s="463"/>
      <c r="M44" s="210"/>
      <c r="S44" s="2"/>
      <c r="T44" s="58"/>
      <c r="U44" s="58"/>
      <c r="V44" s="58"/>
      <c r="W44" s="58"/>
      <c r="X44" s="2"/>
      <c r="Y44" s="2"/>
      <c r="Z44" s="2"/>
      <c r="AA44" s="2"/>
      <c r="AB44" s="2"/>
      <c r="AC44" s="2"/>
      <c r="AD44" s="3"/>
      <c r="AE44" s="2"/>
      <c r="AF44" s="2"/>
      <c r="AG44" s="2"/>
      <c r="AH44" s="2"/>
      <c r="AI44" s="2"/>
      <c r="AJ44" s="2"/>
    </row>
    <row r="45" spans="1:36" ht="15.6">
      <c r="A45" s="52" t="s">
        <v>116</v>
      </c>
      <c r="B45" s="52" t="s">
        <v>117</v>
      </c>
      <c r="C45" s="52" t="s">
        <v>118</v>
      </c>
      <c r="D45" s="52" t="s">
        <v>119</v>
      </c>
      <c r="E45" s="52" t="s">
        <v>120</v>
      </c>
      <c r="F45" s="497" t="s">
        <v>121</v>
      </c>
      <c r="G45" s="463"/>
      <c r="H45" s="53" t="s">
        <v>122</v>
      </c>
      <c r="I45" s="497" t="s">
        <v>123</v>
      </c>
      <c r="J45" s="463"/>
      <c r="K45" s="52" t="s">
        <v>124</v>
      </c>
      <c r="L45" s="52" t="s">
        <v>125</v>
      </c>
      <c r="M45" s="210"/>
      <c r="S45" s="2"/>
      <c r="T45" s="2"/>
      <c r="U45" s="2"/>
      <c r="V45" s="2"/>
      <c r="W45" s="2"/>
      <c r="X45" s="2"/>
      <c r="Y45" s="2"/>
      <c r="Z45" s="2"/>
      <c r="AA45" s="2"/>
      <c r="AB45" s="2"/>
      <c r="AC45" s="2"/>
      <c r="AD45" s="3"/>
      <c r="AE45" s="2"/>
      <c r="AF45" s="2"/>
      <c r="AG45" s="2"/>
      <c r="AH45" s="2"/>
      <c r="AI45" s="2"/>
      <c r="AJ45" s="2"/>
    </row>
    <row r="46" spans="1:36" ht="15.6">
      <c r="A46" s="59">
        <f>IFERROR(AD22/B2,"")</f>
        <v>0</v>
      </c>
      <c r="B46" s="60">
        <f>IFERROR(U22/B2,"")</f>
        <v>0</v>
      </c>
      <c r="C46" s="60">
        <f>IFERROR(V22/B2,"")</f>
        <v>0</v>
      </c>
      <c r="D46" s="60">
        <f>IFERROR(W22/B2,"")</f>
        <v>0</v>
      </c>
      <c r="E46" s="60">
        <f>IFERROR(X22/B2,"")</f>
        <v>0</v>
      </c>
      <c r="F46" s="498">
        <f>IFERROR(S22/B2,"")</f>
        <v>0</v>
      </c>
      <c r="G46" s="463"/>
      <c r="H46" s="60">
        <f>IFERROR(T22/B2,"")</f>
        <v>0</v>
      </c>
      <c r="I46" s="498">
        <f>IFERROR(AB22/B2,"")</f>
        <v>0</v>
      </c>
      <c r="J46" s="463"/>
      <c r="K46" s="60">
        <f>IFERROR(AA22/B2,"")</f>
        <v>0</v>
      </c>
      <c r="L46" s="60">
        <f>IFERROR(AC22/B2,"")</f>
        <v>0</v>
      </c>
      <c r="M46" s="210"/>
      <c r="S46" s="2"/>
      <c r="T46" s="61"/>
      <c r="U46" s="61"/>
      <c r="V46" s="61"/>
      <c r="W46" s="61"/>
      <c r="X46" s="2"/>
      <c r="Y46" s="2"/>
      <c r="Z46" s="2"/>
      <c r="AA46" s="2"/>
      <c r="AB46" s="2"/>
      <c r="AC46" s="2"/>
      <c r="AD46" s="3"/>
      <c r="AE46" s="2"/>
      <c r="AF46" s="2"/>
      <c r="AG46" s="2"/>
      <c r="AH46" s="2"/>
      <c r="AI46" s="2"/>
      <c r="AJ46" s="2"/>
    </row>
    <row r="87" spans="55:55" ht="15.6">
      <c r="BC87" s="4" t="s">
        <v>127</v>
      </c>
    </row>
  </sheetData>
  <mergeCells count="72">
    <mergeCell ref="J31:L31"/>
    <mergeCell ref="F33:H33"/>
    <mergeCell ref="J33:L33"/>
    <mergeCell ref="O35:O36"/>
    <mergeCell ref="S35:S36"/>
    <mergeCell ref="F31:H31"/>
    <mergeCell ref="S33:S34"/>
    <mergeCell ref="F34:H34"/>
    <mergeCell ref="J34:L34"/>
    <mergeCell ref="O37:O38"/>
    <mergeCell ref="S37:S38"/>
    <mergeCell ref="O40:O41"/>
    <mergeCell ref="S40:S41"/>
    <mergeCell ref="A28:B28"/>
    <mergeCell ref="C28:D28"/>
    <mergeCell ref="A30:D30"/>
    <mergeCell ref="J30:L30"/>
    <mergeCell ref="O30:O31"/>
    <mergeCell ref="A31:D35"/>
    <mergeCell ref="O33:O34"/>
    <mergeCell ref="F36:H36"/>
    <mergeCell ref="J36:L36"/>
    <mergeCell ref="A37:B37"/>
    <mergeCell ref="C37:D37"/>
    <mergeCell ref="F37:H37"/>
    <mergeCell ref="J37:L37"/>
    <mergeCell ref="A38:B38"/>
    <mergeCell ref="F45:G45"/>
    <mergeCell ref="I45:J45"/>
    <mergeCell ref="F46:G46"/>
    <mergeCell ref="I46:J46"/>
    <mergeCell ref="C38:D38"/>
    <mergeCell ref="A40:L40"/>
    <mergeCell ref="F41:G41"/>
    <mergeCell ref="I41:J41"/>
    <mergeCell ref="F42:G42"/>
    <mergeCell ref="I42:J42"/>
    <mergeCell ref="A44:L44"/>
    <mergeCell ref="B1:L1"/>
    <mergeCell ref="A4:D4"/>
    <mergeCell ref="F4:L4"/>
    <mergeCell ref="N4:AX4"/>
    <mergeCell ref="F5:L23"/>
    <mergeCell ref="N22:R22"/>
    <mergeCell ref="A25:B25"/>
    <mergeCell ref="AH25:AJ25"/>
    <mergeCell ref="C25:D25"/>
    <mergeCell ref="F25:L25"/>
    <mergeCell ref="A26:B26"/>
    <mergeCell ref="C26:D26"/>
    <mergeCell ref="N25:S25"/>
    <mergeCell ref="U25:AD25"/>
    <mergeCell ref="AH26:AJ26"/>
    <mergeCell ref="F27:L27"/>
    <mergeCell ref="O27:O29"/>
    <mergeCell ref="S27:S29"/>
    <mergeCell ref="F28:L28"/>
    <mergeCell ref="F30:H30"/>
    <mergeCell ref="AI27:AJ27"/>
    <mergeCell ref="AI28:AJ28"/>
    <mergeCell ref="AI29:AJ29"/>
    <mergeCell ref="AI30:AJ30"/>
    <mergeCell ref="S30:S31"/>
    <mergeCell ref="AI38:AJ38"/>
    <mergeCell ref="AI39:AJ39"/>
    <mergeCell ref="AI31:AJ31"/>
    <mergeCell ref="AI32:AJ32"/>
    <mergeCell ref="AI33:AJ33"/>
    <mergeCell ref="AI34:AJ34"/>
    <mergeCell ref="AI35:AJ35"/>
    <mergeCell ref="AI36:AJ36"/>
    <mergeCell ref="AI37:AJ37"/>
  </mergeCells>
  <dataValidations count="2">
    <dataValidation type="list" allowBlank="1" showErrorMessage="1" sqref="Q6:Q20" xr:uid="{00000000-0002-0000-0000-000000000000}">
      <formula1>INDIRECT(P6)</formula1>
    </dataValidation>
    <dataValidation type="list" allowBlank="1" showErrorMessage="1" sqref="N6:N20 N27:N42" xr:uid="{00000000-0002-0000-0000-000001000000}">
      <formula1>$AH$27:$AH$39</formula1>
    </dataValidation>
  </dataValidations>
  <pageMargins left="0.70866141732283472" right="0.70866141732283472" top="0.74803149606299213" bottom="0.74803149606299213" header="0" footer="0"/>
  <pageSetup paperSize="9" orientation="portrait"/>
  <drawing r:id="rId1"/>
  <extLst>
    <ext xmlns:x14="http://schemas.microsoft.com/office/spreadsheetml/2009/9/main" uri="{CCE6A557-97BC-4b89-ADB6-D9C93CAAB3DF}">
      <x14:dataValidations xmlns:xm="http://schemas.microsoft.com/office/excel/2006/main" count="1">
        <x14:dataValidation type="list" allowBlank="1" showErrorMessage="1" xr:uid="{00000000-0002-0000-0000-000002000000}">
          <x14:formula1>
            <xm:f>Foods!$1:$1</xm:f>
          </x14:formula1>
          <xm:sqref>P6:P20</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Z87"/>
  <sheetViews>
    <sheetView workbookViewId="0"/>
  </sheetViews>
  <sheetFormatPr defaultColWidth="11.19921875" defaultRowHeight="15" customHeight="1"/>
  <cols>
    <col min="1" max="1" width="13.19921875" customWidth="1"/>
    <col min="2" max="2" width="8.19921875" customWidth="1"/>
    <col min="3" max="3" width="6.19921875" customWidth="1"/>
    <col min="4" max="4" width="7.19921875" customWidth="1"/>
    <col min="5" max="5" width="6.69921875" customWidth="1"/>
    <col min="6" max="6" width="5.19921875" customWidth="1"/>
    <col min="7" max="8" width="6" customWidth="1"/>
    <col min="9" max="9" width="2" customWidth="1"/>
    <col min="10" max="11" width="6" customWidth="1"/>
    <col min="12" max="12" width="6.19921875" customWidth="1"/>
    <col min="13" max="13" width="3" customWidth="1"/>
    <col min="14" max="36" width="10.69921875" customWidth="1"/>
  </cols>
  <sheetData>
    <row r="1" spans="1:26" ht="17.25" customHeight="1">
      <c r="A1" s="62" t="s">
        <v>128</v>
      </c>
      <c r="B1" s="518"/>
      <c r="C1" s="485"/>
      <c r="D1" s="485"/>
      <c r="E1" s="485"/>
      <c r="F1" s="485"/>
      <c r="G1" s="485"/>
      <c r="H1" s="485"/>
      <c r="I1" s="485"/>
      <c r="J1" s="485"/>
      <c r="K1" s="485"/>
      <c r="L1" s="458"/>
      <c r="M1" s="210"/>
      <c r="N1" s="4"/>
      <c r="O1" s="4"/>
      <c r="P1" s="4"/>
      <c r="Q1" s="4"/>
      <c r="R1" s="4"/>
      <c r="S1" s="4"/>
      <c r="T1" s="4"/>
      <c r="U1" s="4"/>
      <c r="V1" s="4"/>
      <c r="W1" s="4"/>
      <c r="X1" s="4"/>
      <c r="Y1" s="4"/>
      <c r="Z1" s="4"/>
    </row>
    <row r="2" spans="1:26" ht="12" customHeight="1">
      <c r="A2" s="62" t="s">
        <v>129</v>
      </c>
      <c r="B2" s="63">
        <f>'Versão PT'!B2</f>
        <v>1</v>
      </c>
      <c r="C2" s="211"/>
      <c r="D2" s="5"/>
      <c r="E2" s="6"/>
      <c r="F2" s="7"/>
      <c r="G2" s="8"/>
      <c r="H2" s="8"/>
      <c r="I2" s="8"/>
      <c r="M2" s="210"/>
      <c r="N2" s="9"/>
      <c r="O2" s="9"/>
      <c r="P2" s="4"/>
      <c r="Q2" s="4"/>
      <c r="R2" s="4"/>
      <c r="S2" s="4"/>
      <c r="T2" s="4"/>
      <c r="U2" s="4"/>
      <c r="V2" s="4"/>
      <c r="W2" s="4"/>
      <c r="X2" s="4"/>
      <c r="Y2" s="4"/>
      <c r="Z2" s="4"/>
    </row>
    <row r="3" spans="1:26" ht="9.75" customHeight="1">
      <c r="M3" s="210"/>
      <c r="N3" s="9"/>
      <c r="O3" s="9"/>
      <c r="P3" s="4"/>
      <c r="Q3" s="4"/>
      <c r="R3" s="4"/>
      <c r="S3" s="4"/>
      <c r="T3" s="4"/>
      <c r="U3" s="4"/>
      <c r="V3" s="4"/>
      <c r="W3" s="4"/>
      <c r="X3" s="4"/>
      <c r="Y3" s="4"/>
      <c r="Z3" s="4"/>
    </row>
    <row r="4" spans="1:26" ht="15.6">
      <c r="A4" s="486" t="s">
        <v>130</v>
      </c>
      <c r="B4" s="462"/>
      <c r="C4" s="462"/>
      <c r="D4" s="463"/>
      <c r="F4" s="487" t="s">
        <v>131</v>
      </c>
      <c r="G4" s="462"/>
      <c r="H4" s="462"/>
      <c r="I4" s="462"/>
      <c r="J4" s="462"/>
      <c r="K4" s="462"/>
      <c r="L4" s="463"/>
      <c r="M4" s="210"/>
      <c r="N4" s="4"/>
      <c r="O4" s="4"/>
      <c r="P4" s="4"/>
      <c r="Q4" s="4"/>
      <c r="R4" s="4"/>
      <c r="S4" s="4"/>
      <c r="T4" s="4"/>
      <c r="U4" s="4"/>
      <c r="V4" s="4"/>
      <c r="W4" s="4"/>
      <c r="X4" s="4"/>
      <c r="Y4" s="4"/>
      <c r="Z4" s="4"/>
    </row>
    <row r="5" spans="1:26" ht="29.25" customHeight="1">
      <c r="A5" s="212" t="s">
        <v>132</v>
      </c>
      <c r="B5" s="212" t="s">
        <v>6</v>
      </c>
      <c r="C5" s="212" t="s">
        <v>7</v>
      </c>
      <c r="D5" s="234" t="s">
        <v>133</v>
      </c>
      <c r="E5" s="12"/>
      <c r="F5" s="489"/>
      <c r="G5" s="480"/>
      <c r="H5" s="480"/>
      <c r="I5" s="480"/>
      <c r="J5" s="480"/>
      <c r="K5" s="480"/>
      <c r="L5" s="490"/>
      <c r="M5" s="213"/>
      <c r="N5" s="4"/>
      <c r="O5" s="519" t="s">
        <v>134</v>
      </c>
      <c r="P5" s="480"/>
      <c r="Q5" s="480"/>
      <c r="R5" s="480"/>
      <c r="S5" s="480"/>
      <c r="T5" s="480"/>
      <c r="U5" s="480"/>
      <c r="V5" s="480"/>
      <c r="W5" s="480"/>
      <c r="X5" s="480"/>
      <c r="Y5" s="480"/>
      <c r="Z5" s="480"/>
    </row>
    <row r="6" spans="1:26" ht="15.6">
      <c r="A6" s="64"/>
      <c r="B6" s="65">
        <f>'Versão PT'!B6</f>
        <v>60</v>
      </c>
      <c r="C6" s="65" t="str">
        <f>'Versão PT'!C6</f>
        <v>g</v>
      </c>
      <c r="D6" s="235">
        <f>'Versão PT'!D6</f>
        <v>0</v>
      </c>
      <c r="F6" s="491"/>
      <c r="G6" s="492"/>
      <c r="H6" s="492"/>
      <c r="I6" s="492"/>
      <c r="J6" s="492"/>
      <c r="K6" s="492"/>
      <c r="L6" s="490"/>
      <c r="M6" s="213"/>
      <c r="N6" s="4"/>
      <c r="O6" s="4"/>
      <c r="P6" s="4"/>
      <c r="Q6" s="4"/>
      <c r="R6" s="4"/>
      <c r="S6" s="4"/>
      <c r="T6" s="4"/>
      <c r="U6" s="4"/>
      <c r="V6" s="4"/>
      <c r="W6" s="4"/>
      <c r="X6" s="4"/>
      <c r="Y6" s="4"/>
      <c r="Z6" s="4"/>
    </row>
    <row r="7" spans="1:26" ht="15.6">
      <c r="A7" s="66"/>
      <c r="B7" s="199">
        <f>'Versão PT'!B7</f>
        <v>150</v>
      </c>
      <c r="C7" s="199" t="str">
        <f>'Versão PT'!C7</f>
        <v>g</v>
      </c>
      <c r="D7" s="236">
        <f>'Versão PT'!D7</f>
        <v>0</v>
      </c>
      <c r="F7" s="491"/>
      <c r="G7" s="492"/>
      <c r="H7" s="492"/>
      <c r="I7" s="492"/>
      <c r="J7" s="492"/>
      <c r="K7" s="492"/>
      <c r="L7" s="490"/>
      <c r="M7" s="213"/>
      <c r="N7" s="4"/>
      <c r="O7" s="4"/>
      <c r="P7" s="4"/>
      <c r="Q7" s="4"/>
      <c r="R7" s="4"/>
      <c r="S7" s="4"/>
      <c r="T7" s="4"/>
      <c r="U7" s="4"/>
      <c r="V7" s="4"/>
      <c r="W7" s="4"/>
      <c r="X7" s="4"/>
      <c r="Y7" s="4"/>
      <c r="Z7" s="4"/>
    </row>
    <row r="8" spans="1:26" ht="15.6">
      <c r="A8" s="66"/>
      <c r="B8" s="199">
        <f>'Versão PT'!B8</f>
        <v>40</v>
      </c>
      <c r="C8" s="199" t="str">
        <f>'Versão PT'!C8</f>
        <v>g</v>
      </c>
      <c r="D8" s="236">
        <f>'Versão PT'!D8</f>
        <v>0</v>
      </c>
      <c r="F8" s="491"/>
      <c r="G8" s="492"/>
      <c r="H8" s="492"/>
      <c r="I8" s="492"/>
      <c r="J8" s="492"/>
      <c r="K8" s="492"/>
      <c r="L8" s="490"/>
      <c r="M8" s="213"/>
      <c r="N8" s="4"/>
      <c r="O8" s="4"/>
      <c r="P8" s="4"/>
      <c r="Q8" s="4"/>
      <c r="R8" s="4"/>
      <c r="S8" s="4"/>
      <c r="T8" s="4"/>
      <c r="U8" s="4"/>
      <c r="V8" s="4"/>
      <c r="W8" s="4"/>
      <c r="X8" s="4"/>
      <c r="Y8" s="4"/>
      <c r="Z8" s="4"/>
    </row>
    <row r="9" spans="1:26" ht="15.6">
      <c r="A9" s="66"/>
      <c r="B9" s="199">
        <f>'Versão PT'!B9</f>
        <v>40</v>
      </c>
      <c r="C9" s="199" t="str">
        <f>'Versão PT'!C9</f>
        <v>g</v>
      </c>
      <c r="D9" s="236">
        <f>'Versão PT'!D9</f>
        <v>0</v>
      </c>
      <c r="F9" s="491"/>
      <c r="G9" s="492"/>
      <c r="H9" s="492"/>
      <c r="I9" s="492"/>
      <c r="J9" s="492"/>
      <c r="K9" s="492"/>
      <c r="L9" s="490"/>
      <c r="M9" s="213"/>
      <c r="N9" s="4"/>
      <c r="O9" s="4"/>
      <c r="P9" s="4"/>
      <c r="Q9" s="4"/>
      <c r="R9" s="4"/>
      <c r="S9" s="4"/>
      <c r="T9" s="4"/>
      <c r="U9" s="4"/>
      <c r="V9" s="4"/>
      <c r="W9" s="4"/>
      <c r="X9" s="4"/>
      <c r="Y9" s="4"/>
      <c r="Z9" s="4"/>
    </row>
    <row r="10" spans="1:26" ht="15.6">
      <c r="A10" s="66"/>
      <c r="B10" s="199">
        <f>'Versão PT'!B10</f>
        <v>50</v>
      </c>
      <c r="C10" s="199" t="str">
        <f>'Versão PT'!C10</f>
        <v>g</v>
      </c>
      <c r="D10" s="236">
        <f>'Versão PT'!D10</f>
        <v>0</v>
      </c>
      <c r="F10" s="491"/>
      <c r="G10" s="492"/>
      <c r="H10" s="492"/>
      <c r="I10" s="492"/>
      <c r="J10" s="492"/>
      <c r="K10" s="492"/>
      <c r="L10" s="490"/>
      <c r="M10" s="213"/>
      <c r="N10" s="4"/>
      <c r="O10" s="4"/>
      <c r="P10" s="4"/>
      <c r="Q10" s="4"/>
      <c r="R10" s="4"/>
      <c r="S10" s="4"/>
      <c r="T10" s="4"/>
      <c r="U10" s="4"/>
      <c r="V10" s="4"/>
      <c r="W10" s="4"/>
      <c r="X10" s="4"/>
      <c r="Y10" s="4"/>
      <c r="Z10" s="4"/>
    </row>
    <row r="11" spans="1:26" ht="15.6">
      <c r="A11" s="66"/>
      <c r="B11" s="199">
        <f>'Versão PT'!B11</f>
        <v>50</v>
      </c>
      <c r="C11" s="199" t="str">
        <f>'Versão PT'!C11</f>
        <v>g</v>
      </c>
      <c r="D11" s="236">
        <f>'Versão PT'!D11</f>
        <v>0</v>
      </c>
      <c r="F11" s="491"/>
      <c r="G11" s="492"/>
      <c r="H11" s="492"/>
      <c r="I11" s="492"/>
      <c r="J11" s="492"/>
      <c r="K11" s="492"/>
      <c r="L11" s="490"/>
      <c r="M11" s="213"/>
      <c r="N11" s="4"/>
      <c r="O11" s="4"/>
      <c r="P11" s="4"/>
      <c r="Q11" s="4"/>
      <c r="R11" s="4"/>
      <c r="S11" s="4"/>
      <c r="T11" s="4"/>
      <c r="U11" s="4"/>
      <c r="V11" s="4"/>
      <c r="W11" s="4"/>
      <c r="X11" s="4"/>
      <c r="Y11" s="4"/>
      <c r="Z11" s="4"/>
    </row>
    <row r="12" spans="1:26" ht="15.6">
      <c r="A12" s="66"/>
      <c r="B12" s="199">
        <f>'Versão PT'!B12</f>
        <v>0</v>
      </c>
      <c r="C12" s="199" t="str">
        <f>'Versão PT'!C12</f>
        <v>un</v>
      </c>
      <c r="D12" s="236">
        <f>'Versão PT'!D12</f>
        <v>1</v>
      </c>
      <c r="F12" s="491"/>
      <c r="G12" s="492"/>
      <c r="H12" s="492"/>
      <c r="I12" s="492"/>
      <c r="J12" s="492"/>
      <c r="K12" s="492"/>
      <c r="L12" s="490"/>
      <c r="M12" s="213"/>
      <c r="N12" s="4"/>
      <c r="O12" s="4"/>
      <c r="P12" s="4"/>
      <c r="Q12" s="4"/>
      <c r="R12" s="4"/>
      <c r="S12" s="4"/>
      <c r="T12" s="4"/>
      <c r="U12" s="4"/>
      <c r="V12" s="4"/>
      <c r="W12" s="4"/>
      <c r="X12" s="4"/>
      <c r="Y12" s="4"/>
      <c r="Z12" s="4"/>
    </row>
    <row r="13" spans="1:26" ht="15.6">
      <c r="A13" s="66"/>
      <c r="B13" s="199">
        <f>'Versão PT'!B13</f>
        <v>0</v>
      </c>
      <c r="C13" s="199" t="str">
        <f>'Versão PT'!C13</f>
        <v>g</v>
      </c>
      <c r="D13" s="236">
        <f>'Versão PT'!D13</f>
        <v>0</v>
      </c>
      <c r="F13" s="491"/>
      <c r="G13" s="492"/>
      <c r="H13" s="492"/>
      <c r="I13" s="492"/>
      <c r="J13" s="492"/>
      <c r="K13" s="492"/>
      <c r="L13" s="490"/>
      <c r="M13" s="213"/>
      <c r="N13" s="4"/>
      <c r="O13" s="4"/>
      <c r="P13" s="4"/>
      <c r="Q13" s="4"/>
      <c r="R13" s="4"/>
      <c r="S13" s="4"/>
      <c r="T13" s="4"/>
      <c r="U13" s="4"/>
      <c r="V13" s="4"/>
      <c r="W13" s="4"/>
      <c r="X13" s="4"/>
      <c r="Y13" s="4"/>
      <c r="Z13" s="4"/>
    </row>
    <row r="14" spans="1:26" ht="15.6">
      <c r="A14" s="66"/>
      <c r="B14" s="199">
        <f>'Versão PT'!B14</f>
        <v>3</v>
      </c>
      <c r="C14" s="199" t="str">
        <f>'Versão PT'!C14</f>
        <v>g</v>
      </c>
      <c r="D14" s="236">
        <f>'Versão PT'!D14</f>
        <v>0</v>
      </c>
      <c r="F14" s="491"/>
      <c r="G14" s="492"/>
      <c r="H14" s="492"/>
      <c r="I14" s="492"/>
      <c r="J14" s="492"/>
      <c r="K14" s="492"/>
      <c r="L14" s="490"/>
      <c r="M14" s="213"/>
      <c r="N14" s="4"/>
      <c r="O14" s="4"/>
      <c r="P14" s="4"/>
      <c r="Q14" s="4"/>
      <c r="R14" s="4"/>
      <c r="S14" s="4"/>
      <c r="T14" s="4"/>
      <c r="U14" s="4"/>
      <c r="V14" s="4"/>
      <c r="W14" s="4"/>
      <c r="X14" s="4"/>
      <c r="Y14" s="4"/>
      <c r="Z14" s="4"/>
    </row>
    <row r="15" spans="1:26" ht="15.6">
      <c r="A15" s="66"/>
      <c r="B15" s="199">
        <f>'Versão PT'!B15</f>
        <v>0</v>
      </c>
      <c r="C15" s="199" t="str">
        <f>'Versão PT'!C15</f>
        <v>tbsp</v>
      </c>
      <c r="D15" s="236" t="str">
        <f>'Versão PT'!D15</f>
        <v>1</v>
      </c>
      <c r="F15" s="491"/>
      <c r="G15" s="492"/>
      <c r="H15" s="492"/>
      <c r="I15" s="492"/>
      <c r="J15" s="492"/>
      <c r="K15" s="492"/>
      <c r="L15" s="490"/>
      <c r="M15" s="213"/>
      <c r="N15" s="4"/>
      <c r="O15" s="4"/>
      <c r="P15" s="4"/>
      <c r="Q15" s="4"/>
      <c r="R15" s="4"/>
      <c r="S15" s="4"/>
      <c r="T15" s="4"/>
      <c r="U15" s="4"/>
      <c r="V15" s="4"/>
      <c r="W15" s="4"/>
      <c r="X15" s="4"/>
      <c r="Y15" s="4"/>
      <c r="Z15" s="4"/>
    </row>
    <row r="16" spans="1:26" ht="15.6">
      <c r="A16" s="66"/>
      <c r="B16" s="202">
        <f>'Versão PT'!B16</f>
        <v>0</v>
      </c>
      <c r="C16" s="202">
        <f>'Versão PT'!C16</f>
        <v>0</v>
      </c>
      <c r="D16" s="237">
        <f>'Versão PT'!D16</f>
        <v>0</v>
      </c>
      <c r="F16" s="491"/>
      <c r="G16" s="492"/>
      <c r="H16" s="492"/>
      <c r="I16" s="492"/>
      <c r="J16" s="492"/>
      <c r="K16" s="492"/>
      <c r="L16" s="490"/>
      <c r="M16" s="213"/>
      <c r="N16" s="4"/>
      <c r="O16" s="4"/>
      <c r="P16" s="4"/>
      <c r="Q16" s="4"/>
      <c r="R16" s="4"/>
      <c r="S16" s="4"/>
      <c r="T16" s="4"/>
      <c r="U16" s="4"/>
      <c r="V16" s="4"/>
      <c r="W16" s="4"/>
      <c r="X16" s="4"/>
      <c r="Y16" s="4"/>
      <c r="Z16" s="4"/>
    </row>
    <row r="17" spans="1:12" ht="15.6">
      <c r="A17" s="66"/>
      <c r="B17" s="202">
        <f>'Versão PT'!B17</f>
        <v>0</v>
      </c>
      <c r="C17" s="202">
        <f>'Versão PT'!C17</f>
        <v>0</v>
      </c>
      <c r="D17" s="237">
        <f>'Versão PT'!D17</f>
        <v>0</v>
      </c>
      <c r="F17" s="491"/>
      <c r="G17" s="492"/>
      <c r="H17" s="492"/>
      <c r="I17" s="492"/>
      <c r="J17" s="492"/>
      <c r="K17" s="492"/>
      <c r="L17" s="490"/>
    </row>
    <row r="18" spans="1:12" ht="15.6">
      <c r="A18" s="66"/>
      <c r="B18" s="202">
        <f>'Versão PT'!B18</f>
        <v>0</v>
      </c>
      <c r="C18" s="202">
        <f>'Versão PT'!C18</f>
        <v>0</v>
      </c>
      <c r="D18" s="237">
        <f>'Versão PT'!D18</f>
        <v>0</v>
      </c>
      <c r="F18" s="491"/>
      <c r="G18" s="492"/>
      <c r="H18" s="492"/>
      <c r="I18" s="492"/>
      <c r="J18" s="492"/>
      <c r="K18" s="492"/>
      <c r="L18" s="490"/>
    </row>
    <row r="19" spans="1:12" ht="15.6">
      <c r="A19" s="66"/>
      <c r="B19" s="199">
        <f>'Versão PT'!B19</f>
        <v>0</v>
      </c>
      <c r="C19" s="202">
        <f>'Versão PT'!C19</f>
        <v>0</v>
      </c>
      <c r="D19" s="237">
        <f>'Versão PT'!D19</f>
        <v>0</v>
      </c>
      <c r="F19" s="491"/>
      <c r="G19" s="492"/>
      <c r="H19" s="492"/>
      <c r="I19" s="492"/>
      <c r="J19" s="492"/>
      <c r="K19" s="492"/>
      <c r="L19" s="490"/>
    </row>
    <row r="20" spans="1:12" ht="15.6">
      <c r="A20" s="66"/>
      <c r="B20" s="199">
        <f>'Versão PT'!B20</f>
        <v>0</v>
      </c>
      <c r="C20" s="199">
        <f>'Versão PT'!C20</f>
        <v>0</v>
      </c>
      <c r="D20" s="237">
        <f>'Versão PT'!D20</f>
        <v>0</v>
      </c>
      <c r="F20" s="491"/>
      <c r="G20" s="492"/>
      <c r="H20" s="492"/>
      <c r="I20" s="492"/>
      <c r="J20" s="492"/>
      <c r="K20" s="492"/>
      <c r="L20" s="490"/>
    </row>
    <row r="21" spans="1:12" ht="15.6">
      <c r="A21" s="66"/>
      <c r="B21" s="199">
        <f>'Versão PT'!B21</f>
        <v>0</v>
      </c>
      <c r="C21" s="199">
        <f>'Versão PT'!C21</f>
        <v>0</v>
      </c>
      <c r="D21" s="237">
        <f>'Versão PT'!D21</f>
        <v>0</v>
      </c>
      <c r="F21" s="491"/>
      <c r="G21" s="492"/>
      <c r="H21" s="492"/>
      <c r="I21" s="492"/>
      <c r="J21" s="492"/>
      <c r="K21" s="492"/>
      <c r="L21" s="490"/>
    </row>
    <row r="22" spans="1:12" ht="15.6">
      <c r="A22" s="66"/>
      <c r="B22" s="199">
        <f>'Versão PT'!B22</f>
        <v>0</v>
      </c>
      <c r="C22" s="199">
        <f>'Versão PT'!C22</f>
        <v>0</v>
      </c>
      <c r="D22" s="237">
        <f>'Versão PT'!D22</f>
        <v>0</v>
      </c>
      <c r="F22" s="491"/>
      <c r="G22" s="492"/>
      <c r="H22" s="492"/>
      <c r="I22" s="492"/>
      <c r="J22" s="492"/>
      <c r="K22" s="492"/>
      <c r="L22" s="490"/>
    </row>
    <row r="23" spans="1:12" ht="15.6">
      <c r="A23" s="67"/>
      <c r="B23" s="68">
        <f>'Versão PT'!B23</f>
        <v>0</v>
      </c>
      <c r="C23" s="68">
        <f>'Versão PT'!C23</f>
        <v>0</v>
      </c>
      <c r="D23" s="238">
        <f>'Versão PT'!D23</f>
        <v>0</v>
      </c>
      <c r="F23" s="493"/>
      <c r="G23" s="483"/>
      <c r="H23" s="483"/>
      <c r="I23" s="483"/>
      <c r="J23" s="483"/>
      <c r="K23" s="483"/>
      <c r="L23" s="484"/>
    </row>
    <row r="24" spans="1:12" ht="9.75" customHeight="1">
      <c r="D24" s="8"/>
      <c r="F24" s="27"/>
      <c r="G24" s="27"/>
      <c r="H24" s="27"/>
      <c r="I24" s="27"/>
      <c r="J24" s="27"/>
      <c r="K24" s="27"/>
      <c r="L24" s="27"/>
    </row>
    <row r="25" spans="1:12" ht="16.350000000000001" customHeight="1">
      <c r="A25" s="469" t="s">
        <v>135</v>
      </c>
      <c r="B25" s="463"/>
      <c r="C25" s="474"/>
      <c r="D25" s="463"/>
      <c r="F25" s="517" t="s">
        <v>136</v>
      </c>
      <c r="G25" s="462"/>
      <c r="H25" s="462"/>
      <c r="I25" s="462"/>
      <c r="J25" s="462"/>
      <c r="K25" s="462"/>
      <c r="L25" s="463"/>
    </row>
    <row r="26" spans="1:12" ht="16.350000000000001" customHeight="1">
      <c r="A26" s="469" t="s">
        <v>137</v>
      </c>
      <c r="B26" s="463"/>
      <c r="C26" s="474"/>
      <c r="D26" s="463"/>
      <c r="F26" s="239"/>
      <c r="G26" s="222"/>
      <c r="H26" s="222"/>
      <c r="I26" s="222"/>
      <c r="J26" s="222"/>
      <c r="K26" s="222"/>
      <c r="L26" s="223"/>
    </row>
    <row r="27" spans="1:12" ht="15.6">
      <c r="A27" s="34"/>
      <c r="B27" s="34"/>
      <c r="C27" s="34"/>
      <c r="D27" s="34"/>
      <c r="F27" s="461" t="s">
        <v>138</v>
      </c>
      <c r="G27" s="462"/>
      <c r="H27" s="462"/>
      <c r="I27" s="462"/>
      <c r="J27" s="462"/>
      <c r="K27" s="462"/>
      <c r="L27" s="463"/>
    </row>
    <row r="28" spans="1:12" ht="15.6">
      <c r="A28" s="504" t="s">
        <v>139</v>
      </c>
      <c r="B28" s="463"/>
      <c r="C28" s="505"/>
      <c r="D28" s="458"/>
      <c r="F28" s="468">
        <f>'Versão PT'!F28</f>
        <v>0.125</v>
      </c>
      <c r="G28" s="462"/>
      <c r="H28" s="462"/>
      <c r="I28" s="462"/>
      <c r="J28" s="462"/>
      <c r="K28" s="462"/>
      <c r="L28" s="463"/>
    </row>
    <row r="29" spans="1:12" ht="12" customHeight="1">
      <c r="F29" s="224"/>
      <c r="G29" s="225"/>
      <c r="H29" s="225"/>
      <c r="I29" s="225"/>
      <c r="J29" s="225"/>
      <c r="K29" s="225"/>
      <c r="L29" s="226"/>
    </row>
    <row r="30" spans="1:12" ht="15.6">
      <c r="A30" s="516" t="s">
        <v>140</v>
      </c>
      <c r="B30" s="462"/>
      <c r="C30" s="462"/>
      <c r="D30" s="463"/>
      <c r="F30" s="461" t="s">
        <v>141</v>
      </c>
      <c r="G30" s="462"/>
      <c r="H30" s="463"/>
      <c r="I30" s="228"/>
      <c r="J30" s="461" t="s">
        <v>142</v>
      </c>
      <c r="K30" s="462"/>
      <c r="L30" s="463"/>
    </row>
    <row r="31" spans="1:12" ht="15.6">
      <c r="A31" s="507"/>
      <c r="B31" s="492"/>
      <c r="C31" s="492"/>
      <c r="D31" s="490"/>
      <c r="F31" s="510">
        <f>'Versão PT'!F31</f>
        <v>0.25</v>
      </c>
      <c r="G31" s="462"/>
      <c r="H31" s="463"/>
      <c r="I31" s="229"/>
      <c r="J31" s="510">
        <f>'Versão PT'!J31</f>
        <v>0.33333333333333331</v>
      </c>
      <c r="K31" s="462"/>
      <c r="L31" s="463"/>
    </row>
    <row r="32" spans="1:12" ht="15.6">
      <c r="A32" s="491"/>
      <c r="B32" s="492"/>
      <c r="C32" s="492"/>
      <c r="D32" s="490"/>
      <c r="F32" s="224"/>
      <c r="G32" s="225"/>
      <c r="H32" s="225"/>
      <c r="I32" s="225"/>
      <c r="J32" s="225"/>
      <c r="K32" s="225"/>
      <c r="L32" s="226"/>
    </row>
    <row r="33" spans="1:12" ht="15.6">
      <c r="A33" s="491"/>
      <c r="B33" s="492"/>
      <c r="C33" s="492"/>
      <c r="D33" s="490"/>
      <c r="F33" s="461" t="s">
        <v>143</v>
      </c>
      <c r="G33" s="462"/>
      <c r="H33" s="463"/>
      <c r="I33" s="228"/>
      <c r="J33" s="461" t="s">
        <v>144</v>
      </c>
      <c r="K33" s="462"/>
      <c r="L33" s="463"/>
    </row>
    <row r="34" spans="1:12" ht="15.6">
      <c r="A34" s="491"/>
      <c r="B34" s="492"/>
      <c r="C34" s="492"/>
      <c r="D34" s="490"/>
      <c r="F34" s="510">
        <f>'Versão PT'!F34</f>
        <v>0.5</v>
      </c>
      <c r="G34" s="462"/>
      <c r="H34" s="463"/>
      <c r="I34" s="229"/>
      <c r="J34" s="510">
        <f>'Versão PT'!J34</f>
        <v>0.25</v>
      </c>
      <c r="K34" s="462"/>
      <c r="L34" s="463"/>
    </row>
    <row r="35" spans="1:12" ht="12" customHeight="1">
      <c r="A35" s="493"/>
      <c r="B35" s="483"/>
      <c r="C35" s="483"/>
      <c r="D35" s="484"/>
      <c r="F35" s="224"/>
      <c r="G35" s="225"/>
      <c r="H35" s="225"/>
      <c r="I35" s="225"/>
      <c r="J35" s="225"/>
      <c r="K35" s="225"/>
      <c r="L35" s="226"/>
    </row>
    <row r="36" spans="1:12" ht="16.350000000000001" customHeight="1">
      <c r="F36" s="461" t="s">
        <v>145</v>
      </c>
      <c r="G36" s="462"/>
      <c r="H36" s="463"/>
      <c r="I36" s="228"/>
      <c r="J36" s="461" t="s">
        <v>146</v>
      </c>
      <c r="K36" s="462"/>
      <c r="L36" s="463"/>
    </row>
    <row r="37" spans="1:12" ht="15.6">
      <c r="A37" s="486" t="s">
        <v>147</v>
      </c>
      <c r="B37" s="463"/>
      <c r="C37" s="508">
        <f>'Versão PT'!C37</f>
        <v>0</v>
      </c>
      <c r="D37" s="458"/>
      <c r="F37" s="509">
        <f>'Versão PT'!F37</f>
        <v>0.25</v>
      </c>
      <c r="G37" s="462"/>
      <c r="H37" s="463"/>
      <c r="I37" s="230"/>
      <c r="J37" s="495">
        <f>'Versão PT'!J37</f>
        <v>0.33333333333333331</v>
      </c>
      <c r="K37" s="462"/>
      <c r="L37" s="463"/>
    </row>
    <row r="38" spans="1:12" ht="15.6">
      <c r="A38" s="496" t="s">
        <v>148</v>
      </c>
      <c r="B38" s="463"/>
      <c r="C38" s="508">
        <f>'Versão PT'!C38</f>
        <v>0</v>
      </c>
      <c r="D38" s="458"/>
      <c r="F38" s="231"/>
      <c r="G38" s="232"/>
      <c r="H38" s="232"/>
      <c r="I38" s="232"/>
      <c r="J38" s="232"/>
      <c r="K38" s="232"/>
      <c r="L38" s="233"/>
    </row>
    <row r="40" spans="1:12" ht="15.6">
      <c r="A40" s="500" t="s">
        <v>149</v>
      </c>
      <c r="B40" s="462"/>
      <c r="C40" s="462"/>
      <c r="D40" s="462"/>
      <c r="E40" s="462"/>
      <c r="F40" s="462"/>
      <c r="G40" s="462"/>
      <c r="H40" s="462"/>
      <c r="I40" s="462"/>
      <c r="J40" s="462"/>
      <c r="K40" s="462"/>
      <c r="L40" s="463"/>
    </row>
    <row r="41" spans="1:12" ht="15.6">
      <c r="A41" s="69" t="s">
        <v>150</v>
      </c>
      <c r="B41" s="69" t="s">
        <v>151</v>
      </c>
      <c r="C41" s="69" t="s">
        <v>152</v>
      </c>
      <c r="D41" s="69" t="s">
        <v>153</v>
      </c>
      <c r="E41" s="69" t="s">
        <v>154</v>
      </c>
      <c r="F41" s="515" t="s">
        <v>155</v>
      </c>
      <c r="G41" s="463"/>
      <c r="H41" s="70" t="s">
        <v>156</v>
      </c>
      <c r="I41" s="515" t="s">
        <v>157</v>
      </c>
      <c r="J41" s="463"/>
      <c r="K41" s="69" t="s">
        <v>124</v>
      </c>
      <c r="L41" s="69" t="s">
        <v>158</v>
      </c>
    </row>
    <row r="42" spans="1:12" ht="15.6">
      <c r="A42" s="54">
        <f>'Versão PT'!A42</f>
        <v>0</v>
      </c>
      <c r="B42" s="54">
        <f>'Versão PT'!B42</f>
        <v>0</v>
      </c>
      <c r="C42" s="54">
        <f>'Versão PT'!C42</f>
        <v>0</v>
      </c>
      <c r="D42" s="54">
        <f>'Versão PT'!D42</f>
        <v>0</v>
      </c>
      <c r="E42" s="54">
        <f>'Versão PT'!E42</f>
        <v>0</v>
      </c>
      <c r="F42" s="501">
        <f>'Versão PT'!F42</f>
        <v>0</v>
      </c>
      <c r="G42" s="463"/>
      <c r="H42" s="55">
        <f>'Versão PT'!H42</f>
        <v>0</v>
      </c>
      <c r="I42" s="501">
        <f>'Versão PT'!I42</f>
        <v>0</v>
      </c>
      <c r="J42" s="463"/>
      <c r="K42" s="55">
        <f>'Versão PT'!K42</f>
        <v>0</v>
      </c>
      <c r="L42" s="55">
        <f>'Versão PT'!L42</f>
        <v>0</v>
      </c>
    </row>
    <row r="43" spans="1:12" ht="9.75" customHeight="1">
      <c r="A43" s="56"/>
      <c r="B43" s="57"/>
      <c r="C43" s="57"/>
      <c r="D43" s="57"/>
      <c r="E43" s="57"/>
      <c r="F43" s="57"/>
      <c r="G43" s="57"/>
      <c r="H43" s="57"/>
      <c r="I43" s="57"/>
      <c r="J43" s="57"/>
      <c r="K43" s="57"/>
      <c r="L43" s="57"/>
    </row>
    <row r="44" spans="1:12" ht="15.6">
      <c r="A44" s="500" t="s">
        <v>159</v>
      </c>
      <c r="B44" s="462"/>
      <c r="C44" s="462"/>
      <c r="D44" s="462"/>
      <c r="E44" s="462"/>
      <c r="F44" s="462"/>
      <c r="G44" s="462"/>
      <c r="H44" s="462"/>
      <c r="I44" s="462"/>
      <c r="J44" s="462"/>
      <c r="K44" s="462"/>
      <c r="L44" s="463"/>
    </row>
    <row r="45" spans="1:12" ht="15.6">
      <c r="A45" s="69" t="s">
        <v>150</v>
      </c>
      <c r="B45" s="69" t="s">
        <v>151</v>
      </c>
      <c r="C45" s="69" t="s">
        <v>152</v>
      </c>
      <c r="D45" s="69" t="s">
        <v>153</v>
      </c>
      <c r="E45" s="69" t="s">
        <v>154</v>
      </c>
      <c r="F45" s="515" t="s">
        <v>155</v>
      </c>
      <c r="G45" s="463"/>
      <c r="H45" s="70" t="s">
        <v>156</v>
      </c>
      <c r="I45" s="515" t="s">
        <v>157</v>
      </c>
      <c r="J45" s="463"/>
      <c r="K45" s="69" t="s">
        <v>124</v>
      </c>
      <c r="L45" s="69" t="s">
        <v>158</v>
      </c>
    </row>
    <row r="46" spans="1:12" ht="15.6">
      <c r="A46" s="59">
        <f>'Versão PT'!A46</f>
        <v>0</v>
      </c>
      <c r="B46" s="59">
        <f>'Versão PT'!B46</f>
        <v>0</v>
      </c>
      <c r="C46" s="59">
        <f>'Versão PT'!C46</f>
        <v>0</v>
      </c>
      <c r="D46" s="59">
        <f>'Versão PT'!D46</f>
        <v>0</v>
      </c>
      <c r="E46" s="59">
        <f>'Versão PT'!E46</f>
        <v>0</v>
      </c>
      <c r="F46" s="498">
        <f>'Versão PT'!F46</f>
        <v>0</v>
      </c>
      <c r="G46" s="463"/>
      <c r="H46" s="60">
        <f>'Versão PT'!H46</f>
        <v>0</v>
      </c>
      <c r="I46" s="498">
        <f>'Versão PT'!I46</f>
        <v>0</v>
      </c>
      <c r="J46" s="463"/>
      <c r="K46" s="60">
        <f>'Versão PT'!K46</f>
        <v>0</v>
      </c>
      <c r="L46" s="60">
        <f>'Versão PT'!L46</f>
        <v>0</v>
      </c>
    </row>
    <row r="87" spans="16:16" ht="15.6">
      <c r="P87" s="4" t="s">
        <v>127</v>
      </c>
    </row>
  </sheetData>
  <mergeCells count="42">
    <mergeCell ref="B1:L1"/>
    <mergeCell ref="A4:D4"/>
    <mergeCell ref="F4:L4"/>
    <mergeCell ref="F5:L23"/>
    <mergeCell ref="O5:Z5"/>
    <mergeCell ref="C25:D25"/>
    <mergeCell ref="F25:L25"/>
    <mergeCell ref="A25:B25"/>
    <mergeCell ref="A26:B26"/>
    <mergeCell ref="C26:D26"/>
    <mergeCell ref="F27:L27"/>
    <mergeCell ref="A28:B28"/>
    <mergeCell ref="C28:D28"/>
    <mergeCell ref="F28:L28"/>
    <mergeCell ref="F33:H33"/>
    <mergeCell ref="A30:D30"/>
    <mergeCell ref="F30:H30"/>
    <mergeCell ref="J30:L30"/>
    <mergeCell ref="A31:D35"/>
    <mergeCell ref="F31:H31"/>
    <mergeCell ref="J31:L31"/>
    <mergeCell ref="J33:L33"/>
    <mergeCell ref="F34:H34"/>
    <mergeCell ref="F36:H36"/>
    <mergeCell ref="F37:H37"/>
    <mergeCell ref="J34:L34"/>
    <mergeCell ref="J36:L36"/>
    <mergeCell ref="J37:L37"/>
    <mergeCell ref="I41:J41"/>
    <mergeCell ref="I42:J42"/>
    <mergeCell ref="I45:J45"/>
    <mergeCell ref="I46:J46"/>
    <mergeCell ref="F42:G42"/>
    <mergeCell ref="F45:G45"/>
    <mergeCell ref="F46:G46"/>
    <mergeCell ref="F41:G41"/>
    <mergeCell ref="A44:L44"/>
    <mergeCell ref="A37:B37"/>
    <mergeCell ref="C37:D37"/>
    <mergeCell ref="A38:B38"/>
    <mergeCell ref="C38:D38"/>
    <mergeCell ref="A40:L40"/>
  </mergeCells>
  <pageMargins left="0.70866141732283472" right="0.70866141732283472" top="0.74803149606299213" bottom="0.74803149606299213" header="0" footer="0"/>
  <pageSetup paperSize="9" orientation="portrait"/>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tabColor rgb="FF2E75B5"/>
  </sheetPr>
  <dimension ref="A1:AV1343"/>
  <sheetViews>
    <sheetView workbookViewId="0">
      <pane xSplit="2" ySplit="1" topLeftCell="C2" activePane="bottomRight" state="frozen"/>
      <selection pane="topRight" activeCell="C1" sqref="C1"/>
      <selection pane="bottomLeft" activeCell="A2" sqref="A2"/>
      <selection pane="bottomRight" activeCell="C2" sqref="C2"/>
    </sheetView>
  </sheetViews>
  <sheetFormatPr defaultColWidth="11.19921875" defaultRowHeight="15" customHeight="1"/>
  <cols>
    <col min="1" max="1" width="11.69921875" customWidth="1"/>
    <col min="2" max="2" width="47.19921875" customWidth="1"/>
    <col min="3" max="5" width="17.19921875" customWidth="1"/>
    <col min="6" max="6" width="9.69921875" customWidth="1"/>
    <col min="7" max="8" width="8.19921875" customWidth="1"/>
    <col min="9" max="9" width="13.19921875" customWidth="1"/>
    <col min="10" max="10" width="15.69921875" customWidth="1"/>
    <col min="11" max="11" width="13.19921875" customWidth="1"/>
    <col min="12" max="13" width="12.19921875" customWidth="1"/>
    <col min="14" max="14" width="11.19921875" customWidth="1"/>
    <col min="15" max="15" width="10.19921875" customWidth="1"/>
    <col min="16" max="16" width="15.19921875" customWidth="1"/>
    <col min="17" max="17" width="7.19921875" customWidth="1"/>
    <col min="18" max="18" width="6.69921875" customWidth="1"/>
    <col min="19" max="19" width="9.69921875" customWidth="1"/>
    <col min="20" max="20" width="6.19921875" customWidth="1"/>
    <col min="21" max="21" width="7.69921875" customWidth="1"/>
    <col min="22" max="22" width="6.69921875" customWidth="1"/>
    <col min="23" max="23" width="15" customWidth="1"/>
    <col min="24" max="24" width="11.19921875" customWidth="1"/>
    <col min="25" max="26" width="10.19921875" customWidth="1"/>
    <col min="27" max="27" width="11.69921875" customWidth="1"/>
    <col min="28" max="28" width="13.19921875" customWidth="1"/>
    <col min="29" max="29" width="8.69921875" customWidth="1"/>
    <col min="30" max="30" width="10.19921875" customWidth="1"/>
    <col min="31" max="31" width="8.69921875" customWidth="1"/>
    <col min="32" max="32" width="12.19921875" customWidth="1"/>
    <col min="33" max="33" width="13" customWidth="1"/>
    <col min="34" max="34" width="12.19921875" customWidth="1"/>
    <col min="35" max="35" width="13" customWidth="1"/>
    <col min="36" max="36" width="10.69921875" customWidth="1"/>
    <col min="37" max="37" width="7" customWidth="1"/>
    <col min="38" max="38" width="5.19921875" customWidth="1"/>
    <col min="39" max="39" width="6.19921875" customWidth="1"/>
    <col min="40" max="41" width="7.69921875" customWidth="1"/>
    <col min="42" max="42" width="8.69921875" customWidth="1"/>
    <col min="43" max="43" width="9" customWidth="1"/>
    <col min="44" max="44" width="6.69921875" customWidth="1"/>
    <col min="45" max="45" width="6.19921875" customWidth="1"/>
    <col min="46" max="49" width="8.19921875" customWidth="1"/>
  </cols>
  <sheetData>
    <row r="1" spans="1:48" ht="55.95" customHeight="1">
      <c r="A1" s="71" t="s">
        <v>11</v>
      </c>
      <c r="B1" s="72" t="s">
        <v>160</v>
      </c>
      <c r="C1" s="34" t="s">
        <v>161</v>
      </c>
      <c r="D1" s="34" t="s">
        <v>162</v>
      </c>
      <c r="E1" s="34" t="s">
        <v>163</v>
      </c>
      <c r="F1" s="73" t="s">
        <v>164</v>
      </c>
      <c r="G1" s="73" t="s">
        <v>165</v>
      </c>
      <c r="H1" s="73" t="s">
        <v>166</v>
      </c>
      <c r="I1" s="73" t="s">
        <v>167</v>
      </c>
      <c r="J1" s="73" t="s">
        <v>168</v>
      </c>
      <c r="K1" s="73" t="s">
        <v>169</v>
      </c>
      <c r="L1" s="73" t="s">
        <v>170</v>
      </c>
      <c r="M1" s="73" t="s">
        <v>171</v>
      </c>
      <c r="N1" s="73" t="s">
        <v>172</v>
      </c>
      <c r="O1" s="73" t="s">
        <v>173</v>
      </c>
      <c r="P1" s="73" t="s">
        <v>174</v>
      </c>
      <c r="Q1" s="73" t="s">
        <v>175</v>
      </c>
      <c r="R1" s="73" t="s">
        <v>176</v>
      </c>
      <c r="S1" s="73" t="s">
        <v>177</v>
      </c>
      <c r="T1" s="73" t="s">
        <v>178</v>
      </c>
      <c r="U1" s="73" t="s">
        <v>179</v>
      </c>
      <c r="V1" s="73" t="s">
        <v>180</v>
      </c>
      <c r="W1" s="73" t="s">
        <v>181</v>
      </c>
      <c r="X1" s="73" t="s">
        <v>182</v>
      </c>
      <c r="Y1" s="73" t="s">
        <v>183</v>
      </c>
      <c r="Z1" s="73" t="s">
        <v>184</v>
      </c>
      <c r="AA1" s="73" t="s">
        <v>185</v>
      </c>
      <c r="AB1" s="73" t="s">
        <v>186</v>
      </c>
      <c r="AC1" s="73" t="s">
        <v>187</v>
      </c>
      <c r="AD1" s="73" t="s">
        <v>188</v>
      </c>
      <c r="AE1" s="73" t="s">
        <v>189</v>
      </c>
      <c r="AF1" s="73" t="s">
        <v>190</v>
      </c>
      <c r="AG1" s="73" t="s">
        <v>191</v>
      </c>
      <c r="AH1" s="73" t="s">
        <v>192</v>
      </c>
      <c r="AI1" s="73" t="s">
        <v>193</v>
      </c>
      <c r="AJ1" s="73" t="s">
        <v>194</v>
      </c>
      <c r="AK1" s="73" t="s">
        <v>195</v>
      </c>
      <c r="AL1" s="73" t="s">
        <v>196</v>
      </c>
      <c r="AM1" s="73" t="s">
        <v>197</v>
      </c>
      <c r="AN1" s="73" t="s">
        <v>198</v>
      </c>
      <c r="AO1" s="73" t="s">
        <v>199</v>
      </c>
      <c r="AP1" s="73" t="s">
        <v>200</v>
      </c>
      <c r="AQ1" s="73" t="s">
        <v>201</v>
      </c>
      <c r="AR1" s="73" t="s">
        <v>202</v>
      </c>
      <c r="AS1" s="73" t="s">
        <v>203</v>
      </c>
      <c r="AT1" s="73" t="s">
        <v>204</v>
      </c>
      <c r="AU1" s="73" t="s">
        <v>205</v>
      </c>
      <c r="AV1" s="34"/>
    </row>
    <row r="2" spans="1:48" ht="15.6">
      <c r="A2" s="71">
        <v>624</v>
      </c>
      <c r="B2" s="72" t="s">
        <v>206</v>
      </c>
      <c r="C2" s="72" t="s">
        <v>207</v>
      </c>
      <c r="D2" s="72" t="s">
        <v>208</v>
      </c>
      <c r="E2" s="72" t="s">
        <v>209</v>
      </c>
      <c r="F2" s="74">
        <v>176</v>
      </c>
      <c r="G2" s="74">
        <v>726</v>
      </c>
      <c r="H2" s="74">
        <v>17.399999999999999</v>
      </c>
      <c r="I2" s="74">
        <v>4.2</v>
      </c>
      <c r="J2" s="74">
        <v>10</v>
      </c>
      <c r="K2" s="74">
        <v>2.2999999999999998</v>
      </c>
      <c r="L2" s="74">
        <v>1.1000000000000001</v>
      </c>
      <c r="M2" s="74">
        <v>0</v>
      </c>
      <c r="N2" s="74">
        <v>2.2999999999999998</v>
      </c>
      <c r="O2" s="74">
        <v>2.2999999999999998</v>
      </c>
      <c r="P2" s="74">
        <v>0</v>
      </c>
      <c r="Q2" s="74">
        <v>0</v>
      </c>
      <c r="R2" s="74">
        <v>3</v>
      </c>
      <c r="S2" s="74">
        <v>1.1000000000000001</v>
      </c>
      <c r="T2" s="74">
        <v>0</v>
      </c>
      <c r="U2" s="74">
        <v>0</v>
      </c>
      <c r="V2" s="74">
        <v>71.5</v>
      </c>
      <c r="W2" s="74">
        <v>0</v>
      </c>
      <c r="X2" s="74">
        <v>0</v>
      </c>
      <c r="Y2" s="74">
        <v>5</v>
      </c>
      <c r="Z2" s="74">
        <v>32</v>
      </c>
      <c r="AA2" s="74">
        <v>0</v>
      </c>
      <c r="AB2" s="74">
        <v>2.1</v>
      </c>
      <c r="AC2" s="74">
        <v>0.1</v>
      </c>
      <c r="AD2" s="74">
        <v>0.17</v>
      </c>
      <c r="AE2" s="74">
        <v>1.1000000000000001</v>
      </c>
      <c r="AF2" s="74">
        <v>1.3</v>
      </c>
      <c r="AG2" s="74">
        <v>1.1000000000000001</v>
      </c>
      <c r="AH2" s="74">
        <v>0.3</v>
      </c>
      <c r="AI2" s="74">
        <v>0</v>
      </c>
      <c r="AJ2" s="74">
        <v>3</v>
      </c>
      <c r="AK2" s="74">
        <v>11</v>
      </c>
      <c r="AL2" s="74">
        <v>0.75</v>
      </c>
      <c r="AM2" s="74">
        <v>15</v>
      </c>
      <c r="AN2" s="74">
        <v>330</v>
      </c>
      <c r="AO2" s="74">
        <v>4</v>
      </c>
      <c r="AP2" s="74">
        <v>36</v>
      </c>
      <c r="AQ2" s="74">
        <v>21</v>
      </c>
      <c r="AR2" s="74">
        <v>0.3</v>
      </c>
      <c r="AS2" s="74">
        <v>0.3</v>
      </c>
      <c r="AT2" s="72"/>
      <c r="AU2" s="72"/>
      <c r="AV2" s="72"/>
    </row>
    <row r="3" spans="1:48" ht="15.6">
      <c r="A3" s="71">
        <v>625</v>
      </c>
      <c r="B3" s="72" t="s">
        <v>210</v>
      </c>
      <c r="C3" s="72" t="s">
        <v>211</v>
      </c>
      <c r="D3" s="72" t="s">
        <v>212</v>
      </c>
      <c r="E3" s="72" t="s">
        <v>213</v>
      </c>
      <c r="F3" s="74">
        <v>293</v>
      </c>
      <c r="G3" s="74">
        <v>1240</v>
      </c>
      <c r="H3" s="74">
        <v>0.2</v>
      </c>
      <c r="I3" s="74">
        <v>0.1</v>
      </c>
      <c r="J3" s="74">
        <v>0</v>
      </c>
      <c r="K3" s="74">
        <v>0</v>
      </c>
      <c r="L3" s="74">
        <v>0</v>
      </c>
      <c r="M3" s="74">
        <v>0</v>
      </c>
      <c r="N3" s="74">
        <v>72.400000000000006</v>
      </c>
      <c r="O3" s="74">
        <v>72.400000000000006</v>
      </c>
      <c r="P3" s="74">
        <v>0</v>
      </c>
      <c r="Q3" s="74">
        <v>0</v>
      </c>
      <c r="R3" s="74">
        <v>0.7</v>
      </c>
      <c r="S3" s="74">
        <v>0</v>
      </c>
      <c r="T3" s="74">
        <v>0.1</v>
      </c>
      <c r="U3" s="74">
        <v>0</v>
      </c>
      <c r="V3" s="74">
        <v>26.4</v>
      </c>
      <c r="W3" s="74">
        <v>0</v>
      </c>
      <c r="X3" s="74">
        <v>0</v>
      </c>
      <c r="Y3" s="74">
        <v>45</v>
      </c>
      <c r="Z3" s="74">
        <v>207</v>
      </c>
      <c r="AA3" s="74">
        <v>0</v>
      </c>
      <c r="AB3" s="74">
        <v>0</v>
      </c>
      <c r="AC3" s="74">
        <v>0</v>
      </c>
      <c r="AD3" s="74">
        <v>0</v>
      </c>
      <c r="AE3" s="74">
        <v>0</v>
      </c>
      <c r="AF3" s="74">
        <v>0</v>
      </c>
      <c r="AG3" s="74">
        <v>0</v>
      </c>
      <c r="AH3" s="74">
        <v>0</v>
      </c>
      <c r="AI3" s="74">
        <v>0</v>
      </c>
      <c r="AJ3" s="74">
        <v>0</v>
      </c>
      <c r="AK3" s="74">
        <v>0</v>
      </c>
      <c r="AL3" s="74">
        <v>0.15</v>
      </c>
      <c r="AM3" s="74">
        <v>27</v>
      </c>
      <c r="AN3" s="74">
        <v>22</v>
      </c>
      <c r="AO3" s="74">
        <v>28</v>
      </c>
      <c r="AP3" s="74">
        <v>2</v>
      </c>
      <c r="AQ3" s="74">
        <v>3</v>
      </c>
      <c r="AR3" s="74">
        <v>0.4</v>
      </c>
      <c r="AS3" s="74">
        <v>0.1</v>
      </c>
      <c r="AT3" s="72"/>
      <c r="AU3" s="72"/>
      <c r="AV3" s="72"/>
    </row>
    <row r="4" spans="1:48" ht="15.6">
      <c r="A4" s="71">
        <v>579</v>
      </c>
      <c r="B4" s="72" t="s">
        <v>214</v>
      </c>
      <c r="C4" s="72" t="s">
        <v>211</v>
      </c>
      <c r="D4" s="72" t="s">
        <v>215</v>
      </c>
      <c r="E4" s="72" t="s">
        <v>216</v>
      </c>
      <c r="F4" s="74">
        <v>11</v>
      </c>
      <c r="G4" s="74">
        <v>47</v>
      </c>
      <c r="H4" s="74">
        <v>0.2</v>
      </c>
      <c r="I4" s="74">
        <v>0.1</v>
      </c>
      <c r="J4" s="74">
        <v>0</v>
      </c>
      <c r="K4" s="74">
        <v>0</v>
      </c>
      <c r="L4" s="74">
        <v>0</v>
      </c>
      <c r="M4" s="74">
        <v>0</v>
      </c>
      <c r="N4" s="74">
        <v>1.7</v>
      </c>
      <c r="O4" s="74">
        <v>1.4</v>
      </c>
      <c r="P4" s="74">
        <v>0</v>
      </c>
      <c r="Q4" s="74">
        <v>0.3</v>
      </c>
      <c r="R4" s="74">
        <v>0.7</v>
      </c>
      <c r="S4" s="74">
        <v>0.3</v>
      </c>
      <c r="T4" s="74">
        <v>0</v>
      </c>
      <c r="U4" s="74">
        <v>0</v>
      </c>
      <c r="V4" s="74">
        <v>96.6</v>
      </c>
      <c r="W4" s="74">
        <v>0</v>
      </c>
      <c r="X4" s="74">
        <v>0</v>
      </c>
      <c r="Y4" s="74">
        <v>160</v>
      </c>
      <c r="Z4" s="74">
        <v>962</v>
      </c>
      <c r="AA4" s="74">
        <v>0</v>
      </c>
      <c r="AB4" s="74">
        <v>1</v>
      </c>
      <c r="AC4" s="74">
        <v>0.01</v>
      </c>
      <c r="AD4" s="74">
        <v>0.01</v>
      </c>
      <c r="AE4" s="74">
        <v>0.6</v>
      </c>
      <c r="AF4" s="74">
        <v>0.6</v>
      </c>
      <c r="AG4" s="74">
        <v>0</v>
      </c>
      <c r="AH4" s="74">
        <v>0.04</v>
      </c>
      <c r="AI4" s="74">
        <v>0</v>
      </c>
      <c r="AJ4" s="74">
        <v>12</v>
      </c>
      <c r="AK4" s="74">
        <v>8</v>
      </c>
      <c r="AL4" s="74">
        <v>0.4</v>
      </c>
      <c r="AM4" s="74">
        <v>1</v>
      </c>
      <c r="AN4" s="74">
        <v>200</v>
      </c>
      <c r="AO4" s="74">
        <v>25</v>
      </c>
      <c r="AP4" s="74">
        <v>5</v>
      </c>
      <c r="AQ4" s="74">
        <v>5</v>
      </c>
      <c r="AR4" s="74">
        <v>0.1</v>
      </c>
      <c r="AS4" s="74">
        <v>0.1</v>
      </c>
      <c r="AT4" s="72"/>
      <c r="AU4" s="72"/>
      <c r="AV4" s="72"/>
    </row>
    <row r="5" spans="1:48" ht="15.6">
      <c r="A5" s="71">
        <v>801</v>
      </c>
      <c r="B5" s="72" t="s">
        <v>217</v>
      </c>
      <c r="C5" s="72" t="s">
        <v>218</v>
      </c>
      <c r="D5" s="72" t="s">
        <v>219</v>
      </c>
      <c r="E5" s="72" t="s">
        <v>220</v>
      </c>
      <c r="F5" s="74">
        <v>79</v>
      </c>
      <c r="G5" s="74">
        <v>334</v>
      </c>
      <c r="H5" s="74">
        <v>0.1</v>
      </c>
      <c r="I5" s="74">
        <v>0</v>
      </c>
      <c r="J5" s="74">
        <v>0</v>
      </c>
      <c r="K5" s="74">
        <v>0.1</v>
      </c>
      <c r="L5" s="74">
        <v>0</v>
      </c>
      <c r="M5" s="74">
        <v>0</v>
      </c>
      <c r="N5" s="74">
        <v>0</v>
      </c>
      <c r="O5" s="74">
        <v>0</v>
      </c>
      <c r="P5" s="74">
        <v>0</v>
      </c>
      <c r="Q5" s="74">
        <v>0</v>
      </c>
      <c r="R5" s="74">
        <v>0</v>
      </c>
      <c r="S5" s="74">
        <v>19.399999999999999</v>
      </c>
      <c r="T5" s="74">
        <v>0.9</v>
      </c>
      <c r="U5" s="74">
        <v>0</v>
      </c>
      <c r="V5" s="74">
        <v>78.5</v>
      </c>
      <c r="W5" s="74">
        <v>0</v>
      </c>
      <c r="X5" s="74">
        <v>26</v>
      </c>
      <c r="Y5" s="74">
        <v>1</v>
      </c>
      <c r="Z5" s="74">
        <v>0</v>
      </c>
      <c r="AA5" s="74">
        <v>0.4</v>
      </c>
      <c r="AB5" s="74">
        <v>0.04</v>
      </c>
      <c r="AC5" s="74">
        <v>0.03</v>
      </c>
      <c r="AD5" s="74">
        <v>0.02</v>
      </c>
      <c r="AE5" s="74">
        <v>0.47</v>
      </c>
      <c r="AF5" s="74">
        <v>4.0999999999999996</v>
      </c>
      <c r="AG5" s="74">
        <v>3.6</v>
      </c>
      <c r="AH5" s="74">
        <v>0.05</v>
      </c>
      <c r="AI5" s="74">
        <v>0.4</v>
      </c>
      <c r="AJ5" s="74">
        <v>0</v>
      </c>
      <c r="AK5" s="74">
        <v>12</v>
      </c>
      <c r="AL5" s="74">
        <v>2</v>
      </c>
      <c r="AM5" s="74">
        <v>360</v>
      </c>
      <c r="AN5" s="74">
        <v>360</v>
      </c>
      <c r="AO5" s="74">
        <v>13</v>
      </c>
      <c r="AP5" s="74">
        <v>270</v>
      </c>
      <c r="AQ5" s="74">
        <v>36</v>
      </c>
      <c r="AR5" s="74">
        <v>0.2</v>
      </c>
      <c r="AS5" s="74">
        <v>0.6</v>
      </c>
      <c r="AT5" s="72"/>
      <c r="AU5" s="72">
        <v>22</v>
      </c>
      <c r="AV5" s="72"/>
    </row>
    <row r="6" spans="1:48" ht="15.6">
      <c r="A6" s="71">
        <v>800</v>
      </c>
      <c r="B6" s="72" t="s">
        <v>221</v>
      </c>
      <c r="C6" s="72" t="s">
        <v>218</v>
      </c>
      <c r="D6" s="72" t="s">
        <v>219</v>
      </c>
      <c r="E6" s="72" t="s">
        <v>220</v>
      </c>
      <c r="F6" s="74">
        <v>70</v>
      </c>
      <c r="G6" s="74">
        <v>296</v>
      </c>
      <c r="H6" s="74">
        <v>0.1</v>
      </c>
      <c r="I6" s="74">
        <v>0</v>
      </c>
      <c r="J6" s="74">
        <v>0</v>
      </c>
      <c r="K6" s="74">
        <v>0</v>
      </c>
      <c r="L6" s="74">
        <v>0</v>
      </c>
      <c r="M6" s="74">
        <v>0</v>
      </c>
      <c r="N6" s="74">
        <v>0</v>
      </c>
      <c r="O6" s="74">
        <v>0</v>
      </c>
      <c r="P6" s="74">
        <v>0</v>
      </c>
      <c r="Q6" s="74">
        <v>0</v>
      </c>
      <c r="R6" s="74">
        <v>0</v>
      </c>
      <c r="S6" s="74">
        <v>17.2</v>
      </c>
      <c r="T6" s="74">
        <v>0.2</v>
      </c>
      <c r="U6" s="74">
        <v>0</v>
      </c>
      <c r="V6" s="74">
        <v>81.5</v>
      </c>
      <c r="W6" s="74">
        <v>0</v>
      </c>
      <c r="X6" s="74">
        <v>22</v>
      </c>
      <c r="Y6" s="74">
        <v>1</v>
      </c>
      <c r="Z6" s="74">
        <v>0</v>
      </c>
      <c r="AA6" s="74">
        <v>0.4</v>
      </c>
      <c r="AB6" s="74">
        <v>0.04</v>
      </c>
      <c r="AC6" s="74">
        <v>0.03</v>
      </c>
      <c r="AD6" s="74">
        <v>0.03</v>
      </c>
      <c r="AE6" s="74">
        <v>0.56000000000000005</v>
      </c>
      <c r="AF6" s="74">
        <v>3.8</v>
      </c>
      <c r="AG6" s="74">
        <v>3.2</v>
      </c>
      <c r="AH6" s="74">
        <v>0.06</v>
      </c>
      <c r="AI6" s="74">
        <v>0.44</v>
      </c>
      <c r="AJ6" s="74">
        <v>0</v>
      </c>
      <c r="AK6" s="74">
        <v>12</v>
      </c>
      <c r="AL6" s="74">
        <v>1.1000000000000001</v>
      </c>
      <c r="AM6" s="74">
        <v>63</v>
      </c>
      <c r="AN6" s="74">
        <v>360</v>
      </c>
      <c r="AO6" s="74">
        <v>11</v>
      </c>
      <c r="AP6" s="74">
        <v>230</v>
      </c>
      <c r="AQ6" s="74">
        <v>28</v>
      </c>
      <c r="AR6" s="74">
        <v>0.2</v>
      </c>
      <c r="AS6" s="74">
        <v>0.5</v>
      </c>
      <c r="AT6" s="72"/>
      <c r="AU6" s="72"/>
      <c r="AV6" s="72"/>
    </row>
    <row r="7" spans="1:48" ht="15.6">
      <c r="A7" s="71">
        <v>1188</v>
      </c>
      <c r="B7" s="72" t="s">
        <v>222</v>
      </c>
      <c r="C7" s="72" t="s">
        <v>223</v>
      </c>
      <c r="D7" s="72" t="s">
        <v>224</v>
      </c>
      <c r="E7" s="72" t="s">
        <v>225</v>
      </c>
      <c r="F7" s="74">
        <v>353</v>
      </c>
      <c r="G7" s="74">
        <v>1490</v>
      </c>
      <c r="H7" s="74">
        <v>5.9</v>
      </c>
      <c r="I7" s="74">
        <v>1.6</v>
      </c>
      <c r="J7" s="74">
        <v>0.4</v>
      </c>
      <c r="K7" s="74">
        <v>2.1</v>
      </c>
      <c r="L7" s="74">
        <v>2</v>
      </c>
      <c r="M7" s="74">
        <v>0</v>
      </c>
      <c r="N7" s="74">
        <v>61.5</v>
      </c>
      <c r="O7" s="74">
        <v>42.4</v>
      </c>
      <c r="P7" s="74">
        <v>0</v>
      </c>
      <c r="Q7" s="74">
        <v>17.399999999999999</v>
      </c>
      <c r="R7" s="74">
        <v>3.9</v>
      </c>
      <c r="S7" s="74">
        <v>11.4</v>
      </c>
      <c r="T7" s="74">
        <v>0.4</v>
      </c>
      <c r="U7" s="74">
        <v>0</v>
      </c>
      <c r="V7" s="74">
        <v>11.9</v>
      </c>
      <c r="W7" s="74">
        <v>0</v>
      </c>
      <c r="X7" s="74">
        <v>0</v>
      </c>
      <c r="Y7" s="74">
        <v>53</v>
      </c>
      <c r="Z7" s="74">
        <v>318</v>
      </c>
      <c r="AA7" s="74">
        <v>0</v>
      </c>
      <c r="AB7" s="74">
        <v>1.69</v>
      </c>
      <c r="AC7" s="74">
        <v>0.12</v>
      </c>
      <c r="AD7" s="74">
        <v>0.27</v>
      </c>
      <c r="AE7" s="74">
        <v>1.5</v>
      </c>
      <c r="AF7" s="74">
        <v>2.2000000000000002</v>
      </c>
      <c r="AG7" s="74">
        <v>0.7</v>
      </c>
      <c r="AH7" s="74">
        <v>1.3</v>
      </c>
      <c r="AI7" s="74">
        <v>0</v>
      </c>
      <c r="AJ7" s="74">
        <v>0</v>
      </c>
      <c r="AK7" s="74">
        <v>0</v>
      </c>
      <c r="AL7" s="74">
        <v>3</v>
      </c>
      <c r="AM7" s="74">
        <v>150</v>
      </c>
      <c r="AN7" s="74">
        <v>1720</v>
      </c>
      <c r="AO7" s="74">
        <v>110</v>
      </c>
      <c r="AP7" s="74">
        <v>250</v>
      </c>
      <c r="AQ7" s="74">
        <v>50</v>
      </c>
      <c r="AR7" s="74">
        <v>11</v>
      </c>
      <c r="AS7" s="74">
        <v>1.1000000000000001</v>
      </c>
      <c r="AT7" s="72"/>
      <c r="AU7" s="72"/>
      <c r="AV7" s="72"/>
    </row>
    <row r="8" spans="1:48" ht="15.6">
      <c r="A8" s="71">
        <v>1187</v>
      </c>
      <c r="B8" s="72" t="s">
        <v>226</v>
      </c>
      <c r="C8" s="72" t="s">
        <v>223</v>
      </c>
      <c r="D8" s="72" t="s">
        <v>224</v>
      </c>
      <c r="E8" s="72" t="s">
        <v>227</v>
      </c>
      <c r="F8" s="74">
        <v>312</v>
      </c>
      <c r="G8" s="74">
        <v>1300</v>
      </c>
      <c r="H8" s="74">
        <v>7</v>
      </c>
      <c r="I8" s="74">
        <v>2.9</v>
      </c>
      <c r="J8" s="74">
        <v>0.6</v>
      </c>
      <c r="K8" s="74">
        <v>2.9</v>
      </c>
      <c r="L8" s="74">
        <v>2.7</v>
      </c>
      <c r="M8" s="74">
        <v>0</v>
      </c>
      <c r="N8" s="74">
        <v>44.1</v>
      </c>
      <c r="O8" s="74">
        <v>44.1</v>
      </c>
      <c r="P8" s="74">
        <v>0</v>
      </c>
      <c r="Q8" s="74">
        <v>0</v>
      </c>
      <c r="R8" s="74">
        <v>22.7</v>
      </c>
      <c r="S8" s="74">
        <v>6.7</v>
      </c>
      <c r="T8" s="74">
        <v>0.1</v>
      </c>
      <c r="U8" s="74">
        <v>0</v>
      </c>
      <c r="V8" s="74">
        <v>9.9</v>
      </c>
      <c r="W8" s="74">
        <v>0</v>
      </c>
      <c r="X8" s="74">
        <v>0</v>
      </c>
      <c r="Y8" s="74">
        <v>3</v>
      </c>
      <c r="Z8" s="74">
        <v>15</v>
      </c>
      <c r="AA8" s="74">
        <v>0</v>
      </c>
      <c r="AB8" s="74">
        <v>5</v>
      </c>
      <c r="AC8" s="74">
        <v>0.09</v>
      </c>
      <c r="AD8" s="74">
        <v>0.11</v>
      </c>
      <c r="AE8" s="74">
        <v>3.7</v>
      </c>
      <c r="AF8" s="74">
        <v>6.2</v>
      </c>
      <c r="AG8" s="74">
        <v>2.5</v>
      </c>
      <c r="AH8" s="74">
        <v>0</v>
      </c>
      <c r="AI8" s="74">
        <v>0</v>
      </c>
      <c r="AJ8" s="74">
        <v>0</v>
      </c>
      <c r="AK8" s="74">
        <v>0</v>
      </c>
      <c r="AL8" s="74">
        <v>7.08</v>
      </c>
      <c r="AM8" s="74">
        <v>31</v>
      </c>
      <c r="AN8" s="74">
        <v>2910</v>
      </c>
      <c r="AO8" s="74">
        <v>170</v>
      </c>
      <c r="AP8" s="74">
        <v>290</v>
      </c>
      <c r="AQ8" s="74">
        <v>190</v>
      </c>
      <c r="AR8" s="74">
        <v>40</v>
      </c>
      <c r="AS8" s="74">
        <v>3.2</v>
      </c>
      <c r="AT8" s="72"/>
      <c r="AU8" s="72"/>
      <c r="AV8" s="72"/>
    </row>
    <row r="9" spans="1:48" ht="15.6">
      <c r="A9" s="71">
        <v>1900000023</v>
      </c>
      <c r="B9" s="72" t="s">
        <v>228</v>
      </c>
      <c r="C9" s="72" t="s">
        <v>211</v>
      </c>
      <c r="D9" s="72" t="s">
        <v>229</v>
      </c>
      <c r="E9" s="72" t="s">
        <v>230</v>
      </c>
      <c r="F9" s="74">
        <v>23</v>
      </c>
      <c r="G9" s="74">
        <v>97</v>
      </c>
      <c r="H9" s="74">
        <v>0.2</v>
      </c>
      <c r="I9" s="74">
        <v>0</v>
      </c>
      <c r="J9" s="74">
        <v>0</v>
      </c>
      <c r="K9" s="74">
        <v>0.1</v>
      </c>
      <c r="L9" s="74">
        <v>0</v>
      </c>
      <c r="M9" s="74">
        <v>0</v>
      </c>
      <c r="N9" s="74">
        <v>2.7</v>
      </c>
      <c r="O9" s="74">
        <v>0.6</v>
      </c>
      <c r="P9" s="74">
        <v>0</v>
      </c>
      <c r="Q9" s="74">
        <v>2.1</v>
      </c>
      <c r="R9" s="74">
        <v>1.6</v>
      </c>
      <c r="S9" s="74">
        <v>1.8</v>
      </c>
      <c r="T9" s="74">
        <v>0.5</v>
      </c>
      <c r="U9" s="74">
        <v>0</v>
      </c>
      <c r="V9" s="74">
        <v>92.7</v>
      </c>
      <c r="W9" s="74">
        <v>0</v>
      </c>
      <c r="X9" s="74">
        <v>0</v>
      </c>
      <c r="Y9" s="74">
        <v>766</v>
      </c>
      <c r="Z9" s="74">
        <v>4600</v>
      </c>
      <c r="AA9" s="74">
        <v>0</v>
      </c>
      <c r="AB9" s="74">
        <v>0.6</v>
      </c>
      <c r="AC9" s="74">
        <v>0.04</v>
      </c>
      <c r="AD9" s="74">
        <v>0.09</v>
      </c>
      <c r="AE9" s="74">
        <v>0.4</v>
      </c>
      <c r="AF9" s="74">
        <v>0.69</v>
      </c>
      <c r="AG9" s="74">
        <v>0.28999999999999998</v>
      </c>
      <c r="AH9" s="74">
        <v>0.1</v>
      </c>
      <c r="AI9" s="74">
        <v>0</v>
      </c>
      <c r="AJ9" s="74">
        <v>30</v>
      </c>
      <c r="AK9" s="74">
        <v>89.5</v>
      </c>
      <c r="AL9" s="74">
        <v>1.6</v>
      </c>
      <c r="AM9" s="74">
        <v>210</v>
      </c>
      <c r="AN9" s="74">
        <v>380</v>
      </c>
      <c r="AO9" s="74">
        <v>51</v>
      </c>
      <c r="AP9" s="74">
        <v>46</v>
      </c>
      <c r="AQ9" s="74">
        <v>81</v>
      </c>
      <c r="AR9" s="74">
        <v>1.8</v>
      </c>
      <c r="AS9" s="74">
        <v>0.4</v>
      </c>
      <c r="AT9" s="72"/>
      <c r="AU9" s="72"/>
      <c r="AV9" s="72"/>
    </row>
    <row r="10" spans="1:48" ht="15.6">
      <c r="A10" s="71">
        <v>1008</v>
      </c>
      <c r="B10" s="72" t="s">
        <v>231</v>
      </c>
      <c r="C10" s="72" t="s">
        <v>232</v>
      </c>
      <c r="D10" s="72" t="s">
        <v>233</v>
      </c>
      <c r="E10" s="72" t="s">
        <v>234</v>
      </c>
      <c r="F10" s="74">
        <v>104</v>
      </c>
      <c r="G10" s="74">
        <v>435</v>
      </c>
      <c r="H10" s="74">
        <v>4</v>
      </c>
      <c r="I10" s="74">
        <v>0.6</v>
      </c>
      <c r="J10" s="74">
        <v>0.6</v>
      </c>
      <c r="K10" s="74">
        <v>0.6</v>
      </c>
      <c r="L10" s="74">
        <v>0.53</v>
      </c>
      <c r="M10" s="74">
        <v>0.6</v>
      </c>
      <c r="N10" s="74">
        <v>13.1</v>
      </c>
      <c r="O10" s="74">
        <v>0.5</v>
      </c>
      <c r="P10" s="74">
        <v>0</v>
      </c>
      <c r="Q10" s="74">
        <v>12.6</v>
      </c>
      <c r="R10" s="74">
        <v>1</v>
      </c>
      <c r="S10" s="74">
        <v>3.3</v>
      </c>
      <c r="T10" s="74">
        <v>0.5</v>
      </c>
      <c r="U10" s="74">
        <v>0</v>
      </c>
      <c r="V10" s="74">
        <v>77.900000000000006</v>
      </c>
      <c r="W10" s="74">
        <v>0</v>
      </c>
      <c r="X10" s="74">
        <v>41</v>
      </c>
      <c r="Y10" s="74">
        <v>22</v>
      </c>
      <c r="Z10" s="74">
        <v>17</v>
      </c>
      <c r="AA10" s="74">
        <v>0.2</v>
      </c>
      <c r="AB10" s="74">
        <v>0.57999999999999996</v>
      </c>
      <c r="AC10" s="74">
        <v>0.02</v>
      </c>
      <c r="AD10" s="74">
        <v>0.09</v>
      </c>
      <c r="AE10" s="74">
        <v>0.32</v>
      </c>
      <c r="AF10" s="74">
        <v>1.1299999999999999</v>
      </c>
      <c r="AG10" s="74">
        <v>0.81</v>
      </c>
      <c r="AH10" s="74">
        <v>0.06</v>
      </c>
      <c r="AI10" s="74">
        <v>0.1</v>
      </c>
      <c r="AJ10" s="74">
        <v>1.9</v>
      </c>
      <c r="AK10" s="74">
        <v>12</v>
      </c>
      <c r="AL10" s="74">
        <v>0.76400000000000001</v>
      </c>
      <c r="AM10" s="74">
        <v>210</v>
      </c>
      <c r="AN10" s="74">
        <v>58</v>
      </c>
      <c r="AO10" s="74">
        <v>17</v>
      </c>
      <c r="AP10" s="74">
        <v>56</v>
      </c>
      <c r="AQ10" s="74">
        <v>9.4</v>
      </c>
      <c r="AR10" s="74">
        <v>0.8</v>
      </c>
      <c r="AS10" s="74">
        <v>0.4</v>
      </c>
      <c r="AT10" s="72"/>
      <c r="AU10" s="72"/>
      <c r="AV10" s="72"/>
    </row>
    <row r="11" spans="1:48" ht="15.6">
      <c r="A11" s="71">
        <v>1010</v>
      </c>
      <c r="B11" s="72" t="s">
        <v>235</v>
      </c>
      <c r="C11" s="72" t="s">
        <v>232</v>
      </c>
      <c r="D11" s="72" t="s">
        <v>233</v>
      </c>
      <c r="E11" s="72" t="s">
        <v>234</v>
      </c>
      <c r="F11" s="74">
        <v>95</v>
      </c>
      <c r="G11" s="74">
        <v>400</v>
      </c>
      <c r="H11" s="74">
        <v>3.3</v>
      </c>
      <c r="I11" s="74">
        <v>0.7</v>
      </c>
      <c r="J11" s="74">
        <v>1.7</v>
      </c>
      <c r="K11" s="74">
        <v>0.6</v>
      </c>
      <c r="L11" s="74">
        <v>0.51200000000000001</v>
      </c>
      <c r="M11" s="74">
        <v>0</v>
      </c>
      <c r="N11" s="74">
        <v>12.3</v>
      </c>
      <c r="O11" s="74">
        <v>0.5</v>
      </c>
      <c r="P11" s="74">
        <v>0</v>
      </c>
      <c r="Q11" s="74">
        <v>11.8</v>
      </c>
      <c r="R11" s="74">
        <v>0.9</v>
      </c>
      <c r="S11" s="74">
        <v>3.5</v>
      </c>
      <c r="T11" s="74">
        <v>0.6</v>
      </c>
      <c r="U11" s="74">
        <v>0</v>
      </c>
      <c r="V11" s="74">
        <v>79.099999999999994</v>
      </c>
      <c r="W11" s="74">
        <v>0</v>
      </c>
      <c r="X11" s="74">
        <v>51</v>
      </c>
      <c r="Y11" s="74">
        <v>27</v>
      </c>
      <c r="Z11" s="74">
        <v>16</v>
      </c>
      <c r="AA11" s="74">
        <v>0.2</v>
      </c>
      <c r="AB11" s="74">
        <v>0.52</v>
      </c>
      <c r="AC11" s="74">
        <v>0.02</v>
      </c>
      <c r="AD11" s="74">
        <v>0.1</v>
      </c>
      <c r="AE11" s="74">
        <v>0.3</v>
      </c>
      <c r="AF11" s="74">
        <v>1.18</v>
      </c>
      <c r="AG11" s="74">
        <v>0.88</v>
      </c>
      <c r="AH11" s="74">
        <v>7.0000000000000007E-2</v>
      </c>
      <c r="AI11" s="74">
        <v>0.13</v>
      </c>
      <c r="AJ11" s="74">
        <v>1.8</v>
      </c>
      <c r="AK11" s="74">
        <v>13</v>
      </c>
      <c r="AL11" s="74">
        <v>0.81799999999999995</v>
      </c>
      <c r="AM11" s="74">
        <v>230</v>
      </c>
      <c r="AN11" s="74">
        <v>58</v>
      </c>
      <c r="AO11" s="74">
        <v>17</v>
      </c>
      <c r="AP11" s="74">
        <v>58</v>
      </c>
      <c r="AQ11" s="74">
        <v>9.4</v>
      </c>
      <c r="AR11" s="74">
        <v>0.8</v>
      </c>
      <c r="AS11" s="74">
        <v>0.4</v>
      </c>
      <c r="AT11" s="72"/>
      <c r="AU11" s="72"/>
      <c r="AV11" s="72"/>
    </row>
    <row r="12" spans="1:48" ht="15.6">
      <c r="A12" s="71">
        <v>1011</v>
      </c>
      <c r="B12" s="72" t="s">
        <v>236</v>
      </c>
      <c r="C12" s="72" t="s">
        <v>232</v>
      </c>
      <c r="D12" s="72" t="s">
        <v>233</v>
      </c>
      <c r="E12" s="72" t="s">
        <v>234</v>
      </c>
      <c r="F12" s="74">
        <v>69</v>
      </c>
      <c r="G12" s="74">
        <v>290</v>
      </c>
      <c r="H12" s="74">
        <v>3.5</v>
      </c>
      <c r="I12" s="74">
        <v>0.6</v>
      </c>
      <c r="J12" s="74">
        <v>2.4</v>
      </c>
      <c r="K12" s="74">
        <v>0.4</v>
      </c>
      <c r="L12" s="74">
        <v>0.33600000000000002</v>
      </c>
      <c r="M12" s="74">
        <v>0</v>
      </c>
      <c r="N12" s="74">
        <v>5.7</v>
      </c>
      <c r="O12" s="74">
        <v>0.4</v>
      </c>
      <c r="P12" s="74">
        <v>0.1</v>
      </c>
      <c r="Q12" s="74">
        <v>5.3</v>
      </c>
      <c r="R12" s="74">
        <v>0.5</v>
      </c>
      <c r="S12" s="74">
        <v>3.4</v>
      </c>
      <c r="T12" s="74">
        <v>0.6</v>
      </c>
      <c r="U12" s="74">
        <v>0</v>
      </c>
      <c r="V12" s="74">
        <v>86.9</v>
      </c>
      <c r="W12" s="74">
        <v>0</v>
      </c>
      <c r="X12" s="74">
        <v>23</v>
      </c>
      <c r="Y12" s="74">
        <v>9</v>
      </c>
      <c r="Z12" s="74">
        <v>10</v>
      </c>
      <c r="AA12" s="74">
        <v>0.6</v>
      </c>
      <c r="AB12" s="74">
        <v>0.56000000000000005</v>
      </c>
      <c r="AC12" s="74">
        <v>0.02</v>
      </c>
      <c r="AD12" s="74">
        <v>0.04</v>
      </c>
      <c r="AE12" s="74">
        <v>0.24</v>
      </c>
      <c r="AF12" s="74">
        <v>1.07</v>
      </c>
      <c r="AG12" s="74">
        <v>0.82</v>
      </c>
      <c r="AH12" s="74">
        <v>0.04</v>
      </c>
      <c r="AI12" s="74">
        <v>0.14000000000000001</v>
      </c>
      <c r="AJ12" s="74">
        <v>1.4</v>
      </c>
      <c r="AK12" s="74">
        <v>6.4</v>
      </c>
      <c r="AL12" s="74">
        <v>0.71699999999999997</v>
      </c>
      <c r="AM12" s="74">
        <v>240</v>
      </c>
      <c r="AN12" s="74">
        <v>40</v>
      </c>
      <c r="AO12" s="74">
        <v>14</v>
      </c>
      <c r="AP12" s="74">
        <v>39</v>
      </c>
      <c r="AQ12" s="74">
        <v>7.2</v>
      </c>
      <c r="AR12" s="74">
        <v>0.4</v>
      </c>
      <c r="AS12" s="74">
        <v>0.3</v>
      </c>
      <c r="AT12" s="72"/>
      <c r="AU12" s="72"/>
      <c r="AV12" s="72"/>
    </row>
    <row r="13" spans="1:48" ht="15.6">
      <c r="A13" s="71">
        <v>1014</v>
      </c>
      <c r="B13" s="72" t="s">
        <v>237</v>
      </c>
      <c r="C13" s="72" t="s">
        <v>232</v>
      </c>
      <c r="D13" s="72" t="s">
        <v>233</v>
      </c>
      <c r="E13" s="72" t="s">
        <v>234</v>
      </c>
      <c r="F13" s="74">
        <v>51</v>
      </c>
      <c r="G13" s="74">
        <v>216</v>
      </c>
      <c r="H13" s="74">
        <v>1.2</v>
      </c>
      <c r="I13" s="74">
        <v>0.2</v>
      </c>
      <c r="J13" s="74">
        <v>0.5</v>
      </c>
      <c r="K13" s="74">
        <v>0.2</v>
      </c>
      <c r="L13" s="74">
        <v>0.16700000000000001</v>
      </c>
      <c r="M13" s="74">
        <v>0</v>
      </c>
      <c r="N13" s="74">
        <v>5.4</v>
      </c>
      <c r="O13" s="74">
        <v>0.2</v>
      </c>
      <c r="P13" s="74">
        <v>0</v>
      </c>
      <c r="Q13" s="74">
        <v>5.2</v>
      </c>
      <c r="R13" s="74">
        <v>0.4</v>
      </c>
      <c r="S13" s="74">
        <v>4.5</v>
      </c>
      <c r="T13" s="74">
        <v>0.4</v>
      </c>
      <c r="U13" s="74">
        <v>0</v>
      </c>
      <c r="V13" s="74">
        <v>87.4</v>
      </c>
      <c r="W13" s="74">
        <v>0</v>
      </c>
      <c r="X13" s="74">
        <v>32</v>
      </c>
      <c r="Y13" s="74">
        <v>15</v>
      </c>
      <c r="Z13" s="74">
        <v>5</v>
      </c>
      <c r="AA13" s="74">
        <v>0.1</v>
      </c>
      <c r="AB13" s="74">
        <v>0.23</v>
      </c>
      <c r="AC13" s="74">
        <v>0.02</v>
      </c>
      <c r="AD13" s="74">
        <v>0.05</v>
      </c>
      <c r="AE13" s="74">
        <v>0.57999999999999996</v>
      </c>
      <c r="AF13" s="74">
        <v>1.58</v>
      </c>
      <c r="AG13" s="74">
        <v>1</v>
      </c>
      <c r="AH13" s="74">
        <v>0.03</v>
      </c>
      <c r="AI13" s="74">
        <v>6.9</v>
      </c>
      <c r="AJ13" s="74">
        <v>0.6</v>
      </c>
      <c r="AK13" s="74">
        <v>7.3</v>
      </c>
      <c r="AL13" s="74">
        <v>0.81699999999999995</v>
      </c>
      <c r="AM13" s="74">
        <v>170</v>
      </c>
      <c r="AN13" s="74">
        <v>47</v>
      </c>
      <c r="AO13" s="74">
        <v>23</v>
      </c>
      <c r="AP13" s="74">
        <v>61</v>
      </c>
      <c r="AQ13" s="74">
        <v>20</v>
      </c>
      <c r="AR13" s="74">
        <v>1.7</v>
      </c>
      <c r="AS13" s="74">
        <v>0.4</v>
      </c>
      <c r="AT13" s="72"/>
      <c r="AU13" s="72"/>
      <c r="AV13" s="72"/>
    </row>
    <row r="14" spans="1:48" ht="15.6">
      <c r="A14" s="71">
        <v>949</v>
      </c>
      <c r="B14" s="72" t="s">
        <v>238</v>
      </c>
      <c r="C14" s="72" t="s">
        <v>232</v>
      </c>
      <c r="D14" s="72" t="s">
        <v>233</v>
      </c>
      <c r="E14" s="72" t="s">
        <v>234</v>
      </c>
      <c r="F14" s="74">
        <v>108</v>
      </c>
      <c r="G14" s="74">
        <v>454</v>
      </c>
      <c r="H14" s="74">
        <v>4</v>
      </c>
      <c r="I14" s="74">
        <v>0.7</v>
      </c>
      <c r="J14" s="74">
        <v>2.2000000000000002</v>
      </c>
      <c r="K14" s="74">
        <v>0.6</v>
      </c>
      <c r="L14" s="74">
        <v>0.55200000000000005</v>
      </c>
      <c r="M14" s="74">
        <v>0</v>
      </c>
      <c r="N14" s="74">
        <v>14</v>
      </c>
      <c r="O14" s="74">
        <v>0.5</v>
      </c>
      <c r="P14" s="74">
        <v>0</v>
      </c>
      <c r="Q14" s="74">
        <v>13.5</v>
      </c>
      <c r="R14" s="74">
        <v>0.9</v>
      </c>
      <c r="S14" s="74">
        <v>3.6</v>
      </c>
      <c r="T14" s="74">
        <v>0.8</v>
      </c>
      <c r="U14" s="74">
        <v>0</v>
      </c>
      <c r="V14" s="74">
        <v>76.5</v>
      </c>
      <c r="W14" s="74">
        <v>0</v>
      </c>
      <c r="X14" s="74">
        <v>48</v>
      </c>
      <c r="Y14" s="74">
        <v>22</v>
      </c>
      <c r="Z14" s="74">
        <v>0</v>
      </c>
      <c r="AA14" s="74">
        <v>0.2</v>
      </c>
      <c r="AB14" s="74">
        <v>0.56999999999999995</v>
      </c>
      <c r="AC14" s="74">
        <v>0.02</v>
      </c>
      <c r="AD14" s="74">
        <v>0.1</v>
      </c>
      <c r="AE14" s="74">
        <v>0.32</v>
      </c>
      <c r="AF14" s="74">
        <v>1.2</v>
      </c>
      <c r="AG14" s="74">
        <v>0.89</v>
      </c>
      <c r="AH14" s="74">
        <v>0.06</v>
      </c>
      <c r="AI14" s="74">
        <v>0.12</v>
      </c>
      <c r="AJ14" s="74">
        <v>0</v>
      </c>
      <c r="AK14" s="74">
        <v>13</v>
      </c>
      <c r="AL14" s="74">
        <v>1</v>
      </c>
      <c r="AM14" s="74">
        <v>320</v>
      </c>
      <c r="AN14" s="74">
        <v>45</v>
      </c>
      <c r="AO14" s="74">
        <v>16</v>
      </c>
      <c r="AP14" s="74">
        <v>60</v>
      </c>
      <c r="AQ14" s="74">
        <v>10</v>
      </c>
      <c r="AR14" s="74">
        <v>0.8</v>
      </c>
      <c r="AS14" s="74">
        <v>0.4</v>
      </c>
      <c r="AT14" s="72"/>
      <c r="AU14" s="72"/>
      <c r="AV14" s="72"/>
    </row>
    <row r="15" spans="1:48" ht="15.6">
      <c r="A15" s="71">
        <v>502</v>
      </c>
      <c r="B15" s="72" t="s">
        <v>239</v>
      </c>
      <c r="C15" s="72" t="s">
        <v>240</v>
      </c>
      <c r="D15" s="72" t="s">
        <v>241</v>
      </c>
      <c r="E15" s="72" t="s">
        <v>242</v>
      </c>
      <c r="F15" s="74">
        <v>390</v>
      </c>
      <c r="G15" s="74">
        <v>1660</v>
      </c>
      <c r="H15" s="74">
        <v>0</v>
      </c>
      <c r="I15" s="74">
        <v>0</v>
      </c>
      <c r="J15" s="74">
        <v>0</v>
      </c>
      <c r="K15" s="74">
        <v>0</v>
      </c>
      <c r="L15" s="74">
        <v>0</v>
      </c>
      <c r="M15" s="74">
        <v>0</v>
      </c>
      <c r="N15" s="74">
        <v>97.5</v>
      </c>
      <c r="O15" s="74">
        <v>97.5</v>
      </c>
      <c r="P15" s="74">
        <v>0</v>
      </c>
      <c r="Q15" s="74">
        <v>0</v>
      </c>
      <c r="R15" s="74">
        <v>0</v>
      </c>
      <c r="S15" s="74">
        <v>0</v>
      </c>
      <c r="T15" s="74">
        <v>0</v>
      </c>
      <c r="U15" s="74">
        <v>0</v>
      </c>
      <c r="V15" s="74">
        <v>2</v>
      </c>
      <c r="W15" s="74">
        <v>0</v>
      </c>
      <c r="X15" s="74">
        <v>0</v>
      </c>
      <c r="Y15" s="74">
        <v>0</v>
      </c>
      <c r="Z15" s="74">
        <v>0</v>
      </c>
      <c r="AA15" s="74">
        <v>0</v>
      </c>
      <c r="AB15" s="74">
        <v>0</v>
      </c>
      <c r="AC15" s="74">
        <v>0</v>
      </c>
      <c r="AD15" s="74">
        <v>0</v>
      </c>
      <c r="AE15" s="74">
        <v>0</v>
      </c>
      <c r="AF15" s="74">
        <v>0</v>
      </c>
      <c r="AG15" s="74">
        <v>0</v>
      </c>
      <c r="AH15" s="74">
        <v>0</v>
      </c>
      <c r="AI15" s="74">
        <v>0</v>
      </c>
      <c r="AJ15" s="74">
        <v>0</v>
      </c>
      <c r="AK15" s="74">
        <v>0</v>
      </c>
      <c r="AL15" s="74">
        <v>0.35</v>
      </c>
      <c r="AM15" s="74">
        <v>18</v>
      </c>
      <c r="AN15" s="74">
        <v>53</v>
      </c>
      <c r="AO15" s="74">
        <v>40</v>
      </c>
      <c r="AP15" s="74">
        <v>7</v>
      </c>
      <c r="AQ15" s="74">
        <v>7</v>
      </c>
      <c r="AR15" s="74">
        <v>0.9</v>
      </c>
      <c r="AS15" s="74">
        <v>0.1</v>
      </c>
      <c r="AT15" s="72"/>
      <c r="AU15" s="72"/>
      <c r="AV15" s="72"/>
    </row>
    <row r="16" spans="1:48" ht="15.6">
      <c r="A16" s="71">
        <v>503</v>
      </c>
      <c r="B16" s="72" t="s">
        <v>243</v>
      </c>
      <c r="C16" s="72" t="s">
        <v>240</v>
      </c>
      <c r="D16" s="72" t="s">
        <v>241</v>
      </c>
      <c r="E16" s="72" t="s">
        <v>242</v>
      </c>
      <c r="F16" s="74">
        <v>397</v>
      </c>
      <c r="G16" s="74">
        <v>1690</v>
      </c>
      <c r="H16" s="74">
        <v>0</v>
      </c>
      <c r="I16" s="74">
        <v>0</v>
      </c>
      <c r="J16" s="74">
        <v>0</v>
      </c>
      <c r="K16" s="74">
        <v>0</v>
      </c>
      <c r="L16" s="74">
        <v>0</v>
      </c>
      <c r="M16" s="74">
        <v>0</v>
      </c>
      <c r="N16" s="74">
        <v>99.3</v>
      </c>
      <c r="O16" s="74">
        <v>99.3</v>
      </c>
      <c r="P16" s="74">
        <v>0</v>
      </c>
      <c r="Q16" s="74">
        <v>0</v>
      </c>
      <c r="R16" s="74">
        <v>0</v>
      </c>
      <c r="S16" s="74">
        <v>0</v>
      </c>
      <c r="T16" s="74">
        <v>0</v>
      </c>
      <c r="U16" s="74">
        <v>0</v>
      </c>
      <c r="V16" s="74">
        <v>0.5</v>
      </c>
      <c r="W16" s="74">
        <v>0</v>
      </c>
      <c r="X16" s="74">
        <v>0</v>
      </c>
      <c r="Y16" s="74">
        <v>0</v>
      </c>
      <c r="Z16" s="74">
        <v>0</v>
      </c>
      <c r="AA16" s="74">
        <v>0</v>
      </c>
      <c r="AB16" s="74">
        <v>0</v>
      </c>
      <c r="AC16" s="74">
        <v>0</v>
      </c>
      <c r="AD16" s="74">
        <v>0</v>
      </c>
      <c r="AE16" s="74">
        <v>0</v>
      </c>
      <c r="AF16" s="74">
        <v>0</v>
      </c>
      <c r="AG16" s="74">
        <v>0</v>
      </c>
      <c r="AH16" s="74">
        <v>0</v>
      </c>
      <c r="AI16" s="74">
        <v>0</v>
      </c>
      <c r="AJ16" s="74">
        <v>0</v>
      </c>
      <c r="AK16" s="74">
        <v>0</v>
      </c>
      <c r="AL16" s="74">
        <v>0.15</v>
      </c>
      <c r="AM16" s="74">
        <v>0</v>
      </c>
      <c r="AN16" s="74">
        <v>2</v>
      </c>
      <c r="AO16" s="74">
        <v>2</v>
      </c>
      <c r="AP16" s="74">
        <v>0</v>
      </c>
      <c r="AQ16" s="74">
        <v>0</v>
      </c>
      <c r="AR16" s="74">
        <v>0</v>
      </c>
      <c r="AS16" s="74">
        <v>0</v>
      </c>
      <c r="AT16" s="72"/>
      <c r="AU16" s="72"/>
      <c r="AV16" s="72"/>
    </row>
    <row r="17" spans="1:48" ht="15.6">
      <c r="A17" s="71">
        <v>580</v>
      </c>
      <c r="B17" s="72" t="s">
        <v>244</v>
      </c>
      <c r="C17" s="72" t="s">
        <v>211</v>
      </c>
      <c r="D17" s="72" t="s">
        <v>229</v>
      </c>
      <c r="E17" s="72" t="s">
        <v>245</v>
      </c>
      <c r="F17" s="74">
        <v>29</v>
      </c>
      <c r="G17" s="74">
        <v>122</v>
      </c>
      <c r="H17" s="74">
        <v>0.9</v>
      </c>
      <c r="I17" s="74">
        <v>0.3</v>
      </c>
      <c r="J17" s="74">
        <v>0.1</v>
      </c>
      <c r="K17" s="74">
        <v>0.4</v>
      </c>
      <c r="L17" s="74">
        <v>0.1</v>
      </c>
      <c r="M17" s="74">
        <v>0</v>
      </c>
      <c r="N17" s="74">
        <v>0.4</v>
      </c>
      <c r="O17" s="74">
        <v>0.4</v>
      </c>
      <c r="P17" s="74">
        <v>0</v>
      </c>
      <c r="Q17" s="74">
        <v>0</v>
      </c>
      <c r="R17" s="74">
        <v>3</v>
      </c>
      <c r="S17" s="74">
        <v>3.4</v>
      </c>
      <c r="T17" s="74">
        <v>0.1</v>
      </c>
      <c r="U17" s="74">
        <v>0</v>
      </c>
      <c r="V17" s="74">
        <v>91.2</v>
      </c>
      <c r="W17" s="74">
        <v>0</v>
      </c>
      <c r="X17" s="74">
        <v>0</v>
      </c>
      <c r="Y17" s="74">
        <v>325</v>
      </c>
      <c r="Z17" s="74">
        <v>1950</v>
      </c>
      <c r="AA17" s="74">
        <v>0</v>
      </c>
      <c r="AB17" s="74">
        <v>1.5</v>
      </c>
      <c r="AC17" s="74">
        <v>0.09</v>
      </c>
      <c r="AD17" s="74">
        <v>7.0000000000000007E-2</v>
      </c>
      <c r="AE17" s="74">
        <v>0.6</v>
      </c>
      <c r="AF17" s="74">
        <v>1.1000000000000001</v>
      </c>
      <c r="AG17" s="74">
        <v>0.5</v>
      </c>
      <c r="AH17" s="74">
        <v>0.23</v>
      </c>
      <c r="AI17" s="74">
        <v>0</v>
      </c>
      <c r="AJ17" s="74">
        <v>77</v>
      </c>
      <c r="AK17" s="74">
        <v>200</v>
      </c>
      <c r="AL17" s="74">
        <v>1.1499999999999999</v>
      </c>
      <c r="AM17" s="74">
        <v>49</v>
      </c>
      <c r="AN17" s="74">
        <v>230</v>
      </c>
      <c r="AO17" s="74">
        <v>200</v>
      </c>
      <c r="AP17" s="74">
        <v>56</v>
      </c>
      <c r="AQ17" s="74">
        <v>15</v>
      </c>
      <c r="AR17" s="74">
        <v>1.7</v>
      </c>
      <c r="AS17" s="74">
        <v>0.2</v>
      </c>
      <c r="AT17" s="72"/>
      <c r="AU17" s="72"/>
      <c r="AV17" s="72"/>
    </row>
    <row r="18" spans="1:48" ht="15.6">
      <c r="A18" s="71">
        <v>2</v>
      </c>
      <c r="B18" s="72" t="s">
        <v>246</v>
      </c>
      <c r="C18" s="72" t="s">
        <v>247</v>
      </c>
      <c r="D18" s="72" t="s">
        <v>248</v>
      </c>
      <c r="E18" s="72" t="s">
        <v>249</v>
      </c>
      <c r="F18" s="74">
        <v>0</v>
      </c>
      <c r="G18" s="74">
        <v>0</v>
      </c>
      <c r="H18" s="74">
        <v>0</v>
      </c>
      <c r="I18" s="74">
        <v>0</v>
      </c>
      <c r="J18" s="74">
        <v>0</v>
      </c>
      <c r="K18" s="74">
        <v>0</v>
      </c>
      <c r="L18" s="74">
        <v>0</v>
      </c>
      <c r="M18" s="74">
        <v>0</v>
      </c>
      <c r="N18" s="74">
        <v>0</v>
      </c>
      <c r="O18" s="74">
        <v>0</v>
      </c>
      <c r="P18" s="74">
        <v>0</v>
      </c>
      <c r="Q18" s="74">
        <v>0</v>
      </c>
      <c r="R18" s="74">
        <v>0</v>
      </c>
      <c r="S18" s="74">
        <v>0</v>
      </c>
      <c r="T18" s="74">
        <v>0</v>
      </c>
      <c r="U18" s="74">
        <v>0</v>
      </c>
      <c r="V18" s="74">
        <v>99.9</v>
      </c>
      <c r="W18" s="74">
        <v>0</v>
      </c>
      <c r="X18" s="74">
        <v>0</v>
      </c>
      <c r="Y18" s="74">
        <v>0</v>
      </c>
      <c r="Z18" s="74">
        <v>0</v>
      </c>
      <c r="AA18" s="74">
        <v>0</v>
      </c>
      <c r="AB18" s="74">
        <v>0</v>
      </c>
      <c r="AC18" s="74">
        <v>0</v>
      </c>
      <c r="AD18" s="74">
        <v>0</v>
      </c>
      <c r="AE18" s="74">
        <v>0</v>
      </c>
      <c r="AF18" s="74">
        <v>0</v>
      </c>
      <c r="AG18" s="74">
        <v>0</v>
      </c>
      <c r="AH18" s="74">
        <v>0</v>
      </c>
      <c r="AI18" s="74">
        <v>0</v>
      </c>
      <c r="AJ18" s="74">
        <v>0</v>
      </c>
      <c r="AK18" s="74">
        <v>0</v>
      </c>
      <c r="AL18" s="74">
        <v>0.02</v>
      </c>
      <c r="AM18" s="74">
        <v>4</v>
      </c>
      <c r="AN18" s="74">
        <v>0.1</v>
      </c>
      <c r="AO18" s="74">
        <v>9.1</v>
      </c>
      <c r="AP18" s="74">
        <v>0</v>
      </c>
      <c r="AQ18" s="74">
        <v>3</v>
      </c>
      <c r="AR18" s="74">
        <v>0</v>
      </c>
      <c r="AS18" s="74">
        <v>0</v>
      </c>
      <c r="AT18" s="72"/>
      <c r="AU18" s="72"/>
      <c r="AV18" s="72"/>
    </row>
    <row r="19" spans="1:48" ht="15.6">
      <c r="A19" s="71">
        <v>5</v>
      </c>
      <c r="B19" s="72" t="s">
        <v>250</v>
      </c>
      <c r="C19" s="72" t="s">
        <v>247</v>
      </c>
      <c r="D19" s="72" t="s">
        <v>248</v>
      </c>
      <c r="E19" s="72" t="s">
        <v>249</v>
      </c>
      <c r="F19" s="74">
        <v>0</v>
      </c>
      <c r="G19" s="74">
        <v>0</v>
      </c>
      <c r="H19" s="74">
        <v>0</v>
      </c>
      <c r="I19" s="74">
        <v>0</v>
      </c>
      <c r="J19" s="74">
        <v>0</v>
      </c>
      <c r="K19" s="74">
        <v>0</v>
      </c>
      <c r="L19" s="74">
        <v>0</v>
      </c>
      <c r="M19" s="74">
        <v>0</v>
      </c>
      <c r="N19" s="74">
        <v>0</v>
      </c>
      <c r="O19" s="74">
        <v>0</v>
      </c>
      <c r="P19" s="74">
        <v>0</v>
      </c>
      <c r="Q19" s="74">
        <v>0</v>
      </c>
      <c r="R19" s="74">
        <v>0</v>
      </c>
      <c r="S19" s="74">
        <v>0</v>
      </c>
      <c r="T19" s="74">
        <v>0</v>
      </c>
      <c r="U19" s="74">
        <v>0</v>
      </c>
      <c r="V19" s="74">
        <v>99.9</v>
      </c>
      <c r="W19" s="74">
        <v>0</v>
      </c>
      <c r="X19" s="74">
        <v>0</v>
      </c>
      <c r="Y19" s="74">
        <v>0</v>
      </c>
      <c r="Z19" s="74">
        <v>0</v>
      </c>
      <c r="AA19" s="74">
        <v>0</v>
      </c>
      <c r="AB19" s="74">
        <v>0</v>
      </c>
      <c r="AC19" s="74">
        <v>0</v>
      </c>
      <c r="AD19" s="74">
        <v>0</v>
      </c>
      <c r="AE19" s="74">
        <v>0</v>
      </c>
      <c r="AF19" s="74">
        <v>0</v>
      </c>
      <c r="AG19" s="74">
        <v>0</v>
      </c>
      <c r="AH19" s="74">
        <v>0</v>
      </c>
      <c r="AI19" s="74">
        <v>0</v>
      </c>
      <c r="AJ19" s="74">
        <v>0</v>
      </c>
      <c r="AK19" s="74">
        <v>0</v>
      </c>
      <c r="AL19" s="74">
        <v>0.04</v>
      </c>
      <c r="AM19" s="74">
        <v>17</v>
      </c>
      <c r="AN19" s="74">
        <v>0.6</v>
      </c>
      <c r="AO19" s="74">
        <v>12</v>
      </c>
      <c r="AP19" s="74">
        <v>0</v>
      </c>
      <c r="AQ19" s="74">
        <v>4</v>
      </c>
      <c r="AR19" s="74">
        <v>0</v>
      </c>
      <c r="AS19" s="74">
        <v>0</v>
      </c>
      <c r="AT19" s="72"/>
      <c r="AU19" s="72"/>
      <c r="AV19" s="72"/>
    </row>
    <row r="20" spans="1:48" ht="15.6">
      <c r="A20" s="71">
        <v>3</v>
      </c>
      <c r="B20" s="72" t="s">
        <v>251</v>
      </c>
      <c r="C20" s="72" t="s">
        <v>247</v>
      </c>
      <c r="D20" s="72" t="s">
        <v>248</v>
      </c>
      <c r="E20" s="72" t="s">
        <v>249</v>
      </c>
      <c r="F20" s="74">
        <v>0</v>
      </c>
      <c r="G20" s="74">
        <v>0</v>
      </c>
      <c r="H20" s="74">
        <v>0</v>
      </c>
      <c r="I20" s="74">
        <v>0</v>
      </c>
      <c r="J20" s="74">
        <v>0</v>
      </c>
      <c r="K20" s="74">
        <v>0</v>
      </c>
      <c r="L20" s="74">
        <v>0</v>
      </c>
      <c r="M20" s="74">
        <v>0</v>
      </c>
      <c r="N20" s="74">
        <v>0</v>
      </c>
      <c r="O20" s="74">
        <v>0</v>
      </c>
      <c r="P20" s="74">
        <v>0</v>
      </c>
      <c r="Q20" s="74">
        <v>0</v>
      </c>
      <c r="R20" s="74">
        <v>0</v>
      </c>
      <c r="S20" s="74">
        <v>0</v>
      </c>
      <c r="T20" s="74">
        <v>0.2</v>
      </c>
      <c r="U20" s="74">
        <v>0</v>
      </c>
      <c r="V20" s="74">
        <v>99.9</v>
      </c>
      <c r="W20" s="74">
        <v>0</v>
      </c>
      <c r="X20" s="74">
        <v>0</v>
      </c>
      <c r="Y20" s="74">
        <v>0</v>
      </c>
      <c r="Z20" s="74">
        <v>0</v>
      </c>
      <c r="AA20" s="74">
        <v>0</v>
      </c>
      <c r="AB20" s="74">
        <v>0</v>
      </c>
      <c r="AC20" s="74">
        <v>0</v>
      </c>
      <c r="AD20" s="74">
        <v>0</v>
      </c>
      <c r="AE20" s="74">
        <v>0</v>
      </c>
      <c r="AF20" s="74">
        <v>0</v>
      </c>
      <c r="AG20" s="74">
        <v>0</v>
      </c>
      <c r="AH20" s="74">
        <v>0</v>
      </c>
      <c r="AI20" s="74">
        <v>0</v>
      </c>
      <c r="AJ20" s="74">
        <v>0</v>
      </c>
      <c r="AK20" s="74">
        <v>0</v>
      </c>
      <c r="AL20" s="74">
        <v>0.11</v>
      </c>
      <c r="AM20" s="74">
        <v>64</v>
      </c>
      <c r="AN20" s="74">
        <v>2</v>
      </c>
      <c r="AO20" s="74">
        <v>19</v>
      </c>
      <c r="AP20" s="74">
        <v>0</v>
      </c>
      <c r="AQ20" s="74">
        <v>2</v>
      </c>
      <c r="AR20" s="74">
        <v>0.5</v>
      </c>
      <c r="AS20" s="74">
        <v>0.1</v>
      </c>
      <c r="AT20" s="72"/>
      <c r="AU20" s="72"/>
      <c r="AV20" s="72"/>
    </row>
    <row r="21" spans="1:48" ht="15.6">
      <c r="A21" s="71">
        <v>4</v>
      </c>
      <c r="B21" s="72" t="s">
        <v>252</v>
      </c>
      <c r="C21" s="72" t="s">
        <v>247</v>
      </c>
      <c r="D21" s="72" t="s">
        <v>248</v>
      </c>
      <c r="E21" s="72" t="s">
        <v>249</v>
      </c>
      <c r="F21" s="74">
        <v>0</v>
      </c>
      <c r="G21" s="74">
        <v>0</v>
      </c>
      <c r="H21" s="74">
        <v>0</v>
      </c>
      <c r="I21" s="74">
        <v>0</v>
      </c>
      <c r="J21" s="74">
        <v>0</v>
      </c>
      <c r="K21" s="74">
        <v>0</v>
      </c>
      <c r="L21" s="74">
        <v>0</v>
      </c>
      <c r="M21" s="74">
        <v>0</v>
      </c>
      <c r="N21" s="74">
        <v>0</v>
      </c>
      <c r="O21" s="74">
        <v>0</v>
      </c>
      <c r="P21" s="74">
        <v>0</v>
      </c>
      <c r="Q21" s="74">
        <v>0</v>
      </c>
      <c r="R21" s="74">
        <v>0</v>
      </c>
      <c r="S21" s="74">
        <v>0</v>
      </c>
      <c r="T21" s="74">
        <v>0</v>
      </c>
      <c r="U21" s="74">
        <v>0</v>
      </c>
      <c r="V21" s="74">
        <v>99.9</v>
      </c>
      <c r="W21" s="74">
        <v>0</v>
      </c>
      <c r="X21" s="74">
        <v>0</v>
      </c>
      <c r="Y21" s="74">
        <v>0</v>
      </c>
      <c r="Z21" s="74">
        <v>0</v>
      </c>
      <c r="AA21" s="74">
        <v>0</v>
      </c>
      <c r="AB21" s="74">
        <v>0</v>
      </c>
      <c r="AC21" s="74">
        <v>0</v>
      </c>
      <c r="AD21" s="74">
        <v>0</v>
      </c>
      <c r="AE21" s="74">
        <v>0</v>
      </c>
      <c r="AF21" s="74">
        <v>0</v>
      </c>
      <c r="AG21" s="74">
        <v>0</v>
      </c>
      <c r="AH21" s="74">
        <v>0</v>
      </c>
      <c r="AI21" s="74">
        <v>0</v>
      </c>
      <c r="AJ21" s="74">
        <v>0</v>
      </c>
      <c r="AK21" s="74">
        <v>0</v>
      </c>
      <c r="AL21" s="74">
        <v>0</v>
      </c>
      <c r="AM21" s="74">
        <v>0.7</v>
      </c>
      <c r="AN21" s="74">
        <v>0.1</v>
      </c>
      <c r="AO21" s="74">
        <v>0.2</v>
      </c>
      <c r="AP21" s="74">
        <v>0</v>
      </c>
      <c r="AQ21" s="74">
        <v>0.1</v>
      </c>
      <c r="AR21" s="74">
        <v>0</v>
      </c>
      <c r="AS21" s="74">
        <v>0.1</v>
      </c>
      <c r="AT21" s="72"/>
      <c r="AU21" s="72"/>
      <c r="AV21" s="72"/>
    </row>
    <row r="22" spans="1:48" ht="15.6">
      <c r="A22" s="71">
        <v>1</v>
      </c>
      <c r="B22" s="72" t="s">
        <v>253</v>
      </c>
      <c r="C22" s="72" t="s">
        <v>247</v>
      </c>
      <c r="D22" s="72" t="s">
        <v>248</v>
      </c>
      <c r="E22" s="72" t="s">
        <v>254</v>
      </c>
      <c r="F22" s="74">
        <v>0</v>
      </c>
      <c r="G22" s="74">
        <v>0</v>
      </c>
      <c r="H22" s="74">
        <v>0</v>
      </c>
      <c r="I22" s="74">
        <v>0</v>
      </c>
      <c r="J22" s="74">
        <v>0</v>
      </c>
      <c r="K22" s="74">
        <v>0</v>
      </c>
      <c r="L22" s="74">
        <v>0</v>
      </c>
      <c r="M22" s="74">
        <v>0</v>
      </c>
      <c r="N22" s="74">
        <v>0</v>
      </c>
      <c r="O22" s="74">
        <v>0</v>
      </c>
      <c r="P22" s="74">
        <v>0</v>
      </c>
      <c r="Q22" s="74">
        <v>0</v>
      </c>
      <c r="R22" s="74">
        <v>0</v>
      </c>
      <c r="S22" s="74">
        <v>0</v>
      </c>
      <c r="T22" s="74">
        <v>0</v>
      </c>
      <c r="U22" s="74">
        <v>0</v>
      </c>
      <c r="V22" s="74">
        <v>99.9</v>
      </c>
      <c r="W22" s="74">
        <v>0</v>
      </c>
      <c r="X22" s="74">
        <v>0</v>
      </c>
      <c r="Y22" s="74">
        <v>0</v>
      </c>
      <c r="Z22" s="74">
        <v>0</v>
      </c>
      <c r="AA22" s="74">
        <v>0</v>
      </c>
      <c r="AB22" s="74">
        <v>0</v>
      </c>
      <c r="AC22" s="74">
        <v>0</v>
      </c>
      <c r="AD22" s="74">
        <v>0</v>
      </c>
      <c r="AE22" s="74">
        <v>0</v>
      </c>
      <c r="AF22" s="74">
        <v>0</v>
      </c>
      <c r="AG22" s="74">
        <v>0</v>
      </c>
      <c r="AH22" s="74">
        <v>0</v>
      </c>
      <c r="AI22" s="74">
        <v>0</v>
      </c>
      <c r="AJ22" s="74">
        <v>0</v>
      </c>
      <c r="AK22" s="74">
        <v>0</v>
      </c>
      <c r="AL22" s="74">
        <v>0.09</v>
      </c>
      <c r="AM22" s="74">
        <v>2</v>
      </c>
      <c r="AN22" s="74">
        <v>0.2</v>
      </c>
      <c r="AO22" s="74">
        <v>4</v>
      </c>
      <c r="AP22" s="74">
        <v>0</v>
      </c>
      <c r="AQ22" s="74">
        <v>0.5</v>
      </c>
      <c r="AR22" s="74">
        <v>0</v>
      </c>
      <c r="AS22" s="74">
        <v>0.1</v>
      </c>
      <c r="AT22" s="72"/>
      <c r="AU22" s="72"/>
      <c r="AV22" s="72"/>
    </row>
    <row r="23" spans="1:48" ht="15.6">
      <c r="A23" s="71">
        <v>729</v>
      </c>
      <c r="B23" s="72" t="s">
        <v>255</v>
      </c>
      <c r="C23" s="72" t="s">
        <v>256</v>
      </c>
      <c r="D23" s="72" t="s">
        <v>257</v>
      </c>
      <c r="E23" s="72" t="s">
        <v>258</v>
      </c>
      <c r="F23" s="74">
        <v>308</v>
      </c>
      <c r="G23" s="74">
        <v>1280</v>
      </c>
      <c r="H23" s="74">
        <v>0</v>
      </c>
      <c r="I23" s="74">
        <v>0</v>
      </c>
      <c r="J23" s="74">
        <v>0</v>
      </c>
      <c r="K23" s="74">
        <v>0</v>
      </c>
      <c r="L23" s="74">
        <v>0</v>
      </c>
      <c r="M23" s="74">
        <v>0</v>
      </c>
      <c r="N23" s="74">
        <v>0</v>
      </c>
      <c r="O23" s="74">
        <v>0</v>
      </c>
      <c r="P23" s="74">
        <v>0</v>
      </c>
      <c r="Q23" s="74">
        <v>0</v>
      </c>
      <c r="R23" s="74">
        <v>0</v>
      </c>
      <c r="S23" s="74">
        <v>0</v>
      </c>
      <c r="T23" s="74">
        <v>0</v>
      </c>
      <c r="U23" s="74">
        <v>44</v>
      </c>
      <c r="V23" s="74">
        <v>55.9</v>
      </c>
      <c r="W23" s="74">
        <v>0</v>
      </c>
      <c r="X23" s="74">
        <v>0</v>
      </c>
      <c r="Y23" s="74">
        <v>0</v>
      </c>
      <c r="Z23" s="74">
        <v>0</v>
      </c>
      <c r="AA23" s="74">
        <v>0</v>
      </c>
      <c r="AB23" s="74">
        <v>0</v>
      </c>
      <c r="AC23" s="74">
        <v>0</v>
      </c>
      <c r="AD23" s="74">
        <v>0</v>
      </c>
      <c r="AE23" s="74">
        <v>0</v>
      </c>
      <c r="AF23" s="74">
        <v>0</v>
      </c>
      <c r="AG23" s="74">
        <v>0</v>
      </c>
      <c r="AH23" s="74">
        <v>0</v>
      </c>
      <c r="AI23" s="74">
        <v>0</v>
      </c>
      <c r="AJ23" s="74">
        <v>0</v>
      </c>
      <c r="AK23" s="74">
        <v>0</v>
      </c>
      <c r="AL23" s="74">
        <v>0</v>
      </c>
      <c r="AM23" s="74">
        <v>0</v>
      </c>
      <c r="AN23" s="74">
        <v>0</v>
      </c>
      <c r="AO23" s="74">
        <v>0</v>
      </c>
      <c r="AP23" s="74">
        <v>0</v>
      </c>
      <c r="AQ23" s="74">
        <v>0</v>
      </c>
      <c r="AR23" s="74">
        <v>0</v>
      </c>
      <c r="AS23" s="74">
        <v>0</v>
      </c>
      <c r="AT23" s="72"/>
      <c r="AU23" s="72"/>
      <c r="AV23" s="72"/>
    </row>
    <row r="24" spans="1:48" ht="15.6">
      <c r="A24" s="71">
        <v>959</v>
      </c>
      <c r="B24" s="72" t="s">
        <v>259</v>
      </c>
      <c r="C24" s="72" t="s">
        <v>211</v>
      </c>
      <c r="D24" s="72" t="s">
        <v>260</v>
      </c>
      <c r="E24" s="72" t="s">
        <v>261</v>
      </c>
      <c r="F24" s="74">
        <v>15</v>
      </c>
      <c r="G24" s="74">
        <v>64</v>
      </c>
      <c r="H24" s="74">
        <v>0.1</v>
      </c>
      <c r="I24" s="74">
        <v>0</v>
      </c>
      <c r="J24" s="74">
        <v>0</v>
      </c>
      <c r="K24" s="74">
        <v>0.1</v>
      </c>
      <c r="L24" s="74">
        <v>0.1</v>
      </c>
      <c r="M24" s="74">
        <v>0</v>
      </c>
      <c r="N24" s="74">
        <v>1.5</v>
      </c>
      <c r="O24" s="74">
        <v>1.5</v>
      </c>
      <c r="P24" s="74">
        <v>0</v>
      </c>
      <c r="Q24" s="74">
        <v>0</v>
      </c>
      <c r="R24" s="74">
        <v>2</v>
      </c>
      <c r="S24" s="74">
        <v>1.1000000000000001</v>
      </c>
      <c r="T24" s="74">
        <v>0.3</v>
      </c>
      <c r="U24" s="74">
        <v>0</v>
      </c>
      <c r="V24" s="74">
        <v>94.4</v>
      </c>
      <c r="W24" s="74">
        <v>0</v>
      </c>
      <c r="X24" s="74">
        <v>0</v>
      </c>
      <c r="Y24" s="74">
        <v>0</v>
      </c>
      <c r="Z24" s="74">
        <v>0</v>
      </c>
      <c r="AA24" s="74">
        <v>0</v>
      </c>
      <c r="AB24" s="74">
        <v>0.2</v>
      </c>
      <c r="AC24" s="74">
        <v>0.05</v>
      </c>
      <c r="AD24" s="74">
        <v>0.04</v>
      </c>
      <c r="AE24" s="74">
        <v>0.3</v>
      </c>
      <c r="AF24" s="74">
        <v>0.4</v>
      </c>
      <c r="AG24" s="74">
        <v>0.1</v>
      </c>
      <c r="AH24" s="74">
        <v>7.0000000000000007E-2</v>
      </c>
      <c r="AI24" s="74">
        <v>0</v>
      </c>
      <c r="AJ24" s="74">
        <v>8</v>
      </c>
      <c r="AK24" s="74">
        <v>16</v>
      </c>
      <c r="AL24" s="74">
        <v>0.94</v>
      </c>
      <c r="AM24" s="74">
        <v>100</v>
      </c>
      <c r="AN24" s="74">
        <v>300</v>
      </c>
      <c r="AO24" s="74">
        <v>55</v>
      </c>
      <c r="AP24" s="74">
        <v>32</v>
      </c>
      <c r="AQ24" s="74">
        <v>13</v>
      </c>
      <c r="AR24" s="74">
        <v>0.6</v>
      </c>
      <c r="AS24" s="74">
        <v>0.1</v>
      </c>
      <c r="AT24" s="72"/>
      <c r="AU24" s="72"/>
      <c r="AV24" s="72"/>
    </row>
    <row r="25" spans="1:48" ht="15.6">
      <c r="A25" s="71">
        <v>583</v>
      </c>
      <c r="B25" s="72" t="s">
        <v>262</v>
      </c>
      <c r="C25" s="72" t="s">
        <v>211</v>
      </c>
      <c r="D25" s="72" t="s">
        <v>263</v>
      </c>
      <c r="E25" s="72" t="s">
        <v>264</v>
      </c>
      <c r="F25" s="74">
        <v>46</v>
      </c>
      <c r="G25" s="74">
        <v>193</v>
      </c>
      <c r="H25" s="74">
        <v>0.2</v>
      </c>
      <c r="I25" s="74">
        <v>0</v>
      </c>
      <c r="J25" s="74">
        <v>0</v>
      </c>
      <c r="K25" s="74">
        <v>0.1</v>
      </c>
      <c r="L25" s="74">
        <v>0.1</v>
      </c>
      <c r="M25" s="74">
        <v>0</v>
      </c>
      <c r="N25" s="74">
        <v>5.3</v>
      </c>
      <c r="O25" s="74">
        <v>2.1</v>
      </c>
      <c r="P25" s="74">
        <v>0</v>
      </c>
      <c r="Q25" s="74">
        <v>3.2</v>
      </c>
      <c r="R25" s="74">
        <v>5.6</v>
      </c>
      <c r="S25" s="74">
        <v>3</v>
      </c>
      <c r="T25" s="74">
        <v>0.4</v>
      </c>
      <c r="U25" s="74">
        <v>0</v>
      </c>
      <c r="V25" s="74">
        <v>85.1</v>
      </c>
      <c r="W25" s="74">
        <v>0</v>
      </c>
      <c r="X25" s="74">
        <v>0</v>
      </c>
      <c r="Y25" s="74">
        <v>20</v>
      </c>
      <c r="Z25" s="74">
        <v>120</v>
      </c>
      <c r="AA25" s="74">
        <v>0</v>
      </c>
      <c r="AB25" s="74">
        <v>0.2</v>
      </c>
      <c r="AC25" s="74">
        <v>0.06</v>
      </c>
      <c r="AD25" s="74">
        <v>0.02</v>
      </c>
      <c r="AE25" s="74">
        <v>0.5</v>
      </c>
      <c r="AF25" s="74">
        <v>1.1000000000000001</v>
      </c>
      <c r="AG25" s="74">
        <v>0.6</v>
      </c>
      <c r="AH25" s="74">
        <v>0.09</v>
      </c>
      <c r="AI25" s="74">
        <v>0</v>
      </c>
      <c r="AJ25" s="74">
        <v>6</v>
      </c>
      <c r="AK25" s="74">
        <v>42</v>
      </c>
      <c r="AL25" s="74">
        <v>0.85</v>
      </c>
      <c r="AM25" s="74">
        <v>170</v>
      </c>
      <c r="AN25" s="74">
        <v>200</v>
      </c>
      <c r="AO25" s="74">
        <v>42</v>
      </c>
      <c r="AP25" s="74">
        <v>90</v>
      </c>
      <c r="AQ25" s="74">
        <v>33</v>
      </c>
      <c r="AR25" s="74">
        <v>0.8</v>
      </c>
      <c r="AS25" s="74">
        <v>0.5</v>
      </c>
      <c r="AT25" s="72"/>
      <c r="AU25" s="72"/>
      <c r="AV25" s="72"/>
    </row>
    <row r="26" spans="1:48" ht="15.6">
      <c r="A26" s="71">
        <v>582</v>
      </c>
      <c r="B26" s="72" t="s">
        <v>265</v>
      </c>
      <c r="C26" s="72" t="s">
        <v>211</v>
      </c>
      <c r="D26" s="72" t="s">
        <v>263</v>
      </c>
      <c r="E26" s="72" t="s">
        <v>264</v>
      </c>
      <c r="F26" s="74">
        <v>51</v>
      </c>
      <c r="G26" s="74">
        <v>214</v>
      </c>
      <c r="H26" s="74">
        <v>0.2</v>
      </c>
      <c r="I26" s="74">
        <v>0</v>
      </c>
      <c r="J26" s="74">
        <v>0</v>
      </c>
      <c r="K26" s="74">
        <v>0.1</v>
      </c>
      <c r="L26" s="74">
        <v>0.1</v>
      </c>
      <c r="M26" s="74">
        <v>0</v>
      </c>
      <c r="N26" s="74">
        <v>6.8</v>
      </c>
      <c r="O26" s="74">
        <v>2.7</v>
      </c>
      <c r="P26" s="74">
        <v>0</v>
      </c>
      <c r="Q26" s="74">
        <v>4.0999999999999996</v>
      </c>
      <c r="R26" s="74">
        <v>5</v>
      </c>
      <c r="S26" s="74">
        <v>3</v>
      </c>
      <c r="T26" s="74">
        <v>0.2</v>
      </c>
      <c r="U26" s="74">
        <v>0</v>
      </c>
      <c r="V26" s="74">
        <v>83.7</v>
      </c>
      <c r="W26" s="74">
        <v>0</v>
      </c>
      <c r="X26" s="74">
        <v>0</v>
      </c>
      <c r="Y26" s="74">
        <v>20</v>
      </c>
      <c r="Z26" s="74">
        <v>120</v>
      </c>
      <c r="AA26" s="74">
        <v>0</v>
      </c>
      <c r="AB26" s="74">
        <v>0.2</v>
      </c>
      <c r="AC26" s="74">
        <v>0.08</v>
      </c>
      <c r="AD26" s="74">
        <v>0.03</v>
      </c>
      <c r="AE26" s="74">
        <v>0.8</v>
      </c>
      <c r="AF26" s="74">
        <v>1.3</v>
      </c>
      <c r="AG26" s="74">
        <v>0.5</v>
      </c>
      <c r="AH26" s="74">
        <v>0.1</v>
      </c>
      <c r="AI26" s="74">
        <v>0</v>
      </c>
      <c r="AJ26" s="74">
        <v>9</v>
      </c>
      <c r="AK26" s="74">
        <v>74</v>
      </c>
      <c r="AL26" s="74">
        <v>0.85</v>
      </c>
      <c r="AM26" s="74">
        <v>84</v>
      </c>
      <c r="AN26" s="74">
        <v>350</v>
      </c>
      <c r="AO26" s="74">
        <v>40</v>
      </c>
      <c r="AP26" s="74">
        <v>90</v>
      </c>
      <c r="AQ26" s="74">
        <v>49</v>
      </c>
      <c r="AR26" s="74">
        <v>1</v>
      </c>
      <c r="AS26" s="74">
        <v>0.5</v>
      </c>
      <c r="AT26" s="72"/>
      <c r="AU26" s="72"/>
      <c r="AV26" s="72"/>
    </row>
    <row r="27" spans="1:48" ht="15.6">
      <c r="A27" s="71">
        <v>1900000033</v>
      </c>
      <c r="B27" s="72" t="s">
        <v>266</v>
      </c>
      <c r="C27" s="72" t="s">
        <v>211</v>
      </c>
      <c r="D27" s="72" t="s">
        <v>212</v>
      </c>
      <c r="E27" s="72" t="s">
        <v>267</v>
      </c>
      <c r="F27" s="74">
        <v>44</v>
      </c>
      <c r="G27" s="74">
        <v>183</v>
      </c>
      <c r="H27" s="74">
        <v>0.9</v>
      </c>
      <c r="I27" s="74">
        <v>0.2</v>
      </c>
      <c r="J27" s="74">
        <v>0.1</v>
      </c>
      <c r="K27" s="74">
        <v>0.3</v>
      </c>
      <c r="L27" s="74">
        <v>0.1</v>
      </c>
      <c r="M27" s="74">
        <v>0</v>
      </c>
      <c r="N27" s="74">
        <v>4.9000000000000004</v>
      </c>
      <c r="O27" s="74">
        <v>0.4</v>
      </c>
      <c r="P27" s="74">
        <v>0</v>
      </c>
      <c r="Q27" s="74">
        <v>4.5</v>
      </c>
      <c r="R27" s="74">
        <v>3.2</v>
      </c>
      <c r="S27" s="74">
        <v>2.4</v>
      </c>
      <c r="T27" s="74">
        <v>7.4</v>
      </c>
      <c r="U27" s="74">
        <v>0</v>
      </c>
      <c r="V27" s="74">
        <v>83.8</v>
      </c>
      <c r="W27" s="74">
        <v>0</v>
      </c>
      <c r="X27" s="74">
        <v>0</v>
      </c>
      <c r="Y27" s="74">
        <v>14</v>
      </c>
      <c r="Z27" s="74">
        <v>83</v>
      </c>
      <c r="AA27" s="74">
        <v>0</v>
      </c>
      <c r="AB27" s="74">
        <v>0.9</v>
      </c>
      <c r="AC27" s="74">
        <v>0.02</v>
      </c>
      <c r="AD27" s="74">
        <v>0.14000000000000001</v>
      </c>
      <c r="AE27" s="74">
        <v>0.7</v>
      </c>
      <c r="AF27" s="74">
        <v>1.2</v>
      </c>
      <c r="AG27" s="74">
        <v>0.5</v>
      </c>
      <c r="AH27" s="74">
        <v>0.02</v>
      </c>
      <c r="AI27" s="74">
        <v>0</v>
      </c>
      <c r="AJ27" s="74">
        <v>4</v>
      </c>
      <c r="AK27" s="74">
        <v>74</v>
      </c>
      <c r="AL27" s="74">
        <v>3.08</v>
      </c>
      <c r="AM27" s="74">
        <v>2960</v>
      </c>
      <c r="AN27" s="74">
        <v>40</v>
      </c>
      <c r="AO27" s="74">
        <v>40</v>
      </c>
      <c r="AP27" s="74">
        <v>10</v>
      </c>
      <c r="AQ27" s="74">
        <v>33</v>
      </c>
      <c r="AR27" s="74">
        <v>1.7</v>
      </c>
      <c r="AS27" s="74">
        <v>0.3</v>
      </c>
      <c r="AT27" s="72">
        <v>1</v>
      </c>
      <c r="AU27" s="72"/>
      <c r="AV27" s="72"/>
    </row>
    <row r="28" spans="1:48" ht="15.6">
      <c r="A28" s="71">
        <v>1189</v>
      </c>
      <c r="B28" s="72" t="s">
        <v>268</v>
      </c>
      <c r="C28" s="72" t="s">
        <v>211</v>
      </c>
      <c r="D28" s="72" t="s">
        <v>260</v>
      </c>
      <c r="E28" s="72" t="s">
        <v>261</v>
      </c>
      <c r="F28" s="74">
        <v>115</v>
      </c>
      <c r="G28" s="74">
        <v>478</v>
      </c>
      <c r="H28" s="74">
        <v>4.4000000000000004</v>
      </c>
      <c r="I28" s="74">
        <v>1.1000000000000001</v>
      </c>
      <c r="J28" s="74">
        <v>0.3</v>
      </c>
      <c r="K28" s="74">
        <v>2.2999999999999998</v>
      </c>
      <c r="L28" s="74">
        <v>2.2000000000000002</v>
      </c>
      <c r="M28" s="74">
        <v>0</v>
      </c>
      <c r="N28" s="74">
        <v>13.5</v>
      </c>
      <c r="O28" s="74">
        <v>13.5</v>
      </c>
      <c r="P28" s="74">
        <v>0</v>
      </c>
      <c r="Q28" s="74">
        <v>0</v>
      </c>
      <c r="R28" s="74">
        <v>7.7</v>
      </c>
      <c r="S28" s="74">
        <v>1.4</v>
      </c>
      <c r="T28" s="74">
        <v>0</v>
      </c>
      <c r="U28" s="74">
        <v>0</v>
      </c>
      <c r="V28" s="74">
        <v>73.599999999999994</v>
      </c>
      <c r="W28" s="74">
        <v>0</v>
      </c>
      <c r="X28" s="74">
        <v>0</v>
      </c>
      <c r="Y28" s="74">
        <v>92</v>
      </c>
      <c r="Z28" s="74">
        <v>550</v>
      </c>
      <c r="AA28" s="74">
        <v>0</v>
      </c>
      <c r="AB28" s="74">
        <v>1.5</v>
      </c>
      <c r="AC28" s="74">
        <v>0.1</v>
      </c>
      <c r="AD28" s="74">
        <v>0.21</v>
      </c>
      <c r="AE28" s="74">
        <v>1</v>
      </c>
      <c r="AF28" s="74">
        <v>1.3</v>
      </c>
      <c r="AG28" s="74">
        <v>0.3</v>
      </c>
      <c r="AH28" s="74">
        <v>0.09</v>
      </c>
      <c r="AI28" s="74">
        <v>0</v>
      </c>
      <c r="AJ28" s="74">
        <v>29</v>
      </c>
      <c r="AK28" s="74">
        <v>0</v>
      </c>
      <c r="AL28" s="74">
        <v>3</v>
      </c>
      <c r="AM28" s="74">
        <v>15</v>
      </c>
      <c r="AN28" s="74">
        <v>280</v>
      </c>
      <c r="AO28" s="74">
        <v>370</v>
      </c>
      <c r="AP28" s="74">
        <v>20</v>
      </c>
      <c r="AQ28" s="74">
        <v>40</v>
      </c>
      <c r="AR28" s="74">
        <v>8.5</v>
      </c>
      <c r="AS28" s="74">
        <v>0.9</v>
      </c>
      <c r="AT28" s="72"/>
      <c r="AU28" s="72"/>
      <c r="AV28" s="72"/>
    </row>
    <row r="29" spans="1:48" ht="15.6">
      <c r="A29" s="71">
        <v>1190</v>
      </c>
      <c r="B29" s="72" t="s">
        <v>269</v>
      </c>
      <c r="C29" s="72" t="s">
        <v>223</v>
      </c>
      <c r="D29" s="72" t="s">
        <v>224</v>
      </c>
      <c r="E29" s="72" t="s">
        <v>270</v>
      </c>
      <c r="F29" s="74">
        <v>377</v>
      </c>
      <c r="G29" s="74">
        <v>1580</v>
      </c>
      <c r="H29" s="74">
        <v>15.2</v>
      </c>
      <c r="I29" s="74">
        <v>3.9</v>
      </c>
      <c r="J29" s="74">
        <v>1</v>
      </c>
      <c r="K29" s="74">
        <v>7.8</v>
      </c>
      <c r="L29" s="74">
        <v>7.5</v>
      </c>
      <c r="M29" s="74">
        <v>0</v>
      </c>
      <c r="N29" s="74">
        <v>46.4</v>
      </c>
      <c r="O29" s="74">
        <v>46.4</v>
      </c>
      <c r="P29" s="74">
        <v>0</v>
      </c>
      <c r="Q29" s="74">
        <v>0</v>
      </c>
      <c r="R29" s="74">
        <v>17.7</v>
      </c>
      <c r="S29" s="74">
        <v>4.9000000000000004</v>
      </c>
      <c r="T29" s="74">
        <v>0.1</v>
      </c>
      <c r="U29" s="74">
        <v>0</v>
      </c>
      <c r="V29" s="74">
        <v>9.3000000000000007</v>
      </c>
      <c r="W29" s="74">
        <v>0</v>
      </c>
      <c r="X29" s="74">
        <v>0</v>
      </c>
      <c r="Y29" s="74">
        <v>313</v>
      </c>
      <c r="Z29" s="74">
        <v>1876</v>
      </c>
      <c r="AA29" s="74">
        <v>0</v>
      </c>
      <c r="AB29" s="74">
        <v>9.15</v>
      </c>
      <c r="AC29" s="74">
        <v>0.1</v>
      </c>
      <c r="AD29" s="74">
        <v>0.32</v>
      </c>
      <c r="AE29" s="74">
        <v>1</v>
      </c>
      <c r="AF29" s="74">
        <v>1.2</v>
      </c>
      <c r="AG29" s="74">
        <v>0.2</v>
      </c>
      <c r="AH29" s="74">
        <v>0.38</v>
      </c>
      <c r="AI29" s="74">
        <v>0</v>
      </c>
      <c r="AJ29" s="74">
        <v>0</v>
      </c>
      <c r="AK29" s="74">
        <v>0</v>
      </c>
      <c r="AL29" s="74">
        <v>3</v>
      </c>
      <c r="AM29" s="74">
        <v>50</v>
      </c>
      <c r="AN29" s="74">
        <v>950</v>
      </c>
      <c r="AO29" s="74">
        <v>1280</v>
      </c>
      <c r="AP29" s="74">
        <v>70</v>
      </c>
      <c r="AQ29" s="74">
        <v>120</v>
      </c>
      <c r="AR29" s="74">
        <v>29</v>
      </c>
      <c r="AS29" s="74">
        <v>3.2</v>
      </c>
      <c r="AT29" s="72"/>
      <c r="AU29" s="72"/>
      <c r="AV29" s="72"/>
    </row>
    <row r="30" spans="1:48" ht="15.6">
      <c r="A30" s="71">
        <v>584</v>
      </c>
      <c r="B30" s="72" t="s">
        <v>271</v>
      </c>
      <c r="C30" s="72" t="s">
        <v>211</v>
      </c>
      <c r="D30" s="72" t="s">
        <v>229</v>
      </c>
      <c r="E30" s="72" t="s">
        <v>272</v>
      </c>
      <c r="F30" s="74">
        <v>15</v>
      </c>
      <c r="G30" s="74">
        <v>62</v>
      </c>
      <c r="H30" s="74">
        <v>0.2</v>
      </c>
      <c r="I30" s="74">
        <v>0</v>
      </c>
      <c r="J30" s="74">
        <v>0</v>
      </c>
      <c r="K30" s="74">
        <v>0.1</v>
      </c>
      <c r="L30" s="74">
        <v>0</v>
      </c>
      <c r="M30" s="74">
        <v>0</v>
      </c>
      <c r="N30" s="74">
        <v>0.8</v>
      </c>
      <c r="O30" s="74">
        <v>0.8</v>
      </c>
      <c r="P30" s="74">
        <v>0</v>
      </c>
      <c r="Q30" s="74">
        <v>0</v>
      </c>
      <c r="R30" s="74">
        <v>1.3</v>
      </c>
      <c r="S30" s="74">
        <v>1.8</v>
      </c>
      <c r="T30" s="74">
        <v>0</v>
      </c>
      <c r="U30" s="74">
        <v>0</v>
      </c>
      <c r="V30" s="74">
        <v>95.9</v>
      </c>
      <c r="W30" s="74">
        <v>0</v>
      </c>
      <c r="X30" s="74">
        <v>0</v>
      </c>
      <c r="Y30" s="74">
        <v>115</v>
      </c>
      <c r="Z30" s="74">
        <v>688</v>
      </c>
      <c r="AA30" s="74">
        <v>0</v>
      </c>
      <c r="AB30" s="74">
        <v>0.6</v>
      </c>
      <c r="AC30" s="74">
        <v>0.06</v>
      </c>
      <c r="AD30" s="74">
        <v>0.02</v>
      </c>
      <c r="AE30" s="74">
        <v>0.4</v>
      </c>
      <c r="AF30" s="74">
        <v>0.5</v>
      </c>
      <c r="AG30" s="74">
        <v>0.1</v>
      </c>
      <c r="AH30" s="74">
        <v>0.04</v>
      </c>
      <c r="AI30" s="74">
        <v>0</v>
      </c>
      <c r="AJ30" s="74">
        <v>4</v>
      </c>
      <c r="AK30" s="74">
        <v>55</v>
      </c>
      <c r="AL30" s="74">
        <v>0.65</v>
      </c>
      <c r="AM30" s="74">
        <v>3</v>
      </c>
      <c r="AN30" s="74">
        <v>310</v>
      </c>
      <c r="AO30" s="74">
        <v>70</v>
      </c>
      <c r="AP30" s="74">
        <v>46</v>
      </c>
      <c r="AQ30" s="74">
        <v>22</v>
      </c>
      <c r="AR30" s="74">
        <v>1.5</v>
      </c>
      <c r="AS30" s="74">
        <v>0.4</v>
      </c>
      <c r="AT30" s="72"/>
      <c r="AU30" s="72">
        <v>2.2000000000000002</v>
      </c>
      <c r="AV30" s="72"/>
    </row>
    <row r="31" spans="1:48" ht="15.6">
      <c r="A31" s="71">
        <v>1900000024</v>
      </c>
      <c r="B31" s="72" t="s">
        <v>273</v>
      </c>
      <c r="C31" s="72" t="s">
        <v>211</v>
      </c>
      <c r="D31" s="72" t="s">
        <v>229</v>
      </c>
      <c r="E31" s="72" t="s">
        <v>272</v>
      </c>
      <c r="F31" s="74">
        <v>15</v>
      </c>
      <c r="G31" s="74">
        <v>61</v>
      </c>
      <c r="H31" s="74">
        <v>0.2</v>
      </c>
      <c r="I31" s="74">
        <v>0</v>
      </c>
      <c r="J31" s="74">
        <v>0</v>
      </c>
      <c r="K31" s="74">
        <v>0.1</v>
      </c>
      <c r="L31" s="74">
        <v>0</v>
      </c>
      <c r="M31" s="74">
        <v>0</v>
      </c>
      <c r="N31" s="74">
        <v>1.4</v>
      </c>
      <c r="O31" s="74">
        <v>0.5</v>
      </c>
      <c r="P31" s="74">
        <v>0</v>
      </c>
      <c r="Q31" s="74">
        <v>0</v>
      </c>
      <c r="R31" s="74">
        <v>0.9</v>
      </c>
      <c r="S31" s="74">
        <v>1.3</v>
      </c>
      <c r="T31" s="74">
        <v>0.1</v>
      </c>
      <c r="U31" s="74">
        <v>0</v>
      </c>
      <c r="V31" s="74">
        <v>95.6</v>
      </c>
      <c r="W31" s="74">
        <v>0</v>
      </c>
      <c r="X31" s="74">
        <v>0</v>
      </c>
      <c r="Y31" s="74">
        <v>751</v>
      </c>
      <c r="Z31" s="74">
        <v>4495</v>
      </c>
      <c r="AA31" s="74">
        <v>0</v>
      </c>
      <c r="AB31" s="74">
        <v>0.15</v>
      </c>
      <c r="AC31" s="74">
        <v>0.06</v>
      </c>
      <c r="AD31" s="74">
        <v>0.08</v>
      </c>
      <c r="AE31" s="74">
        <v>0.32</v>
      </c>
      <c r="AF31" s="74">
        <v>0.42</v>
      </c>
      <c r="AG31" s="74">
        <v>0.1</v>
      </c>
      <c r="AH31" s="74">
        <v>0.1</v>
      </c>
      <c r="AI31" s="74">
        <v>0</v>
      </c>
      <c r="AJ31" s="74">
        <v>3.7</v>
      </c>
      <c r="AK31" s="74">
        <v>36</v>
      </c>
      <c r="AL31" s="74">
        <v>0.55000000000000004</v>
      </c>
      <c r="AM31" s="74">
        <v>25</v>
      </c>
      <c r="AN31" s="74">
        <v>190</v>
      </c>
      <c r="AO31" s="74">
        <v>33</v>
      </c>
      <c r="AP31" s="74">
        <v>28</v>
      </c>
      <c r="AQ31" s="74">
        <v>12</v>
      </c>
      <c r="AR31" s="74">
        <v>1.2</v>
      </c>
      <c r="AS31" s="74">
        <v>0.2</v>
      </c>
      <c r="AT31" s="72">
        <v>1.5</v>
      </c>
      <c r="AU31" s="72">
        <v>2.5</v>
      </c>
      <c r="AV31" s="72"/>
    </row>
    <row r="32" spans="1:48" ht="15.6">
      <c r="A32" s="71">
        <v>339</v>
      </c>
      <c r="B32" s="72" t="s">
        <v>274</v>
      </c>
      <c r="C32" s="72" t="s">
        <v>275</v>
      </c>
      <c r="D32" s="72" t="s">
        <v>276</v>
      </c>
      <c r="E32" s="72" t="s">
        <v>277</v>
      </c>
      <c r="F32" s="74">
        <v>269</v>
      </c>
      <c r="G32" s="74">
        <v>1130</v>
      </c>
      <c r="H32" s="74">
        <v>14</v>
      </c>
      <c r="I32" s="74">
        <v>4.0999999999999996</v>
      </c>
      <c r="J32" s="74">
        <v>5.0999999999999996</v>
      </c>
      <c r="K32" s="74">
        <v>3.2</v>
      </c>
      <c r="L32" s="74">
        <v>2.9</v>
      </c>
      <c r="M32" s="74">
        <v>0</v>
      </c>
      <c r="N32" s="74">
        <v>26.8</v>
      </c>
      <c r="O32" s="74">
        <v>1</v>
      </c>
      <c r="P32" s="74">
        <v>0</v>
      </c>
      <c r="Q32" s="74">
        <v>25.8</v>
      </c>
      <c r="R32" s="74">
        <v>1.4</v>
      </c>
      <c r="S32" s="74">
        <v>8.3000000000000007</v>
      </c>
      <c r="T32" s="74">
        <v>1.5</v>
      </c>
      <c r="U32" s="74">
        <v>0</v>
      </c>
      <c r="V32" s="74">
        <v>48.9</v>
      </c>
      <c r="W32" s="74">
        <v>0</v>
      </c>
      <c r="X32" s="74">
        <v>31</v>
      </c>
      <c r="Y32" s="74">
        <v>0</v>
      </c>
      <c r="Z32" s="74">
        <v>0</v>
      </c>
      <c r="AA32" s="74">
        <v>0</v>
      </c>
      <c r="AB32" s="74">
        <v>0.3</v>
      </c>
      <c r="AC32" s="74">
        <v>0.02</v>
      </c>
      <c r="AD32" s="74">
        <v>7.0000000000000007E-2</v>
      </c>
      <c r="AE32" s="74">
        <v>1.9</v>
      </c>
      <c r="AF32" s="74">
        <v>3.2</v>
      </c>
      <c r="AG32" s="74">
        <v>1.3</v>
      </c>
      <c r="AH32" s="74">
        <v>0.02</v>
      </c>
      <c r="AI32" s="74">
        <v>0.7</v>
      </c>
      <c r="AJ32" s="74">
        <v>0</v>
      </c>
      <c r="AK32" s="74">
        <v>0.7</v>
      </c>
      <c r="AL32" s="74">
        <v>2</v>
      </c>
      <c r="AM32" s="74">
        <v>590</v>
      </c>
      <c r="AN32" s="74">
        <v>76</v>
      </c>
      <c r="AO32" s="74">
        <v>20</v>
      </c>
      <c r="AP32" s="74">
        <v>51</v>
      </c>
      <c r="AQ32" s="74">
        <v>16</v>
      </c>
      <c r="AR32" s="74">
        <v>0.3</v>
      </c>
      <c r="AS32" s="74">
        <v>1.1000000000000001</v>
      </c>
      <c r="AT32" s="72"/>
      <c r="AU32" s="72">
        <v>13</v>
      </c>
      <c r="AV32" s="72"/>
    </row>
    <row r="33" spans="1:48" ht="15.6">
      <c r="A33" s="71">
        <v>338</v>
      </c>
      <c r="B33" s="72" t="s">
        <v>278</v>
      </c>
      <c r="C33" s="72" t="s">
        <v>275</v>
      </c>
      <c r="D33" s="72" t="s">
        <v>276</v>
      </c>
      <c r="E33" s="72" t="s">
        <v>277</v>
      </c>
      <c r="F33" s="74">
        <v>309</v>
      </c>
      <c r="G33" s="74">
        <v>1290</v>
      </c>
      <c r="H33" s="74">
        <v>18.100000000000001</v>
      </c>
      <c r="I33" s="74">
        <v>5.2</v>
      </c>
      <c r="J33" s="74">
        <v>6.6</v>
      </c>
      <c r="K33" s="74">
        <v>4.0999999999999996</v>
      </c>
      <c r="L33" s="74">
        <v>3.7</v>
      </c>
      <c r="M33" s="74">
        <v>0.1</v>
      </c>
      <c r="N33" s="74">
        <v>27.4</v>
      </c>
      <c r="O33" s="74">
        <v>1</v>
      </c>
      <c r="P33" s="74">
        <v>0</v>
      </c>
      <c r="Q33" s="74">
        <v>26.4</v>
      </c>
      <c r="R33" s="74">
        <v>1.4</v>
      </c>
      <c r="S33" s="74">
        <v>8.3000000000000007</v>
      </c>
      <c r="T33" s="74">
        <v>1.7</v>
      </c>
      <c r="U33" s="74">
        <v>0</v>
      </c>
      <c r="V33" s="74">
        <v>43.8</v>
      </c>
      <c r="W33" s="74">
        <v>0</v>
      </c>
      <c r="X33" s="74">
        <v>32</v>
      </c>
      <c r="Y33" s="74">
        <v>0</v>
      </c>
      <c r="Z33" s="74">
        <v>0</v>
      </c>
      <c r="AA33" s="74">
        <v>0</v>
      </c>
      <c r="AB33" s="74">
        <v>0.3</v>
      </c>
      <c r="AC33" s="74">
        <v>0.02</v>
      </c>
      <c r="AD33" s="74">
        <v>7.0000000000000007E-2</v>
      </c>
      <c r="AE33" s="74">
        <v>2.4</v>
      </c>
      <c r="AF33" s="74">
        <v>3.7</v>
      </c>
      <c r="AG33" s="74">
        <v>1.3</v>
      </c>
      <c r="AH33" s="74">
        <v>0.03</v>
      </c>
      <c r="AI33" s="74">
        <v>1</v>
      </c>
      <c r="AJ33" s="74">
        <v>0</v>
      </c>
      <c r="AK33" s="74">
        <v>1</v>
      </c>
      <c r="AL33" s="74">
        <v>2.4</v>
      </c>
      <c r="AM33" s="74">
        <v>670</v>
      </c>
      <c r="AN33" s="74">
        <v>86</v>
      </c>
      <c r="AO33" s="74">
        <v>19</v>
      </c>
      <c r="AP33" s="74">
        <v>52</v>
      </c>
      <c r="AQ33" s="74">
        <v>16</v>
      </c>
      <c r="AR33" s="74">
        <v>0.3</v>
      </c>
      <c r="AS33" s="74">
        <v>1.1000000000000001</v>
      </c>
      <c r="AT33" s="72"/>
      <c r="AU33" s="72"/>
      <c r="AV33" s="72"/>
    </row>
    <row r="34" spans="1:48" ht="15.6">
      <c r="A34" s="71">
        <v>340</v>
      </c>
      <c r="B34" s="72" t="s">
        <v>279</v>
      </c>
      <c r="C34" s="72" t="s">
        <v>275</v>
      </c>
      <c r="D34" s="72" t="s">
        <v>276</v>
      </c>
      <c r="E34" s="72" t="s">
        <v>277</v>
      </c>
      <c r="F34" s="74">
        <v>302</v>
      </c>
      <c r="G34" s="74">
        <v>1260</v>
      </c>
      <c r="H34" s="74">
        <v>17</v>
      </c>
      <c r="I34" s="74">
        <v>4.9000000000000004</v>
      </c>
      <c r="J34" s="74">
        <v>6.2</v>
      </c>
      <c r="K34" s="74">
        <v>3.9</v>
      </c>
      <c r="L34" s="74">
        <v>3.5</v>
      </c>
      <c r="M34" s="74">
        <v>0.1</v>
      </c>
      <c r="N34" s="74">
        <v>28.5</v>
      </c>
      <c r="O34" s="74">
        <v>1</v>
      </c>
      <c r="P34" s="74">
        <v>0</v>
      </c>
      <c r="Q34" s="74">
        <v>27.5</v>
      </c>
      <c r="R34" s="74">
        <v>1.5</v>
      </c>
      <c r="S34" s="74">
        <v>8.1</v>
      </c>
      <c r="T34" s="74">
        <v>1.7</v>
      </c>
      <c r="U34" s="74">
        <v>0</v>
      </c>
      <c r="V34" s="74">
        <v>44.1</v>
      </c>
      <c r="W34" s="74">
        <v>0</v>
      </c>
      <c r="X34" s="74">
        <v>33</v>
      </c>
      <c r="Y34" s="74">
        <v>0</v>
      </c>
      <c r="Z34" s="74">
        <v>0</v>
      </c>
      <c r="AA34" s="74">
        <v>0</v>
      </c>
      <c r="AB34" s="74">
        <v>0.3</v>
      </c>
      <c r="AC34" s="74">
        <v>0.02</v>
      </c>
      <c r="AD34" s="74">
        <v>7.0000000000000007E-2</v>
      </c>
      <c r="AE34" s="74">
        <v>2.1</v>
      </c>
      <c r="AF34" s="74">
        <v>3.5</v>
      </c>
      <c r="AG34" s="74">
        <v>1.4</v>
      </c>
      <c r="AH34" s="74">
        <v>0.02</v>
      </c>
      <c r="AI34" s="74">
        <v>0.9</v>
      </c>
      <c r="AJ34" s="74">
        <v>0</v>
      </c>
      <c r="AK34" s="74">
        <v>0.9</v>
      </c>
      <c r="AL34" s="74">
        <v>2.2999999999999998</v>
      </c>
      <c r="AM34" s="74">
        <v>700</v>
      </c>
      <c r="AN34" s="74">
        <v>90</v>
      </c>
      <c r="AO34" s="74">
        <v>20</v>
      </c>
      <c r="AP34" s="74">
        <v>54</v>
      </c>
      <c r="AQ34" s="74">
        <v>17</v>
      </c>
      <c r="AR34" s="74">
        <v>0.3</v>
      </c>
      <c r="AS34" s="74">
        <v>1.2</v>
      </c>
      <c r="AT34" s="72"/>
      <c r="AU34" s="72">
        <v>13</v>
      </c>
      <c r="AV34" s="72"/>
    </row>
    <row r="35" spans="1:48" ht="15.6">
      <c r="A35" s="71">
        <v>8</v>
      </c>
      <c r="B35" s="72" t="s">
        <v>280</v>
      </c>
      <c r="C35" s="72" t="s">
        <v>211</v>
      </c>
      <c r="D35" s="72" t="s">
        <v>281</v>
      </c>
      <c r="E35" s="72" t="s">
        <v>282</v>
      </c>
      <c r="F35" s="74">
        <v>72</v>
      </c>
      <c r="G35" s="74">
        <v>303</v>
      </c>
      <c r="H35" s="74">
        <v>0.6</v>
      </c>
      <c r="I35" s="74">
        <v>0.1</v>
      </c>
      <c r="J35" s="74">
        <v>0</v>
      </c>
      <c r="K35" s="74">
        <v>0.3</v>
      </c>
      <c r="L35" s="74">
        <v>0.3</v>
      </c>
      <c r="M35" s="74">
        <v>0</v>
      </c>
      <c r="N35" s="74">
        <v>11.3</v>
      </c>
      <c r="O35" s="74">
        <v>1.3</v>
      </c>
      <c r="P35" s="74">
        <v>0</v>
      </c>
      <c r="Q35" s="74">
        <v>10</v>
      </c>
      <c r="R35" s="74">
        <v>3</v>
      </c>
      <c r="S35" s="74">
        <v>3.8</v>
      </c>
      <c r="T35" s="74">
        <v>0</v>
      </c>
      <c r="U35" s="74">
        <v>0</v>
      </c>
      <c r="V35" s="74">
        <v>79.8</v>
      </c>
      <c r="W35" s="74">
        <v>0</v>
      </c>
      <c r="X35" s="74">
        <v>0</v>
      </c>
      <c r="Y35" s="74">
        <v>0</v>
      </c>
      <c r="Z35" s="74">
        <v>0</v>
      </c>
      <c r="AA35" s="74">
        <v>0</v>
      </c>
      <c r="AB35" s="74">
        <v>0.01</v>
      </c>
      <c r="AC35" s="74">
        <v>0.21</v>
      </c>
      <c r="AD35" s="74">
        <v>0.02</v>
      </c>
      <c r="AE35" s="74">
        <v>0.6</v>
      </c>
      <c r="AF35" s="74">
        <v>1.4</v>
      </c>
      <c r="AG35" s="74">
        <v>0.8</v>
      </c>
      <c r="AH35" s="74">
        <v>0.38</v>
      </c>
      <c r="AI35" s="74">
        <v>0</v>
      </c>
      <c r="AJ35" s="74">
        <v>17</v>
      </c>
      <c r="AK35" s="74">
        <v>3</v>
      </c>
      <c r="AL35" s="74">
        <v>1</v>
      </c>
      <c r="AM35" s="74">
        <v>10</v>
      </c>
      <c r="AN35" s="74">
        <v>350</v>
      </c>
      <c r="AO35" s="74">
        <v>17</v>
      </c>
      <c r="AP35" s="74">
        <v>86</v>
      </c>
      <c r="AQ35" s="74">
        <v>17</v>
      </c>
      <c r="AR35" s="74">
        <v>0.8</v>
      </c>
      <c r="AS35" s="74">
        <v>0.7</v>
      </c>
      <c r="AT35" s="72"/>
      <c r="AU35" s="72"/>
      <c r="AV35" s="72"/>
    </row>
    <row r="36" spans="1:48" ht="15.6">
      <c r="A36" s="71">
        <v>9</v>
      </c>
      <c r="B36" s="72" t="s">
        <v>283</v>
      </c>
      <c r="C36" s="72" t="s">
        <v>211</v>
      </c>
      <c r="D36" s="72" t="s">
        <v>212</v>
      </c>
      <c r="E36" s="72" t="s">
        <v>284</v>
      </c>
      <c r="F36" s="74">
        <v>310</v>
      </c>
      <c r="G36" s="74">
        <v>1310</v>
      </c>
      <c r="H36" s="74">
        <v>1.2</v>
      </c>
      <c r="I36" s="74">
        <v>0.2</v>
      </c>
      <c r="J36" s="74">
        <v>0</v>
      </c>
      <c r="K36" s="74">
        <v>0.6</v>
      </c>
      <c r="L36" s="74">
        <v>0.6</v>
      </c>
      <c r="M36" s="74">
        <v>0</v>
      </c>
      <c r="N36" s="74">
        <v>52.3</v>
      </c>
      <c r="O36" s="74">
        <v>6</v>
      </c>
      <c r="P36" s="74">
        <v>0</v>
      </c>
      <c r="Q36" s="74">
        <v>46.3</v>
      </c>
      <c r="R36" s="74">
        <v>10</v>
      </c>
      <c r="S36" s="74">
        <v>17.600000000000001</v>
      </c>
      <c r="T36" s="74">
        <v>0.1</v>
      </c>
      <c r="U36" s="74">
        <v>0</v>
      </c>
      <c r="V36" s="74">
        <v>6.5</v>
      </c>
      <c r="W36" s="74">
        <v>0</v>
      </c>
      <c r="X36" s="74">
        <v>0</v>
      </c>
      <c r="Y36" s="74">
        <v>0</v>
      </c>
      <c r="Z36" s="74">
        <v>0</v>
      </c>
      <c r="AA36" s="74">
        <v>0</v>
      </c>
      <c r="AB36" s="74">
        <v>0.03</v>
      </c>
      <c r="AC36" s="74">
        <v>0.47</v>
      </c>
      <c r="AD36" s="74">
        <v>0.09</v>
      </c>
      <c r="AE36" s="74">
        <v>0.7</v>
      </c>
      <c r="AF36" s="74">
        <v>4.5</v>
      </c>
      <c r="AG36" s="74">
        <v>3.8</v>
      </c>
      <c r="AH36" s="74">
        <v>0.99</v>
      </c>
      <c r="AI36" s="74">
        <v>0</v>
      </c>
      <c r="AJ36" s="74">
        <v>0</v>
      </c>
      <c r="AK36" s="74">
        <v>0</v>
      </c>
      <c r="AL36" s="74">
        <v>3.3</v>
      </c>
      <c r="AM36" s="74">
        <v>23</v>
      </c>
      <c r="AN36" s="74">
        <v>1230</v>
      </c>
      <c r="AO36" s="74">
        <v>73</v>
      </c>
      <c r="AP36" s="74">
        <v>320</v>
      </c>
      <c r="AQ36" s="74">
        <v>60</v>
      </c>
      <c r="AR36" s="74">
        <v>3.3</v>
      </c>
      <c r="AS36" s="74">
        <v>2.6</v>
      </c>
      <c r="AT36" s="72"/>
      <c r="AU36" s="72"/>
      <c r="AV36" s="72"/>
    </row>
    <row r="37" spans="1:48" ht="15.6">
      <c r="A37" s="71">
        <v>581</v>
      </c>
      <c r="B37" s="72" t="s">
        <v>285</v>
      </c>
      <c r="C37" s="72" t="s">
        <v>211</v>
      </c>
      <c r="D37" s="72" t="s">
        <v>263</v>
      </c>
      <c r="E37" s="72" t="s">
        <v>286</v>
      </c>
      <c r="F37" s="74">
        <v>26</v>
      </c>
      <c r="G37" s="74">
        <v>110</v>
      </c>
      <c r="H37" s="74">
        <v>0.3</v>
      </c>
      <c r="I37" s="74">
        <v>0.1</v>
      </c>
      <c r="J37" s="74">
        <v>0</v>
      </c>
      <c r="K37" s="74">
        <v>0.2</v>
      </c>
      <c r="L37" s="74">
        <v>0.1</v>
      </c>
      <c r="M37" s="74">
        <v>0</v>
      </c>
      <c r="N37" s="74">
        <v>2.9</v>
      </c>
      <c r="O37" s="74">
        <v>2.2000000000000002</v>
      </c>
      <c r="P37" s="74">
        <v>0.4</v>
      </c>
      <c r="Q37" s="74">
        <v>0.3</v>
      </c>
      <c r="R37" s="74">
        <v>2.4</v>
      </c>
      <c r="S37" s="74">
        <v>1.8</v>
      </c>
      <c r="T37" s="74">
        <v>0</v>
      </c>
      <c r="U37" s="74">
        <v>0</v>
      </c>
      <c r="V37" s="74">
        <v>91</v>
      </c>
      <c r="W37" s="74">
        <v>0</v>
      </c>
      <c r="X37" s="74">
        <v>0</v>
      </c>
      <c r="Y37" s="74">
        <v>124</v>
      </c>
      <c r="Z37" s="74">
        <v>745</v>
      </c>
      <c r="AA37" s="74">
        <v>0</v>
      </c>
      <c r="AB37" s="74">
        <v>0.67</v>
      </c>
      <c r="AC37" s="74">
        <v>0.28999999999999998</v>
      </c>
      <c r="AD37" s="74">
        <v>0.05</v>
      </c>
      <c r="AE37" s="74">
        <v>0.4</v>
      </c>
      <c r="AF37" s="74">
        <v>0.6</v>
      </c>
      <c r="AG37" s="74">
        <v>0.2</v>
      </c>
      <c r="AH37" s="74">
        <v>0.48</v>
      </c>
      <c r="AI37" s="74">
        <v>0</v>
      </c>
      <c r="AJ37" s="74">
        <v>20</v>
      </c>
      <c r="AK37" s="74">
        <v>87</v>
      </c>
      <c r="AL37" s="74">
        <v>0.86</v>
      </c>
      <c r="AM37" s="74">
        <v>4</v>
      </c>
      <c r="AN37" s="74">
        <v>240</v>
      </c>
      <c r="AO37" s="74">
        <v>24</v>
      </c>
      <c r="AP37" s="74">
        <v>44</v>
      </c>
      <c r="AQ37" s="74">
        <v>11</v>
      </c>
      <c r="AR37" s="74">
        <v>1</v>
      </c>
      <c r="AS37" s="74">
        <v>0.2</v>
      </c>
      <c r="AT37" s="72"/>
      <c r="AU37" s="72"/>
      <c r="AV37" s="72"/>
    </row>
    <row r="38" spans="1:48" ht="15.6">
      <c r="A38" s="71">
        <v>1035</v>
      </c>
      <c r="B38" s="72" t="s">
        <v>287</v>
      </c>
      <c r="C38" s="72" t="s">
        <v>232</v>
      </c>
      <c r="D38" s="72" t="s">
        <v>233</v>
      </c>
      <c r="E38" s="72" t="s">
        <v>234</v>
      </c>
      <c r="F38" s="74">
        <v>234</v>
      </c>
      <c r="G38" s="74">
        <v>983</v>
      </c>
      <c r="H38" s="74">
        <v>8.9</v>
      </c>
      <c r="I38" s="74">
        <v>2.8</v>
      </c>
      <c r="J38" s="74">
        <v>3.6</v>
      </c>
      <c r="K38" s="74">
        <v>1.3</v>
      </c>
      <c r="L38" s="74">
        <v>1.21</v>
      </c>
      <c r="M38" s="74">
        <v>0.1</v>
      </c>
      <c r="N38" s="74">
        <v>29.2</v>
      </c>
      <c r="O38" s="74">
        <v>2.2000000000000002</v>
      </c>
      <c r="P38" s="74">
        <v>0.2</v>
      </c>
      <c r="Q38" s="74">
        <v>26.8</v>
      </c>
      <c r="R38" s="74">
        <v>2.2000000000000002</v>
      </c>
      <c r="S38" s="74">
        <v>8</v>
      </c>
      <c r="T38" s="74">
        <v>0.9</v>
      </c>
      <c r="U38" s="74">
        <v>0</v>
      </c>
      <c r="V38" s="74">
        <v>49.7</v>
      </c>
      <c r="W38" s="74">
        <v>0.3</v>
      </c>
      <c r="X38" s="74">
        <v>75</v>
      </c>
      <c r="Y38" s="74">
        <v>55</v>
      </c>
      <c r="Z38" s="74">
        <v>111</v>
      </c>
      <c r="AA38" s="74">
        <v>0.4</v>
      </c>
      <c r="AB38" s="74">
        <v>0.6</v>
      </c>
      <c r="AC38" s="74">
        <v>0.16</v>
      </c>
      <c r="AD38" s="74">
        <v>0.18</v>
      </c>
      <c r="AE38" s="74">
        <v>1.5</v>
      </c>
      <c r="AF38" s="74">
        <v>3.27</v>
      </c>
      <c r="AG38" s="74">
        <v>1.73</v>
      </c>
      <c r="AH38" s="74">
        <v>0.2</v>
      </c>
      <c r="AI38" s="74">
        <v>0.26</v>
      </c>
      <c r="AJ38" s="74">
        <v>12.6</v>
      </c>
      <c r="AK38" s="74">
        <v>30</v>
      </c>
      <c r="AL38" s="74">
        <v>1.69</v>
      </c>
      <c r="AM38" s="74">
        <v>370</v>
      </c>
      <c r="AN38" s="74">
        <v>210</v>
      </c>
      <c r="AO38" s="74">
        <v>54</v>
      </c>
      <c r="AP38" s="74">
        <v>140</v>
      </c>
      <c r="AQ38" s="74">
        <v>25</v>
      </c>
      <c r="AR38" s="74">
        <v>1.6</v>
      </c>
      <c r="AS38" s="74">
        <v>1</v>
      </c>
      <c r="AT38" s="72"/>
      <c r="AU38" s="72"/>
      <c r="AV38" s="72"/>
    </row>
    <row r="39" spans="1:48" ht="15.6">
      <c r="A39" s="71">
        <v>1036</v>
      </c>
      <c r="B39" s="72" t="s">
        <v>288</v>
      </c>
      <c r="C39" s="72" t="s">
        <v>232</v>
      </c>
      <c r="D39" s="72" t="s">
        <v>233</v>
      </c>
      <c r="E39" s="72" t="s">
        <v>234</v>
      </c>
      <c r="F39" s="74">
        <v>252</v>
      </c>
      <c r="G39" s="74">
        <v>1050</v>
      </c>
      <c r="H39" s="74">
        <v>17.399999999999999</v>
      </c>
      <c r="I39" s="74">
        <v>7.1</v>
      </c>
      <c r="J39" s="74">
        <v>6.7</v>
      </c>
      <c r="K39" s="74">
        <v>1</v>
      </c>
      <c r="L39" s="74">
        <v>0.94199999999999995</v>
      </c>
      <c r="M39" s="74">
        <v>0.6</v>
      </c>
      <c r="N39" s="74">
        <v>6.4</v>
      </c>
      <c r="O39" s="74">
        <v>1.1000000000000001</v>
      </c>
      <c r="P39" s="74">
        <v>0.2</v>
      </c>
      <c r="Q39" s="74">
        <v>5.0999999999999996</v>
      </c>
      <c r="R39" s="74">
        <v>0.7</v>
      </c>
      <c r="S39" s="74">
        <v>17</v>
      </c>
      <c r="T39" s="74">
        <v>0.9</v>
      </c>
      <c r="U39" s="74">
        <v>0</v>
      </c>
      <c r="V39" s="74">
        <v>56.2</v>
      </c>
      <c r="W39" s="74">
        <v>0</v>
      </c>
      <c r="X39" s="74">
        <v>95</v>
      </c>
      <c r="Y39" s="74">
        <v>71</v>
      </c>
      <c r="Z39" s="74">
        <v>149</v>
      </c>
      <c r="AA39" s="74">
        <v>0.5</v>
      </c>
      <c r="AB39" s="74">
        <v>0.54</v>
      </c>
      <c r="AC39" s="74">
        <v>0.12</v>
      </c>
      <c r="AD39" s="74">
        <v>0.2</v>
      </c>
      <c r="AE39" s="74">
        <v>2.9</v>
      </c>
      <c r="AF39" s="74">
        <v>6.61</v>
      </c>
      <c r="AG39" s="74">
        <v>3.66</v>
      </c>
      <c r="AH39" s="74">
        <v>0.41</v>
      </c>
      <c r="AI39" s="74">
        <v>1.5</v>
      </c>
      <c r="AJ39" s="74">
        <v>11.2</v>
      </c>
      <c r="AK39" s="74">
        <v>28</v>
      </c>
      <c r="AL39" s="74">
        <v>1.99</v>
      </c>
      <c r="AM39" s="74">
        <v>370</v>
      </c>
      <c r="AN39" s="74">
        <v>310</v>
      </c>
      <c r="AO39" s="74">
        <v>44</v>
      </c>
      <c r="AP39" s="74">
        <v>220</v>
      </c>
      <c r="AQ39" s="74">
        <v>24</v>
      </c>
      <c r="AR39" s="74">
        <v>1.1000000000000001</v>
      </c>
      <c r="AS39" s="74">
        <v>2.5</v>
      </c>
      <c r="AT39" s="72"/>
      <c r="AU39" s="72"/>
      <c r="AV39" s="72"/>
    </row>
    <row r="40" spans="1:48" ht="15.6">
      <c r="A40" s="71">
        <v>373</v>
      </c>
      <c r="B40" s="72" t="s">
        <v>289</v>
      </c>
      <c r="C40" s="72" t="s">
        <v>232</v>
      </c>
      <c r="D40" s="72" t="s">
        <v>233</v>
      </c>
      <c r="E40" s="72" t="s">
        <v>234</v>
      </c>
      <c r="F40" s="74">
        <v>243</v>
      </c>
      <c r="G40" s="74">
        <v>1010</v>
      </c>
      <c r="H40" s="74">
        <v>16.7</v>
      </c>
      <c r="I40" s="74">
        <v>6.9</v>
      </c>
      <c r="J40" s="74">
        <v>5.5</v>
      </c>
      <c r="K40" s="74">
        <v>2.7</v>
      </c>
      <c r="L40" s="74">
        <v>2.42</v>
      </c>
      <c r="M40" s="74">
        <v>0.3</v>
      </c>
      <c r="N40" s="74">
        <v>3.8</v>
      </c>
      <c r="O40" s="74">
        <v>1.2</v>
      </c>
      <c r="P40" s="74">
        <v>0</v>
      </c>
      <c r="Q40" s="74">
        <v>2.6</v>
      </c>
      <c r="R40" s="74">
        <v>0.2</v>
      </c>
      <c r="S40" s="74">
        <v>19.2</v>
      </c>
      <c r="T40" s="74">
        <v>1.9</v>
      </c>
      <c r="U40" s="74">
        <v>0</v>
      </c>
      <c r="V40" s="74">
        <v>57</v>
      </c>
      <c r="W40" s="74">
        <v>0</v>
      </c>
      <c r="X40" s="74">
        <v>100</v>
      </c>
      <c r="Y40" s="74">
        <v>70</v>
      </c>
      <c r="Z40" s="74">
        <v>32</v>
      </c>
      <c r="AA40" s="74">
        <v>0.6</v>
      </c>
      <c r="AB40" s="74">
        <v>0.34</v>
      </c>
      <c r="AC40" s="74">
        <v>0.13</v>
      </c>
      <c r="AD40" s="74">
        <v>0.2</v>
      </c>
      <c r="AE40" s="74">
        <v>3</v>
      </c>
      <c r="AF40" s="74">
        <v>8.2100000000000009</v>
      </c>
      <c r="AG40" s="74">
        <v>4.16</v>
      </c>
      <c r="AH40" s="74">
        <v>0.23</v>
      </c>
      <c r="AI40" s="74">
        <v>1.1000000000000001</v>
      </c>
      <c r="AJ40" s="74">
        <v>0.2</v>
      </c>
      <c r="AK40" s="74">
        <v>8.6999999999999993</v>
      </c>
      <c r="AL40" s="74">
        <v>2.85</v>
      </c>
      <c r="AM40" s="74">
        <v>770</v>
      </c>
      <c r="AN40" s="74">
        <v>240</v>
      </c>
      <c r="AO40" s="74">
        <v>39</v>
      </c>
      <c r="AP40" s="74">
        <v>200</v>
      </c>
      <c r="AQ40" s="74">
        <v>22</v>
      </c>
      <c r="AR40" s="74">
        <v>1.4</v>
      </c>
      <c r="AS40" s="74">
        <v>3.7</v>
      </c>
      <c r="AT40" s="72"/>
      <c r="AU40" s="72"/>
      <c r="AV40" s="72"/>
    </row>
    <row r="41" spans="1:48" ht="15.6">
      <c r="A41" s="71">
        <v>908</v>
      </c>
      <c r="B41" s="72" t="s">
        <v>290</v>
      </c>
      <c r="C41" s="72" t="s">
        <v>218</v>
      </c>
      <c r="D41" s="72" t="s">
        <v>291</v>
      </c>
      <c r="E41" s="72" t="s">
        <v>292</v>
      </c>
      <c r="F41" s="74">
        <v>131</v>
      </c>
      <c r="G41" s="74">
        <v>553</v>
      </c>
      <c r="H41" s="74">
        <v>1.8</v>
      </c>
      <c r="I41" s="74">
        <v>0.4</v>
      </c>
      <c r="J41" s="74">
        <v>0.2</v>
      </c>
      <c r="K41" s="74">
        <v>0.4</v>
      </c>
      <c r="L41" s="74">
        <v>0</v>
      </c>
      <c r="M41" s="74">
        <v>0</v>
      </c>
      <c r="N41" s="74">
        <v>5.2</v>
      </c>
      <c r="O41" s="74">
        <v>0</v>
      </c>
      <c r="P41" s="74">
        <v>0</v>
      </c>
      <c r="Q41" s="74">
        <v>5.2</v>
      </c>
      <c r="R41" s="74">
        <v>0</v>
      </c>
      <c r="S41" s="74">
        <v>23.4</v>
      </c>
      <c r="T41" s="74">
        <v>1.2</v>
      </c>
      <c r="U41" s="74">
        <v>0</v>
      </c>
      <c r="V41" s="74">
        <v>65.900000000000006</v>
      </c>
      <c r="W41" s="74">
        <v>0</v>
      </c>
      <c r="X41" s="74">
        <v>88</v>
      </c>
      <c r="Y41" s="74">
        <v>175</v>
      </c>
      <c r="Z41" s="74">
        <v>0</v>
      </c>
      <c r="AA41" s="74">
        <v>0.2</v>
      </c>
      <c r="AB41" s="74">
        <v>0.57999999999999996</v>
      </c>
      <c r="AC41" s="74">
        <v>0.06</v>
      </c>
      <c r="AD41" s="74">
        <v>0.3</v>
      </c>
      <c r="AE41" s="74">
        <v>3.2</v>
      </c>
      <c r="AF41" s="74">
        <v>8.1999999999999993</v>
      </c>
      <c r="AG41" s="74">
        <v>5</v>
      </c>
      <c r="AH41" s="74">
        <v>7.0000000000000007E-2</v>
      </c>
      <c r="AI41" s="74">
        <v>67</v>
      </c>
      <c r="AJ41" s="74">
        <v>0</v>
      </c>
      <c r="AK41" s="74">
        <v>16</v>
      </c>
      <c r="AL41" s="74">
        <v>2</v>
      </c>
      <c r="AM41" s="74">
        <v>490</v>
      </c>
      <c r="AN41" s="74">
        <v>160</v>
      </c>
      <c r="AO41" s="74">
        <v>100</v>
      </c>
      <c r="AP41" s="74">
        <v>360</v>
      </c>
      <c r="AQ41" s="74">
        <v>210</v>
      </c>
      <c r="AR41" s="74">
        <v>17</v>
      </c>
      <c r="AS41" s="74">
        <v>4.2</v>
      </c>
      <c r="AT41" s="72"/>
      <c r="AU41" s="72">
        <v>160</v>
      </c>
      <c r="AV41" s="72"/>
    </row>
    <row r="42" spans="1:48" ht="15.6">
      <c r="A42" s="71">
        <v>907</v>
      </c>
      <c r="B42" s="72" t="s">
        <v>293</v>
      </c>
      <c r="C42" s="72" t="s">
        <v>218</v>
      </c>
      <c r="D42" s="72" t="s">
        <v>291</v>
      </c>
      <c r="E42" s="72" t="s">
        <v>292</v>
      </c>
      <c r="F42" s="74">
        <v>65</v>
      </c>
      <c r="G42" s="74">
        <v>276</v>
      </c>
      <c r="H42" s="74">
        <v>0.9</v>
      </c>
      <c r="I42" s="74">
        <v>0.2</v>
      </c>
      <c r="J42" s="74">
        <v>0.1</v>
      </c>
      <c r="K42" s="74">
        <v>0.2</v>
      </c>
      <c r="L42" s="74">
        <v>0</v>
      </c>
      <c r="M42" s="74">
        <v>0</v>
      </c>
      <c r="N42" s="74">
        <v>2.6</v>
      </c>
      <c r="O42" s="74">
        <v>0</v>
      </c>
      <c r="P42" s="74">
        <v>0</v>
      </c>
      <c r="Q42" s="74">
        <v>2.6</v>
      </c>
      <c r="R42" s="74">
        <v>0</v>
      </c>
      <c r="S42" s="74">
        <v>11.7</v>
      </c>
      <c r="T42" s="74">
        <v>0.6</v>
      </c>
      <c r="U42" s="74">
        <v>0</v>
      </c>
      <c r="V42" s="74">
        <v>81.099999999999994</v>
      </c>
      <c r="W42" s="74">
        <v>0</v>
      </c>
      <c r="X42" s="74">
        <v>44</v>
      </c>
      <c r="Y42" s="74">
        <v>97</v>
      </c>
      <c r="Z42" s="74">
        <v>0</v>
      </c>
      <c r="AA42" s="74">
        <v>0.1</v>
      </c>
      <c r="AB42" s="74">
        <v>0.28999999999999998</v>
      </c>
      <c r="AC42" s="74">
        <v>0.04</v>
      </c>
      <c r="AD42" s="74">
        <v>0.15</v>
      </c>
      <c r="AE42" s="74">
        <v>1.7</v>
      </c>
      <c r="AF42" s="74">
        <v>4.2</v>
      </c>
      <c r="AG42" s="74">
        <v>2.5</v>
      </c>
      <c r="AH42" s="74">
        <v>0.04</v>
      </c>
      <c r="AI42" s="74">
        <v>37</v>
      </c>
      <c r="AJ42" s="74">
        <v>0</v>
      </c>
      <c r="AK42" s="74">
        <v>9.5</v>
      </c>
      <c r="AL42" s="74">
        <v>1</v>
      </c>
      <c r="AM42" s="74">
        <v>240</v>
      </c>
      <c r="AN42" s="74">
        <v>78</v>
      </c>
      <c r="AO42" s="74">
        <v>51</v>
      </c>
      <c r="AP42" s="74">
        <v>180</v>
      </c>
      <c r="AQ42" s="74">
        <v>100</v>
      </c>
      <c r="AR42" s="74">
        <v>8.5</v>
      </c>
      <c r="AS42" s="74">
        <v>2.1</v>
      </c>
      <c r="AT42" s="72"/>
      <c r="AU42" s="72"/>
      <c r="AV42" s="72"/>
    </row>
    <row r="43" spans="1:48" ht="15.6">
      <c r="A43" s="71">
        <v>1162</v>
      </c>
      <c r="B43" s="72" t="s">
        <v>294</v>
      </c>
      <c r="C43" s="72" t="s">
        <v>232</v>
      </c>
      <c r="D43" s="72" t="s">
        <v>233</v>
      </c>
      <c r="E43" s="72" t="s">
        <v>234</v>
      </c>
      <c r="F43" s="74">
        <v>89</v>
      </c>
      <c r="G43" s="74">
        <v>374</v>
      </c>
      <c r="H43" s="74">
        <v>2.5</v>
      </c>
      <c r="I43" s="74">
        <v>0.4</v>
      </c>
      <c r="J43" s="74">
        <v>1.3</v>
      </c>
      <c r="K43" s="74">
        <v>0.4</v>
      </c>
      <c r="L43" s="74">
        <v>0.121</v>
      </c>
      <c r="M43" s="74">
        <v>0</v>
      </c>
      <c r="N43" s="74">
        <v>3.2</v>
      </c>
      <c r="O43" s="74">
        <v>0.3</v>
      </c>
      <c r="P43" s="74">
        <v>0</v>
      </c>
      <c r="Q43" s="74">
        <v>2.9</v>
      </c>
      <c r="R43" s="74">
        <v>0.4</v>
      </c>
      <c r="S43" s="74">
        <v>12.8</v>
      </c>
      <c r="T43" s="74">
        <v>0.7</v>
      </c>
      <c r="U43" s="74">
        <v>0</v>
      </c>
      <c r="V43" s="74">
        <v>76.7</v>
      </c>
      <c r="W43" s="74">
        <v>0.5</v>
      </c>
      <c r="X43" s="74">
        <v>47</v>
      </c>
      <c r="Y43" s="74">
        <v>110</v>
      </c>
      <c r="Z43" s="74">
        <v>34</v>
      </c>
      <c r="AA43" s="74">
        <v>0.1</v>
      </c>
      <c r="AB43" s="74">
        <v>0.62</v>
      </c>
      <c r="AC43" s="74">
        <v>0.05</v>
      </c>
      <c r="AD43" s="74">
        <v>0.17</v>
      </c>
      <c r="AE43" s="74">
        <v>1.9</v>
      </c>
      <c r="AF43" s="74">
        <v>4.6100000000000003</v>
      </c>
      <c r="AG43" s="74">
        <v>2.72</v>
      </c>
      <c r="AH43" s="74">
        <v>0.06</v>
      </c>
      <c r="AI43" s="74">
        <v>40</v>
      </c>
      <c r="AJ43" s="74">
        <v>9</v>
      </c>
      <c r="AK43" s="74">
        <v>12</v>
      </c>
      <c r="AL43" s="74">
        <v>1.21</v>
      </c>
      <c r="AM43" s="74">
        <v>260</v>
      </c>
      <c r="AN43" s="74">
        <v>130</v>
      </c>
      <c r="AO43" s="74">
        <v>63</v>
      </c>
      <c r="AP43" s="74">
        <v>200</v>
      </c>
      <c r="AQ43" s="74">
        <v>110</v>
      </c>
      <c r="AR43" s="74">
        <v>9.3000000000000007</v>
      </c>
      <c r="AS43" s="74">
        <v>2.2999999999999998</v>
      </c>
      <c r="AT43" s="72"/>
      <c r="AU43" s="72"/>
      <c r="AV43" s="72"/>
    </row>
    <row r="44" spans="1:48" ht="15.6">
      <c r="A44" s="71">
        <v>626</v>
      </c>
      <c r="B44" s="72" t="s">
        <v>295</v>
      </c>
      <c r="C44" s="72" t="s">
        <v>207</v>
      </c>
      <c r="D44" s="72" t="s">
        <v>208</v>
      </c>
      <c r="E44" s="72" t="s">
        <v>296</v>
      </c>
      <c r="F44" s="74">
        <v>40</v>
      </c>
      <c r="G44" s="74">
        <v>171</v>
      </c>
      <c r="H44" s="74">
        <v>0.2</v>
      </c>
      <c r="I44" s="74">
        <v>0</v>
      </c>
      <c r="J44" s="74">
        <v>0.1</v>
      </c>
      <c r="K44" s="74">
        <v>0.1</v>
      </c>
      <c r="L44" s="74">
        <v>0.1</v>
      </c>
      <c r="M44" s="74">
        <v>0</v>
      </c>
      <c r="N44" s="74">
        <v>7.8</v>
      </c>
      <c r="O44" s="74">
        <v>7.8</v>
      </c>
      <c r="P44" s="74">
        <v>0</v>
      </c>
      <c r="Q44" s="74">
        <v>0</v>
      </c>
      <c r="R44" s="74">
        <v>1.6</v>
      </c>
      <c r="S44" s="74">
        <v>0.6</v>
      </c>
      <c r="T44" s="74">
        <v>0.1</v>
      </c>
      <c r="U44" s="74">
        <v>0</v>
      </c>
      <c r="V44" s="74">
        <v>89</v>
      </c>
      <c r="W44" s="74">
        <v>0.6</v>
      </c>
      <c r="X44" s="74">
        <v>0</v>
      </c>
      <c r="Y44" s="74">
        <v>107</v>
      </c>
      <c r="Z44" s="74">
        <v>640</v>
      </c>
      <c r="AA44" s="74">
        <v>0</v>
      </c>
      <c r="AB44" s="74">
        <v>0.61</v>
      </c>
      <c r="AC44" s="74">
        <v>0.02</v>
      </c>
      <c r="AD44" s="74">
        <v>0.06</v>
      </c>
      <c r="AE44" s="74">
        <v>0.6</v>
      </c>
      <c r="AF44" s="74">
        <v>0.7</v>
      </c>
      <c r="AG44" s="74">
        <v>0.1</v>
      </c>
      <c r="AH44" s="74">
        <v>0.05</v>
      </c>
      <c r="AI44" s="74">
        <v>0</v>
      </c>
      <c r="AJ44" s="74">
        <v>2</v>
      </c>
      <c r="AK44" s="74">
        <v>3</v>
      </c>
      <c r="AL44" s="74">
        <v>0.36</v>
      </c>
      <c r="AM44" s="74">
        <v>52</v>
      </c>
      <c r="AN44" s="74">
        <v>140</v>
      </c>
      <c r="AO44" s="74">
        <v>3</v>
      </c>
      <c r="AP44" s="74">
        <v>12</v>
      </c>
      <c r="AQ44" s="74">
        <v>5</v>
      </c>
      <c r="AR44" s="74">
        <v>0.1</v>
      </c>
      <c r="AS44" s="74">
        <v>0.1</v>
      </c>
      <c r="AT44" s="72"/>
      <c r="AU44" s="72"/>
      <c r="AV44" s="72"/>
    </row>
    <row r="45" spans="1:48" ht="15.6">
      <c r="A45" s="71">
        <v>627</v>
      </c>
      <c r="B45" s="72" t="s">
        <v>297</v>
      </c>
      <c r="C45" s="72" t="s">
        <v>207</v>
      </c>
      <c r="D45" s="72" t="s">
        <v>208</v>
      </c>
      <c r="E45" s="72" t="s">
        <v>296</v>
      </c>
      <c r="F45" s="74">
        <v>41</v>
      </c>
      <c r="G45" s="74">
        <v>172</v>
      </c>
      <c r="H45" s="74">
        <v>0.2</v>
      </c>
      <c r="I45" s="74">
        <v>0</v>
      </c>
      <c r="J45" s="74">
        <v>0.1</v>
      </c>
      <c r="K45" s="74">
        <v>0.1</v>
      </c>
      <c r="L45" s="74">
        <v>0.1</v>
      </c>
      <c r="M45" s="74">
        <v>0</v>
      </c>
      <c r="N45" s="74">
        <v>7.4</v>
      </c>
      <c r="O45" s="74">
        <v>7.4</v>
      </c>
      <c r="P45" s="74">
        <v>0</v>
      </c>
      <c r="Q45" s="74">
        <v>0</v>
      </c>
      <c r="R45" s="74">
        <v>1.9</v>
      </c>
      <c r="S45" s="74">
        <v>0.8</v>
      </c>
      <c r="T45" s="74">
        <v>0</v>
      </c>
      <c r="U45" s="74">
        <v>0</v>
      </c>
      <c r="V45" s="74">
        <v>88</v>
      </c>
      <c r="W45" s="74">
        <v>0.8</v>
      </c>
      <c r="X45" s="74">
        <v>0</v>
      </c>
      <c r="Y45" s="74">
        <v>70</v>
      </c>
      <c r="Z45" s="74">
        <v>420</v>
      </c>
      <c r="AA45" s="74">
        <v>0</v>
      </c>
      <c r="AB45" s="74">
        <v>0.6</v>
      </c>
      <c r="AC45" s="74">
        <v>0.02</v>
      </c>
      <c r="AD45" s="74">
        <v>0.08</v>
      </c>
      <c r="AE45" s="74">
        <v>0.5</v>
      </c>
      <c r="AF45" s="74">
        <v>0.6</v>
      </c>
      <c r="AG45" s="74">
        <v>0.1</v>
      </c>
      <c r="AH45" s="74">
        <v>0.05</v>
      </c>
      <c r="AI45" s="74">
        <v>0</v>
      </c>
      <c r="AJ45" s="74">
        <v>2</v>
      </c>
      <c r="AK45" s="74">
        <v>6</v>
      </c>
      <c r="AL45" s="74">
        <v>0.31</v>
      </c>
      <c r="AM45" s="74">
        <v>2</v>
      </c>
      <c r="AN45" s="74">
        <v>190</v>
      </c>
      <c r="AO45" s="74">
        <v>13</v>
      </c>
      <c r="AP45" s="74">
        <v>13</v>
      </c>
      <c r="AQ45" s="74">
        <v>7</v>
      </c>
      <c r="AR45" s="74">
        <v>0.2</v>
      </c>
      <c r="AS45" s="74">
        <v>0</v>
      </c>
      <c r="AT45" s="72"/>
      <c r="AU45" s="72"/>
      <c r="AV45" s="72"/>
    </row>
    <row r="46" spans="1:48" ht="15.6">
      <c r="A46" s="71">
        <v>630</v>
      </c>
      <c r="B46" s="72" t="s">
        <v>298</v>
      </c>
      <c r="C46" s="72" t="s">
        <v>207</v>
      </c>
      <c r="D46" s="72" t="s">
        <v>208</v>
      </c>
      <c r="E46" s="72" t="s">
        <v>296</v>
      </c>
      <c r="F46" s="74">
        <v>57</v>
      </c>
      <c r="G46" s="74">
        <v>242</v>
      </c>
      <c r="H46" s="74">
        <v>0.1</v>
      </c>
      <c r="I46" s="74">
        <v>0</v>
      </c>
      <c r="J46" s="74">
        <v>0.1</v>
      </c>
      <c r="K46" s="74">
        <v>0</v>
      </c>
      <c r="L46" s="74">
        <v>0</v>
      </c>
      <c r="M46" s="74">
        <v>0</v>
      </c>
      <c r="N46" s="74">
        <v>11.8</v>
      </c>
      <c r="O46" s="74">
        <v>11.8</v>
      </c>
      <c r="P46" s="74">
        <v>0</v>
      </c>
      <c r="Q46" s="74">
        <v>0</v>
      </c>
      <c r="R46" s="74">
        <v>2.2999999999999998</v>
      </c>
      <c r="S46" s="74">
        <v>0.8</v>
      </c>
      <c r="T46" s="74">
        <v>0</v>
      </c>
      <c r="U46" s="74">
        <v>0</v>
      </c>
      <c r="V46" s="74">
        <v>82</v>
      </c>
      <c r="W46" s="74">
        <v>0.4</v>
      </c>
      <c r="X46" s="74">
        <v>0</v>
      </c>
      <c r="Y46" s="74">
        <v>16</v>
      </c>
      <c r="Z46" s="74">
        <v>95</v>
      </c>
      <c r="AA46" s="74">
        <v>0</v>
      </c>
      <c r="AB46" s="74">
        <v>0.6</v>
      </c>
      <c r="AC46" s="74">
        <v>0.05</v>
      </c>
      <c r="AD46" s="74">
        <v>0.04</v>
      </c>
      <c r="AE46" s="74">
        <v>0.6</v>
      </c>
      <c r="AF46" s="74">
        <v>0.7</v>
      </c>
      <c r="AG46" s="74">
        <v>0.1</v>
      </c>
      <c r="AH46" s="74">
        <v>0.05</v>
      </c>
      <c r="AI46" s="74">
        <v>0</v>
      </c>
      <c r="AJ46" s="74">
        <v>5</v>
      </c>
      <c r="AK46" s="74">
        <v>3</v>
      </c>
      <c r="AL46" s="74">
        <v>0.6</v>
      </c>
      <c r="AM46" s="74">
        <v>1</v>
      </c>
      <c r="AN46" s="74">
        <v>280</v>
      </c>
      <c r="AO46" s="74">
        <v>15</v>
      </c>
      <c r="AP46" s="74">
        <v>23</v>
      </c>
      <c r="AQ46" s="74">
        <v>8</v>
      </c>
      <c r="AR46" s="74">
        <v>0.4</v>
      </c>
      <c r="AS46" s="74">
        <v>0.1</v>
      </c>
      <c r="AT46" s="72"/>
      <c r="AU46" s="72"/>
      <c r="AV46" s="72"/>
    </row>
    <row r="47" spans="1:48" ht="15.6">
      <c r="A47" s="71">
        <v>631</v>
      </c>
      <c r="B47" s="72" t="s">
        <v>299</v>
      </c>
      <c r="C47" s="72" t="s">
        <v>207</v>
      </c>
      <c r="D47" s="72" t="s">
        <v>300</v>
      </c>
      <c r="E47" s="72" t="s">
        <v>301</v>
      </c>
      <c r="F47" s="74">
        <v>198</v>
      </c>
      <c r="G47" s="74">
        <v>834</v>
      </c>
      <c r="H47" s="74">
        <v>0.3</v>
      </c>
      <c r="I47" s="74">
        <v>0</v>
      </c>
      <c r="J47" s="74">
        <v>0.2</v>
      </c>
      <c r="K47" s="74">
        <v>0.1</v>
      </c>
      <c r="L47" s="74">
        <v>0</v>
      </c>
      <c r="M47" s="74">
        <v>0</v>
      </c>
      <c r="N47" s="74">
        <v>37.799999999999997</v>
      </c>
      <c r="O47" s="74">
        <v>37.799999999999997</v>
      </c>
      <c r="P47" s="74">
        <v>0</v>
      </c>
      <c r="Q47" s="74">
        <v>0</v>
      </c>
      <c r="R47" s="74">
        <v>15.6</v>
      </c>
      <c r="S47" s="74">
        <v>2.9</v>
      </c>
      <c r="T47" s="74">
        <v>0</v>
      </c>
      <c r="U47" s="74">
        <v>0</v>
      </c>
      <c r="V47" s="74">
        <v>40</v>
      </c>
      <c r="W47" s="74">
        <v>0.5</v>
      </c>
      <c r="X47" s="74">
        <v>0</v>
      </c>
      <c r="Y47" s="74">
        <v>119</v>
      </c>
      <c r="Z47" s="74">
        <v>715</v>
      </c>
      <c r="AA47" s="74">
        <v>0</v>
      </c>
      <c r="AB47" s="74">
        <v>2.2999999999999998</v>
      </c>
      <c r="AC47" s="74">
        <v>0.04</v>
      </c>
      <c r="AD47" s="74">
        <v>0.08</v>
      </c>
      <c r="AE47" s="74">
        <v>1</v>
      </c>
      <c r="AF47" s="74">
        <v>1.2</v>
      </c>
      <c r="AG47" s="74">
        <v>0.2</v>
      </c>
      <c r="AH47" s="74">
        <v>0.13</v>
      </c>
      <c r="AI47" s="74">
        <v>0</v>
      </c>
      <c r="AJ47" s="74">
        <v>1</v>
      </c>
      <c r="AK47" s="74">
        <v>4</v>
      </c>
      <c r="AL47" s="74">
        <v>2.1</v>
      </c>
      <c r="AM47" s="74">
        <v>12</v>
      </c>
      <c r="AN47" s="74">
        <v>830</v>
      </c>
      <c r="AO47" s="74">
        <v>38</v>
      </c>
      <c r="AP47" s="74">
        <v>68</v>
      </c>
      <c r="AQ47" s="74">
        <v>26</v>
      </c>
      <c r="AR47" s="74">
        <v>3</v>
      </c>
      <c r="AS47" s="74">
        <v>0.6</v>
      </c>
      <c r="AT47" s="72"/>
      <c r="AU47" s="72"/>
      <c r="AV47" s="72"/>
    </row>
    <row r="48" spans="1:48" ht="15.6">
      <c r="A48" s="71">
        <v>628</v>
      </c>
      <c r="B48" s="72" t="s">
        <v>302</v>
      </c>
      <c r="C48" s="72" t="s">
        <v>207</v>
      </c>
      <c r="D48" s="72" t="s">
        <v>300</v>
      </c>
      <c r="E48" s="72" t="s">
        <v>303</v>
      </c>
      <c r="F48" s="74">
        <v>115</v>
      </c>
      <c r="G48" s="74">
        <v>486</v>
      </c>
      <c r="H48" s="74">
        <v>0.2</v>
      </c>
      <c r="I48" s="74">
        <v>0</v>
      </c>
      <c r="J48" s="74">
        <v>0.1</v>
      </c>
      <c r="K48" s="74">
        <v>0.1</v>
      </c>
      <c r="L48" s="74">
        <v>0.1</v>
      </c>
      <c r="M48" s="74">
        <v>0</v>
      </c>
      <c r="N48" s="74">
        <v>27.5</v>
      </c>
      <c r="O48" s="74">
        <v>27.5</v>
      </c>
      <c r="P48" s="74">
        <v>0</v>
      </c>
      <c r="Q48" s="74">
        <v>0</v>
      </c>
      <c r="R48" s="74">
        <v>1</v>
      </c>
      <c r="S48" s="74">
        <v>0.2</v>
      </c>
      <c r="T48" s="74">
        <v>0</v>
      </c>
      <c r="U48" s="74">
        <v>0</v>
      </c>
      <c r="V48" s="74">
        <v>71</v>
      </c>
      <c r="W48" s="74">
        <v>0</v>
      </c>
      <c r="X48" s="74">
        <v>0</v>
      </c>
      <c r="Y48" s="74">
        <v>80</v>
      </c>
      <c r="Z48" s="74">
        <v>480</v>
      </c>
      <c r="AA48" s="74">
        <v>0</v>
      </c>
      <c r="AB48" s="74">
        <v>0.25</v>
      </c>
      <c r="AC48" s="74">
        <v>0.03</v>
      </c>
      <c r="AD48" s="74">
        <v>0.03</v>
      </c>
      <c r="AE48" s="74">
        <v>0.3</v>
      </c>
      <c r="AF48" s="74">
        <v>0.3</v>
      </c>
      <c r="AG48" s="74">
        <v>0</v>
      </c>
      <c r="AH48" s="74">
        <v>0.03</v>
      </c>
      <c r="AI48" s="74">
        <v>0</v>
      </c>
      <c r="AJ48" s="74">
        <v>1</v>
      </c>
      <c r="AK48" s="74">
        <v>0</v>
      </c>
      <c r="AL48" s="74">
        <v>0.25</v>
      </c>
      <c r="AM48" s="74">
        <v>6</v>
      </c>
      <c r="AN48" s="74">
        <v>95</v>
      </c>
      <c r="AO48" s="74">
        <v>11</v>
      </c>
      <c r="AP48" s="74">
        <v>6</v>
      </c>
      <c r="AQ48" s="74">
        <v>5</v>
      </c>
      <c r="AR48" s="74">
        <v>0.3</v>
      </c>
      <c r="AS48" s="74">
        <v>0.1</v>
      </c>
      <c r="AT48" s="72"/>
      <c r="AU48" s="72"/>
      <c r="AV48" s="72"/>
    </row>
    <row r="49" spans="1:48" ht="15.6">
      <c r="A49" s="71">
        <v>697</v>
      </c>
      <c r="B49" s="72" t="s">
        <v>304</v>
      </c>
      <c r="C49" s="72" t="s">
        <v>223</v>
      </c>
      <c r="D49" s="72" t="s">
        <v>305</v>
      </c>
      <c r="E49" s="72" t="s">
        <v>306</v>
      </c>
      <c r="F49" s="74">
        <v>643</v>
      </c>
      <c r="G49" s="74">
        <v>2660</v>
      </c>
      <c r="H49" s="74">
        <v>56</v>
      </c>
      <c r="I49" s="74">
        <v>4.7</v>
      </c>
      <c r="J49" s="74">
        <v>34.5</v>
      </c>
      <c r="K49" s="74">
        <v>14.3</v>
      </c>
      <c r="L49" s="74">
        <v>13.9</v>
      </c>
      <c r="M49" s="74">
        <v>0</v>
      </c>
      <c r="N49" s="74">
        <v>7.2</v>
      </c>
      <c r="O49" s="74">
        <v>4.5999999999999996</v>
      </c>
      <c r="P49" s="74">
        <v>0</v>
      </c>
      <c r="Q49" s="74">
        <v>2.6</v>
      </c>
      <c r="R49" s="74">
        <v>12</v>
      </c>
      <c r="S49" s="74">
        <v>21.6</v>
      </c>
      <c r="T49" s="74">
        <v>0</v>
      </c>
      <c r="U49" s="74">
        <v>0</v>
      </c>
      <c r="V49" s="74">
        <v>4.9000000000000004</v>
      </c>
      <c r="W49" s="74">
        <v>0</v>
      </c>
      <c r="X49" s="74">
        <v>0</v>
      </c>
      <c r="Y49" s="74">
        <v>0</v>
      </c>
      <c r="Z49" s="74">
        <v>0</v>
      </c>
      <c r="AA49" s="74">
        <v>0</v>
      </c>
      <c r="AB49" s="74">
        <v>24</v>
      </c>
      <c r="AC49" s="74">
        <v>0.21</v>
      </c>
      <c r="AD49" s="74">
        <v>0.75</v>
      </c>
      <c r="AE49" s="74">
        <v>2.2000000000000002</v>
      </c>
      <c r="AF49" s="74">
        <v>5.7</v>
      </c>
      <c r="AG49" s="74">
        <v>3.5</v>
      </c>
      <c r="AH49" s="74">
        <v>0.15</v>
      </c>
      <c r="AI49" s="74">
        <v>0</v>
      </c>
      <c r="AJ49" s="74">
        <v>1</v>
      </c>
      <c r="AK49" s="74">
        <v>49</v>
      </c>
      <c r="AL49" s="74">
        <v>3</v>
      </c>
      <c r="AM49" s="74">
        <v>6</v>
      </c>
      <c r="AN49" s="74">
        <v>860</v>
      </c>
      <c r="AO49" s="74">
        <v>270</v>
      </c>
      <c r="AP49" s="74">
        <v>410</v>
      </c>
      <c r="AQ49" s="74">
        <v>260</v>
      </c>
      <c r="AR49" s="74">
        <v>4</v>
      </c>
      <c r="AS49" s="74">
        <v>3.1</v>
      </c>
      <c r="AT49" s="72"/>
      <c r="AU49" s="72"/>
      <c r="AV49" s="72"/>
    </row>
    <row r="50" spans="1:48" ht="15.6">
      <c r="A50" s="71">
        <v>698</v>
      </c>
      <c r="B50" s="72" t="s">
        <v>307</v>
      </c>
      <c r="C50" s="72" t="s">
        <v>223</v>
      </c>
      <c r="D50" s="72" t="s">
        <v>305</v>
      </c>
      <c r="E50" s="72" t="s">
        <v>306</v>
      </c>
      <c r="F50" s="74">
        <v>650</v>
      </c>
      <c r="G50" s="74">
        <v>2690</v>
      </c>
      <c r="H50" s="74">
        <v>56.8</v>
      </c>
      <c r="I50" s="74">
        <v>4.7</v>
      </c>
      <c r="J50" s="74">
        <v>35.1</v>
      </c>
      <c r="K50" s="74">
        <v>14.5</v>
      </c>
      <c r="L50" s="74">
        <v>14.1</v>
      </c>
      <c r="M50" s="74">
        <v>0</v>
      </c>
      <c r="N50" s="74">
        <v>7.1</v>
      </c>
      <c r="O50" s="74">
        <v>5</v>
      </c>
      <c r="P50" s="74">
        <v>0</v>
      </c>
      <c r="Q50" s="74">
        <v>2.1</v>
      </c>
      <c r="R50" s="74">
        <v>12.2</v>
      </c>
      <c r="S50" s="74">
        <v>21.6</v>
      </c>
      <c r="T50" s="74">
        <v>0</v>
      </c>
      <c r="U50" s="74">
        <v>0</v>
      </c>
      <c r="V50" s="74">
        <v>3</v>
      </c>
      <c r="W50" s="74">
        <v>0</v>
      </c>
      <c r="X50" s="74">
        <v>0</v>
      </c>
      <c r="Y50" s="74">
        <v>0</v>
      </c>
      <c r="Z50" s="74">
        <v>0</v>
      </c>
      <c r="AA50" s="74">
        <v>0</v>
      </c>
      <c r="AB50" s="74">
        <v>25</v>
      </c>
      <c r="AC50" s="74">
        <v>0.13</v>
      </c>
      <c r="AD50" s="74">
        <v>0.56999999999999995</v>
      </c>
      <c r="AE50" s="74">
        <v>2.1</v>
      </c>
      <c r="AF50" s="74">
        <v>5.6</v>
      </c>
      <c r="AG50" s="74">
        <v>3.5</v>
      </c>
      <c r="AH50" s="74">
        <v>0.09</v>
      </c>
      <c r="AI50" s="74">
        <v>0</v>
      </c>
      <c r="AJ50" s="74">
        <v>0</v>
      </c>
      <c r="AK50" s="74">
        <v>37</v>
      </c>
      <c r="AL50" s="74">
        <v>3</v>
      </c>
      <c r="AM50" s="74">
        <v>6</v>
      </c>
      <c r="AN50" s="74">
        <v>870</v>
      </c>
      <c r="AO50" s="74">
        <v>270</v>
      </c>
      <c r="AP50" s="74">
        <v>410</v>
      </c>
      <c r="AQ50" s="74">
        <v>260</v>
      </c>
      <c r="AR50" s="74">
        <v>4.0999999999999996</v>
      </c>
      <c r="AS50" s="74">
        <v>3.2</v>
      </c>
      <c r="AT50" s="72"/>
      <c r="AU50" s="72"/>
      <c r="AV50" s="72"/>
    </row>
    <row r="51" spans="1:48" ht="15.6">
      <c r="A51" s="71">
        <v>699</v>
      </c>
      <c r="B51" s="72" t="s">
        <v>308</v>
      </c>
      <c r="C51" s="72" t="s">
        <v>223</v>
      </c>
      <c r="D51" s="72" t="s">
        <v>305</v>
      </c>
      <c r="E51" s="72" t="s">
        <v>309</v>
      </c>
      <c r="F51" s="74">
        <v>589</v>
      </c>
      <c r="G51" s="74">
        <v>2440</v>
      </c>
      <c r="H51" s="74">
        <v>47.7</v>
      </c>
      <c r="I51" s="74">
        <v>8.5</v>
      </c>
      <c r="J51" s="74">
        <v>21.8</v>
      </c>
      <c r="K51" s="74">
        <v>14.8</v>
      </c>
      <c r="L51" s="74">
        <v>14.3</v>
      </c>
      <c r="M51" s="74">
        <v>0</v>
      </c>
      <c r="N51" s="74">
        <v>10.1</v>
      </c>
      <c r="O51" s="74">
        <v>4.8</v>
      </c>
      <c r="P51" s="74">
        <v>0</v>
      </c>
      <c r="Q51" s="74">
        <v>5.3</v>
      </c>
      <c r="R51" s="74">
        <v>8.8000000000000007</v>
      </c>
      <c r="S51" s="74">
        <v>25.4</v>
      </c>
      <c r="T51" s="74">
        <v>0</v>
      </c>
      <c r="U51" s="74">
        <v>0</v>
      </c>
      <c r="V51" s="74">
        <v>5.7</v>
      </c>
      <c r="W51" s="74">
        <v>0</v>
      </c>
      <c r="X51" s="74">
        <v>0</v>
      </c>
      <c r="Y51" s="74">
        <v>0</v>
      </c>
      <c r="Z51" s="74">
        <v>0</v>
      </c>
      <c r="AA51" s="74">
        <v>0</v>
      </c>
      <c r="AB51" s="74">
        <v>9.9</v>
      </c>
      <c r="AC51" s="74">
        <v>0.9</v>
      </c>
      <c r="AD51" s="74">
        <v>0.13</v>
      </c>
      <c r="AE51" s="74">
        <v>15</v>
      </c>
      <c r="AF51" s="74">
        <v>20</v>
      </c>
      <c r="AG51" s="74">
        <v>5.5</v>
      </c>
      <c r="AH51" s="74">
        <v>0.44</v>
      </c>
      <c r="AI51" s="74">
        <v>0</v>
      </c>
      <c r="AJ51" s="74">
        <v>0</v>
      </c>
      <c r="AK51" s="74">
        <v>110</v>
      </c>
      <c r="AL51" s="74">
        <v>2.6</v>
      </c>
      <c r="AM51" s="74">
        <v>7</v>
      </c>
      <c r="AN51" s="74">
        <v>680</v>
      </c>
      <c r="AO51" s="74">
        <v>62</v>
      </c>
      <c r="AP51" s="74">
        <v>380</v>
      </c>
      <c r="AQ51" s="74">
        <v>180</v>
      </c>
      <c r="AR51" s="74">
        <v>2.2000000000000002</v>
      </c>
      <c r="AS51" s="74">
        <v>3.2</v>
      </c>
      <c r="AT51" s="72"/>
      <c r="AU51" s="72"/>
      <c r="AV51" s="72"/>
    </row>
    <row r="52" spans="1:48" ht="15.6">
      <c r="A52" s="71">
        <v>701</v>
      </c>
      <c r="B52" s="72" t="s">
        <v>310</v>
      </c>
      <c r="C52" s="72" t="s">
        <v>223</v>
      </c>
      <c r="D52" s="72" t="s">
        <v>305</v>
      </c>
      <c r="E52" s="72" t="s">
        <v>309</v>
      </c>
      <c r="F52" s="74">
        <v>614</v>
      </c>
      <c r="G52" s="74">
        <v>2540</v>
      </c>
      <c r="H52" s="74">
        <v>51.8</v>
      </c>
      <c r="I52" s="74">
        <v>9.1999999999999993</v>
      </c>
      <c r="J52" s="74">
        <v>23.7</v>
      </c>
      <c r="K52" s="74">
        <v>16.100000000000001</v>
      </c>
      <c r="L52" s="74">
        <v>15.5</v>
      </c>
      <c r="M52" s="74">
        <v>0</v>
      </c>
      <c r="N52" s="74">
        <v>6.6</v>
      </c>
      <c r="O52" s="74">
        <v>3.6</v>
      </c>
      <c r="P52" s="74">
        <v>0</v>
      </c>
      <c r="Q52" s="74">
        <v>3</v>
      </c>
      <c r="R52" s="74">
        <v>8.3000000000000007</v>
      </c>
      <c r="S52" s="74">
        <v>26.2</v>
      </c>
      <c r="T52" s="74">
        <v>1.1000000000000001</v>
      </c>
      <c r="U52" s="74">
        <v>0</v>
      </c>
      <c r="V52" s="74">
        <v>2.5</v>
      </c>
      <c r="W52" s="74">
        <v>0</v>
      </c>
      <c r="X52" s="74">
        <v>0</v>
      </c>
      <c r="Y52" s="74">
        <v>0</v>
      </c>
      <c r="Z52" s="74">
        <v>0</v>
      </c>
      <c r="AA52" s="74">
        <v>0</v>
      </c>
      <c r="AB52" s="74">
        <v>0.66</v>
      </c>
      <c r="AC52" s="74">
        <v>0.22</v>
      </c>
      <c r="AD52" s="74">
        <v>0.13</v>
      </c>
      <c r="AE52" s="74">
        <v>14</v>
      </c>
      <c r="AF52" s="74">
        <v>19</v>
      </c>
      <c r="AG52" s="74">
        <v>5.2</v>
      </c>
      <c r="AH52" s="74">
        <v>0.47</v>
      </c>
      <c r="AI52" s="74">
        <v>0</v>
      </c>
      <c r="AJ52" s="74">
        <v>0</v>
      </c>
      <c r="AK52" s="74">
        <v>52</v>
      </c>
      <c r="AL52" s="74">
        <v>3.6</v>
      </c>
      <c r="AM52" s="74">
        <v>420</v>
      </c>
      <c r="AN52" s="74">
        <v>820</v>
      </c>
      <c r="AO52" s="74">
        <v>35</v>
      </c>
      <c r="AP52" s="74">
        <v>360</v>
      </c>
      <c r="AQ52" s="74">
        <v>160</v>
      </c>
      <c r="AR52" s="74">
        <v>1.2</v>
      </c>
      <c r="AS52" s="74">
        <v>2.7</v>
      </c>
      <c r="AT52" s="72"/>
      <c r="AU52" s="72"/>
      <c r="AV52" s="72"/>
    </row>
    <row r="53" spans="1:48" ht="15.6">
      <c r="A53" s="71">
        <v>700</v>
      </c>
      <c r="B53" s="72" t="s">
        <v>311</v>
      </c>
      <c r="C53" s="72" t="s">
        <v>223</v>
      </c>
      <c r="D53" s="72" t="s">
        <v>305</v>
      </c>
      <c r="E53" s="72" t="s">
        <v>309</v>
      </c>
      <c r="F53" s="74">
        <v>605</v>
      </c>
      <c r="G53" s="74">
        <v>2500</v>
      </c>
      <c r="H53" s="74">
        <v>49.6</v>
      </c>
      <c r="I53" s="74">
        <v>8.8000000000000007</v>
      </c>
      <c r="J53" s="74">
        <v>22.7</v>
      </c>
      <c r="K53" s="74">
        <v>15.4</v>
      </c>
      <c r="L53" s="74">
        <v>14.8</v>
      </c>
      <c r="M53" s="74">
        <v>0</v>
      </c>
      <c r="N53" s="74">
        <v>9.5</v>
      </c>
      <c r="O53" s="74">
        <v>4.5</v>
      </c>
      <c r="P53" s="74">
        <v>0</v>
      </c>
      <c r="Q53" s="74">
        <v>5</v>
      </c>
      <c r="R53" s="74">
        <v>8.9</v>
      </c>
      <c r="S53" s="74">
        <v>25.6</v>
      </c>
      <c r="T53" s="74">
        <v>0</v>
      </c>
      <c r="U53" s="74">
        <v>0</v>
      </c>
      <c r="V53" s="74">
        <v>2.5</v>
      </c>
      <c r="W53" s="74">
        <v>0</v>
      </c>
      <c r="X53" s="74">
        <v>0</v>
      </c>
      <c r="Y53" s="74">
        <v>0</v>
      </c>
      <c r="Z53" s="74">
        <v>0</v>
      </c>
      <c r="AA53" s="74">
        <v>0</v>
      </c>
      <c r="AB53" s="74">
        <v>1.1000000000000001</v>
      </c>
      <c r="AC53" s="74">
        <v>0.22</v>
      </c>
      <c r="AD53" s="74">
        <v>0.13</v>
      </c>
      <c r="AE53" s="74">
        <v>14</v>
      </c>
      <c r="AF53" s="74">
        <v>20</v>
      </c>
      <c r="AG53" s="74">
        <v>5.5</v>
      </c>
      <c r="AH53" s="74">
        <v>0.47</v>
      </c>
      <c r="AI53" s="74">
        <v>0</v>
      </c>
      <c r="AJ53" s="74">
        <v>0</v>
      </c>
      <c r="AK53" s="74">
        <v>66</v>
      </c>
      <c r="AL53" s="74">
        <v>3.6</v>
      </c>
      <c r="AM53" s="74">
        <v>6</v>
      </c>
      <c r="AN53" s="74">
        <v>740</v>
      </c>
      <c r="AO53" s="74">
        <v>57</v>
      </c>
      <c r="AP53" s="74">
        <v>370</v>
      </c>
      <c r="AQ53" s="74">
        <v>170</v>
      </c>
      <c r="AR53" s="74">
        <v>2.1</v>
      </c>
      <c r="AS53" s="74">
        <v>3</v>
      </c>
      <c r="AT53" s="72"/>
      <c r="AU53" s="72"/>
      <c r="AV53" s="72"/>
    </row>
    <row r="54" spans="1:48" ht="15.6">
      <c r="A54" s="71">
        <v>1900000089</v>
      </c>
      <c r="B54" s="72" t="s">
        <v>312</v>
      </c>
      <c r="C54" s="72" t="s">
        <v>207</v>
      </c>
      <c r="D54" s="72" t="s">
        <v>208</v>
      </c>
      <c r="E54" s="72" t="s">
        <v>313</v>
      </c>
      <c r="F54" s="74">
        <v>43</v>
      </c>
      <c r="G54" s="74">
        <v>179</v>
      </c>
      <c r="H54" s="74">
        <v>0.9</v>
      </c>
      <c r="I54" s="74">
        <v>0</v>
      </c>
      <c r="J54" s="74">
        <v>0</v>
      </c>
      <c r="K54" s="74">
        <v>0.3</v>
      </c>
      <c r="L54" s="74">
        <v>0.2</v>
      </c>
      <c r="M54" s="74">
        <v>0</v>
      </c>
      <c r="N54" s="74">
        <v>4.5</v>
      </c>
      <c r="O54" s="74">
        <v>4.2</v>
      </c>
      <c r="P54" s="74">
        <v>0</v>
      </c>
      <c r="Q54" s="74">
        <v>0</v>
      </c>
      <c r="R54" s="74">
        <v>4.5999999999999996</v>
      </c>
      <c r="S54" s="74">
        <v>1.4</v>
      </c>
      <c r="T54" s="74">
        <v>0</v>
      </c>
      <c r="U54" s="74">
        <v>0</v>
      </c>
      <c r="V54" s="74">
        <v>88</v>
      </c>
      <c r="W54" s="74">
        <v>0.9</v>
      </c>
      <c r="X54" s="74">
        <v>0</v>
      </c>
      <c r="Y54" s="74">
        <v>27</v>
      </c>
      <c r="Z54" s="74">
        <v>164</v>
      </c>
      <c r="AA54" s="74">
        <v>0</v>
      </c>
      <c r="AB54" s="74">
        <v>4.42</v>
      </c>
      <c r="AC54" s="74">
        <v>0.02</v>
      </c>
      <c r="AD54" s="74">
        <v>0.04</v>
      </c>
      <c r="AE54" s="74">
        <v>0.54</v>
      </c>
      <c r="AF54" s="74">
        <v>0.74</v>
      </c>
      <c r="AG54" s="74">
        <v>0.2</v>
      </c>
      <c r="AH54" s="74">
        <v>0.05</v>
      </c>
      <c r="AI54" s="74">
        <v>0</v>
      </c>
      <c r="AJ54" s="74">
        <v>16.5</v>
      </c>
      <c r="AK54" s="74">
        <v>25</v>
      </c>
      <c r="AL54" s="74">
        <v>0.39500000000000002</v>
      </c>
      <c r="AM54" s="74">
        <v>1.8</v>
      </c>
      <c r="AN54" s="74">
        <v>240</v>
      </c>
      <c r="AO54" s="74">
        <v>28</v>
      </c>
      <c r="AP54" s="74">
        <v>33</v>
      </c>
      <c r="AQ54" s="74">
        <v>22</v>
      </c>
      <c r="AR54" s="74">
        <v>0.6</v>
      </c>
      <c r="AS54" s="74">
        <v>0.5</v>
      </c>
      <c r="AT54" s="72">
        <v>0.1</v>
      </c>
      <c r="AU54" s="72">
        <v>0.4</v>
      </c>
      <c r="AV54" s="72"/>
    </row>
    <row r="55" spans="1:48" ht="15.6">
      <c r="A55" s="71">
        <v>632</v>
      </c>
      <c r="B55" s="72" t="s">
        <v>314</v>
      </c>
      <c r="C55" s="72" t="s">
        <v>207</v>
      </c>
      <c r="D55" s="72" t="s">
        <v>208</v>
      </c>
      <c r="E55" s="72" t="s">
        <v>209</v>
      </c>
      <c r="F55" s="74">
        <v>47</v>
      </c>
      <c r="G55" s="74">
        <v>201</v>
      </c>
      <c r="H55" s="74">
        <v>0.2</v>
      </c>
      <c r="I55" s="74">
        <v>0</v>
      </c>
      <c r="J55" s="74">
        <v>0.1</v>
      </c>
      <c r="K55" s="74">
        <v>0.1</v>
      </c>
      <c r="L55" s="74">
        <v>0.1</v>
      </c>
      <c r="M55" s="74">
        <v>0</v>
      </c>
      <c r="N55" s="74">
        <v>9.5</v>
      </c>
      <c r="O55" s="74">
        <v>9.5</v>
      </c>
      <c r="P55" s="74">
        <v>0</v>
      </c>
      <c r="Q55" s="74">
        <v>0</v>
      </c>
      <c r="R55" s="74">
        <v>1.2</v>
      </c>
      <c r="S55" s="74">
        <v>0.5</v>
      </c>
      <c r="T55" s="74">
        <v>0</v>
      </c>
      <c r="U55" s="74">
        <v>0</v>
      </c>
      <c r="V55" s="74">
        <v>87.6</v>
      </c>
      <c r="W55" s="74">
        <v>1.1000000000000001</v>
      </c>
      <c r="X55" s="74">
        <v>0</v>
      </c>
      <c r="Y55" s="74">
        <v>3</v>
      </c>
      <c r="Z55" s="74">
        <v>20</v>
      </c>
      <c r="AA55" s="74">
        <v>0</v>
      </c>
      <c r="AB55" s="74">
        <v>0.1</v>
      </c>
      <c r="AC55" s="74">
        <v>0.04</v>
      </c>
      <c r="AD55" s="74">
        <v>0.03</v>
      </c>
      <c r="AE55" s="74">
        <v>0.6</v>
      </c>
      <c r="AF55" s="74">
        <v>0.7</v>
      </c>
      <c r="AG55" s="74">
        <v>0.1</v>
      </c>
      <c r="AH55" s="74">
        <v>0.09</v>
      </c>
      <c r="AI55" s="74">
        <v>0</v>
      </c>
      <c r="AJ55" s="74">
        <v>16</v>
      </c>
      <c r="AK55" s="74">
        <v>5</v>
      </c>
      <c r="AL55" s="74">
        <v>0.2</v>
      </c>
      <c r="AM55" s="74">
        <v>2</v>
      </c>
      <c r="AN55" s="74">
        <v>160</v>
      </c>
      <c r="AO55" s="74">
        <v>18</v>
      </c>
      <c r="AP55" s="74">
        <v>7</v>
      </c>
      <c r="AQ55" s="74">
        <v>13</v>
      </c>
      <c r="AR55" s="74">
        <v>0.3</v>
      </c>
      <c r="AS55" s="74">
        <v>0.1</v>
      </c>
      <c r="AT55" s="72"/>
      <c r="AU55" s="72">
        <v>3.7</v>
      </c>
      <c r="AV55" s="72"/>
    </row>
    <row r="56" spans="1:48" ht="15.6">
      <c r="A56" s="71">
        <v>1900000104</v>
      </c>
      <c r="B56" s="72" t="s">
        <v>315</v>
      </c>
      <c r="C56" s="72" t="s">
        <v>207</v>
      </c>
      <c r="D56" s="72" t="s">
        <v>300</v>
      </c>
      <c r="E56" s="72" t="s">
        <v>301</v>
      </c>
      <c r="F56" s="74">
        <v>363</v>
      </c>
      <c r="G56" s="74">
        <v>1540</v>
      </c>
      <c r="H56" s="74">
        <v>1.5</v>
      </c>
      <c r="I56" s="74">
        <v>0</v>
      </c>
      <c r="J56" s="74">
        <v>0.8</v>
      </c>
      <c r="K56" s="74">
        <v>0.8</v>
      </c>
      <c r="L56" s="74">
        <v>0.8</v>
      </c>
      <c r="M56" s="74">
        <v>0</v>
      </c>
      <c r="N56" s="74">
        <v>72.8</v>
      </c>
      <c r="O56" s="74">
        <v>72.8</v>
      </c>
      <c r="P56" s="74">
        <v>0</v>
      </c>
      <c r="Q56" s="74">
        <v>0</v>
      </c>
      <c r="R56" s="74">
        <v>9.1999999999999993</v>
      </c>
      <c r="S56" s="74">
        <v>3.8</v>
      </c>
      <c r="T56" s="74">
        <v>0</v>
      </c>
      <c r="U56" s="74">
        <v>0</v>
      </c>
      <c r="V56" s="74">
        <v>5</v>
      </c>
      <c r="W56" s="74">
        <v>8.1999999999999993</v>
      </c>
      <c r="X56" s="74">
        <v>0</v>
      </c>
      <c r="Y56" s="74"/>
      <c r="Z56" s="74"/>
      <c r="AA56" s="74">
        <v>0</v>
      </c>
      <c r="AB56" s="74">
        <v>0.77</v>
      </c>
      <c r="AC56" s="74"/>
      <c r="AD56" s="74">
        <v>0.23</v>
      </c>
      <c r="AE56" s="74">
        <v>4.5999999999999996</v>
      </c>
      <c r="AF56" s="74">
        <v>5.36</v>
      </c>
      <c r="AG56" s="74">
        <v>0.77</v>
      </c>
      <c r="AH56" s="74">
        <v>0.69</v>
      </c>
      <c r="AI56" s="74">
        <v>0</v>
      </c>
      <c r="AJ56" s="74"/>
      <c r="AK56" s="74">
        <v>38.299999999999997</v>
      </c>
      <c r="AL56" s="74">
        <v>1.53</v>
      </c>
      <c r="AM56" s="74">
        <v>15</v>
      </c>
      <c r="AN56" s="74">
        <v>1230</v>
      </c>
      <c r="AO56" s="74">
        <v>140</v>
      </c>
      <c r="AP56" s="74">
        <v>54</v>
      </c>
      <c r="AQ56" s="74">
        <v>100</v>
      </c>
      <c r="AR56" s="74">
        <v>2.2999999999999998</v>
      </c>
      <c r="AS56" s="74">
        <v>0.8</v>
      </c>
      <c r="AT56" s="72"/>
      <c r="AU56" s="72"/>
      <c r="AV56" s="72"/>
    </row>
    <row r="57" spans="1:48" ht="15.6">
      <c r="A57" s="71">
        <v>633</v>
      </c>
      <c r="B57" s="72" t="s">
        <v>316</v>
      </c>
      <c r="C57" s="72" t="s">
        <v>207</v>
      </c>
      <c r="D57" s="72" t="s">
        <v>300</v>
      </c>
      <c r="E57" s="72" t="s">
        <v>303</v>
      </c>
      <c r="F57" s="74">
        <v>98</v>
      </c>
      <c r="G57" s="74">
        <v>417</v>
      </c>
      <c r="H57" s="74">
        <v>0.1</v>
      </c>
      <c r="I57" s="74">
        <v>0</v>
      </c>
      <c r="J57" s="74">
        <v>0.1</v>
      </c>
      <c r="K57" s="74">
        <v>0</v>
      </c>
      <c r="L57" s="74">
        <v>0</v>
      </c>
      <c r="M57" s="74">
        <v>0</v>
      </c>
      <c r="N57" s="74">
        <v>23.2</v>
      </c>
      <c r="O57" s="74">
        <v>23.2</v>
      </c>
      <c r="P57" s="74">
        <v>0</v>
      </c>
      <c r="Q57" s="74">
        <v>0</v>
      </c>
      <c r="R57" s="74">
        <v>1</v>
      </c>
      <c r="S57" s="74">
        <v>0.2</v>
      </c>
      <c r="T57" s="74">
        <v>0</v>
      </c>
      <c r="U57" s="74">
        <v>0</v>
      </c>
      <c r="V57" s="74">
        <v>74.900000000000006</v>
      </c>
      <c r="W57" s="74">
        <v>0.6</v>
      </c>
      <c r="X57" s="74">
        <v>0</v>
      </c>
      <c r="Y57" s="74">
        <v>2</v>
      </c>
      <c r="Z57" s="74">
        <v>11</v>
      </c>
      <c r="AA57" s="74">
        <v>0</v>
      </c>
      <c r="AB57" s="74">
        <v>0.06</v>
      </c>
      <c r="AC57" s="74">
        <v>0.03</v>
      </c>
      <c r="AD57" s="74">
        <v>0.02</v>
      </c>
      <c r="AE57" s="74">
        <v>0.2</v>
      </c>
      <c r="AF57" s="74">
        <v>0.2</v>
      </c>
      <c r="AG57" s="74">
        <v>0</v>
      </c>
      <c r="AH57" s="74">
        <v>0.08</v>
      </c>
      <c r="AI57" s="74">
        <v>0</v>
      </c>
      <c r="AJ57" s="74">
        <v>7</v>
      </c>
      <c r="AK57" s="74">
        <v>1</v>
      </c>
      <c r="AL57" s="74">
        <v>0.34</v>
      </c>
      <c r="AM57" s="74">
        <v>2</v>
      </c>
      <c r="AN57" s="74">
        <v>110</v>
      </c>
      <c r="AO57" s="74">
        <v>17</v>
      </c>
      <c r="AP57" s="74">
        <v>5</v>
      </c>
      <c r="AQ57" s="74">
        <v>11</v>
      </c>
      <c r="AR57" s="74">
        <v>0.3</v>
      </c>
      <c r="AS57" s="74">
        <v>0.1</v>
      </c>
      <c r="AT57" s="72"/>
      <c r="AU57" s="72">
        <v>3.6</v>
      </c>
      <c r="AV57" s="72"/>
    </row>
    <row r="58" spans="1:48" ht="15.6">
      <c r="A58" s="71">
        <v>1191</v>
      </c>
      <c r="B58" s="72" t="s">
        <v>317</v>
      </c>
      <c r="C58" s="72" t="s">
        <v>218</v>
      </c>
      <c r="D58" s="72" t="s">
        <v>318</v>
      </c>
      <c r="E58" s="72" t="s">
        <v>319</v>
      </c>
      <c r="F58" s="74">
        <v>191</v>
      </c>
      <c r="G58" s="74">
        <v>798</v>
      </c>
      <c r="H58" s="74">
        <v>10</v>
      </c>
      <c r="I58" s="74">
        <v>1.6</v>
      </c>
      <c r="J58" s="74">
        <v>5.3</v>
      </c>
      <c r="K58" s="74">
        <v>1.8</v>
      </c>
      <c r="L58" s="74">
        <v>1.76</v>
      </c>
      <c r="M58" s="74">
        <v>0.5</v>
      </c>
      <c r="N58" s="74">
        <v>0</v>
      </c>
      <c r="O58" s="74">
        <v>0</v>
      </c>
      <c r="P58" s="74">
        <v>0</v>
      </c>
      <c r="Q58" s="74">
        <v>0</v>
      </c>
      <c r="R58" s="74">
        <v>0</v>
      </c>
      <c r="S58" s="74">
        <v>25.2</v>
      </c>
      <c r="T58" s="74">
        <v>9.8000000000000007</v>
      </c>
      <c r="U58" s="74">
        <v>0</v>
      </c>
      <c r="V58" s="74">
        <v>46.4</v>
      </c>
      <c r="W58" s="74">
        <v>0</v>
      </c>
      <c r="X58" s="74">
        <v>63</v>
      </c>
      <c r="Y58" s="74">
        <v>57</v>
      </c>
      <c r="Z58" s="74">
        <v>0</v>
      </c>
      <c r="AA58" s="74">
        <v>3</v>
      </c>
      <c r="AB58" s="74">
        <v>0.6</v>
      </c>
      <c r="AC58" s="74">
        <v>0.02</v>
      </c>
      <c r="AD58" s="74">
        <v>0.1</v>
      </c>
      <c r="AE58" s="74">
        <v>3.8</v>
      </c>
      <c r="AF58" s="74">
        <v>8.5</v>
      </c>
      <c r="AG58" s="74">
        <v>0</v>
      </c>
      <c r="AH58" s="74">
        <v>0.51</v>
      </c>
      <c r="AI58" s="74">
        <v>11</v>
      </c>
      <c r="AJ58" s="74">
        <v>0</v>
      </c>
      <c r="AK58" s="74">
        <v>18</v>
      </c>
      <c r="AL58" s="74">
        <v>11.6</v>
      </c>
      <c r="AM58" s="74">
        <v>3930</v>
      </c>
      <c r="AN58" s="74">
        <v>230</v>
      </c>
      <c r="AO58" s="74">
        <v>300</v>
      </c>
      <c r="AP58" s="74">
        <v>300</v>
      </c>
      <c r="AQ58" s="74">
        <v>56</v>
      </c>
      <c r="AR58" s="74">
        <v>4.0999999999999996</v>
      </c>
      <c r="AS58" s="74">
        <v>3</v>
      </c>
      <c r="AT58" s="72"/>
      <c r="AU58" s="72"/>
      <c r="AV58" s="72"/>
    </row>
    <row r="59" spans="1:48" ht="15.6">
      <c r="A59" s="71">
        <v>635</v>
      </c>
      <c r="B59" s="72" t="s">
        <v>320</v>
      </c>
      <c r="C59" s="72" t="s">
        <v>207</v>
      </c>
      <c r="D59" s="72" t="s">
        <v>208</v>
      </c>
      <c r="E59" s="72" t="s">
        <v>209</v>
      </c>
      <c r="F59" s="74">
        <v>82</v>
      </c>
      <c r="G59" s="74">
        <v>349</v>
      </c>
      <c r="H59" s="74">
        <v>0.4</v>
      </c>
      <c r="I59" s="74">
        <v>0</v>
      </c>
      <c r="J59" s="74">
        <v>0.2</v>
      </c>
      <c r="K59" s="74">
        <v>0.1</v>
      </c>
      <c r="L59" s="74">
        <v>0.1</v>
      </c>
      <c r="M59" s="74">
        <v>0</v>
      </c>
      <c r="N59" s="74">
        <v>16.8</v>
      </c>
      <c r="O59" s="74">
        <v>14.8</v>
      </c>
      <c r="P59" s="74">
        <v>0</v>
      </c>
      <c r="Q59" s="74">
        <v>2</v>
      </c>
      <c r="R59" s="74">
        <v>2.4</v>
      </c>
      <c r="S59" s="74">
        <v>1.7</v>
      </c>
      <c r="T59" s="74">
        <v>0</v>
      </c>
      <c r="U59" s="74">
        <v>0</v>
      </c>
      <c r="V59" s="74">
        <v>77.7</v>
      </c>
      <c r="W59" s="74">
        <v>0</v>
      </c>
      <c r="X59" s="74">
        <v>0</v>
      </c>
      <c r="Y59" s="74">
        <v>1</v>
      </c>
      <c r="Z59" s="74">
        <v>6</v>
      </c>
      <c r="AA59" s="74">
        <v>0</v>
      </c>
      <c r="AB59" s="74">
        <v>0.1</v>
      </c>
      <c r="AC59" s="74">
        <v>0.1</v>
      </c>
      <c r="AD59" s="74">
        <v>0.11</v>
      </c>
      <c r="AE59" s="74">
        <v>0.9</v>
      </c>
      <c r="AF59" s="74">
        <v>1</v>
      </c>
      <c r="AG59" s="74">
        <v>0.1</v>
      </c>
      <c r="AH59" s="74">
        <v>0.2</v>
      </c>
      <c r="AI59" s="74">
        <v>0</v>
      </c>
      <c r="AJ59" s="74">
        <v>17</v>
      </c>
      <c r="AK59" s="74">
        <v>5</v>
      </c>
      <c r="AL59" s="74">
        <v>0.55000000000000004</v>
      </c>
      <c r="AM59" s="74">
        <v>11</v>
      </c>
      <c r="AN59" s="74">
        <v>240</v>
      </c>
      <c r="AO59" s="74">
        <v>6</v>
      </c>
      <c r="AP59" s="74">
        <v>31</v>
      </c>
      <c r="AQ59" s="74">
        <v>23</v>
      </c>
      <c r="AR59" s="74">
        <v>0.3</v>
      </c>
      <c r="AS59" s="74">
        <v>0.2</v>
      </c>
      <c r="AT59" s="72"/>
      <c r="AU59" s="72"/>
      <c r="AV59" s="72"/>
    </row>
    <row r="60" spans="1:48" ht="15.6">
      <c r="A60" s="71">
        <v>1900000105</v>
      </c>
      <c r="B60" s="72" t="s">
        <v>321</v>
      </c>
      <c r="C60" s="72" t="s">
        <v>207</v>
      </c>
      <c r="D60" s="72" t="s">
        <v>300</v>
      </c>
      <c r="E60" s="72" t="s">
        <v>301</v>
      </c>
      <c r="F60" s="74">
        <v>351</v>
      </c>
      <c r="G60" s="74">
        <v>1480</v>
      </c>
      <c r="H60" s="74">
        <v>1.7</v>
      </c>
      <c r="I60" s="74">
        <v>0</v>
      </c>
      <c r="J60" s="74">
        <v>0.9</v>
      </c>
      <c r="K60" s="74">
        <v>0.4</v>
      </c>
      <c r="L60" s="74">
        <v>0.4</v>
      </c>
      <c r="M60" s="74">
        <v>0</v>
      </c>
      <c r="N60" s="74">
        <v>71.599999999999994</v>
      </c>
      <c r="O60" s="74">
        <v>63</v>
      </c>
      <c r="P60" s="74">
        <v>0</v>
      </c>
      <c r="Q60" s="74">
        <v>8.5</v>
      </c>
      <c r="R60" s="74">
        <v>10.199999999999999</v>
      </c>
      <c r="S60" s="74">
        <v>7.2</v>
      </c>
      <c r="T60" s="74">
        <v>0.1</v>
      </c>
      <c r="U60" s="74">
        <v>0</v>
      </c>
      <c r="V60" s="74">
        <v>5</v>
      </c>
      <c r="W60" s="74">
        <v>0</v>
      </c>
      <c r="X60" s="74">
        <v>0</v>
      </c>
      <c r="Y60" s="74"/>
      <c r="Z60" s="74"/>
      <c r="AA60" s="74">
        <v>0</v>
      </c>
      <c r="AB60" s="74">
        <v>0.43</v>
      </c>
      <c r="AC60" s="74"/>
      <c r="AD60" s="74">
        <v>0.47</v>
      </c>
      <c r="AE60" s="74">
        <v>3.83</v>
      </c>
      <c r="AF60" s="74">
        <v>4.26</v>
      </c>
      <c r="AG60" s="74">
        <v>0.43</v>
      </c>
      <c r="AH60" s="74">
        <v>0.85</v>
      </c>
      <c r="AI60" s="74">
        <v>0</v>
      </c>
      <c r="AJ60" s="74"/>
      <c r="AK60" s="74">
        <v>21.3</v>
      </c>
      <c r="AL60" s="74">
        <v>2.34</v>
      </c>
      <c r="AM60" s="74">
        <v>47</v>
      </c>
      <c r="AN60" s="74">
        <v>1000</v>
      </c>
      <c r="AO60" s="74">
        <v>26</v>
      </c>
      <c r="AP60" s="74">
        <v>130</v>
      </c>
      <c r="AQ60" s="74">
        <v>98</v>
      </c>
      <c r="AR60" s="74">
        <v>1.3</v>
      </c>
      <c r="AS60" s="74">
        <v>0.9</v>
      </c>
      <c r="AT60" s="72"/>
      <c r="AU60" s="72"/>
      <c r="AV60" s="72"/>
    </row>
    <row r="61" spans="1:48" ht="15.6">
      <c r="A61" s="71">
        <v>1087</v>
      </c>
      <c r="B61" s="72" t="s">
        <v>322</v>
      </c>
      <c r="C61" s="72" t="s">
        <v>232</v>
      </c>
      <c r="D61" s="72" t="s">
        <v>233</v>
      </c>
      <c r="E61" s="72" t="s">
        <v>323</v>
      </c>
      <c r="F61" s="74">
        <v>111</v>
      </c>
      <c r="G61" s="74">
        <v>463</v>
      </c>
      <c r="H61" s="74">
        <v>5.3</v>
      </c>
      <c r="I61" s="74">
        <v>1.4</v>
      </c>
      <c r="J61" s="74">
        <v>2.4</v>
      </c>
      <c r="K61" s="74">
        <v>0.8</v>
      </c>
      <c r="L61" s="74">
        <v>0.437</v>
      </c>
      <c r="M61" s="74">
        <v>0</v>
      </c>
      <c r="N61" s="74">
        <v>7.7</v>
      </c>
      <c r="O61" s="74">
        <v>0.7</v>
      </c>
      <c r="P61" s="74">
        <v>0.1</v>
      </c>
      <c r="Q61" s="74">
        <v>7</v>
      </c>
      <c r="R61" s="74">
        <v>0.8</v>
      </c>
      <c r="S61" s="74">
        <v>7.6</v>
      </c>
      <c r="T61" s="74">
        <v>0.5</v>
      </c>
      <c r="U61" s="74">
        <v>0</v>
      </c>
      <c r="V61" s="74">
        <v>77.400000000000006</v>
      </c>
      <c r="W61" s="74">
        <v>0</v>
      </c>
      <c r="X61" s="74">
        <v>29</v>
      </c>
      <c r="Y61" s="74">
        <v>86</v>
      </c>
      <c r="Z61" s="74">
        <v>267</v>
      </c>
      <c r="AA61" s="74">
        <v>0.5</v>
      </c>
      <c r="AB61" s="74">
        <v>0.67</v>
      </c>
      <c r="AC61" s="74">
        <v>0.11</v>
      </c>
      <c r="AD61" s="74">
        <v>0.06</v>
      </c>
      <c r="AE61" s="74">
        <v>1.9</v>
      </c>
      <c r="AF61" s="74">
        <v>3.33</v>
      </c>
      <c r="AG61" s="74">
        <v>1.51</v>
      </c>
      <c r="AH61" s="74">
        <v>0.15</v>
      </c>
      <c r="AI61" s="74">
        <v>4</v>
      </c>
      <c r="AJ61" s="74">
        <v>13.2</v>
      </c>
      <c r="AK61" s="74">
        <v>13</v>
      </c>
      <c r="AL61" s="74">
        <v>0.94599999999999995</v>
      </c>
      <c r="AM61" s="74">
        <v>180</v>
      </c>
      <c r="AN61" s="74">
        <v>150</v>
      </c>
      <c r="AO61" s="74">
        <v>23</v>
      </c>
      <c r="AP61" s="74">
        <v>89</v>
      </c>
      <c r="AQ61" s="74">
        <v>21</v>
      </c>
      <c r="AR61" s="74">
        <v>1.5</v>
      </c>
      <c r="AS61" s="74">
        <v>0.7</v>
      </c>
      <c r="AT61" s="72"/>
      <c r="AU61" s="72"/>
      <c r="AV61" s="72"/>
    </row>
    <row r="62" spans="1:48" ht="15.6">
      <c r="A62" s="71">
        <v>402</v>
      </c>
      <c r="B62" s="72" t="s">
        <v>324</v>
      </c>
      <c r="C62" s="72" t="s">
        <v>325</v>
      </c>
      <c r="D62" s="72" t="s">
        <v>326</v>
      </c>
      <c r="E62" s="72" t="s">
        <v>327</v>
      </c>
      <c r="F62" s="74">
        <v>347</v>
      </c>
      <c r="G62" s="74">
        <v>1470</v>
      </c>
      <c r="H62" s="74">
        <v>0.4</v>
      </c>
      <c r="I62" s="74">
        <v>0.1</v>
      </c>
      <c r="J62" s="74">
        <v>0.1</v>
      </c>
      <c r="K62" s="74">
        <v>0.1</v>
      </c>
      <c r="L62" s="74">
        <v>0.1</v>
      </c>
      <c r="M62" s="74">
        <v>0</v>
      </c>
      <c r="N62" s="74">
        <v>78.099999999999994</v>
      </c>
      <c r="O62" s="74">
        <v>0</v>
      </c>
      <c r="P62" s="74">
        <v>0</v>
      </c>
      <c r="Q62" s="74">
        <v>78.099999999999994</v>
      </c>
      <c r="R62" s="74">
        <v>2.1</v>
      </c>
      <c r="S62" s="74">
        <v>6.7</v>
      </c>
      <c r="T62" s="74">
        <v>0</v>
      </c>
      <c r="U62" s="74">
        <v>0</v>
      </c>
      <c r="V62" s="74">
        <v>13.9</v>
      </c>
      <c r="W62" s="74">
        <v>0</v>
      </c>
      <c r="X62" s="74">
        <v>0</v>
      </c>
      <c r="Y62" s="74">
        <v>0</v>
      </c>
      <c r="Z62" s="74">
        <v>0</v>
      </c>
      <c r="AA62" s="74">
        <v>0</v>
      </c>
      <c r="AB62" s="74">
        <v>0.1</v>
      </c>
      <c r="AC62" s="74">
        <v>0.06</v>
      </c>
      <c r="AD62" s="74">
        <v>0.03</v>
      </c>
      <c r="AE62" s="74">
        <v>2</v>
      </c>
      <c r="AF62" s="74">
        <v>3.4</v>
      </c>
      <c r="AG62" s="74">
        <v>1.4</v>
      </c>
      <c r="AH62" s="74">
        <v>0.28999999999999998</v>
      </c>
      <c r="AI62" s="74">
        <v>0</v>
      </c>
      <c r="AJ62" s="74">
        <v>0</v>
      </c>
      <c r="AK62" s="74">
        <v>19</v>
      </c>
      <c r="AL62" s="74">
        <v>0.5</v>
      </c>
      <c r="AM62" s="74">
        <v>6</v>
      </c>
      <c r="AN62" s="74">
        <v>94</v>
      </c>
      <c r="AO62" s="74">
        <v>13</v>
      </c>
      <c r="AP62" s="74">
        <v>87</v>
      </c>
      <c r="AQ62" s="74">
        <v>32</v>
      </c>
      <c r="AR62" s="74">
        <v>0.6</v>
      </c>
      <c r="AS62" s="74">
        <v>1.3</v>
      </c>
      <c r="AT62" s="72"/>
      <c r="AU62" s="72"/>
      <c r="AV62" s="72"/>
    </row>
    <row r="63" spans="1:48" ht="15.6">
      <c r="A63" s="71">
        <v>400</v>
      </c>
      <c r="B63" s="72" t="s">
        <v>328</v>
      </c>
      <c r="C63" s="72" t="s">
        <v>325</v>
      </c>
      <c r="D63" s="72" t="s">
        <v>326</v>
      </c>
      <c r="E63" s="72" t="s">
        <v>327</v>
      </c>
      <c r="F63" s="74">
        <v>357</v>
      </c>
      <c r="G63" s="74">
        <v>1520</v>
      </c>
      <c r="H63" s="74">
        <v>0.5</v>
      </c>
      <c r="I63" s="74">
        <v>0.1</v>
      </c>
      <c r="J63" s="74">
        <v>0.1</v>
      </c>
      <c r="K63" s="74">
        <v>0.2</v>
      </c>
      <c r="L63" s="74">
        <v>0.2</v>
      </c>
      <c r="M63" s="74">
        <v>0</v>
      </c>
      <c r="N63" s="74">
        <v>79.599999999999994</v>
      </c>
      <c r="O63" s="74">
        <v>0</v>
      </c>
      <c r="P63" s="74">
        <v>0</v>
      </c>
      <c r="Q63" s="74">
        <v>79.599999999999994</v>
      </c>
      <c r="R63" s="74">
        <v>2.2000000000000002</v>
      </c>
      <c r="S63" s="74">
        <v>7.4</v>
      </c>
      <c r="T63" s="74">
        <v>0</v>
      </c>
      <c r="U63" s="74">
        <v>0</v>
      </c>
      <c r="V63" s="74">
        <v>10.7</v>
      </c>
      <c r="W63" s="74">
        <v>0</v>
      </c>
      <c r="X63" s="74">
        <v>0</v>
      </c>
      <c r="Y63" s="74">
        <v>0</v>
      </c>
      <c r="Z63" s="74">
        <v>0</v>
      </c>
      <c r="AA63" s="74">
        <v>0</v>
      </c>
      <c r="AB63" s="74">
        <v>0.1</v>
      </c>
      <c r="AC63" s="74">
        <v>7.0000000000000007E-2</v>
      </c>
      <c r="AD63" s="74">
        <v>0.03</v>
      </c>
      <c r="AE63" s="74">
        <v>2</v>
      </c>
      <c r="AF63" s="74">
        <v>3.6</v>
      </c>
      <c r="AG63" s="74">
        <v>1.6</v>
      </c>
      <c r="AH63" s="74">
        <v>0.3</v>
      </c>
      <c r="AI63" s="74">
        <v>0</v>
      </c>
      <c r="AJ63" s="74">
        <v>0</v>
      </c>
      <c r="AK63" s="74">
        <v>20</v>
      </c>
      <c r="AL63" s="74">
        <v>1</v>
      </c>
      <c r="AM63" s="74">
        <v>6</v>
      </c>
      <c r="AN63" s="74">
        <v>110</v>
      </c>
      <c r="AO63" s="74">
        <v>11</v>
      </c>
      <c r="AP63" s="74">
        <v>92</v>
      </c>
      <c r="AQ63" s="74">
        <v>13</v>
      </c>
      <c r="AR63" s="74">
        <v>0.6</v>
      </c>
      <c r="AS63" s="74">
        <v>1.3</v>
      </c>
      <c r="AT63" s="72"/>
      <c r="AU63" s="72"/>
      <c r="AV63" s="72"/>
    </row>
    <row r="64" spans="1:48" ht="15.6">
      <c r="A64" s="71">
        <v>403</v>
      </c>
      <c r="B64" s="72" t="s">
        <v>329</v>
      </c>
      <c r="C64" s="72" t="s">
        <v>325</v>
      </c>
      <c r="D64" s="72" t="s">
        <v>326</v>
      </c>
      <c r="E64" s="72" t="s">
        <v>327</v>
      </c>
      <c r="F64" s="74">
        <v>125</v>
      </c>
      <c r="G64" s="74">
        <v>532</v>
      </c>
      <c r="H64" s="74">
        <v>0.2</v>
      </c>
      <c r="I64" s="74">
        <v>0</v>
      </c>
      <c r="J64" s="74">
        <v>0.1</v>
      </c>
      <c r="K64" s="74">
        <v>0.1</v>
      </c>
      <c r="L64" s="74">
        <v>0</v>
      </c>
      <c r="M64" s="74">
        <v>0</v>
      </c>
      <c r="N64" s="74">
        <v>28</v>
      </c>
      <c r="O64" s="74">
        <v>0</v>
      </c>
      <c r="P64" s="74">
        <v>0</v>
      </c>
      <c r="Q64" s="74">
        <v>28</v>
      </c>
      <c r="R64" s="74">
        <v>0.8</v>
      </c>
      <c r="S64" s="74">
        <v>2.5</v>
      </c>
      <c r="T64" s="74">
        <v>0.8</v>
      </c>
      <c r="U64" s="74">
        <v>0</v>
      </c>
      <c r="V64" s="74">
        <v>68.400000000000006</v>
      </c>
      <c r="W64" s="74">
        <v>0</v>
      </c>
      <c r="X64" s="74">
        <v>0</v>
      </c>
      <c r="Y64" s="74">
        <v>0</v>
      </c>
      <c r="Z64" s="74">
        <v>0</v>
      </c>
      <c r="AA64" s="74">
        <v>0</v>
      </c>
      <c r="AB64" s="74">
        <v>0</v>
      </c>
      <c r="AC64" s="74">
        <v>0.01</v>
      </c>
      <c r="AD64" s="74">
        <v>0.01</v>
      </c>
      <c r="AE64" s="74">
        <v>0.6</v>
      </c>
      <c r="AF64" s="74">
        <v>1.1000000000000001</v>
      </c>
      <c r="AG64" s="74">
        <v>0.5</v>
      </c>
      <c r="AH64" s="74">
        <v>0.08</v>
      </c>
      <c r="AI64" s="74">
        <v>0</v>
      </c>
      <c r="AJ64" s="74">
        <v>0</v>
      </c>
      <c r="AK64" s="74">
        <v>5.8</v>
      </c>
      <c r="AL64" s="74">
        <v>0.9</v>
      </c>
      <c r="AM64" s="74">
        <v>310</v>
      </c>
      <c r="AN64" s="74">
        <v>36</v>
      </c>
      <c r="AO64" s="74">
        <v>7</v>
      </c>
      <c r="AP64" s="74">
        <v>33</v>
      </c>
      <c r="AQ64" s="74">
        <v>15</v>
      </c>
      <c r="AR64" s="74">
        <v>0.2</v>
      </c>
      <c r="AS64" s="74">
        <v>0.6</v>
      </c>
      <c r="AT64" s="72"/>
      <c r="AU64" s="72">
        <v>0.6</v>
      </c>
      <c r="AV64" s="72"/>
    </row>
    <row r="65" spans="1:48" ht="15.6">
      <c r="A65" s="71">
        <v>1058</v>
      </c>
      <c r="B65" s="72" t="s">
        <v>330</v>
      </c>
      <c r="C65" s="72" t="s">
        <v>232</v>
      </c>
      <c r="D65" s="72" t="s">
        <v>233</v>
      </c>
      <c r="E65" s="72" t="s">
        <v>323</v>
      </c>
      <c r="F65" s="74">
        <v>90</v>
      </c>
      <c r="G65" s="74">
        <v>379</v>
      </c>
      <c r="H65" s="74">
        <v>1.6</v>
      </c>
      <c r="I65" s="74">
        <v>0.2</v>
      </c>
      <c r="J65" s="74">
        <v>1.2</v>
      </c>
      <c r="K65" s="74">
        <v>0.2</v>
      </c>
      <c r="L65" s="74">
        <v>0.19600000000000001</v>
      </c>
      <c r="M65" s="74">
        <v>0</v>
      </c>
      <c r="N65" s="74">
        <v>15.3</v>
      </c>
      <c r="O65" s="74">
        <v>1.4</v>
      </c>
      <c r="P65" s="74">
        <v>0.1</v>
      </c>
      <c r="Q65" s="74">
        <v>13.9</v>
      </c>
      <c r="R65" s="74">
        <v>0.9</v>
      </c>
      <c r="S65" s="74">
        <v>3.1</v>
      </c>
      <c r="T65" s="74">
        <v>0.4</v>
      </c>
      <c r="U65" s="74">
        <v>0</v>
      </c>
      <c r="V65" s="74">
        <v>78.400000000000006</v>
      </c>
      <c r="W65" s="74">
        <v>0</v>
      </c>
      <c r="X65" s="74">
        <v>4</v>
      </c>
      <c r="Y65" s="74">
        <v>28</v>
      </c>
      <c r="Z65" s="74">
        <v>163</v>
      </c>
      <c r="AA65" s="74">
        <v>0.3</v>
      </c>
      <c r="AB65" s="74">
        <v>0.65</v>
      </c>
      <c r="AC65" s="74">
        <v>0.05</v>
      </c>
      <c r="AD65" s="74">
        <v>0.02</v>
      </c>
      <c r="AE65" s="74">
        <v>0.66</v>
      </c>
      <c r="AF65" s="74">
        <v>1.25</v>
      </c>
      <c r="AG65" s="74">
        <v>0.57999999999999996</v>
      </c>
      <c r="AH65" s="74">
        <v>0.12</v>
      </c>
      <c r="AI65" s="74">
        <v>7.0000000000000007E-2</v>
      </c>
      <c r="AJ65" s="74">
        <v>7.2</v>
      </c>
      <c r="AK65" s="74">
        <v>11</v>
      </c>
      <c r="AL65" s="74">
        <v>0.81200000000000006</v>
      </c>
      <c r="AM65" s="74">
        <v>170</v>
      </c>
      <c r="AN65" s="74">
        <v>120</v>
      </c>
      <c r="AO65" s="74">
        <v>11</v>
      </c>
      <c r="AP65" s="74">
        <v>34</v>
      </c>
      <c r="AQ65" s="74">
        <v>9.3000000000000007</v>
      </c>
      <c r="AR65" s="74">
        <v>0.4</v>
      </c>
      <c r="AS65" s="74">
        <v>0.4</v>
      </c>
      <c r="AT65" s="72"/>
      <c r="AU65" s="72"/>
      <c r="AV65" s="72"/>
    </row>
    <row r="66" spans="1:48" ht="15.6">
      <c r="A66" s="71">
        <v>1059</v>
      </c>
      <c r="B66" s="72" t="s">
        <v>331</v>
      </c>
      <c r="C66" s="72" t="s">
        <v>232</v>
      </c>
      <c r="D66" s="72" t="s">
        <v>233</v>
      </c>
      <c r="E66" s="72" t="s">
        <v>323</v>
      </c>
      <c r="F66" s="74">
        <v>91</v>
      </c>
      <c r="G66" s="74">
        <v>383</v>
      </c>
      <c r="H66" s="74">
        <v>2.1</v>
      </c>
      <c r="I66" s="74">
        <v>1</v>
      </c>
      <c r="J66" s="74">
        <v>0.4</v>
      </c>
      <c r="K66" s="74">
        <v>0.6</v>
      </c>
      <c r="L66" s="74">
        <v>0.55200000000000005</v>
      </c>
      <c r="M66" s="74">
        <v>0</v>
      </c>
      <c r="N66" s="74">
        <v>12.2</v>
      </c>
      <c r="O66" s="74">
        <v>0.8</v>
      </c>
      <c r="P66" s="74">
        <v>0.1</v>
      </c>
      <c r="Q66" s="74">
        <v>11.2</v>
      </c>
      <c r="R66" s="74">
        <v>0.7</v>
      </c>
      <c r="S66" s="74">
        <v>5.4</v>
      </c>
      <c r="T66" s="74">
        <v>1</v>
      </c>
      <c r="U66" s="74">
        <v>0</v>
      </c>
      <c r="V66" s="74">
        <v>78.400000000000006</v>
      </c>
      <c r="W66" s="74">
        <v>0</v>
      </c>
      <c r="X66" s="74">
        <v>11</v>
      </c>
      <c r="Y66" s="74">
        <v>79</v>
      </c>
      <c r="Z66" s="74">
        <v>396</v>
      </c>
      <c r="AA66" s="74">
        <v>1</v>
      </c>
      <c r="AB66" s="74">
        <v>0.34</v>
      </c>
      <c r="AC66" s="74">
        <v>0.04</v>
      </c>
      <c r="AD66" s="74">
        <v>0.03</v>
      </c>
      <c r="AE66" s="74">
        <v>0.69</v>
      </c>
      <c r="AF66" s="74">
        <v>1.69</v>
      </c>
      <c r="AG66" s="74">
        <v>1</v>
      </c>
      <c r="AH66" s="74">
        <v>0.1</v>
      </c>
      <c r="AI66" s="74">
        <v>0.2</v>
      </c>
      <c r="AJ66" s="74">
        <v>5.2</v>
      </c>
      <c r="AK66" s="74">
        <v>8.6999999999999993</v>
      </c>
      <c r="AL66" s="74">
        <v>1.32</v>
      </c>
      <c r="AM66" s="74">
        <v>400</v>
      </c>
      <c r="AN66" s="74">
        <v>110</v>
      </c>
      <c r="AO66" s="74">
        <v>16</v>
      </c>
      <c r="AP66" s="74">
        <v>47</v>
      </c>
      <c r="AQ66" s="74">
        <v>11</v>
      </c>
      <c r="AR66" s="74">
        <v>0.3</v>
      </c>
      <c r="AS66" s="74">
        <v>0.4</v>
      </c>
      <c r="AT66" s="72"/>
      <c r="AU66" s="72"/>
      <c r="AV66" s="72"/>
    </row>
    <row r="67" spans="1:48" ht="15.6">
      <c r="A67" s="71">
        <v>1096</v>
      </c>
      <c r="B67" s="72" t="s">
        <v>332</v>
      </c>
      <c r="C67" s="72" t="s">
        <v>232</v>
      </c>
      <c r="D67" s="72" t="s">
        <v>233</v>
      </c>
      <c r="E67" s="72" t="s">
        <v>323</v>
      </c>
      <c r="F67" s="74">
        <v>105</v>
      </c>
      <c r="G67" s="74">
        <v>444</v>
      </c>
      <c r="H67" s="74">
        <v>1.9</v>
      </c>
      <c r="I67" s="74">
        <v>0.3</v>
      </c>
      <c r="J67" s="74">
        <v>1.1000000000000001</v>
      </c>
      <c r="K67" s="74">
        <v>0.3</v>
      </c>
      <c r="L67" s="74">
        <v>0.249</v>
      </c>
      <c r="M67" s="74">
        <v>0</v>
      </c>
      <c r="N67" s="74">
        <v>12.2</v>
      </c>
      <c r="O67" s="74">
        <v>0.3</v>
      </c>
      <c r="P67" s="74">
        <v>0.1</v>
      </c>
      <c r="Q67" s="74">
        <v>11.8</v>
      </c>
      <c r="R67" s="74">
        <v>0.5</v>
      </c>
      <c r="S67" s="74">
        <v>9.4</v>
      </c>
      <c r="T67" s="74">
        <v>0.5</v>
      </c>
      <c r="U67" s="74">
        <v>0</v>
      </c>
      <c r="V67" s="74">
        <v>74.900000000000006</v>
      </c>
      <c r="W67" s="74">
        <v>0.2</v>
      </c>
      <c r="X67" s="74">
        <v>31</v>
      </c>
      <c r="Y67" s="74">
        <v>12</v>
      </c>
      <c r="Z67" s="74">
        <v>50</v>
      </c>
      <c r="AA67" s="74">
        <v>0.1</v>
      </c>
      <c r="AB67" s="74">
        <v>0.3</v>
      </c>
      <c r="AC67" s="74">
        <v>0.08</v>
      </c>
      <c r="AD67" s="74">
        <v>7.0000000000000007E-2</v>
      </c>
      <c r="AE67" s="74">
        <v>3.2</v>
      </c>
      <c r="AF67" s="74">
        <v>4.91</v>
      </c>
      <c r="AG67" s="74">
        <v>1.79</v>
      </c>
      <c r="AH67" s="74">
        <v>0.2</v>
      </c>
      <c r="AI67" s="74">
        <v>0.26</v>
      </c>
      <c r="AJ67" s="74">
        <v>4.3</v>
      </c>
      <c r="AK67" s="74">
        <v>12</v>
      </c>
      <c r="AL67" s="74">
        <v>1.04</v>
      </c>
      <c r="AM67" s="74">
        <v>200</v>
      </c>
      <c r="AN67" s="74">
        <v>190</v>
      </c>
      <c r="AO67" s="74">
        <v>13</v>
      </c>
      <c r="AP67" s="74">
        <v>90</v>
      </c>
      <c r="AQ67" s="74">
        <v>15</v>
      </c>
      <c r="AR67" s="74">
        <v>0.5</v>
      </c>
      <c r="AS67" s="74">
        <v>0.6</v>
      </c>
      <c r="AT67" s="72"/>
      <c r="AU67" s="72"/>
      <c r="AV67" s="72"/>
    </row>
    <row r="68" spans="1:48" ht="15.6">
      <c r="A68" s="71">
        <v>405</v>
      </c>
      <c r="B68" s="72" t="s">
        <v>333</v>
      </c>
      <c r="C68" s="72" t="s">
        <v>232</v>
      </c>
      <c r="D68" s="72" t="s">
        <v>233</v>
      </c>
      <c r="E68" s="72" t="s">
        <v>323</v>
      </c>
      <c r="F68" s="74">
        <v>127</v>
      </c>
      <c r="G68" s="74">
        <v>533</v>
      </c>
      <c r="H68" s="74">
        <v>4.2</v>
      </c>
      <c r="I68" s="74">
        <v>0.6</v>
      </c>
      <c r="J68" s="74">
        <v>3.2</v>
      </c>
      <c r="K68" s="74">
        <v>0.3</v>
      </c>
      <c r="L68" s="74">
        <v>0.28599999999999998</v>
      </c>
      <c r="M68" s="74">
        <v>0</v>
      </c>
      <c r="N68" s="74">
        <v>19.899999999999999</v>
      </c>
      <c r="O68" s="74">
        <v>0.9</v>
      </c>
      <c r="P68" s="74">
        <v>0.1</v>
      </c>
      <c r="Q68" s="74">
        <v>19</v>
      </c>
      <c r="R68" s="74">
        <v>1.1000000000000001</v>
      </c>
      <c r="S68" s="74">
        <v>1.8</v>
      </c>
      <c r="T68" s="74">
        <v>0.7</v>
      </c>
      <c r="U68" s="74">
        <v>0</v>
      </c>
      <c r="V68" s="74">
        <v>72.5</v>
      </c>
      <c r="W68" s="74">
        <v>0</v>
      </c>
      <c r="X68" s="74">
        <v>0</v>
      </c>
      <c r="Y68" s="74">
        <v>143</v>
      </c>
      <c r="Z68" s="74">
        <v>859</v>
      </c>
      <c r="AA68" s="74">
        <v>0</v>
      </c>
      <c r="AB68" s="74">
        <v>0.7</v>
      </c>
      <c r="AC68" s="74">
        <v>0.02</v>
      </c>
      <c r="AD68" s="74">
        <v>0.01</v>
      </c>
      <c r="AE68" s="74">
        <v>0.54</v>
      </c>
      <c r="AF68" s="74">
        <v>1.06</v>
      </c>
      <c r="AG68" s="74">
        <v>0.37</v>
      </c>
      <c r="AH68" s="74">
        <v>7.0000000000000007E-2</v>
      </c>
      <c r="AI68" s="74">
        <v>0</v>
      </c>
      <c r="AJ68" s="74">
        <v>0.8</v>
      </c>
      <c r="AK68" s="74">
        <v>6.9</v>
      </c>
      <c r="AL68" s="74">
        <v>0.92500000000000004</v>
      </c>
      <c r="AM68" s="74">
        <v>270</v>
      </c>
      <c r="AN68" s="74">
        <v>67</v>
      </c>
      <c r="AO68" s="74">
        <v>13</v>
      </c>
      <c r="AP68" s="74">
        <v>28</v>
      </c>
      <c r="AQ68" s="74">
        <v>12</v>
      </c>
      <c r="AR68" s="74">
        <v>0.3</v>
      </c>
      <c r="AS68" s="74">
        <v>0.3</v>
      </c>
      <c r="AT68" s="72"/>
      <c r="AU68" s="72"/>
      <c r="AV68" s="72"/>
    </row>
    <row r="69" spans="1:48" ht="15.6">
      <c r="A69" s="71">
        <v>1091</v>
      </c>
      <c r="B69" s="72" t="s">
        <v>334</v>
      </c>
      <c r="C69" s="72" t="s">
        <v>232</v>
      </c>
      <c r="D69" s="72" t="s">
        <v>233</v>
      </c>
      <c r="E69" s="72" t="s">
        <v>323</v>
      </c>
      <c r="F69" s="74">
        <v>85</v>
      </c>
      <c r="G69" s="74">
        <v>361</v>
      </c>
      <c r="H69" s="74">
        <v>0.2</v>
      </c>
      <c r="I69" s="74">
        <v>0.1</v>
      </c>
      <c r="J69" s="74">
        <v>0.1</v>
      </c>
      <c r="K69" s="74">
        <v>0.1</v>
      </c>
      <c r="L69" s="74">
        <v>7.9600000000000004E-2</v>
      </c>
      <c r="M69" s="74">
        <v>0</v>
      </c>
      <c r="N69" s="74">
        <v>18</v>
      </c>
      <c r="O69" s="74">
        <v>0.2</v>
      </c>
      <c r="P69" s="74">
        <v>0.2</v>
      </c>
      <c r="Q69" s="74">
        <v>17.600000000000001</v>
      </c>
      <c r="R69" s="74">
        <v>1</v>
      </c>
      <c r="S69" s="74">
        <v>2.2999999999999998</v>
      </c>
      <c r="T69" s="74">
        <v>0.3</v>
      </c>
      <c r="U69" s="74">
        <v>0</v>
      </c>
      <c r="V69" s="74">
        <v>78.3</v>
      </c>
      <c r="W69" s="74">
        <v>0</v>
      </c>
      <c r="X69" s="74">
        <v>0</v>
      </c>
      <c r="Y69" s="74">
        <v>6</v>
      </c>
      <c r="Z69" s="74">
        <v>35</v>
      </c>
      <c r="AA69" s="74">
        <v>0</v>
      </c>
      <c r="AB69" s="74">
        <v>0.05</v>
      </c>
      <c r="AC69" s="74">
        <v>0.1</v>
      </c>
      <c r="AD69" s="74">
        <v>0.01</v>
      </c>
      <c r="AE69" s="74">
        <v>0.59</v>
      </c>
      <c r="AF69" s="74">
        <v>1.02</v>
      </c>
      <c r="AG69" s="74">
        <v>0.44</v>
      </c>
      <c r="AH69" s="74">
        <v>0.08</v>
      </c>
      <c r="AI69" s="74">
        <v>0</v>
      </c>
      <c r="AJ69" s="74">
        <v>2.4</v>
      </c>
      <c r="AK69" s="74">
        <v>12</v>
      </c>
      <c r="AL69" s="74">
        <v>0.52100000000000002</v>
      </c>
      <c r="AM69" s="74">
        <v>120</v>
      </c>
      <c r="AN69" s="74">
        <v>66</v>
      </c>
      <c r="AO69" s="74">
        <v>8.5</v>
      </c>
      <c r="AP69" s="74">
        <v>35</v>
      </c>
      <c r="AQ69" s="74">
        <v>10</v>
      </c>
      <c r="AR69" s="74">
        <v>0.4</v>
      </c>
      <c r="AS69" s="74">
        <v>0.4</v>
      </c>
      <c r="AT69" s="72"/>
      <c r="AU69" s="72"/>
      <c r="AV69" s="72"/>
    </row>
    <row r="70" spans="1:48" ht="15.6">
      <c r="A70" s="71">
        <v>1093</v>
      </c>
      <c r="B70" s="72" t="s">
        <v>335</v>
      </c>
      <c r="C70" s="72" t="s">
        <v>232</v>
      </c>
      <c r="D70" s="72" t="s">
        <v>233</v>
      </c>
      <c r="E70" s="72" t="s">
        <v>323</v>
      </c>
      <c r="F70" s="74">
        <v>139</v>
      </c>
      <c r="G70" s="74">
        <v>584</v>
      </c>
      <c r="H70" s="74">
        <v>4.4000000000000004</v>
      </c>
      <c r="I70" s="74">
        <v>0.6</v>
      </c>
      <c r="J70" s="74">
        <v>3.3</v>
      </c>
      <c r="K70" s="74">
        <v>0.4</v>
      </c>
      <c r="L70" s="74">
        <v>0.32800000000000001</v>
      </c>
      <c r="M70" s="74">
        <v>0</v>
      </c>
      <c r="N70" s="74">
        <v>20.8</v>
      </c>
      <c r="O70" s="74">
        <v>0.4</v>
      </c>
      <c r="P70" s="74">
        <v>0.4</v>
      </c>
      <c r="Q70" s="74">
        <v>20</v>
      </c>
      <c r="R70" s="74">
        <v>1.9</v>
      </c>
      <c r="S70" s="74">
        <v>3.1</v>
      </c>
      <c r="T70" s="74">
        <v>0.4</v>
      </c>
      <c r="U70" s="74">
        <v>0</v>
      </c>
      <c r="V70" s="74">
        <v>69.400000000000006</v>
      </c>
      <c r="W70" s="74">
        <v>0</v>
      </c>
      <c r="X70" s="74">
        <v>0</v>
      </c>
      <c r="Y70" s="74">
        <v>0</v>
      </c>
      <c r="Z70" s="74">
        <v>1</v>
      </c>
      <c r="AA70" s="74">
        <v>0</v>
      </c>
      <c r="AB70" s="74">
        <v>0.66</v>
      </c>
      <c r="AC70" s="74">
        <v>0.05</v>
      </c>
      <c r="AD70" s="74">
        <v>0.02</v>
      </c>
      <c r="AE70" s="74">
        <v>0.65</v>
      </c>
      <c r="AF70" s="74">
        <v>1.2</v>
      </c>
      <c r="AG70" s="74">
        <v>0.55000000000000004</v>
      </c>
      <c r="AH70" s="74">
        <v>0.1</v>
      </c>
      <c r="AI70" s="74">
        <v>0</v>
      </c>
      <c r="AJ70" s="74">
        <v>0.8</v>
      </c>
      <c r="AK70" s="74">
        <v>14</v>
      </c>
      <c r="AL70" s="74">
        <v>0.878</v>
      </c>
      <c r="AM70" s="74">
        <v>180</v>
      </c>
      <c r="AN70" s="74">
        <v>120</v>
      </c>
      <c r="AO70" s="74">
        <v>15</v>
      </c>
      <c r="AP70" s="74">
        <v>50</v>
      </c>
      <c r="AQ70" s="74">
        <v>19</v>
      </c>
      <c r="AR70" s="74">
        <v>0.7</v>
      </c>
      <c r="AS70" s="74">
        <v>0.5</v>
      </c>
      <c r="AT70" s="72"/>
      <c r="AU70" s="72"/>
      <c r="AV70" s="72"/>
    </row>
    <row r="71" spans="1:48" ht="15.6">
      <c r="A71" s="71">
        <v>958</v>
      </c>
      <c r="B71" s="72" t="s">
        <v>336</v>
      </c>
      <c r="C71" s="72" t="s">
        <v>232</v>
      </c>
      <c r="D71" s="72" t="s">
        <v>233</v>
      </c>
      <c r="E71" s="72" t="s">
        <v>323</v>
      </c>
      <c r="F71" s="74">
        <v>205</v>
      </c>
      <c r="G71" s="74">
        <v>860</v>
      </c>
      <c r="H71" s="74">
        <v>7.6</v>
      </c>
      <c r="I71" s="74">
        <v>1.5</v>
      </c>
      <c r="J71" s="74">
        <v>3.9</v>
      </c>
      <c r="K71" s="74">
        <v>1.2</v>
      </c>
      <c r="L71" s="74">
        <v>1.01</v>
      </c>
      <c r="M71" s="74">
        <v>0</v>
      </c>
      <c r="N71" s="74">
        <v>25.2</v>
      </c>
      <c r="O71" s="74">
        <v>0.7</v>
      </c>
      <c r="P71" s="74">
        <v>0.1</v>
      </c>
      <c r="Q71" s="74">
        <v>24.4</v>
      </c>
      <c r="R71" s="74">
        <v>1</v>
      </c>
      <c r="S71" s="74">
        <v>8.4</v>
      </c>
      <c r="T71" s="74">
        <v>0.9</v>
      </c>
      <c r="U71" s="74">
        <v>0</v>
      </c>
      <c r="V71" s="74">
        <v>56.9</v>
      </c>
      <c r="W71" s="74">
        <v>0</v>
      </c>
      <c r="X71" s="74">
        <v>31</v>
      </c>
      <c r="Y71" s="74">
        <v>20</v>
      </c>
      <c r="Z71" s="74">
        <v>83</v>
      </c>
      <c r="AA71" s="74">
        <v>0.1</v>
      </c>
      <c r="AB71" s="74">
        <v>0.73</v>
      </c>
      <c r="AC71" s="74">
        <v>0.04</v>
      </c>
      <c r="AD71" s="74">
        <v>0.08</v>
      </c>
      <c r="AE71" s="74">
        <v>1.8</v>
      </c>
      <c r="AF71" s="74">
        <v>4.3600000000000003</v>
      </c>
      <c r="AG71" s="74">
        <v>1.53</v>
      </c>
      <c r="AH71" s="74">
        <v>0.14000000000000001</v>
      </c>
      <c r="AI71" s="74">
        <v>0.13</v>
      </c>
      <c r="AJ71" s="74">
        <v>2.4</v>
      </c>
      <c r="AK71" s="74">
        <v>8</v>
      </c>
      <c r="AL71" s="74">
        <v>1.4</v>
      </c>
      <c r="AM71" s="74">
        <v>350</v>
      </c>
      <c r="AN71" s="74">
        <v>95</v>
      </c>
      <c r="AO71" s="74">
        <v>12</v>
      </c>
      <c r="AP71" s="74">
        <v>71</v>
      </c>
      <c r="AQ71" s="74">
        <v>19</v>
      </c>
      <c r="AR71" s="74">
        <v>0.5</v>
      </c>
      <c r="AS71" s="74">
        <v>0.7</v>
      </c>
      <c r="AT71" s="72"/>
      <c r="AU71" s="72"/>
      <c r="AV71" s="72"/>
    </row>
    <row r="72" spans="1:48" ht="15.6">
      <c r="A72" s="71">
        <v>1098</v>
      </c>
      <c r="B72" s="72" t="s">
        <v>337</v>
      </c>
      <c r="C72" s="72" t="s">
        <v>232</v>
      </c>
      <c r="D72" s="72" t="s">
        <v>233</v>
      </c>
      <c r="E72" s="72" t="s">
        <v>323</v>
      </c>
      <c r="F72" s="74">
        <v>116</v>
      </c>
      <c r="G72" s="74">
        <v>489</v>
      </c>
      <c r="H72" s="74">
        <v>3.4</v>
      </c>
      <c r="I72" s="74">
        <v>1.4</v>
      </c>
      <c r="J72" s="74">
        <v>1</v>
      </c>
      <c r="K72" s="74">
        <v>0.4</v>
      </c>
      <c r="L72" s="74">
        <v>0.32400000000000001</v>
      </c>
      <c r="M72" s="74">
        <v>0.1</v>
      </c>
      <c r="N72" s="74">
        <v>8.8000000000000007</v>
      </c>
      <c r="O72" s="74">
        <v>0.4</v>
      </c>
      <c r="P72" s="74">
        <v>0.2</v>
      </c>
      <c r="Q72" s="74">
        <v>8.1999999999999993</v>
      </c>
      <c r="R72" s="74">
        <v>1.4</v>
      </c>
      <c r="S72" s="74">
        <v>10.9</v>
      </c>
      <c r="T72" s="74">
        <v>0.3</v>
      </c>
      <c r="U72" s="74">
        <v>0.6</v>
      </c>
      <c r="V72" s="74">
        <v>74.099999999999994</v>
      </c>
      <c r="W72" s="74">
        <v>0</v>
      </c>
      <c r="X72" s="74">
        <v>40</v>
      </c>
      <c r="Y72" s="74">
        <v>15</v>
      </c>
      <c r="Z72" s="74">
        <v>1</v>
      </c>
      <c r="AA72" s="74">
        <v>0.1</v>
      </c>
      <c r="AB72" s="74">
        <v>0.16</v>
      </c>
      <c r="AC72" s="74">
        <v>0.11</v>
      </c>
      <c r="AD72" s="74">
        <v>0.09</v>
      </c>
      <c r="AE72" s="74">
        <v>3.5</v>
      </c>
      <c r="AF72" s="74">
        <v>5.41</v>
      </c>
      <c r="AG72" s="74">
        <v>2.0699999999999998</v>
      </c>
      <c r="AH72" s="74">
        <v>0.22</v>
      </c>
      <c r="AI72" s="74">
        <v>0.31</v>
      </c>
      <c r="AJ72" s="74">
        <v>0.6</v>
      </c>
      <c r="AK72" s="74">
        <v>24</v>
      </c>
      <c r="AL72" s="74">
        <v>0.92100000000000004</v>
      </c>
      <c r="AM72" s="74">
        <v>120</v>
      </c>
      <c r="AN72" s="74">
        <v>250</v>
      </c>
      <c r="AO72" s="74">
        <v>18</v>
      </c>
      <c r="AP72" s="74">
        <v>110</v>
      </c>
      <c r="AQ72" s="74">
        <v>20</v>
      </c>
      <c r="AR72" s="74">
        <v>0.9</v>
      </c>
      <c r="AS72" s="74">
        <v>0.8</v>
      </c>
      <c r="AT72" s="72"/>
      <c r="AU72" s="72"/>
      <c r="AV72" s="72"/>
    </row>
    <row r="73" spans="1:48" ht="15.6">
      <c r="A73" s="71">
        <v>1097</v>
      </c>
      <c r="B73" s="72" t="s">
        <v>338</v>
      </c>
      <c r="C73" s="72" t="s">
        <v>232</v>
      </c>
      <c r="D73" s="72" t="s">
        <v>233</v>
      </c>
      <c r="E73" s="72" t="s">
        <v>323</v>
      </c>
      <c r="F73" s="74">
        <v>132</v>
      </c>
      <c r="G73" s="74">
        <v>554</v>
      </c>
      <c r="H73" s="74">
        <v>5.8</v>
      </c>
      <c r="I73" s="74">
        <v>1.3</v>
      </c>
      <c r="J73" s="74">
        <v>3.6</v>
      </c>
      <c r="K73" s="74">
        <v>0.6</v>
      </c>
      <c r="L73" s="74">
        <v>0.56599999999999995</v>
      </c>
      <c r="M73" s="74">
        <v>0</v>
      </c>
      <c r="N73" s="74">
        <v>9.3000000000000007</v>
      </c>
      <c r="O73" s="74">
        <v>0.2</v>
      </c>
      <c r="P73" s="74">
        <v>0.1</v>
      </c>
      <c r="Q73" s="74">
        <v>9</v>
      </c>
      <c r="R73" s="74">
        <v>0.4</v>
      </c>
      <c r="S73" s="74">
        <v>10.5</v>
      </c>
      <c r="T73" s="74">
        <v>0.6</v>
      </c>
      <c r="U73" s="74">
        <v>0</v>
      </c>
      <c r="V73" s="74">
        <v>73</v>
      </c>
      <c r="W73" s="74">
        <v>0</v>
      </c>
      <c r="X73" s="74">
        <v>37</v>
      </c>
      <c r="Y73" s="74">
        <v>13</v>
      </c>
      <c r="Z73" s="74">
        <v>54</v>
      </c>
      <c r="AA73" s="74">
        <v>0.1</v>
      </c>
      <c r="AB73" s="74">
        <v>0.56999999999999995</v>
      </c>
      <c r="AC73" s="74">
        <v>0.09</v>
      </c>
      <c r="AD73" s="74">
        <v>0.09</v>
      </c>
      <c r="AE73" s="74">
        <v>3.5</v>
      </c>
      <c r="AF73" s="74">
        <v>5.44</v>
      </c>
      <c r="AG73" s="74">
        <v>2.0099999999999998</v>
      </c>
      <c r="AH73" s="74">
        <v>0.21</v>
      </c>
      <c r="AI73" s="74">
        <v>0.31</v>
      </c>
      <c r="AJ73" s="74">
        <v>4.0999999999999996</v>
      </c>
      <c r="AK73" s="74">
        <v>11</v>
      </c>
      <c r="AL73" s="74">
        <v>1.03</v>
      </c>
      <c r="AM73" s="74">
        <v>230</v>
      </c>
      <c r="AN73" s="74">
        <v>210</v>
      </c>
      <c r="AO73" s="74">
        <v>12</v>
      </c>
      <c r="AP73" s="74">
        <v>100</v>
      </c>
      <c r="AQ73" s="74">
        <v>15</v>
      </c>
      <c r="AR73" s="74">
        <v>0.6</v>
      </c>
      <c r="AS73" s="74">
        <v>0.7</v>
      </c>
      <c r="AT73" s="72"/>
      <c r="AU73" s="72"/>
      <c r="AV73" s="72"/>
    </row>
    <row r="74" spans="1:48" ht="15.6">
      <c r="A74" s="71">
        <v>1041</v>
      </c>
      <c r="B74" s="72" t="s">
        <v>339</v>
      </c>
      <c r="C74" s="72" t="s">
        <v>232</v>
      </c>
      <c r="D74" s="72" t="s">
        <v>233</v>
      </c>
      <c r="E74" s="72" t="s">
        <v>323</v>
      </c>
      <c r="F74" s="74">
        <v>94</v>
      </c>
      <c r="G74" s="74">
        <v>397</v>
      </c>
      <c r="H74" s="74">
        <v>3.4</v>
      </c>
      <c r="I74" s="74">
        <v>0.5</v>
      </c>
      <c r="J74" s="74">
        <v>2.4</v>
      </c>
      <c r="K74" s="74">
        <v>0.4</v>
      </c>
      <c r="L74" s="74">
        <v>0.27700000000000002</v>
      </c>
      <c r="M74" s="74">
        <v>0</v>
      </c>
      <c r="N74" s="74">
        <v>8.8000000000000007</v>
      </c>
      <c r="O74" s="74">
        <v>0.6</v>
      </c>
      <c r="P74" s="74">
        <v>0.1</v>
      </c>
      <c r="Q74" s="74">
        <v>8.1999999999999993</v>
      </c>
      <c r="R74" s="74">
        <v>0.5</v>
      </c>
      <c r="S74" s="74">
        <v>6.9</v>
      </c>
      <c r="T74" s="74">
        <v>0.2</v>
      </c>
      <c r="U74" s="74">
        <v>0</v>
      </c>
      <c r="V74" s="74">
        <v>79.599999999999994</v>
      </c>
      <c r="W74" s="74">
        <v>0</v>
      </c>
      <c r="X74" s="74">
        <v>52</v>
      </c>
      <c r="Y74" s="74">
        <v>54</v>
      </c>
      <c r="Z74" s="74">
        <v>324</v>
      </c>
      <c r="AA74" s="74">
        <v>0</v>
      </c>
      <c r="AB74" s="74">
        <v>0.89</v>
      </c>
      <c r="AC74" s="74">
        <v>0.04</v>
      </c>
      <c r="AD74" s="74">
        <v>0.01</v>
      </c>
      <c r="AE74" s="74">
        <v>1</v>
      </c>
      <c r="AF74" s="74">
        <v>2.5099999999999998</v>
      </c>
      <c r="AG74" s="74">
        <v>1.46</v>
      </c>
      <c r="AH74" s="74">
        <v>0.08</v>
      </c>
      <c r="AI74" s="74">
        <v>0.7</v>
      </c>
      <c r="AJ74" s="74">
        <v>6.3</v>
      </c>
      <c r="AK74" s="74">
        <v>11</v>
      </c>
      <c r="AL74" s="74">
        <v>0.78500000000000003</v>
      </c>
      <c r="AM74" s="74">
        <v>69</v>
      </c>
      <c r="AN74" s="74">
        <v>140</v>
      </c>
      <c r="AO74" s="74">
        <v>37</v>
      </c>
      <c r="AP74" s="74">
        <v>67</v>
      </c>
      <c r="AQ74" s="74">
        <v>14</v>
      </c>
      <c r="AR74" s="74">
        <v>0.8</v>
      </c>
      <c r="AS74" s="74">
        <v>0.3</v>
      </c>
      <c r="AT74" s="72"/>
      <c r="AU74" s="72"/>
      <c r="AV74" s="72"/>
    </row>
    <row r="75" spans="1:48" ht="15.6">
      <c r="A75" s="71">
        <v>1060</v>
      </c>
      <c r="B75" s="72" t="s">
        <v>340</v>
      </c>
      <c r="C75" s="72" t="s">
        <v>232</v>
      </c>
      <c r="D75" s="72" t="s">
        <v>233</v>
      </c>
      <c r="E75" s="72" t="s">
        <v>323</v>
      </c>
      <c r="F75" s="74">
        <v>66</v>
      </c>
      <c r="G75" s="74">
        <v>276</v>
      </c>
      <c r="H75" s="74">
        <v>2.1</v>
      </c>
      <c r="I75" s="74">
        <v>0.7</v>
      </c>
      <c r="J75" s="74">
        <v>0.8</v>
      </c>
      <c r="K75" s="74">
        <v>0.5</v>
      </c>
      <c r="L75" s="74">
        <v>0.34100000000000003</v>
      </c>
      <c r="M75" s="74">
        <v>0</v>
      </c>
      <c r="N75" s="74">
        <v>6.7</v>
      </c>
      <c r="O75" s="74">
        <v>0.4</v>
      </c>
      <c r="P75" s="74">
        <v>0.1</v>
      </c>
      <c r="Q75" s="74">
        <v>6.2</v>
      </c>
      <c r="R75" s="74">
        <v>0.4</v>
      </c>
      <c r="S75" s="74">
        <v>4.8</v>
      </c>
      <c r="T75" s="74">
        <v>0.6</v>
      </c>
      <c r="U75" s="74">
        <v>0</v>
      </c>
      <c r="V75" s="74">
        <v>84.9</v>
      </c>
      <c r="W75" s="74">
        <v>0</v>
      </c>
      <c r="X75" s="74">
        <v>36</v>
      </c>
      <c r="Y75" s="74">
        <v>35</v>
      </c>
      <c r="Z75" s="74">
        <v>151</v>
      </c>
      <c r="AA75" s="74">
        <v>0.9</v>
      </c>
      <c r="AB75" s="74">
        <v>0.54</v>
      </c>
      <c r="AC75" s="74">
        <v>0.04</v>
      </c>
      <c r="AD75" s="74">
        <v>0.01</v>
      </c>
      <c r="AE75" s="74">
        <v>0.53</v>
      </c>
      <c r="AF75" s="74">
        <v>1.56</v>
      </c>
      <c r="AG75" s="74">
        <v>1.02</v>
      </c>
      <c r="AH75" s="74">
        <v>7.0000000000000007E-2</v>
      </c>
      <c r="AI75" s="74">
        <v>0.28000000000000003</v>
      </c>
      <c r="AJ75" s="74">
        <v>4.5</v>
      </c>
      <c r="AK75" s="74">
        <v>8</v>
      </c>
      <c r="AL75" s="74">
        <v>1.01</v>
      </c>
      <c r="AM75" s="74">
        <v>240</v>
      </c>
      <c r="AN75" s="74">
        <v>120</v>
      </c>
      <c r="AO75" s="74">
        <v>13</v>
      </c>
      <c r="AP75" s="74">
        <v>80</v>
      </c>
      <c r="AQ75" s="74">
        <v>17</v>
      </c>
      <c r="AR75" s="74">
        <v>0.3</v>
      </c>
      <c r="AS75" s="74">
        <v>0.4</v>
      </c>
      <c r="AT75" s="72"/>
      <c r="AU75" s="72"/>
      <c r="AV75" s="72"/>
    </row>
    <row r="76" spans="1:48" ht="15.6">
      <c r="A76" s="71">
        <v>404</v>
      </c>
      <c r="B76" s="72" t="s">
        <v>341</v>
      </c>
      <c r="C76" s="72" t="s">
        <v>232</v>
      </c>
      <c r="D76" s="72" t="s">
        <v>233</v>
      </c>
      <c r="E76" s="72" t="s">
        <v>323</v>
      </c>
      <c r="F76" s="74">
        <v>265</v>
      </c>
      <c r="G76" s="74">
        <v>1110</v>
      </c>
      <c r="H76" s="74">
        <v>7.7</v>
      </c>
      <c r="I76" s="74">
        <v>4.3</v>
      </c>
      <c r="J76" s="74">
        <v>1.8</v>
      </c>
      <c r="K76" s="74">
        <v>0.3</v>
      </c>
      <c r="L76" s="74">
        <v>0.23899999999999999</v>
      </c>
      <c r="M76" s="74">
        <v>0.3</v>
      </c>
      <c r="N76" s="74">
        <v>44.4</v>
      </c>
      <c r="O76" s="74">
        <v>0.1</v>
      </c>
      <c r="P76" s="74">
        <v>0</v>
      </c>
      <c r="Q76" s="74">
        <v>44.4</v>
      </c>
      <c r="R76" s="74">
        <v>1.2</v>
      </c>
      <c r="S76" s="74">
        <v>3.8</v>
      </c>
      <c r="T76" s="74">
        <v>0.9</v>
      </c>
      <c r="U76" s="74">
        <v>0</v>
      </c>
      <c r="V76" s="74">
        <v>42.7</v>
      </c>
      <c r="W76" s="74">
        <v>0</v>
      </c>
      <c r="X76" s="74">
        <v>21</v>
      </c>
      <c r="Y76" s="74">
        <v>51</v>
      </c>
      <c r="Z76" s="74">
        <v>4</v>
      </c>
      <c r="AA76" s="74">
        <v>0.1</v>
      </c>
      <c r="AB76" s="74">
        <v>0.24</v>
      </c>
      <c r="AC76" s="74">
        <v>0.02</v>
      </c>
      <c r="AD76" s="74">
        <v>0.01</v>
      </c>
      <c r="AE76" s="74">
        <v>0.91</v>
      </c>
      <c r="AF76" s="74">
        <v>1.93</v>
      </c>
      <c r="AG76" s="74">
        <v>0.8</v>
      </c>
      <c r="AH76" s="74">
        <v>0.1</v>
      </c>
      <c r="AI76" s="74">
        <v>0</v>
      </c>
      <c r="AJ76" s="74">
        <v>0</v>
      </c>
      <c r="AK76" s="74">
        <v>7.6</v>
      </c>
      <c r="AL76" s="74">
        <v>1.2</v>
      </c>
      <c r="AM76" s="74">
        <v>370</v>
      </c>
      <c r="AN76" s="74">
        <v>43</v>
      </c>
      <c r="AO76" s="74">
        <v>8.6999999999999993</v>
      </c>
      <c r="AP76" s="74">
        <v>50</v>
      </c>
      <c r="AQ76" s="74">
        <v>21</v>
      </c>
      <c r="AR76" s="74">
        <v>0.4</v>
      </c>
      <c r="AS76" s="74">
        <v>0.7</v>
      </c>
      <c r="AT76" s="72"/>
      <c r="AU76" s="72"/>
      <c r="AV76" s="72"/>
    </row>
    <row r="77" spans="1:48" ht="15.6">
      <c r="A77" s="71">
        <v>1040</v>
      </c>
      <c r="B77" s="72" t="s">
        <v>342</v>
      </c>
      <c r="C77" s="72" t="s">
        <v>232</v>
      </c>
      <c r="D77" s="72" t="s">
        <v>233</v>
      </c>
      <c r="E77" s="72" t="s">
        <v>323</v>
      </c>
      <c r="F77" s="74">
        <v>72</v>
      </c>
      <c r="G77" s="74">
        <v>305</v>
      </c>
      <c r="H77" s="74">
        <v>1.4</v>
      </c>
      <c r="I77" s="74">
        <v>0.3</v>
      </c>
      <c r="J77" s="74">
        <v>0.6</v>
      </c>
      <c r="K77" s="74">
        <v>0.3</v>
      </c>
      <c r="L77" s="74">
        <v>0.127</v>
      </c>
      <c r="M77" s="74">
        <v>0</v>
      </c>
      <c r="N77" s="74">
        <v>8.1999999999999993</v>
      </c>
      <c r="O77" s="74">
        <v>0.4</v>
      </c>
      <c r="P77" s="74">
        <v>0</v>
      </c>
      <c r="Q77" s="74">
        <v>7.7</v>
      </c>
      <c r="R77" s="74">
        <v>0.4</v>
      </c>
      <c r="S77" s="74">
        <v>6.5</v>
      </c>
      <c r="T77" s="74">
        <v>0.7</v>
      </c>
      <c r="U77" s="74">
        <v>0</v>
      </c>
      <c r="V77" s="74">
        <v>81.8</v>
      </c>
      <c r="W77" s="74">
        <v>0</v>
      </c>
      <c r="X77" s="74">
        <v>31</v>
      </c>
      <c r="Y77" s="74">
        <v>75</v>
      </c>
      <c r="Z77" s="74">
        <v>90</v>
      </c>
      <c r="AA77" s="74">
        <v>0</v>
      </c>
      <c r="AB77" s="74">
        <v>0.43</v>
      </c>
      <c r="AC77" s="74">
        <v>0.04</v>
      </c>
      <c r="AD77" s="74">
        <v>0.06</v>
      </c>
      <c r="AE77" s="74">
        <v>0.98</v>
      </c>
      <c r="AF77" s="74">
        <v>2.37</v>
      </c>
      <c r="AG77" s="74">
        <v>1.39</v>
      </c>
      <c r="AH77" s="74">
        <v>7.0000000000000007E-2</v>
      </c>
      <c r="AI77" s="74">
        <v>10</v>
      </c>
      <c r="AJ77" s="74">
        <v>5.3</v>
      </c>
      <c r="AK77" s="74">
        <v>13</v>
      </c>
      <c r="AL77" s="74">
        <v>1.21</v>
      </c>
      <c r="AM77" s="74">
        <v>270</v>
      </c>
      <c r="AN77" s="74">
        <v>120</v>
      </c>
      <c r="AO77" s="74">
        <v>33</v>
      </c>
      <c r="AP77" s="74">
        <v>93</v>
      </c>
      <c r="AQ77" s="74">
        <v>33</v>
      </c>
      <c r="AR77" s="74">
        <v>2.6</v>
      </c>
      <c r="AS77" s="74">
        <v>1.1000000000000001</v>
      </c>
      <c r="AT77" s="72"/>
      <c r="AU77" s="72"/>
      <c r="AV77" s="72"/>
    </row>
    <row r="78" spans="1:48" ht="15.6">
      <c r="A78" s="71">
        <v>1099</v>
      </c>
      <c r="B78" s="72" t="s">
        <v>343</v>
      </c>
      <c r="C78" s="72" t="s">
        <v>232</v>
      </c>
      <c r="D78" s="72" t="s">
        <v>233</v>
      </c>
      <c r="E78" s="72" t="s">
        <v>323</v>
      </c>
      <c r="F78" s="74">
        <v>115</v>
      </c>
      <c r="G78" s="74">
        <v>484</v>
      </c>
      <c r="H78" s="74">
        <v>4.2</v>
      </c>
      <c r="I78" s="74">
        <v>1.3</v>
      </c>
      <c r="J78" s="74">
        <v>1.7</v>
      </c>
      <c r="K78" s="74">
        <v>0.5</v>
      </c>
      <c r="L78" s="74">
        <v>0.41799999999999998</v>
      </c>
      <c r="M78" s="74">
        <v>0</v>
      </c>
      <c r="N78" s="74">
        <v>8.4</v>
      </c>
      <c r="O78" s="74">
        <v>0.1</v>
      </c>
      <c r="P78" s="74">
        <v>0</v>
      </c>
      <c r="Q78" s="74">
        <v>8.1999999999999993</v>
      </c>
      <c r="R78" s="74">
        <v>0.3</v>
      </c>
      <c r="S78" s="74">
        <v>10.8</v>
      </c>
      <c r="T78" s="74">
        <v>0.5</v>
      </c>
      <c r="U78" s="74">
        <v>0</v>
      </c>
      <c r="V78" s="74">
        <v>75.3</v>
      </c>
      <c r="W78" s="74">
        <v>0</v>
      </c>
      <c r="X78" s="74">
        <v>50</v>
      </c>
      <c r="Y78" s="74">
        <v>15</v>
      </c>
      <c r="Z78" s="74">
        <v>0</v>
      </c>
      <c r="AA78" s="74">
        <v>0.2</v>
      </c>
      <c r="AB78" s="74">
        <v>0.05</v>
      </c>
      <c r="AC78" s="74">
        <v>0.2</v>
      </c>
      <c r="AD78" s="74">
        <v>0.24</v>
      </c>
      <c r="AE78" s="74">
        <v>3</v>
      </c>
      <c r="AF78" s="74">
        <v>5.31</v>
      </c>
      <c r="AG78" s="74">
        <v>2.34</v>
      </c>
      <c r="AH78" s="74">
        <v>0.22</v>
      </c>
      <c r="AI78" s="74">
        <v>1.6</v>
      </c>
      <c r="AJ78" s="74">
        <v>0.4</v>
      </c>
      <c r="AK78" s="74">
        <v>16</v>
      </c>
      <c r="AL78" s="74">
        <v>1.1100000000000001</v>
      </c>
      <c r="AM78" s="74">
        <v>220</v>
      </c>
      <c r="AN78" s="74">
        <v>170</v>
      </c>
      <c r="AO78" s="74">
        <v>9.3000000000000007</v>
      </c>
      <c r="AP78" s="74">
        <v>120</v>
      </c>
      <c r="AQ78" s="74">
        <v>14</v>
      </c>
      <c r="AR78" s="74">
        <v>1.3</v>
      </c>
      <c r="AS78" s="74">
        <v>1.1000000000000001</v>
      </c>
      <c r="AT78" s="72"/>
      <c r="AU78" s="72"/>
      <c r="AV78" s="72"/>
    </row>
    <row r="79" spans="1:48" ht="15.6">
      <c r="A79" s="71">
        <v>408</v>
      </c>
      <c r="B79" s="72" t="s">
        <v>344</v>
      </c>
      <c r="C79" s="72" t="s">
        <v>232</v>
      </c>
      <c r="D79" s="72" t="s">
        <v>233</v>
      </c>
      <c r="E79" s="72" t="s">
        <v>323</v>
      </c>
      <c r="F79" s="74">
        <v>125</v>
      </c>
      <c r="G79" s="74">
        <v>525</v>
      </c>
      <c r="H79" s="74">
        <v>3.7</v>
      </c>
      <c r="I79" s="74">
        <v>0.6</v>
      </c>
      <c r="J79" s="74">
        <v>1.5</v>
      </c>
      <c r="K79" s="74">
        <v>1.4</v>
      </c>
      <c r="L79" s="74">
        <v>0.93500000000000005</v>
      </c>
      <c r="M79" s="74">
        <v>0</v>
      </c>
      <c r="N79" s="74">
        <v>15.5</v>
      </c>
      <c r="O79" s="74">
        <v>0.7</v>
      </c>
      <c r="P79" s="74">
        <v>0.1</v>
      </c>
      <c r="Q79" s="74">
        <v>14.7</v>
      </c>
      <c r="R79" s="74">
        <v>0.7</v>
      </c>
      <c r="S79" s="74">
        <v>7</v>
      </c>
      <c r="T79" s="74">
        <v>0.6</v>
      </c>
      <c r="U79" s="74">
        <v>0</v>
      </c>
      <c r="V79" s="74">
        <v>72.099999999999994</v>
      </c>
      <c r="W79" s="74">
        <v>0</v>
      </c>
      <c r="X79" s="74">
        <v>8</v>
      </c>
      <c r="Y79" s="74">
        <v>11</v>
      </c>
      <c r="Z79" s="74">
        <v>58</v>
      </c>
      <c r="AA79" s="74">
        <v>1.2</v>
      </c>
      <c r="AB79" s="74">
        <v>1.26</v>
      </c>
      <c r="AC79" s="74">
        <v>0.03</v>
      </c>
      <c r="AD79" s="74">
        <v>0.02</v>
      </c>
      <c r="AE79" s="74">
        <v>0.59</v>
      </c>
      <c r="AF79" s="74">
        <v>2.14</v>
      </c>
      <c r="AG79" s="74">
        <v>1.34</v>
      </c>
      <c r="AH79" s="74">
        <v>7.0000000000000007E-2</v>
      </c>
      <c r="AI79" s="74">
        <v>0.08</v>
      </c>
      <c r="AJ79" s="74">
        <v>1.7</v>
      </c>
      <c r="AK79" s="74">
        <v>9</v>
      </c>
      <c r="AL79" s="74">
        <v>1.1000000000000001</v>
      </c>
      <c r="AM79" s="74">
        <v>240</v>
      </c>
      <c r="AN79" s="74">
        <v>120</v>
      </c>
      <c r="AO79" s="74">
        <v>15</v>
      </c>
      <c r="AP79" s="74">
        <v>75</v>
      </c>
      <c r="AQ79" s="74">
        <v>17</v>
      </c>
      <c r="AR79" s="74">
        <v>0.3</v>
      </c>
      <c r="AS79" s="74">
        <v>0.5</v>
      </c>
      <c r="AT79" s="72"/>
      <c r="AU79" s="72"/>
      <c r="AV79" s="72"/>
    </row>
    <row r="80" spans="1:48" ht="15.6">
      <c r="A80" s="71">
        <v>1061</v>
      </c>
      <c r="B80" s="72" t="s">
        <v>345</v>
      </c>
      <c r="C80" s="72" t="s">
        <v>232</v>
      </c>
      <c r="D80" s="72" t="s">
        <v>233</v>
      </c>
      <c r="E80" s="72" t="s">
        <v>323</v>
      </c>
      <c r="F80" s="74">
        <v>110</v>
      </c>
      <c r="G80" s="74">
        <v>465</v>
      </c>
      <c r="H80" s="74">
        <v>0.8</v>
      </c>
      <c r="I80" s="74">
        <v>0.1</v>
      </c>
      <c r="J80" s="74">
        <v>0.4</v>
      </c>
      <c r="K80" s="74">
        <v>0.2</v>
      </c>
      <c r="L80" s="74">
        <v>0.159</v>
      </c>
      <c r="M80" s="74">
        <v>0</v>
      </c>
      <c r="N80" s="74">
        <v>19.8</v>
      </c>
      <c r="O80" s="74">
        <v>0.7</v>
      </c>
      <c r="P80" s="74">
        <v>0.5</v>
      </c>
      <c r="Q80" s="74">
        <v>18.600000000000001</v>
      </c>
      <c r="R80" s="74">
        <v>1.9</v>
      </c>
      <c r="S80" s="74">
        <v>4.9000000000000004</v>
      </c>
      <c r="T80" s="74">
        <v>0.6</v>
      </c>
      <c r="U80" s="74">
        <v>0</v>
      </c>
      <c r="V80" s="74">
        <v>71.7</v>
      </c>
      <c r="W80" s="74">
        <v>0</v>
      </c>
      <c r="X80" s="74">
        <v>2</v>
      </c>
      <c r="Y80" s="74">
        <v>14</v>
      </c>
      <c r="Z80" s="74">
        <v>78</v>
      </c>
      <c r="AA80" s="74">
        <v>0.1</v>
      </c>
      <c r="AB80" s="74">
        <v>0.2</v>
      </c>
      <c r="AC80" s="74">
        <v>0.24</v>
      </c>
      <c r="AD80" s="74">
        <v>0.02</v>
      </c>
      <c r="AE80" s="74">
        <v>0.89</v>
      </c>
      <c r="AF80" s="74">
        <v>1.78</v>
      </c>
      <c r="AG80" s="74">
        <v>0.89</v>
      </c>
      <c r="AH80" s="74">
        <v>0.12</v>
      </c>
      <c r="AI80" s="74">
        <v>0.06</v>
      </c>
      <c r="AJ80" s="74">
        <v>6.3</v>
      </c>
      <c r="AK80" s="74">
        <v>24</v>
      </c>
      <c r="AL80" s="74">
        <v>1.21</v>
      </c>
      <c r="AM80" s="74">
        <v>240</v>
      </c>
      <c r="AN80" s="74">
        <v>170</v>
      </c>
      <c r="AO80" s="74">
        <v>18</v>
      </c>
      <c r="AP80" s="74">
        <v>74</v>
      </c>
      <c r="AQ80" s="74">
        <v>14</v>
      </c>
      <c r="AR80" s="74">
        <v>0.8</v>
      </c>
      <c r="AS80" s="74">
        <v>0.6</v>
      </c>
      <c r="AT80" s="72"/>
      <c r="AU80" s="72"/>
      <c r="AV80" s="72"/>
    </row>
    <row r="81" spans="1:48" ht="15.6">
      <c r="A81" s="71">
        <v>924</v>
      </c>
      <c r="B81" s="72" t="s">
        <v>346</v>
      </c>
      <c r="C81" s="72" t="s">
        <v>232</v>
      </c>
      <c r="D81" s="72" t="s">
        <v>233</v>
      </c>
      <c r="E81" s="72" t="s">
        <v>323</v>
      </c>
      <c r="F81" s="74">
        <v>127</v>
      </c>
      <c r="G81" s="74">
        <v>532</v>
      </c>
      <c r="H81" s="74">
        <v>4.5999999999999996</v>
      </c>
      <c r="I81" s="74">
        <v>0.7</v>
      </c>
      <c r="J81" s="74">
        <v>3.2</v>
      </c>
      <c r="K81" s="74">
        <v>0.6</v>
      </c>
      <c r="L81" s="74">
        <v>0.27600000000000002</v>
      </c>
      <c r="M81" s="74">
        <v>0</v>
      </c>
      <c r="N81" s="74">
        <v>10.9</v>
      </c>
      <c r="O81" s="74">
        <v>0.2</v>
      </c>
      <c r="P81" s="74">
        <v>0.1</v>
      </c>
      <c r="Q81" s="74">
        <v>10.6</v>
      </c>
      <c r="R81" s="74">
        <v>0.4</v>
      </c>
      <c r="S81" s="74">
        <v>10.199999999999999</v>
      </c>
      <c r="T81" s="74">
        <v>0.6</v>
      </c>
      <c r="U81" s="74">
        <v>0</v>
      </c>
      <c r="V81" s="74">
        <v>73</v>
      </c>
      <c r="W81" s="74">
        <v>0</v>
      </c>
      <c r="X81" s="74">
        <v>42</v>
      </c>
      <c r="Y81" s="74">
        <v>3</v>
      </c>
      <c r="Z81" s="74">
        <v>0</v>
      </c>
      <c r="AA81" s="74">
        <v>0</v>
      </c>
      <c r="AB81" s="74">
        <v>1.46</v>
      </c>
      <c r="AC81" s="74">
        <v>0.02</v>
      </c>
      <c r="AD81" s="74">
        <v>0.02</v>
      </c>
      <c r="AE81" s="74">
        <v>0.96</v>
      </c>
      <c r="AF81" s="74">
        <v>3.6</v>
      </c>
      <c r="AG81" s="74">
        <v>2.2599999999999998</v>
      </c>
      <c r="AH81" s="74">
        <v>0.05</v>
      </c>
      <c r="AI81" s="74">
        <v>0.55000000000000004</v>
      </c>
      <c r="AJ81" s="74">
        <v>0.5</v>
      </c>
      <c r="AK81" s="74">
        <v>6.3</v>
      </c>
      <c r="AL81" s="74">
        <v>1.02</v>
      </c>
      <c r="AM81" s="74">
        <v>220</v>
      </c>
      <c r="AN81" s="74">
        <v>70</v>
      </c>
      <c r="AO81" s="74">
        <v>15</v>
      </c>
      <c r="AP81" s="74">
        <v>80</v>
      </c>
      <c r="AQ81" s="74">
        <v>23</v>
      </c>
      <c r="AR81" s="74">
        <v>0.3</v>
      </c>
      <c r="AS81" s="74">
        <v>1.2</v>
      </c>
      <c r="AT81" s="72"/>
      <c r="AU81" s="72"/>
      <c r="AV81" s="72"/>
    </row>
    <row r="82" spans="1:48" ht="15.6">
      <c r="A82" s="71">
        <v>1062</v>
      </c>
      <c r="B82" s="72" t="s">
        <v>347</v>
      </c>
      <c r="C82" s="72" t="s">
        <v>232</v>
      </c>
      <c r="D82" s="72" t="s">
        <v>233</v>
      </c>
      <c r="E82" s="72" t="s">
        <v>323</v>
      </c>
      <c r="F82" s="74">
        <v>128</v>
      </c>
      <c r="G82" s="74">
        <v>534</v>
      </c>
      <c r="H82" s="74">
        <v>7.1</v>
      </c>
      <c r="I82" s="74">
        <v>1.1000000000000001</v>
      </c>
      <c r="J82" s="74">
        <v>5.3</v>
      </c>
      <c r="K82" s="74">
        <v>0.7</v>
      </c>
      <c r="L82" s="74">
        <v>0.46300000000000002</v>
      </c>
      <c r="M82" s="74">
        <v>0</v>
      </c>
      <c r="N82" s="74">
        <v>10</v>
      </c>
      <c r="O82" s="74">
        <v>0.5</v>
      </c>
      <c r="P82" s="74">
        <v>0.1</v>
      </c>
      <c r="Q82" s="74">
        <v>9.4</v>
      </c>
      <c r="R82" s="74">
        <v>0.6</v>
      </c>
      <c r="S82" s="74">
        <v>5.7</v>
      </c>
      <c r="T82" s="74">
        <v>0.9</v>
      </c>
      <c r="U82" s="74">
        <v>0</v>
      </c>
      <c r="V82" s="74">
        <v>75.8</v>
      </c>
      <c r="W82" s="74">
        <v>0</v>
      </c>
      <c r="X82" s="74">
        <v>19</v>
      </c>
      <c r="Y82" s="74">
        <v>14</v>
      </c>
      <c r="Z82" s="74">
        <v>81</v>
      </c>
      <c r="AA82" s="74">
        <v>0</v>
      </c>
      <c r="AB82" s="74">
        <v>1.3</v>
      </c>
      <c r="AC82" s="74">
        <v>0.04</v>
      </c>
      <c r="AD82" s="74">
        <v>0.02</v>
      </c>
      <c r="AE82" s="74">
        <v>0.74</v>
      </c>
      <c r="AF82" s="74">
        <v>1.92</v>
      </c>
      <c r="AG82" s="74">
        <v>1.18</v>
      </c>
      <c r="AH82" s="74">
        <v>0.09</v>
      </c>
      <c r="AI82" s="74">
        <v>0.38</v>
      </c>
      <c r="AJ82" s="74">
        <v>5.5</v>
      </c>
      <c r="AK82" s="74">
        <v>12</v>
      </c>
      <c r="AL82" s="74">
        <v>1.24</v>
      </c>
      <c r="AM82" s="74">
        <v>370</v>
      </c>
      <c r="AN82" s="74">
        <v>140</v>
      </c>
      <c r="AO82" s="74">
        <v>13</v>
      </c>
      <c r="AP82" s="74">
        <v>67</v>
      </c>
      <c r="AQ82" s="74">
        <v>19</v>
      </c>
      <c r="AR82" s="74">
        <v>0.4</v>
      </c>
      <c r="AS82" s="74">
        <v>0.6</v>
      </c>
      <c r="AT82" s="72"/>
      <c r="AU82" s="72"/>
      <c r="AV82" s="72"/>
    </row>
    <row r="83" spans="1:48" ht="15.6">
      <c r="A83" s="71">
        <v>1063</v>
      </c>
      <c r="B83" s="72" t="s">
        <v>348</v>
      </c>
      <c r="C83" s="72" t="s">
        <v>232</v>
      </c>
      <c r="D83" s="72" t="s">
        <v>233</v>
      </c>
      <c r="E83" s="72" t="s">
        <v>323</v>
      </c>
      <c r="F83" s="74">
        <v>90</v>
      </c>
      <c r="G83" s="74">
        <v>376</v>
      </c>
      <c r="H83" s="74">
        <v>3.6</v>
      </c>
      <c r="I83" s="74">
        <v>0.6</v>
      </c>
      <c r="J83" s="74">
        <v>2.5</v>
      </c>
      <c r="K83" s="74">
        <v>0.5</v>
      </c>
      <c r="L83" s="74">
        <v>0.24</v>
      </c>
      <c r="M83" s="74">
        <v>0</v>
      </c>
      <c r="N83" s="74">
        <v>6.9</v>
      </c>
      <c r="O83" s="74">
        <v>0.5</v>
      </c>
      <c r="P83" s="74">
        <v>0</v>
      </c>
      <c r="Q83" s="74">
        <v>6.4</v>
      </c>
      <c r="R83" s="74">
        <v>0.4</v>
      </c>
      <c r="S83" s="74">
        <v>6.5</v>
      </c>
      <c r="T83" s="74">
        <v>0.7</v>
      </c>
      <c r="U83" s="74">
        <v>0.4</v>
      </c>
      <c r="V83" s="74">
        <v>81.599999999999994</v>
      </c>
      <c r="W83" s="74">
        <v>0</v>
      </c>
      <c r="X83" s="74">
        <v>23</v>
      </c>
      <c r="Y83" s="74">
        <v>23</v>
      </c>
      <c r="Z83" s="74">
        <v>129</v>
      </c>
      <c r="AA83" s="74">
        <v>0</v>
      </c>
      <c r="AB83" s="74">
        <v>0.87</v>
      </c>
      <c r="AC83" s="74">
        <v>0.03</v>
      </c>
      <c r="AD83" s="74">
        <v>0.02</v>
      </c>
      <c r="AE83" s="74">
        <v>0.74</v>
      </c>
      <c r="AF83" s="74">
        <v>2.09</v>
      </c>
      <c r="AG83" s="74">
        <v>1.36</v>
      </c>
      <c r="AH83" s="74">
        <v>0.08</v>
      </c>
      <c r="AI83" s="74">
        <v>0.47</v>
      </c>
      <c r="AJ83" s="74">
        <v>7.9</v>
      </c>
      <c r="AK83" s="74">
        <v>11</v>
      </c>
      <c r="AL83" s="74">
        <v>0.93</v>
      </c>
      <c r="AM83" s="74">
        <v>260</v>
      </c>
      <c r="AN83" s="74">
        <v>140</v>
      </c>
      <c r="AO83" s="74">
        <v>11</v>
      </c>
      <c r="AP83" s="74">
        <v>74</v>
      </c>
      <c r="AQ83" s="74">
        <v>20</v>
      </c>
      <c r="AR83" s="74">
        <v>0.5</v>
      </c>
      <c r="AS83" s="74">
        <v>0.6</v>
      </c>
      <c r="AT83" s="72"/>
      <c r="AU83" s="72"/>
      <c r="AV83" s="72"/>
    </row>
    <row r="84" spans="1:48" ht="15.6">
      <c r="A84" s="71">
        <v>1065</v>
      </c>
      <c r="B84" s="72" t="s">
        <v>349</v>
      </c>
      <c r="C84" s="72" t="s">
        <v>232</v>
      </c>
      <c r="D84" s="72" t="s">
        <v>233</v>
      </c>
      <c r="E84" s="72" t="s">
        <v>323</v>
      </c>
      <c r="F84" s="74">
        <v>87</v>
      </c>
      <c r="G84" s="74">
        <v>363</v>
      </c>
      <c r="H84" s="74">
        <v>3.8</v>
      </c>
      <c r="I84" s="74">
        <v>0.5</v>
      </c>
      <c r="J84" s="74">
        <v>2.8</v>
      </c>
      <c r="K84" s="74">
        <v>0.4</v>
      </c>
      <c r="L84" s="74">
        <v>0.29099999999999998</v>
      </c>
      <c r="M84" s="74">
        <v>0</v>
      </c>
      <c r="N84" s="74">
        <v>7.1</v>
      </c>
      <c r="O84" s="74">
        <v>0.7</v>
      </c>
      <c r="P84" s="74">
        <v>0</v>
      </c>
      <c r="Q84" s="74">
        <v>6.4</v>
      </c>
      <c r="R84" s="74">
        <v>0.6</v>
      </c>
      <c r="S84" s="74">
        <v>5.7</v>
      </c>
      <c r="T84" s="74">
        <v>0.5</v>
      </c>
      <c r="U84" s="74">
        <v>0</v>
      </c>
      <c r="V84" s="74">
        <v>81.7</v>
      </c>
      <c r="W84" s="74">
        <v>0</v>
      </c>
      <c r="X84" s="74">
        <v>16</v>
      </c>
      <c r="Y84" s="74">
        <v>40</v>
      </c>
      <c r="Z84" s="74">
        <v>169</v>
      </c>
      <c r="AA84" s="74">
        <v>0</v>
      </c>
      <c r="AB84" s="74">
        <v>0.81</v>
      </c>
      <c r="AC84" s="74">
        <v>0.03</v>
      </c>
      <c r="AD84" s="74">
        <v>0.02</v>
      </c>
      <c r="AE84" s="74">
        <v>0.88</v>
      </c>
      <c r="AF84" s="74">
        <v>1.98</v>
      </c>
      <c r="AG84" s="74">
        <v>1.1000000000000001</v>
      </c>
      <c r="AH84" s="74">
        <v>0.09</v>
      </c>
      <c r="AI84" s="74">
        <v>3</v>
      </c>
      <c r="AJ84" s="74">
        <v>10.4</v>
      </c>
      <c r="AK84" s="74">
        <v>9.1</v>
      </c>
      <c r="AL84" s="74">
        <v>0.94499999999999995</v>
      </c>
      <c r="AM84" s="74">
        <v>200</v>
      </c>
      <c r="AN84" s="74">
        <v>140</v>
      </c>
      <c r="AO84" s="74">
        <v>13</v>
      </c>
      <c r="AP84" s="74">
        <v>71</v>
      </c>
      <c r="AQ84" s="74">
        <v>19</v>
      </c>
      <c r="AR84" s="74">
        <v>1</v>
      </c>
      <c r="AS84" s="74">
        <v>0.4</v>
      </c>
      <c r="AT84" s="72"/>
      <c r="AU84" s="72"/>
      <c r="AV84" s="72"/>
    </row>
    <row r="85" spans="1:48" ht="15.6">
      <c r="A85" s="71">
        <v>1064</v>
      </c>
      <c r="B85" s="72" t="s">
        <v>350</v>
      </c>
      <c r="C85" s="72" t="s">
        <v>232</v>
      </c>
      <c r="D85" s="72" t="s">
        <v>233</v>
      </c>
      <c r="E85" s="72" t="s">
        <v>323</v>
      </c>
      <c r="F85" s="74">
        <v>67</v>
      </c>
      <c r="G85" s="74">
        <v>283</v>
      </c>
      <c r="H85" s="74">
        <v>0.2</v>
      </c>
      <c r="I85" s="74">
        <v>0</v>
      </c>
      <c r="J85" s="74">
        <v>0</v>
      </c>
      <c r="K85" s="74">
        <v>0.1</v>
      </c>
      <c r="L85" s="74">
        <v>6.6699999999999995E-2</v>
      </c>
      <c r="M85" s="74">
        <v>0</v>
      </c>
      <c r="N85" s="74">
        <v>10</v>
      </c>
      <c r="O85" s="74">
        <v>0.6</v>
      </c>
      <c r="P85" s="74">
        <v>0.1</v>
      </c>
      <c r="Q85" s="74">
        <v>9.3000000000000007</v>
      </c>
      <c r="R85" s="74">
        <v>0.6</v>
      </c>
      <c r="S85" s="74">
        <v>5.9</v>
      </c>
      <c r="T85" s="74">
        <v>0.5</v>
      </c>
      <c r="U85" s="74">
        <v>0</v>
      </c>
      <c r="V85" s="74">
        <v>82.3</v>
      </c>
      <c r="W85" s="74">
        <v>0</v>
      </c>
      <c r="X85" s="74">
        <v>11</v>
      </c>
      <c r="Y85" s="74">
        <v>26</v>
      </c>
      <c r="Z85" s="74">
        <v>117</v>
      </c>
      <c r="AA85" s="74">
        <v>0</v>
      </c>
      <c r="AB85" s="74">
        <v>0.23</v>
      </c>
      <c r="AC85" s="74">
        <v>0.03</v>
      </c>
      <c r="AD85" s="74">
        <v>0.02</v>
      </c>
      <c r="AE85" s="74">
        <v>0.93</v>
      </c>
      <c r="AF85" s="74">
        <v>2.06</v>
      </c>
      <c r="AG85" s="74">
        <v>1.1299999999999999</v>
      </c>
      <c r="AH85" s="74">
        <v>0.1</v>
      </c>
      <c r="AI85" s="74">
        <v>7.0000000000000007E-2</v>
      </c>
      <c r="AJ85" s="74">
        <v>8.1</v>
      </c>
      <c r="AK85" s="74">
        <v>8.6999999999999993</v>
      </c>
      <c r="AL85" s="74">
        <v>0.95299999999999996</v>
      </c>
      <c r="AM85" s="74">
        <v>190</v>
      </c>
      <c r="AN85" s="74">
        <v>150</v>
      </c>
      <c r="AO85" s="74">
        <v>8.5</v>
      </c>
      <c r="AP85" s="74">
        <v>73</v>
      </c>
      <c r="AQ85" s="74">
        <v>13</v>
      </c>
      <c r="AR85" s="74">
        <v>0.3</v>
      </c>
      <c r="AS85" s="74">
        <v>0.3</v>
      </c>
      <c r="AT85" s="72"/>
      <c r="AU85" s="72"/>
      <c r="AV85" s="72"/>
    </row>
    <row r="86" spans="1:48" ht="15.6">
      <c r="A86" s="71">
        <v>407</v>
      </c>
      <c r="B86" s="72" t="s">
        <v>351</v>
      </c>
      <c r="C86" s="72" t="s">
        <v>232</v>
      </c>
      <c r="D86" s="72" t="s">
        <v>233</v>
      </c>
      <c r="E86" s="72" t="s">
        <v>323</v>
      </c>
      <c r="F86" s="74">
        <v>129</v>
      </c>
      <c r="G86" s="74">
        <v>541</v>
      </c>
      <c r="H86" s="74">
        <v>4.2</v>
      </c>
      <c r="I86" s="74">
        <v>0.6</v>
      </c>
      <c r="J86" s="74">
        <v>3.1</v>
      </c>
      <c r="K86" s="74">
        <v>0.4</v>
      </c>
      <c r="L86" s="74">
        <v>0.35899999999999999</v>
      </c>
      <c r="M86" s="74">
        <v>0</v>
      </c>
      <c r="N86" s="74">
        <v>20.100000000000001</v>
      </c>
      <c r="O86" s="74">
        <v>1.7</v>
      </c>
      <c r="P86" s="74">
        <v>0.1</v>
      </c>
      <c r="Q86" s="74">
        <v>18.399999999999999</v>
      </c>
      <c r="R86" s="74">
        <v>1.2</v>
      </c>
      <c r="S86" s="74">
        <v>2</v>
      </c>
      <c r="T86" s="74">
        <v>0.7</v>
      </c>
      <c r="U86" s="74">
        <v>0</v>
      </c>
      <c r="V86" s="74">
        <v>71.8</v>
      </c>
      <c r="W86" s="74">
        <v>0</v>
      </c>
      <c r="X86" s="74">
        <v>0</v>
      </c>
      <c r="Y86" s="74">
        <v>36</v>
      </c>
      <c r="Z86" s="74">
        <v>216</v>
      </c>
      <c r="AA86" s="74">
        <v>0</v>
      </c>
      <c r="AB86" s="74">
        <v>1.0900000000000001</v>
      </c>
      <c r="AC86" s="74">
        <v>0.03</v>
      </c>
      <c r="AD86" s="74">
        <v>0.01</v>
      </c>
      <c r="AE86" s="74">
        <v>0.57999999999999996</v>
      </c>
      <c r="AF86" s="74">
        <v>1.17</v>
      </c>
      <c r="AG86" s="74">
        <v>0.39</v>
      </c>
      <c r="AH86" s="74">
        <v>0.1</v>
      </c>
      <c r="AI86" s="74">
        <v>0</v>
      </c>
      <c r="AJ86" s="74">
        <v>5.0999999999999996</v>
      </c>
      <c r="AK86" s="74">
        <v>7.7</v>
      </c>
      <c r="AL86" s="74">
        <v>1.04</v>
      </c>
      <c r="AM86" s="74">
        <v>260</v>
      </c>
      <c r="AN86" s="74">
        <v>80</v>
      </c>
      <c r="AO86" s="74">
        <v>11</v>
      </c>
      <c r="AP86" s="74">
        <v>30</v>
      </c>
      <c r="AQ86" s="74">
        <v>13</v>
      </c>
      <c r="AR86" s="74">
        <v>0.4</v>
      </c>
      <c r="AS86" s="74">
        <v>0.4</v>
      </c>
      <c r="AT86" s="72"/>
      <c r="AU86" s="72"/>
      <c r="AV86" s="72"/>
    </row>
    <row r="87" spans="1:48" ht="15.6">
      <c r="A87" s="71">
        <v>406</v>
      </c>
      <c r="B87" s="72" t="s">
        <v>352</v>
      </c>
      <c r="C87" s="72" t="s">
        <v>232</v>
      </c>
      <c r="D87" s="72" t="s">
        <v>233</v>
      </c>
      <c r="E87" s="72" t="s">
        <v>323</v>
      </c>
      <c r="F87" s="74">
        <v>122</v>
      </c>
      <c r="G87" s="74">
        <v>513</v>
      </c>
      <c r="H87" s="74">
        <v>3.4</v>
      </c>
      <c r="I87" s="74">
        <v>1.6</v>
      </c>
      <c r="J87" s="74">
        <v>0.7</v>
      </c>
      <c r="K87" s="74">
        <v>1</v>
      </c>
      <c r="L87" s="74">
        <v>0.90300000000000002</v>
      </c>
      <c r="M87" s="74">
        <v>0</v>
      </c>
      <c r="N87" s="74">
        <v>20.2</v>
      </c>
      <c r="O87" s="74">
        <v>1.7</v>
      </c>
      <c r="P87" s="74">
        <v>0.1</v>
      </c>
      <c r="Q87" s="74">
        <v>18.399999999999999</v>
      </c>
      <c r="R87" s="74">
        <v>1.2</v>
      </c>
      <c r="S87" s="74">
        <v>2</v>
      </c>
      <c r="T87" s="74">
        <v>0.8</v>
      </c>
      <c r="U87" s="74">
        <v>0</v>
      </c>
      <c r="V87" s="74">
        <v>72.5</v>
      </c>
      <c r="W87" s="74">
        <v>0</v>
      </c>
      <c r="X87" s="74">
        <v>0</v>
      </c>
      <c r="Y87" s="74">
        <v>59</v>
      </c>
      <c r="Z87" s="74">
        <v>231</v>
      </c>
      <c r="AA87" s="74">
        <v>0</v>
      </c>
      <c r="AB87" s="74">
        <v>0.55000000000000004</v>
      </c>
      <c r="AC87" s="74">
        <v>0.03</v>
      </c>
      <c r="AD87" s="74">
        <v>0.01</v>
      </c>
      <c r="AE87" s="74">
        <v>0.57999999999999996</v>
      </c>
      <c r="AF87" s="74">
        <v>1.17</v>
      </c>
      <c r="AG87" s="74">
        <v>0.39</v>
      </c>
      <c r="AH87" s="74">
        <v>0.1</v>
      </c>
      <c r="AI87" s="74">
        <v>0</v>
      </c>
      <c r="AJ87" s="74">
        <v>5.0999999999999996</v>
      </c>
      <c r="AK87" s="74">
        <v>7.7</v>
      </c>
      <c r="AL87" s="74">
        <v>1.1599999999999999</v>
      </c>
      <c r="AM87" s="74">
        <v>300</v>
      </c>
      <c r="AN87" s="74">
        <v>80</v>
      </c>
      <c r="AO87" s="74">
        <v>11</v>
      </c>
      <c r="AP87" s="74">
        <v>30</v>
      </c>
      <c r="AQ87" s="74">
        <v>13</v>
      </c>
      <c r="AR87" s="74">
        <v>0.4</v>
      </c>
      <c r="AS87" s="74">
        <v>0.4</v>
      </c>
      <c r="AT87" s="72"/>
      <c r="AU87" s="72"/>
      <c r="AV87" s="72"/>
    </row>
    <row r="88" spans="1:48" ht="15.6">
      <c r="A88" s="71">
        <v>1090</v>
      </c>
      <c r="B88" s="72" t="s">
        <v>353</v>
      </c>
      <c r="C88" s="72" t="s">
        <v>232</v>
      </c>
      <c r="D88" s="72" t="s">
        <v>233</v>
      </c>
      <c r="E88" s="72" t="s">
        <v>323</v>
      </c>
      <c r="F88" s="74">
        <v>132</v>
      </c>
      <c r="G88" s="74">
        <v>553</v>
      </c>
      <c r="H88" s="74">
        <v>6</v>
      </c>
      <c r="I88" s="74">
        <v>0.9</v>
      </c>
      <c r="J88" s="74">
        <v>4.5999999999999996</v>
      </c>
      <c r="K88" s="74">
        <v>0.5</v>
      </c>
      <c r="L88" s="74">
        <v>0.48</v>
      </c>
      <c r="M88" s="74">
        <v>0</v>
      </c>
      <c r="N88" s="74">
        <v>16.8</v>
      </c>
      <c r="O88" s="74">
        <v>1.5</v>
      </c>
      <c r="P88" s="74">
        <v>0.1</v>
      </c>
      <c r="Q88" s="74">
        <v>15.2</v>
      </c>
      <c r="R88" s="74">
        <v>1.2</v>
      </c>
      <c r="S88" s="74">
        <v>1.9</v>
      </c>
      <c r="T88" s="74">
        <v>0.8</v>
      </c>
      <c r="U88" s="74">
        <v>0</v>
      </c>
      <c r="V88" s="74">
        <v>72.599999999999994</v>
      </c>
      <c r="W88" s="74">
        <v>0.3</v>
      </c>
      <c r="X88" s="74">
        <v>0</v>
      </c>
      <c r="Y88" s="74">
        <v>45</v>
      </c>
      <c r="Z88" s="74">
        <v>269</v>
      </c>
      <c r="AA88" s="74">
        <v>0</v>
      </c>
      <c r="AB88" s="74">
        <v>1.35</v>
      </c>
      <c r="AC88" s="74">
        <v>0.06</v>
      </c>
      <c r="AD88" s="74">
        <v>0.02</v>
      </c>
      <c r="AE88" s="74">
        <v>0.68</v>
      </c>
      <c r="AF88" s="74">
        <v>1.06</v>
      </c>
      <c r="AG88" s="74">
        <v>0.37</v>
      </c>
      <c r="AH88" s="74">
        <v>0.14000000000000001</v>
      </c>
      <c r="AI88" s="74">
        <v>0</v>
      </c>
      <c r="AJ88" s="74">
        <v>17.7</v>
      </c>
      <c r="AK88" s="74">
        <v>17</v>
      </c>
      <c r="AL88" s="74">
        <v>1.3</v>
      </c>
      <c r="AM88" s="74">
        <v>320</v>
      </c>
      <c r="AN88" s="74">
        <v>160</v>
      </c>
      <c r="AO88" s="74">
        <v>18</v>
      </c>
      <c r="AP88" s="74">
        <v>31</v>
      </c>
      <c r="AQ88" s="74">
        <v>12</v>
      </c>
      <c r="AR88" s="74">
        <v>0.5</v>
      </c>
      <c r="AS88" s="74">
        <v>0.4</v>
      </c>
      <c r="AT88" s="72"/>
      <c r="AU88" s="72"/>
      <c r="AV88" s="72"/>
    </row>
    <row r="89" spans="1:48" ht="15.6">
      <c r="A89" s="71">
        <v>499</v>
      </c>
      <c r="B89" s="72" t="s">
        <v>354</v>
      </c>
      <c r="C89" s="72" t="s">
        <v>355</v>
      </c>
      <c r="D89" s="72" t="s">
        <v>356</v>
      </c>
      <c r="E89" s="72" t="s">
        <v>357</v>
      </c>
      <c r="F89" s="74">
        <v>233</v>
      </c>
      <c r="G89" s="74">
        <v>987</v>
      </c>
      <c r="H89" s="74">
        <v>3.8</v>
      </c>
      <c r="I89" s="74">
        <v>1.2</v>
      </c>
      <c r="J89" s="74">
        <v>1.3</v>
      </c>
      <c r="K89" s="74">
        <v>0.5</v>
      </c>
      <c r="L89" s="74">
        <v>0.40200000000000002</v>
      </c>
      <c r="M89" s="74">
        <v>0.1</v>
      </c>
      <c r="N89" s="74">
        <v>45.2</v>
      </c>
      <c r="O89" s="74">
        <v>29.1</v>
      </c>
      <c r="P89" s="74">
        <v>0</v>
      </c>
      <c r="Q89" s="74">
        <v>16.100000000000001</v>
      </c>
      <c r="R89" s="74">
        <v>0.4</v>
      </c>
      <c r="S89" s="74">
        <v>4.4000000000000004</v>
      </c>
      <c r="T89" s="74">
        <v>0.1</v>
      </c>
      <c r="U89" s="74">
        <v>0</v>
      </c>
      <c r="V89" s="74">
        <v>45.8</v>
      </c>
      <c r="W89" s="74">
        <v>0</v>
      </c>
      <c r="X89" s="74">
        <v>129</v>
      </c>
      <c r="Y89" s="74">
        <v>58</v>
      </c>
      <c r="Z89" s="74">
        <v>5</v>
      </c>
      <c r="AA89" s="74">
        <v>0.5</v>
      </c>
      <c r="AB89" s="74">
        <v>0.48</v>
      </c>
      <c r="AC89" s="74">
        <v>0.05</v>
      </c>
      <c r="AD89" s="74">
        <v>0.15</v>
      </c>
      <c r="AE89" s="74">
        <v>0.5</v>
      </c>
      <c r="AF89" s="74">
        <v>1.54</v>
      </c>
      <c r="AG89" s="74">
        <v>1.05</v>
      </c>
      <c r="AH89" s="74">
        <v>0.16</v>
      </c>
      <c r="AI89" s="74">
        <v>0.32</v>
      </c>
      <c r="AJ89" s="74">
        <v>0</v>
      </c>
      <c r="AK89" s="74">
        <v>17</v>
      </c>
      <c r="AL89" s="74">
        <v>0.64</v>
      </c>
      <c r="AM89" s="74">
        <v>23</v>
      </c>
      <c r="AN89" s="74">
        <v>97</v>
      </c>
      <c r="AO89" s="74">
        <v>63</v>
      </c>
      <c r="AP89" s="74">
        <v>99</v>
      </c>
      <c r="AQ89" s="74">
        <v>12</v>
      </c>
      <c r="AR89" s="74">
        <v>0.7</v>
      </c>
      <c r="AS89" s="74">
        <v>0.8</v>
      </c>
      <c r="AT89" s="72"/>
      <c r="AU89" s="72"/>
      <c r="AV89" s="72"/>
    </row>
    <row r="90" spans="1:48" ht="15.6">
      <c r="A90" s="71">
        <v>401</v>
      </c>
      <c r="B90" s="72" t="s">
        <v>358</v>
      </c>
      <c r="C90" s="72" t="s">
        <v>325</v>
      </c>
      <c r="D90" s="72" t="s">
        <v>326</v>
      </c>
      <c r="E90" s="72" t="s">
        <v>327</v>
      </c>
      <c r="F90" s="74">
        <v>351</v>
      </c>
      <c r="G90" s="74">
        <v>1490</v>
      </c>
      <c r="H90" s="74">
        <v>2.5</v>
      </c>
      <c r="I90" s="74">
        <v>0.5</v>
      </c>
      <c r="J90" s="74">
        <v>0.6</v>
      </c>
      <c r="K90" s="74">
        <v>0.9</v>
      </c>
      <c r="L90" s="74">
        <v>0.8</v>
      </c>
      <c r="M90" s="74">
        <v>0</v>
      </c>
      <c r="N90" s="74">
        <v>71.599999999999994</v>
      </c>
      <c r="O90" s="74">
        <v>0</v>
      </c>
      <c r="P90" s="74">
        <v>0</v>
      </c>
      <c r="Q90" s="74">
        <v>71.599999999999994</v>
      </c>
      <c r="R90" s="74">
        <v>3.8</v>
      </c>
      <c r="S90" s="74">
        <v>8.6</v>
      </c>
      <c r="T90" s="74">
        <v>0</v>
      </c>
      <c r="U90" s="74">
        <v>0</v>
      </c>
      <c r="V90" s="74">
        <v>12.2</v>
      </c>
      <c r="W90" s="74">
        <v>0</v>
      </c>
      <c r="X90" s="74">
        <v>0</v>
      </c>
      <c r="Y90" s="74">
        <v>0</v>
      </c>
      <c r="Z90" s="74">
        <v>0</v>
      </c>
      <c r="AA90" s="74">
        <v>0</v>
      </c>
      <c r="AB90" s="74">
        <v>0.7</v>
      </c>
      <c r="AC90" s="74">
        <v>0.4</v>
      </c>
      <c r="AD90" s="74">
        <v>0.1</v>
      </c>
      <c r="AE90" s="74">
        <v>4.0999999999999996</v>
      </c>
      <c r="AF90" s="74">
        <v>6</v>
      </c>
      <c r="AG90" s="74">
        <v>1.9</v>
      </c>
      <c r="AH90" s="74">
        <v>0.6</v>
      </c>
      <c r="AI90" s="74">
        <v>0</v>
      </c>
      <c r="AJ90" s="74">
        <v>0</v>
      </c>
      <c r="AK90" s="74">
        <v>55</v>
      </c>
      <c r="AL90" s="74">
        <v>1.3</v>
      </c>
      <c r="AM90" s="74">
        <v>3</v>
      </c>
      <c r="AN90" s="74">
        <v>250</v>
      </c>
      <c r="AO90" s="74">
        <v>9</v>
      </c>
      <c r="AP90" s="74">
        <v>270</v>
      </c>
      <c r="AQ90" s="74">
        <v>110</v>
      </c>
      <c r="AR90" s="74">
        <v>1.7</v>
      </c>
      <c r="AS90" s="74">
        <v>1.4</v>
      </c>
      <c r="AT90" s="72"/>
      <c r="AU90" s="72"/>
      <c r="AV90" s="72"/>
    </row>
    <row r="91" spans="1:48" ht="15.6">
      <c r="A91" s="71">
        <v>814</v>
      </c>
      <c r="B91" s="72" t="s">
        <v>359</v>
      </c>
      <c r="C91" s="72" t="s">
        <v>218</v>
      </c>
      <c r="D91" s="72" t="s">
        <v>318</v>
      </c>
      <c r="E91" s="72" t="s">
        <v>319</v>
      </c>
      <c r="F91" s="74">
        <v>214</v>
      </c>
      <c r="G91" s="74">
        <v>894</v>
      </c>
      <c r="H91" s="74">
        <v>13</v>
      </c>
      <c r="I91" s="74">
        <v>0.9</v>
      </c>
      <c r="J91" s="74">
        <v>3.8</v>
      </c>
      <c r="K91" s="74">
        <v>7.1</v>
      </c>
      <c r="L91" s="74">
        <v>6.8</v>
      </c>
      <c r="M91" s="74">
        <v>0.2</v>
      </c>
      <c r="N91" s="74">
        <v>0</v>
      </c>
      <c r="O91" s="74">
        <v>0</v>
      </c>
      <c r="P91" s="74">
        <v>0</v>
      </c>
      <c r="Q91" s="74">
        <v>0</v>
      </c>
      <c r="R91" s="74">
        <v>0</v>
      </c>
      <c r="S91" s="74">
        <v>24.3</v>
      </c>
      <c r="T91" s="74">
        <v>1.1000000000000001</v>
      </c>
      <c r="U91" s="74">
        <v>0</v>
      </c>
      <c r="V91" s="74">
        <v>61</v>
      </c>
      <c r="W91" s="74">
        <v>0</v>
      </c>
      <c r="X91" s="74">
        <v>41</v>
      </c>
      <c r="Y91" s="74">
        <v>23</v>
      </c>
      <c r="Z91" s="74">
        <v>0</v>
      </c>
      <c r="AA91" s="74">
        <v>0.4</v>
      </c>
      <c r="AB91" s="74">
        <v>1.9</v>
      </c>
      <c r="AC91" s="74">
        <v>0.02</v>
      </c>
      <c r="AD91" s="74">
        <v>0.02</v>
      </c>
      <c r="AE91" s="74">
        <v>9.8000000000000007</v>
      </c>
      <c r="AF91" s="74">
        <v>14</v>
      </c>
      <c r="AG91" s="74">
        <v>4.5</v>
      </c>
      <c r="AH91" s="74">
        <v>0.23</v>
      </c>
      <c r="AI91" s="74">
        <v>2.4</v>
      </c>
      <c r="AJ91" s="74">
        <v>0</v>
      </c>
      <c r="AK91" s="74">
        <v>14</v>
      </c>
      <c r="AL91" s="74">
        <v>1.5</v>
      </c>
      <c r="AM91" s="74">
        <v>420</v>
      </c>
      <c r="AN91" s="74">
        <v>260</v>
      </c>
      <c r="AO91" s="74">
        <v>9</v>
      </c>
      <c r="AP91" s="74">
        <v>200</v>
      </c>
      <c r="AQ91" s="74">
        <v>40</v>
      </c>
      <c r="AR91" s="74">
        <v>0.7</v>
      </c>
      <c r="AS91" s="74">
        <v>0.9</v>
      </c>
      <c r="AT91" s="72"/>
      <c r="AU91" s="72">
        <v>20</v>
      </c>
      <c r="AV91" s="72"/>
    </row>
    <row r="92" spans="1:48" ht="15.6">
      <c r="A92" s="71">
        <v>1159</v>
      </c>
      <c r="B92" s="72" t="s">
        <v>360</v>
      </c>
      <c r="C92" s="72" t="s">
        <v>232</v>
      </c>
      <c r="D92" s="72" t="s">
        <v>233</v>
      </c>
      <c r="E92" s="72" t="s">
        <v>234</v>
      </c>
      <c r="F92" s="74">
        <v>135</v>
      </c>
      <c r="G92" s="74">
        <v>561</v>
      </c>
      <c r="H92" s="74">
        <v>9</v>
      </c>
      <c r="I92" s="74">
        <v>1.6</v>
      </c>
      <c r="J92" s="74">
        <v>6.2</v>
      </c>
      <c r="K92" s="74">
        <v>0.9</v>
      </c>
      <c r="L92" s="74">
        <v>0.58899999999999997</v>
      </c>
      <c r="M92" s="74">
        <v>0</v>
      </c>
      <c r="N92" s="74">
        <v>2.6</v>
      </c>
      <c r="O92" s="74">
        <v>2.2000000000000002</v>
      </c>
      <c r="P92" s="74">
        <v>0.3</v>
      </c>
      <c r="Q92" s="74">
        <v>0.1</v>
      </c>
      <c r="R92" s="74">
        <v>1</v>
      </c>
      <c r="S92" s="74">
        <v>9</v>
      </c>
      <c r="T92" s="74">
        <v>0</v>
      </c>
      <c r="U92" s="74">
        <v>0.8</v>
      </c>
      <c r="V92" s="74">
        <v>76.3</v>
      </c>
      <c r="W92" s="74">
        <v>0</v>
      </c>
      <c r="X92" s="74">
        <v>10</v>
      </c>
      <c r="Y92" s="74">
        <v>35</v>
      </c>
      <c r="Z92" s="74">
        <v>190</v>
      </c>
      <c r="AA92" s="74">
        <v>1.5</v>
      </c>
      <c r="AB92" s="74">
        <v>1.78</v>
      </c>
      <c r="AC92" s="74">
        <v>0.1</v>
      </c>
      <c r="AD92" s="74">
        <v>0.03</v>
      </c>
      <c r="AE92" s="74">
        <v>3.9</v>
      </c>
      <c r="AF92" s="74">
        <v>5.74</v>
      </c>
      <c r="AG92" s="74">
        <v>1.68</v>
      </c>
      <c r="AH92" s="74">
        <v>0.32</v>
      </c>
      <c r="AI92" s="74">
        <v>0.83</v>
      </c>
      <c r="AJ92" s="74">
        <v>10.5</v>
      </c>
      <c r="AK92" s="74">
        <v>15</v>
      </c>
      <c r="AL92" s="74">
        <v>1.01</v>
      </c>
      <c r="AM92" s="74">
        <v>25</v>
      </c>
      <c r="AN92" s="74">
        <v>310</v>
      </c>
      <c r="AO92" s="74">
        <v>18</v>
      </c>
      <c r="AP92" s="74">
        <v>110</v>
      </c>
      <c r="AQ92" s="74">
        <v>22</v>
      </c>
      <c r="AR92" s="74">
        <v>1.3</v>
      </c>
      <c r="AS92" s="74">
        <v>0.7</v>
      </c>
      <c r="AT92" s="72"/>
      <c r="AU92" s="72"/>
      <c r="AV92" s="72"/>
    </row>
    <row r="93" spans="1:48" ht="15.6">
      <c r="A93" s="71">
        <v>811</v>
      </c>
      <c r="B93" s="72" t="s">
        <v>361</v>
      </c>
      <c r="C93" s="72" t="s">
        <v>218</v>
      </c>
      <c r="D93" s="72" t="s">
        <v>219</v>
      </c>
      <c r="E93" s="72" t="s">
        <v>220</v>
      </c>
      <c r="F93" s="74">
        <v>141</v>
      </c>
      <c r="G93" s="74">
        <v>591</v>
      </c>
      <c r="H93" s="74">
        <v>4.9000000000000004</v>
      </c>
      <c r="I93" s="74">
        <v>1.7</v>
      </c>
      <c r="J93" s="74">
        <v>1.7</v>
      </c>
      <c r="K93" s="74">
        <v>0.8</v>
      </c>
      <c r="L93" s="74">
        <v>0.1</v>
      </c>
      <c r="M93" s="74">
        <v>0</v>
      </c>
      <c r="N93" s="74">
        <v>0</v>
      </c>
      <c r="O93" s="74">
        <v>0</v>
      </c>
      <c r="P93" s="74">
        <v>0</v>
      </c>
      <c r="Q93" s="74">
        <v>0</v>
      </c>
      <c r="R93" s="74">
        <v>0</v>
      </c>
      <c r="S93" s="74">
        <v>24.1</v>
      </c>
      <c r="T93" s="74">
        <v>0.1</v>
      </c>
      <c r="U93" s="74">
        <v>0</v>
      </c>
      <c r="V93" s="74">
        <v>68.7</v>
      </c>
      <c r="W93" s="74">
        <v>0</v>
      </c>
      <c r="X93" s="74">
        <v>30</v>
      </c>
      <c r="Y93" s="74">
        <v>11</v>
      </c>
      <c r="Z93" s="74">
        <v>0</v>
      </c>
      <c r="AA93" s="74">
        <v>4.2</v>
      </c>
      <c r="AB93" s="74">
        <v>0.64</v>
      </c>
      <c r="AC93" s="74">
        <v>0.1</v>
      </c>
      <c r="AD93" s="74">
        <v>0.05</v>
      </c>
      <c r="AE93" s="74">
        <v>10</v>
      </c>
      <c r="AF93" s="74">
        <v>15</v>
      </c>
      <c r="AG93" s="74">
        <v>4.5999999999999996</v>
      </c>
      <c r="AH93" s="74">
        <v>0.56000000000000005</v>
      </c>
      <c r="AI93" s="74">
        <v>2.4</v>
      </c>
      <c r="AJ93" s="74">
        <v>0</v>
      </c>
      <c r="AK93" s="74">
        <v>8.3000000000000007</v>
      </c>
      <c r="AL93" s="74">
        <v>1.5</v>
      </c>
      <c r="AM93" s="74">
        <v>45</v>
      </c>
      <c r="AN93" s="74">
        <v>360</v>
      </c>
      <c r="AO93" s="74">
        <v>4</v>
      </c>
      <c r="AP93" s="74">
        <v>260</v>
      </c>
      <c r="AQ93" s="74">
        <v>37</v>
      </c>
      <c r="AR93" s="74">
        <v>2.2000000000000002</v>
      </c>
      <c r="AS93" s="74">
        <v>1.5</v>
      </c>
      <c r="AT93" s="72"/>
      <c r="AU93" s="72"/>
      <c r="AV93" s="72"/>
    </row>
    <row r="94" spans="1:48" ht="15.6">
      <c r="A94" s="71">
        <v>812</v>
      </c>
      <c r="B94" s="72" t="s">
        <v>362</v>
      </c>
      <c r="C94" s="72" t="s">
        <v>218</v>
      </c>
      <c r="D94" s="72" t="s">
        <v>219</v>
      </c>
      <c r="E94" s="72" t="s">
        <v>220</v>
      </c>
      <c r="F94" s="74">
        <v>166</v>
      </c>
      <c r="G94" s="74">
        <v>697</v>
      </c>
      <c r="H94" s="74">
        <v>5.8</v>
      </c>
      <c r="I94" s="74">
        <v>2</v>
      </c>
      <c r="J94" s="74">
        <v>2</v>
      </c>
      <c r="K94" s="74">
        <v>1</v>
      </c>
      <c r="L94" s="74">
        <v>0.1</v>
      </c>
      <c r="M94" s="74">
        <v>0</v>
      </c>
      <c r="N94" s="74">
        <v>0</v>
      </c>
      <c r="O94" s="74">
        <v>0</v>
      </c>
      <c r="P94" s="74">
        <v>0</v>
      </c>
      <c r="Q94" s="74">
        <v>0</v>
      </c>
      <c r="R94" s="74">
        <v>0</v>
      </c>
      <c r="S94" s="74">
        <v>28.4</v>
      </c>
      <c r="T94" s="74">
        <v>0.8</v>
      </c>
      <c r="U94" s="74">
        <v>0</v>
      </c>
      <c r="V94" s="74">
        <v>62.8</v>
      </c>
      <c r="W94" s="74">
        <v>0</v>
      </c>
      <c r="X94" s="74">
        <v>35</v>
      </c>
      <c r="Y94" s="74">
        <v>12</v>
      </c>
      <c r="Z94" s="74">
        <v>0</v>
      </c>
      <c r="AA94" s="74">
        <v>4.7</v>
      </c>
      <c r="AB94" s="74">
        <v>0.8</v>
      </c>
      <c r="AC94" s="74">
        <v>0.1</v>
      </c>
      <c r="AD94" s="74">
        <v>0.05</v>
      </c>
      <c r="AE94" s="74">
        <v>11</v>
      </c>
      <c r="AF94" s="74">
        <v>16</v>
      </c>
      <c r="AG94" s="74">
        <v>5.3</v>
      </c>
      <c r="AH94" s="74">
        <v>0.56000000000000005</v>
      </c>
      <c r="AI94" s="74">
        <v>2.7</v>
      </c>
      <c r="AJ94" s="74">
        <v>0</v>
      </c>
      <c r="AK94" s="74">
        <v>8.1999999999999993</v>
      </c>
      <c r="AL94" s="74">
        <v>2.2000000000000002</v>
      </c>
      <c r="AM94" s="74">
        <v>300</v>
      </c>
      <c r="AN94" s="74">
        <v>380</v>
      </c>
      <c r="AO94" s="74">
        <v>5</v>
      </c>
      <c r="AP94" s="74">
        <v>290</v>
      </c>
      <c r="AQ94" s="74">
        <v>41</v>
      </c>
      <c r="AR94" s="74">
        <v>2.2999999999999998</v>
      </c>
      <c r="AS94" s="74">
        <v>1.9</v>
      </c>
      <c r="AT94" s="72"/>
      <c r="AU94" s="72">
        <v>17</v>
      </c>
      <c r="AV94" s="72"/>
    </row>
    <row r="95" spans="1:48" ht="15.6">
      <c r="A95" s="71">
        <v>3001</v>
      </c>
      <c r="B95" s="72" t="s">
        <v>363</v>
      </c>
      <c r="C95" s="72" t="s">
        <v>325</v>
      </c>
      <c r="D95" s="72" t="s">
        <v>326</v>
      </c>
      <c r="E95" s="72" t="s">
        <v>364</v>
      </c>
      <c r="F95" s="74">
        <v>366</v>
      </c>
      <c r="G95" s="74">
        <v>1447</v>
      </c>
      <c r="H95" s="74">
        <v>7</v>
      </c>
      <c r="I95" s="74">
        <v>1.2</v>
      </c>
      <c r="J95" s="74"/>
      <c r="K95" s="74"/>
      <c r="L95" s="74"/>
      <c r="M95" s="74"/>
      <c r="N95" s="74">
        <v>56</v>
      </c>
      <c r="O95" s="74">
        <v>1</v>
      </c>
      <c r="P95" s="74"/>
      <c r="Q95" s="74"/>
      <c r="R95" s="74">
        <v>10</v>
      </c>
      <c r="S95" s="74">
        <v>16.89</v>
      </c>
      <c r="T95" s="74"/>
      <c r="U95" s="74"/>
      <c r="V95" s="74"/>
      <c r="W95" s="74"/>
      <c r="X95" s="74"/>
      <c r="Y95" s="74"/>
      <c r="Z95" s="74"/>
      <c r="AA95" s="74"/>
      <c r="AB95" s="74"/>
      <c r="AC95" s="74"/>
      <c r="AD95" s="74"/>
      <c r="AE95" s="74"/>
      <c r="AF95" s="74"/>
      <c r="AG95" s="74"/>
      <c r="AH95" s="74"/>
      <c r="AI95" s="74"/>
      <c r="AJ95" s="74"/>
      <c r="AK95" s="74"/>
      <c r="AL95" s="74"/>
      <c r="AM95" s="74">
        <v>4</v>
      </c>
      <c r="AN95" s="74"/>
      <c r="AO95" s="74"/>
      <c r="AP95" s="74"/>
      <c r="AQ95" s="74"/>
      <c r="AR95" s="74"/>
      <c r="AS95" s="74"/>
      <c r="AT95" s="72"/>
      <c r="AU95" s="72"/>
      <c r="AV95" s="72"/>
    </row>
    <row r="96" spans="1:48" ht="15.6">
      <c r="A96" s="71">
        <v>702</v>
      </c>
      <c r="B96" s="72" t="s">
        <v>365</v>
      </c>
      <c r="C96" s="72" t="s">
        <v>223</v>
      </c>
      <c r="D96" s="72" t="s">
        <v>305</v>
      </c>
      <c r="E96" s="72" t="s">
        <v>306</v>
      </c>
      <c r="F96" s="74">
        <v>689</v>
      </c>
      <c r="G96" s="74">
        <v>2840</v>
      </c>
      <c r="H96" s="74">
        <v>66.3</v>
      </c>
      <c r="I96" s="74">
        <v>4.9000000000000004</v>
      </c>
      <c r="J96" s="74">
        <v>52.2</v>
      </c>
      <c r="K96" s="74">
        <v>6.2</v>
      </c>
      <c r="L96" s="74">
        <v>6.1</v>
      </c>
      <c r="M96" s="74">
        <v>0</v>
      </c>
      <c r="N96" s="74">
        <v>6</v>
      </c>
      <c r="O96" s="74">
        <v>3.9</v>
      </c>
      <c r="P96" s="74">
        <v>0</v>
      </c>
      <c r="Q96" s="74">
        <v>2.1</v>
      </c>
      <c r="R96" s="74">
        <v>6.1</v>
      </c>
      <c r="S96" s="74">
        <v>14</v>
      </c>
      <c r="T96" s="74">
        <v>0</v>
      </c>
      <c r="U96" s="74">
        <v>0</v>
      </c>
      <c r="V96" s="74">
        <v>4.5</v>
      </c>
      <c r="W96" s="74">
        <v>0</v>
      </c>
      <c r="X96" s="74">
        <v>0</v>
      </c>
      <c r="Y96" s="74">
        <v>0</v>
      </c>
      <c r="Z96" s="74">
        <v>0</v>
      </c>
      <c r="AA96" s="74">
        <v>0</v>
      </c>
      <c r="AB96" s="74">
        <v>25</v>
      </c>
      <c r="AC96" s="74">
        <v>0.3</v>
      </c>
      <c r="AD96" s="74">
        <v>0.16</v>
      </c>
      <c r="AE96" s="74">
        <v>1.8</v>
      </c>
      <c r="AF96" s="74">
        <v>5.2</v>
      </c>
      <c r="AG96" s="74">
        <v>3.4</v>
      </c>
      <c r="AH96" s="74">
        <v>0.59</v>
      </c>
      <c r="AI96" s="74">
        <v>0</v>
      </c>
      <c r="AJ96" s="74">
        <v>0</v>
      </c>
      <c r="AK96" s="74">
        <v>73</v>
      </c>
      <c r="AL96" s="74">
        <v>2.4500000000000002</v>
      </c>
      <c r="AM96" s="74">
        <v>2</v>
      </c>
      <c r="AN96" s="74">
        <v>730</v>
      </c>
      <c r="AO96" s="74">
        <v>250</v>
      </c>
      <c r="AP96" s="74">
        <v>270</v>
      </c>
      <c r="AQ96" s="74">
        <v>160</v>
      </c>
      <c r="AR96" s="74">
        <v>3</v>
      </c>
      <c r="AS96" s="74">
        <v>2</v>
      </c>
      <c r="AT96" s="72"/>
      <c r="AU96" s="72"/>
      <c r="AV96" s="72"/>
    </row>
    <row r="97" spans="1:48" ht="15.6">
      <c r="A97" s="71">
        <v>395</v>
      </c>
      <c r="B97" s="72" t="s">
        <v>366</v>
      </c>
      <c r="C97" s="72" t="s">
        <v>367</v>
      </c>
      <c r="D97" s="72" t="s">
        <v>368</v>
      </c>
      <c r="E97" s="72" t="s">
        <v>369</v>
      </c>
      <c r="F97" s="74">
        <v>899</v>
      </c>
      <c r="G97" s="74">
        <v>3700</v>
      </c>
      <c r="H97" s="74">
        <v>99.9</v>
      </c>
      <c r="I97" s="74">
        <v>14.4</v>
      </c>
      <c r="J97" s="74">
        <v>78.599999999999994</v>
      </c>
      <c r="K97" s="74">
        <v>6.9</v>
      </c>
      <c r="L97" s="74">
        <v>6.2</v>
      </c>
      <c r="M97" s="74">
        <v>0</v>
      </c>
      <c r="N97" s="74">
        <v>0</v>
      </c>
      <c r="O97" s="74">
        <v>0</v>
      </c>
      <c r="P97" s="74">
        <v>0</v>
      </c>
      <c r="Q97" s="74">
        <v>0</v>
      </c>
      <c r="R97" s="74">
        <v>0</v>
      </c>
      <c r="S97" s="74">
        <v>0</v>
      </c>
      <c r="T97" s="74">
        <v>0</v>
      </c>
      <c r="U97" s="74">
        <v>0</v>
      </c>
      <c r="V97" s="74">
        <v>0</v>
      </c>
      <c r="W97" s="74">
        <v>0</v>
      </c>
      <c r="X97" s="74">
        <v>0</v>
      </c>
      <c r="Y97" s="74">
        <v>0</v>
      </c>
      <c r="Z97" s="74">
        <v>0</v>
      </c>
      <c r="AA97" s="74">
        <v>0</v>
      </c>
      <c r="AB97" s="74">
        <v>14</v>
      </c>
      <c r="AC97" s="74">
        <v>0</v>
      </c>
      <c r="AD97" s="74">
        <v>0</v>
      </c>
      <c r="AE97" s="74">
        <v>0</v>
      </c>
      <c r="AF97" s="74">
        <v>0</v>
      </c>
      <c r="AG97" s="74">
        <v>0</v>
      </c>
      <c r="AH97" s="74">
        <v>0</v>
      </c>
      <c r="AI97" s="74">
        <v>0</v>
      </c>
      <c r="AJ97" s="74">
        <v>0</v>
      </c>
      <c r="AK97" s="74">
        <v>0</v>
      </c>
      <c r="AL97" s="74">
        <v>0</v>
      </c>
      <c r="AM97" s="74">
        <v>0</v>
      </c>
      <c r="AN97" s="74">
        <v>0</v>
      </c>
      <c r="AO97" s="74">
        <v>0</v>
      </c>
      <c r="AP97" s="74">
        <v>0</v>
      </c>
      <c r="AQ97" s="74">
        <v>0</v>
      </c>
      <c r="AR97" s="74">
        <v>0</v>
      </c>
      <c r="AS97" s="74">
        <v>0</v>
      </c>
      <c r="AT97" s="72"/>
      <c r="AU97" s="72"/>
      <c r="AV97" s="72"/>
    </row>
    <row r="98" spans="1:48" ht="15.6">
      <c r="A98" s="71">
        <v>703</v>
      </c>
      <c r="B98" s="72" t="s">
        <v>370</v>
      </c>
      <c r="C98" s="72" t="s">
        <v>207</v>
      </c>
      <c r="D98" s="72" t="s">
        <v>300</v>
      </c>
      <c r="E98" s="72" t="s">
        <v>303</v>
      </c>
      <c r="F98" s="74">
        <v>180</v>
      </c>
      <c r="G98" s="74">
        <v>740</v>
      </c>
      <c r="H98" s="74">
        <v>18.5</v>
      </c>
      <c r="I98" s="74">
        <v>2.9</v>
      </c>
      <c r="J98" s="74">
        <v>9.6</v>
      </c>
      <c r="K98" s="74">
        <v>2.2000000000000002</v>
      </c>
      <c r="L98" s="74">
        <v>2</v>
      </c>
      <c r="M98" s="74">
        <v>0</v>
      </c>
      <c r="N98" s="74">
        <v>0</v>
      </c>
      <c r="O98" s="74">
        <v>0</v>
      </c>
      <c r="P98" s="74">
        <v>0</v>
      </c>
      <c r="Q98" s="74">
        <v>0</v>
      </c>
      <c r="R98" s="74">
        <v>4</v>
      </c>
      <c r="S98" s="74">
        <v>1.4</v>
      </c>
      <c r="T98" s="74">
        <v>5.3</v>
      </c>
      <c r="U98" s="74">
        <v>0</v>
      </c>
      <c r="V98" s="74">
        <v>71.900000000000006</v>
      </c>
      <c r="W98" s="74">
        <v>0</v>
      </c>
      <c r="X98" s="74">
        <v>0</v>
      </c>
      <c r="Y98" s="74">
        <v>39</v>
      </c>
      <c r="Z98" s="74">
        <v>236</v>
      </c>
      <c r="AA98" s="74">
        <v>0</v>
      </c>
      <c r="AB98" s="74">
        <v>2</v>
      </c>
      <c r="AC98" s="74">
        <v>0.02</v>
      </c>
      <c r="AD98" s="74">
        <v>7.0000000000000007E-2</v>
      </c>
      <c r="AE98" s="74">
        <v>0.5</v>
      </c>
      <c r="AF98" s="74">
        <v>0.7</v>
      </c>
      <c r="AG98" s="74">
        <v>0.2</v>
      </c>
      <c r="AH98" s="74">
        <v>0.02</v>
      </c>
      <c r="AI98" s="74">
        <v>0</v>
      </c>
      <c r="AJ98" s="74">
        <v>0</v>
      </c>
      <c r="AK98" s="74">
        <v>0</v>
      </c>
      <c r="AL98" s="74">
        <v>5.0999999999999996</v>
      </c>
      <c r="AM98" s="74">
        <v>2100</v>
      </c>
      <c r="AN98" s="74">
        <v>60</v>
      </c>
      <c r="AO98" s="74">
        <v>54</v>
      </c>
      <c r="AP98" s="74">
        <v>14</v>
      </c>
      <c r="AQ98" s="74">
        <v>22</v>
      </c>
      <c r="AR98" s="74">
        <v>1.6</v>
      </c>
      <c r="AS98" s="74">
        <v>0.2</v>
      </c>
      <c r="AT98" s="72"/>
      <c r="AU98" s="72">
        <v>4.0999999999999996</v>
      </c>
      <c r="AV98" s="72"/>
    </row>
    <row r="99" spans="1:48" ht="15.6">
      <c r="A99" s="71">
        <v>809</v>
      </c>
      <c r="B99" s="72" t="s">
        <v>371</v>
      </c>
      <c r="C99" s="72" t="s">
        <v>232</v>
      </c>
      <c r="D99" s="72" t="s">
        <v>233</v>
      </c>
      <c r="E99" s="72" t="s">
        <v>234</v>
      </c>
      <c r="F99" s="74">
        <v>164</v>
      </c>
      <c r="G99" s="74">
        <v>683</v>
      </c>
      <c r="H99" s="74">
        <v>10.1</v>
      </c>
      <c r="I99" s="74">
        <v>1.5</v>
      </c>
      <c r="J99" s="74">
        <v>3.8</v>
      </c>
      <c r="K99" s="74">
        <v>4.2</v>
      </c>
      <c r="L99" s="74">
        <v>4.13</v>
      </c>
      <c r="M99" s="74">
        <v>0</v>
      </c>
      <c r="N99" s="74">
        <v>8.3000000000000007</v>
      </c>
      <c r="O99" s="74">
        <v>0.8</v>
      </c>
      <c r="P99" s="74">
        <v>0.1</v>
      </c>
      <c r="Q99" s="74">
        <v>7.4</v>
      </c>
      <c r="R99" s="74">
        <v>0.8</v>
      </c>
      <c r="S99" s="74">
        <v>9.5</v>
      </c>
      <c r="T99" s="74">
        <v>1.4</v>
      </c>
      <c r="U99" s="74">
        <v>0</v>
      </c>
      <c r="V99" s="74">
        <v>69.099999999999994</v>
      </c>
      <c r="W99" s="74">
        <v>0</v>
      </c>
      <c r="X99" s="74">
        <v>84</v>
      </c>
      <c r="Y99" s="74">
        <v>32</v>
      </c>
      <c r="Z99" s="74">
        <v>0</v>
      </c>
      <c r="AA99" s="74">
        <v>1.5</v>
      </c>
      <c r="AB99" s="74">
        <v>4.37</v>
      </c>
      <c r="AC99" s="74">
        <v>0.11</v>
      </c>
      <c r="AD99" s="74">
        <v>0.09</v>
      </c>
      <c r="AE99" s="74">
        <v>0.85</v>
      </c>
      <c r="AF99" s="74">
        <v>2.94</v>
      </c>
      <c r="AG99" s="74">
        <v>2.0299999999999998</v>
      </c>
      <c r="AH99" s="74">
        <v>0.26</v>
      </c>
      <c r="AI99" s="74">
        <v>0.44</v>
      </c>
      <c r="AJ99" s="74">
        <v>6</v>
      </c>
      <c r="AK99" s="74">
        <v>20</v>
      </c>
      <c r="AL99" s="74">
        <v>1.89</v>
      </c>
      <c r="AM99" s="74">
        <v>540</v>
      </c>
      <c r="AN99" s="74">
        <v>240</v>
      </c>
      <c r="AO99" s="74">
        <v>26</v>
      </c>
      <c r="AP99" s="74">
        <v>86</v>
      </c>
      <c r="AQ99" s="74">
        <v>16</v>
      </c>
      <c r="AR99" s="74">
        <v>0.5</v>
      </c>
      <c r="AS99" s="74">
        <v>0.6</v>
      </c>
      <c r="AT99" s="72"/>
      <c r="AU99" s="72"/>
      <c r="AV99" s="72"/>
    </row>
    <row r="100" spans="1:48" ht="15.6">
      <c r="A100" s="71">
        <v>1044</v>
      </c>
      <c r="B100" s="72" t="s">
        <v>372</v>
      </c>
      <c r="C100" s="72" t="s">
        <v>232</v>
      </c>
      <c r="D100" s="72" t="s">
        <v>233</v>
      </c>
      <c r="E100" s="72" t="s">
        <v>234</v>
      </c>
      <c r="F100" s="74">
        <v>195</v>
      </c>
      <c r="G100" s="74">
        <v>809</v>
      </c>
      <c r="H100" s="74">
        <v>14.7</v>
      </c>
      <c r="I100" s="74">
        <v>2.2999999999999998</v>
      </c>
      <c r="J100" s="74">
        <v>10.8</v>
      </c>
      <c r="K100" s="74">
        <v>1.3</v>
      </c>
      <c r="L100" s="74">
        <v>1.1000000000000001</v>
      </c>
      <c r="M100" s="74">
        <v>0</v>
      </c>
      <c r="N100" s="74">
        <v>6.5</v>
      </c>
      <c r="O100" s="74">
        <v>0.8</v>
      </c>
      <c r="P100" s="74">
        <v>0.2</v>
      </c>
      <c r="Q100" s="74">
        <v>5.5</v>
      </c>
      <c r="R100" s="74">
        <v>0.8</v>
      </c>
      <c r="S100" s="74">
        <v>8.6999999999999993</v>
      </c>
      <c r="T100" s="74">
        <v>1.4</v>
      </c>
      <c r="U100" s="74">
        <v>0</v>
      </c>
      <c r="V100" s="74">
        <v>67.2</v>
      </c>
      <c r="W100" s="74">
        <v>0</v>
      </c>
      <c r="X100" s="74">
        <v>75</v>
      </c>
      <c r="Y100" s="74">
        <v>40</v>
      </c>
      <c r="Z100" s="74">
        <v>68</v>
      </c>
      <c r="AA100" s="74">
        <v>1.6</v>
      </c>
      <c r="AB100" s="74">
        <v>2.35</v>
      </c>
      <c r="AC100" s="74">
        <v>0.12</v>
      </c>
      <c r="AD100" s="74">
        <v>0.09</v>
      </c>
      <c r="AE100" s="74">
        <v>0.8</v>
      </c>
      <c r="AF100" s="74">
        <v>2.64</v>
      </c>
      <c r="AG100" s="74">
        <v>1.83</v>
      </c>
      <c r="AH100" s="74">
        <v>0.25</v>
      </c>
      <c r="AI100" s="74">
        <v>0.43</v>
      </c>
      <c r="AJ100" s="74">
        <v>10.4</v>
      </c>
      <c r="AK100" s="74">
        <v>27</v>
      </c>
      <c r="AL100" s="74">
        <v>1.79</v>
      </c>
      <c r="AM100" s="74">
        <v>570</v>
      </c>
      <c r="AN100" s="74">
        <v>230</v>
      </c>
      <c r="AO100" s="74">
        <v>30</v>
      </c>
      <c r="AP100" s="74">
        <v>84</v>
      </c>
      <c r="AQ100" s="74">
        <v>16</v>
      </c>
      <c r="AR100" s="74">
        <v>0.6</v>
      </c>
      <c r="AS100" s="74">
        <v>0.6</v>
      </c>
      <c r="AT100" s="72"/>
      <c r="AU100" s="72"/>
      <c r="AV100" s="72"/>
    </row>
    <row r="101" spans="1:48" ht="15.6">
      <c r="A101" s="71">
        <v>1045</v>
      </c>
      <c r="B101" s="72" t="s">
        <v>373</v>
      </c>
      <c r="C101" s="72" t="s">
        <v>232</v>
      </c>
      <c r="D101" s="72" t="s">
        <v>233</v>
      </c>
      <c r="E101" s="72" t="s">
        <v>234</v>
      </c>
      <c r="F101" s="74">
        <v>93</v>
      </c>
      <c r="G101" s="74">
        <v>389</v>
      </c>
      <c r="H101" s="74">
        <v>3.6</v>
      </c>
      <c r="I101" s="74">
        <v>0.8</v>
      </c>
      <c r="J101" s="74">
        <v>1.8</v>
      </c>
      <c r="K101" s="74">
        <v>0.6</v>
      </c>
      <c r="L101" s="74">
        <v>0.504</v>
      </c>
      <c r="M101" s="74">
        <v>0</v>
      </c>
      <c r="N101" s="74">
        <v>6.5</v>
      </c>
      <c r="O101" s="74">
        <v>1.2</v>
      </c>
      <c r="P101" s="74">
        <v>0.3</v>
      </c>
      <c r="Q101" s="74">
        <v>5.0999999999999996</v>
      </c>
      <c r="R101" s="74">
        <v>1.1000000000000001</v>
      </c>
      <c r="S101" s="74">
        <v>8</v>
      </c>
      <c r="T101" s="74">
        <v>1.2</v>
      </c>
      <c r="U101" s="74">
        <v>0</v>
      </c>
      <c r="V101" s="74">
        <v>78.900000000000006</v>
      </c>
      <c r="W101" s="74">
        <v>0</v>
      </c>
      <c r="X101" s="74">
        <v>92</v>
      </c>
      <c r="Y101" s="74">
        <v>54</v>
      </c>
      <c r="Z101" s="74">
        <v>96</v>
      </c>
      <c r="AA101" s="74">
        <v>1.3</v>
      </c>
      <c r="AB101" s="74">
        <v>0.88</v>
      </c>
      <c r="AC101" s="74">
        <v>0.14000000000000001</v>
      </c>
      <c r="AD101" s="74">
        <v>0.11</v>
      </c>
      <c r="AE101" s="74">
        <v>0.81</v>
      </c>
      <c r="AF101" s="74">
        <v>2.56</v>
      </c>
      <c r="AG101" s="74">
        <v>1.76</v>
      </c>
      <c r="AH101" s="74">
        <v>0.28999999999999998</v>
      </c>
      <c r="AI101" s="74">
        <v>0.41</v>
      </c>
      <c r="AJ101" s="74">
        <v>13</v>
      </c>
      <c r="AK101" s="74">
        <v>32</v>
      </c>
      <c r="AL101" s="74">
        <v>1.71</v>
      </c>
      <c r="AM101" s="74">
        <v>470</v>
      </c>
      <c r="AN101" s="74">
        <v>260</v>
      </c>
      <c r="AO101" s="74">
        <v>36</v>
      </c>
      <c r="AP101" s="74">
        <v>88</v>
      </c>
      <c r="AQ101" s="74">
        <v>17</v>
      </c>
      <c r="AR101" s="74">
        <v>0.8</v>
      </c>
      <c r="AS101" s="74">
        <v>0.6</v>
      </c>
      <c r="AT101" s="72"/>
      <c r="AU101" s="72"/>
      <c r="AV101" s="72"/>
    </row>
    <row r="102" spans="1:48" ht="15.6">
      <c r="A102" s="71">
        <v>810</v>
      </c>
      <c r="B102" s="72" t="s">
        <v>374</v>
      </c>
      <c r="C102" s="72" t="s">
        <v>232</v>
      </c>
      <c r="D102" s="72" t="s">
        <v>233</v>
      </c>
      <c r="E102" s="72" t="s">
        <v>234</v>
      </c>
      <c r="F102" s="74">
        <v>139</v>
      </c>
      <c r="G102" s="74">
        <v>581</v>
      </c>
      <c r="H102" s="74">
        <v>6.3</v>
      </c>
      <c r="I102" s="74">
        <v>1</v>
      </c>
      <c r="J102" s="74">
        <v>4.5999999999999996</v>
      </c>
      <c r="K102" s="74">
        <v>0.6</v>
      </c>
      <c r="L102" s="74">
        <v>0.4</v>
      </c>
      <c r="M102" s="74">
        <v>0</v>
      </c>
      <c r="N102" s="74">
        <v>13.1</v>
      </c>
      <c r="O102" s="74">
        <v>1.5</v>
      </c>
      <c r="P102" s="74">
        <v>0.2</v>
      </c>
      <c r="Q102" s="74">
        <v>11.4</v>
      </c>
      <c r="R102" s="74">
        <v>1.4</v>
      </c>
      <c r="S102" s="74">
        <v>6.7</v>
      </c>
      <c r="T102" s="74">
        <v>1.3</v>
      </c>
      <c r="U102" s="74">
        <v>0</v>
      </c>
      <c r="V102" s="74">
        <v>71</v>
      </c>
      <c r="W102" s="74">
        <v>0</v>
      </c>
      <c r="X102" s="74">
        <v>39</v>
      </c>
      <c r="Y102" s="74">
        <v>14</v>
      </c>
      <c r="Z102" s="74">
        <v>0</v>
      </c>
      <c r="AA102" s="74">
        <v>1</v>
      </c>
      <c r="AB102" s="74">
        <v>1.2</v>
      </c>
      <c r="AC102" s="74">
        <v>0.13</v>
      </c>
      <c r="AD102" s="74">
        <v>0.06</v>
      </c>
      <c r="AE102" s="74">
        <v>1</v>
      </c>
      <c r="AF102" s="74">
        <v>2.4</v>
      </c>
      <c r="AG102" s="74">
        <v>1.4</v>
      </c>
      <c r="AH102" s="74">
        <v>0.26</v>
      </c>
      <c r="AI102" s="74">
        <v>0.26</v>
      </c>
      <c r="AJ102" s="74">
        <v>7</v>
      </c>
      <c r="AK102" s="74">
        <v>17</v>
      </c>
      <c r="AL102" s="74">
        <v>1.5</v>
      </c>
      <c r="AM102" s="74">
        <v>530</v>
      </c>
      <c r="AN102" s="74">
        <v>280</v>
      </c>
      <c r="AO102" s="74">
        <v>23</v>
      </c>
      <c r="AP102" s="74">
        <v>68</v>
      </c>
      <c r="AQ102" s="74">
        <v>16</v>
      </c>
      <c r="AR102" s="74">
        <v>0.4</v>
      </c>
      <c r="AS102" s="74">
        <v>0.5</v>
      </c>
      <c r="AT102" s="72"/>
      <c r="AU102" s="72"/>
      <c r="AV102" s="72"/>
    </row>
    <row r="103" spans="1:48" ht="15.6">
      <c r="A103" s="71">
        <v>1047</v>
      </c>
      <c r="B103" s="72" t="s">
        <v>375</v>
      </c>
      <c r="C103" s="72" t="s">
        <v>232</v>
      </c>
      <c r="D103" s="72" t="s">
        <v>233</v>
      </c>
      <c r="E103" s="72" t="s">
        <v>234</v>
      </c>
      <c r="F103" s="74">
        <v>160</v>
      </c>
      <c r="G103" s="74">
        <v>666</v>
      </c>
      <c r="H103" s="74">
        <v>10.4</v>
      </c>
      <c r="I103" s="74">
        <v>1.6</v>
      </c>
      <c r="J103" s="74">
        <v>7.6</v>
      </c>
      <c r="K103" s="74">
        <v>0.9</v>
      </c>
      <c r="L103" s="74">
        <v>0.77400000000000002</v>
      </c>
      <c r="M103" s="74">
        <v>0</v>
      </c>
      <c r="N103" s="74">
        <v>7.4</v>
      </c>
      <c r="O103" s="74">
        <v>1.1000000000000001</v>
      </c>
      <c r="P103" s="74">
        <v>0.3</v>
      </c>
      <c r="Q103" s="74">
        <v>6.1</v>
      </c>
      <c r="R103" s="74">
        <v>1.1000000000000001</v>
      </c>
      <c r="S103" s="74">
        <v>8.6</v>
      </c>
      <c r="T103" s="74">
        <v>1.6</v>
      </c>
      <c r="U103" s="74">
        <v>0</v>
      </c>
      <c r="V103" s="74">
        <v>70.099999999999994</v>
      </c>
      <c r="W103" s="74">
        <v>0</v>
      </c>
      <c r="X103" s="74">
        <v>50</v>
      </c>
      <c r="Y103" s="74">
        <v>36</v>
      </c>
      <c r="Z103" s="74">
        <v>115</v>
      </c>
      <c r="AA103" s="74">
        <v>1.6</v>
      </c>
      <c r="AB103" s="74">
        <v>1.75</v>
      </c>
      <c r="AC103" s="74">
        <v>0.14000000000000001</v>
      </c>
      <c r="AD103" s="74">
        <v>7.0000000000000007E-2</v>
      </c>
      <c r="AE103" s="74">
        <v>0.93</v>
      </c>
      <c r="AF103" s="74">
        <v>2.66</v>
      </c>
      <c r="AG103" s="74">
        <v>1.72</v>
      </c>
      <c r="AH103" s="74">
        <v>0.26</v>
      </c>
      <c r="AI103" s="74">
        <v>0.4</v>
      </c>
      <c r="AJ103" s="74">
        <v>14.4</v>
      </c>
      <c r="AK103" s="74">
        <v>29</v>
      </c>
      <c r="AL103" s="74">
        <v>2.02</v>
      </c>
      <c r="AM103" s="74">
        <v>640</v>
      </c>
      <c r="AN103" s="74">
        <v>260</v>
      </c>
      <c r="AO103" s="74">
        <v>34</v>
      </c>
      <c r="AP103" s="74">
        <v>81</v>
      </c>
      <c r="AQ103" s="74">
        <v>19</v>
      </c>
      <c r="AR103" s="74">
        <v>0.6</v>
      </c>
      <c r="AS103" s="74">
        <v>0.6</v>
      </c>
      <c r="AT103" s="72"/>
      <c r="AU103" s="72"/>
      <c r="AV103" s="72"/>
    </row>
    <row r="104" spans="1:48" ht="15.6">
      <c r="A104" s="71">
        <v>807</v>
      </c>
      <c r="B104" s="72" t="s">
        <v>376</v>
      </c>
      <c r="C104" s="72" t="s">
        <v>218</v>
      </c>
      <c r="D104" s="72" t="s">
        <v>318</v>
      </c>
      <c r="E104" s="72" t="s">
        <v>319</v>
      </c>
      <c r="F104" s="74">
        <v>136</v>
      </c>
      <c r="G104" s="74">
        <v>571</v>
      </c>
      <c r="H104" s="74">
        <v>4.9000000000000004</v>
      </c>
      <c r="I104" s="74">
        <v>0.7</v>
      </c>
      <c r="J104" s="74">
        <v>3.6</v>
      </c>
      <c r="K104" s="74">
        <v>0.5</v>
      </c>
      <c r="L104" s="74">
        <v>0.29699999999999999</v>
      </c>
      <c r="M104" s="74">
        <v>0</v>
      </c>
      <c r="N104" s="74">
        <v>0.8</v>
      </c>
      <c r="O104" s="74">
        <v>0.6</v>
      </c>
      <c r="P104" s="74">
        <v>0.2</v>
      </c>
      <c r="Q104" s="74">
        <v>0</v>
      </c>
      <c r="R104" s="74">
        <v>0.3</v>
      </c>
      <c r="S104" s="74">
        <v>20.8</v>
      </c>
      <c r="T104" s="74">
        <v>3.4</v>
      </c>
      <c r="U104" s="74">
        <v>0.7</v>
      </c>
      <c r="V104" s="74">
        <v>67.599999999999994</v>
      </c>
      <c r="W104" s="74">
        <v>0</v>
      </c>
      <c r="X104" s="74">
        <v>56</v>
      </c>
      <c r="Y104" s="74">
        <v>4</v>
      </c>
      <c r="Z104" s="74">
        <v>0</v>
      </c>
      <c r="AA104" s="74">
        <v>4.2</v>
      </c>
      <c r="AB104" s="74">
        <v>0.99</v>
      </c>
      <c r="AC104" s="74">
        <v>7.0000000000000007E-2</v>
      </c>
      <c r="AD104" s="74">
        <v>7.0000000000000007E-2</v>
      </c>
      <c r="AE104" s="74">
        <v>0.82</v>
      </c>
      <c r="AF104" s="74">
        <v>4.83</v>
      </c>
      <c r="AG104" s="74">
        <v>3.82</v>
      </c>
      <c r="AH104" s="74">
        <v>0.11</v>
      </c>
      <c r="AI104" s="74">
        <v>0.93</v>
      </c>
      <c r="AJ104" s="74">
        <v>1.4</v>
      </c>
      <c r="AK104" s="74">
        <v>9.8000000000000007</v>
      </c>
      <c r="AL104" s="74">
        <v>3.86</v>
      </c>
      <c r="AM104" s="74">
        <v>1370</v>
      </c>
      <c r="AN104" s="74">
        <v>88</v>
      </c>
      <c r="AO104" s="74">
        <v>44</v>
      </c>
      <c r="AP104" s="74">
        <v>130</v>
      </c>
      <c r="AQ104" s="74">
        <v>26</v>
      </c>
      <c r="AR104" s="74">
        <v>0.4</v>
      </c>
      <c r="AS104" s="74">
        <v>1</v>
      </c>
      <c r="AT104" s="72"/>
      <c r="AU104" s="72"/>
      <c r="AV104" s="72"/>
    </row>
    <row r="105" spans="1:48" ht="15.6">
      <c r="A105" s="71">
        <v>1038</v>
      </c>
      <c r="B105" s="72" t="s">
        <v>377</v>
      </c>
      <c r="C105" s="72" t="s">
        <v>232</v>
      </c>
      <c r="D105" s="72" t="s">
        <v>233</v>
      </c>
      <c r="E105" s="72" t="s">
        <v>234</v>
      </c>
      <c r="F105" s="74">
        <v>98</v>
      </c>
      <c r="G105" s="74">
        <v>414</v>
      </c>
      <c r="H105" s="74">
        <v>2.6</v>
      </c>
      <c r="I105" s="74">
        <v>1.4</v>
      </c>
      <c r="J105" s="74">
        <v>0.6</v>
      </c>
      <c r="K105" s="74">
        <v>0.2</v>
      </c>
      <c r="L105" s="74">
        <v>8.9499999999999996E-2</v>
      </c>
      <c r="M105" s="74">
        <v>0.1</v>
      </c>
      <c r="N105" s="74">
        <v>9.1999999999999993</v>
      </c>
      <c r="O105" s="74">
        <v>1.6</v>
      </c>
      <c r="P105" s="74">
        <v>0.2</v>
      </c>
      <c r="Q105" s="74">
        <v>7.3</v>
      </c>
      <c r="R105" s="74">
        <v>1</v>
      </c>
      <c r="S105" s="74">
        <v>9</v>
      </c>
      <c r="T105" s="74">
        <v>1.5</v>
      </c>
      <c r="U105" s="74">
        <v>0</v>
      </c>
      <c r="V105" s="74">
        <v>76</v>
      </c>
      <c r="W105" s="74">
        <v>0</v>
      </c>
      <c r="X105" s="74">
        <v>27</v>
      </c>
      <c r="Y105" s="74">
        <v>23</v>
      </c>
      <c r="Z105" s="74">
        <v>6</v>
      </c>
      <c r="AA105" s="74">
        <v>1.8</v>
      </c>
      <c r="AB105" s="74">
        <v>0.28999999999999998</v>
      </c>
      <c r="AC105" s="74">
        <v>0.13</v>
      </c>
      <c r="AD105" s="74">
        <v>0.06</v>
      </c>
      <c r="AE105" s="74">
        <v>0.97</v>
      </c>
      <c r="AF105" s="74">
        <v>2.68</v>
      </c>
      <c r="AG105" s="74">
        <v>1.7</v>
      </c>
      <c r="AH105" s="74">
        <v>0.23</v>
      </c>
      <c r="AI105" s="74">
        <v>0.39</v>
      </c>
      <c r="AJ105" s="74">
        <v>6.8</v>
      </c>
      <c r="AK105" s="74">
        <v>20</v>
      </c>
      <c r="AL105" s="74">
        <v>1.9</v>
      </c>
      <c r="AM105" s="74">
        <v>600</v>
      </c>
      <c r="AN105" s="74">
        <v>240</v>
      </c>
      <c r="AO105" s="74">
        <v>38</v>
      </c>
      <c r="AP105" s="74">
        <v>81</v>
      </c>
      <c r="AQ105" s="74">
        <v>18</v>
      </c>
      <c r="AR105" s="74">
        <v>0.3</v>
      </c>
      <c r="AS105" s="74">
        <v>0.5</v>
      </c>
      <c r="AT105" s="72"/>
      <c r="AU105" s="72"/>
      <c r="AV105" s="72"/>
    </row>
    <row r="106" spans="1:48" ht="15.6">
      <c r="A106" s="71">
        <v>1039</v>
      </c>
      <c r="B106" s="72" t="s">
        <v>378</v>
      </c>
      <c r="C106" s="72" t="s">
        <v>232</v>
      </c>
      <c r="D106" s="72" t="s">
        <v>233</v>
      </c>
      <c r="E106" s="72" t="s">
        <v>234</v>
      </c>
      <c r="F106" s="74">
        <v>167</v>
      </c>
      <c r="G106" s="74">
        <v>693</v>
      </c>
      <c r="H106" s="74">
        <v>12.6</v>
      </c>
      <c r="I106" s="74">
        <v>6.3</v>
      </c>
      <c r="J106" s="74">
        <v>4</v>
      </c>
      <c r="K106" s="74">
        <v>0.5</v>
      </c>
      <c r="L106" s="74">
        <v>0.43</v>
      </c>
      <c r="M106" s="74">
        <v>0.4</v>
      </c>
      <c r="N106" s="74">
        <v>7.6</v>
      </c>
      <c r="O106" s="74">
        <v>2.1</v>
      </c>
      <c r="P106" s="74">
        <v>0.3</v>
      </c>
      <c r="Q106" s="74">
        <v>5.2</v>
      </c>
      <c r="R106" s="74">
        <v>0.9</v>
      </c>
      <c r="S106" s="74">
        <v>5.3</v>
      </c>
      <c r="T106" s="74">
        <v>0.9</v>
      </c>
      <c r="U106" s="74">
        <v>0</v>
      </c>
      <c r="V106" s="74">
        <v>72</v>
      </c>
      <c r="W106" s="74">
        <v>0</v>
      </c>
      <c r="X106" s="74">
        <v>31</v>
      </c>
      <c r="Y106" s="74">
        <v>142</v>
      </c>
      <c r="Z106" s="74">
        <v>73</v>
      </c>
      <c r="AA106" s="74">
        <v>0.8</v>
      </c>
      <c r="AB106" s="74">
        <v>1.01</v>
      </c>
      <c r="AC106" s="74">
        <v>0.12</v>
      </c>
      <c r="AD106" s="74">
        <v>0.08</v>
      </c>
      <c r="AE106" s="74">
        <v>0.85</v>
      </c>
      <c r="AF106" s="74">
        <v>1.89</v>
      </c>
      <c r="AG106" s="74">
        <v>1.03</v>
      </c>
      <c r="AH106" s="74">
        <v>0.22</v>
      </c>
      <c r="AI106" s="74">
        <v>0.23</v>
      </c>
      <c r="AJ106" s="74">
        <v>7</v>
      </c>
      <c r="AK106" s="74">
        <v>19</v>
      </c>
      <c r="AL106" s="74">
        <v>1.45</v>
      </c>
      <c r="AM106" s="74">
        <v>370</v>
      </c>
      <c r="AN106" s="74">
        <v>240</v>
      </c>
      <c r="AO106" s="74">
        <v>52</v>
      </c>
      <c r="AP106" s="74">
        <v>69</v>
      </c>
      <c r="AQ106" s="74">
        <v>15</v>
      </c>
      <c r="AR106" s="74">
        <v>0.4</v>
      </c>
      <c r="AS106" s="74">
        <v>0.4</v>
      </c>
      <c r="AT106" s="72"/>
      <c r="AU106" s="72"/>
      <c r="AV106" s="72"/>
    </row>
    <row r="107" spans="1:48" ht="15.6">
      <c r="A107" s="71">
        <v>805</v>
      </c>
      <c r="B107" s="72" t="s">
        <v>379</v>
      </c>
      <c r="C107" s="72" t="s">
        <v>218</v>
      </c>
      <c r="D107" s="72" t="s">
        <v>318</v>
      </c>
      <c r="E107" s="72" t="s">
        <v>319</v>
      </c>
      <c r="F107" s="74">
        <v>106</v>
      </c>
      <c r="G107" s="74">
        <v>449</v>
      </c>
      <c r="H107" s="74">
        <v>0.1</v>
      </c>
      <c r="I107" s="74">
        <v>0</v>
      </c>
      <c r="J107" s="74">
        <v>0</v>
      </c>
      <c r="K107" s="74">
        <v>0.1</v>
      </c>
      <c r="L107" s="74">
        <v>0</v>
      </c>
      <c r="M107" s="74">
        <v>0</v>
      </c>
      <c r="N107" s="74">
        <v>0</v>
      </c>
      <c r="O107" s="74">
        <v>0</v>
      </c>
      <c r="P107" s="74">
        <v>0</v>
      </c>
      <c r="Q107" s="74">
        <v>0</v>
      </c>
      <c r="R107" s="74">
        <v>0</v>
      </c>
      <c r="S107" s="74">
        <v>26.2</v>
      </c>
      <c r="T107" s="74">
        <v>3.1</v>
      </c>
      <c r="U107" s="74">
        <v>0</v>
      </c>
      <c r="V107" s="74">
        <v>70</v>
      </c>
      <c r="W107" s="74">
        <v>0</v>
      </c>
      <c r="X107" s="74">
        <v>72</v>
      </c>
      <c r="Y107" s="74">
        <v>3</v>
      </c>
      <c r="Z107" s="74">
        <v>0</v>
      </c>
      <c r="AA107" s="74">
        <v>0.4</v>
      </c>
      <c r="AB107" s="74">
        <v>0.28000000000000003</v>
      </c>
      <c r="AC107" s="74">
        <v>0.02</v>
      </c>
      <c r="AD107" s="74">
        <v>0.09</v>
      </c>
      <c r="AE107" s="74">
        <v>0.28000000000000003</v>
      </c>
      <c r="AF107" s="74">
        <v>5.2</v>
      </c>
      <c r="AG107" s="74">
        <v>4.9000000000000004</v>
      </c>
      <c r="AH107" s="74">
        <v>0.06</v>
      </c>
      <c r="AI107" s="74">
        <v>0.35</v>
      </c>
      <c r="AJ107" s="74">
        <v>0</v>
      </c>
      <c r="AK107" s="74">
        <v>5.7</v>
      </c>
      <c r="AL107" s="74">
        <v>3.2</v>
      </c>
      <c r="AM107" s="74">
        <v>1230</v>
      </c>
      <c r="AN107" s="74">
        <v>21</v>
      </c>
      <c r="AO107" s="74">
        <v>46</v>
      </c>
      <c r="AP107" s="74">
        <v>100</v>
      </c>
      <c r="AQ107" s="74">
        <v>31</v>
      </c>
      <c r="AR107" s="74">
        <v>0.6</v>
      </c>
      <c r="AS107" s="74">
        <v>1.1000000000000001</v>
      </c>
      <c r="AT107" s="72"/>
      <c r="AU107" s="72">
        <v>56</v>
      </c>
      <c r="AV107" s="72"/>
    </row>
    <row r="108" spans="1:48" ht="15.6">
      <c r="A108" s="71">
        <v>803</v>
      </c>
      <c r="B108" s="72" t="s">
        <v>380</v>
      </c>
      <c r="C108" s="72" t="s">
        <v>218</v>
      </c>
      <c r="D108" s="72" t="s">
        <v>219</v>
      </c>
      <c r="E108" s="72" t="s">
        <v>220</v>
      </c>
      <c r="F108" s="74">
        <v>84</v>
      </c>
      <c r="G108" s="74">
        <v>354</v>
      </c>
      <c r="H108" s="74">
        <v>0.8</v>
      </c>
      <c r="I108" s="74">
        <v>0.1</v>
      </c>
      <c r="J108" s="74">
        <v>0.1</v>
      </c>
      <c r="K108" s="74">
        <v>0.3</v>
      </c>
      <c r="L108" s="74">
        <v>0</v>
      </c>
      <c r="M108" s="74">
        <v>0</v>
      </c>
      <c r="N108" s="74">
        <v>0</v>
      </c>
      <c r="O108" s="74">
        <v>0</v>
      </c>
      <c r="P108" s="74">
        <v>0</v>
      </c>
      <c r="Q108" s="74">
        <v>0</v>
      </c>
      <c r="R108" s="74">
        <v>0</v>
      </c>
      <c r="S108" s="74">
        <v>19.100000000000001</v>
      </c>
      <c r="T108" s="74">
        <v>0.8</v>
      </c>
      <c r="U108" s="74">
        <v>0</v>
      </c>
      <c r="V108" s="74">
        <v>78.099999999999994</v>
      </c>
      <c r="W108" s="74">
        <v>0</v>
      </c>
      <c r="X108" s="74">
        <v>50</v>
      </c>
      <c r="Y108" s="74">
        <v>10</v>
      </c>
      <c r="Z108" s="74">
        <v>0</v>
      </c>
      <c r="AA108" s="74">
        <v>1</v>
      </c>
      <c r="AB108" s="74">
        <v>0.7</v>
      </c>
      <c r="AC108" s="74">
        <v>0.05</v>
      </c>
      <c r="AD108" s="74">
        <v>0.05</v>
      </c>
      <c r="AE108" s="74">
        <v>2.2999999999999998</v>
      </c>
      <c r="AF108" s="74">
        <v>5.9</v>
      </c>
      <c r="AG108" s="74">
        <v>3.6</v>
      </c>
      <c r="AH108" s="74">
        <v>0.17</v>
      </c>
      <c r="AI108" s="74">
        <v>0.9</v>
      </c>
      <c r="AJ108" s="74">
        <v>0</v>
      </c>
      <c r="AK108" s="74">
        <v>10</v>
      </c>
      <c r="AL108" s="74">
        <v>2.2000000000000002</v>
      </c>
      <c r="AM108" s="74">
        <v>340</v>
      </c>
      <c r="AN108" s="74">
        <v>350</v>
      </c>
      <c r="AO108" s="74">
        <v>14</v>
      </c>
      <c r="AP108" s="74">
        <v>230</v>
      </c>
      <c r="AQ108" s="74">
        <v>31</v>
      </c>
      <c r="AR108" s="74">
        <v>0.3</v>
      </c>
      <c r="AS108" s="74">
        <v>0.6</v>
      </c>
      <c r="AT108" s="72"/>
      <c r="AU108" s="72">
        <v>140</v>
      </c>
      <c r="AV108" s="72"/>
    </row>
    <row r="109" spans="1:48" ht="15.6">
      <c r="A109" s="71">
        <v>802</v>
      </c>
      <c r="B109" s="72" t="s">
        <v>381</v>
      </c>
      <c r="C109" s="72" t="s">
        <v>218</v>
      </c>
      <c r="D109" s="72" t="s">
        <v>219</v>
      </c>
      <c r="E109" s="72" t="s">
        <v>220</v>
      </c>
      <c r="F109" s="74">
        <v>76</v>
      </c>
      <c r="G109" s="74">
        <v>321</v>
      </c>
      <c r="H109" s="74">
        <v>0.5</v>
      </c>
      <c r="I109" s="74">
        <v>0.1</v>
      </c>
      <c r="J109" s="74">
        <v>0.1</v>
      </c>
      <c r="K109" s="74">
        <v>0.2</v>
      </c>
      <c r="L109" s="74">
        <v>0</v>
      </c>
      <c r="M109" s="74">
        <v>0</v>
      </c>
      <c r="N109" s="74">
        <v>0</v>
      </c>
      <c r="O109" s="74">
        <v>0</v>
      </c>
      <c r="P109" s="74">
        <v>0</v>
      </c>
      <c r="Q109" s="74">
        <v>0</v>
      </c>
      <c r="R109" s="74">
        <v>0</v>
      </c>
      <c r="S109" s="74">
        <v>17.8</v>
      </c>
      <c r="T109" s="74">
        <v>0.2</v>
      </c>
      <c r="U109" s="74">
        <v>0</v>
      </c>
      <c r="V109" s="74">
        <v>80</v>
      </c>
      <c r="W109" s="74">
        <v>0</v>
      </c>
      <c r="X109" s="74">
        <v>44</v>
      </c>
      <c r="Y109" s="74">
        <v>7</v>
      </c>
      <c r="Z109" s="74">
        <v>0</v>
      </c>
      <c r="AA109" s="74">
        <v>1</v>
      </c>
      <c r="AB109" s="74">
        <v>0.6</v>
      </c>
      <c r="AC109" s="74">
        <v>0.06</v>
      </c>
      <c r="AD109" s="74">
        <v>0.04</v>
      </c>
      <c r="AE109" s="74">
        <v>2.2999999999999998</v>
      </c>
      <c r="AF109" s="74">
        <v>5.6</v>
      </c>
      <c r="AG109" s="74">
        <v>3.3</v>
      </c>
      <c r="AH109" s="74">
        <v>0.21</v>
      </c>
      <c r="AI109" s="74">
        <v>1</v>
      </c>
      <c r="AJ109" s="74">
        <v>0</v>
      </c>
      <c r="AK109" s="74">
        <v>10</v>
      </c>
      <c r="AL109" s="74">
        <v>1.4</v>
      </c>
      <c r="AM109" s="74">
        <v>65</v>
      </c>
      <c r="AN109" s="74">
        <v>360</v>
      </c>
      <c r="AO109" s="74">
        <v>15</v>
      </c>
      <c r="AP109" s="74">
        <v>200</v>
      </c>
      <c r="AQ109" s="74">
        <v>26</v>
      </c>
      <c r="AR109" s="74">
        <v>0.3</v>
      </c>
      <c r="AS109" s="74">
        <v>0.5</v>
      </c>
      <c r="AT109" s="72"/>
      <c r="AU109" s="72"/>
      <c r="AV109" s="72"/>
    </row>
    <row r="110" spans="1:48" ht="15.6">
      <c r="A110" s="71">
        <v>806</v>
      </c>
      <c r="B110" s="72" t="s">
        <v>382</v>
      </c>
      <c r="C110" s="72" t="s">
        <v>218</v>
      </c>
      <c r="D110" s="72" t="s">
        <v>318</v>
      </c>
      <c r="E110" s="72" t="s">
        <v>319</v>
      </c>
      <c r="F110" s="74">
        <v>123</v>
      </c>
      <c r="G110" s="74">
        <v>521</v>
      </c>
      <c r="H110" s="74">
        <v>0.2</v>
      </c>
      <c r="I110" s="74">
        <v>0</v>
      </c>
      <c r="J110" s="74">
        <v>0</v>
      </c>
      <c r="K110" s="74">
        <v>0.1</v>
      </c>
      <c r="L110" s="74">
        <v>0</v>
      </c>
      <c r="M110" s="74">
        <v>0</v>
      </c>
      <c r="N110" s="74">
        <v>0</v>
      </c>
      <c r="O110" s="74">
        <v>0</v>
      </c>
      <c r="P110" s="74">
        <v>0</v>
      </c>
      <c r="Q110" s="74">
        <v>0</v>
      </c>
      <c r="R110" s="74">
        <v>0</v>
      </c>
      <c r="S110" s="74">
        <v>30.2</v>
      </c>
      <c r="T110" s="74">
        <v>3.1</v>
      </c>
      <c r="U110" s="74">
        <v>0</v>
      </c>
      <c r="V110" s="74">
        <v>63.6</v>
      </c>
      <c r="W110" s="74">
        <v>0</v>
      </c>
      <c r="X110" s="74">
        <v>79</v>
      </c>
      <c r="Y110" s="74">
        <v>1</v>
      </c>
      <c r="Z110" s="74">
        <v>0</v>
      </c>
      <c r="AA110" s="74">
        <v>0.4</v>
      </c>
      <c r="AB110" s="74">
        <v>0.34</v>
      </c>
      <c r="AC110" s="74">
        <v>0.05</v>
      </c>
      <c r="AD110" s="74">
        <v>0.06</v>
      </c>
      <c r="AE110" s="74">
        <v>0.48</v>
      </c>
      <c r="AF110" s="74">
        <v>6.1</v>
      </c>
      <c r="AG110" s="74">
        <v>5.6</v>
      </c>
      <c r="AH110" s="74">
        <v>0.05</v>
      </c>
      <c r="AI110" s="74">
        <v>0.6</v>
      </c>
      <c r="AJ110" s="74">
        <v>0</v>
      </c>
      <c r="AK110" s="74">
        <v>9.9</v>
      </c>
      <c r="AL110" s="74">
        <v>4.9000000000000004</v>
      </c>
      <c r="AM110" s="74">
        <v>1250</v>
      </c>
      <c r="AN110" s="74">
        <v>40</v>
      </c>
      <c r="AO110" s="74">
        <v>52</v>
      </c>
      <c r="AP110" s="74">
        <v>170</v>
      </c>
      <c r="AQ110" s="74">
        <v>57</v>
      </c>
      <c r="AR110" s="74">
        <v>0.5</v>
      </c>
      <c r="AS110" s="74">
        <v>1.2</v>
      </c>
      <c r="AT110" s="72"/>
      <c r="AU110" s="72">
        <v>56</v>
      </c>
      <c r="AV110" s="72"/>
    </row>
    <row r="111" spans="1:48" ht="15.6">
      <c r="A111" s="71">
        <v>804</v>
      </c>
      <c r="B111" s="72" t="s">
        <v>383</v>
      </c>
      <c r="C111" s="72" t="s">
        <v>218</v>
      </c>
      <c r="D111" s="72" t="s">
        <v>318</v>
      </c>
      <c r="E111" s="72" t="s">
        <v>319</v>
      </c>
      <c r="F111" s="74">
        <v>80</v>
      </c>
      <c r="G111" s="74">
        <v>338</v>
      </c>
      <c r="H111" s="74">
        <v>0.4</v>
      </c>
      <c r="I111" s="74">
        <v>0.1</v>
      </c>
      <c r="J111" s="74">
        <v>0.1</v>
      </c>
      <c r="K111" s="74">
        <v>0.1</v>
      </c>
      <c r="L111" s="74">
        <v>0</v>
      </c>
      <c r="M111" s="74">
        <v>0</v>
      </c>
      <c r="N111" s="74">
        <v>0</v>
      </c>
      <c r="O111" s="74">
        <v>0</v>
      </c>
      <c r="P111" s="74">
        <v>0</v>
      </c>
      <c r="Q111" s="74">
        <v>0</v>
      </c>
      <c r="R111" s="74">
        <v>0</v>
      </c>
      <c r="S111" s="74">
        <v>19</v>
      </c>
      <c r="T111" s="74">
        <v>3.7</v>
      </c>
      <c r="U111" s="74">
        <v>0</v>
      </c>
      <c r="V111" s="74">
        <v>76.2</v>
      </c>
      <c r="W111" s="74">
        <v>0</v>
      </c>
      <c r="X111" s="74">
        <v>52</v>
      </c>
      <c r="Y111" s="74">
        <v>4</v>
      </c>
      <c r="Z111" s="74">
        <v>0</v>
      </c>
      <c r="AA111" s="74">
        <v>4.5</v>
      </c>
      <c r="AB111" s="74">
        <v>0.28000000000000003</v>
      </c>
      <c r="AC111" s="74">
        <v>0.05</v>
      </c>
      <c r="AD111" s="74">
        <v>7.0000000000000007E-2</v>
      </c>
      <c r="AE111" s="74">
        <v>0.76</v>
      </c>
      <c r="AF111" s="74">
        <v>4.3</v>
      </c>
      <c r="AG111" s="74">
        <v>3.5</v>
      </c>
      <c r="AH111" s="74">
        <v>7.0000000000000007E-2</v>
      </c>
      <c r="AI111" s="74">
        <v>0.95</v>
      </c>
      <c r="AJ111" s="74">
        <v>0</v>
      </c>
      <c r="AK111" s="74">
        <v>8.1</v>
      </c>
      <c r="AL111" s="74">
        <v>3.4</v>
      </c>
      <c r="AM111" s="74">
        <v>1480</v>
      </c>
      <c r="AN111" s="74">
        <v>36</v>
      </c>
      <c r="AO111" s="74">
        <v>33</v>
      </c>
      <c r="AP111" s="74">
        <v>120</v>
      </c>
      <c r="AQ111" s="74">
        <v>23</v>
      </c>
      <c r="AR111" s="74">
        <v>0.2</v>
      </c>
      <c r="AS111" s="74">
        <v>0.8</v>
      </c>
      <c r="AT111" s="72"/>
      <c r="AU111" s="72"/>
      <c r="AV111" s="72"/>
    </row>
    <row r="112" spans="1:48" ht="15.6">
      <c r="A112" s="71">
        <v>1216</v>
      </c>
      <c r="B112" s="72" t="s">
        <v>384</v>
      </c>
      <c r="C112" s="72" t="s">
        <v>275</v>
      </c>
      <c r="D112" s="72" t="s">
        <v>385</v>
      </c>
      <c r="E112" s="72" t="s">
        <v>386</v>
      </c>
      <c r="F112" s="74">
        <v>107</v>
      </c>
      <c r="G112" s="74">
        <v>450</v>
      </c>
      <c r="H112" s="74">
        <v>3.8</v>
      </c>
      <c r="I112" s="74">
        <v>1.2</v>
      </c>
      <c r="J112" s="74">
        <v>2.2000000000000002</v>
      </c>
      <c r="K112" s="74">
        <v>0.6</v>
      </c>
      <c r="L112" s="74">
        <v>0.4</v>
      </c>
      <c r="M112" s="74">
        <v>0</v>
      </c>
      <c r="N112" s="74">
        <v>0.4</v>
      </c>
      <c r="O112" s="74">
        <v>0.4</v>
      </c>
      <c r="P112" s="74">
        <v>0</v>
      </c>
      <c r="Q112" s="74">
        <v>0</v>
      </c>
      <c r="R112" s="74">
        <v>0</v>
      </c>
      <c r="S112" s="74">
        <v>17.8</v>
      </c>
      <c r="T112" s="74">
        <v>0.3</v>
      </c>
      <c r="U112" s="74">
        <v>0</v>
      </c>
      <c r="V112" s="74">
        <v>76.900000000000006</v>
      </c>
      <c r="W112" s="74">
        <v>0</v>
      </c>
      <c r="X112" s="74">
        <v>363</v>
      </c>
      <c r="Y112" s="74">
        <v>0</v>
      </c>
      <c r="Z112" s="74">
        <v>0</v>
      </c>
      <c r="AA112" s="74">
        <v>0.2</v>
      </c>
      <c r="AB112" s="74">
        <v>0.59</v>
      </c>
      <c r="AC112" s="74">
        <v>0.14000000000000001</v>
      </c>
      <c r="AD112" s="74">
        <v>0.31</v>
      </c>
      <c r="AE112" s="74">
        <v>3.81</v>
      </c>
      <c r="AF112" s="74">
        <v>3.81</v>
      </c>
      <c r="AG112" s="74">
        <v>0</v>
      </c>
      <c r="AH112" s="74">
        <v>0.2</v>
      </c>
      <c r="AI112" s="74">
        <v>6</v>
      </c>
      <c r="AJ112" s="74">
        <v>31.3</v>
      </c>
      <c r="AK112" s="74">
        <v>3</v>
      </c>
      <c r="AL112" s="74">
        <v>1.4</v>
      </c>
      <c r="AM112" s="74">
        <v>130</v>
      </c>
      <c r="AN112" s="74">
        <v>400</v>
      </c>
      <c r="AO112" s="74">
        <v>9</v>
      </c>
      <c r="AP112" s="74">
        <v>210</v>
      </c>
      <c r="AQ112" s="74">
        <v>34</v>
      </c>
      <c r="AR112" s="74">
        <v>20</v>
      </c>
      <c r="AS112" s="74">
        <v>2.6</v>
      </c>
      <c r="AT112" s="72"/>
      <c r="AU112" s="72"/>
      <c r="AV112" s="72"/>
    </row>
    <row r="113" spans="1:48" ht="15.6">
      <c r="A113" s="71">
        <v>311</v>
      </c>
      <c r="B113" s="72" t="s">
        <v>387</v>
      </c>
      <c r="C113" s="72" t="s">
        <v>275</v>
      </c>
      <c r="D113" s="72" t="s">
        <v>388</v>
      </c>
      <c r="E113" s="72" t="s">
        <v>389</v>
      </c>
      <c r="F113" s="74">
        <v>367</v>
      </c>
      <c r="G113" s="74">
        <v>1510</v>
      </c>
      <c r="H113" s="74">
        <v>34.6</v>
      </c>
      <c r="I113" s="74">
        <v>11.9</v>
      </c>
      <c r="J113" s="74">
        <v>11.6</v>
      </c>
      <c r="K113" s="74">
        <v>5.6</v>
      </c>
      <c r="L113" s="74">
        <v>4.8</v>
      </c>
      <c r="M113" s="74">
        <v>0.1</v>
      </c>
      <c r="N113" s="74">
        <v>0</v>
      </c>
      <c r="O113" s="74">
        <v>0</v>
      </c>
      <c r="P113" s="74">
        <v>0</v>
      </c>
      <c r="Q113" s="74">
        <v>0</v>
      </c>
      <c r="R113" s="74">
        <v>0</v>
      </c>
      <c r="S113" s="74">
        <v>13.8</v>
      </c>
      <c r="T113" s="74">
        <v>3</v>
      </c>
      <c r="U113" s="74">
        <v>0</v>
      </c>
      <c r="V113" s="74">
        <v>48.3</v>
      </c>
      <c r="W113" s="74">
        <v>0</v>
      </c>
      <c r="X113" s="74">
        <v>67</v>
      </c>
      <c r="Y113" s="74">
        <v>0</v>
      </c>
      <c r="Z113" s="74">
        <v>0</v>
      </c>
      <c r="AA113" s="74">
        <v>0</v>
      </c>
      <c r="AB113" s="74">
        <v>0.08</v>
      </c>
      <c r="AC113" s="74">
        <v>0.54</v>
      </c>
      <c r="AD113" s="74">
        <v>0.15</v>
      </c>
      <c r="AE113" s="74">
        <v>3.8</v>
      </c>
      <c r="AF113" s="74">
        <v>6</v>
      </c>
      <c r="AG113" s="74">
        <v>2.2000000000000002</v>
      </c>
      <c r="AH113" s="74">
        <v>0.27</v>
      </c>
      <c r="AI113" s="74">
        <v>0.9</v>
      </c>
      <c r="AJ113" s="74">
        <v>0</v>
      </c>
      <c r="AK113" s="74">
        <v>2</v>
      </c>
      <c r="AL113" s="74">
        <v>2.8</v>
      </c>
      <c r="AM113" s="74">
        <v>1190</v>
      </c>
      <c r="AN113" s="74">
        <v>230</v>
      </c>
      <c r="AO113" s="74">
        <v>7</v>
      </c>
      <c r="AP113" s="74">
        <v>140</v>
      </c>
      <c r="AQ113" s="74">
        <v>18</v>
      </c>
      <c r="AR113" s="74">
        <v>0.7</v>
      </c>
      <c r="AS113" s="74">
        <v>1.3</v>
      </c>
      <c r="AT113" s="72"/>
      <c r="AU113" s="72"/>
      <c r="AV113" s="72"/>
    </row>
    <row r="114" spans="1:48" ht="15.6">
      <c r="A114" s="71">
        <v>312</v>
      </c>
      <c r="B114" s="72" t="s">
        <v>390</v>
      </c>
      <c r="C114" s="72" t="s">
        <v>275</v>
      </c>
      <c r="D114" s="72" t="s">
        <v>388</v>
      </c>
      <c r="E114" s="72" t="s">
        <v>389</v>
      </c>
      <c r="F114" s="74">
        <v>372</v>
      </c>
      <c r="G114" s="74">
        <v>1540</v>
      </c>
      <c r="H114" s="74">
        <v>31.5</v>
      </c>
      <c r="I114" s="74">
        <v>10.8</v>
      </c>
      <c r="J114" s="74">
        <v>10.5</v>
      </c>
      <c r="K114" s="74">
        <v>5.0999999999999996</v>
      </c>
      <c r="L114" s="74">
        <v>4.4000000000000004</v>
      </c>
      <c r="M114" s="74">
        <v>0.1</v>
      </c>
      <c r="N114" s="74">
        <v>0</v>
      </c>
      <c r="O114" s="74">
        <v>0</v>
      </c>
      <c r="P114" s="74">
        <v>0</v>
      </c>
      <c r="Q114" s="74">
        <v>0</v>
      </c>
      <c r="R114" s="74">
        <v>0</v>
      </c>
      <c r="S114" s="74">
        <v>22.2</v>
      </c>
      <c r="T114" s="74">
        <v>4.3</v>
      </c>
      <c r="U114" s="74">
        <v>0</v>
      </c>
      <c r="V114" s="74">
        <v>42.1</v>
      </c>
      <c r="W114" s="74">
        <v>0</v>
      </c>
      <c r="X114" s="74">
        <v>92</v>
      </c>
      <c r="Y114" s="74">
        <v>0</v>
      </c>
      <c r="Z114" s="74">
        <v>0</v>
      </c>
      <c r="AA114" s="74">
        <v>0</v>
      </c>
      <c r="AB114" s="74">
        <v>0.11</v>
      </c>
      <c r="AC114" s="74">
        <v>0.11</v>
      </c>
      <c r="AD114" s="74">
        <v>0.46</v>
      </c>
      <c r="AE114" s="74">
        <v>5.7</v>
      </c>
      <c r="AF114" s="74">
        <v>8.5</v>
      </c>
      <c r="AG114" s="74">
        <v>2.8</v>
      </c>
      <c r="AH114" s="74">
        <v>0.28000000000000003</v>
      </c>
      <c r="AI114" s="74">
        <v>1</v>
      </c>
      <c r="AJ114" s="74">
        <v>0</v>
      </c>
      <c r="AK114" s="74">
        <v>2.9</v>
      </c>
      <c r="AL114" s="74">
        <v>3.7</v>
      </c>
      <c r="AM114" s="74">
        <v>1720</v>
      </c>
      <c r="AN114" s="74">
        <v>230</v>
      </c>
      <c r="AO114" s="74">
        <v>11</v>
      </c>
      <c r="AP114" s="74">
        <v>200</v>
      </c>
      <c r="AQ114" s="74">
        <v>26</v>
      </c>
      <c r="AR114" s="74">
        <v>1.2</v>
      </c>
      <c r="AS114" s="74">
        <v>2.2000000000000002</v>
      </c>
      <c r="AT114" s="72"/>
      <c r="AU114" s="72"/>
      <c r="AV114" s="72"/>
    </row>
    <row r="115" spans="1:48" ht="15.6">
      <c r="A115" s="71">
        <v>2122000013</v>
      </c>
      <c r="B115" s="72" t="s">
        <v>391</v>
      </c>
      <c r="C115" s="72" t="s">
        <v>211</v>
      </c>
      <c r="D115" s="72" t="s">
        <v>215</v>
      </c>
      <c r="E115" s="72" t="s">
        <v>392</v>
      </c>
      <c r="F115" s="74">
        <v>303</v>
      </c>
      <c r="G115" s="74">
        <v>1280</v>
      </c>
      <c r="H115" s="74">
        <v>2.8</v>
      </c>
      <c r="I115" s="74">
        <v>0.4</v>
      </c>
      <c r="J115" s="74">
        <v>0.6</v>
      </c>
      <c r="K115" s="74">
        <v>1.7</v>
      </c>
      <c r="L115" s="74">
        <v>1.6</v>
      </c>
      <c r="M115" s="74">
        <v>0</v>
      </c>
      <c r="N115" s="74">
        <v>51.8</v>
      </c>
      <c r="O115" s="74">
        <v>39.6</v>
      </c>
      <c r="P115" s="74">
        <v>0</v>
      </c>
      <c r="Q115" s="74">
        <v>12.2</v>
      </c>
      <c r="R115" s="74">
        <v>12.8</v>
      </c>
      <c r="S115" s="74">
        <v>11.2</v>
      </c>
      <c r="T115" s="74">
        <v>1</v>
      </c>
      <c r="U115" s="74">
        <v>0</v>
      </c>
      <c r="V115" s="74">
        <v>16.5</v>
      </c>
      <c r="W115" s="74">
        <v>0</v>
      </c>
      <c r="X115" s="74">
        <v>0</v>
      </c>
      <c r="Y115" s="74">
        <v>4</v>
      </c>
      <c r="Z115" s="74">
        <v>27</v>
      </c>
      <c r="AA115" s="74">
        <v>0</v>
      </c>
      <c r="AB115" s="74">
        <v>2.1</v>
      </c>
      <c r="AC115" s="74">
        <v>0</v>
      </c>
      <c r="AD115" s="74">
        <v>0.13</v>
      </c>
      <c r="AE115" s="74">
        <v>0.76</v>
      </c>
      <c r="AF115" s="74">
        <v>3.79</v>
      </c>
      <c r="AG115" s="74">
        <v>3.03</v>
      </c>
      <c r="AH115" s="74">
        <v>0.16</v>
      </c>
      <c r="AI115" s="74">
        <v>0</v>
      </c>
      <c r="AJ115" s="74">
        <v>4.5</v>
      </c>
      <c r="AK115" s="74">
        <v>0</v>
      </c>
      <c r="AL115" s="74">
        <v>4.95</v>
      </c>
      <c r="AM115" s="74">
        <v>420</v>
      </c>
      <c r="AN115" s="74">
        <v>1410</v>
      </c>
      <c r="AO115" s="74">
        <v>48</v>
      </c>
      <c r="AP115" s="74">
        <v>180</v>
      </c>
      <c r="AQ115" s="74">
        <v>72</v>
      </c>
      <c r="AR115" s="74">
        <v>4.2</v>
      </c>
      <c r="AS115" s="74">
        <v>1.1000000000000001</v>
      </c>
      <c r="AT115" s="72"/>
      <c r="AU115" s="72"/>
      <c r="AV115" s="72"/>
    </row>
    <row r="116" spans="1:48" ht="15.6">
      <c r="A116" s="71">
        <v>636</v>
      </c>
      <c r="B116" s="72" t="s">
        <v>393</v>
      </c>
      <c r="C116" s="72" t="s">
        <v>207</v>
      </c>
      <c r="D116" s="72" t="s">
        <v>208</v>
      </c>
      <c r="E116" s="72" t="s">
        <v>209</v>
      </c>
      <c r="F116" s="74">
        <v>104</v>
      </c>
      <c r="G116" s="74">
        <v>441</v>
      </c>
      <c r="H116" s="74">
        <v>0.4</v>
      </c>
      <c r="I116" s="74">
        <v>0.1</v>
      </c>
      <c r="J116" s="74">
        <v>0</v>
      </c>
      <c r="K116" s="74">
        <v>0.1</v>
      </c>
      <c r="L116" s="74">
        <v>0</v>
      </c>
      <c r="M116" s="74">
        <v>0</v>
      </c>
      <c r="N116" s="74">
        <v>21.8</v>
      </c>
      <c r="O116" s="74">
        <v>19.600000000000001</v>
      </c>
      <c r="P116" s="74">
        <v>0</v>
      </c>
      <c r="Q116" s="74">
        <v>2.2000000000000002</v>
      </c>
      <c r="R116" s="74">
        <v>3.1</v>
      </c>
      <c r="S116" s="74">
        <v>1.6</v>
      </c>
      <c r="T116" s="74">
        <v>0</v>
      </c>
      <c r="U116" s="74">
        <v>0</v>
      </c>
      <c r="V116" s="74">
        <v>72.099999999999994</v>
      </c>
      <c r="W116" s="74">
        <v>0.3</v>
      </c>
      <c r="X116" s="74">
        <v>0</v>
      </c>
      <c r="Y116" s="74">
        <v>4</v>
      </c>
      <c r="Z116" s="74">
        <v>21</v>
      </c>
      <c r="AA116" s="74">
        <v>0</v>
      </c>
      <c r="AB116" s="74">
        <v>0.27</v>
      </c>
      <c r="AC116" s="74">
        <v>0.06</v>
      </c>
      <c r="AD116" s="74">
        <v>7.0000000000000007E-2</v>
      </c>
      <c r="AE116" s="74">
        <v>0.7</v>
      </c>
      <c r="AF116" s="74">
        <v>1</v>
      </c>
      <c r="AG116" s="74">
        <v>0.3</v>
      </c>
      <c r="AH116" s="74">
        <v>0.28999999999999998</v>
      </c>
      <c r="AI116" s="74">
        <v>0</v>
      </c>
      <c r="AJ116" s="74">
        <v>10</v>
      </c>
      <c r="AK116" s="74">
        <v>14</v>
      </c>
      <c r="AL116" s="74">
        <v>0.89</v>
      </c>
      <c r="AM116" s="74">
        <v>6</v>
      </c>
      <c r="AN116" s="74">
        <v>430</v>
      </c>
      <c r="AO116" s="74">
        <v>8</v>
      </c>
      <c r="AP116" s="74">
        <v>25</v>
      </c>
      <c r="AQ116" s="74">
        <v>28</v>
      </c>
      <c r="AR116" s="74">
        <v>0.4</v>
      </c>
      <c r="AS116" s="74">
        <v>0.2</v>
      </c>
      <c r="AT116" s="72"/>
      <c r="AU116" s="72">
        <v>3.8</v>
      </c>
      <c r="AV116" s="72"/>
    </row>
    <row r="117" spans="1:48" ht="15.6">
      <c r="A117" s="71">
        <v>313</v>
      </c>
      <c r="B117" s="72" t="s">
        <v>394</v>
      </c>
      <c r="C117" s="72" t="s">
        <v>367</v>
      </c>
      <c r="D117" s="72" t="s">
        <v>368</v>
      </c>
      <c r="E117" s="72" t="s">
        <v>395</v>
      </c>
      <c r="F117" s="74">
        <v>896</v>
      </c>
      <c r="G117" s="74">
        <v>3680</v>
      </c>
      <c r="H117" s="74">
        <v>99.5</v>
      </c>
      <c r="I117" s="74">
        <v>26.3</v>
      </c>
      <c r="J117" s="74">
        <v>58.6</v>
      </c>
      <c r="K117" s="74">
        <v>10.4</v>
      </c>
      <c r="L117" s="74">
        <v>9.6</v>
      </c>
      <c r="M117" s="74">
        <v>0.4</v>
      </c>
      <c r="N117" s="74">
        <v>0</v>
      </c>
      <c r="O117" s="74">
        <v>0</v>
      </c>
      <c r="P117" s="74">
        <v>0</v>
      </c>
      <c r="Q117" s="74">
        <v>0</v>
      </c>
      <c r="R117" s="74">
        <v>0</v>
      </c>
      <c r="S117" s="74">
        <v>0</v>
      </c>
      <c r="T117" s="74">
        <v>0</v>
      </c>
      <c r="U117" s="74">
        <v>0</v>
      </c>
      <c r="V117" s="74">
        <v>0.5</v>
      </c>
      <c r="W117" s="74">
        <v>0</v>
      </c>
      <c r="X117" s="74">
        <v>82</v>
      </c>
      <c r="Y117" s="74">
        <v>9</v>
      </c>
      <c r="Z117" s="74">
        <v>0</v>
      </c>
      <c r="AA117" s="74">
        <v>0</v>
      </c>
      <c r="AB117" s="74">
        <v>1</v>
      </c>
      <c r="AC117" s="74">
        <v>0</v>
      </c>
      <c r="AD117" s="74">
        <v>0</v>
      </c>
      <c r="AE117" s="74">
        <v>0</v>
      </c>
      <c r="AF117" s="74">
        <v>0</v>
      </c>
      <c r="AG117" s="74">
        <v>0</v>
      </c>
      <c r="AH117" s="74">
        <v>0</v>
      </c>
      <c r="AI117" s="74">
        <v>0</v>
      </c>
      <c r="AJ117" s="74">
        <v>0</v>
      </c>
      <c r="AK117" s="74">
        <v>0</v>
      </c>
      <c r="AL117" s="74">
        <v>0.1</v>
      </c>
      <c r="AM117" s="74">
        <v>2</v>
      </c>
      <c r="AN117" s="74">
        <v>1</v>
      </c>
      <c r="AO117" s="74">
        <v>1</v>
      </c>
      <c r="AP117" s="74">
        <v>3</v>
      </c>
      <c r="AQ117" s="74">
        <v>2</v>
      </c>
      <c r="AR117" s="74">
        <v>0.1</v>
      </c>
      <c r="AS117" s="74">
        <v>0.1</v>
      </c>
      <c r="AT117" s="72"/>
      <c r="AU117" s="72"/>
      <c r="AV117" s="72"/>
    </row>
    <row r="118" spans="1:48" ht="15.6">
      <c r="A118" s="71">
        <v>738</v>
      </c>
      <c r="B118" s="72" t="s">
        <v>396</v>
      </c>
      <c r="C118" s="72" t="s">
        <v>247</v>
      </c>
      <c r="D118" s="72" t="s">
        <v>397</v>
      </c>
      <c r="E118" s="72" t="s">
        <v>398</v>
      </c>
      <c r="F118" s="74">
        <v>369</v>
      </c>
      <c r="G118" s="74">
        <v>1570</v>
      </c>
      <c r="H118" s="74">
        <v>0</v>
      </c>
      <c r="I118" s="74">
        <v>0</v>
      </c>
      <c r="J118" s="74">
        <v>0</v>
      </c>
      <c r="K118" s="74">
        <v>0</v>
      </c>
      <c r="L118" s="74">
        <v>0</v>
      </c>
      <c r="M118" s="74">
        <v>0</v>
      </c>
      <c r="N118" s="74">
        <v>89.5</v>
      </c>
      <c r="O118" s="74">
        <v>89.5</v>
      </c>
      <c r="P118" s="74">
        <v>0</v>
      </c>
      <c r="Q118" s="74">
        <v>0</v>
      </c>
      <c r="R118" s="74">
        <v>0</v>
      </c>
      <c r="S118" s="74">
        <v>0</v>
      </c>
      <c r="T118" s="74">
        <v>0</v>
      </c>
      <c r="U118" s="74">
        <v>0</v>
      </c>
      <c r="V118" s="74">
        <v>1</v>
      </c>
      <c r="W118" s="74">
        <v>3.7</v>
      </c>
      <c r="X118" s="74">
        <v>0</v>
      </c>
      <c r="Y118" s="74">
        <v>0</v>
      </c>
      <c r="Z118" s="74">
        <v>0</v>
      </c>
      <c r="AA118" s="74">
        <v>0</v>
      </c>
      <c r="AB118" s="74">
        <v>0</v>
      </c>
      <c r="AC118" s="74">
        <v>0</v>
      </c>
      <c r="AD118" s="74">
        <v>0</v>
      </c>
      <c r="AE118" s="74">
        <v>0</v>
      </c>
      <c r="AF118" s="74">
        <v>0</v>
      </c>
      <c r="AG118" s="74">
        <v>0</v>
      </c>
      <c r="AH118" s="74">
        <v>0</v>
      </c>
      <c r="AI118" s="74">
        <v>0</v>
      </c>
      <c r="AJ118" s="74">
        <v>230</v>
      </c>
      <c r="AK118" s="74">
        <v>0</v>
      </c>
      <c r="AL118" s="74">
        <v>1.4</v>
      </c>
      <c r="AM118" s="74">
        <v>0</v>
      </c>
      <c r="AN118" s="74">
        <v>0</v>
      </c>
      <c r="AO118" s="74">
        <v>0</v>
      </c>
      <c r="AP118" s="74">
        <v>0</v>
      </c>
      <c r="AQ118" s="74">
        <v>0</v>
      </c>
      <c r="AR118" s="74">
        <v>0</v>
      </c>
      <c r="AS118" s="74">
        <v>0</v>
      </c>
      <c r="AT118" s="72"/>
      <c r="AU118" s="72"/>
      <c r="AV118" s="72"/>
    </row>
    <row r="119" spans="1:48" ht="15.6">
      <c r="A119" s="71">
        <v>743</v>
      </c>
      <c r="B119" s="72" t="s">
        <v>399</v>
      </c>
      <c r="C119" s="72" t="s">
        <v>247</v>
      </c>
      <c r="D119" s="72" t="s">
        <v>397</v>
      </c>
      <c r="E119" s="72" t="s">
        <v>398</v>
      </c>
      <c r="F119" s="74">
        <v>375</v>
      </c>
      <c r="G119" s="74">
        <v>1590</v>
      </c>
      <c r="H119" s="74">
        <v>0</v>
      </c>
      <c r="I119" s="74">
        <v>0</v>
      </c>
      <c r="J119" s="74">
        <v>0</v>
      </c>
      <c r="K119" s="74">
        <v>0</v>
      </c>
      <c r="L119" s="74">
        <v>0</v>
      </c>
      <c r="M119" s="74">
        <v>0</v>
      </c>
      <c r="N119" s="74">
        <v>88.9</v>
      </c>
      <c r="O119" s="74">
        <v>88.9</v>
      </c>
      <c r="P119" s="74">
        <v>0</v>
      </c>
      <c r="Q119" s="74">
        <v>0</v>
      </c>
      <c r="R119" s="74">
        <v>0</v>
      </c>
      <c r="S119" s="74">
        <v>0</v>
      </c>
      <c r="T119" s="74">
        <v>0</v>
      </c>
      <c r="U119" s="74">
        <v>0</v>
      </c>
      <c r="V119" s="74">
        <v>0.7</v>
      </c>
      <c r="W119" s="74">
        <v>6.3</v>
      </c>
      <c r="X119" s="74">
        <v>0</v>
      </c>
      <c r="Y119" s="74">
        <v>0</v>
      </c>
      <c r="Z119" s="74">
        <v>0</v>
      </c>
      <c r="AA119" s="74">
        <v>0</v>
      </c>
      <c r="AB119" s="74">
        <v>0</v>
      </c>
      <c r="AC119" s="74">
        <v>0</v>
      </c>
      <c r="AD119" s="74">
        <v>0</v>
      </c>
      <c r="AE119" s="74">
        <v>0</v>
      </c>
      <c r="AF119" s="74">
        <v>0</v>
      </c>
      <c r="AG119" s="74">
        <v>0</v>
      </c>
      <c r="AH119" s="74">
        <v>0</v>
      </c>
      <c r="AI119" s="74">
        <v>0</v>
      </c>
      <c r="AJ119" s="74">
        <v>375</v>
      </c>
      <c r="AK119" s="74">
        <v>0</v>
      </c>
      <c r="AL119" s="74">
        <v>1.08</v>
      </c>
      <c r="AM119" s="74">
        <v>0</v>
      </c>
      <c r="AN119" s="74">
        <v>0</v>
      </c>
      <c r="AO119" s="74">
        <v>0</v>
      </c>
      <c r="AP119" s="74">
        <v>0</v>
      </c>
      <c r="AQ119" s="74">
        <v>0</v>
      </c>
      <c r="AR119" s="74">
        <v>0</v>
      </c>
      <c r="AS119" s="74">
        <v>0</v>
      </c>
      <c r="AT119" s="72"/>
      <c r="AU119" s="72"/>
      <c r="AV119" s="72"/>
    </row>
    <row r="120" spans="1:48" ht="15.6">
      <c r="A120" s="71">
        <v>588</v>
      </c>
      <c r="B120" s="72" t="s">
        <v>400</v>
      </c>
      <c r="C120" s="72" t="s">
        <v>401</v>
      </c>
      <c r="D120" s="72" t="s">
        <v>402</v>
      </c>
      <c r="E120" s="72" t="s">
        <v>403</v>
      </c>
      <c r="F120" s="74">
        <v>90</v>
      </c>
      <c r="G120" s="74">
        <v>383</v>
      </c>
      <c r="H120" s="74">
        <v>0</v>
      </c>
      <c r="I120" s="74">
        <v>0</v>
      </c>
      <c r="J120" s="74">
        <v>0</v>
      </c>
      <c r="K120" s="74">
        <v>0</v>
      </c>
      <c r="L120" s="74">
        <v>0</v>
      </c>
      <c r="M120" s="74">
        <v>0</v>
      </c>
      <c r="N120" s="74">
        <v>19.2</v>
      </c>
      <c r="O120" s="74">
        <v>1.2</v>
      </c>
      <c r="P120" s="74">
        <v>0</v>
      </c>
      <c r="Q120" s="74">
        <v>18</v>
      </c>
      <c r="R120" s="74">
        <v>1.7</v>
      </c>
      <c r="S120" s="74">
        <v>2.5</v>
      </c>
      <c r="T120" s="74">
        <v>0</v>
      </c>
      <c r="U120" s="74">
        <v>0</v>
      </c>
      <c r="V120" s="74">
        <v>75.8</v>
      </c>
      <c r="W120" s="74">
        <v>0</v>
      </c>
      <c r="X120" s="74">
        <v>0</v>
      </c>
      <c r="Y120" s="74">
        <v>0</v>
      </c>
      <c r="Z120" s="74">
        <v>0</v>
      </c>
      <c r="AA120" s="74">
        <v>0</v>
      </c>
      <c r="AB120" s="74">
        <v>0.1</v>
      </c>
      <c r="AC120" s="74">
        <v>0.19</v>
      </c>
      <c r="AD120" s="74">
        <v>0.02</v>
      </c>
      <c r="AE120" s="74">
        <v>1.4</v>
      </c>
      <c r="AF120" s="74">
        <v>1.8</v>
      </c>
      <c r="AG120" s="74">
        <v>0.4</v>
      </c>
      <c r="AH120" s="74">
        <v>0.37</v>
      </c>
      <c r="AI120" s="74">
        <v>0</v>
      </c>
      <c r="AJ120" s="74">
        <v>13</v>
      </c>
      <c r="AK120" s="74">
        <v>28</v>
      </c>
      <c r="AL120" s="74">
        <v>0.8</v>
      </c>
      <c r="AM120" s="74">
        <v>9</v>
      </c>
      <c r="AN120" s="74">
        <v>480</v>
      </c>
      <c r="AO120" s="74">
        <v>9</v>
      </c>
      <c r="AP120" s="74">
        <v>44</v>
      </c>
      <c r="AQ120" s="74">
        <v>14</v>
      </c>
      <c r="AR120" s="74">
        <v>0.2</v>
      </c>
      <c r="AS120" s="74">
        <v>0.2</v>
      </c>
      <c r="AT120" s="72"/>
      <c r="AU120" s="72"/>
      <c r="AV120" s="72"/>
    </row>
    <row r="121" spans="1:48" ht="15.6">
      <c r="A121" s="71">
        <v>587</v>
      </c>
      <c r="B121" s="72" t="s">
        <v>404</v>
      </c>
      <c r="C121" s="72" t="s">
        <v>401</v>
      </c>
      <c r="D121" s="72" t="s">
        <v>402</v>
      </c>
      <c r="E121" s="72" t="s">
        <v>403</v>
      </c>
      <c r="F121" s="74">
        <v>159</v>
      </c>
      <c r="G121" s="74">
        <v>670</v>
      </c>
      <c r="H121" s="74">
        <v>4.8</v>
      </c>
      <c r="I121" s="74">
        <v>0.6</v>
      </c>
      <c r="J121" s="74">
        <v>2.5</v>
      </c>
      <c r="K121" s="74">
        <v>1.6</v>
      </c>
      <c r="L121" s="74">
        <v>1.61</v>
      </c>
      <c r="M121" s="74">
        <v>0</v>
      </c>
      <c r="N121" s="74">
        <v>24.8</v>
      </c>
      <c r="O121" s="74">
        <v>1.6</v>
      </c>
      <c r="P121" s="74">
        <v>0</v>
      </c>
      <c r="Q121" s="74">
        <v>23.2</v>
      </c>
      <c r="R121" s="74">
        <v>2.1</v>
      </c>
      <c r="S121" s="74">
        <v>3.2</v>
      </c>
      <c r="T121" s="74">
        <v>1.4</v>
      </c>
      <c r="U121" s="74">
        <v>0</v>
      </c>
      <c r="V121" s="74">
        <v>62.9</v>
      </c>
      <c r="W121" s="74">
        <v>0</v>
      </c>
      <c r="X121" s="74">
        <v>0</v>
      </c>
      <c r="Y121" s="74">
        <v>0</v>
      </c>
      <c r="Z121" s="74">
        <v>0</v>
      </c>
      <c r="AA121" s="74">
        <v>0</v>
      </c>
      <c r="AB121" s="74">
        <v>1.82</v>
      </c>
      <c r="AC121" s="74">
        <v>0.23</v>
      </c>
      <c r="AD121" s="74">
        <v>0.03</v>
      </c>
      <c r="AE121" s="74">
        <v>1.7</v>
      </c>
      <c r="AF121" s="74">
        <v>2.58</v>
      </c>
      <c r="AG121" s="74">
        <v>0.77</v>
      </c>
      <c r="AH121" s="74">
        <v>0.51</v>
      </c>
      <c r="AI121" s="74">
        <v>0</v>
      </c>
      <c r="AJ121" s="74">
        <v>15.9</v>
      </c>
      <c r="AK121" s="74">
        <v>35</v>
      </c>
      <c r="AL121" s="74">
        <v>2.25</v>
      </c>
      <c r="AM121" s="74">
        <v>540</v>
      </c>
      <c r="AN121" s="74">
        <v>580</v>
      </c>
      <c r="AO121" s="74">
        <v>12</v>
      </c>
      <c r="AP121" s="74">
        <v>54</v>
      </c>
      <c r="AQ121" s="74">
        <v>21</v>
      </c>
      <c r="AR121" s="74">
        <v>0.3</v>
      </c>
      <c r="AS121" s="74">
        <v>0.3</v>
      </c>
      <c r="AT121" s="72"/>
      <c r="AU121" s="72"/>
      <c r="AV121" s="72"/>
    </row>
    <row r="122" spans="1:48" ht="15.6">
      <c r="A122" s="71">
        <v>586</v>
      </c>
      <c r="B122" s="72" t="s">
        <v>405</v>
      </c>
      <c r="C122" s="72" t="s">
        <v>401</v>
      </c>
      <c r="D122" s="72" t="s">
        <v>402</v>
      </c>
      <c r="E122" s="72" t="s">
        <v>403</v>
      </c>
      <c r="F122" s="74">
        <v>87</v>
      </c>
      <c r="G122" s="74">
        <v>368</v>
      </c>
      <c r="H122" s="74">
        <v>0</v>
      </c>
      <c r="I122" s="74">
        <v>0</v>
      </c>
      <c r="J122" s="74">
        <v>0</v>
      </c>
      <c r="K122" s="74">
        <v>0</v>
      </c>
      <c r="L122" s="74">
        <v>0</v>
      </c>
      <c r="M122" s="74">
        <v>0</v>
      </c>
      <c r="N122" s="74">
        <v>18.5</v>
      </c>
      <c r="O122" s="74">
        <v>1.2</v>
      </c>
      <c r="P122" s="74">
        <v>0</v>
      </c>
      <c r="Q122" s="74">
        <v>17.3</v>
      </c>
      <c r="R122" s="74">
        <v>1.6</v>
      </c>
      <c r="S122" s="74">
        <v>2.4</v>
      </c>
      <c r="T122" s="74">
        <v>0.3</v>
      </c>
      <c r="U122" s="74">
        <v>0</v>
      </c>
      <c r="V122" s="74">
        <v>77</v>
      </c>
      <c r="W122" s="74">
        <v>0</v>
      </c>
      <c r="X122" s="74">
        <v>0</v>
      </c>
      <c r="Y122" s="74">
        <v>0</v>
      </c>
      <c r="Z122" s="74">
        <v>0</v>
      </c>
      <c r="AA122" s="74">
        <v>0</v>
      </c>
      <c r="AB122" s="74">
        <v>0.06</v>
      </c>
      <c r="AC122" s="74">
        <v>0.18</v>
      </c>
      <c r="AD122" s="74">
        <v>0.02</v>
      </c>
      <c r="AE122" s="74">
        <v>1.3</v>
      </c>
      <c r="AF122" s="74">
        <v>1.9</v>
      </c>
      <c r="AG122" s="74">
        <v>0.6</v>
      </c>
      <c r="AH122" s="74">
        <v>0.38</v>
      </c>
      <c r="AI122" s="74">
        <v>0</v>
      </c>
      <c r="AJ122" s="74">
        <v>11</v>
      </c>
      <c r="AK122" s="74">
        <v>21</v>
      </c>
      <c r="AL122" s="74">
        <v>0.66</v>
      </c>
      <c r="AM122" s="74">
        <v>100</v>
      </c>
      <c r="AN122" s="74">
        <v>370</v>
      </c>
      <c r="AO122" s="74">
        <v>9</v>
      </c>
      <c r="AP122" s="74">
        <v>38</v>
      </c>
      <c r="AQ122" s="74">
        <v>13</v>
      </c>
      <c r="AR122" s="74">
        <v>0.2</v>
      </c>
      <c r="AS122" s="74">
        <v>0.2</v>
      </c>
      <c r="AT122" s="72"/>
      <c r="AU122" s="72">
        <v>0.3</v>
      </c>
      <c r="AV122" s="72"/>
    </row>
    <row r="123" spans="1:48" ht="15.6">
      <c r="A123" s="71">
        <v>585</v>
      </c>
      <c r="B123" s="72" t="s">
        <v>406</v>
      </c>
      <c r="C123" s="72" t="s">
        <v>401</v>
      </c>
      <c r="D123" s="72" t="s">
        <v>402</v>
      </c>
      <c r="E123" s="72" t="s">
        <v>403</v>
      </c>
      <c r="F123" s="74">
        <v>90</v>
      </c>
      <c r="G123" s="74">
        <v>382</v>
      </c>
      <c r="H123" s="74">
        <v>0</v>
      </c>
      <c r="I123" s="74">
        <v>0</v>
      </c>
      <c r="J123" s="74">
        <v>0</v>
      </c>
      <c r="K123" s="74">
        <v>0</v>
      </c>
      <c r="L123" s="74">
        <v>0</v>
      </c>
      <c r="M123" s="74">
        <v>0</v>
      </c>
      <c r="N123" s="74">
        <v>19.2</v>
      </c>
      <c r="O123" s="74">
        <v>1.2</v>
      </c>
      <c r="P123" s="74">
        <v>0</v>
      </c>
      <c r="Q123" s="74">
        <v>18</v>
      </c>
      <c r="R123" s="74">
        <v>1.6</v>
      </c>
      <c r="S123" s="74">
        <v>2.5</v>
      </c>
      <c r="T123" s="74">
        <v>0</v>
      </c>
      <c r="U123" s="74">
        <v>0</v>
      </c>
      <c r="V123" s="74">
        <v>76</v>
      </c>
      <c r="W123" s="74">
        <v>0</v>
      </c>
      <c r="X123" s="74">
        <v>0</v>
      </c>
      <c r="Y123" s="74">
        <v>0</v>
      </c>
      <c r="Z123" s="74">
        <v>0</v>
      </c>
      <c r="AA123" s="74">
        <v>0</v>
      </c>
      <c r="AB123" s="74">
        <v>0.06</v>
      </c>
      <c r="AC123" s="74">
        <v>0.21</v>
      </c>
      <c r="AD123" s="74">
        <v>0.02</v>
      </c>
      <c r="AE123" s="74">
        <v>1.4</v>
      </c>
      <c r="AF123" s="74">
        <v>2</v>
      </c>
      <c r="AG123" s="74">
        <v>0.6</v>
      </c>
      <c r="AH123" s="74">
        <v>0.44</v>
      </c>
      <c r="AI123" s="74">
        <v>0</v>
      </c>
      <c r="AJ123" s="74">
        <v>14</v>
      </c>
      <c r="AK123" s="74">
        <v>35</v>
      </c>
      <c r="AL123" s="74">
        <v>0.74</v>
      </c>
      <c r="AM123" s="74">
        <v>9</v>
      </c>
      <c r="AN123" s="74">
        <v>450</v>
      </c>
      <c r="AO123" s="74">
        <v>9</v>
      </c>
      <c r="AP123" s="74">
        <v>42</v>
      </c>
      <c r="AQ123" s="74">
        <v>13</v>
      </c>
      <c r="AR123" s="74">
        <v>0.2</v>
      </c>
      <c r="AS123" s="74">
        <v>0.2</v>
      </c>
      <c r="AT123" s="72"/>
      <c r="AU123" s="72"/>
      <c r="AV123" s="72"/>
    </row>
    <row r="124" spans="1:48" ht="15.6">
      <c r="A124" s="71">
        <v>594</v>
      </c>
      <c r="B124" s="72" t="s">
        <v>407</v>
      </c>
      <c r="C124" s="72" t="s">
        <v>401</v>
      </c>
      <c r="D124" s="72" t="s">
        <v>402</v>
      </c>
      <c r="E124" s="72" t="s">
        <v>408</v>
      </c>
      <c r="F124" s="74">
        <v>123</v>
      </c>
      <c r="G124" s="74">
        <v>522</v>
      </c>
      <c r="H124" s="74">
        <v>0</v>
      </c>
      <c r="I124" s="74">
        <v>0</v>
      </c>
      <c r="J124" s="74">
        <v>0</v>
      </c>
      <c r="K124" s="74">
        <v>0</v>
      </c>
      <c r="L124" s="74">
        <v>0</v>
      </c>
      <c r="M124" s="74">
        <v>0</v>
      </c>
      <c r="N124" s="74">
        <v>28.3</v>
      </c>
      <c r="O124" s="74">
        <v>7.9</v>
      </c>
      <c r="P124" s="74">
        <v>0</v>
      </c>
      <c r="Q124" s="74">
        <v>20.399999999999999</v>
      </c>
      <c r="R124" s="74">
        <v>3</v>
      </c>
      <c r="S124" s="74">
        <v>1</v>
      </c>
      <c r="T124" s="74">
        <v>0.1</v>
      </c>
      <c r="U124" s="74">
        <v>0</v>
      </c>
      <c r="V124" s="74">
        <v>66.900000000000006</v>
      </c>
      <c r="W124" s="74">
        <v>0</v>
      </c>
      <c r="X124" s="74">
        <v>0</v>
      </c>
      <c r="Y124" s="74">
        <v>650</v>
      </c>
      <c r="Z124" s="74">
        <v>3900</v>
      </c>
      <c r="AA124" s="74">
        <v>0</v>
      </c>
      <c r="AB124" s="74">
        <v>5.0999999999999996</v>
      </c>
      <c r="AC124" s="74">
        <v>0.17</v>
      </c>
      <c r="AD124" s="74">
        <v>0</v>
      </c>
      <c r="AE124" s="74">
        <v>0.6</v>
      </c>
      <c r="AF124" s="74">
        <v>0.9</v>
      </c>
      <c r="AG124" s="74">
        <v>0.3</v>
      </c>
      <c r="AH124" s="74">
        <v>0.09</v>
      </c>
      <c r="AI124" s="74">
        <v>0</v>
      </c>
      <c r="AJ124" s="74">
        <v>25</v>
      </c>
      <c r="AK124" s="74">
        <v>13</v>
      </c>
      <c r="AL124" s="74">
        <v>0.74</v>
      </c>
      <c r="AM124" s="74">
        <v>23</v>
      </c>
      <c r="AN124" s="74">
        <v>390</v>
      </c>
      <c r="AO124" s="74">
        <v>27</v>
      </c>
      <c r="AP124" s="74">
        <v>36</v>
      </c>
      <c r="AQ124" s="74">
        <v>16</v>
      </c>
      <c r="AR124" s="74">
        <v>0.4</v>
      </c>
      <c r="AS124" s="74">
        <v>0.3</v>
      </c>
      <c r="AT124" s="72"/>
      <c r="AU124" s="72"/>
      <c r="AV124" s="72"/>
    </row>
    <row r="125" spans="1:48" ht="15.6">
      <c r="A125" s="71">
        <v>593</v>
      </c>
      <c r="B125" s="72" t="s">
        <v>409</v>
      </c>
      <c r="C125" s="72" t="s">
        <v>401</v>
      </c>
      <c r="D125" s="72" t="s">
        <v>402</v>
      </c>
      <c r="E125" s="72" t="s">
        <v>408</v>
      </c>
      <c r="F125" s="74">
        <v>123</v>
      </c>
      <c r="G125" s="74">
        <v>520</v>
      </c>
      <c r="H125" s="74">
        <v>0</v>
      </c>
      <c r="I125" s="74">
        <v>0</v>
      </c>
      <c r="J125" s="74">
        <v>0</v>
      </c>
      <c r="K125" s="74">
        <v>0</v>
      </c>
      <c r="L125" s="74">
        <v>0</v>
      </c>
      <c r="M125" s="74">
        <v>0</v>
      </c>
      <c r="N125" s="74">
        <v>28.3</v>
      </c>
      <c r="O125" s="74">
        <v>7.9</v>
      </c>
      <c r="P125" s="74">
        <v>0</v>
      </c>
      <c r="Q125" s="74">
        <v>20.399999999999999</v>
      </c>
      <c r="R125" s="74">
        <v>2.7</v>
      </c>
      <c r="S125" s="74">
        <v>1</v>
      </c>
      <c r="T125" s="74">
        <v>0.1</v>
      </c>
      <c r="U125" s="74">
        <v>0</v>
      </c>
      <c r="V125" s="74">
        <v>67.2</v>
      </c>
      <c r="W125" s="74">
        <v>0</v>
      </c>
      <c r="X125" s="74">
        <v>0</v>
      </c>
      <c r="Y125" s="74">
        <v>650</v>
      </c>
      <c r="Z125" s="74">
        <v>3900</v>
      </c>
      <c r="AA125" s="74">
        <v>0</v>
      </c>
      <c r="AB125" s="74">
        <v>4.5999999999999996</v>
      </c>
      <c r="AC125" s="74">
        <v>0.17</v>
      </c>
      <c r="AD125" s="74">
        <v>0</v>
      </c>
      <c r="AE125" s="74">
        <v>0.5</v>
      </c>
      <c r="AF125" s="74">
        <v>0.8</v>
      </c>
      <c r="AG125" s="74">
        <v>0.3</v>
      </c>
      <c r="AH125" s="74">
        <v>0.09</v>
      </c>
      <c r="AI125" s="74">
        <v>0</v>
      </c>
      <c r="AJ125" s="74">
        <v>25</v>
      </c>
      <c r="AK125" s="74">
        <v>17</v>
      </c>
      <c r="AL125" s="74">
        <v>0.67</v>
      </c>
      <c r="AM125" s="74">
        <v>21</v>
      </c>
      <c r="AN125" s="74">
        <v>350</v>
      </c>
      <c r="AO125" s="74">
        <v>24</v>
      </c>
      <c r="AP125" s="74">
        <v>32</v>
      </c>
      <c r="AQ125" s="74">
        <v>14</v>
      </c>
      <c r="AR125" s="74">
        <v>0.4</v>
      </c>
      <c r="AS125" s="74">
        <v>0.3</v>
      </c>
      <c r="AT125" s="72"/>
      <c r="AU125" s="72"/>
      <c r="AV125" s="72"/>
    </row>
    <row r="126" spans="1:48" ht="15.6">
      <c r="A126" s="71">
        <v>590</v>
      </c>
      <c r="B126" s="72" t="s">
        <v>410</v>
      </c>
      <c r="C126" s="72" t="s">
        <v>232</v>
      </c>
      <c r="D126" s="72" t="s">
        <v>233</v>
      </c>
      <c r="E126" s="72" t="s">
        <v>234</v>
      </c>
      <c r="F126" s="74">
        <v>97</v>
      </c>
      <c r="G126" s="74">
        <v>406</v>
      </c>
      <c r="H126" s="74">
        <v>3.1</v>
      </c>
      <c r="I126" s="74">
        <v>0.4</v>
      </c>
      <c r="J126" s="74">
        <v>1.5</v>
      </c>
      <c r="K126" s="74">
        <v>1.1000000000000001</v>
      </c>
      <c r="L126" s="74">
        <v>1.0900000000000001</v>
      </c>
      <c r="M126" s="74">
        <v>0</v>
      </c>
      <c r="N126" s="74">
        <v>14.5</v>
      </c>
      <c r="O126" s="74">
        <v>1.2</v>
      </c>
      <c r="P126" s="74">
        <v>0.1</v>
      </c>
      <c r="Q126" s="74">
        <v>13.1</v>
      </c>
      <c r="R126" s="74">
        <v>1.4</v>
      </c>
      <c r="S126" s="74">
        <v>2</v>
      </c>
      <c r="T126" s="74">
        <v>0.8</v>
      </c>
      <c r="U126" s="74">
        <v>0</v>
      </c>
      <c r="V126" s="74">
        <v>77.599999999999994</v>
      </c>
      <c r="W126" s="74">
        <v>0</v>
      </c>
      <c r="X126" s="74">
        <v>0</v>
      </c>
      <c r="Y126" s="74">
        <v>5</v>
      </c>
      <c r="Z126" s="74">
        <v>27</v>
      </c>
      <c r="AA126" s="74">
        <v>0</v>
      </c>
      <c r="AB126" s="74">
        <v>1.26</v>
      </c>
      <c r="AC126" s="74">
        <v>0.16</v>
      </c>
      <c r="AD126" s="74">
        <v>0.02</v>
      </c>
      <c r="AE126" s="74">
        <v>1.1000000000000001</v>
      </c>
      <c r="AF126" s="74">
        <v>1.57</v>
      </c>
      <c r="AG126" s="74">
        <v>0.46</v>
      </c>
      <c r="AH126" s="74">
        <v>0.32</v>
      </c>
      <c r="AI126" s="74">
        <v>0</v>
      </c>
      <c r="AJ126" s="74">
        <v>11.3</v>
      </c>
      <c r="AK126" s="74">
        <v>21</v>
      </c>
      <c r="AL126" s="74">
        <v>1.43</v>
      </c>
      <c r="AM126" s="74">
        <v>320</v>
      </c>
      <c r="AN126" s="74">
        <v>370</v>
      </c>
      <c r="AO126" s="74">
        <v>13</v>
      </c>
      <c r="AP126" s="74">
        <v>36</v>
      </c>
      <c r="AQ126" s="74">
        <v>14</v>
      </c>
      <c r="AR126" s="74">
        <v>0.2</v>
      </c>
      <c r="AS126" s="74">
        <v>0.2</v>
      </c>
      <c r="AT126" s="72"/>
      <c r="AU126" s="72"/>
      <c r="AV126" s="72"/>
    </row>
    <row r="127" spans="1:48" ht="15.6">
      <c r="A127" s="71">
        <v>591</v>
      </c>
      <c r="B127" s="72" t="s">
        <v>411</v>
      </c>
      <c r="C127" s="72" t="s">
        <v>232</v>
      </c>
      <c r="D127" s="72" t="s">
        <v>233</v>
      </c>
      <c r="E127" s="72" t="s">
        <v>234</v>
      </c>
      <c r="F127" s="74">
        <v>227</v>
      </c>
      <c r="G127" s="74">
        <v>951</v>
      </c>
      <c r="H127" s="74">
        <v>10.8</v>
      </c>
      <c r="I127" s="74">
        <v>1.4</v>
      </c>
      <c r="J127" s="74">
        <v>2.4</v>
      </c>
      <c r="K127" s="74">
        <v>5.0999999999999996</v>
      </c>
      <c r="L127" s="74">
        <v>5</v>
      </c>
      <c r="M127" s="74">
        <v>0.1</v>
      </c>
      <c r="N127" s="74">
        <v>27.6</v>
      </c>
      <c r="O127" s="74">
        <v>1.7</v>
      </c>
      <c r="P127" s="74">
        <v>0</v>
      </c>
      <c r="Q127" s="74">
        <v>25.9</v>
      </c>
      <c r="R127" s="74">
        <v>2.4</v>
      </c>
      <c r="S127" s="74">
        <v>3.7</v>
      </c>
      <c r="T127" s="74">
        <v>0</v>
      </c>
      <c r="U127" s="74">
        <v>0</v>
      </c>
      <c r="V127" s="74">
        <v>54.3</v>
      </c>
      <c r="W127" s="74">
        <v>0</v>
      </c>
      <c r="X127" s="74">
        <v>0</v>
      </c>
      <c r="Y127" s="74">
        <v>0</v>
      </c>
      <c r="Z127" s="74">
        <v>0</v>
      </c>
      <c r="AA127" s="74">
        <v>0</v>
      </c>
      <c r="AB127" s="74">
        <v>3.8</v>
      </c>
      <c r="AC127" s="74">
        <v>0.22</v>
      </c>
      <c r="AD127" s="74">
        <v>0.03</v>
      </c>
      <c r="AE127" s="74">
        <v>1.8</v>
      </c>
      <c r="AF127" s="74">
        <v>1.3</v>
      </c>
      <c r="AG127" s="74">
        <v>0.7</v>
      </c>
      <c r="AH127" s="74">
        <v>0.5</v>
      </c>
      <c r="AI127" s="74">
        <v>0</v>
      </c>
      <c r="AJ127" s="74">
        <v>13</v>
      </c>
      <c r="AK127" s="74">
        <v>37</v>
      </c>
      <c r="AL127" s="74">
        <v>1.2</v>
      </c>
      <c r="AM127" s="74">
        <v>14</v>
      </c>
      <c r="AN127" s="74">
        <v>690</v>
      </c>
      <c r="AO127" s="74">
        <v>14</v>
      </c>
      <c r="AP127" s="74">
        <v>64</v>
      </c>
      <c r="AQ127" s="74">
        <v>20</v>
      </c>
      <c r="AR127" s="74">
        <v>0.3</v>
      </c>
      <c r="AS127" s="74">
        <v>0.3</v>
      </c>
      <c r="AT127" s="72"/>
      <c r="AU127" s="72"/>
      <c r="AV127" s="72"/>
    </row>
    <row r="128" spans="1:48" ht="15.6">
      <c r="A128" s="71">
        <v>592</v>
      </c>
      <c r="B128" s="72" t="s">
        <v>412</v>
      </c>
      <c r="C128" s="72" t="s">
        <v>232</v>
      </c>
      <c r="D128" s="72" t="s">
        <v>413</v>
      </c>
      <c r="E128" s="72" t="s">
        <v>414</v>
      </c>
      <c r="F128" s="74">
        <v>543</v>
      </c>
      <c r="G128" s="74">
        <v>2260</v>
      </c>
      <c r="H128" s="74">
        <v>38.1</v>
      </c>
      <c r="I128" s="74">
        <v>14.7</v>
      </c>
      <c r="J128" s="74">
        <v>13.5</v>
      </c>
      <c r="K128" s="74">
        <v>6.9</v>
      </c>
      <c r="L128" s="74">
        <v>6.4</v>
      </c>
      <c r="M128" s="74">
        <v>0.4</v>
      </c>
      <c r="N128" s="74">
        <v>39</v>
      </c>
      <c r="O128" s="74">
        <v>0.6</v>
      </c>
      <c r="P128" s="74">
        <v>0</v>
      </c>
      <c r="Q128" s="74">
        <v>38.4</v>
      </c>
      <c r="R128" s="74">
        <v>10.7</v>
      </c>
      <c r="S128" s="74">
        <v>5.7</v>
      </c>
      <c r="T128" s="74">
        <v>1.2</v>
      </c>
      <c r="U128" s="74">
        <v>0</v>
      </c>
      <c r="V128" s="74">
        <v>3.5</v>
      </c>
      <c r="W128" s="74">
        <v>0</v>
      </c>
      <c r="X128" s="74">
        <v>0</v>
      </c>
      <c r="Y128" s="74">
        <v>0</v>
      </c>
      <c r="Z128" s="74">
        <v>0</v>
      </c>
      <c r="AA128" s="74">
        <v>0</v>
      </c>
      <c r="AB128" s="74">
        <v>5.5</v>
      </c>
      <c r="AC128" s="74">
        <v>0.11</v>
      </c>
      <c r="AD128" s="74">
        <v>7.0000000000000007E-2</v>
      </c>
      <c r="AE128" s="74">
        <v>4.5999999999999996</v>
      </c>
      <c r="AF128" s="74">
        <v>2.5</v>
      </c>
      <c r="AG128" s="74">
        <v>1.3</v>
      </c>
      <c r="AH128" s="74">
        <v>0.32</v>
      </c>
      <c r="AI128" s="74">
        <v>0</v>
      </c>
      <c r="AJ128" s="74">
        <v>27</v>
      </c>
      <c r="AK128" s="74">
        <v>41</v>
      </c>
      <c r="AL128" s="74">
        <v>3</v>
      </c>
      <c r="AM128" s="74">
        <v>480</v>
      </c>
      <c r="AN128" s="74">
        <v>1060</v>
      </c>
      <c r="AO128" s="74">
        <v>21</v>
      </c>
      <c r="AP128" s="74">
        <v>150</v>
      </c>
      <c r="AQ128" s="74">
        <v>45</v>
      </c>
      <c r="AR128" s="74">
        <v>1.6</v>
      </c>
      <c r="AS128" s="74">
        <v>1.7</v>
      </c>
      <c r="AT128" s="72"/>
      <c r="AU128" s="72"/>
      <c r="AV128" s="72"/>
    </row>
    <row r="129" spans="1:48" ht="15.6">
      <c r="A129" s="71">
        <v>453</v>
      </c>
      <c r="B129" s="72" t="s">
        <v>415</v>
      </c>
      <c r="C129" s="72" t="s">
        <v>416</v>
      </c>
      <c r="D129" s="72" t="s">
        <v>417</v>
      </c>
      <c r="E129" s="72" t="s">
        <v>418</v>
      </c>
      <c r="F129" s="74">
        <v>345</v>
      </c>
      <c r="G129" s="74">
        <v>1470</v>
      </c>
      <c r="H129" s="74">
        <v>0.3</v>
      </c>
      <c r="I129" s="74">
        <v>0</v>
      </c>
      <c r="J129" s="74">
        <v>0</v>
      </c>
      <c r="K129" s="74">
        <v>0.2</v>
      </c>
      <c r="L129" s="74">
        <v>0.1</v>
      </c>
      <c r="M129" s="74">
        <v>0</v>
      </c>
      <c r="N129" s="74">
        <v>85</v>
      </c>
      <c r="O129" s="74">
        <v>3.1</v>
      </c>
      <c r="P129" s="74">
        <v>0</v>
      </c>
      <c r="Q129" s="74">
        <v>81.900000000000006</v>
      </c>
      <c r="R129" s="74">
        <v>0.1</v>
      </c>
      <c r="S129" s="74">
        <v>0.5</v>
      </c>
      <c r="T129" s="74">
        <v>0</v>
      </c>
      <c r="U129" s="74">
        <v>0</v>
      </c>
      <c r="V129" s="74">
        <v>13.8</v>
      </c>
      <c r="W129" s="74">
        <v>0</v>
      </c>
      <c r="X129" s="74">
        <v>0</v>
      </c>
      <c r="Y129" s="74">
        <v>0</v>
      </c>
      <c r="Z129" s="74">
        <v>0</v>
      </c>
      <c r="AA129" s="74">
        <v>0</v>
      </c>
      <c r="AB129" s="74">
        <v>0</v>
      </c>
      <c r="AC129" s="74">
        <v>0.03</v>
      </c>
      <c r="AD129" s="74">
        <v>0.01</v>
      </c>
      <c r="AE129" s="74">
        <v>0</v>
      </c>
      <c r="AF129" s="74">
        <v>5.9</v>
      </c>
      <c r="AG129" s="74">
        <v>0.1</v>
      </c>
      <c r="AH129" s="74">
        <v>0.05</v>
      </c>
      <c r="AI129" s="74">
        <v>0</v>
      </c>
      <c r="AJ129" s="74">
        <v>0</v>
      </c>
      <c r="AK129" s="74">
        <v>1</v>
      </c>
      <c r="AL129" s="74">
        <v>0.3</v>
      </c>
      <c r="AM129" s="74">
        <v>4</v>
      </c>
      <c r="AN129" s="74">
        <v>35</v>
      </c>
      <c r="AO129" s="74">
        <v>6</v>
      </c>
      <c r="AP129" s="74">
        <v>35</v>
      </c>
      <c r="AQ129" s="74">
        <v>6</v>
      </c>
      <c r="AR129" s="74">
        <v>0.2</v>
      </c>
      <c r="AS129" s="74">
        <v>0.2</v>
      </c>
      <c r="AT129" s="72"/>
      <c r="AU129" s="72"/>
      <c r="AV129" s="72"/>
    </row>
    <row r="130" spans="1:48" ht="15.6">
      <c r="A130" s="71">
        <v>543</v>
      </c>
      <c r="B130" s="72" t="s">
        <v>419</v>
      </c>
      <c r="C130" s="72" t="s">
        <v>420</v>
      </c>
      <c r="D130" s="72" t="s">
        <v>421</v>
      </c>
      <c r="E130" s="72" t="s">
        <v>422</v>
      </c>
      <c r="F130" s="74">
        <v>53</v>
      </c>
      <c r="G130" s="74">
        <v>220</v>
      </c>
      <c r="H130" s="74">
        <v>2.1</v>
      </c>
      <c r="I130" s="74">
        <v>0.3</v>
      </c>
      <c r="J130" s="74">
        <v>0.5</v>
      </c>
      <c r="K130" s="74">
        <v>1.3</v>
      </c>
      <c r="L130" s="74">
        <v>1.1000000000000001</v>
      </c>
      <c r="M130" s="74">
        <v>0</v>
      </c>
      <c r="N130" s="74">
        <v>4.2</v>
      </c>
      <c r="O130" s="74">
        <v>4</v>
      </c>
      <c r="P130" s="74">
        <v>0.2</v>
      </c>
      <c r="Q130" s="74">
        <v>0</v>
      </c>
      <c r="R130" s="74">
        <v>1.2</v>
      </c>
      <c r="S130" s="74">
        <v>3.6</v>
      </c>
      <c r="T130" s="74">
        <v>0.4</v>
      </c>
      <c r="U130" s="74">
        <v>0</v>
      </c>
      <c r="V130" s="74">
        <v>88.5</v>
      </c>
      <c r="W130" s="74">
        <v>0</v>
      </c>
      <c r="X130" s="74">
        <v>0</v>
      </c>
      <c r="Y130" s="74">
        <v>0</v>
      </c>
      <c r="Z130" s="74">
        <v>0</v>
      </c>
      <c r="AA130" s="74">
        <v>0</v>
      </c>
      <c r="AB130" s="74">
        <v>0.2</v>
      </c>
      <c r="AC130" s="74">
        <v>0.08</v>
      </c>
      <c r="AD130" s="74">
        <v>0.04</v>
      </c>
      <c r="AE130" s="74">
        <v>0.1</v>
      </c>
      <c r="AF130" s="74">
        <v>1</v>
      </c>
      <c r="AG130" s="74">
        <v>0.9</v>
      </c>
      <c r="AH130" s="74">
        <v>0.04</v>
      </c>
      <c r="AI130" s="74">
        <v>0</v>
      </c>
      <c r="AJ130" s="74">
        <v>0</v>
      </c>
      <c r="AK130" s="74">
        <v>17</v>
      </c>
      <c r="AL130" s="74">
        <v>0.61</v>
      </c>
      <c r="AM130" s="74">
        <v>170</v>
      </c>
      <c r="AN130" s="74">
        <v>130</v>
      </c>
      <c r="AO130" s="74">
        <v>120</v>
      </c>
      <c r="AP130" s="74">
        <v>48</v>
      </c>
      <c r="AQ130" s="74">
        <v>18</v>
      </c>
      <c r="AR130" s="74">
        <v>0.6</v>
      </c>
      <c r="AS130" s="74">
        <v>0.3</v>
      </c>
      <c r="AT130" s="72"/>
      <c r="AU130" s="72">
        <v>0.6</v>
      </c>
      <c r="AV130" s="72"/>
    </row>
    <row r="131" spans="1:48" ht="15.6">
      <c r="A131" s="71">
        <v>544</v>
      </c>
      <c r="B131" s="72" t="s">
        <v>423</v>
      </c>
      <c r="C131" s="72" t="s">
        <v>420</v>
      </c>
      <c r="D131" s="72" t="s">
        <v>421</v>
      </c>
      <c r="E131" s="72" t="s">
        <v>422</v>
      </c>
      <c r="F131" s="74">
        <v>61</v>
      </c>
      <c r="G131" s="74">
        <v>257</v>
      </c>
      <c r="H131" s="74">
        <v>2.2000000000000002</v>
      </c>
      <c r="I131" s="74">
        <v>0.4</v>
      </c>
      <c r="J131" s="74">
        <v>0.5</v>
      </c>
      <c r="K131" s="74">
        <v>1.3</v>
      </c>
      <c r="L131" s="74">
        <v>1.1000000000000001</v>
      </c>
      <c r="M131" s="74">
        <v>0</v>
      </c>
      <c r="N131" s="74">
        <v>6.4</v>
      </c>
      <c r="O131" s="74">
        <v>6.1</v>
      </c>
      <c r="P131" s="74">
        <v>0.3</v>
      </c>
      <c r="Q131" s="74">
        <v>0</v>
      </c>
      <c r="R131" s="74">
        <v>0.3</v>
      </c>
      <c r="S131" s="74">
        <v>3.8</v>
      </c>
      <c r="T131" s="74">
        <v>0.2</v>
      </c>
      <c r="U131" s="74">
        <v>0</v>
      </c>
      <c r="V131" s="74">
        <v>84</v>
      </c>
      <c r="W131" s="74">
        <v>0</v>
      </c>
      <c r="X131" s="74">
        <v>0</v>
      </c>
      <c r="Y131" s="74">
        <v>0</v>
      </c>
      <c r="Z131" s="74">
        <v>0</v>
      </c>
      <c r="AA131" s="74">
        <v>0</v>
      </c>
      <c r="AB131" s="74">
        <v>0.2</v>
      </c>
      <c r="AC131" s="74">
        <v>0.08</v>
      </c>
      <c r="AD131" s="74">
        <v>0.04</v>
      </c>
      <c r="AE131" s="74">
        <v>0.1</v>
      </c>
      <c r="AF131" s="74">
        <v>1</v>
      </c>
      <c r="AG131" s="74">
        <v>0.9</v>
      </c>
      <c r="AH131" s="74">
        <v>0.04</v>
      </c>
      <c r="AI131" s="74">
        <v>0</v>
      </c>
      <c r="AJ131" s="74">
        <v>0</v>
      </c>
      <c r="AK131" s="74">
        <v>17</v>
      </c>
      <c r="AL131" s="74">
        <v>0.4</v>
      </c>
      <c r="AM131" s="74">
        <v>80</v>
      </c>
      <c r="AN131" s="74">
        <v>130</v>
      </c>
      <c r="AO131" s="74">
        <v>18</v>
      </c>
      <c r="AP131" s="74">
        <v>48</v>
      </c>
      <c r="AQ131" s="74">
        <v>18</v>
      </c>
      <c r="AR131" s="74">
        <v>0.4</v>
      </c>
      <c r="AS131" s="74">
        <v>0.3</v>
      </c>
      <c r="AT131" s="72"/>
      <c r="AU131" s="72">
        <v>0.6</v>
      </c>
      <c r="AV131" s="72"/>
    </row>
    <row r="132" spans="1:48" ht="15.6">
      <c r="A132" s="71">
        <v>542</v>
      </c>
      <c r="B132" s="72" t="s">
        <v>424</v>
      </c>
      <c r="C132" s="72" t="s">
        <v>420</v>
      </c>
      <c r="D132" s="72" t="s">
        <v>421</v>
      </c>
      <c r="E132" s="72" t="s">
        <v>422</v>
      </c>
      <c r="F132" s="74">
        <v>37</v>
      </c>
      <c r="G132" s="74">
        <v>154</v>
      </c>
      <c r="H132" s="74">
        <v>2.2000000000000002</v>
      </c>
      <c r="I132" s="74">
        <v>0.4</v>
      </c>
      <c r="J132" s="74">
        <v>0.5</v>
      </c>
      <c r="K132" s="74">
        <v>1.3</v>
      </c>
      <c r="L132" s="74">
        <v>1.1000000000000001</v>
      </c>
      <c r="M132" s="74">
        <v>0</v>
      </c>
      <c r="N132" s="74">
        <v>0.4</v>
      </c>
      <c r="O132" s="74">
        <v>0.2</v>
      </c>
      <c r="P132" s="74">
        <v>0.2</v>
      </c>
      <c r="Q132" s="74">
        <v>0</v>
      </c>
      <c r="R132" s="74">
        <v>0.3</v>
      </c>
      <c r="S132" s="74">
        <v>3.7</v>
      </c>
      <c r="T132" s="74">
        <v>0.1</v>
      </c>
      <c r="U132" s="74">
        <v>0</v>
      </c>
      <c r="V132" s="74">
        <v>93</v>
      </c>
      <c r="W132" s="74">
        <v>0</v>
      </c>
      <c r="X132" s="74">
        <v>0</v>
      </c>
      <c r="Y132" s="74">
        <v>0</v>
      </c>
      <c r="Z132" s="74">
        <v>0</v>
      </c>
      <c r="AA132" s="74">
        <v>0</v>
      </c>
      <c r="AB132" s="74">
        <v>0.2</v>
      </c>
      <c r="AC132" s="74">
        <v>0.08</v>
      </c>
      <c r="AD132" s="74">
        <v>0.04</v>
      </c>
      <c r="AE132" s="74">
        <v>0.1</v>
      </c>
      <c r="AF132" s="74">
        <v>1</v>
      </c>
      <c r="AG132" s="74">
        <v>0.9</v>
      </c>
      <c r="AH132" s="74">
        <v>0.04</v>
      </c>
      <c r="AI132" s="74">
        <v>0</v>
      </c>
      <c r="AJ132" s="74">
        <v>0</v>
      </c>
      <c r="AK132" s="74">
        <v>17</v>
      </c>
      <c r="AL132" s="74">
        <v>0.4</v>
      </c>
      <c r="AM132" s="74">
        <v>30</v>
      </c>
      <c r="AN132" s="74">
        <v>130</v>
      </c>
      <c r="AO132" s="74">
        <v>18</v>
      </c>
      <c r="AP132" s="74">
        <v>48</v>
      </c>
      <c r="AQ132" s="74">
        <v>18</v>
      </c>
      <c r="AR132" s="74">
        <v>0.4</v>
      </c>
      <c r="AS132" s="74">
        <v>0.3</v>
      </c>
      <c r="AT132" s="72"/>
      <c r="AU132" s="72">
        <v>0.6</v>
      </c>
      <c r="AV132" s="72"/>
    </row>
    <row r="133" spans="1:48" ht="15.6">
      <c r="A133" s="71">
        <v>763</v>
      </c>
      <c r="B133" s="72" t="s">
        <v>425</v>
      </c>
      <c r="C133" s="72" t="s">
        <v>247</v>
      </c>
      <c r="D133" s="72" t="s">
        <v>426</v>
      </c>
      <c r="E133" s="72" t="s">
        <v>427</v>
      </c>
      <c r="F133" s="74">
        <v>36</v>
      </c>
      <c r="G133" s="74">
        <v>153</v>
      </c>
      <c r="H133" s="74">
        <v>0</v>
      </c>
      <c r="I133" s="74">
        <v>0</v>
      </c>
      <c r="J133" s="74">
        <v>0</v>
      </c>
      <c r="K133" s="74">
        <v>0</v>
      </c>
      <c r="L133" s="74">
        <v>0</v>
      </c>
      <c r="M133" s="74">
        <v>0</v>
      </c>
      <c r="N133" s="74">
        <v>9</v>
      </c>
      <c r="O133" s="74">
        <v>9</v>
      </c>
      <c r="P133" s="74">
        <v>0</v>
      </c>
      <c r="Q133" s="74">
        <v>0</v>
      </c>
      <c r="R133" s="74">
        <v>0</v>
      </c>
      <c r="S133" s="74">
        <v>0</v>
      </c>
      <c r="T133" s="74">
        <v>0</v>
      </c>
      <c r="U133" s="74">
        <v>0</v>
      </c>
      <c r="V133" s="74">
        <v>90.8</v>
      </c>
      <c r="W133" s="74">
        <v>0</v>
      </c>
      <c r="X133" s="74">
        <v>0</v>
      </c>
      <c r="Y133" s="74">
        <v>0</v>
      </c>
      <c r="Z133" s="74">
        <v>0</v>
      </c>
      <c r="AA133" s="74">
        <v>0</v>
      </c>
      <c r="AB133" s="74">
        <v>0</v>
      </c>
      <c r="AC133" s="74">
        <v>0</v>
      </c>
      <c r="AD133" s="74">
        <v>0</v>
      </c>
      <c r="AE133" s="74">
        <v>0</v>
      </c>
      <c r="AF133" s="74">
        <v>0</v>
      </c>
      <c r="AG133" s="74">
        <v>0</v>
      </c>
      <c r="AH133" s="74">
        <v>0</v>
      </c>
      <c r="AI133" s="74">
        <v>0</v>
      </c>
      <c r="AJ133" s="74">
        <v>0</v>
      </c>
      <c r="AK133" s="74">
        <v>0</v>
      </c>
      <c r="AL133" s="74">
        <v>0.1</v>
      </c>
      <c r="AM133" s="74">
        <v>5</v>
      </c>
      <c r="AN133" s="74">
        <v>1</v>
      </c>
      <c r="AO133" s="74">
        <v>6</v>
      </c>
      <c r="AP133" s="74">
        <v>10</v>
      </c>
      <c r="AQ133" s="74">
        <v>1</v>
      </c>
      <c r="AR133" s="74">
        <v>0</v>
      </c>
      <c r="AS133" s="74">
        <v>0</v>
      </c>
      <c r="AT133" s="72"/>
      <c r="AU133" s="72"/>
      <c r="AV133" s="72"/>
    </row>
    <row r="134" spans="1:48" ht="15.6">
      <c r="A134" s="71">
        <v>764</v>
      </c>
      <c r="B134" s="72" t="s">
        <v>428</v>
      </c>
      <c r="C134" s="72" t="s">
        <v>247</v>
      </c>
      <c r="D134" s="72" t="s">
        <v>426</v>
      </c>
      <c r="E134" s="72" t="s">
        <v>427</v>
      </c>
      <c r="F134" s="74">
        <v>0</v>
      </c>
      <c r="G134" s="74">
        <v>0</v>
      </c>
      <c r="H134" s="74">
        <v>0</v>
      </c>
      <c r="I134" s="74">
        <v>0</v>
      </c>
      <c r="J134" s="74">
        <v>0</v>
      </c>
      <c r="K134" s="74">
        <v>0</v>
      </c>
      <c r="L134" s="74">
        <v>0</v>
      </c>
      <c r="M134" s="74">
        <v>0</v>
      </c>
      <c r="N134" s="74">
        <v>0</v>
      </c>
      <c r="O134" s="74">
        <v>0</v>
      </c>
      <c r="P134" s="74">
        <v>0</v>
      </c>
      <c r="Q134" s="74">
        <v>0</v>
      </c>
      <c r="R134" s="74">
        <v>0</v>
      </c>
      <c r="S134" s="74">
        <v>0</v>
      </c>
      <c r="T134" s="74">
        <v>0</v>
      </c>
      <c r="U134" s="74">
        <v>0</v>
      </c>
      <c r="V134" s="74">
        <v>99.8</v>
      </c>
      <c r="W134" s="74">
        <v>0</v>
      </c>
      <c r="X134" s="74">
        <v>0</v>
      </c>
      <c r="Y134" s="74">
        <v>0</v>
      </c>
      <c r="Z134" s="74">
        <v>0</v>
      </c>
      <c r="AA134" s="74">
        <v>0</v>
      </c>
      <c r="AB134" s="74">
        <v>0</v>
      </c>
      <c r="AC134" s="74">
        <v>0</v>
      </c>
      <c r="AD134" s="74">
        <v>0</v>
      </c>
      <c r="AE134" s="74">
        <v>0</v>
      </c>
      <c r="AF134" s="74">
        <v>0</v>
      </c>
      <c r="AG134" s="74">
        <v>0</v>
      </c>
      <c r="AH134" s="74">
        <v>0</v>
      </c>
      <c r="AI134" s="74">
        <v>0</v>
      </c>
      <c r="AJ134" s="74">
        <v>0</v>
      </c>
      <c r="AK134" s="74">
        <v>0</v>
      </c>
      <c r="AL134" s="74">
        <v>0.02</v>
      </c>
      <c r="AM134" s="74">
        <v>5</v>
      </c>
      <c r="AN134" s="74">
        <v>1</v>
      </c>
      <c r="AO134" s="74">
        <v>4</v>
      </c>
      <c r="AP134" s="74">
        <v>8</v>
      </c>
      <c r="AQ134" s="74">
        <v>1</v>
      </c>
      <c r="AR134" s="74">
        <v>0</v>
      </c>
      <c r="AS134" s="74">
        <v>0.1</v>
      </c>
      <c r="AT134" s="72"/>
      <c r="AU134" s="72"/>
      <c r="AV134" s="72"/>
    </row>
    <row r="135" spans="1:48" ht="15.6">
      <c r="A135" s="71">
        <v>765</v>
      </c>
      <c r="B135" s="72" t="s">
        <v>429</v>
      </c>
      <c r="C135" s="72" t="s">
        <v>247</v>
      </c>
      <c r="D135" s="72" t="s">
        <v>426</v>
      </c>
      <c r="E135" s="72" t="s">
        <v>427</v>
      </c>
      <c r="F135" s="74">
        <v>28</v>
      </c>
      <c r="G135" s="74">
        <v>119</v>
      </c>
      <c r="H135" s="74">
        <v>0</v>
      </c>
      <c r="I135" s="74">
        <v>0</v>
      </c>
      <c r="J135" s="74">
        <v>0</v>
      </c>
      <c r="K135" s="74">
        <v>0</v>
      </c>
      <c r="L135" s="74">
        <v>0</v>
      </c>
      <c r="M135" s="74">
        <v>0</v>
      </c>
      <c r="N135" s="74">
        <v>7</v>
      </c>
      <c r="O135" s="74">
        <v>7</v>
      </c>
      <c r="P135" s="74">
        <v>0</v>
      </c>
      <c r="Q135" s="74">
        <v>0</v>
      </c>
      <c r="R135" s="74">
        <v>0</v>
      </c>
      <c r="S135" s="74">
        <v>0</v>
      </c>
      <c r="T135" s="74">
        <v>0</v>
      </c>
      <c r="U135" s="74">
        <v>0</v>
      </c>
      <c r="V135" s="74">
        <v>92.9</v>
      </c>
      <c r="W135" s="74">
        <v>0</v>
      </c>
      <c r="X135" s="74">
        <v>0</v>
      </c>
      <c r="Y135" s="74">
        <v>0</v>
      </c>
      <c r="Z135" s="74">
        <v>0</v>
      </c>
      <c r="AA135" s="74">
        <v>0</v>
      </c>
      <c r="AB135" s="74">
        <v>0</v>
      </c>
      <c r="AC135" s="74">
        <v>0</v>
      </c>
      <c r="AD135" s="74">
        <v>0</v>
      </c>
      <c r="AE135" s="74">
        <v>0</v>
      </c>
      <c r="AF135" s="74">
        <v>0</v>
      </c>
      <c r="AG135" s="74">
        <v>0</v>
      </c>
      <c r="AH135" s="74">
        <v>0</v>
      </c>
      <c r="AI135" s="74">
        <v>0</v>
      </c>
      <c r="AJ135" s="74">
        <v>0</v>
      </c>
      <c r="AK135" s="74">
        <v>0</v>
      </c>
      <c r="AL135" s="74">
        <v>0.08</v>
      </c>
      <c r="AM135" s="74">
        <v>9</v>
      </c>
      <c r="AN135" s="74">
        <v>1</v>
      </c>
      <c r="AO135" s="74">
        <v>5</v>
      </c>
      <c r="AP135" s="74">
        <v>0</v>
      </c>
      <c r="AQ135" s="74">
        <v>0</v>
      </c>
      <c r="AR135" s="74">
        <v>0</v>
      </c>
      <c r="AS135" s="74">
        <v>0</v>
      </c>
      <c r="AT135" s="72"/>
      <c r="AU135" s="72"/>
      <c r="AV135" s="72"/>
    </row>
    <row r="136" spans="1:48" ht="15.6">
      <c r="A136" s="71">
        <v>766</v>
      </c>
      <c r="B136" s="72" t="s">
        <v>430</v>
      </c>
      <c r="C136" s="72" t="s">
        <v>247</v>
      </c>
      <c r="D136" s="72" t="s">
        <v>426</v>
      </c>
      <c r="E136" s="72" t="s">
        <v>427</v>
      </c>
      <c r="F136" s="74">
        <v>42</v>
      </c>
      <c r="G136" s="74">
        <v>179</v>
      </c>
      <c r="H136" s="74">
        <v>0</v>
      </c>
      <c r="I136" s="74">
        <v>0</v>
      </c>
      <c r="J136" s="74">
        <v>0</v>
      </c>
      <c r="K136" s="74">
        <v>0</v>
      </c>
      <c r="L136" s="74">
        <v>0</v>
      </c>
      <c r="M136" s="74">
        <v>0</v>
      </c>
      <c r="N136" s="74">
        <v>10.5</v>
      </c>
      <c r="O136" s="74">
        <v>10.5</v>
      </c>
      <c r="P136" s="74">
        <v>0</v>
      </c>
      <c r="Q136" s="74">
        <v>0</v>
      </c>
      <c r="R136" s="74">
        <v>0</v>
      </c>
      <c r="S136" s="74">
        <v>0</v>
      </c>
      <c r="T136" s="74">
        <v>0</v>
      </c>
      <c r="U136" s="74">
        <v>0</v>
      </c>
      <c r="V136" s="74">
        <v>89.4</v>
      </c>
      <c r="W136" s="74">
        <v>0</v>
      </c>
      <c r="X136" s="74">
        <v>0</v>
      </c>
      <c r="Y136" s="74">
        <v>0</v>
      </c>
      <c r="Z136" s="74">
        <v>0</v>
      </c>
      <c r="AA136" s="74">
        <v>0</v>
      </c>
      <c r="AB136" s="74">
        <v>0</v>
      </c>
      <c r="AC136" s="74">
        <v>0</v>
      </c>
      <c r="AD136" s="74">
        <v>0</v>
      </c>
      <c r="AE136" s="74">
        <v>0</v>
      </c>
      <c r="AF136" s="74">
        <v>0</v>
      </c>
      <c r="AG136" s="74">
        <v>0</v>
      </c>
      <c r="AH136" s="74">
        <v>0</v>
      </c>
      <c r="AI136" s="74">
        <v>0</v>
      </c>
      <c r="AJ136" s="74">
        <v>0</v>
      </c>
      <c r="AK136" s="74">
        <v>0</v>
      </c>
      <c r="AL136" s="74">
        <v>0.02</v>
      </c>
      <c r="AM136" s="74">
        <v>10</v>
      </c>
      <c r="AN136" s="74">
        <v>2</v>
      </c>
      <c r="AO136" s="74">
        <v>4</v>
      </c>
      <c r="AP136" s="74">
        <v>1</v>
      </c>
      <c r="AQ136" s="74">
        <v>1</v>
      </c>
      <c r="AR136" s="74">
        <v>0.1</v>
      </c>
      <c r="AS136" s="74">
        <v>0.1</v>
      </c>
      <c r="AT136" s="72"/>
      <c r="AU136" s="72"/>
      <c r="AV136" s="72"/>
    </row>
    <row r="137" spans="1:48" ht="15.6">
      <c r="A137" s="71">
        <v>1900000028</v>
      </c>
      <c r="B137" s="72" t="s">
        <v>431</v>
      </c>
      <c r="C137" s="72" t="s">
        <v>211</v>
      </c>
      <c r="D137" s="72" t="s">
        <v>229</v>
      </c>
      <c r="E137" s="72" t="s">
        <v>230</v>
      </c>
      <c r="F137" s="74">
        <v>13</v>
      </c>
      <c r="G137" s="74">
        <v>54</v>
      </c>
      <c r="H137" s="74">
        <v>0</v>
      </c>
      <c r="I137" s="74">
        <v>0</v>
      </c>
      <c r="J137" s="74">
        <v>0</v>
      </c>
      <c r="K137" s="74">
        <v>0</v>
      </c>
      <c r="L137" s="74">
        <v>0</v>
      </c>
      <c r="M137" s="74">
        <v>0</v>
      </c>
      <c r="N137" s="74">
        <v>1</v>
      </c>
      <c r="O137" s="74">
        <v>1</v>
      </c>
      <c r="P137" s="74">
        <v>0</v>
      </c>
      <c r="Q137" s="74">
        <v>0</v>
      </c>
      <c r="R137" s="74">
        <v>2.5</v>
      </c>
      <c r="S137" s="74">
        <v>1</v>
      </c>
      <c r="T137" s="74">
        <v>0.1</v>
      </c>
      <c r="U137" s="74">
        <v>0</v>
      </c>
      <c r="V137" s="74">
        <v>95</v>
      </c>
      <c r="W137" s="74">
        <v>0</v>
      </c>
      <c r="X137" s="74">
        <v>0</v>
      </c>
      <c r="Y137" s="74">
        <v>478</v>
      </c>
      <c r="Z137" s="74">
        <v>2860</v>
      </c>
      <c r="AA137" s="74">
        <v>0</v>
      </c>
      <c r="AB137" s="74">
        <v>1.7</v>
      </c>
      <c r="AC137" s="74">
        <v>0.06</v>
      </c>
      <c r="AD137" s="74">
        <v>0.04</v>
      </c>
      <c r="AE137" s="74">
        <v>0.2</v>
      </c>
      <c r="AF137" s="74">
        <v>0.9</v>
      </c>
      <c r="AG137" s="74">
        <v>0.7</v>
      </c>
      <c r="AH137" s="74">
        <v>0.06</v>
      </c>
      <c r="AI137" s="74">
        <v>0</v>
      </c>
      <c r="AJ137" s="74">
        <v>20</v>
      </c>
      <c r="AK137" s="74">
        <v>130.9</v>
      </c>
      <c r="AL137" s="74">
        <v>1.3</v>
      </c>
      <c r="AM137" s="74">
        <v>30</v>
      </c>
      <c r="AN137" s="74">
        <v>800</v>
      </c>
      <c r="AO137" s="74">
        <v>130</v>
      </c>
      <c r="AP137" s="74">
        <v>70</v>
      </c>
      <c r="AQ137" s="74">
        <v>68</v>
      </c>
      <c r="AR137" s="74">
        <v>3</v>
      </c>
      <c r="AS137" s="74">
        <v>0.2</v>
      </c>
      <c r="AT137" s="72"/>
      <c r="AU137" s="72">
        <v>4</v>
      </c>
      <c r="AV137" s="72"/>
    </row>
    <row r="138" spans="1:48" ht="15.6">
      <c r="A138" s="71">
        <v>920</v>
      </c>
      <c r="B138" s="72" t="s">
        <v>432</v>
      </c>
      <c r="C138" s="72" t="s">
        <v>218</v>
      </c>
      <c r="D138" s="72" t="s">
        <v>291</v>
      </c>
      <c r="E138" s="72" t="s">
        <v>292</v>
      </c>
      <c r="F138" s="74">
        <v>118</v>
      </c>
      <c r="G138" s="74">
        <v>501</v>
      </c>
      <c r="H138" s="74">
        <v>1.4</v>
      </c>
      <c r="I138" s="74">
        <v>0.3</v>
      </c>
      <c r="J138" s="74">
        <v>0.3</v>
      </c>
      <c r="K138" s="74">
        <v>0.5</v>
      </c>
      <c r="L138" s="74">
        <v>0</v>
      </c>
      <c r="M138" s="74">
        <v>0</v>
      </c>
      <c r="N138" s="74">
        <v>5.4</v>
      </c>
      <c r="O138" s="74">
        <v>0</v>
      </c>
      <c r="P138" s="74">
        <v>0</v>
      </c>
      <c r="Q138" s="74">
        <v>5.4</v>
      </c>
      <c r="R138" s="74">
        <v>0</v>
      </c>
      <c r="S138" s="74">
        <v>21</v>
      </c>
      <c r="T138" s="74">
        <v>1.9</v>
      </c>
      <c r="U138" s="74">
        <v>0</v>
      </c>
      <c r="V138" s="74">
        <v>67.900000000000006</v>
      </c>
      <c r="W138" s="74">
        <v>0</v>
      </c>
      <c r="X138" s="74">
        <v>60</v>
      </c>
      <c r="Y138" s="74">
        <v>0</v>
      </c>
      <c r="Z138" s="74">
        <v>0</v>
      </c>
      <c r="AA138" s="74">
        <v>0</v>
      </c>
      <c r="AB138" s="74">
        <v>0</v>
      </c>
      <c r="AC138" s="74">
        <v>0.09</v>
      </c>
      <c r="AD138" s="74">
        <v>0.02</v>
      </c>
      <c r="AE138" s="74">
        <v>7.7</v>
      </c>
      <c r="AF138" s="74">
        <v>12</v>
      </c>
      <c r="AG138" s="74">
        <v>4.5</v>
      </c>
      <c r="AH138" s="74">
        <v>0.06</v>
      </c>
      <c r="AI138" s="74">
        <v>74</v>
      </c>
      <c r="AJ138" s="74">
        <v>0</v>
      </c>
      <c r="AK138" s="74">
        <v>31</v>
      </c>
      <c r="AL138" s="74">
        <v>3.3</v>
      </c>
      <c r="AM138" s="74">
        <v>750</v>
      </c>
      <c r="AN138" s="74">
        <v>120</v>
      </c>
      <c r="AO138" s="74">
        <v>110</v>
      </c>
      <c r="AP138" s="74">
        <v>320</v>
      </c>
      <c r="AQ138" s="74">
        <v>120</v>
      </c>
      <c r="AR138" s="74">
        <v>12</v>
      </c>
      <c r="AS138" s="74">
        <v>2.2000000000000002</v>
      </c>
      <c r="AT138" s="72"/>
      <c r="AU138" s="72"/>
      <c r="AV138" s="72"/>
    </row>
    <row r="139" spans="1:48" ht="15.6">
      <c r="A139" s="71">
        <v>919</v>
      </c>
      <c r="B139" s="72" t="s">
        <v>433</v>
      </c>
      <c r="C139" s="72" t="s">
        <v>218</v>
      </c>
      <c r="D139" s="72" t="s">
        <v>291</v>
      </c>
      <c r="E139" s="72" t="s">
        <v>292</v>
      </c>
      <c r="F139" s="74">
        <v>59</v>
      </c>
      <c r="G139" s="74">
        <v>250</v>
      </c>
      <c r="H139" s="74">
        <v>0.7</v>
      </c>
      <c r="I139" s="74">
        <v>0.1</v>
      </c>
      <c r="J139" s="74">
        <v>0.1</v>
      </c>
      <c r="K139" s="74">
        <v>0.3</v>
      </c>
      <c r="L139" s="74">
        <v>0</v>
      </c>
      <c r="M139" s="74">
        <v>0</v>
      </c>
      <c r="N139" s="74">
        <v>2.7</v>
      </c>
      <c r="O139" s="74">
        <v>0</v>
      </c>
      <c r="P139" s="74">
        <v>0</v>
      </c>
      <c r="Q139" s="74">
        <v>2.7</v>
      </c>
      <c r="R139" s="74">
        <v>0</v>
      </c>
      <c r="S139" s="74">
        <v>10.5</v>
      </c>
      <c r="T139" s="74">
        <v>1</v>
      </c>
      <c r="U139" s="74">
        <v>0</v>
      </c>
      <c r="V139" s="74">
        <v>82.5</v>
      </c>
      <c r="W139" s="74">
        <v>0</v>
      </c>
      <c r="X139" s="74">
        <v>30</v>
      </c>
      <c r="Y139" s="74">
        <v>0</v>
      </c>
      <c r="Z139" s="74">
        <v>0</v>
      </c>
      <c r="AA139" s="74">
        <v>0</v>
      </c>
      <c r="AB139" s="74">
        <v>0</v>
      </c>
      <c r="AC139" s="74">
        <v>0.05</v>
      </c>
      <c r="AD139" s="74">
        <v>0.11</v>
      </c>
      <c r="AE139" s="74">
        <v>1.7</v>
      </c>
      <c r="AF139" s="74">
        <v>3.9</v>
      </c>
      <c r="AG139" s="74">
        <v>2.2000000000000002</v>
      </c>
      <c r="AH139" s="74">
        <v>0.04</v>
      </c>
      <c r="AI139" s="74">
        <v>41</v>
      </c>
      <c r="AJ139" s="74">
        <v>0</v>
      </c>
      <c r="AK139" s="74">
        <v>18</v>
      </c>
      <c r="AL139" s="74">
        <v>3.2</v>
      </c>
      <c r="AM139" s="74">
        <v>380</v>
      </c>
      <c r="AN139" s="74">
        <v>62</v>
      </c>
      <c r="AO139" s="74">
        <v>56</v>
      </c>
      <c r="AP139" s="74">
        <v>160</v>
      </c>
      <c r="AQ139" s="74">
        <v>58</v>
      </c>
      <c r="AR139" s="74">
        <v>5.9</v>
      </c>
      <c r="AS139" s="74">
        <v>1.1000000000000001</v>
      </c>
      <c r="AT139" s="72"/>
      <c r="AU139" s="72"/>
      <c r="AV139" s="72"/>
    </row>
    <row r="140" spans="1:48" ht="15.6">
      <c r="A140" s="71">
        <v>619</v>
      </c>
      <c r="B140" s="72" t="s">
        <v>434</v>
      </c>
      <c r="C140" s="72" t="s">
        <v>211</v>
      </c>
      <c r="D140" s="72" t="s">
        <v>215</v>
      </c>
      <c r="E140" s="72" t="s">
        <v>392</v>
      </c>
      <c r="F140" s="74">
        <v>21</v>
      </c>
      <c r="G140" s="74">
        <v>90</v>
      </c>
      <c r="H140" s="74">
        <v>0.2</v>
      </c>
      <c r="I140" s="74">
        <v>0</v>
      </c>
      <c r="J140" s="74">
        <v>0</v>
      </c>
      <c r="K140" s="74">
        <v>0.1</v>
      </c>
      <c r="L140" s="74">
        <v>0</v>
      </c>
      <c r="M140" s="74">
        <v>0</v>
      </c>
      <c r="N140" s="74">
        <v>2.4</v>
      </c>
      <c r="O140" s="74">
        <v>2.2000000000000002</v>
      </c>
      <c r="P140" s="74">
        <v>0</v>
      </c>
      <c r="Q140" s="74">
        <v>0.2</v>
      </c>
      <c r="R140" s="74">
        <v>2.5</v>
      </c>
      <c r="S140" s="74">
        <v>1.1000000000000001</v>
      </c>
      <c r="T140" s="74">
        <v>0</v>
      </c>
      <c r="U140" s="74">
        <v>0</v>
      </c>
      <c r="V140" s="74">
        <v>92.5</v>
      </c>
      <c r="W140" s="74">
        <v>0.2</v>
      </c>
      <c r="X140" s="74">
        <v>0</v>
      </c>
      <c r="Y140" s="74">
        <v>9</v>
      </c>
      <c r="Z140" s="74">
        <v>51</v>
      </c>
      <c r="AA140" s="74">
        <v>0</v>
      </c>
      <c r="AB140" s="74">
        <v>0.03</v>
      </c>
      <c r="AC140" s="74">
        <v>0.05</v>
      </c>
      <c r="AD140" s="74">
        <v>0.03</v>
      </c>
      <c r="AE140" s="74">
        <v>0.5</v>
      </c>
      <c r="AF140" s="74">
        <v>0.7</v>
      </c>
      <c r="AG140" s="74">
        <v>0.2</v>
      </c>
      <c r="AH140" s="74">
        <v>0.08</v>
      </c>
      <c r="AI140" s="74">
        <v>0</v>
      </c>
      <c r="AJ140" s="74">
        <v>4</v>
      </c>
      <c r="AK140" s="74">
        <v>20</v>
      </c>
      <c r="AL140" s="74">
        <v>0.6</v>
      </c>
      <c r="AM140" s="74">
        <v>3</v>
      </c>
      <c r="AN140" s="74">
        <v>230</v>
      </c>
      <c r="AO140" s="74">
        <v>17</v>
      </c>
      <c r="AP140" s="74">
        <v>26</v>
      </c>
      <c r="AQ140" s="74">
        <v>12</v>
      </c>
      <c r="AR140" s="74">
        <v>0.4</v>
      </c>
      <c r="AS140" s="74">
        <v>0.2</v>
      </c>
      <c r="AT140" s="72"/>
      <c r="AU140" s="72"/>
      <c r="AV140" s="72"/>
    </row>
    <row r="141" spans="1:48" ht="15.6">
      <c r="A141" s="71">
        <v>620</v>
      </c>
      <c r="B141" s="72" t="s">
        <v>435</v>
      </c>
      <c r="C141" s="72" t="s">
        <v>211</v>
      </c>
      <c r="D141" s="72" t="s">
        <v>215</v>
      </c>
      <c r="E141" s="72" t="s">
        <v>392</v>
      </c>
      <c r="F141" s="74">
        <v>99</v>
      </c>
      <c r="G141" s="74">
        <v>410</v>
      </c>
      <c r="H141" s="74">
        <v>7.1</v>
      </c>
      <c r="I141" s="74">
        <v>1</v>
      </c>
      <c r="J141" s="74">
        <v>5.3</v>
      </c>
      <c r="K141" s="74">
        <v>0.6</v>
      </c>
      <c r="L141" s="74">
        <v>0.41699999999999998</v>
      </c>
      <c r="M141" s="74">
        <v>0</v>
      </c>
      <c r="N141" s="74">
        <v>4.3</v>
      </c>
      <c r="O141" s="74">
        <v>3.9</v>
      </c>
      <c r="P141" s="74">
        <v>0</v>
      </c>
      <c r="Q141" s="74">
        <v>0.4</v>
      </c>
      <c r="R141" s="74">
        <v>4.4000000000000004</v>
      </c>
      <c r="S141" s="74">
        <v>2</v>
      </c>
      <c r="T141" s="74">
        <v>1.1000000000000001</v>
      </c>
      <c r="U141" s="74">
        <v>0</v>
      </c>
      <c r="V141" s="74">
        <v>78.900000000000006</v>
      </c>
      <c r="W141" s="74">
        <v>0.4</v>
      </c>
      <c r="X141" s="74">
        <v>0</v>
      </c>
      <c r="Y141" s="74">
        <v>16</v>
      </c>
      <c r="Z141" s="74">
        <v>91</v>
      </c>
      <c r="AA141" s="74">
        <v>0</v>
      </c>
      <c r="AB141" s="74">
        <v>1</v>
      </c>
      <c r="AC141" s="74">
        <v>7.0000000000000007E-2</v>
      </c>
      <c r="AD141" s="74">
        <v>0.05</v>
      </c>
      <c r="AE141" s="74">
        <v>0.8</v>
      </c>
      <c r="AF141" s="74">
        <v>1.24</v>
      </c>
      <c r="AG141" s="74">
        <v>0.36</v>
      </c>
      <c r="AH141" s="74">
        <v>0.11</v>
      </c>
      <c r="AI141" s="74">
        <v>0</v>
      </c>
      <c r="AJ141" s="74">
        <v>4.4000000000000004</v>
      </c>
      <c r="AK141" s="74">
        <v>17</v>
      </c>
      <c r="AL141" s="74">
        <v>2.0699999999999998</v>
      </c>
      <c r="AM141" s="74">
        <v>420</v>
      </c>
      <c r="AN141" s="74">
        <v>400</v>
      </c>
      <c r="AO141" s="74">
        <v>30</v>
      </c>
      <c r="AP141" s="74">
        <v>46</v>
      </c>
      <c r="AQ141" s="74">
        <v>24</v>
      </c>
      <c r="AR141" s="74">
        <v>0.7</v>
      </c>
      <c r="AS141" s="74">
        <v>0.4</v>
      </c>
      <c r="AT141" s="72"/>
      <c r="AU141" s="72"/>
      <c r="AV141" s="72"/>
    </row>
    <row r="142" spans="1:48" ht="15.6">
      <c r="A142" s="71">
        <v>1920000019</v>
      </c>
      <c r="B142" s="72" t="s">
        <v>436</v>
      </c>
      <c r="C142" s="72" t="s">
        <v>218</v>
      </c>
      <c r="D142" s="72" t="s">
        <v>219</v>
      </c>
      <c r="E142" s="72" t="s">
        <v>220</v>
      </c>
      <c r="F142" s="74">
        <v>102</v>
      </c>
      <c r="G142" s="74">
        <v>431</v>
      </c>
      <c r="H142" s="74">
        <v>2.7</v>
      </c>
      <c r="I142" s="74">
        <v>0.7</v>
      </c>
      <c r="J142" s="74">
        <v>0.8</v>
      </c>
      <c r="K142" s="74">
        <v>0.7</v>
      </c>
      <c r="L142" s="74">
        <v>2.2499999999999999E-2</v>
      </c>
      <c r="M142" s="74">
        <v>0</v>
      </c>
      <c r="N142" s="74">
        <v>0</v>
      </c>
      <c r="O142" s="74">
        <v>0</v>
      </c>
      <c r="P142" s="74">
        <v>0</v>
      </c>
      <c r="Q142" s="74">
        <v>0</v>
      </c>
      <c r="R142" s="74">
        <v>0</v>
      </c>
      <c r="S142" s="74">
        <v>19.5</v>
      </c>
      <c r="T142" s="74">
        <v>0.3</v>
      </c>
      <c r="U142" s="74">
        <v>0</v>
      </c>
      <c r="V142" s="74">
        <v>75.5</v>
      </c>
      <c r="W142" s="74">
        <v>0</v>
      </c>
      <c r="X142" s="74">
        <v>57</v>
      </c>
      <c r="Y142" s="74">
        <v>0</v>
      </c>
      <c r="Z142" s="74">
        <v>0</v>
      </c>
      <c r="AA142" s="74">
        <v>0</v>
      </c>
      <c r="AB142" s="74">
        <v>1.1000000000000001</v>
      </c>
      <c r="AC142" s="74">
        <v>7.0000000000000007E-2</v>
      </c>
      <c r="AD142" s="74">
        <v>0</v>
      </c>
      <c r="AE142" s="74">
        <v>2.4</v>
      </c>
      <c r="AF142" s="74">
        <v>6.1</v>
      </c>
      <c r="AG142" s="74">
        <v>3.7</v>
      </c>
      <c r="AH142" s="74">
        <v>0.32</v>
      </c>
      <c r="AI142" s="74">
        <v>4.8</v>
      </c>
      <c r="AJ142" s="74">
        <v>0</v>
      </c>
      <c r="AK142" s="74">
        <v>17</v>
      </c>
      <c r="AL142" s="74">
        <v>1.4</v>
      </c>
      <c r="AM142" s="74">
        <v>120</v>
      </c>
      <c r="AN142" s="74">
        <v>400</v>
      </c>
      <c r="AO142" s="74">
        <v>15</v>
      </c>
      <c r="AP142" s="74">
        <v>250</v>
      </c>
      <c r="AQ142" s="74">
        <v>40</v>
      </c>
      <c r="AR142" s="74">
        <v>0.4</v>
      </c>
      <c r="AS142" s="74">
        <v>0.9</v>
      </c>
      <c r="AT142" s="72"/>
      <c r="AU142" s="72"/>
      <c r="AV142" s="72"/>
    </row>
    <row r="143" spans="1:48" ht="15.6">
      <c r="A143" s="71">
        <v>596</v>
      </c>
      <c r="B143" s="72" t="s">
        <v>437</v>
      </c>
      <c r="C143" s="72" t="s">
        <v>211</v>
      </c>
      <c r="D143" s="72" t="s">
        <v>438</v>
      </c>
      <c r="E143" s="72" t="s">
        <v>439</v>
      </c>
      <c r="F143" s="74">
        <v>23</v>
      </c>
      <c r="G143" s="74">
        <v>95</v>
      </c>
      <c r="H143" s="74">
        <v>0</v>
      </c>
      <c r="I143" s="74">
        <v>0</v>
      </c>
      <c r="J143" s="74">
        <v>0</v>
      </c>
      <c r="K143" s="74">
        <v>0</v>
      </c>
      <c r="L143" s="74">
        <v>0</v>
      </c>
      <c r="M143" s="74">
        <v>0</v>
      </c>
      <c r="N143" s="74">
        <v>3.4</v>
      </c>
      <c r="O143" s="74">
        <v>3.4</v>
      </c>
      <c r="P143" s="74">
        <v>0</v>
      </c>
      <c r="Q143" s="74">
        <v>0</v>
      </c>
      <c r="R143" s="74">
        <v>2.5</v>
      </c>
      <c r="S143" s="74">
        <v>1</v>
      </c>
      <c r="T143" s="74">
        <v>0.1</v>
      </c>
      <c r="U143" s="74">
        <v>0</v>
      </c>
      <c r="V143" s="74">
        <v>92.2</v>
      </c>
      <c r="W143" s="74">
        <v>0</v>
      </c>
      <c r="X143" s="74">
        <v>0</v>
      </c>
      <c r="Y143" s="74">
        <v>20</v>
      </c>
      <c r="Z143" s="74">
        <v>14</v>
      </c>
      <c r="AA143" s="74">
        <v>0</v>
      </c>
      <c r="AB143" s="74">
        <v>0</v>
      </c>
      <c r="AC143" s="74">
        <v>0.03</v>
      </c>
      <c r="AD143" s="74">
        <v>0.02</v>
      </c>
      <c r="AE143" s="74">
        <v>0.2</v>
      </c>
      <c r="AF143" s="74">
        <v>0.4</v>
      </c>
      <c r="AG143" s="74">
        <v>0.2</v>
      </c>
      <c r="AH143" s="74">
        <v>0.03</v>
      </c>
      <c r="AI143" s="74">
        <v>0</v>
      </c>
      <c r="AJ143" s="74">
        <v>12</v>
      </c>
      <c r="AK143" s="74">
        <v>67</v>
      </c>
      <c r="AL143" s="74">
        <v>0.51</v>
      </c>
      <c r="AM143" s="74">
        <v>57</v>
      </c>
      <c r="AN143" s="74">
        <v>290</v>
      </c>
      <c r="AO143" s="74">
        <v>16</v>
      </c>
      <c r="AP143" s="74">
        <v>25</v>
      </c>
      <c r="AQ143" s="74">
        <v>16</v>
      </c>
      <c r="AR143" s="74">
        <v>0.7</v>
      </c>
      <c r="AS143" s="74">
        <v>0.4</v>
      </c>
      <c r="AT143" s="72"/>
      <c r="AU143" s="72"/>
      <c r="AV143" s="72"/>
    </row>
    <row r="144" spans="1:48" ht="15.6">
      <c r="A144" s="71">
        <v>595</v>
      </c>
      <c r="B144" s="72" t="s">
        <v>440</v>
      </c>
      <c r="C144" s="72" t="s">
        <v>211</v>
      </c>
      <c r="D144" s="72" t="s">
        <v>438</v>
      </c>
      <c r="E144" s="72" t="s">
        <v>439</v>
      </c>
      <c r="F144" s="74">
        <v>23</v>
      </c>
      <c r="G144" s="74">
        <v>97</v>
      </c>
      <c r="H144" s="74">
        <v>0</v>
      </c>
      <c r="I144" s="74">
        <v>0</v>
      </c>
      <c r="J144" s="74">
        <v>0</v>
      </c>
      <c r="K144" s="74">
        <v>0</v>
      </c>
      <c r="L144" s="74">
        <v>0</v>
      </c>
      <c r="M144" s="74">
        <v>0</v>
      </c>
      <c r="N144" s="74">
        <v>3.5</v>
      </c>
      <c r="O144" s="74">
        <v>3.5</v>
      </c>
      <c r="P144" s="74">
        <v>0</v>
      </c>
      <c r="Q144" s="74">
        <v>0</v>
      </c>
      <c r="R144" s="74">
        <v>2.6</v>
      </c>
      <c r="S144" s="74">
        <v>1</v>
      </c>
      <c r="T144" s="74">
        <v>0.2</v>
      </c>
      <c r="U144" s="74">
        <v>0</v>
      </c>
      <c r="V144" s="74">
        <v>92.4</v>
      </c>
      <c r="W144" s="74">
        <v>0</v>
      </c>
      <c r="X144" s="74">
        <v>0</v>
      </c>
      <c r="Y144" s="74">
        <v>3</v>
      </c>
      <c r="Z144" s="74">
        <v>16</v>
      </c>
      <c r="AA144" s="74">
        <v>0</v>
      </c>
      <c r="AB144" s="74">
        <v>0</v>
      </c>
      <c r="AC144" s="74">
        <v>0.04</v>
      </c>
      <c r="AD144" s="74">
        <v>0.02</v>
      </c>
      <c r="AE144" s="74">
        <v>0.2</v>
      </c>
      <c r="AF144" s="74">
        <v>0.4</v>
      </c>
      <c r="AG144" s="74">
        <v>0.2</v>
      </c>
      <c r="AH144" s="74">
        <v>0.04</v>
      </c>
      <c r="AI144" s="74">
        <v>0</v>
      </c>
      <c r="AJ144" s="74">
        <v>15</v>
      </c>
      <c r="AK144" s="74">
        <v>110</v>
      </c>
      <c r="AL144" s="74">
        <v>0.59</v>
      </c>
      <c r="AM144" s="74">
        <v>70</v>
      </c>
      <c r="AN144" s="74">
        <v>340</v>
      </c>
      <c r="AO144" s="74">
        <v>17</v>
      </c>
      <c r="AP144" s="74">
        <v>25</v>
      </c>
      <c r="AQ144" s="74">
        <v>19</v>
      </c>
      <c r="AR144" s="74">
        <v>0.8</v>
      </c>
      <c r="AS144" s="74">
        <v>0.4</v>
      </c>
      <c r="AT144" s="72"/>
      <c r="AU144" s="72"/>
      <c r="AV144" s="72"/>
    </row>
    <row r="145" spans="1:48" ht="15.6">
      <c r="A145" s="71">
        <v>813</v>
      </c>
      <c r="B145" s="72" t="s">
        <v>441</v>
      </c>
      <c r="C145" s="72" t="s">
        <v>218</v>
      </c>
      <c r="D145" s="72" t="s">
        <v>219</v>
      </c>
      <c r="E145" s="72" t="s">
        <v>220</v>
      </c>
      <c r="F145" s="74">
        <v>196</v>
      </c>
      <c r="G145" s="74">
        <v>818</v>
      </c>
      <c r="H145" s="74">
        <v>10.1</v>
      </c>
      <c r="I145" s="74">
        <v>2.4</v>
      </c>
      <c r="J145" s="74">
        <v>5.9</v>
      </c>
      <c r="K145" s="74">
        <v>1.1000000000000001</v>
      </c>
      <c r="L145" s="74">
        <v>0.43099999999999999</v>
      </c>
      <c r="M145" s="74">
        <v>0</v>
      </c>
      <c r="N145" s="74">
        <v>0.2</v>
      </c>
      <c r="O145" s="74">
        <v>0.2</v>
      </c>
      <c r="P145" s="74">
        <v>0</v>
      </c>
      <c r="Q145" s="74">
        <v>0</v>
      </c>
      <c r="R145" s="74">
        <v>0</v>
      </c>
      <c r="S145" s="74">
        <v>23.1</v>
      </c>
      <c r="T145" s="74">
        <v>0.8</v>
      </c>
      <c r="U145" s="74">
        <v>1.3</v>
      </c>
      <c r="V145" s="74">
        <v>61.7</v>
      </c>
      <c r="W145" s="74">
        <v>0.8</v>
      </c>
      <c r="X145" s="74">
        <v>29</v>
      </c>
      <c r="Y145" s="74">
        <v>11</v>
      </c>
      <c r="Z145" s="74">
        <v>0</v>
      </c>
      <c r="AA145" s="74">
        <v>3.3</v>
      </c>
      <c r="AB145" s="74">
        <v>1.37</v>
      </c>
      <c r="AC145" s="74">
        <v>0.08</v>
      </c>
      <c r="AD145" s="74">
        <v>0.04</v>
      </c>
      <c r="AE145" s="74">
        <v>6.7</v>
      </c>
      <c r="AF145" s="74">
        <v>14.3</v>
      </c>
      <c r="AG145" s="74">
        <v>4.4000000000000004</v>
      </c>
      <c r="AH145" s="74">
        <v>0.38</v>
      </c>
      <c r="AI145" s="74">
        <v>1.8</v>
      </c>
      <c r="AJ145" s="74">
        <v>0</v>
      </c>
      <c r="AK145" s="74">
        <v>5.6</v>
      </c>
      <c r="AL145" s="74">
        <v>2.2000000000000002</v>
      </c>
      <c r="AM145" s="74">
        <v>330</v>
      </c>
      <c r="AN145" s="74">
        <v>280</v>
      </c>
      <c r="AO145" s="74">
        <v>7.3</v>
      </c>
      <c r="AP145" s="74">
        <v>210</v>
      </c>
      <c r="AQ145" s="74">
        <v>34</v>
      </c>
      <c r="AR145" s="74">
        <v>1.8</v>
      </c>
      <c r="AS145" s="74">
        <v>1.5</v>
      </c>
      <c r="AT145" s="72"/>
      <c r="AU145" s="72"/>
      <c r="AV145" s="72"/>
    </row>
    <row r="146" spans="1:48" ht="15.6">
      <c r="A146" s="71">
        <v>141</v>
      </c>
      <c r="B146" s="72" t="s">
        <v>442</v>
      </c>
      <c r="C146" s="72" t="s">
        <v>275</v>
      </c>
      <c r="D146" s="72" t="s">
        <v>443</v>
      </c>
      <c r="E146" s="72" t="s">
        <v>444</v>
      </c>
      <c r="F146" s="74">
        <v>116</v>
      </c>
      <c r="G146" s="74">
        <v>488</v>
      </c>
      <c r="H146" s="74">
        <v>3.5</v>
      </c>
      <c r="I146" s="74">
        <v>1.3</v>
      </c>
      <c r="J146" s="74">
        <v>1.1000000000000001</v>
      </c>
      <c r="K146" s="74">
        <v>0.8</v>
      </c>
      <c r="L146" s="74">
        <v>0.8</v>
      </c>
      <c r="M146" s="74">
        <v>0.2</v>
      </c>
      <c r="N146" s="74">
        <v>0</v>
      </c>
      <c r="O146" s="74">
        <v>0</v>
      </c>
      <c r="P146" s="74">
        <v>0</v>
      </c>
      <c r="Q146" s="74">
        <v>0</v>
      </c>
      <c r="R146" s="74">
        <v>0</v>
      </c>
      <c r="S146" s="74">
        <v>21.1</v>
      </c>
      <c r="T146" s="74">
        <v>0.1</v>
      </c>
      <c r="U146" s="74">
        <v>0</v>
      </c>
      <c r="V146" s="74">
        <v>73.900000000000006</v>
      </c>
      <c r="W146" s="74">
        <v>0</v>
      </c>
      <c r="X146" s="74">
        <v>54</v>
      </c>
      <c r="Y146" s="74">
        <v>0</v>
      </c>
      <c r="Z146" s="74">
        <v>0</v>
      </c>
      <c r="AA146" s="74">
        <v>0</v>
      </c>
      <c r="AB146" s="74">
        <v>0.1</v>
      </c>
      <c r="AC146" s="74">
        <v>0.11</v>
      </c>
      <c r="AD146" s="74">
        <v>0.13</v>
      </c>
      <c r="AE146" s="74">
        <v>4</v>
      </c>
      <c r="AF146" s="74">
        <v>7.9</v>
      </c>
      <c r="AG146" s="74">
        <v>3.9</v>
      </c>
      <c r="AH146" s="74">
        <v>0.43</v>
      </c>
      <c r="AI146" s="74">
        <v>3</v>
      </c>
      <c r="AJ146" s="74">
        <v>0</v>
      </c>
      <c r="AK146" s="74">
        <v>16</v>
      </c>
      <c r="AL146" s="74">
        <v>1.1000000000000001</v>
      </c>
      <c r="AM146" s="74">
        <v>51</v>
      </c>
      <c r="AN146" s="74">
        <v>350</v>
      </c>
      <c r="AO146" s="74">
        <v>9</v>
      </c>
      <c r="AP146" s="74">
        <v>220</v>
      </c>
      <c r="AQ146" s="74">
        <v>24</v>
      </c>
      <c r="AR146" s="74">
        <v>3.7</v>
      </c>
      <c r="AS146" s="74">
        <v>2.8</v>
      </c>
      <c r="AT146" s="72"/>
      <c r="AU146" s="72"/>
      <c r="AV146" s="72"/>
    </row>
    <row r="147" spans="1:48" ht="15.6">
      <c r="A147" s="71">
        <v>144</v>
      </c>
      <c r="B147" s="72" t="s">
        <v>445</v>
      </c>
      <c r="C147" s="72" t="s">
        <v>275</v>
      </c>
      <c r="D147" s="72" t="s">
        <v>443</v>
      </c>
      <c r="E147" s="72" t="s">
        <v>444</v>
      </c>
      <c r="F147" s="74">
        <v>177</v>
      </c>
      <c r="G147" s="74">
        <v>740</v>
      </c>
      <c r="H147" s="74">
        <v>9.3000000000000007</v>
      </c>
      <c r="I147" s="74">
        <v>4.5</v>
      </c>
      <c r="J147" s="74">
        <v>2.5</v>
      </c>
      <c r="K147" s="74">
        <v>1</v>
      </c>
      <c r="L147" s="74">
        <v>1.01</v>
      </c>
      <c r="M147" s="74">
        <v>0.4</v>
      </c>
      <c r="N147" s="74">
        <v>0</v>
      </c>
      <c r="O147" s="74">
        <v>0</v>
      </c>
      <c r="P147" s="74">
        <v>0</v>
      </c>
      <c r="Q147" s="74">
        <v>0</v>
      </c>
      <c r="R147" s="74">
        <v>0</v>
      </c>
      <c r="S147" s="74">
        <v>23.3</v>
      </c>
      <c r="T147" s="74">
        <v>1</v>
      </c>
      <c r="U147" s="74">
        <v>0</v>
      </c>
      <c r="V147" s="74">
        <v>64.900000000000006</v>
      </c>
      <c r="W147" s="74">
        <v>0</v>
      </c>
      <c r="X147" s="74">
        <v>75</v>
      </c>
      <c r="Y147" s="74">
        <v>37</v>
      </c>
      <c r="Z147" s="74">
        <v>3</v>
      </c>
      <c r="AA147" s="74">
        <v>0</v>
      </c>
      <c r="AB147" s="74">
        <v>0.24</v>
      </c>
      <c r="AC147" s="74">
        <v>0.06</v>
      </c>
      <c r="AD147" s="74">
        <v>0.12</v>
      </c>
      <c r="AE147" s="74">
        <v>3.3</v>
      </c>
      <c r="AF147" s="74">
        <v>8.7100000000000009</v>
      </c>
      <c r="AG147" s="74">
        <v>4.3</v>
      </c>
      <c r="AH147" s="74">
        <v>0.26</v>
      </c>
      <c r="AI147" s="74">
        <v>2.4</v>
      </c>
      <c r="AJ147" s="74">
        <v>0</v>
      </c>
      <c r="AK147" s="74">
        <v>15</v>
      </c>
      <c r="AL147" s="74">
        <v>2.09</v>
      </c>
      <c r="AM147" s="74">
        <v>410</v>
      </c>
      <c r="AN147" s="74">
        <v>260</v>
      </c>
      <c r="AO147" s="74">
        <v>9.9</v>
      </c>
      <c r="AP147" s="74">
        <v>210</v>
      </c>
      <c r="AQ147" s="74">
        <v>25</v>
      </c>
      <c r="AR147" s="74">
        <v>4</v>
      </c>
      <c r="AS147" s="74">
        <v>3.1</v>
      </c>
      <c r="AT147" s="72"/>
      <c r="AU147" s="72"/>
      <c r="AV147" s="72"/>
    </row>
    <row r="148" spans="1:48" ht="15.6">
      <c r="A148" s="71">
        <v>145</v>
      </c>
      <c r="B148" s="72" t="s">
        <v>446</v>
      </c>
      <c r="C148" s="72" t="s">
        <v>275</v>
      </c>
      <c r="D148" s="72" t="s">
        <v>443</v>
      </c>
      <c r="E148" s="72" t="s">
        <v>444</v>
      </c>
      <c r="F148" s="74">
        <v>176</v>
      </c>
      <c r="G148" s="74">
        <v>737</v>
      </c>
      <c r="H148" s="74">
        <v>9.1999999999999993</v>
      </c>
      <c r="I148" s="74">
        <v>4.0999999999999996</v>
      </c>
      <c r="J148" s="74">
        <v>2.4</v>
      </c>
      <c r="K148" s="74">
        <v>2.4</v>
      </c>
      <c r="L148" s="74">
        <v>2.21</v>
      </c>
      <c r="M148" s="74">
        <v>0.2</v>
      </c>
      <c r="N148" s="74">
        <v>0</v>
      </c>
      <c r="O148" s="74">
        <v>0</v>
      </c>
      <c r="P148" s="74">
        <v>0</v>
      </c>
      <c r="Q148" s="74">
        <v>0</v>
      </c>
      <c r="R148" s="74">
        <v>0</v>
      </c>
      <c r="S148" s="74">
        <v>23.3</v>
      </c>
      <c r="T148" s="74">
        <v>1.1000000000000001</v>
      </c>
      <c r="U148" s="74">
        <v>0</v>
      </c>
      <c r="V148" s="74">
        <v>64.900000000000006</v>
      </c>
      <c r="W148" s="74">
        <v>0</v>
      </c>
      <c r="X148" s="74">
        <v>60</v>
      </c>
      <c r="Y148" s="74">
        <v>40</v>
      </c>
      <c r="Z148" s="74">
        <v>27</v>
      </c>
      <c r="AA148" s="74">
        <v>0</v>
      </c>
      <c r="AB148" s="74">
        <v>0.11</v>
      </c>
      <c r="AC148" s="74">
        <v>0.06</v>
      </c>
      <c r="AD148" s="74">
        <v>0.12</v>
      </c>
      <c r="AE148" s="74">
        <v>3.3</v>
      </c>
      <c r="AF148" s="74">
        <v>8.7100000000000009</v>
      </c>
      <c r="AG148" s="74">
        <v>4.3</v>
      </c>
      <c r="AH148" s="74">
        <v>0.26</v>
      </c>
      <c r="AI148" s="74">
        <v>2.4</v>
      </c>
      <c r="AJ148" s="74">
        <v>0</v>
      </c>
      <c r="AK148" s="74">
        <v>15</v>
      </c>
      <c r="AL148" s="74">
        <v>2.19</v>
      </c>
      <c r="AM148" s="74">
        <v>440</v>
      </c>
      <c r="AN148" s="74">
        <v>260</v>
      </c>
      <c r="AO148" s="74">
        <v>9.1</v>
      </c>
      <c r="AP148" s="74">
        <v>210</v>
      </c>
      <c r="AQ148" s="74">
        <v>25</v>
      </c>
      <c r="AR148" s="74">
        <v>4</v>
      </c>
      <c r="AS148" s="74">
        <v>3.1</v>
      </c>
      <c r="AT148" s="72"/>
      <c r="AU148" s="72"/>
      <c r="AV148" s="72"/>
    </row>
    <row r="149" spans="1:48" ht="15.6">
      <c r="A149" s="71">
        <v>143</v>
      </c>
      <c r="B149" s="72" t="s">
        <v>447</v>
      </c>
      <c r="C149" s="72" t="s">
        <v>275</v>
      </c>
      <c r="D149" s="72" t="s">
        <v>443</v>
      </c>
      <c r="E149" s="72" t="s">
        <v>444</v>
      </c>
      <c r="F149" s="74">
        <v>147</v>
      </c>
      <c r="G149" s="74">
        <v>620</v>
      </c>
      <c r="H149" s="74">
        <v>5.4</v>
      </c>
      <c r="I149" s="74">
        <v>2.2000000000000002</v>
      </c>
      <c r="J149" s="74">
        <v>1.5</v>
      </c>
      <c r="K149" s="74">
        <v>1.3</v>
      </c>
      <c r="L149" s="74">
        <v>1.3</v>
      </c>
      <c r="M149" s="74">
        <v>0.2</v>
      </c>
      <c r="N149" s="74">
        <v>0</v>
      </c>
      <c r="O149" s="74">
        <v>0</v>
      </c>
      <c r="P149" s="74">
        <v>0</v>
      </c>
      <c r="Q149" s="74">
        <v>0</v>
      </c>
      <c r="R149" s="74">
        <v>0</v>
      </c>
      <c r="S149" s="74">
        <v>24.7</v>
      </c>
      <c r="T149" s="74">
        <v>0.6</v>
      </c>
      <c r="U149" s="74">
        <v>0</v>
      </c>
      <c r="V149" s="74">
        <v>68.400000000000006</v>
      </c>
      <c r="W149" s="74">
        <v>0</v>
      </c>
      <c r="X149" s="74">
        <v>67</v>
      </c>
      <c r="Y149" s="74">
        <v>7</v>
      </c>
      <c r="Z149" s="74">
        <v>7</v>
      </c>
      <c r="AA149" s="74">
        <v>0</v>
      </c>
      <c r="AB149" s="74">
        <v>0.1</v>
      </c>
      <c r="AC149" s="74">
        <v>0.06</v>
      </c>
      <c r="AD149" s="74">
        <v>0.14000000000000001</v>
      </c>
      <c r="AE149" s="74">
        <v>3.9</v>
      </c>
      <c r="AF149" s="74">
        <v>8.6999999999999993</v>
      </c>
      <c r="AG149" s="74">
        <v>4.8</v>
      </c>
      <c r="AH149" s="74">
        <v>0.24</v>
      </c>
      <c r="AI149" s="74">
        <v>2.6</v>
      </c>
      <c r="AJ149" s="74">
        <v>0</v>
      </c>
      <c r="AK149" s="74">
        <v>17</v>
      </c>
      <c r="AL149" s="74">
        <v>1.5</v>
      </c>
      <c r="AM149" s="74">
        <v>220</v>
      </c>
      <c r="AN149" s="74">
        <v>300</v>
      </c>
      <c r="AO149" s="74">
        <v>10</v>
      </c>
      <c r="AP149" s="74">
        <v>230</v>
      </c>
      <c r="AQ149" s="74">
        <v>27</v>
      </c>
      <c r="AR149" s="74">
        <v>4.4000000000000004</v>
      </c>
      <c r="AS149" s="74">
        <v>3.4</v>
      </c>
      <c r="AT149" s="72"/>
      <c r="AU149" s="72"/>
      <c r="AV149" s="72"/>
    </row>
    <row r="150" spans="1:48" ht="15.6">
      <c r="A150" s="71">
        <v>836</v>
      </c>
      <c r="B150" s="72" t="s">
        <v>448</v>
      </c>
      <c r="C150" s="72" t="s">
        <v>218</v>
      </c>
      <c r="D150" s="72" t="s">
        <v>219</v>
      </c>
      <c r="E150" s="72" t="s">
        <v>220</v>
      </c>
      <c r="F150" s="74">
        <v>152</v>
      </c>
      <c r="G150" s="74">
        <v>636</v>
      </c>
      <c r="H150" s="74">
        <v>8.1</v>
      </c>
      <c r="I150" s="74">
        <v>1.4</v>
      </c>
      <c r="J150" s="74">
        <v>5.3</v>
      </c>
      <c r="K150" s="74">
        <v>0.8</v>
      </c>
      <c r="L150" s="74">
        <v>0.33500000000000002</v>
      </c>
      <c r="M150" s="74">
        <v>0</v>
      </c>
      <c r="N150" s="74">
        <v>0.4</v>
      </c>
      <c r="O150" s="74">
        <v>0.2</v>
      </c>
      <c r="P150" s="74">
        <v>0</v>
      </c>
      <c r="Q150" s="74">
        <v>0.2</v>
      </c>
      <c r="R150" s="74">
        <v>0</v>
      </c>
      <c r="S150" s="74">
        <v>17.100000000000001</v>
      </c>
      <c r="T150" s="74">
        <v>0.9</v>
      </c>
      <c r="U150" s="74">
        <v>1.1000000000000001</v>
      </c>
      <c r="V150" s="74">
        <v>70.400000000000006</v>
      </c>
      <c r="W150" s="74">
        <v>0.5</v>
      </c>
      <c r="X150" s="74">
        <v>43</v>
      </c>
      <c r="Y150" s="74">
        <v>0</v>
      </c>
      <c r="Z150" s="74">
        <v>0</v>
      </c>
      <c r="AA150" s="74">
        <v>1.1000000000000001</v>
      </c>
      <c r="AB150" s="74">
        <v>0.83</v>
      </c>
      <c r="AC150" s="74">
        <v>0.1</v>
      </c>
      <c r="AD150" s="74">
        <v>0.04</v>
      </c>
      <c r="AE150" s="74">
        <v>3.5</v>
      </c>
      <c r="AF150" s="74">
        <v>7.08</v>
      </c>
      <c r="AG150" s="74">
        <v>3.16</v>
      </c>
      <c r="AH150" s="74">
        <v>0.41</v>
      </c>
      <c r="AI150" s="74">
        <v>1.2</v>
      </c>
      <c r="AJ150" s="74">
        <v>0.2</v>
      </c>
      <c r="AK150" s="74">
        <v>11</v>
      </c>
      <c r="AL150" s="74">
        <v>2.0099999999999998</v>
      </c>
      <c r="AM150" s="74">
        <v>350</v>
      </c>
      <c r="AN150" s="74">
        <v>340</v>
      </c>
      <c r="AO150" s="74">
        <v>7.8</v>
      </c>
      <c r="AP150" s="74">
        <v>230</v>
      </c>
      <c r="AQ150" s="74">
        <v>30</v>
      </c>
      <c r="AR150" s="74">
        <v>0.6</v>
      </c>
      <c r="AS150" s="74">
        <v>0.9</v>
      </c>
      <c r="AT150" s="72"/>
      <c r="AU150" s="72"/>
      <c r="AV150" s="72"/>
    </row>
    <row r="151" spans="1:48" ht="15.6">
      <c r="A151" s="71">
        <v>1145</v>
      </c>
      <c r="B151" s="72" t="s">
        <v>449</v>
      </c>
      <c r="C151" s="72" t="s">
        <v>275</v>
      </c>
      <c r="D151" s="72" t="s">
        <v>443</v>
      </c>
      <c r="E151" s="72" t="s">
        <v>444</v>
      </c>
      <c r="F151" s="74">
        <v>203</v>
      </c>
      <c r="G151" s="74">
        <v>843</v>
      </c>
      <c r="H151" s="74">
        <v>14.2</v>
      </c>
      <c r="I151" s="74">
        <v>6.8</v>
      </c>
      <c r="J151" s="74">
        <v>3.9</v>
      </c>
      <c r="K151" s="74">
        <v>1.2</v>
      </c>
      <c r="L151" s="74">
        <v>1.08</v>
      </c>
      <c r="M151" s="74">
        <v>0.3</v>
      </c>
      <c r="N151" s="74">
        <v>0.7</v>
      </c>
      <c r="O151" s="74">
        <v>0.6</v>
      </c>
      <c r="P151" s="74">
        <v>0</v>
      </c>
      <c r="Q151" s="74">
        <v>0.1</v>
      </c>
      <c r="R151" s="74">
        <v>0.9</v>
      </c>
      <c r="S151" s="74">
        <v>16.7</v>
      </c>
      <c r="T151" s="74">
        <v>0.6</v>
      </c>
      <c r="U151" s="74">
        <v>0</v>
      </c>
      <c r="V151" s="74">
        <v>64.3</v>
      </c>
      <c r="W151" s="74">
        <v>1.1000000000000001</v>
      </c>
      <c r="X151" s="74">
        <v>72</v>
      </c>
      <c r="Y151" s="74">
        <v>130</v>
      </c>
      <c r="Z151" s="74">
        <v>437</v>
      </c>
      <c r="AA151" s="74">
        <v>0.5</v>
      </c>
      <c r="AB151" s="74">
        <v>1.21</v>
      </c>
      <c r="AC151" s="74">
        <v>0.59</v>
      </c>
      <c r="AD151" s="74">
        <v>0.21</v>
      </c>
      <c r="AE151" s="74">
        <v>5.7</v>
      </c>
      <c r="AF151" s="74">
        <v>9.4600000000000009</v>
      </c>
      <c r="AG151" s="74">
        <v>3.71</v>
      </c>
      <c r="AH151" s="74">
        <v>0.39</v>
      </c>
      <c r="AI151" s="74">
        <v>0.77</v>
      </c>
      <c r="AJ151" s="74">
        <v>41.5</v>
      </c>
      <c r="AK151" s="74">
        <v>25</v>
      </c>
      <c r="AL151" s="74">
        <v>1.64</v>
      </c>
      <c r="AM151" s="74">
        <v>250</v>
      </c>
      <c r="AN151" s="74">
        <v>460</v>
      </c>
      <c r="AO151" s="74">
        <v>43</v>
      </c>
      <c r="AP151" s="74">
        <v>150</v>
      </c>
      <c r="AQ151" s="74">
        <v>27</v>
      </c>
      <c r="AR151" s="74">
        <v>1.1000000000000001</v>
      </c>
      <c r="AS151" s="74">
        <v>2.2000000000000002</v>
      </c>
      <c r="AT151" s="72"/>
      <c r="AU151" s="72"/>
      <c r="AV151" s="72"/>
    </row>
    <row r="152" spans="1:48" ht="15.6">
      <c r="A152" s="71">
        <v>217</v>
      </c>
      <c r="B152" s="72" t="s">
        <v>450</v>
      </c>
      <c r="C152" s="72" t="s">
        <v>275</v>
      </c>
      <c r="D152" s="72" t="s">
        <v>443</v>
      </c>
      <c r="E152" s="72" t="s">
        <v>444</v>
      </c>
      <c r="F152" s="74">
        <v>122</v>
      </c>
      <c r="G152" s="74">
        <v>514</v>
      </c>
      <c r="H152" s="74">
        <v>4.3</v>
      </c>
      <c r="I152" s="74">
        <v>1.8</v>
      </c>
      <c r="J152" s="74">
        <v>1.8</v>
      </c>
      <c r="K152" s="74">
        <v>0.2</v>
      </c>
      <c r="L152" s="74">
        <v>0.1</v>
      </c>
      <c r="M152" s="74">
        <v>0.2</v>
      </c>
      <c r="N152" s="74">
        <v>0</v>
      </c>
      <c r="O152" s="74">
        <v>0</v>
      </c>
      <c r="P152" s="74">
        <v>0</v>
      </c>
      <c r="Q152" s="74">
        <v>0</v>
      </c>
      <c r="R152" s="74">
        <v>0</v>
      </c>
      <c r="S152" s="74">
        <v>20.9</v>
      </c>
      <c r="T152" s="74">
        <v>0.2</v>
      </c>
      <c r="U152" s="74">
        <v>0</v>
      </c>
      <c r="V152" s="74">
        <v>72.900000000000006</v>
      </c>
      <c r="W152" s="74">
        <v>0</v>
      </c>
      <c r="X152" s="74">
        <v>61</v>
      </c>
      <c r="Y152" s="74">
        <v>0</v>
      </c>
      <c r="Z152" s="74">
        <v>0</v>
      </c>
      <c r="AA152" s="74">
        <v>0.5</v>
      </c>
      <c r="AB152" s="74">
        <v>0.04</v>
      </c>
      <c r="AC152" s="74">
        <v>0.1</v>
      </c>
      <c r="AD152" s="74">
        <v>0.16</v>
      </c>
      <c r="AE152" s="74">
        <v>4.5999999999999996</v>
      </c>
      <c r="AF152" s="74">
        <v>9.1</v>
      </c>
      <c r="AG152" s="74">
        <v>4.5</v>
      </c>
      <c r="AH152" s="74">
        <v>0.51</v>
      </c>
      <c r="AI152" s="74">
        <v>2</v>
      </c>
      <c r="AJ152" s="74">
        <v>0</v>
      </c>
      <c r="AK152" s="74">
        <v>16</v>
      </c>
      <c r="AL152" s="74">
        <v>1.1000000000000001</v>
      </c>
      <c r="AM152" s="74">
        <v>60</v>
      </c>
      <c r="AN152" s="74">
        <v>370</v>
      </c>
      <c r="AO152" s="74">
        <v>9</v>
      </c>
      <c r="AP152" s="74">
        <v>170</v>
      </c>
      <c r="AQ152" s="74">
        <v>23</v>
      </c>
      <c r="AR152" s="74">
        <v>1.4</v>
      </c>
      <c r="AS152" s="74">
        <v>3.6</v>
      </c>
      <c r="AT152" s="72"/>
      <c r="AU152" s="72"/>
      <c r="AV152" s="72"/>
    </row>
    <row r="153" spans="1:48" ht="15.6">
      <c r="A153" s="71">
        <v>219</v>
      </c>
      <c r="B153" s="72" t="s">
        <v>451</v>
      </c>
      <c r="C153" s="72" t="s">
        <v>275</v>
      </c>
      <c r="D153" s="72" t="s">
        <v>443</v>
      </c>
      <c r="E153" s="72" t="s">
        <v>444</v>
      </c>
      <c r="F153" s="74">
        <v>201</v>
      </c>
      <c r="G153" s="74">
        <v>839</v>
      </c>
      <c r="H153" s="74">
        <v>11.5</v>
      </c>
      <c r="I153" s="74">
        <v>5.8</v>
      </c>
      <c r="J153" s="74">
        <v>3.6</v>
      </c>
      <c r="K153" s="74">
        <v>0.4</v>
      </c>
      <c r="L153" s="74">
        <v>0.27600000000000002</v>
      </c>
      <c r="M153" s="74">
        <v>0.5</v>
      </c>
      <c r="N153" s="74">
        <v>0.1</v>
      </c>
      <c r="O153" s="74">
        <v>0.1</v>
      </c>
      <c r="P153" s="74">
        <v>0</v>
      </c>
      <c r="Q153" s="74">
        <v>0</v>
      </c>
      <c r="R153" s="74">
        <v>0</v>
      </c>
      <c r="S153" s="74">
        <v>24.2</v>
      </c>
      <c r="T153" s="74">
        <v>1.3</v>
      </c>
      <c r="U153" s="74">
        <v>0</v>
      </c>
      <c r="V153" s="74">
        <v>60.9</v>
      </c>
      <c r="W153" s="74">
        <v>0</v>
      </c>
      <c r="X153" s="74">
        <v>89</v>
      </c>
      <c r="Y153" s="74">
        <v>45</v>
      </c>
      <c r="Z153" s="74">
        <v>4</v>
      </c>
      <c r="AA153" s="74">
        <v>0.5</v>
      </c>
      <c r="AB153" s="74">
        <v>0.21</v>
      </c>
      <c r="AC153" s="74">
        <v>0.06</v>
      </c>
      <c r="AD153" s="74">
        <v>0.16</v>
      </c>
      <c r="AE153" s="74">
        <v>4</v>
      </c>
      <c r="AF153" s="74">
        <v>10.5</v>
      </c>
      <c r="AG153" s="74">
        <v>5.21</v>
      </c>
      <c r="AH153" s="74">
        <v>0.33</v>
      </c>
      <c r="AI153" s="74">
        <v>1.7</v>
      </c>
      <c r="AJ153" s="74">
        <v>0</v>
      </c>
      <c r="AK153" s="74">
        <v>15</v>
      </c>
      <c r="AL153" s="74">
        <v>2.41</v>
      </c>
      <c r="AM153" s="74">
        <v>520</v>
      </c>
      <c r="AN153" s="74">
        <v>290</v>
      </c>
      <c r="AO153" s="74">
        <v>11</v>
      </c>
      <c r="AP153" s="74">
        <v>170</v>
      </c>
      <c r="AQ153" s="74">
        <v>26</v>
      </c>
      <c r="AR153" s="74">
        <v>1.6</v>
      </c>
      <c r="AS153" s="74">
        <v>4.2</v>
      </c>
      <c r="AT153" s="72"/>
      <c r="AU153" s="72"/>
      <c r="AV153" s="72"/>
    </row>
    <row r="154" spans="1:48" ht="15.6">
      <c r="A154" s="71">
        <v>220</v>
      </c>
      <c r="B154" s="72" t="s">
        <v>452</v>
      </c>
      <c r="C154" s="72" t="s">
        <v>275</v>
      </c>
      <c r="D154" s="72" t="s">
        <v>443</v>
      </c>
      <c r="E154" s="72" t="s">
        <v>444</v>
      </c>
      <c r="F154" s="74">
        <v>183</v>
      </c>
      <c r="G154" s="74">
        <v>767</v>
      </c>
      <c r="H154" s="74">
        <v>7.5</v>
      </c>
      <c r="I154" s="74">
        <v>3.5</v>
      </c>
      <c r="J154" s="74">
        <v>2.9</v>
      </c>
      <c r="K154" s="74">
        <v>0.3</v>
      </c>
      <c r="L154" s="74">
        <v>0.1</v>
      </c>
      <c r="M154" s="74">
        <v>0.4</v>
      </c>
      <c r="N154" s="74">
        <v>0</v>
      </c>
      <c r="O154" s="74">
        <v>0</v>
      </c>
      <c r="P154" s="74">
        <v>0</v>
      </c>
      <c r="Q154" s="74">
        <v>0</v>
      </c>
      <c r="R154" s="74">
        <v>0</v>
      </c>
      <c r="S154" s="74">
        <v>28.8</v>
      </c>
      <c r="T154" s="74">
        <v>0.5</v>
      </c>
      <c r="U154" s="74">
        <v>0</v>
      </c>
      <c r="V154" s="74">
        <v>61.8</v>
      </c>
      <c r="W154" s="74">
        <v>0</v>
      </c>
      <c r="X154" s="74">
        <v>89</v>
      </c>
      <c r="Y154" s="74">
        <v>0</v>
      </c>
      <c r="Z154" s="74">
        <v>0</v>
      </c>
      <c r="AA154" s="74">
        <v>0.7</v>
      </c>
      <c r="AB154" s="74">
        <v>0.03</v>
      </c>
      <c r="AC154" s="74">
        <v>0.1</v>
      </c>
      <c r="AD154" s="74">
        <v>0.2</v>
      </c>
      <c r="AE154" s="74">
        <v>5.0999999999999996</v>
      </c>
      <c r="AF154" s="74">
        <v>11</v>
      </c>
      <c r="AG154" s="74">
        <v>6.1</v>
      </c>
      <c r="AH154" s="74">
        <v>0.53</v>
      </c>
      <c r="AI154" s="74">
        <v>2</v>
      </c>
      <c r="AJ154" s="74">
        <v>0</v>
      </c>
      <c r="AK154" s="74">
        <v>18</v>
      </c>
      <c r="AL154" s="74">
        <v>1.9</v>
      </c>
      <c r="AM154" s="74">
        <v>210</v>
      </c>
      <c r="AN154" s="74">
        <v>430</v>
      </c>
      <c r="AO154" s="74">
        <v>13</v>
      </c>
      <c r="AP154" s="74">
        <v>200</v>
      </c>
      <c r="AQ154" s="74">
        <v>29</v>
      </c>
      <c r="AR154" s="74">
        <v>1.9</v>
      </c>
      <c r="AS154" s="74">
        <v>5</v>
      </c>
      <c r="AT154" s="72"/>
      <c r="AU154" s="72">
        <v>1</v>
      </c>
      <c r="AV154" s="72"/>
    </row>
    <row r="155" spans="1:48" ht="15.6">
      <c r="A155" s="71">
        <v>218</v>
      </c>
      <c r="B155" s="72" t="s">
        <v>453</v>
      </c>
      <c r="C155" s="72" t="s">
        <v>275</v>
      </c>
      <c r="D155" s="72" t="s">
        <v>443</v>
      </c>
      <c r="E155" s="72" t="s">
        <v>444</v>
      </c>
      <c r="F155" s="74">
        <v>163</v>
      </c>
      <c r="G155" s="74">
        <v>686</v>
      </c>
      <c r="H155" s="74">
        <v>6.4</v>
      </c>
      <c r="I155" s="74">
        <v>2.7</v>
      </c>
      <c r="J155" s="74">
        <v>2.7</v>
      </c>
      <c r="K155" s="74">
        <v>0.4</v>
      </c>
      <c r="L155" s="74">
        <v>0.1</v>
      </c>
      <c r="M155" s="74">
        <v>0.3</v>
      </c>
      <c r="N155" s="74">
        <v>0</v>
      </c>
      <c r="O155" s="74">
        <v>0</v>
      </c>
      <c r="P155" s="74">
        <v>0</v>
      </c>
      <c r="Q155" s="74">
        <v>0</v>
      </c>
      <c r="R155" s="74">
        <v>0</v>
      </c>
      <c r="S155" s="74">
        <v>26.4</v>
      </c>
      <c r="T155" s="74">
        <v>0.5</v>
      </c>
      <c r="U155" s="74">
        <v>0</v>
      </c>
      <c r="V155" s="74">
        <v>65.400000000000006</v>
      </c>
      <c r="W155" s="74">
        <v>0</v>
      </c>
      <c r="X155" s="74">
        <v>81</v>
      </c>
      <c r="Y155" s="74">
        <v>0</v>
      </c>
      <c r="Z155" s="74">
        <v>0</v>
      </c>
      <c r="AA155" s="74">
        <v>0.6</v>
      </c>
      <c r="AB155" s="74">
        <v>0.03</v>
      </c>
      <c r="AC155" s="74">
        <v>0.1</v>
      </c>
      <c r="AD155" s="74">
        <v>0.18</v>
      </c>
      <c r="AE155" s="74">
        <v>5.4</v>
      </c>
      <c r="AF155" s="74">
        <v>11</v>
      </c>
      <c r="AG155" s="74">
        <v>5.6</v>
      </c>
      <c r="AH155" s="74">
        <v>0.52</v>
      </c>
      <c r="AI155" s="74">
        <v>2</v>
      </c>
      <c r="AJ155" s="74">
        <v>0</v>
      </c>
      <c r="AK155" s="74">
        <v>18</v>
      </c>
      <c r="AL155" s="74">
        <v>1.8</v>
      </c>
      <c r="AM155" s="74">
        <v>190</v>
      </c>
      <c r="AN155" s="74">
        <v>390</v>
      </c>
      <c r="AO155" s="74">
        <v>11</v>
      </c>
      <c r="AP155" s="74">
        <v>180</v>
      </c>
      <c r="AQ155" s="74">
        <v>27</v>
      </c>
      <c r="AR155" s="74">
        <v>1.7</v>
      </c>
      <c r="AS155" s="74">
        <v>4.5999999999999996</v>
      </c>
      <c r="AT155" s="72"/>
      <c r="AU155" s="72">
        <v>2</v>
      </c>
      <c r="AV155" s="72"/>
    </row>
    <row r="156" spans="1:48" ht="15.6">
      <c r="A156" s="71">
        <v>1139</v>
      </c>
      <c r="B156" s="72" t="s">
        <v>454</v>
      </c>
      <c r="C156" s="72" t="s">
        <v>232</v>
      </c>
      <c r="D156" s="72" t="s">
        <v>233</v>
      </c>
      <c r="E156" s="72" t="s">
        <v>234</v>
      </c>
      <c r="F156" s="74">
        <v>226</v>
      </c>
      <c r="G156" s="74">
        <v>941</v>
      </c>
      <c r="H156" s="74">
        <v>16.5</v>
      </c>
      <c r="I156" s="74">
        <v>8.8000000000000007</v>
      </c>
      <c r="J156" s="74">
        <v>4.4000000000000004</v>
      </c>
      <c r="K156" s="74">
        <v>0.6</v>
      </c>
      <c r="L156" s="74">
        <v>0.41799999999999998</v>
      </c>
      <c r="M156" s="74">
        <v>0.7</v>
      </c>
      <c r="N156" s="74">
        <v>1.6</v>
      </c>
      <c r="O156" s="74">
        <v>1</v>
      </c>
      <c r="P156" s="74">
        <v>0</v>
      </c>
      <c r="Q156" s="74">
        <v>0.6</v>
      </c>
      <c r="R156" s="74">
        <v>0.5</v>
      </c>
      <c r="S156" s="74">
        <v>16.899999999999999</v>
      </c>
      <c r="T156" s="74">
        <v>0.7</v>
      </c>
      <c r="U156" s="74">
        <v>0</v>
      </c>
      <c r="V156" s="74">
        <v>61.4</v>
      </c>
      <c r="W156" s="74">
        <v>0.9</v>
      </c>
      <c r="X156" s="74">
        <v>85</v>
      </c>
      <c r="Y156" s="74">
        <v>91</v>
      </c>
      <c r="Z156" s="74">
        <v>11</v>
      </c>
      <c r="AA156" s="74">
        <v>0.5</v>
      </c>
      <c r="AB156" s="74">
        <v>0.47</v>
      </c>
      <c r="AC156" s="74">
        <v>0.09</v>
      </c>
      <c r="AD156" s="74">
        <v>0.15</v>
      </c>
      <c r="AE156" s="74">
        <v>3.7</v>
      </c>
      <c r="AF156" s="74">
        <v>7.37</v>
      </c>
      <c r="AG156" s="74">
        <v>3.63</v>
      </c>
      <c r="AH156" s="74">
        <v>0.42</v>
      </c>
      <c r="AI156" s="74">
        <v>1.6</v>
      </c>
      <c r="AJ156" s="74">
        <v>10.3</v>
      </c>
      <c r="AK156" s="74">
        <v>14</v>
      </c>
      <c r="AL156" s="74">
        <v>1.55</v>
      </c>
      <c r="AM156" s="74">
        <v>260</v>
      </c>
      <c r="AN156" s="74">
        <v>340</v>
      </c>
      <c r="AO156" s="74">
        <v>24</v>
      </c>
      <c r="AP156" s="74">
        <v>150</v>
      </c>
      <c r="AQ156" s="74">
        <v>22</v>
      </c>
      <c r="AR156" s="74">
        <v>1.3</v>
      </c>
      <c r="AS156" s="74">
        <v>2.9</v>
      </c>
      <c r="AT156" s="72"/>
      <c r="AU156" s="72"/>
      <c r="AV156" s="72"/>
    </row>
    <row r="157" spans="1:48" ht="15.6">
      <c r="A157" s="71">
        <v>1138</v>
      </c>
      <c r="B157" s="72" t="s">
        <v>455</v>
      </c>
      <c r="C157" s="72" t="s">
        <v>232</v>
      </c>
      <c r="D157" s="72" t="s">
        <v>233</v>
      </c>
      <c r="E157" s="72" t="s">
        <v>234</v>
      </c>
      <c r="F157" s="74">
        <v>368</v>
      </c>
      <c r="G157" s="74">
        <v>1520</v>
      </c>
      <c r="H157" s="74">
        <v>33.299999999999997</v>
      </c>
      <c r="I157" s="74">
        <v>18.399999999999999</v>
      </c>
      <c r="J157" s="74">
        <v>8.3000000000000007</v>
      </c>
      <c r="K157" s="74">
        <v>1</v>
      </c>
      <c r="L157" s="74">
        <v>0.82199999999999995</v>
      </c>
      <c r="M157" s="74">
        <v>1.3</v>
      </c>
      <c r="N157" s="74">
        <v>0.9</v>
      </c>
      <c r="O157" s="74">
        <v>0.9</v>
      </c>
      <c r="P157" s="74">
        <v>0</v>
      </c>
      <c r="Q157" s="74">
        <v>0</v>
      </c>
      <c r="R157" s="74">
        <v>0.1</v>
      </c>
      <c r="S157" s="74">
        <v>16</v>
      </c>
      <c r="T157" s="74">
        <v>1.5</v>
      </c>
      <c r="U157" s="74">
        <v>0</v>
      </c>
      <c r="V157" s="74">
        <v>47</v>
      </c>
      <c r="W157" s="74">
        <v>0</v>
      </c>
      <c r="X157" s="74">
        <v>126</v>
      </c>
      <c r="Y157" s="74">
        <v>247</v>
      </c>
      <c r="Z157" s="74">
        <v>55</v>
      </c>
      <c r="AA157" s="74">
        <v>0.6</v>
      </c>
      <c r="AB157" s="74">
        <v>0.94</v>
      </c>
      <c r="AC157" s="74">
        <v>0.08</v>
      </c>
      <c r="AD157" s="74">
        <v>0.15</v>
      </c>
      <c r="AE157" s="74">
        <v>3.5</v>
      </c>
      <c r="AF157" s="74">
        <v>6.91</v>
      </c>
      <c r="AG157" s="74">
        <v>3.43</v>
      </c>
      <c r="AH157" s="74">
        <v>0.39</v>
      </c>
      <c r="AI157" s="74">
        <v>1.5</v>
      </c>
      <c r="AJ157" s="74">
        <v>0.1</v>
      </c>
      <c r="AK157" s="74">
        <v>12</v>
      </c>
      <c r="AL157" s="74">
        <v>2.2000000000000002</v>
      </c>
      <c r="AM157" s="74">
        <v>570</v>
      </c>
      <c r="AN157" s="74">
        <v>300</v>
      </c>
      <c r="AO157" s="74">
        <v>23</v>
      </c>
      <c r="AP157" s="74">
        <v>140</v>
      </c>
      <c r="AQ157" s="74">
        <v>22</v>
      </c>
      <c r="AR157" s="74">
        <v>1.2</v>
      </c>
      <c r="AS157" s="74">
        <v>2.8</v>
      </c>
      <c r="AT157" s="72"/>
      <c r="AU157" s="72"/>
      <c r="AV157" s="72"/>
    </row>
    <row r="158" spans="1:48" ht="15.6">
      <c r="A158" s="71">
        <v>1137</v>
      </c>
      <c r="B158" s="72" t="s">
        <v>456</v>
      </c>
      <c r="C158" s="72" t="s">
        <v>232</v>
      </c>
      <c r="D158" s="72" t="s">
        <v>233</v>
      </c>
      <c r="E158" s="72" t="s">
        <v>234</v>
      </c>
      <c r="F158" s="74">
        <v>363</v>
      </c>
      <c r="G158" s="74">
        <v>1500</v>
      </c>
      <c r="H158" s="74">
        <v>32.799999999999997</v>
      </c>
      <c r="I158" s="74">
        <v>16.600000000000001</v>
      </c>
      <c r="J158" s="74">
        <v>7.8</v>
      </c>
      <c r="K158" s="74">
        <v>7</v>
      </c>
      <c r="L158" s="74">
        <v>6.22</v>
      </c>
      <c r="M158" s="74">
        <v>0.3</v>
      </c>
      <c r="N158" s="74">
        <v>0.8</v>
      </c>
      <c r="O158" s="74">
        <v>0.8</v>
      </c>
      <c r="P158" s="74">
        <v>0</v>
      </c>
      <c r="Q158" s="74">
        <v>0</v>
      </c>
      <c r="R158" s="74">
        <v>0.1</v>
      </c>
      <c r="S158" s="74">
        <v>16</v>
      </c>
      <c r="T158" s="74">
        <v>1.8</v>
      </c>
      <c r="U158" s="74">
        <v>0</v>
      </c>
      <c r="V158" s="74">
        <v>47</v>
      </c>
      <c r="W158" s="74">
        <v>0</v>
      </c>
      <c r="X158" s="74">
        <v>58</v>
      </c>
      <c r="Y158" s="74">
        <v>257</v>
      </c>
      <c r="Z158" s="74">
        <v>160</v>
      </c>
      <c r="AA158" s="74">
        <v>0.5</v>
      </c>
      <c r="AB158" s="74">
        <v>0.35</v>
      </c>
      <c r="AC158" s="74">
        <v>0.08</v>
      </c>
      <c r="AD158" s="74">
        <v>0.15</v>
      </c>
      <c r="AE158" s="74">
        <v>3.5</v>
      </c>
      <c r="AF158" s="74">
        <v>6.91</v>
      </c>
      <c r="AG158" s="74">
        <v>3.43</v>
      </c>
      <c r="AH158" s="74">
        <v>0.38</v>
      </c>
      <c r="AI158" s="74">
        <v>1.5</v>
      </c>
      <c r="AJ158" s="74">
        <v>0.1</v>
      </c>
      <c r="AK158" s="74">
        <v>12</v>
      </c>
      <c r="AL158" s="74">
        <v>2.61</v>
      </c>
      <c r="AM158" s="74">
        <v>710</v>
      </c>
      <c r="AN158" s="74">
        <v>300</v>
      </c>
      <c r="AO158" s="74">
        <v>19</v>
      </c>
      <c r="AP158" s="74">
        <v>140</v>
      </c>
      <c r="AQ158" s="74">
        <v>21</v>
      </c>
      <c r="AR158" s="74">
        <v>1.3</v>
      </c>
      <c r="AS158" s="74">
        <v>2.8</v>
      </c>
      <c r="AT158" s="72"/>
      <c r="AU158" s="72"/>
      <c r="AV158" s="72"/>
    </row>
    <row r="159" spans="1:48" ht="15.6">
      <c r="A159" s="71">
        <v>1135</v>
      </c>
      <c r="B159" s="72" t="s">
        <v>457</v>
      </c>
      <c r="C159" s="72" t="s">
        <v>232</v>
      </c>
      <c r="D159" s="72" t="s">
        <v>233</v>
      </c>
      <c r="E159" s="72" t="s">
        <v>234</v>
      </c>
      <c r="F159" s="74">
        <v>227</v>
      </c>
      <c r="G159" s="74">
        <v>947</v>
      </c>
      <c r="H159" s="74">
        <v>14.5</v>
      </c>
      <c r="I159" s="74">
        <v>4.5999999999999996</v>
      </c>
      <c r="J159" s="74">
        <v>7.7</v>
      </c>
      <c r="K159" s="74">
        <v>1.2</v>
      </c>
      <c r="L159" s="74">
        <v>1.05</v>
      </c>
      <c r="M159" s="74">
        <v>0.3</v>
      </c>
      <c r="N159" s="74">
        <v>0.5</v>
      </c>
      <c r="O159" s="74">
        <v>0.3</v>
      </c>
      <c r="P159" s="74">
        <v>0</v>
      </c>
      <c r="Q159" s="74">
        <v>0.2</v>
      </c>
      <c r="R159" s="74">
        <v>0.3</v>
      </c>
      <c r="S159" s="74">
        <v>23.5</v>
      </c>
      <c r="T159" s="74">
        <v>1</v>
      </c>
      <c r="U159" s="74">
        <v>0</v>
      </c>
      <c r="V159" s="74">
        <v>58.3</v>
      </c>
      <c r="W159" s="74">
        <v>0</v>
      </c>
      <c r="X159" s="74">
        <v>76</v>
      </c>
      <c r="Y159" s="74">
        <v>1</v>
      </c>
      <c r="Z159" s="74">
        <v>1</v>
      </c>
      <c r="AA159" s="74">
        <v>0.6</v>
      </c>
      <c r="AB159" s="74">
        <v>0.15</v>
      </c>
      <c r="AC159" s="74">
        <v>0.12</v>
      </c>
      <c r="AD159" s="74">
        <v>0.18</v>
      </c>
      <c r="AE159" s="74">
        <v>5.2</v>
      </c>
      <c r="AF159" s="74">
        <v>10.199999999999999</v>
      </c>
      <c r="AG159" s="74">
        <v>5.05</v>
      </c>
      <c r="AH159" s="74">
        <v>0.57999999999999996</v>
      </c>
      <c r="AI159" s="74">
        <v>2.2000000000000002</v>
      </c>
      <c r="AJ159" s="74">
        <v>0.5</v>
      </c>
      <c r="AK159" s="74">
        <v>18</v>
      </c>
      <c r="AL159" s="74">
        <v>2.0099999999999998</v>
      </c>
      <c r="AM159" s="74">
        <v>370</v>
      </c>
      <c r="AN159" s="74">
        <v>430</v>
      </c>
      <c r="AO159" s="74">
        <v>13</v>
      </c>
      <c r="AP159" s="74">
        <v>190</v>
      </c>
      <c r="AQ159" s="74">
        <v>30</v>
      </c>
      <c r="AR159" s="74">
        <v>1.8</v>
      </c>
      <c r="AS159" s="74">
        <v>4.0999999999999996</v>
      </c>
      <c r="AT159" s="72"/>
      <c r="AU159" s="72"/>
      <c r="AV159" s="72"/>
    </row>
    <row r="160" spans="1:48" ht="15.6">
      <c r="A160" s="71">
        <v>1136</v>
      </c>
      <c r="B160" s="72" t="s">
        <v>458</v>
      </c>
      <c r="C160" s="72" t="s">
        <v>232</v>
      </c>
      <c r="D160" s="72" t="s">
        <v>233</v>
      </c>
      <c r="E160" s="72" t="s">
        <v>234</v>
      </c>
      <c r="F160" s="74">
        <v>199</v>
      </c>
      <c r="G160" s="74">
        <v>830</v>
      </c>
      <c r="H160" s="74">
        <v>11.1</v>
      </c>
      <c r="I160" s="74">
        <v>5.6</v>
      </c>
      <c r="J160" s="74">
        <v>3.5</v>
      </c>
      <c r="K160" s="74">
        <v>0.4</v>
      </c>
      <c r="L160" s="74">
        <v>0.27800000000000002</v>
      </c>
      <c r="M160" s="74">
        <v>0.5</v>
      </c>
      <c r="N160" s="74">
        <v>0.6</v>
      </c>
      <c r="O160" s="74">
        <v>0.4</v>
      </c>
      <c r="P160" s="74">
        <v>0</v>
      </c>
      <c r="Q160" s="74">
        <v>0.2</v>
      </c>
      <c r="R160" s="74">
        <v>0.3</v>
      </c>
      <c r="S160" s="74">
        <v>23.9</v>
      </c>
      <c r="T160" s="74">
        <v>1.1000000000000001</v>
      </c>
      <c r="U160" s="74">
        <v>0</v>
      </c>
      <c r="V160" s="74">
        <v>61</v>
      </c>
      <c r="W160" s="74">
        <v>0</v>
      </c>
      <c r="X160" s="74">
        <v>87</v>
      </c>
      <c r="Y160" s="74">
        <v>43</v>
      </c>
      <c r="Z160" s="74">
        <v>4</v>
      </c>
      <c r="AA160" s="74">
        <v>0.6</v>
      </c>
      <c r="AB160" s="74">
        <v>0.21</v>
      </c>
      <c r="AC160" s="74">
        <v>0.12</v>
      </c>
      <c r="AD160" s="74">
        <v>0.19</v>
      </c>
      <c r="AE160" s="74">
        <v>5.2</v>
      </c>
      <c r="AF160" s="74">
        <v>10.4</v>
      </c>
      <c r="AG160" s="74">
        <v>5.14</v>
      </c>
      <c r="AH160" s="74">
        <v>0.59</v>
      </c>
      <c r="AI160" s="74">
        <v>2.2999999999999998</v>
      </c>
      <c r="AJ160" s="74">
        <v>0.5</v>
      </c>
      <c r="AK160" s="74">
        <v>18</v>
      </c>
      <c r="AL160" s="74">
        <v>2.1800000000000002</v>
      </c>
      <c r="AM160" s="74">
        <v>430</v>
      </c>
      <c r="AN160" s="74">
        <v>440</v>
      </c>
      <c r="AO160" s="74">
        <v>14</v>
      </c>
      <c r="AP160" s="74">
        <v>200</v>
      </c>
      <c r="AQ160" s="74">
        <v>30</v>
      </c>
      <c r="AR160" s="74">
        <v>1.8</v>
      </c>
      <c r="AS160" s="74">
        <v>4.0999999999999996</v>
      </c>
      <c r="AT160" s="72"/>
      <c r="AU160" s="72"/>
      <c r="AV160" s="72"/>
    </row>
    <row r="161" spans="1:48" ht="15.6">
      <c r="A161" s="71">
        <v>2120000005</v>
      </c>
      <c r="B161" s="72" t="s">
        <v>459</v>
      </c>
      <c r="C161" s="72" t="s">
        <v>275</v>
      </c>
      <c r="D161" s="72" t="s">
        <v>443</v>
      </c>
      <c r="E161" s="72" t="s">
        <v>444</v>
      </c>
      <c r="F161" s="74">
        <v>149</v>
      </c>
      <c r="G161" s="74">
        <v>623</v>
      </c>
      <c r="H161" s="74">
        <v>7.6</v>
      </c>
      <c r="I161" s="74">
        <v>3.2</v>
      </c>
      <c r="J161" s="74">
        <v>3.6</v>
      </c>
      <c r="K161" s="74">
        <v>0.3</v>
      </c>
      <c r="L161" s="74">
        <v>0.1</v>
      </c>
      <c r="M161" s="74">
        <v>0.4</v>
      </c>
      <c r="N161" s="74">
        <v>0.2</v>
      </c>
      <c r="O161" s="74">
        <v>0</v>
      </c>
      <c r="P161" s="74">
        <v>0</v>
      </c>
      <c r="Q161" s="74">
        <v>0</v>
      </c>
      <c r="R161" s="74">
        <v>0</v>
      </c>
      <c r="S161" s="74">
        <v>19.899999999999999</v>
      </c>
      <c r="T161" s="74">
        <v>0.1</v>
      </c>
      <c r="U161" s="74">
        <v>0</v>
      </c>
      <c r="V161" s="74">
        <v>71.2</v>
      </c>
      <c r="W161" s="74">
        <v>0</v>
      </c>
      <c r="X161" s="74">
        <v>91</v>
      </c>
      <c r="Y161" s="74">
        <v>0</v>
      </c>
      <c r="Z161" s="74">
        <v>0</v>
      </c>
      <c r="AA161" s="74">
        <v>0</v>
      </c>
      <c r="AB161" s="74">
        <v>0.17</v>
      </c>
      <c r="AC161" s="74">
        <v>0.22</v>
      </c>
      <c r="AD161" s="74">
        <v>0.21</v>
      </c>
      <c r="AE161" s="74">
        <v>3.6</v>
      </c>
      <c r="AF161" s="74">
        <v>7.8</v>
      </c>
      <c r="AG161" s="74">
        <v>4.2</v>
      </c>
      <c r="AH161" s="74">
        <v>0.34</v>
      </c>
      <c r="AI161" s="74">
        <v>1.2</v>
      </c>
      <c r="AJ161" s="74">
        <v>0</v>
      </c>
      <c r="AK161" s="74">
        <v>5.7</v>
      </c>
      <c r="AL161" s="74">
        <v>1.1000000000000001</v>
      </c>
      <c r="AM161" s="74">
        <v>25</v>
      </c>
      <c r="AN161" s="74">
        <v>370</v>
      </c>
      <c r="AO161" s="74">
        <v>14</v>
      </c>
      <c r="AP161" s="74">
        <v>200</v>
      </c>
      <c r="AQ161" s="74">
        <v>19</v>
      </c>
      <c r="AR161" s="74">
        <v>0.9</v>
      </c>
      <c r="AS161" s="74">
        <v>3</v>
      </c>
      <c r="AT161" s="72"/>
      <c r="AU161" s="72">
        <v>25</v>
      </c>
      <c r="AV161" s="72"/>
    </row>
    <row r="162" spans="1:48" ht="15.6">
      <c r="A162" s="71">
        <v>1142</v>
      </c>
      <c r="B162" s="72" t="s">
        <v>460</v>
      </c>
      <c r="C162" s="72" t="s">
        <v>275</v>
      </c>
      <c r="D162" s="72" t="s">
        <v>443</v>
      </c>
      <c r="E162" s="72" t="s">
        <v>444</v>
      </c>
      <c r="F162" s="74">
        <v>229</v>
      </c>
      <c r="G162" s="74">
        <v>952</v>
      </c>
      <c r="H162" s="74">
        <v>16.399999999999999</v>
      </c>
      <c r="I162" s="74">
        <v>4.3</v>
      </c>
      <c r="J162" s="74">
        <v>10.4</v>
      </c>
      <c r="K162" s="74">
        <v>1</v>
      </c>
      <c r="L162" s="74">
        <v>0.77800000000000002</v>
      </c>
      <c r="M162" s="74">
        <v>0.3</v>
      </c>
      <c r="N162" s="74">
        <v>0.4</v>
      </c>
      <c r="O162" s="74">
        <v>0.3</v>
      </c>
      <c r="P162" s="74">
        <v>0</v>
      </c>
      <c r="Q162" s="74">
        <v>0.1</v>
      </c>
      <c r="R162" s="74">
        <v>0.7</v>
      </c>
      <c r="S162" s="74">
        <v>19</v>
      </c>
      <c r="T162" s="74">
        <v>1.1000000000000001</v>
      </c>
      <c r="U162" s="74">
        <v>0.3</v>
      </c>
      <c r="V162" s="74">
        <v>60.2</v>
      </c>
      <c r="W162" s="74">
        <v>0.1</v>
      </c>
      <c r="X162" s="74">
        <v>79</v>
      </c>
      <c r="Y162" s="74">
        <v>109</v>
      </c>
      <c r="Z162" s="74">
        <v>656</v>
      </c>
      <c r="AA162" s="74">
        <v>0.1</v>
      </c>
      <c r="AB162" s="74">
        <v>1.78</v>
      </c>
      <c r="AC162" s="74">
        <v>0.39</v>
      </c>
      <c r="AD162" s="74">
        <v>0.23</v>
      </c>
      <c r="AE162" s="74">
        <v>5.9</v>
      </c>
      <c r="AF162" s="74">
        <v>10.1</v>
      </c>
      <c r="AG162" s="74">
        <v>4.0199999999999996</v>
      </c>
      <c r="AH162" s="74">
        <v>0.35</v>
      </c>
      <c r="AI162" s="74">
        <v>1.1000000000000001</v>
      </c>
      <c r="AJ162" s="74">
        <v>43.3</v>
      </c>
      <c r="AK162" s="74">
        <v>38</v>
      </c>
      <c r="AL162" s="74">
        <v>2.83</v>
      </c>
      <c r="AM162" s="74">
        <v>430</v>
      </c>
      <c r="AN162" s="74">
        <v>550</v>
      </c>
      <c r="AO162" s="74">
        <v>53</v>
      </c>
      <c r="AP162" s="74">
        <v>220</v>
      </c>
      <c r="AQ162" s="74">
        <v>30</v>
      </c>
      <c r="AR162" s="74">
        <v>1.9</v>
      </c>
      <c r="AS162" s="74">
        <v>3.2</v>
      </c>
      <c r="AT162" s="72"/>
      <c r="AU162" s="72"/>
      <c r="AV162" s="72"/>
    </row>
    <row r="163" spans="1:48" ht="15.6">
      <c r="A163" s="71">
        <v>460</v>
      </c>
      <c r="B163" s="72" t="s">
        <v>461</v>
      </c>
      <c r="C163" s="72" t="s">
        <v>325</v>
      </c>
      <c r="D163" s="72" t="s">
        <v>462</v>
      </c>
      <c r="E163" s="72" t="s">
        <v>463</v>
      </c>
      <c r="F163" s="74">
        <v>423</v>
      </c>
      <c r="G163" s="74">
        <v>1780</v>
      </c>
      <c r="H163" s="74">
        <v>11</v>
      </c>
      <c r="I163" s="74">
        <v>4.7</v>
      </c>
      <c r="J163" s="74">
        <v>3.3</v>
      </c>
      <c r="K163" s="74">
        <v>1.1000000000000001</v>
      </c>
      <c r="L163" s="74">
        <v>1.07</v>
      </c>
      <c r="M163" s="74">
        <v>0.3</v>
      </c>
      <c r="N163" s="74">
        <v>73.400000000000006</v>
      </c>
      <c r="O163" s="74">
        <v>32</v>
      </c>
      <c r="P163" s="74">
        <v>0</v>
      </c>
      <c r="Q163" s="74">
        <v>41.5</v>
      </c>
      <c r="R163" s="74">
        <v>1.9</v>
      </c>
      <c r="S163" s="74">
        <v>6.7</v>
      </c>
      <c r="T163" s="74">
        <v>0.2</v>
      </c>
      <c r="U163" s="74">
        <v>0</v>
      </c>
      <c r="V163" s="74">
        <v>6.4</v>
      </c>
      <c r="W163" s="74">
        <v>0</v>
      </c>
      <c r="X163" s="74">
        <v>78</v>
      </c>
      <c r="Y163" s="74">
        <v>76</v>
      </c>
      <c r="Z163" s="74">
        <v>4</v>
      </c>
      <c r="AA163" s="74">
        <v>0.3</v>
      </c>
      <c r="AB163" s="74">
        <v>1.22</v>
      </c>
      <c r="AC163" s="74">
        <v>0.06</v>
      </c>
      <c r="AD163" s="74">
        <v>0.09</v>
      </c>
      <c r="AE163" s="74">
        <v>0.64</v>
      </c>
      <c r="AF163" s="74">
        <v>2.1800000000000002</v>
      </c>
      <c r="AG163" s="74">
        <v>1.52</v>
      </c>
      <c r="AH163" s="74">
        <v>0.12</v>
      </c>
      <c r="AI163" s="74">
        <v>0.14000000000000001</v>
      </c>
      <c r="AJ163" s="74">
        <v>0</v>
      </c>
      <c r="AK163" s="74">
        <v>11</v>
      </c>
      <c r="AL163" s="74">
        <v>0.67500000000000004</v>
      </c>
      <c r="AM163" s="74">
        <v>86</v>
      </c>
      <c r="AN163" s="74">
        <v>110</v>
      </c>
      <c r="AO163" s="74">
        <v>28</v>
      </c>
      <c r="AP163" s="74">
        <v>120</v>
      </c>
      <c r="AQ163" s="74">
        <v>27</v>
      </c>
      <c r="AR163" s="74">
        <v>1.1000000000000001</v>
      </c>
      <c r="AS163" s="74">
        <v>0.8</v>
      </c>
      <c r="AT163" s="72"/>
      <c r="AU163" s="72"/>
      <c r="AV163" s="72"/>
    </row>
    <row r="164" spans="1:48" ht="15.6">
      <c r="A164" s="71">
        <v>456</v>
      </c>
      <c r="B164" s="72" t="s">
        <v>464</v>
      </c>
      <c r="C164" s="72" t="s">
        <v>325</v>
      </c>
      <c r="D164" s="72" t="s">
        <v>462</v>
      </c>
      <c r="E164" s="72" t="s">
        <v>463</v>
      </c>
      <c r="F164" s="74">
        <v>382</v>
      </c>
      <c r="G164" s="74">
        <v>1620</v>
      </c>
      <c r="H164" s="74">
        <v>4.4000000000000004</v>
      </c>
      <c r="I164" s="74">
        <v>1.4</v>
      </c>
      <c r="J164" s="74">
        <v>1.6</v>
      </c>
      <c r="K164" s="74">
        <v>0.9</v>
      </c>
      <c r="L164" s="74">
        <v>0.9</v>
      </c>
      <c r="M164" s="74">
        <v>0</v>
      </c>
      <c r="N164" s="74">
        <v>77.900000000000006</v>
      </c>
      <c r="O164" s="74">
        <v>24</v>
      </c>
      <c r="P164" s="74">
        <v>0</v>
      </c>
      <c r="Q164" s="74">
        <v>53.9</v>
      </c>
      <c r="R164" s="74">
        <v>1.8</v>
      </c>
      <c r="S164" s="74">
        <v>6.7</v>
      </c>
      <c r="T164" s="74">
        <v>0.1</v>
      </c>
      <c r="U164" s="74">
        <v>0</v>
      </c>
      <c r="V164" s="74">
        <v>8.6999999999999993</v>
      </c>
      <c r="W164" s="74">
        <v>0</v>
      </c>
      <c r="X164" s="74">
        <v>61</v>
      </c>
      <c r="Y164" s="74">
        <v>64</v>
      </c>
      <c r="Z164" s="74">
        <v>0</v>
      </c>
      <c r="AA164" s="74">
        <v>0</v>
      </c>
      <c r="AB164" s="74">
        <v>0.8</v>
      </c>
      <c r="AC164" s="74">
        <v>0.18</v>
      </c>
      <c r="AD164" s="74">
        <v>0.14000000000000001</v>
      </c>
      <c r="AE164" s="74">
        <v>0.7</v>
      </c>
      <c r="AF164" s="74">
        <v>2.1</v>
      </c>
      <c r="AG164" s="74">
        <v>1.4</v>
      </c>
      <c r="AH164" s="74">
        <v>0.09</v>
      </c>
      <c r="AI164" s="74">
        <v>0.31</v>
      </c>
      <c r="AJ164" s="74">
        <v>0</v>
      </c>
      <c r="AK164" s="74">
        <v>15</v>
      </c>
      <c r="AL164" s="74">
        <v>0.5</v>
      </c>
      <c r="AM164" s="74">
        <v>53</v>
      </c>
      <c r="AN164" s="74">
        <v>120</v>
      </c>
      <c r="AO164" s="74">
        <v>28</v>
      </c>
      <c r="AP164" s="74">
        <v>80</v>
      </c>
      <c r="AQ164" s="74">
        <v>25</v>
      </c>
      <c r="AR164" s="74">
        <v>1.2</v>
      </c>
      <c r="AS164" s="74">
        <v>0.7</v>
      </c>
      <c r="AT164" s="72"/>
      <c r="AU164" s="72"/>
      <c r="AV164" s="72"/>
    </row>
    <row r="165" spans="1:48" ht="15.6">
      <c r="A165" s="71">
        <v>455</v>
      </c>
      <c r="B165" s="72" t="s">
        <v>465</v>
      </c>
      <c r="C165" s="72" t="s">
        <v>325</v>
      </c>
      <c r="D165" s="72" t="s">
        <v>462</v>
      </c>
      <c r="E165" s="72" t="s">
        <v>463</v>
      </c>
      <c r="F165" s="74">
        <v>451</v>
      </c>
      <c r="G165" s="74">
        <v>1900</v>
      </c>
      <c r="H165" s="74">
        <v>16.5</v>
      </c>
      <c r="I165" s="74">
        <v>6.2</v>
      </c>
      <c r="J165" s="74">
        <v>6.4</v>
      </c>
      <c r="K165" s="74">
        <v>2.9</v>
      </c>
      <c r="L165" s="74">
        <v>2.7</v>
      </c>
      <c r="M165" s="74">
        <v>0</v>
      </c>
      <c r="N165" s="74">
        <v>69.7</v>
      </c>
      <c r="O165" s="74">
        <v>25.9</v>
      </c>
      <c r="P165" s="74">
        <v>0</v>
      </c>
      <c r="Q165" s="74">
        <v>43.8</v>
      </c>
      <c r="R165" s="74">
        <v>1.1000000000000001</v>
      </c>
      <c r="S165" s="74">
        <v>5.4</v>
      </c>
      <c r="T165" s="74">
        <v>0.6</v>
      </c>
      <c r="U165" s="74">
        <v>0</v>
      </c>
      <c r="V165" s="74">
        <v>5.5</v>
      </c>
      <c r="W165" s="74">
        <v>0</v>
      </c>
      <c r="X165" s="74">
        <v>102</v>
      </c>
      <c r="Y165" s="74">
        <v>182</v>
      </c>
      <c r="Z165" s="74">
        <v>0</v>
      </c>
      <c r="AA165" s="74">
        <v>0</v>
      </c>
      <c r="AB165" s="74">
        <v>2.9</v>
      </c>
      <c r="AC165" s="74">
        <v>0.12</v>
      </c>
      <c r="AD165" s="74">
        <v>0.1</v>
      </c>
      <c r="AE165" s="74">
        <v>0.6</v>
      </c>
      <c r="AF165" s="74">
        <v>1.7</v>
      </c>
      <c r="AG165" s="74">
        <v>1.1000000000000001</v>
      </c>
      <c r="AH165" s="74">
        <v>0.06</v>
      </c>
      <c r="AI165" s="74">
        <v>0.55000000000000004</v>
      </c>
      <c r="AJ165" s="74">
        <v>0</v>
      </c>
      <c r="AK165" s="74">
        <v>12</v>
      </c>
      <c r="AL165" s="74">
        <v>1.1000000000000001</v>
      </c>
      <c r="AM165" s="74">
        <v>220</v>
      </c>
      <c r="AN165" s="74">
        <v>95</v>
      </c>
      <c r="AO165" s="74">
        <v>22</v>
      </c>
      <c r="AP165" s="74">
        <v>79</v>
      </c>
      <c r="AQ165" s="74">
        <v>15</v>
      </c>
      <c r="AR165" s="74">
        <v>1.2</v>
      </c>
      <c r="AS165" s="74">
        <v>0.5</v>
      </c>
      <c r="AT165" s="72"/>
      <c r="AU165" s="72"/>
      <c r="AV165" s="72"/>
    </row>
    <row r="166" spans="1:48" ht="15.6">
      <c r="A166" s="71">
        <v>457</v>
      </c>
      <c r="B166" s="72" t="s">
        <v>466</v>
      </c>
      <c r="C166" s="72" t="s">
        <v>325</v>
      </c>
      <c r="D166" s="72" t="s">
        <v>462</v>
      </c>
      <c r="E166" s="72" t="s">
        <v>463</v>
      </c>
      <c r="F166" s="74">
        <v>377</v>
      </c>
      <c r="G166" s="74">
        <v>1600</v>
      </c>
      <c r="H166" s="74">
        <v>1.8</v>
      </c>
      <c r="I166" s="74">
        <v>0.7</v>
      </c>
      <c r="J166" s="74">
        <v>0.6</v>
      </c>
      <c r="K166" s="74">
        <v>0.3</v>
      </c>
      <c r="L166" s="74">
        <v>0.3</v>
      </c>
      <c r="M166" s="74">
        <v>0.1</v>
      </c>
      <c r="N166" s="74">
        <v>84.1</v>
      </c>
      <c r="O166" s="74">
        <v>37.5</v>
      </c>
      <c r="P166" s="74">
        <v>0</v>
      </c>
      <c r="Q166" s="74">
        <v>46.6</v>
      </c>
      <c r="R166" s="74">
        <v>1.8</v>
      </c>
      <c r="S166" s="74">
        <v>5.2</v>
      </c>
      <c r="T166" s="74">
        <v>0.1</v>
      </c>
      <c r="U166" s="74">
        <v>0</v>
      </c>
      <c r="V166" s="74">
        <v>6.3</v>
      </c>
      <c r="W166" s="74">
        <v>0</v>
      </c>
      <c r="X166" s="74">
        <v>4</v>
      </c>
      <c r="Y166" s="74">
        <v>14</v>
      </c>
      <c r="Z166" s="74">
        <v>0</v>
      </c>
      <c r="AA166" s="74">
        <v>0</v>
      </c>
      <c r="AB166" s="74">
        <v>0.24</v>
      </c>
      <c r="AC166" s="74">
        <v>0.28000000000000003</v>
      </c>
      <c r="AD166" s="74">
        <v>0.1</v>
      </c>
      <c r="AE166" s="74">
        <v>0.6</v>
      </c>
      <c r="AF166" s="74">
        <v>1.7</v>
      </c>
      <c r="AG166" s="74">
        <v>1.1000000000000001</v>
      </c>
      <c r="AH166" s="74">
        <v>0.05</v>
      </c>
      <c r="AI166" s="74">
        <v>0.03</v>
      </c>
      <c r="AJ166" s="74">
        <v>0</v>
      </c>
      <c r="AK166" s="74">
        <v>8.8000000000000007</v>
      </c>
      <c r="AL166" s="74">
        <v>0.8</v>
      </c>
      <c r="AM166" s="74">
        <v>52</v>
      </c>
      <c r="AN166" s="74">
        <v>120</v>
      </c>
      <c r="AO166" s="74">
        <v>24</v>
      </c>
      <c r="AP166" s="74">
        <v>85</v>
      </c>
      <c r="AQ166" s="74">
        <v>17</v>
      </c>
      <c r="AR166" s="74">
        <v>1.9</v>
      </c>
      <c r="AS166" s="74">
        <v>0.3</v>
      </c>
      <c r="AT166" s="72"/>
      <c r="AU166" s="72"/>
      <c r="AV166" s="72"/>
    </row>
    <row r="167" spans="1:48" ht="15.6">
      <c r="A167" s="71">
        <v>458</v>
      </c>
      <c r="B167" s="72" t="s">
        <v>467</v>
      </c>
      <c r="C167" s="72" t="s">
        <v>325</v>
      </c>
      <c r="D167" s="72" t="s">
        <v>462</v>
      </c>
      <c r="E167" s="72" t="s">
        <v>463</v>
      </c>
      <c r="F167" s="74">
        <v>474</v>
      </c>
      <c r="G167" s="74">
        <v>1990</v>
      </c>
      <c r="H167" s="74">
        <v>20.7</v>
      </c>
      <c r="I167" s="74">
        <v>8</v>
      </c>
      <c r="J167" s="74">
        <v>7.2</v>
      </c>
      <c r="K167" s="74">
        <v>3.7</v>
      </c>
      <c r="L167" s="74">
        <v>3.3</v>
      </c>
      <c r="M167" s="74">
        <v>1.3</v>
      </c>
      <c r="N167" s="74">
        <v>65.099999999999994</v>
      </c>
      <c r="O167" s="74">
        <v>28.2</v>
      </c>
      <c r="P167" s="74">
        <v>0</v>
      </c>
      <c r="Q167" s="74">
        <v>36.9</v>
      </c>
      <c r="R167" s="74">
        <v>1.8</v>
      </c>
      <c r="S167" s="74">
        <v>5.8</v>
      </c>
      <c r="T167" s="74">
        <v>0.6</v>
      </c>
      <c r="U167" s="74">
        <v>0</v>
      </c>
      <c r="V167" s="74">
        <v>5.8</v>
      </c>
      <c r="W167" s="74">
        <v>0</v>
      </c>
      <c r="X167" s="74">
        <v>86</v>
      </c>
      <c r="Y167" s="74">
        <v>202</v>
      </c>
      <c r="Z167" s="74">
        <v>0</v>
      </c>
      <c r="AA167" s="74">
        <v>0.4</v>
      </c>
      <c r="AB167" s="74">
        <v>3.6</v>
      </c>
      <c r="AC167" s="74">
        <v>0.1</v>
      </c>
      <c r="AD167" s="74">
        <v>0.14000000000000001</v>
      </c>
      <c r="AE167" s="74">
        <v>1.1000000000000001</v>
      </c>
      <c r="AF167" s="74">
        <v>2.2000000000000002</v>
      </c>
      <c r="AG167" s="74">
        <v>1.1000000000000001</v>
      </c>
      <c r="AH167" s="74">
        <v>0.08</v>
      </c>
      <c r="AI167" s="74">
        <v>0.31</v>
      </c>
      <c r="AJ167" s="74">
        <v>0</v>
      </c>
      <c r="AK167" s="74">
        <v>14</v>
      </c>
      <c r="AL167" s="74">
        <v>1.2</v>
      </c>
      <c r="AM167" s="74">
        <v>230</v>
      </c>
      <c r="AN167" s="74">
        <v>91</v>
      </c>
      <c r="AO167" s="74">
        <v>37</v>
      </c>
      <c r="AP167" s="74">
        <v>78</v>
      </c>
      <c r="AQ167" s="74">
        <v>12</v>
      </c>
      <c r="AR167" s="74">
        <v>1.3</v>
      </c>
      <c r="AS167" s="74">
        <v>0.7</v>
      </c>
      <c r="AT167" s="72"/>
      <c r="AU167" s="72"/>
      <c r="AV167" s="72"/>
    </row>
    <row r="168" spans="1:48" ht="15.6">
      <c r="A168" s="71">
        <v>459</v>
      </c>
      <c r="B168" s="72" t="s">
        <v>468</v>
      </c>
      <c r="C168" s="72" t="s">
        <v>325</v>
      </c>
      <c r="D168" s="72" t="s">
        <v>462</v>
      </c>
      <c r="E168" s="72" t="s">
        <v>463</v>
      </c>
      <c r="F168" s="74">
        <v>381</v>
      </c>
      <c r="G168" s="74">
        <v>1610</v>
      </c>
      <c r="H168" s="74">
        <v>7.2</v>
      </c>
      <c r="I168" s="74">
        <v>3.4</v>
      </c>
      <c r="J168" s="74">
        <v>2.2999999999999998</v>
      </c>
      <c r="K168" s="74">
        <v>0.7</v>
      </c>
      <c r="L168" s="74">
        <v>0.6</v>
      </c>
      <c r="M168" s="74">
        <v>0.1</v>
      </c>
      <c r="N168" s="74">
        <v>66.599999999999994</v>
      </c>
      <c r="O168" s="74">
        <v>36.700000000000003</v>
      </c>
      <c r="P168" s="74">
        <v>0</v>
      </c>
      <c r="Q168" s="74">
        <v>29.9</v>
      </c>
      <c r="R168" s="74">
        <v>1.8</v>
      </c>
      <c r="S168" s="74">
        <v>11.5</v>
      </c>
      <c r="T168" s="74">
        <v>0.2</v>
      </c>
      <c r="U168" s="74">
        <v>0</v>
      </c>
      <c r="V168" s="74">
        <v>11.9</v>
      </c>
      <c r="W168" s="74">
        <v>0</v>
      </c>
      <c r="X168" s="74">
        <v>2</v>
      </c>
      <c r="Y168" s="74">
        <v>81</v>
      </c>
      <c r="Z168" s="74">
        <v>0</v>
      </c>
      <c r="AA168" s="74">
        <v>1</v>
      </c>
      <c r="AB168" s="74">
        <v>1</v>
      </c>
      <c r="AC168" s="74">
        <v>0.08</v>
      </c>
      <c r="AD168" s="74">
        <v>0.26</v>
      </c>
      <c r="AE168" s="74">
        <v>0.3</v>
      </c>
      <c r="AF168" s="74">
        <v>2.7</v>
      </c>
      <c r="AG168" s="74">
        <v>2.4</v>
      </c>
      <c r="AH168" s="74">
        <v>0.09</v>
      </c>
      <c r="AI168" s="74">
        <v>1</v>
      </c>
      <c r="AJ168" s="74">
        <v>0</v>
      </c>
      <c r="AK168" s="74">
        <v>19</v>
      </c>
      <c r="AL168" s="74">
        <v>1</v>
      </c>
      <c r="AM168" s="74">
        <v>82</v>
      </c>
      <c r="AN168" s="74">
        <v>120</v>
      </c>
      <c r="AO168" s="74">
        <v>75</v>
      </c>
      <c r="AP168" s="74">
        <v>120</v>
      </c>
      <c r="AQ168" s="74">
        <v>13</v>
      </c>
      <c r="AR168" s="74">
        <v>1.7</v>
      </c>
      <c r="AS168" s="74">
        <v>1.1000000000000001</v>
      </c>
      <c r="AT168" s="72"/>
      <c r="AU168" s="72"/>
      <c r="AV168" s="72"/>
    </row>
    <row r="169" spans="1:48" ht="15.6">
      <c r="A169" s="71">
        <v>472</v>
      </c>
      <c r="B169" s="72" t="s">
        <v>469</v>
      </c>
      <c r="C169" s="72" t="s">
        <v>325</v>
      </c>
      <c r="D169" s="72" t="s">
        <v>462</v>
      </c>
      <c r="E169" s="72" t="s">
        <v>470</v>
      </c>
      <c r="F169" s="74">
        <v>402</v>
      </c>
      <c r="G169" s="74">
        <v>1680</v>
      </c>
      <c r="H169" s="74">
        <v>21.5</v>
      </c>
      <c r="I169" s="74">
        <v>7</v>
      </c>
      <c r="J169" s="74">
        <v>6.4</v>
      </c>
      <c r="K169" s="74">
        <v>4.4000000000000004</v>
      </c>
      <c r="L169" s="74">
        <v>4.0999999999999996</v>
      </c>
      <c r="M169" s="74">
        <v>0.2</v>
      </c>
      <c r="N169" s="74">
        <v>43.7</v>
      </c>
      <c r="O169" s="74">
        <v>8.5</v>
      </c>
      <c r="P169" s="74">
        <v>0</v>
      </c>
      <c r="Q169" s="74">
        <v>35.200000000000003</v>
      </c>
      <c r="R169" s="74">
        <v>3</v>
      </c>
      <c r="S169" s="74">
        <v>6.8</v>
      </c>
      <c r="T169" s="74">
        <v>0.7</v>
      </c>
      <c r="U169" s="74">
        <v>0</v>
      </c>
      <c r="V169" s="74">
        <v>24.3</v>
      </c>
      <c r="W169" s="74">
        <v>0</v>
      </c>
      <c r="X169" s="74">
        <v>30</v>
      </c>
      <c r="Y169" s="74">
        <v>0</v>
      </c>
      <c r="Z169" s="74">
        <v>0</v>
      </c>
      <c r="AA169" s="74">
        <v>0.8</v>
      </c>
      <c r="AB169" s="74">
        <v>3.9</v>
      </c>
      <c r="AC169" s="74">
        <v>0.17</v>
      </c>
      <c r="AD169" s="74">
        <v>7.0000000000000007E-2</v>
      </c>
      <c r="AE169" s="74">
        <v>1.1000000000000001</v>
      </c>
      <c r="AF169" s="74">
        <v>2.2999999999999998</v>
      </c>
      <c r="AG169" s="74">
        <v>1.2</v>
      </c>
      <c r="AH169" s="74">
        <v>0.02</v>
      </c>
      <c r="AI169" s="74">
        <v>0</v>
      </c>
      <c r="AJ169" s="74">
        <v>0</v>
      </c>
      <c r="AK169" s="74">
        <v>19</v>
      </c>
      <c r="AL169" s="74">
        <v>0.7</v>
      </c>
      <c r="AM169" s="74">
        <v>290</v>
      </c>
      <c r="AN169" s="74">
        <v>130</v>
      </c>
      <c r="AO169" s="74">
        <v>35</v>
      </c>
      <c r="AP169" s="74">
        <v>89</v>
      </c>
      <c r="AQ169" s="74">
        <v>17</v>
      </c>
      <c r="AR169" s="74">
        <v>1.2</v>
      </c>
      <c r="AS169" s="74">
        <v>0.3</v>
      </c>
      <c r="AT169" s="72"/>
      <c r="AU169" s="72"/>
      <c r="AV169" s="72"/>
    </row>
    <row r="170" spans="1:48" ht="15.6">
      <c r="A170" s="71">
        <v>464</v>
      </c>
      <c r="B170" s="72" t="s">
        <v>471</v>
      </c>
      <c r="C170" s="72" t="s">
        <v>325</v>
      </c>
      <c r="D170" s="72" t="s">
        <v>462</v>
      </c>
      <c r="E170" s="72" t="s">
        <v>463</v>
      </c>
      <c r="F170" s="74">
        <v>487</v>
      </c>
      <c r="G170" s="74">
        <v>2050</v>
      </c>
      <c r="H170" s="74">
        <v>19.600000000000001</v>
      </c>
      <c r="I170" s="74">
        <v>9.5</v>
      </c>
      <c r="J170" s="74">
        <v>5.6</v>
      </c>
      <c r="K170" s="74">
        <v>2</v>
      </c>
      <c r="L170" s="74">
        <v>1.9</v>
      </c>
      <c r="M170" s="74">
        <v>0.1</v>
      </c>
      <c r="N170" s="74">
        <v>70.099999999999994</v>
      </c>
      <c r="O170" s="74">
        <v>28.4</v>
      </c>
      <c r="P170" s="74">
        <v>0</v>
      </c>
      <c r="Q170" s="74">
        <v>41.7</v>
      </c>
      <c r="R170" s="74">
        <v>1</v>
      </c>
      <c r="S170" s="74">
        <v>7.1</v>
      </c>
      <c r="T170" s="74">
        <v>0.1</v>
      </c>
      <c r="U170" s="74">
        <v>0</v>
      </c>
      <c r="V170" s="74">
        <v>1.1000000000000001</v>
      </c>
      <c r="W170" s="74">
        <v>0</v>
      </c>
      <c r="X170" s="74">
        <v>16</v>
      </c>
      <c r="Y170" s="74">
        <v>0</v>
      </c>
      <c r="Z170" s="74">
        <v>0</v>
      </c>
      <c r="AA170" s="74">
        <v>0</v>
      </c>
      <c r="AB170" s="74">
        <v>1.4</v>
      </c>
      <c r="AC170" s="74">
        <v>0.11</v>
      </c>
      <c r="AD170" s="74">
        <v>0.16</v>
      </c>
      <c r="AE170" s="74">
        <v>1.2</v>
      </c>
      <c r="AF170" s="74">
        <v>2.6</v>
      </c>
      <c r="AG170" s="74">
        <v>1.4</v>
      </c>
      <c r="AH170" s="74">
        <v>0.06</v>
      </c>
      <c r="AI170" s="74">
        <v>0</v>
      </c>
      <c r="AJ170" s="74">
        <v>0</v>
      </c>
      <c r="AK170" s="74">
        <v>13</v>
      </c>
      <c r="AL170" s="74">
        <v>1.03</v>
      </c>
      <c r="AM170" s="74">
        <v>54</v>
      </c>
      <c r="AN170" s="74">
        <v>170</v>
      </c>
      <c r="AO170" s="74">
        <v>12</v>
      </c>
      <c r="AP170" s="74">
        <v>85</v>
      </c>
      <c r="AQ170" s="74">
        <v>26</v>
      </c>
      <c r="AR170" s="74">
        <v>1</v>
      </c>
      <c r="AS170" s="74">
        <v>0.6</v>
      </c>
      <c r="AT170" s="72"/>
      <c r="AU170" s="72"/>
      <c r="AV170" s="72"/>
    </row>
    <row r="171" spans="1:48" ht="15.6">
      <c r="A171" s="71">
        <v>466</v>
      </c>
      <c r="B171" s="72" t="s">
        <v>472</v>
      </c>
      <c r="C171" s="72" t="s">
        <v>325</v>
      </c>
      <c r="D171" s="72" t="s">
        <v>473</v>
      </c>
      <c r="E171" s="72" t="s">
        <v>474</v>
      </c>
      <c r="F171" s="74">
        <v>442</v>
      </c>
      <c r="G171" s="74">
        <v>1860</v>
      </c>
      <c r="H171" s="74">
        <v>16.2</v>
      </c>
      <c r="I171" s="74">
        <v>6.9</v>
      </c>
      <c r="J171" s="74">
        <v>5.3</v>
      </c>
      <c r="K171" s="74">
        <v>2.4</v>
      </c>
      <c r="L171" s="74">
        <v>2.4</v>
      </c>
      <c r="M171" s="74">
        <v>0.2</v>
      </c>
      <c r="N171" s="74">
        <v>61.6</v>
      </c>
      <c r="O171" s="74">
        <v>0</v>
      </c>
      <c r="P171" s="74">
        <v>0</v>
      </c>
      <c r="Q171" s="74">
        <v>61.6</v>
      </c>
      <c r="R171" s="74">
        <v>3.1</v>
      </c>
      <c r="S171" s="74">
        <v>10.8</v>
      </c>
      <c r="T171" s="74">
        <v>0.9</v>
      </c>
      <c r="U171" s="74">
        <v>0</v>
      </c>
      <c r="V171" s="74">
        <v>3.5</v>
      </c>
      <c r="W171" s="74">
        <v>0</v>
      </c>
      <c r="X171" s="74">
        <v>0</v>
      </c>
      <c r="Y171" s="74">
        <v>0</v>
      </c>
      <c r="Z171" s="74">
        <v>0</v>
      </c>
      <c r="AA171" s="74">
        <v>0</v>
      </c>
      <c r="AB171" s="74">
        <v>1.3</v>
      </c>
      <c r="AC171" s="74">
        <v>0.15</v>
      </c>
      <c r="AD171" s="74">
        <v>0.15</v>
      </c>
      <c r="AE171" s="74">
        <v>0.9</v>
      </c>
      <c r="AF171" s="74">
        <v>3.1</v>
      </c>
      <c r="AG171" s="74">
        <v>2.2000000000000002</v>
      </c>
      <c r="AH171" s="74">
        <v>0.06</v>
      </c>
      <c r="AI171" s="74">
        <v>0</v>
      </c>
      <c r="AJ171" s="74">
        <v>0</v>
      </c>
      <c r="AK171" s="74">
        <v>14</v>
      </c>
      <c r="AL171" s="74">
        <v>1.79</v>
      </c>
      <c r="AM171" s="74">
        <v>370</v>
      </c>
      <c r="AN171" s="74">
        <v>120</v>
      </c>
      <c r="AO171" s="74">
        <v>28</v>
      </c>
      <c r="AP171" s="74">
        <v>98</v>
      </c>
      <c r="AQ171" s="74">
        <v>25</v>
      </c>
      <c r="AR171" s="74">
        <v>1.4</v>
      </c>
      <c r="AS171" s="74">
        <v>0.6</v>
      </c>
      <c r="AT171" s="72"/>
      <c r="AU171" s="72"/>
      <c r="AV171" s="72"/>
    </row>
    <row r="172" spans="1:48" ht="15.6">
      <c r="A172" s="71">
        <v>463</v>
      </c>
      <c r="B172" s="72" t="s">
        <v>475</v>
      </c>
      <c r="C172" s="72" t="s">
        <v>325</v>
      </c>
      <c r="D172" s="72" t="s">
        <v>462</v>
      </c>
      <c r="E172" s="72" t="s">
        <v>463</v>
      </c>
      <c r="F172" s="74">
        <v>564</v>
      </c>
      <c r="G172" s="74">
        <v>2350</v>
      </c>
      <c r="H172" s="74">
        <v>36.4</v>
      </c>
      <c r="I172" s="74">
        <v>15.7</v>
      </c>
      <c r="J172" s="74">
        <v>11.6</v>
      </c>
      <c r="K172" s="74">
        <v>6.8</v>
      </c>
      <c r="L172" s="74">
        <v>6.3</v>
      </c>
      <c r="M172" s="74">
        <v>1.6</v>
      </c>
      <c r="N172" s="74">
        <v>55.3</v>
      </c>
      <c r="O172" s="74">
        <v>30.5</v>
      </c>
      <c r="P172" s="74">
        <v>0</v>
      </c>
      <c r="Q172" s="74">
        <v>24.8</v>
      </c>
      <c r="R172" s="74">
        <v>1</v>
      </c>
      <c r="S172" s="74">
        <v>3.2</v>
      </c>
      <c r="T172" s="74">
        <v>0.1</v>
      </c>
      <c r="U172" s="74">
        <v>0</v>
      </c>
      <c r="V172" s="74">
        <v>2.7</v>
      </c>
      <c r="W172" s="74">
        <v>0</v>
      </c>
      <c r="X172" s="74">
        <v>15</v>
      </c>
      <c r="Y172" s="74">
        <v>0</v>
      </c>
      <c r="Z172" s="74">
        <v>0</v>
      </c>
      <c r="AA172" s="74">
        <v>0</v>
      </c>
      <c r="AB172" s="74">
        <v>1.4</v>
      </c>
      <c r="AC172" s="74">
        <v>0.1</v>
      </c>
      <c r="AD172" s="74">
        <v>0.13</v>
      </c>
      <c r="AE172" s="74">
        <v>1.2</v>
      </c>
      <c r="AF172" s="74">
        <v>1.8</v>
      </c>
      <c r="AG172" s="74">
        <v>0.6</v>
      </c>
      <c r="AH172" s="74">
        <v>0.03</v>
      </c>
      <c r="AI172" s="74">
        <v>0</v>
      </c>
      <c r="AJ172" s="74">
        <v>0</v>
      </c>
      <c r="AK172" s="74">
        <v>7</v>
      </c>
      <c r="AL172" s="74">
        <v>0.8</v>
      </c>
      <c r="AM172" s="74">
        <v>55</v>
      </c>
      <c r="AN172" s="74">
        <v>160</v>
      </c>
      <c r="AO172" s="74">
        <v>34</v>
      </c>
      <c r="AP172" s="74">
        <v>86</v>
      </c>
      <c r="AQ172" s="74">
        <v>22</v>
      </c>
      <c r="AR172" s="74">
        <v>0.8</v>
      </c>
      <c r="AS172" s="74">
        <v>0.6</v>
      </c>
      <c r="AT172" s="72"/>
      <c r="AU172" s="72"/>
      <c r="AV172" s="72"/>
    </row>
    <row r="173" spans="1:48" ht="15.6">
      <c r="A173" s="71">
        <v>461</v>
      </c>
      <c r="B173" s="72" t="s">
        <v>476</v>
      </c>
      <c r="C173" s="72" t="s">
        <v>325</v>
      </c>
      <c r="D173" s="72" t="s">
        <v>473</v>
      </c>
      <c r="E173" s="72" t="s">
        <v>474</v>
      </c>
      <c r="F173" s="74">
        <v>450</v>
      </c>
      <c r="G173" s="74">
        <v>1890</v>
      </c>
      <c r="H173" s="74">
        <v>17.8</v>
      </c>
      <c r="I173" s="74">
        <v>7.6</v>
      </c>
      <c r="J173" s="74">
        <v>5.8</v>
      </c>
      <c r="K173" s="74">
        <v>2.7</v>
      </c>
      <c r="L173" s="74">
        <v>2.6</v>
      </c>
      <c r="M173" s="74">
        <v>0.2</v>
      </c>
      <c r="N173" s="74">
        <v>61</v>
      </c>
      <c r="O173" s="74">
        <v>1.4</v>
      </c>
      <c r="P173" s="74">
        <v>0</v>
      </c>
      <c r="Q173" s="74">
        <v>59.6</v>
      </c>
      <c r="R173" s="74">
        <v>3.2</v>
      </c>
      <c r="S173" s="74">
        <v>9.8000000000000007</v>
      </c>
      <c r="T173" s="74">
        <v>1.4</v>
      </c>
      <c r="U173" s="74">
        <v>0</v>
      </c>
      <c r="V173" s="74">
        <v>5.3</v>
      </c>
      <c r="W173" s="74">
        <v>0</v>
      </c>
      <c r="X173" s="74">
        <v>0</v>
      </c>
      <c r="Y173" s="74">
        <v>0</v>
      </c>
      <c r="Z173" s="74">
        <v>0</v>
      </c>
      <c r="AA173" s="74">
        <v>0</v>
      </c>
      <c r="AB173" s="74">
        <v>1.3</v>
      </c>
      <c r="AC173" s="74">
        <v>0.06</v>
      </c>
      <c r="AD173" s="74">
        <v>0.81</v>
      </c>
      <c r="AE173" s="74">
        <v>1.4</v>
      </c>
      <c r="AF173" s="74">
        <v>3.2</v>
      </c>
      <c r="AG173" s="74">
        <v>1.8</v>
      </c>
      <c r="AH173" s="74">
        <v>0.06</v>
      </c>
      <c r="AI173" s="74">
        <v>0</v>
      </c>
      <c r="AJ173" s="74">
        <v>0</v>
      </c>
      <c r="AK173" s="74">
        <v>20</v>
      </c>
      <c r="AL173" s="74">
        <v>2.1</v>
      </c>
      <c r="AM173" s="74">
        <v>550</v>
      </c>
      <c r="AN173" s="74">
        <v>290</v>
      </c>
      <c r="AO173" s="74">
        <v>27</v>
      </c>
      <c r="AP173" s="74">
        <v>150</v>
      </c>
      <c r="AQ173" s="74">
        <v>19</v>
      </c>
      <c r="AR173" s="74">
        <v>1.4</v>
      </c>
      <c r="AS173" s="74">
        <v>0.6</v>
      </c>
      <c r="AT173" s="72"/>
      <c r="AU173" s="72"/>
      <c r="AV173" s="72"/>
    </row>
    <row r="174" spans="1:48" ht="15.6">
      <c r="A174" s="71">
        <v>462</v>
      </c>
      <c r="B174" s="72" t="s">
        <v>477</v>
      </c>
      <c r="C174" s="72" t="s">
        <v>325</v>
      </c>
      <c r="D174" s="72" t="s">
        <v>462</v>
      </c>
      <c r="E174" s="72" t="s">
        <v>463</v>
      </c>
      <c r="F174" s="74">
        <v>443</v>
      </c>
      <c r="G174" s="74">
        <v>1860</v>
      </c>
      <c r="H174" s="74">
        <v>18.3</v>
      </c>
      <c r="I174" s="74">
        <v>8</v>
      </c>
      <c r="J174" s="74">
        <v>5.8</v>
      </c>
      <c r="K174" s="74">
        <v>3.4</v>
      </c>
      <c r="L174" s="74">
        <v>3.2</v>
      </c>
      <c r="M174" s="74">
        <v>0.8</v>
      </c>
      <c r="N174" s="74">
        <v>57.5</v>
      </c>
      <c r="O174" s="74">
        <v>3</v>
      </c>
      <c r="P174" s="74">
        <v>0</v>
      </c>
      <c r="Q174" s="74">
        <v>54.5</v>
      </c>
      <c r="R174" s="74">
        <v>4</v>
      </c>
      <c r="S174" s="74">
        <v>10</v>
      </c>
      <c r="T174" s="74">
        <v>3.1</v>
      </c>
      <c r="U174" s="74">
        <v>0</v>
      </c>
      <c r="V174" s="74">
        <v>5.5</v>
      </c>
      <c r="W174" s="74">
        <v>0</v>
      </c>
      <c r="X174" s="74">
        <v>8</v>
      </c>
      <c r="Y174" s="74">
        <v>0</v>
      </c>
      <c r="Z174" s="74">
        <v>0</v>
      </c>
      <c r="AA174" s="74">
        <v>0</v>
      </c>
      <c r="AB174" s="74">
        <v>2.1</v>
      </c>
      <c r="AC174" s="74">
        <v>0.32</v>
      </c>
      <c r="AD174" s="74">
        <v>0.09</v>
      </c>
      <c r="AE174" s="74">
        <v>0.7</v>
      </c>
      <c r="AF174" s="74">
        <v>3</v>
      </c>
      <c r="AG174" s="74">
        <v>2.2999999999999998</v>
      </c>
      <c r="AH174" s="74">
        <v>0.1</v>
      </c>
      <c r="AI174" s="74">
        <v>0</v>
      </c>
      <c r="AJ174" s="74">
        <v>0</v>
      </c>
      <c r="AK174" s="74">
        <v>26</v>
      </c>
      <c r="AL174" s="74">
        <v>4.7</v>
      </c>
      <c r="AM174" s="74">
        <v>1230</v>
      </c>
      <c r="AN174" s="74">
        <v>340</v>
      </c>
      <c r="AO174" s="74">
        <v>54</v>
      </c>
      <c r="AP174" s="74">
        <v>420</v>
      </c>
      <c r="AQ174" s="74">
        <v>100</v>
      </c>
      <c r="AR174" s="74">
        <v>4.5</v>
      </c>
      <c r="AS174" s="74">
        <v>2.2999999999999998</v>
      </c>
      <c r="AT174" s="72"/>
      <c r="AU174" s="72"/>
      <c r="AV174" s="72"/>
    </row>
    <row r="175" spans="1:48" ht="15.6">
      <c r="A175" s="71">
        <v>465</v>
      </c>
      <c r="B175" s="72" t="s">
        <v>478</v>
      </c>
      <c r="C175" s="72" t="s">
        <v>325</v>
      </c>
      <c r="D175" s="72" t="s">
        <v>462</v>
      </c>
      <c r="E175" s="72" t="s">
        <v>463</v>
      </c>
      <c r="F175" s="74">
        <v>469</v>
      </c>
      <c r="G175" s="74">
        <v>1970</v>
      </c>
      <c r="H175" s="74">
        <v>19.8</v>
      </c>
      <c r="I175" s="74">
        <v>12.4</v>
      </c>
      <c r="J175" s="74">
        <v>5.6</v>
      </c>
      <c r="K175" s="74">
        <v>1.3</v>
      </c>
      <c r="L175" s="74">
        <v>1.3</v>
      </c>
      <c r="M175" s="74">
        <v>0.2</v>
      </c>
      <c r="N175" s="74">
        <v>65.400000000000006</v>
      </c>
      <c r="O175" s="74">
        <v>24</v>
      </c>
      <c r="P175" s="74">
        <v>0</v>
      </c>
      <c r="Q175" s="74">
        <v>41.4</v>
      </c>
      <c r="R175" s="74">
        <v>3</v>
      </c>
      <c r="S175" s="74">
        <v>5.7</v>
      </c>
      <c r="T175" s="74">
        <v>0.2</v>
      </c>
      <c r="U175" s="74">
        <v>0</v>
      </c>
      <c r="V175" s="74">
        <v>5.2</v>
      </c>
      <c r="W175" s="74">
        <v>0</v>
      </c>
      <c r="X175" s="74">
        <v>0</v>
      </c>
      <c r="Y175" s="74">
        <v>0</v>
      </c>
      <c r="Z175" s="74">
        <v>0</v>
      </c>
      <c r="AA175" s="74">
        <v>0</v>
      </c>
      <c r="AB175" s="74">
        <v>1.1000000000000001</v>
      </c>
      <c r="AC175" s="74">
        <v>0.04</v>
      </c>
      <c r="AD175" s="74">
        <v>0.6</v>
      </c>
      <c r="AE175" s="74">
        <v>2</v>
      </c>
      <c r="AF175" s="74">
        <v>3.2</v>
      </c>
      <c r="AG175" s="74">
        <v>1.2</v>
      </c>
      <c r="AH175" s="74">
        <v>0.08</v>
      </c>
      <c r="AI175" s="74">
        <v>0</v>
      </c>
      <c r="AJ175" s="74">
        <v>0</v>
      </c>
      <c r="AK175" s="74">
        <v>13</v>
      </c>
      <c r="AL175" s="74">
        <v>0.8</v>
      </c>
      <c r="AM175" s="74">
        <v>92</v>
      </c>
      <c r="AN175" s="74">
        <v>220</v>
      </c>
      <c r="AO175" s="74">
        <v>16</v>
      </c>
      <c r="AP175" s="74">
        <v>80</v>
      </c>
      <c r="AQ175" s="74">
        <v>41</v>
      </c>
      <c r="AR175" s="74">
        <v>1.2</v>
      </c>
      <c r="AS175" s="74">
        <v>0.8</v>
      </c>
      <c r="AT175" s="72"/>
      <c r="AU175" s="72"/>
      <c r="AV175" s="72"/>
    </row>
    <row r="176" spans="1:48" ht="15.6">
      <c r="A176" s="71">
        <v>467</v>
      </c>
      <c r="B176" s="72" t="s">
        <v>479</v>
      </c>
      <c r="C176" s="72" t="s">
        <v>325</v>
      </c>
      <c r="D176" s="72" t="s">
        <v>462</v>
      </c>
      <c r="E176" s="72" t="s">
        <v>463</v>
      </c>
      <c r="F176" s="74">
        <v>450</v>
      </c>
      <c r="G176" s="74">
        <v>1890</v>
      </c>
      <c r="H176" s="74">
        <v>15.6</v>
      </c>
      <c r="I176" s="74">
        <v>7</v>
      </c>
      <c r="J176" s="74">
        <v>5</v>
      </c>
      <c r="K176" s="74">
        <v>2.9</v>
      </c>
      <c r="L176" s="74">
        <v>2.7</v>
      </c>
      <c r="M176" s="74">
        <v>0.7</v>
      </c>
      <c r="N176" s="74">
        <v>65.599999999999994</v>
      </c>
      <c r="O176" s="74">
        <v>3</v>
      </c>
      <c r="P176" s="74">
        <v>0</v>
      </c>
      <c r="Q176" s="74">
        <v>62.6</v>
      </c>
      <c r="R176" s="74">
        <v>6</v>
      </c>
      <c r="S176" s="74">
        <v>8.8000000000000007</v>
      </c>
      <c r="T176" s="74">
        <v>1.6</v>
      </c>
      <c r="U176" s="74">
        <v>0</v>
      </c>
      <c r="V176" s="74">
        <v>3</v>
      </c>
      <c r="W176" s="74">
        <v>0</v>
      </c>
      <c r="X176" s="74">
        <v>0</v>
      </c>
      <c r="Y176" s="74">
        <v>0</v>
      </c>
      <c r="Z176" s="74">
        <v>0</v>
      </c>
      <c r="AA176" s="74">
        <v>0</v>
      </c>
      <c r="AB176" s="74">
        <v>1.3</v>
      </c>
      <c r="AC176" s="74">
        <v>0.22</v>
      </c>
      <c r="AD176" s="74">
        <v>0.05</v>
      </c>
      <c r="AE176" s="74">
        <v>2.4</v>
      </c>
      <c r="AF176" s="74">
        <v>4</v>
      </c>
      <c r="AG176" s="74">
        <v>1.6</v>
      </c>
      <c r="AH176" s="74">
        <v>0.16</v>
      </c>
      <c r="AI176" s="74">
        <v>0</v>
      </c>
      <c r="AJ176" s="74">
        <v>0</v>
      </c>
      <c r="AK176" s="74">
        <v>23</v>
      </c>
      <c r="AL176" s="74">
        <v>1.5</v>
      </c>
      <c r="AM176" s="74">
        <v>630</v>
      </c>
      <c r="AN176" s="74">
        <v>150</v>
      </c>
      <c r="AO176" s="74">
        <v>96</v>
      </c>
      <c r="AP176" s="74">
        <v>150</v>
      </c>
      <c r="AQ176" s="74">
        <v>43</v>
      </c>
      <c r="AR176" s="74">
        <v>2.2000000000000002</v>
      </c>
      <c r="AS176" s="74">
        <v>1</v>
      </c>
      <c r="AT176" s="72"/>
      <c r="AU176" s="72"/>
      <c r="AV176" s="72"/>
    </row>
    <row r="177" spans="1:48" ht="15.6">
      <c r="A177" s="71">
        <v>468</v>
      </c>
      <c r="B177" s="72" t="s">
        <v>480</v>
      </c>
      <c r="C177" s="72" t="s">
        <v>325</v>
      </c>
      <c r="D177" s="72" t="s">
        <v>462</v>
      </c>
      <c r="E177" s="72" t="s">
        <v>463</v>
      </c>
      <c r="F177" s="74">
        <v>483</v>
      </c>
      <c r="G177" s="74">
        <v>2030</v>
      </c>
      <c r="H177" s="74">
        <v>21.3</v>
      </c>
      <c r="I177" s="74">
        <v>11.3</v>
      </c>
      <c r="J177" s="74">
        <v>4.9000000000000004</v>
      </c>
      <c r="K177" s="74">
        <v>0.9</v>
      </c>
      <c r="L177" s="74">
        <v>0.8</v>
      </c>
      <c r="M177" s="74">
        <v>0.7</v>
      </c>
      <c r="N177" s="74">
        <v>65.2</v>
      </c>
      <c r="O177" s="74">
        <v>18.3</v>
      </c>
      <c r="P177" s="74">
        <v>0</v>
      </c>
      <c r="Q177" s="74">
        <v>46.9</v>
      </c>
      <c r="R177" s="74">
        <v>3</v>
      </c>
      <c r="S177" s="74">
        <v>6.2</v>
      </c>
      <c r="T177" s="74">
        <v>0.1</v>
      </c>
      <c r="U177" s="74">
        <v>0</v>
      </c>
      <c r="V177" s="74">
        <v>3.4</v>
      </c>
      <c r="W177" s="74">
        <v>0</v>
      </c>
      <c r="X177" s="74">
        <v>81</v>
      </c>
      <c r="Y177" s="74">
        <v>47</v>
      </c>
      <c r="Z177" s="74">
        <v>0</v>
      </c>
      <c r="AA177" s="74">
        <v>0</v>
      </c>
      <c r="AB177" s="74">
        <v>0.5</v>
      </c>
      <c r="AC177" s="74">
        <v>0.18</v>
      </c>
      <c r="AD177" s="74">
        <v>0.08</v>
      </c>
      <c r="AE177" s="74">
        <v>0.9</v>
      </c>
      <c r="AF177" s="74">
        <v>2.2000000000000002</v>
      </c>
      <c r="AG177" s="74">
        <v>1.3</v>
      </c>
      <c r="AH177" s="74">
        <v>7.0000000000000007E-2</v>
      </c>
      <c r="AI177" s="74">
        <v>0</v>
      </c>
      <c r="AJ177" s="74">
        <v>0</v>
      </c>
      <c r="AK177" s="74">
        <v>9</v>
      </c>
      <c r="AL177" s="74">
        <v>0.89</v>
      </c>
      <c r="AM177" s="74">
        <v>41</v>
      </c>
      <c r="AN177" s="74">
        <v>120</v>
      </c>
      <c r="AO177" s="74">
        <v>32</v>
      </c>
      <c r="AP177" s="74">
        <v>120</v>
      </c>
      <c r="AQ177" s="74">
        <v>25</v>
      </c>
      <c r="AR177" s="74">
        <v>1.4</v>
      </c>
      <c r="AS177" s="74">
        <v>0.7</v>
      </c>
      <c r="AT177" s="72"/>
      <c r="AU177" s="72"/>
      <c r="AV177" s="72"/>
    </row>
    <row r="178" spans="1:48" ht="15.6">
      <c r="A178" s="71">
        <v>469</v>
      </c>
      <c r="B178" s="72" t="s">
        <v>481</v>
      </c>
      <c r="C178" s="72" t="s">
        <v>325</v>
      </c>
      <c r="D178" s="72" t="s">
        <v>462</v>
      </c>
      <c r="E178" s="72" t="s">
        <v>463</v>
      </c>
      <c r="F178" s="74">
        <v>436</v>
      </c>
      <c r="G178" s="74">
        <v>1840</v>
      </c>
      <c r="H178" s="74">
        <v>12.2</v>
      </c>
      <c r="I178" s="74">
        <v>5.9</v>
      </c>
      <c r="J178" s="74">
        <v>3.4</v>
      </c>
      <c r="K178" s="74">
        <v>1.3</v>
      </c>
      <c r="L178" s="74">
        <v>1.3</v>
      </c>
      <c r="M178" s="74">
        <v>0.1</v>
      </c>
      <c r="N178" s="74">
        <v>72</v>
      </c>
      <c r="O178" s="74">
        <v>21.5</v>
      </c>
      <c r="P178" s="74">
        <v>0</v>
      </c>
      <c r="Q178" s="74">
        <v>50.5</v>
      </c>
      <c r="R178" s="74">
        <v>2.1</v>
      </c>
      <c r="S178" s="74">
        <v>8.4</v>
      </c>
      <c r="T178" s="74">
        <v>1.1000000000000001</v>
      </c>
      <c r="U178" s="74">
        <v>0</v>
      </c>
      <c r="V178" s="74">
        <v>3.9</v>
      </c>
      <c r="W178" s="74">
        <v>0</v>
      </c>
      <c r="X178" s="74">
        <v>30</v>
      </c>
      <c r="Y178" s="74">
        <v>0</v>
      </c>
      <c r="Z178" s="74">
        <v>0</v>
      </c>
      <c r="AA178" s="74">
        <v>0</v>
      </c>
      <c r="AB178" s="74">
        <v>1.4</v>
      </c>
      <c r="AC178" s="74">
        <v>0.65</v>
      </c>
      <c r="AD178" s="74">
        <v>0.45</v>
      </c>
      <c r="AE178" s="74">
        <v>1.9</v>
      </c>
      <c r="AF178" s="74">
        <v>3.7</v>
      </c>
      <c r="AG178" s="74">
        <v>1.8</v>
      </c>
      <c r="AH178" s="74">
        <v>0.06</v>
      </c>
      <c r="AI178" s="74">
        <v>0</v>
      </c>
      <c r="AJ178" s="74">
        <v>0</v>
      </c>
      <c r="AK178" s="74">
        <v>13</v>
      </c>
      <c r="AL178" s="74">
        <v>1.38</v>
      </c>
      <c r="AM178" s="74">
        <v>420</v>
      </c>
      <c r="AN178" s="74">
        <v>160</v>
      </c>
      <c r="AO178" s="74">
        <v>38</v>
      </c>
      <c r="AP178" s="74">
        <v>130</v>
      </c>
      <c r="AQ178" s="74">
        <v>28</v>
      </c>
      <c r="AR178" s="74">
        <v>1.1000000000000001</v>
      </c>
      <c r="AS178" s="74">
        <v>0.4</v>
      </c>
      <c r="AT178" s="72"/>
      <c r="AU178" s="72"/>
      <c r="AV178" s="72"/>
    </row>
    <row r="179" spans="1:48" ht="15.6">
      <c r="A179" s="71">
        <v>470</v>
      </c>
      <c r="B179" s="72" t="s">
        <v>482</v>
      </c>
      <c r="C179" s="72" t="s">
        <v>325</v>
      </c>
      <c r="D179" s="72" t="s">
        <v>462</v>
      </c>
      <c r="E179" s="72" t="s">
        <v>463</v>
      </c>
      <c r="F179" s="74">
        <v>437</v>
      </c>
      <c r="G179" s="74">
        <v>1840</v>
      </c>
      <c r="H179" s="74">
        <v>14.4</v>
      </c>
      <c r="I179" s="74">
        <v>7</v>
      </c>
      <c r="J179" s="74">
        <v>4</v>
      </c>
      <c r="K179" s="74">
        <v>1.6</v>
      </c>
      <c r="L179" s="74">
        <v>1.5</v>
      </c>
      <c r="M179" s="74">
        <v>0.1</v>
      </c>
      <c r="N179" s="74">
        <v>68.5</v>
      </c>
      <c r="O179" s="74">
        <v>20.5</v>
      </c>
      <c r="P179" s="74">
        <v>0</v>
      </c>
      <c r="Q179" s="74">
        <v>48</v>
      </c>
      <c r="R179" s="74">
        <v>2.1</v>
      </c>
      <c r="S179" s="74">
        <v>7.3</v>
      </c>
      <c r="T179" s="74">
        <v>0.4</v>
      </c>
      <c r="U179" s="74">
        <v>0</v>
      </c>
      <c r="V179" s="74">
        <v>6.4</v>
      </c>
      <c r="W179" s="74">
        <v>0</v>
      </c>
      <c r="X179" s="74">
        <v>0</v>
      </c>
      <c r="Y179" s="74">
        <v>0</v>
      </c>
      <c r="Z179" s="74">
        <v>0</v>
      </c>
      <c r="AA179" s="74">
        <v>0</v>
      </c>
      <c r="AB179" s="74">
        <v>1.4</v>
      </c>
      <c r="AC179" s="74">
        <v>0.45</v>
      </c>
      <c r="AD179" s="74">
        <v>0.6</v>
      </c>
      <c r="AE179" s="74">
        <v>1.9</v>
      </c>
      <c r="AF179" s="74">
        <v>3.4</v>
      </c>
      <c r="AG179" s="74">
        <v>1.5</v>
      </c>
      <c r="AH179" s="74">
        <v>0.06</v>
      </c>
      <c r="AI179" s="74">
        <v>0</v>
      </c>
      <c r="AJ179" s="74">
        <v>0</v>
      </c>
      <c r="AK179" s="74">
        <v>12</v>
      </c>
      <c r="AL179" s="74">
        <v>1.26</v>
      </c>
      <c r="AM179" s="74">
        <v>140</v>
      </c>
      <c r="AN179" s="74">
        <v>130</v>
      </c>
      <c r="AO179" s="74">
        <v>39</v>
      </c>
      <c r="AP179" s="74">
        <v>110</v>
      </c>
      <c r="AQ179" s="74">
        <v>16</v>
      </c>
      <c r="AR179" s="74">
        <v>0.9</v>
      </c>
      <c r="AS179" s="74">
        <v>0.6</v>
      </c>
      <c r="AT179" s="72"/>
      <c r="AU179" s="72"/>
      <c r="AV179" s="72"/>
    </row>
    <row r="180" spans="1:48" ht="15.6">
      <c r="A180" s="71">
        <v>473</v>
      </c>
      <c r="B180" s="72" t="s">
        <v>483</v>
      </c>
      <c r="C180" s="72" t="s">
        <v>325</v>
      </c>
      <c r="D180" s="72" t="s">
        <v>462</v>
      </c>
      <c r="E180" s="72" t="s">
        <v>484</v>
      </c>
      <c r="F180" s="74">
        <v>404</v>
      </c>
      <c r="G180" s="74">
        <v>1700</v>
      </c>
      <c r="H180" s="74">
        <v>14.8</v>
      </c>
      <c r="I180" s="74">
        <v>3.9</v>
      </c>
      <c r="J180" s="74">
        <v>4</v>
      </c>
      <c r="K180" s="74">
        <v>4.0999999999999996</v>
      </c>
      <c r="L180" s="74">
        <v>3.9</v>
      </c>
      <c r="M180" s="74">
        <v>0.7</v>
      </c>
      <c r="N180" s="74">
        <v>62.7</v>
      </c>
      <c r="O180" s="74">
        <v>29.7</v>
      </c>
      <c r="P180" s="74">
        <v>0</v>
      </c>
      <c r="Q180" s="74">
        <v>33</v>
      </c>
      <c r="R180" s="74">
        <v>1.1000000000000001</v>
      </c>
      <c r="S180" s="74">
        <v>4.4000000000000004</v>
      </c>
      <c r="T180" s="74">
        <v>0.4</v>
      </c>
      <c r="U180" s="74">
        <v>0</v>
      </c>
      <c r="V180" s="74">
        <v>16</v>
      </c>
      <c r="W180" s="74">
        <v>0</v>
      </c>
      <c r="X180" s="74">
        <v>25</v>
      </c>
      <c r="Y180" s="74">
        <v>192</v>
      </c>
      <c r="Z180" s="74">
        <v>0</v>
      </c>
      <c r="AA180" s="74">
        <v>0.6</v>
      </c>
      <c r="AB180" s="74">
        <v>0.48</v>
      </c>
      <c r="AC180" s="74">
        <v>0.06</v>
      </c>
      <c r="AD180" s="74">
        <v>0.14000000000000001</v>
      </c>
      <c r="AE180" s="74">
        <v>0.4</v>
      </c>
      <c r="AF180" s="74">
        <v>1.7</v>
      </c>
      <c r="AG180" s="74">
        <v>1.3</v>
      </c>
      <c r="AH180" s="74">
        <v>0.05</v>
      </c>
      <c r="AI180" s="74">
        <v>0.6</v>
      </c>
      <c r="AJ180" s="74">
        <v>0</v>
      </c>
      <c r="AK180" s="74">
        <v>8.6</v>
      </c>
      <c r="AL180" s="74">
        <v>1.3</v>
      </c>
      <c r="AM180" s="74">
        <v>150</v>
      </c>
      <c r="AN180" s="74">
        <v>95</v>
      </c>
      <c r="AO180" s="74">
        <v>29</v>
      </c>
      <c r="AP180" s="74">
        <v>90</v>
      </c>
      <c r="AQ180" s="74">
        <v>15</v>
      </c>
      <c r="AR180" s="74">
        <v>1.7</v>
      </c>
      <c r="AS180" s="74">
        <v>0.6</v>
      </c>
      <c r="AT180" s="72"/>
      <c r="AU180" s="72"/>
      <c r="AV180" s="72"/>
    </row>
    <row r="181" spans="1:48" ht="15.6">
      <c r="A181" s="71">
        <v>474</v>
      </c>
      <c r="B181" s="72" t="s">
        <v>485</v>
      </c>
      <c r="C181" s="72" t="s">
        <v>325</v>
      </c>
      <c r="D181" s="72" t="s">
        <v>462</v>
      </c>
      <c r="E181" s="72" t="s">
        <v>484</v>
      </c>
      <c r="F181" s="74">
        <v>389</v>
      </c>
      <c r="G181" s="74">
        <v>1630</v>
      </c>
      <c r="H181" s="74">
        <v>20.7</v>
      </c>
      <c r="I181" s="74">
        <v>11.2</v>
      </c>
      <c r="J181" s="74">
        <v>5.0999999999999996</v>
      </c>
      <c r="K181" s="74">
        <v>1.1000000000000001</v>
      </c>
      <c r="L181" s="74">
        <v>0.97099999999999997</v>
      </c>
      <c r="M181" s="74">
        <v>0.7</v>
      </c>
      <c r="N181" s="74">
        <v>46.3</v>
      </c>
      <c r="O181" s="74">
        <v>27.1</v>
      </c>
      <c r="P181" s="74">
        <v>0</v>
      </c>
      <c r="Q181" s="74">
        <v>19.100000000000001</v>
      </c>
      <c r="R181" s="74">
        <v>0.8</v>
      </c>
      <c r="S181" s="74">
        <v>3.9</v>
      </c>
      <c r="T181" s="74">
        <v>0.8</v>
      </c>
      <c r="U181" s="74">
        <v>0</v>
      </c>
      <c r="V181" s="74">
        <v>27.5</v>
      </c>
      <c r="W181" s="74">
        <v>0</v>
      </c>
      <c r="X181" s="74">
        <v>76</v>
      </c>
      <c r="Y181" s="74">
        <v>117</v>
      </c>
      <c r="Z181" s="74">
        <v>9</v>
      </c>
      <c r="AA181" s="74">
        <v>0.2</v>
      </c>
      <c r="AB181" s="74">
        <v>1.03</v>
      </c>
      <c r="AC181" s="74">
        <v>0.25</v>
      </c>
      <c r="AD181" s="74">
        <v>0.2</v>
      </c>
      <c r="AE181" s="74">
        <v>0.74</v>
      </c>
      <c r="AF181" s="74">
        <v>1.62</v>
      </c>
      <c r="AG181" s="74">
        <v>0.88</v>
      </c>
      <c r="AH181" s="74">
        <v>0.05</v>
      </c>
      <c r="AI181" s="74">
        <v>0.05</v>
      </c>
      <c r="AJ181" s="74">
        <v>0</v>
      </c>
      <c r="AK181" s="74">
        <v>8.1</v>
      </c>
      <c r="AL181" s="74">
        <v>0.96599999999999997</v>
      </c>
      <c r="AM181" s="74">
        <v>310</v>
      </c>
      <c r="AN181" s="74">
        <v>73</v>
      </c>
      <c r="AO181" s="74">
        <v>20</v>
      </c>
      <c r="AP181" s="74">
        <v>63</v>
      </c>
      <c r="AQ181" s="74">
        <v>12</v>
      </c>
      <c r="AR181" s="74">
        <v>0.6</v>
      </c>
      <c r="AS181" s="74">
        <v>0.3</v>
      </c>
      <c r="AT181" s="72"/>
      <c r="AU181" s="72"/>
      <c r="AV181" s="72"/>
    </row>
    <row r="182" spans="1:48" ht="15.6">
      <c r="A182" s="71">
        <v>475</v>
      </c>
      <c r="B182" s="72" t="s">
        <v>486</v>
      </c>
      <c r="C182" s="72" t="s">
        <v>325</v>
      </c>
      <c r="D182" s="72" t="s">
        <v>462</v>
      </c>
      <c r="E182" s="72" t="s">
        <v>484</v>
      </c>
      <c r="F182" s="74">
        <v>463</v>
      </c>
      <c r="G182" s="74">
        <v>1930</v>
      </c>
      <c r="H182" s="74">
        <v>26.4</v>
      </c>
      <c r="I182" s="74">
        <v>11.1</v>
      </c>
      <c r="J182" s="74">
        <v>11.3</v>
      </c>
      <c r="K182" s="74">
        <v>4.7</v>
      </c>
      <c r="L182" s="74">
        <v>4.3</v>
      </c>
      <c r="M182" s="74">
        <v>1</v>
      </c>
      <c r="N182" s="74">
        <v>47</v>
      </c>
      <c r="O182" s="74">
        <v>26.8</v>
      </c>
      <c r="P182" s="74">
        <v>0</v>
      </c>
      <c r="Q182" s="74">
        <v>20.2</v>
      </c>
      <c r="R182" s="74">
        <v>3.8</v>
      </c>
      <c r="S182" s="74">
        <v>7.4</v>
      </c>
      <c r="T182" s="74">
        <v>1.1000000000000001</v>
      </c>
      <c r="U182" s="74">
        <v>0</v>
      </c>
      <c r="V182" s="74">
        <v>12.7</v>
      </c>
      <c r="W182" s="74">
        <v>0</v>
      </c>
      <c r="X182" s="74">
        <v>125</v>
      </c>
      <c r="Y182" s="74">
        <v>270</v>
      </c>
      <c r="Z182" s="74">
        <v>30</v>
      </c>
      <c r="AA182" s="74">
        <v>2.5</v>
      </c>
      <c r="AB182" s="74">
        <v>2.7</v>
      </c>
      <c r="AC182" s="74">
        <v>0.09</v>
      </c>
      <c r="AD182" s="74">
        <v>0.12</v>
      </c>
      <c r="AE182" s="74">
        <v>0.9</v>
      </c>
      <c r="AF182" s="74">
        <v>2.5</v>
      </c>
      <c r="AG182" s="74">
        <v>1.6</v>
      </c>
      <c r="AH182" s="74">
        <v>0.06</v>
      </c>
      <c r="AI182" s="74">
        <v>1</v>
      </c>
      <c r="AJ182" s="74">
        <v>0</v>
      </c>
      <c r="AK182" s="74">
        <v>11</v>
      </c>
      <c r="AL182" s="74">
        <v>2.5</v>
      </c>
      <c r="AM182" s="74">
        <v>430</v>
      </c>
      <c r="AN182" s="74">
        <v>190</v>
      </c>
      <c r="AO182" s="74">
        <v>75</v>
      </c>
      <c r="AP182" s="74">
        <v>210</v>
      </c>
      <c r="AQ182" s="74">
        <v>46</v>
      </c>
      <c r="AR182" s="74">
        <v>1.9</v>
      </c>
      <c r="AS182" s="74">
        <v>1.2</v>
      </c>
      <c r="AT182" s="72"/>
      <c r="AU182" s="72"/>
      <c r="AV182" s="72"/>
    </row>
    <row r="183" spans="1:48" ht="15.6">
      <c r="A183" s="71">
        <v>476</v>
      </c>
      <c r="B183" s="72" t="s">
        <v>487</v>
      </c>
      <c r="C183" s="72" t="s">
        <v>325</v>
      </c>
      <c r="D183" s="72" t="s">
        <v>462</v>
      </c>
      <c r="E183" s="72" t="s">
        <v>484</v>
      </c>
      <c r="F183" s="74">
        <v>454</v>
      </c>
      <c r="G183" s="74">
        <v>1890</v>
      </c>
      <c r="H183" s="74">
        <v>31</v>
      </c>
      <c r="I183" s="74">
        <v>21.5</v>
      </c>
      <c r="J183" s="74">
        <v>4.2</v>
      </c>
      <c r="K183" s="74">
        <v>1.3</v>
      </c>
      <c r="L183" s="74">
        <v>1.2</v>
      </c>
      <c r="M183" s="74">
        <v>0.7</v>
      </c>
      <c r="N183" s="74">
        <v>37.799999999999997</v>
      </c>
      <c r="O183" s="74">
        <v>32.700000000000003</v>
      </c>
      <c r="P183" s="74">
        <v>0</v>
      </c>
      <c r="Q183" s="74">
        <v>5.0999999999999996</v>
      </c>
      <c r="R183" s="74">
        <v>3.4</v>
      </c>
      <c r="S183" s="74">
        <v>4.2</v>
      </c>
      <c r="T183" s="74">
        <v>0.7</v>
      </c>
      <c r="U183" s="74">
        <v>0</v>
      </c>
      <c r="V183" s="74">
        <v>22.7</v>
      </c>
      <c r="W183" s="74">
        <v>0</v>
      </c>
      <c r="X183" s="74">
        <v>87</v>
      </c>
      <c r="Y183" s="74">
        <v>7</v>
      </c>
      <c r="Z183" s="74">
        <v>40</v>
      </c>
      <c r="AA183" s="74">
        <v>1.7</v>
      </c>
      <c r="AB183" s="74">
        <v>2</v>
      </c>
      <c r="AC183" s="74">
        <v>0.04</v>
      </c>
      <c r="AD183" s="74">
        <v>0.04</v>
      </c>
      <c r="AE183" s="74">
        <v>0.4</v>
      </c>
      <c r="AF183" s="74">
        <v>1.9</v>
      </c>
      <c r="AG183" s="74">
        <v>1.5</v>
      </c>
      <c r="AH183" s="74">
        <v>0.1</v>
      </c>
      <c r="AI183" s="74">
        <v>0.01</v>
      </c>
      <c r="AJ183" s="74">
        <v>0</v>
      </c>
      <c r="AK183" s="74">
        <v>7</v>
      </c>
      <c r="AL183" s="74">
        <v>0.95</v>
      </c>
      <c r="AM183" s="74">
        <v>290</v>
      </c>
      <c r="AN183" s="74">
        <v>110</v>
      </c>
      <c r="AO183" s="74">
        <v>21</v>
      </c>
      <c r="AP183" s="74">
        <v>87</v>
      </c>
      <c r="AQ183" s="74">
        <v>12</v>
      </c>
      <c r="AR183" s="74">
        <v>1</v>
      </c>
      <c r="AS183" s="74">
        <v>0.5</v>
      </c>
      <c r="AT183" s="72"/>
      <c r="AU183" s="72"/>
      <c r="AV183" s="72"/>
    </row>
    <row r="184" spans="1:48" ht="15.6">
      <c r="A184" s="71">
        <v>477</v>
      </c>
      <c r="B184" s="72" t="s">
        <v>488</v>
      </c>
      <c r="C184" s="72" t="s">
        <v>325</v>
      </c>
      <c r="D184" s="72" t="s">
        <v>462</v>
      </c>
      <c r="E184" s="72" t="s">
        <v>489</v>
      </c>
      <c r="F184" s="74">
        <v>351</v>
      </c>
      <c r="G184" s="74">
        <v>1480</v>
      </c>
      <c r="H184" s="74">
        <v>4.0999999999999996</v>
      </c>
      <c r="I184" s="74">
        <v>1.4</v>
      </c>
      <c r="J184" s="74">
        <v>1.2</v>
      </c>
      <c r="K184" s="74">
        <v>1</v>
      </c>
      <c r="L184" s="74">
        <v>0.92900000000000005</v>
      </c>
      <c r="M184" s="74">
        <v>0</v>
      </c>
      <c r="N184" s="74">
        <v>71.599999999999994</v>
      </c>
      <c r="O184" s="74">
        <v>26.8</v>
      </c>
      <c r="P184" s="74">
        <v>0</v>
      </c>
      <c r="Q184" s="74">
        <v>44.8</v>
      </c>
      <c r="R184" s="74">
        <v>1.9</v>
      </c>
      <c r="S184" s="74">
        <v>5.9</v>
      </c>
      <c r="T184" s="74">
        <v>0.4</v>
      </c>
      <c r="U184" s="74">
        <v>0</v>
      </c>
      <c r="V184" s="74">
        <v>15.6</v>
      </c>
      <c r="W184" s="74">
        <v>0</v>
      </c>
      <c r="X184" s="74">
        <v>30</v>
      </c>
      <c r="Y184" s="74">
        <v>29</v>
      </c>
      <c r="Z184" s="74">
        <v>10</v>
      </c>
      <c r="AA184" s="74">
        <v>0.1</v>
      </c>
      <c r="AB184" s="74">
        <v>0.41</v>
      </c>
      <c r="AC184" s="74">
        <v>0.06</v>
      </c>
      <c r="AD184" s="74">
        <v>7.0000000000000007E-2</v>
      </c>
      <c r="AE184" s="74">
        <v>0.81</v>
      </c>
      <c r="AF184" s="74">
        <v>2.13</v>
      </c>
      <c r="AG184" s="74">
        <v>1.28</v>
      </c>
      <c r="AH184" s="74">
        <v>0.11</v>
      </c>
      <c r="AI184" s="74">
        <v>7.0000000000000007E-2</v>
      </c>
      <c r="AJ184" s="74">
        <v>0</v>
      </c>
      <c r="AK184" s="74">
        <v>19</v>
      </c>
      <c r="AL184" s="74">
        <v>0.81299999999999994</v>
      </c>
      <c r="AM184" s="74">
        <v>150</v>
      </c>
      <c r="AN184" s="74">
        <v>98</v>
      </c>
      <c r="AO184" s="74">
        <v>21</v>
      </c>
      <c r="AP184" s="74">
        <v>130</v>
      </c>
      <c r="AQ184" s="74">
        <v>24</v>
      </c>
      <c r="AR184" s="74">
        <v>0.9</v>
      </c>
      <c r="AS184" s="74">
        <v>0.7</v>
      </c>
      <c r="AT184" s="72"/>
      <c r="AU184" s="72"/>
      <c r="AV184" s="72"/>
    </row>
    <row r="185" spans="1:48" ht="15.6">
      <c r="A185" s="71">
        <v>478</v>
      </c>
      <c r="B185" s="72" t="s">
        <v>490</v>
      </c>
      <c r="C185" s="72" t="s">
        <v>325</v>
      </c>
      <c r="D185" s="72" t="s">
        <v>462</v>
      </c>
      <c r="E185" s="72" t="s">
        <v>484</v>
      </c>
      <c r="F185" s="74">
        <v>380</v>
      </c>
      <c r="G185" s="74">
        <v>1600</v>
      </c>
      <c r="H185" s="74">
        <v>13.9</v>
      </c>
      <c r="I185" s="74">
        <v>6.6</v>
      </c>
      <c r="J185" s="74">
        <v>4.5</v>
      </c>
      <c r="K185" s="74">
        <v>1.3</v>
      </c>
      <c r="L185" s="74">
        <v>1.2</v>
      </c>
      <c r="M185" s="74">
        <v>0.2</v>
      </c>
      <c r="N185" s="74">
        <v>57</v>
      </c>
      <c r="O185" s="74">
        <v>37.799999999999997</v>
      </c>
      <c r="P185" s="74">
        <v>0</v>
      </c>
      <c r="Q185" s="74">
        <v>19.2</v>
      </c>
      <c r="R185" s="74">
        <v>3.2</v>
      </c>
      <c r="S185" s="74">
        <v>5.0999999999999996</v>
      </c>
      <c r="T185" s="74">
        <v>0.6</v>
      </c>
      <c r="U185" s="74">
        <v>0</v>
      </c>
      <c r="V185" s="74">
        <v>19.5</v>
      </c>
      <c r="W185" s="74">
        <v>0</v>
      </c>
      <c r="X185" s="74">
        <v>113</v>
      </c>
      <c r="Y185" s="74">
        <v>110</v>
      </c>
      <c r="Z185" s="74">
        <v>150</v>
      </c>
      <c r="AA185" s="74">
        <v>0.5</v>
      </c>
      <c r="AB185" s="74">
        <v>0.43</v>
      </c>
      <c r="AC185" s="74">
        <v>0.1</v>
      </c>
      <c r="AD185" s="74">
        <v>0.1</v>
      </c>
      <c r="AE185" s="74">
        <v>0.8</v>
      </c>
      <c r="AF185" s="74">
        <v>1.8</v>
      </c>
      <c r="AG185" s="74">
        <v>1</v>
      </c>
      <c r="AH185" s="74">
        <v>0.12</v>
      </c>
      <c r="AI185" s="74">
        <v>1</v>
      </c>
      <c r="AJ185" s="74">
        <v>0</v>
      </c>
      <c r="AK185" s="74">
        <v>8</v>
      </c>
      <c r="AL185" s="74">
        <v>1.3</v>
      </c>
      <c r="AM185" s="74">
        <v>220</v>
      </c>
      <c r="AN185" s="74">
        <v>230</v>
      </c>
      <c r="AO185" s="74">
        <v>32</v>
      </c>
      <c r="AP185" s="74">
        <v>100</v>
      </c>
      <c r="AQ185" s="74">
        <v>16</v>
      </c>
      <c r="AR185" s="74">
        <v>1.5</v>
      </c>
      <c r="AS185" s="74">
        <v>0.5</v>
      </c>
      <c r="AT185" s="72"/>
      <c r="AU185" s="72"/>
      <c r="AV185" s="72"/>
    </row>
    <row r="186" spans="1:48" ht="15.6">
      <c r="A186" s="71">
        <v>479</v>
      </c>
      <c r="B186" s="72" t="s">
        <v>491</v>
      </c>
      <c r="C186" s="72" t="s">
        <v>325</v>
      </c>
      <c r="D186" s="72" t="s">
        <v>462</v>
      </c>
      <c r="E186" s="72" t="s">
        <v>484</v>
      </c>
      <c r="F186" s="74">
        <v>407</v>
      </c>
      <c r="G186" s="74">
        <v>1710</v>
      </c>
      <c r="H186" s="74">
        <v>14.9</v>
      </c>
      <c r="I186" s="74">
        <v>5.9</v>
      </c>
      <c r="J186" s="74">
        <v>3.6</v>
      </c>
      <c r="K186" s="74">
        <v>3.2</v>
      </c>
      <c r="L186" s="74">
        <v>2.78</v>
      </c>
      <c r="M186" s="74">
        <v>0.4</v>
      </c>
      <c r="N186" s="74">
        <v>57.4</v>
      </c>
      <c r="O186" s="74">
        <v>17</v>
      </c>
      <c r="P186" s="74">
        <v>0</v>
      </c>
      <c r="Q186" s="74">
        <v>40.4</v>
      </c>
      <c r="R186" s="74">
        <v>2.1</v>
      </c>
      <c r="S186" s="74">
        <v>7.9</v>
      </c>
      <c r="T186" s="74">
        <v>0.8</v>
      </c>
      <c r="U186" s="74">
        <v>1</v>
      </c>
      <c r="V186" s="74">
        <v>15.2</v>
      </c>
      <c r="W186" s="74">
        <v>0</v>
      </c>
      <c r="X186" s="74">
        <v>81</v>
      </c>
      <c r="Y186" s="74">
        <v>91</v>
      </c>
      <c r="Z186" s="74">
        <v>12</v>
      </c>
      <c r="AA186" s="74">
        <v>0.3</v>
      </c>
      <c r="AB186" s="74">
        <v>1.1299999999999999</v>
      </c>
      <c r="AC186" s="74">
        <v>0.08</v>
      </c>
      <c r="AD186" s="74">
        <v>0.1</v>
      </c>
      <c r="AE186" s="74">
        <v>0.8</v>
      </c>
      <c r="AF186" s="74">
        <v>2.5499999999999998</v>
      </c>
      <c r="AG186" s="74">
        <v>1.73</v>
      </c>
      <c r="AH186" s="74">
        <v>0.14000000000000001</v>
      </c>
      <c r="AI186" s="74">
        <v>0.14000000000000001</v>
      </c>
      <c r="AJ186" s="74">
        <v>0</v>
      </c>
      <c r="AK186" s="74">
        <v>19</v>
      </c>
      <c r="AL186" s="74">
        <v>1.38</v>
      </c>
      <c r="AM186" s="74">
        <v>310</v>
      </c>
      <c r="AN186" s="74">
        <v>150</v>
      </c>
      <c r="AO186" s="74">
        <v>35</v>
      </c>
      <c r="AP186" s="74">
        <v>130</v>
      </c>
      <c r="AQ186" s="74">
        <v>38</v>
      </c>
      <c r="AR186" s="74">
        <v>1.3</v>
      </c>
      <c r="AS186" s="74">
        <v>1.1000000000000001</v>
      </c>
      <c r="AT186" s="72"/>
      <c r="AU186" s="72"/>
      <c r="AV186" s="72"/>
    </row>
    <row r="187" spans="1:48" ht="15.6">
      <c r="A187" s="71">
        <v>730</v>
      </c>
      <c r="B187" s="72" t="s">
        <v>492</v>
      </c>
      <c r="C187" s="72" t="s">
        <v>256</v>
      </c>
      <c r="D187" s="72" t="s">
        <v>257</v>
      </c>
      <c r="E187" s="72" t="s">
        <v>258</v>
      </c>
      <c r="F187" s="74">
        <v>246</v>
      </c>
      <c r="G187" s="74">
        <v>1020</v>
      </c>
      <c r="H187" s="74">
        <v>0</v>
      </c>
      <c r="I187" s="74">
        <v>0</v>
      </c>
      <c r="J187" s="74">
        <v>0</v>
      </c>
      <c r="K187" s="74">
        <v>0</v>
      </c>
      <c r="L187" s="74">
        <v>0</v>
      </c>
      <c r="M187" s="74">
        <v>0</v>
      </c>
      <c r="N187" s="74">
        <v>0</v>
      </c>
      <c r="O187" s="74">
        <v>0</v>
      </c>
      <c r="P187" s="74">
        <v>0</v>
      </c>
      <c r="Q187" s="74">
        <v>0</v>
      </c>
      <c r="R187" s="74">
        <v>0</v>
      </c>
      <c r="S187" s="74">
        <v>0</v>
      </c>
      <c r="T187" s="74">
        <v>0</v>
      </c>
      <c r="U187" s="74">
        <v>35.200000000000003</v>
      </c>
      <c r="V187" s="74">
        <v>63.9</v>
      </c>
      <c r="W187" s="74">
        <v>0</v>
      </c>
      <c r="X187" s="74">
        <v>0</v>
      </c>
      <c r="Y187" s="74">
        <v>0</v>
      </c>
      <c r="Z187" s="74">
        <v>0</v>
      </c>
      <c r="AA187" s="74">
        <v>0</v>
      </c>
      <c r="AB187" s="74">
        <v>0</v>
      </c>
      <c r="AC187" s="74">
        <v>0</v>
      </c>
      <c r="AD187" s="74">
        <v>0</v>
      </c>
      <c r="AE187" s="74">
        <v>0</v>
      </c>
      <c r="AF187" s="74">
        <v>0</v>
      </c>
      <c r="AG187" s="74">
        <v>0</v>
      </c>
      <c r="AH187" s="74">
        <v>0</v>
      </c>
      <c r="AI187" s="74">
        <v>0</v>
      </c>
      <c r="AJ187" s="74">
        <v>0</v>
      </c>
      <c r="AK187" s="74">
        <v>0</v>
      </c>
      <c r="AL187" s="74">
        <v>0</v>
      </c>
      <c r="AM187" s="74">
        <v>0</v>
      </c>
      <c r="AN187" s="74">
        <v>0</v>
      </c>
      <c r="AO187" s="74">
        <v>0</v>
      </c>
      <c r="AP187" s="74">
        <v>0</v>
      </c>
      <c r="AQ187" s="74">
        <v>0</v>
      </c>
      <c r="AR187" s="74">
        <v>0</v>
      </c>
      <c r="AS187" s="74">
        <v>0</v>
      </c>
      <c r="AT187" s="72"/>
      <c r="AU187" s="72"/>
      <c r="AV187" s="72"/>
    </row>
    <row r="188" spans="1:48" ht="15.6">
      <c r="A188" s="71">
        <v>551</v>
      </c>
      <c r="B188" s="72" t="s">
        <v>493</v>
      </c>
      <c r="C188" s="72" t="s">
        <v>211</v>
      </c>
      <c r="D188" s="72" t="s">
        <v>494</v>
      </c>
      <c r="E188" s="72" t="s">
        <v>495</v>
      </c>
      <c r="F188" s="74">
        <v>27</v>
      </c>
      <c r="G188" s="74">
        <v>114</v>
      </c>
      <c r="H188" s="74">
        <v>0.7</v>
      </c>
      <c r="I188" s="74">
        <v>0.1</v>
      </c>
      <c r="J188" s="74">
        <v>0.1</v>
      </c>
      <c r="K188" s="74">
        <v>0.3</v>
      </c>
      <c r="L188" s="74">
        <v>0.1</v>
      </c>
      <c r="M188" s="74">
        <v>0</v>
      </c>
      <c r="N188" s="74">
        <v>1.3</v>
      </c>
      <c r="O188" s="74">
        <v>1</v>
      </c>
      <c r="P188" s="74">
        <v>0.2</v>
      </c>
      <c r="Q188" s="74">
        <v>0.1</v>
      </c>
      <c r="R188" s="74">
        <v>2.2999999999999998</v>
      </c>
      <c r="S188" s="74">
        <v>2.8</v>
      </c>
      <c r="T188" s="74">
        <v>0.3</v>
      </c>
      <c r="U188" s="74">
        <v>0</v>
      </c>
      <c r="V188" s="74">
        <v>91.9</v>
      </c>
      <c r="W188" s="74">
        <v>0</v>
      </c>
      <c r="X188" s="74">
        <v>0</v>
      </c>
      <c r="Y188" s="74">
        <v>114</v>
      </c>
      <c r="Z188" s="74">
        <v>687</v>
      </c>
      <c r="AA188" s="74">
        <v>0</v>
      </c>
      <c r="AB188" s="74">
        <v>1.1000000000000001</v>
      </c>
      <c r="AC188" s="74">
        <v>0.06</v>
      </c>
      <c r="AD188" s="74">
        <v>0.04</v>
      </c>
      <c r="AE188" s="74">
        <v>0.6</v>
      </c>
      <c r="AF188" s="74">
        <v>1.1000000000000001</v>
      </c>
      <c r="AG188" s="74">
        <v>0.5</v>
      </c>
      <c r="AH188" s="74">
        <v>0.09</v>
      </c>
      <c r="AI188" s="74">
        <v>0</v>
      </c>
      <c r="AJ188" s="74">
        <v>18</v>
      </c>
      <c r="AK188" s="74">
        <v>47</v>
      </c>
      <c r="AL188" s="74">
        <v>0.97</v>
      </c>
      <c r="AM188" s="74">
        <v>100</v>
      </c>
      <c r="AN188" s="74">
        <v>240</v>
      </c>
      <c r="AO188" s="74">
        <v>56</v>
      </c>
      <c r="AP188" s="74">
        <v>39</v>
      </c>
      <c r="AQ188" s="74">
        <v>12</v>
      </c>
      <c r="AR188" s="74">
        <v>1</v>
      </c>
      <c r="AS188" s="74">
        <v>0.5</v>
      </c>
      <c r="AT188" s="72"/>
      <c r="AU188" s="72">
        <v>2.2999999999999998</v>
      </c>
      <c r="AV188" s="72"/>
    </row>
    <row r="189" spans="1:48" ht="15.6">
      <c r="A189" s="71">
        <v>550</v>
      </c>
      <c r="B189" s="72" t="s">
        <v>496</v>
      </c>
      <c r="C189" s="72" t="s">
        <v>211</v>
      </c>
      <c r="D189" s="72" t="s">
        <v>494</v>
      </c>
      <c r="E189" s="72" t="s">
        <v>495</v>
      </c>
      <c r="F189" s="74">
        <v>32</v>
      </c>
      <c r="G189" s="74">
        <v>134</v>
      </c>
      <c r="H189" s="74">
        <v>0.8</v>
      </c>
      <c r="I189" s="74">
        <v>0.1</v>
      </c>
      <c r="J189" s="74">
        <v>0</v>
      </c>
      <c r="K189" s="74">
        <v>0.4</v>
      </c>
      <c r="L189" s="74">
        <v>0.1</v>
      </c>
      <c r="M189" s="74">
        <v>0</v>
      </c>
      <c r="N189" s="74">
        <v>1.5</v>
      </c>
      <c r="O189" s="74">
        <v>1.2</v>
      </c>
      <c r="P189" s="74">
        <v>0.2</v>
      </c>
      <c r="Q189" s="74">
        <v>0.1</v>
      </c>
      <c r="R189" s="74">
        <v>2.6</v>
      </c>
      <c r="S189" s="74">
        <v>3.4</v>
      </c>
      <c r="T189" s="74">
        <v>0</v>
      </c>
      <c r="U189" s="74">
        <v>0</v>
      </c>
      <c r="V189" s="74">
        <v>91.1</v>
      </c>
      <c r="W189" s="74">
        <v>0</v>
      </c>
      <c r="X189" s="74">
        <v>0</v>
      </c>
      <c r="Y189" s="74">
        <v>178</v>
      </c>
      <c r="Z189" s="74">
        <v>1066</v>
      </c>
      <c r="AA189" s="74">
        <v>0</v>
      </c>
      <c r="AB189" s="74">
        <v>1</v>
      </c>
      <c r="AC189" s="74">
        <v>0.1</v>
      </c>
      <c r="AD189" s="74">
        <v>0.06</v>
      </c>
      <c r="AE189" s="74">
        <v>1</v>
      </c>
      <c r="AF189" s="74">
        <v>1.6</v>
      </c>
      <c r="AG189" s="74">
        <v>0.6</v>
      </c>
      <c r="AH189" s="74">
        <v>0.14000000000000001</v>
      </c>
      <c r="AI189" s="74">
        <v>0</v>
      </c>
      <c r="AJ189" s="74">
        <v>41</v>
      </c>
      <c r="AK189" s="74">
        <v>90</v>
      </c>
      <c r="AL189" s="74">
        <v>0.97</v>
      </c>
      <c r="AM189" s="74">
        <v>8</v>
      </c>
      <c r="AN189" s="74">
        <v>370</v>
      </c>
      <c r="AO189" s="74">
        <v>67</v>
      </c>
      <c r="AP189" s="74">
        <v>50</v>
      </c>
      <c r="AQ189" s="74">
        <v>22</v>
      </c>
      <c r="AR189" s="74">
        <v>1.3</v>
      </c>
      <c r="AS189" s="74">
        <v>0.6</v>
      </c>
      <c r="AT189" s="72"/>
      <c r="AU189" s="72"/>
      <c r="AV189" s="72"/>
    </row>
    <row r="190" spans="1:48" ht="15.6">
      <c r="A190" s="71">
        <v>2122000006</v>
      </c>
      <c r="B190" s="72" t="s">
        <v>497</v>
      </c>
      <c r="C190" s="72" t="s">
        <v>325</v>
      </c>
      <c r="D190" s="72" t="s">
        <v>326</v>
      </c>
      <c r="E190" s="72" t="s">
        <v>498</v>
      </c>
      <c r="F190" s="74">
        <v>344</v>
      </c>
      <c r="G190" s="74">
        <v>1460</v>
      </c>
      <c r="H190" s="74">
        <v>1.9</v>
      </c>
      <c r="I190" s="74">
        <v>0.3</v>
      </c>
      <c r="J190" s="74">
        <v>0.4</v>
      </c>
      <c r="K190" s="74">
        <v>1</v>
      </c>
      <c r="L190" s="74">
        <v>1</v>
      </c>
      <c r="M190" s="74">
        <v>0</v>
      </c>
      <c r="N190" s="74">
        <v>65.599999999999994</v>
      </c>
      <c r="O190" s="74">
        <v>2.7</v>
      </c>
      <c r="P190" s="74">
        <v>0</v>
      </c>
      <c r="Q190" s="74">
        <v>62.9</v>
      </c>
      <c r="R190" s="74">
        <v>8</v>
      </c>
      <c r="S190" s="74">
        <v>12.1</v>
      </c>
      <c r="T190" s="74">
        <v>0</v>
      </c>
      <c r="U190" s="74">
        <v>0</v>
      </c>
      <c r="V190" s="74">
        <v>11.2</v>
      </c>
      <c r="W190" s="74">
        <v>0</v>
      </c>
      <c r="X190" s="74">
        <v>0</v>
      </c>
      <c r="Y190" s="74">
        <v>0</v>
      </c>
      <c r="Z190" s="74">
        <v>0</v>
      </c>
      <c r="AA190" s="74">
        <v>0</v>
      </c>
      <c r="AB190" s="74">
        <v>0.06</v>
      </c>
      <c r="AC190" s="74">
        <v>0.18</v>
      </c>
      <c r="AD190" s="74">
        <v>0.04</v>
      </c>
      <c r="AE190" s="74">
        <v>0.47</v>
      </c>
      <c r="AF190" s="74">
        <v>2.37</v>
      </c>
      <c r="AG190" s="74">
        <v>1.9</v>
      </c>
      <c r="AH190" s="74">
        <v>0.26</v>
      </c>
      <c r="AI190" s="74">
        <v>0</v>
      </c>
      <c r="AJ190" s="74">
        <v>0</v>
      </c>
      <c r="AK190" s="74">
        <v>27</v>
      </c>
      <c r="AL190" s="74">
        <v>1.25</v>
      </c>
      <c r="AM190" s="74">
        <v>9.5</v>
      </c>
      <c r="AN190" s="74">
        <v>350</v>
      </c>
      <c r="AO190" s="74">
        <v>28</v>
      </c>
      <c r="AP190" s="74">
        <v>220</v>
      </c>
      <c r="AQ190" s="74">
        <v>68</v>
      </c>
      <c r="AR190" s="74">
        <v>1.9</v>
      </c>
      <c r="AS190" s="74">
        <v>2.2000000000000002</v>
      </c>
      <c r="AT190" s="72"/>
      <c r="AU190" s="72"/>
      <c r="AV190" s="72"/>
    </row>
    <row r="191" spans="1:48" ht="15.6">
      <c r="A191" s="71">
        <v>1900000100</v>
      </c>
      <c r="B191" s="72" t="s">
        <v>499</v>
      </c>
      <c r="C191" s="72" t="s">
        <v>218</v>
      </c>
      <c r="D191" s="72" t="s">
        <v>291</v>
      </c>
      <c r="E191" s="72" t="s">
        <v>500</v>
      </c>
      <c r="F191" s="74">
        <v>82</v>
      </c>
      <c r="G191" s="74">
        <v>349</v>
      </c>
      <c r="H191" s="74">
        <v>0.2</v>
      </c>
      <c r="I191" s="74">
        <v>0</v>
      </c>
      <c r="J191" s="74">
        <v>0</v>
      </c>
      <c r="K191" s="74">
        <v>0.1</v>
      </c>
      <c r="L191" s="74">
        <v>2E-3</v>
      </c>
      <c r="M191" s="74">
        <v>0</v>
      </c>
      <c r="N191" s="74">
        <v>2.2999999999999998</v>
      </c>
      <c r="O191" s="74">
        <v>0</v>
      </c>
      <c r="P191" s="74">
        <v>0</v>
      </c>
      <c r="Q191" s="74">
        <v>2.2999999999999998</v>
      </c>
      <c r="R191" s="74">
        <v>0</v>
      </c>
      <c r="S191" s="74">
        <v>17.8</v>
      </c>
      <c r="T191" s="74">
        <v>1</v>
      </c>
      <c r="U191" s="74">
        <v>0</v>
      </c>
      <c r="V191" s="74">
        <v>78.2</v>
      </c>
      <c r="W191" s="74">
        <v>0</v>
      </c>
      <c r="X191" s="74">
        <v>110</v>
      </c>
      <c r="Y191" s="74">
        <v>3</v>
      </c>
      <c r="Z191" s="74">
        <v>19</v>
      </c>
      <c r="AA191" s="74">
        <v>0</v>
      </c>
      <c r="AB191" s="74">
        <v>1.8</v>
      </c>
      <c r="AC191" s="74">
        <v>0</v>
      </c>
      <c r="AD191" s="74">
        <v>0.12</v>
      </c>
      <c r="AE191" s="74">
        <v>0.9</v>
      </c>
      <c r="AF191" s="74">
        <v>3.4</v>
      </c>
      <c r="AG191" s="74">
        <v>2.5</v>
      </c>
      <c r="AH191" s="74">
        <v>0.11</v>
      </c>
      <c r="AI191" s="74">
        <v>6.5</v>
      </c>
      <c r="AJ191" s="74">
        <v>0</v>
      </c>
      <c r="AK191" s="74">
        <v>15</v>
      </c>
      <c r="AL191" s="74">
        <v>1.5</v>
      </c>
      <c r="AM191" s="74">
        <v>380</v>
      </c>
      <c r="AN191" s="74">
        <v>160</v>
      </c>
      <c r="AO191" s="74">
        <v>60</v>
      </c>
      <c r="AP191" s="74">
        <v>120</v>
      </c>
      <c r="AQ191" s="74">
        <v>92</v>
      </c>
      <c r="AR191" s="74">
        <v>1.3</v>
      </c>
      <c r="AS191" s="74">
        <v>1.2</v>
      </c>
      <c r="AT191" s="72"/>
      <c r="AU191" s="72"/>
      <c r="AV191" s="72"/>
    </row>
    <row r="192" spans="1:48" ht="15.6">
      <c r="A192" s="71">
        <v>1217</v>
      </c>
      <c r="B192" s="72" t="s">
        <v>501</v>
      </c>
      <c r="C192" s="72" t="s">
        <v>275</v>
      </c>
      <c r="D192" s="72" t="s">
        <v>502</v>
      </c>
      <c r="E192" s="72" t="s">
        <v>503</v>
      </c>
      <c r="F192" s="74">
        <v>355</v>
      </c>
      <c r="G192" s="74">
        <v>1470</v>
      </c>
      <c r="H192" s="74">
        <v>32.9</v>
      </c>
      <c r="I192" s="74">
        <v>9.3000000000000007</v>
      </c>
      <c r="J192" s="74">
        <v>17.3</v>
      </c>
      <c r="K192" s="74">
        <v>4.7</v>
      </c>
      <c r="L192" s="74">
        <v>3</v>
      </c>
      <c r="M192" s="74">
        <v>0</v>
      </c>
      <c r="N192" s="74">
        <v>0.3</v>
      </c>
      <c r="O192" s="74">
        <v>0.3</v>
      </c>
      <c r="P192" s="74">
        <v>0</v>
      </c>
      <c r="Q192" s="74">
        <v>0</v>
      </c>
      <c r="R192" s="74">
        <v>0</v>
      </c>
      <c r="S192" s="74">
        <v>14.3</v>
      </c>
      <c r="T192" s="74">
        <v>0.3</v>
      </c>
      <c r="U192" s="74">
        <v>0</v>
      </c>
      <c r="V192" s="74">
        <v>52</v>
      </c>
      <c r="W192" s="74">
        <v>0</v>
      </c>
      <c r="X192" s="74">
        <v>100</v>
      </c>
      <c r="Y192" s="74">
        <v>0</v>
      </c>
      <c r="Z192" s="74">
        <v>0</v>
      </c>
      <c r="AA192" s="74">
        <v>0</v>
      </c>
      <c r="AB192" s="74">
        <v>0.11</v>
      </c>
      <c r="AC192" s="74">
        <v>0.04</v>
      </c>
      <c r="AD192" s="74">
        <v>0.03</v>
      </c>
      <c r="AE192" s="74">
        <v>2</v>
      </c>
      <c r="AF192" s="74">
        <v>2</v>
      </c>
      <c r="AG192" s="74">
        <v>0</v>
      </c>
      <c r="AH192" s="74">
        <v>0.28000000000000003</v>
      </c>
      <c r="AI192" s="74">
        <v>1</v>
      </c>
      <c r="AJ192" s="74">
        <v>0</v>
      </c>
      <c r="AK192" s="74">
        <v>3</v>
      </c>
      <c r="AL192" s="74">
        <v>1</v>
      </c>
      <c r="AM192" s="74">
        <v>120</v>
      </c>
      <c r="AN192" s="74">
        <v>310</v>
      </c>
      <c r="AO192" s="74">
        <v>130</v>
      </c>
      <c r="AP192" s="74">
        <v>160</v>
      </c>
      <c r="AQ192" s="74">
        <v>14</v>
      </c>
      <c r="AR192" s="74">
        <v>3.4</v>
      </c>
      <c r="AS192" s="74">
        <v>1.7</v>
      </c>
      <c r="AT192" s="72"/>
      <c r="AU192" s="72">
        <v>0.2</v>
      </c>
      <c r="AV192" s="72"/>
    </row>
    <row r="193" spans="1:48" ht="15.6">
      <c r="A193" s="71">
        <v>815</v>
      </c>
      <c r="B193" s="72" t="s">
        <v>504</v>
      </c>
      <c r="C193" s="72" t="s">
        <v>218</v>
      </c>
      <c r="D193" s="72" t="s">
        <v>219</v>
      </c>
      <c r="E193" s="72" t="s">
        <v>220</v>
      </c>
      <c r="F193" s="74">
        <v>82</v>
      </c>
      <c r="G193" s="74">
        <v>347</v>
      </c>
      <c r="H193" s="74">
        <v>0.2</v>
      </c>
      <c r="I193" s="74">
        <v>0</v>
      </c>
      <c r="J193" s="74">
        <v>0</v>
      </c>
      <c r="K193" s="74">
        <v>0.1</v>
      </c>
      <c r="L193" s="74">
        <v>0</v>
      </c>
      <c r="M193" s="74">
        <v>0</v>
      </c>
      <c r="N193" s="74">
        <v>0</v>
      </c>
      <c r="O193" s="74">
        <v>0</v>
      </c>
      <c r="P193" s="74">
        <v>0</v>
      </c>
      <c r="Q193" s="74">
        <v>0</v>
      </c>
      <c r="R193" s="74">
        <v>0</v>
      </c>
      <c r="S193" s="74">
        <v>20</v>
      </c>
      <c r="T193" s="74">
        <v>0.4</v>
      </c>
      <c r="U193" s="74">
        <v>0</v>
      </c>
      <c r="V193" s="74">
        <v>79</v>
      </c>
      <c r="W193" s="74">
        <v>0</v>
      </c>
      <c r="X193" s="74">
        <v>25</v>
      </c>
      <c r="Y193" s="74">
        <v>3</v>
      </c>
      <c r="Z193" s="74">
        <v>0</v>
      </c>
      <c r="AA193" s="74">
        <v>0.4</v>
      </c>
      <c r="AB193" s="74">
        <v>0.35</v>
      </c>
      <c r="AC193" s="74">
        <v>0.04</v>
      </c>
      <c r="AD193" s="74">
        <v>0.03</v>
      </c>
      <c r="AE193" s="74">
        <v>1.9</v>
      </c>
      <c r="AF193" s="74">
        <v>5.6</v>
      </c>
      <c r="AG193" s="74">
        <v>3.7</v>
      </c>
      <c r="AH193" s="74">
        <v>0.12</v>
      </c>
      <c r="AI193" s="74">
        <v>3.3</v>
      </c>
      <c r="AJ193" s="74">
        <v>0</v>
      </c>
      <c r="AK193" s="74">
        <v>6.2</v>
      </c>
      <c r="AL193" s="74">
        <v>1.1000000000000001</v>
      </c>
      <c r="AM193" s="74">
        <v>170</v>
      </c>
      <c r="AN193" s="74">
        <v>290</v>
      </c>
      <c r="AO193" s="74">
        <v>14</v>
      </c>
      <c r="AP193" s="74">
        <v>190</v>
      </c>
      <c r="AQ193" s="74">
        <v>32</v>
      </c>
      <c r="AR193" s="74">
        <v>0.1</v>
      </c>
      <c r="AS193" s="74">
        <v>0.3</v>
      </c>
      <c r="AT193" s="72"/>
      <c r="AU193" s="72"/>
      <c r="AV193" s="72"/>
    </row>
    <row r="194" spans="1:48" ht="15.6">
      <c r="A194" s="71">
        <v>816</v>
      </c>
      <c r="B194" s="72" t="s">
        <v>505</v>
      </c>
      <c r="C194" s="72" t="s">
        <v>218</v>
      </c>
      <c r="D194" s="72" t="s">
        <v>219</v>
      </c>
      <c r="E194" s="72" t="s">
        <v>220</v>
      </c>
      <c r="F194" s="74">
        <v>170</v>
      </c>
      <c r="G194" s="74">
        <v>714</v>
      </c>
      <c r="H194" s="74">
        <v>7</v>
      </c>
      <c r="I194" s="74">
        <v>0.8</v>
      </c>
      <c r="J194" s="74">
        <v>1.4</v>
      </c>
      <c r="K194" s="74">
        <v>4.4000000000000004</v>
      </c>
      <c r="L194" s="74">
        <v>4.32</v>
      </c>
      <c r="M194" s="74">
        <v>0</v>
      </c>
      <c r="N194" s="74">
        <v>2.7</v>
      </c>
      <c r="O194" s="74">
        <v>0.1</v>
      </c>
      <c r="P194" s="74">
        <v>0</v>
      </c>
      <c r="Q194" s="74">
        <v>2.7</v>
      </c>
      <c r="R194" s="74">
        <v>0.1</v>
      </c>
      <c r="S194" s="74">
        <v>24</v>
      </c>
      <c r="T194" s="74">
        <v>1.2</v>
      </c>
      <c r="U194" s="74">
        <v>0</v>
      </c>
      <c r="V194" s="74">
        <v>64.400000000000006</v>
      </c>
      <c r="W194" s="74">
        <v>0</v>
      </c>
      <c r="X194" s="74">
        <v>30</v>
      </c>
      <c r="Y194" s="74">
        <v>4</v>
      </c>
      <c r="Z194" s="74">
        <v>0</v>
      </c>
      <c r="AA194" s="74">
        <v>0.4</v>
      </c>
      <c r="AB194" s="74">
        <v>4.54</v>
      </c>
      <c r="AC194" s="74">
        <v>0.04</v>
      </c>
      <c r="AD194" s="74">
        <v>0.03</v>
      </c>
      <c r="AE194" s="74">
        <v>2.1</v>
      </c>
      <c r="AF194" s="74">
        <v>6.74</v>
      </c>
      <c r="AG194" s="74">
        <v>4.45</v>
      </c>
      <c r="AH194" s="74">
        <v>0.12</v>
      </c>
      <c r="AI194" s="74">
        <v>3.5</v>
      </c>
      <c r="AJ194" s="74">
        <v>0</v>
      </c>
      <c r="AK194" s="74">
        <v>6.4</v>
      </c>
      <c r="AL194" s="74">
        <v>2.09</v>
      </c>
      <c r="AM194" s="74">
        <v>480</v>
      </c>
      <c r="AN194" s="74">
        <v>300</v>
      </c>
      <c r="AO194" s="74">
        <v>18</v>
      </c>
      <c r="AP194" s="74">
        <v>210</v>
      </c>
      <c r="AQ194" s="74">
        <v>38</v>
      </c>
      <c r="AR194" s="74">
        <v>0.1</v>
      </c>
      <c r="AS194" s="74">
        <v>0.4</v>
      </c>
      <c r="AT194" s="72"/>
      <c r="AU194" s="72"/>
      <c r="AV194" s="72"/>
    </row>
    <row r="195" spans="1:48" ht="15.6">
      <c r="A195" s="71">
        <v>505</v>
      </c>
      <c r="B195" s="72" t="s">
        <v>506</v>
      </c>
      <c r="C195" s="72" t="s">
        <v>507</v>
      </c>
      <c r="D195" s="72" t="s">
        <v>508</v>
      </c>
      <c r="E195" s="72" t="s">
        <v>509</v>
      </c>
      <c r="F195" s="74">
        <v>358</v>
      </c>
      <c r="G195" s="74">
        <v>1480</v>
      </c>
      <c r="H195" s="74">
        <v>23.4</v>
      </c>
      <c r="I195" s="74">
        <v>13.8</v>
      </c>
      <c r="J195" s="74">
        <v>7.8</v>
      </c>
      <c r="K195" s="74">
        <v>0.6</v>
      </c>
      <c r="L195" s="74">
        <v>0.6</v>
      </c>
      <c r="M195" s="74">
        <v>0</v>
      </c>
      <c r="N195" s="74">
        <v>11.1</v>
      </c>
      <c r="O195" s="74">
        <v>0</v>
      </c>
      <c r="P195" s="74">
        <v>0</v>
      </c>
      <c r="Q195" s="74">
        <v>11.1</v>
      </c>
      <c r="R195" s="74">
        <v>12.1</v>
      </c>
      <c r="S195" s="74">
        <v>19.600000000000001</v>
      </c>
      <c r="T195" s="74">
        <v>0.1</v>
      </c>
      <c r="U195" s="74">
        <v>0</v>
      </c>
      <c r="V195" s="74">
        <v>7</v>
      </c>
      <c r="W195" s="74">
        <v>0</v>
      </c>
      <c r="X195" s="74">
        <v>0</v>
      </c>
      <c r="Y195" s="74">
        <v>0</v>
      </c>
      <c r="Z195" s="74">
        <v>0</v>
      </c>
      <c r="AA195" s="74">
        <v>0</v>
      </c>
      <c r="AB195" s="74">
        <v>0.5</v>
      </c>
      <c r="AC195" s="74">
        <v>0.12</v>
      </c>
      <c r="AD195" s="74">
        <v>0.3</v>
      </c>
      <c r="AE195" s="74">
        <v>3.1</v>
      </c>
      <c r="AF195" s="74">
        <v>6.6</v>
      </c>
      <c r="AG195" s="74">
        <v>3.5</v>
      </c>
      <c r="AH195" s="74">
        <v>0.11</v>
      </c>
      <c r="AI195" s="74">
        <v>0</v>
      </c>
      <c r="AJ195" s="74">
        <v>0</v>
      </c>
      <c r="AK195" s="74">
        <v>34</v>
      </c>
      <c r="AL195" s="74">
        <v>4.4000000000000004</v>
      </c>
      <c r="AM195" s="74">
        <v>34</v>
      </c>
      <c r="AN195" s="74">
        <v>1840</v>
      </c>
      <c r="AO195" s="74">
        <v>110</v>
      </c>
      <c r="AP195" s="74">
        <v>550</v>
      </c>
      <c r="AQ195" s="74">
        <v>410</v>
      </c>
      <c r="AR195" s="74">
        <v>5.8</v>
      </c>
      <c r="AS195" s="74">
        <v>1.9</v>
      </c>
      <c r="AT195" s="72"/>
      <c r="AU195" s="72"/>
      <c r="AV195" s="72"/>
    </row>
    <row r="196" spans="1:48" ht="15.6">
      <c r="A196" s="71">
        <v>2120000003</v>
      </c>
      <c r="B196" s="72" t="s">
        <v>510</v>
      </c>
      <c r="C196" s="72" t="s">
        <v>275</v>
      </c>
      <c r="D196" s="72" t="s">
        <v>443</v>
      </c>
      <c r="E196" s="72" t="s">
        <v>444</v>
      </c>
      <c r="F196" s="74">
        <v>137</v>
      </c>
      <c r="G196" s="74">
        <v>574</v>
      </c>
      <c r="H196" s="74">
        <v>5.6</v>
      </c>
      <c r="I196" s="74">
        <v>2.2999999999999998</v>
      </c>
      <c r="J196" s="74">
        <v>2.2999999999999998</v>
      </c>
      <c r="K196" s="74">
        <v>0.3</v>
      </c>
      <c r="L196" s="74">
        <v>0.1</v>
      </c>
      <c r="M196" s="74">
        <v>0.2</v>
      </c>
      <c r="N196" s="74">
        <v>0.3</v>
      </c>
      <c r="O196" s="74">
        <v>0</v>
      </c>
      <c r="P196" s="74">
        <v>0</v>
      </c>
      <c r="Q196" s="74">
        <v>0</v>
      </c>
      <c r="R196" s="74">
        <v>0</v>
      </c>
      <c r="S196" s="74">
        <v>21.3</v>
      </c>
      <c r="T196" s="74">
        <v>0.2</v>
      </c>
      <c r="U196" s="74">
        <v>0</v>
      </c>
      <c r="V196" s="74">
        <v>70.2</v>
      </c>
      <c r="W196" s="74">
        <v>0</v>
      </c>
      <c r="X196" s="74">
        <v>69</v>
      </c>
      <c r="Y196" s="74">
        <v>0</v>
      </c>
      <c r="Z196" s="74">
        <v>0</v>
      </c>
      <c r="AA196" s="74">
        <v>0.5</v>
      </c>
      <c r="AB196" s="74">
        <v>0.04</v>
      </c>
      <c r="AC196" s="74">
        <v>0.21</v>
      </c>
      <c r="AD196" s="74">
        <v>0.18</v>
      </c>
      <c r="AE196" s="74">
        <v>3.5</v>
      </c>
      <c r="AF196" s="74">
        <v>8</v>
      </c>
      <c r="AG196" s="74">
        <v>4.5</v>
      </c>
      <c r="AH196" s="74">
        <v>0.51</v>
      </c>
      <c r="AI196" s="74">
        <v>2</v>
      </c>
      <c r="AJ196" s="74">
        <v>0</v>
      </c>
      <c r="AK196" s="74">
        <v>16</v>
      </c>
      <c r="AL196" s="74">
        <v>0.95</v>
      </c>
      <c r="AM196" s="74">
        <v>98</v>
      </c>
      <c r="AN196" s="74">
        <v>300</v>
      </c>
      <c r="AO196" s="74">
        <v>9</v>
      </c>
      <c r="AP196" s="74">
        <v>190</v>
      </c>
      <c r="AQ196" s="74">
        <v>23</v>
      </c>
      <c r="AR196" s="74">
        <v>0.6</v>
      </c>
      <c r="AS196" s="74">
        <v>3.6</v>
      </c>
      <c r="AT196" s="72"/>
      <c r="AU196" s="72"/>
      <c r="AV196" s="72"/>
    </row>
    <row r="197" spans="1:48" ht="15.6">
      <c r="A197" s="71">
        <v>2120000014</v>
      </c>
      <c r="B197" s="72" t="s">
        <v>511</v>
      </c>
      <c r="C197" s="72" t="s">
        <v>218</v>
      </c>
      <c r="D197" s="72" t="s">
        <v>219</v>
      </c>
      <c r="E197" s="72" t="s">
        <v>220</v>
      </c>
      <c r="F197" s="74">
        <v>80</v>
      </c>
      <c r="G197" s="74">
        <v>337</v>
      </c>
      <c r="H197" s="74">
        <v>0.7</v>
      </c>
      <c r="I197" s="74">
        <v>0.1</v>
      </c>
      <c r="J197" s="74">
        <v>0.1</v>
      </c>
      <c r="K197" s="74">
        <v>0.2</v>
      </c>
      <c r="L197" s="74">
        <v>0</v>
      </c>
      <c r="M197" s="74">
        <v>0</v>
      </c>
      <c r="N197" s="74">
        <v>0</v>
      </c>
      <c r="O197" s="74">
        <v>0</v>
      </c>
      <c r="P197" s="74">
        <v>0</v>
      </c>
      <c r="Q197" s="74">
        <v>0</v>
      </c>
      <c r="R197" s="74">
        <v>0</v>
      </c>
      <c r="S197" s="74">
        <v>18.3</v>
      </c>
      <c r="T197" s="74">
        <v>0.2</v>
      </c>
      <c r="U197" s="74">
        <v>0</v>
      </c>
      <c r="V197" s="74">
        <v>79</v>
      </c>
      <c r="W197" s="74">
        <v>0</v>
      </c>
      <c r="X197" s="74">
        <v>34</v>
      </c>
      <c r="Y197" s="74">
        <v>0</v>
      </c>
      <c r="Z197" s="74">
        <v>0</v>
      </c>
      <c r="AA197" s="74">
        <v>0.9</v>
      </c>
      <c r="AB197" s="74">
        <v>1.9</v>
      </c>
      <c r="AC197" s="74">
        <v>0.02</v>
      </c>
      <c r="AD197" s="74">
        <v>0.05</v>
      </c>
      <c r="AE197" s="74">
        <v>1.5</v>
      </c>
      <c r="AF197" s="74">
        <v>5</v>
      </c>
      <c r="AG197" s="74">
        <v>3.5</v>
      </c>
      <c r="AH197" s="74">
        <v>0.22</v>
      </c>
      <c r="AI197" s="74">
        <v>1.3</v>
      </c>
      <c r="AJ197" s="74">
        <v>0</v>
      </c>
      <c r="AK197" s="74">
        <v>7</v>
      </c>
      <c r="AL197" s="74">
        <v>1.25</v>
      </c>
      <c r="AM197" s="74">
        <v>61</v>
      </c>
      <c r="AN197" s="74">
        <v>320</v>
      </c>
      <c r="AO197" s="74">
        <v>30</v>
      </c>
      <c r="AP197" s="74">
        <v>190</v>
      </c>
      <c r="AQ197" s="74">
        <v>28</v>
      </c>
      <c r="AR197" s="74">
        <v>0.8</v>
      </c>
      <c r="AS197" s="74">
        <v>0.8</v>
      </c>
      <c r="AT197" s="72"/>
      <c r="AU197" s="72"/>
      <c r="AV197" s="72"/>
    </row>
    <row r="198" spans="1:48" ht="15.6">
      <c r="A198" s="71">
        <v>771</v>
      </c>
      <c r="B198" s="72" t="s">
        <v>512</v>
      </c>
      <c r="C198" s="72" t="s">
        <v>507</v>
      </c>
      <c r="D198" s="72" t="s">
        <v>508</v>
      </c>
      <c r="E198" s="72" t="s">
        <v>513</v>
      </c>
      <c r="F198" s="74">
        <v>272</v>
      </c>
      <c r="G198" s="74">
        <v>1140</v>
      </c>
      <c r="H198" s="74">
        <v>0.5</v>
      </c>
      <c r="I198" s="74">
        <v>0.2</v>
      </c>
      <c r="J198" s="74">
        <v>0</v>
      </c>
      <c r="K198" s="74">
        <v>0.2</v>
      </c>
      <c r="L198" s="74">
        <v>0.2</v>
      </c>
      <c r="M198" s="74">
        <v>0</v>
      </c>
      <c r="N198" s="74">
        <v>41.1</v>
      </c>
      <c r="O198" s="74">
        <v>3</v>
      </c>
      <c r="P198" s="74">
        <v>0</v>
      </c>
      <c r="Q198" s="74">
        <v>0</v>
      </c>
      <c r="R198" s="74">
        <v>21.5</v>
      </c>
      <c r="S198" s="74">
        <v>14.9</v>
      </c>
      <c r="T198" s="74">
        <v>0.1</v>
      </c>
      <c r="U198" s="74">
        <v>0</v>
      </c>
      <c r="V198" s="74">
        <v>2.9</v>
      </c>
      <c r="W198" s="74">
        <v>0</v>
      </c>
      <c r="X198" s="74">
        <v>0</v>
      </c>
      <c r="Y198" s="74">
        <v>0</v>
      </c>
      <c r="Z198" s="74">
        <v>0</v>
      </c>
      <c r="AA198" s="74">
        <v>0</v>
      </c>
      <c r="AB198" s="74">
        <v>0</v>
      </c>
      <c r="AC198" s="74">
        <v>0.04</v>
      </c>
      <c r="AD198" s="74">
        <v>0.21</v>
      </c>
      <c r="AE198" s="74">
        <v>25</v>
      </c>
      <c r="AF198" s="74">
        <v>28</v>
      </c>
      <c r="AG198" s="74">
        <v>3</v>
      </c>
      <c r="AH198" s="74">
        <v>0</v>
      </c>
      <c r="AI198" s="74">
        <v>0</v>
      </c>
      <c r="AJ198" s="74">
        <v>0</v>
      </c>
      <c r="AK198" s="74">
        <v>0</v>
      </c>
      <c r="AL198" s="74">
        <v>9.1</v>
      </c>
      <c r="AM198" s="74">
        <v>42</v>
      </c>
      <c r="AN198" s="74">
        <v>3250</v>
      </c>
      <c r="AO198" s="74">
        <v>89</v>
      </c>
      <c r="AP198" s="74">
        <v>320</v>
      </c>
      <c r="AQ198" s="74">
        <v>220</v>
      </c>
      <c r="AR198" s="74">
        <v>0.8</v>
      </c>
      <c r="AS198" s="74">
        <v>0.2</v>
      </c>
      <c r="AT198" s="72"/>
      <c r="AU198" s="72"/>
      <c r="AV198" s="72"/>
    </row>
    <row r="199" spans="1:48" ht="15.6">
      <c r="A199" s="71">
        <v>773</v>
      </c>
      <c r="B199" s="72" t="s">
        <v>514</v>
      </c>
      <c r="C199" s="72" t="s">
        <v>507</v>
      </c>
      <c r="D199" s="72" t="s">
        <v>508</v>
      </c>
      <c r="E199" s="72" t="s">
        <v>513</v>
      </c>
      <c r="F199" s="74">
        <v>274</v>
      </c>
      <c r="G199" s="74">
        <v>1150</v>
      </c>
      <c r="H199" s="74">
        <v>0.2</v>
      </c>
      <c r="I199" s="74">
        <v>0.1</v>
      </c>
      <c r="J199" s="74">
        <v>0</v>
      </c>
      <c r="K199" s="74">
        <v>0.1</v>
      </c>
      <c r="L199" s="74">
        <v>0.1</v>
      </c>
      <c r="M199" s="74">
        <v>0</v>
      </c>
      <c r="N199" s="74">
        <v>42.6</v>
      </c>
      <c r="O199" s="74">
        <v>3</v>
      </c>
      <c r="P199" s="74">
        <v>0</v>
      </c>
      <c r="Q199" s="74">
        <v>0</v>
      </c>
      <c r="R199" s="74">
        <v>21.5</v>
      </c>
      <c r="S199" s="74">
        <v>14.7</v>
      </c>
      <c r="T199" s="74">
        <v>0.1</v>
      </c>
      <c r="U199" s="74">
        <v>0</v>
      </c>
      <c r="V199" s="74">
        <v>2.8</v>
      </c>
      <c r="W199" s="74">
        <v>0</v>
      </c>
      <c r="X199" s="74">
        <v>0</v>
      </c>
      <c r="Y199" s="74">
        <v>0</v>
      </c>
      <c r="Z199" s="74">
        <v>0</v>
      </c>
      <c r="AA199" s="74">
        <v>0</v>
      </c>
      <c r="AB199" s="74">
        <v>0</v>
      </c>
      <c r="AC199" s="74">
        <v>0</v>
      </c>
      <c r="AD199" s="74">
        <v>0.21</v>
      </c>
      <c r="AE199" s="74">
        <v>25</v>
      </c>
      <c r="AF199" s="74">
        <v>28</v>
      </c>
      <c r="AG199" s="74">
        <v>2.9</v>
      </c>
      <c r="AH199" s="74">
        <v>0</v>
      </c>
      <c r="AI199" s="74">
        <v>0</v>
      </c>
      <c r="AJ199" s="74">
        <v>0</v>
      </c>
      <c r="AK199" s="74">
        <v>0</v>
      </c>
      <c r="AL199" s="74">
        <v>8.93</v>
      </c>
      <c r="AM199" s="74">
        <v>55</v>
      </c>
      <c r="AN199" s="74">
        <v>3420</v>
      </c>
      <c r="AO199" s="74">
        <v>97</v>
      </c>
      <c r="AP199" s="74">
        <v>370</v>
      </c>
      <c r="AQ199" s="74">
        <v>270</v>
      </c>
      <c r="AR199" s="74">
        <v>1.3</v>
      </c>
      <c r="AS199" s="74">
        <v>0.2</v>
      </c>
      <c r="AT199" s="72"/>
      <c r="AU199" s="72"/>
      <c r="AV199" s="72"/>
    </row>
    <row r="200" spans="1:48" ht="15.6">
      <c r="A200" s="71">
        <v>767</v>
      </c>
      <c r="B200" s="72" t="s">
        <v>515</v>
      </c>
      <c r="C200" s="72" t="s">
        <v>507</v>
      </c>
      <c r="D200" s="72" t="s">
        <v>516</v>
      </c>
      <c r="E200" s="72" t="s">
        <v>517</v>
      </c>
      <c r="F200" s="74">
        <v>4</v>
      </c>
      <c r="G200" s="74">
        <v>16</v>
      </c>
      <c r="H200" s="74">
        <v>0.1</v>
      </c>
      <c r="I200" s="74">
        <v>0</v>
      </c>
      <c r="J200" s="74">
        <v>0</v>
      </c>
      <c r="K200" s="74">
        <v>0.1</v>
      </c>
      <c r="L200" s="74">
        <v>0</v>
      </c>
      <c r="M200" s="74">
        <v>0</v>
      </c>
      <c r="N200" s="74">
        <v>0.3</v>
      </c>
      <c r="O200" s="74">
        <v>0</v>
      </c>
      <c r="P200" s="74">
        <v>0</v>
      </c>
      <c r="Q200" s="74">
        <v>0.3</v>
      </c>
      <c r="R200" s="74">
        <v>0</v>
      </c>
      <c r="S200" s="74">
        <v>0.4</v>
      </c>
      <c r="T200" s="74">
        <v>0</v>
      </c>
      <c r="U200" s="74">
        <v>0</v>
      </c>
      <c r="V200" s="74">
        <v>96.2</v>
      </c>
      <c r="W200" s="74">
        <v>0</v>
      </c>
      <c r="X200" s="74">
        <v>0</v>
      </c>
      <c r="Y200" s="74">
        <v>0</v>
      </c>
      <c r="Z200" s="74">
        <v>0</v>
      </c>
      <c r="AA200" s="74">
        <v>0</v>
      </c>
      <c r="AB200" s="74">
        <v>0</v>
      </c>
      <c r="AC200" s="74">
        <v>0</v>
      </c>
      <c r="AD200" s="74">
        <v>0</v>
      </c>
      <c r="AE200" s="74">
        <v>0.7</v>
      </c>
      <c r="AF200" s="74">
        <v>0.7</v>
      </c>
      <c r="AG200" s="74">
        <v>0</v>
      </c>
      <c r="AH200" s="74">
        <v>0</v>
      </c>
      <c r="AI200" s="74">
        <v>0</v>
      </c>
      <c r="AJ200" s="74">
        <v>0</v>
      </c>
      <c r="AK200" s="74">
        <v>0</v>
      </c>
      <c r="AL200" s="74">
        <v>0.52</v>
      </c>
      <c r="AM200" s="74">
        <v>3</v>
      </c>
      <c r="AN200" s="74">
        <v>270</v>
      </c>
      <c r="AO200" s="74">
        <v>3</v>
      </c>
      <c r="AP200" s="74">
        <v>11</v>
      </c>
      <c r="AQ200" s="74">
        <v>10</v>
      </c>
      <c r="AR200" s="74">
        <v>0</v>
      </c>
      <c r="AS200" s="74">
        <v>0</v>
      </c>
      <c r="AT200" s="72"/>
      <c r="AU200" s="72"/>
      <c r="AV200" s="72"/>
    </row>
    <row r="201" spans="1:48" ht="15.6">
      <c r="A201" s="71">
        <v>769</v>
      </c>
      <c r="B201" s="72" t="s">
        <v>518</v>
      </c>
      <c r="C201" s="72" t="s">
        <v>507</v>
      </c>
      <c r="D201" s="72" t="s">
        <v>516</v>
      </c>
      <c r="E201" s="72" t="s">
        <v>517</v>
      </c>
      <c r="F201" s="74">
        <v>2</v>
      </c>
      <c r="G201" s="74">
        <v>9</v>
      </c>
      <c r="H201" s="74">
        <v>0</v>
      </c>
      <c r="I201" s="74">
        <v>0</v>
      </c>
      <c r="J201" s="74">
        <v>0</v>
      </c>
      <c r="K201" s="74">
        <v>0</v>
      </c>
      <c r="L201" s="74">
        <v>0</v>
      </c>
      <c r="M201" s="74">
        <v>0</v>
      </c>
      <c r="N201" s="74">
        <v>0.3</v>
      </c>
      <c r="O201" s="74">
        <v>0</v>
      </c>
      <c r="P201" s="74">
        <v>0</v>
      </c>
      <c r="Q201" s="74">
        <v>0.3</v>
      </c>
      <c r="R201" s="74">
        <v>0</v>
      </c>
      <c r="S201" s="74">
        <v>0.2</v>
      </c>
      <c r="T201" s="74">
        <v>0</v>
      </c>
      <c r="U201" s="74">
        <v>0</v>
      </c>
      <c r="V201" s="74">
        <v>97.8</v>
      </c>
      <c r="W201" s="74">
        <v>0</v>
      </c>
      <c r="X201" s="74">
        <v>0</v>
      </c>
      <c r="Y201" s="74">
        <v>0</v>
      </c>
      <c r="Z201" s="74">
        <v>0</v>
      </c>
      <c r="AA201" s="74">
        <v>0</v>
      </c>
      <c r="AB201" s="74">
        <v>0</v>
      </c>
      <c r="AC201" s="74">
        <v>0</v>
      </c>
      <c r="AD201" s="74">
        <v>0</v>
      </c>
      <c r="AE201" s="74">
        <v>0.7</v>
      </c>
      <c r="AF201" s="74">
        <v>0.7</v>
      </c>
      <c r="AG201" s="74">
        <v>0</v>
      </c>
      <c r="AH201" s="74">
        <v>0</v>
      </c>
      <c r="AI201" s="74">
        <v>0</v>
      </c>
      <c r="AJ201" s="74">
        <v>0</v>
      </c>
      <c r="AK201" s="74">
        <v>0</v>
      </c>
      <c r="AL201" s="74">
        <v>0.3</v>
      </c>
      <c r="AM201" s="74">
        <v>1</v>
      </c>
      <c r="AN201" s="74">
        <v>150</v>
      </c>
      <c r="AO201" s="74">
        <v>2</v>
      </c>
      <c r="AP201" s="74">
        <v>10</v>
      </c>
      <c r="AQ201" s="74">
        <v>5</v>
      </c>
      <c r="AR201" s="74">
        <v>0</v>
      </c>
      <c r="AS201" s="74">
        <v>0</v>
      </c>
      <c r="AT201" s="72"/>
      <c r="AU201" s="72"/>
      <c r="AV201" s="72"/>
    </row>
    <row r="202" spans="1:48" ht="15.6">
      <c r="A202" s="71">
        <v>768</v>
      </c>
      <c r="B202" s="72" t="s">
        <v>519</v>
      </c>
      <c r="C202" s="72" t="s">
        <v>507</v>
      </c>
      <c r="D202" s="72" t="s">
        <v>516</v>
      </c>
      <c r="E202" s="72" t="s">
        <v>517</v>
      </c>
      <c r="F202" s="74">
        <v>2</v>
      </c>
      <c r="G202" s="74">
        <v>9</v>
      </c>
      <c r="H202" s="74">
        <v>0</v>
      </c>
      <c r="I202" s="74">
        <v>0</v>
      </c>
      <c r="J202" s="74">
        <v>0</v>
      </c>
      <c r="K202" s="74">
        <v>0</v>
      </c>
      <c r="L202" s="74">
        <v>0</v>
      </c>
      <c r="M202" s="74">
        <v>0</v>
      </c>
      <c r="N202" s="74">
        <v>0.3</v>
      </c>
      <c r="O202" s="74">
        <v>0</v>
      </c>
      <c r="P202" s="74">
        <v>0</v>
      </c>
      <c r="Q202" s="74">
        <v>0.3</v>
      </c>
      <c r="R202" s="74">
        <v>0</v>
      </c>
      <c r="S202" s="74">
        <v>0.2</v>
      </c>
      <c r="T202" s="74">
        <v>0</v>
      </c>
      <c r="U202" s="74">
        <v>0</v>
      </c>
      <c r="V202" s="74">
        <v>98.5</v>
      </c>
      <c r="W202" s="74">
        <v>0</v>
      </c>
      <c r="X202" s="74">
        <v>0</v>
      </c>
      <c r="Y202" s="74">
        <v>0</v>
      </c>
      <c r="Z202" s="74">
        <v>0</v>
      </c>
      <c r="AA202" s="74">
        <v>0</v>
      </c>
      <c r="AB202" s="74">
        <v>0</v>
      </c>
      <c r="AC202" s="74">
        <v>0</v>
      </c>
      <c r="AD202" s="74">
        <v>0</v>
      </c>
      <c r="AE202" s="74">
        <v>0.7</v>
      </c>
      <c r="AF202" s="74">
        <v>0.7</v>
      </c>
      <c r="AG202" s="74">
        <v>0</v>
      </c>
      <c r="AH202" s="74">
        <v>0</v>
      </c>
      <c r="AI202" s="74">
        <v>0</v>
      </c>
      <c r="AJ202" s="74">
        <v>0</v>
      </c>
      <c r="AK202" s="74">
        <v>0</v>
      </c>
      <c r="AL202" s="74">
        <v>0.2</v>
      </c>
      <c r="AM202" s="74">
        <v>2</v>
      </c>
      <c r="AN202" s="74">
        <v>110</v>
      </c>
      <c r="AO202" s="74">
        <v>1</v>
      </c>
      <c r="AP202" s="74">
        <v>5</v>
      </c>
      <c r="AQ202" s="74">
        <v>5</v>
      </c>
      <c r="AR202" s="74">
        <v>0</v>
      </c>
      <c r="AS202" s="74">
        <v>0</v>
      </c>
      <c r="AT202" s="72"/>
      <c r="AU202" s="72"/>
      <c r="AV202" s="72"/>
    </row>
    <row r="203" spans="1:48" ht="15.6">
      <c r="A203" s="71">
        <v>770</v>
      </c>
      <c r="B203" s="72" t="s">
        <v>520</v>
      </c>
      <c r="C203" s="72" t="s">
        <v>507</v>
      </c>
      <c r="D203" s="72" t="s">
        <v>516</v>
      </c>
      <c r="E203" s="72" t="s">
        <v>517</v>
      </c>
      <c r="F203" s="74">
        <v>3</v>
      </c>
      <c r="G203" s="74">
        <v>14</v>
      </c>
      <c r="H203" s="74">
        <v>0.1</v>
      </c>
      <c r="I203" s="74">
        <v>0</v>
      </c>
      <c r="J203" s="74">
        <v>0</v>
      </c>
      <c r="K203" s="74">
        <v>0.1</v>
      </c>
      <c r="L203" s="74">
        <v>0</v>
      </c>
      <c r="M203" s="74">
        <v>0</v>
      </c>
      <c r="N203" s="74">
        <v>0.3</v>
      </c>
      <c r="O203" s="74">
        <v>0</v>
      </c>
      <c r="P203" s="74">
        <v>0</v>
      </c>
      <c r="Q203" s="74">
        <v>0.3</v>
      </c>
      <c r="R203" s="74">
        <v>0</v>
      </c>
      <c r="S203" s="74">
        <v>0.3</v>
      </c>
      <c r="T203" s="74">
        <v>0</v>
      </c>
      <c r="U203" s="74">
        <v>0</v>
      </c>
      <c r="V203" s="74">
        <v>97</v>
      </c>
      <c r="W203" s="74">
        <v>0</v>
      </c>
      <c r="X203" s="74">
        <v>0</v>
      </c>
      <c r="Y203" s="74">
        <v>0</v>
      </c>
      <c r="Z203" s="74">
        <v>0</v>
      </c>
      <c r="AA203" s="74">
        <v>0</v>
      </c>
      <c r="AB203" s="74">
        <v>0</v>
      </c>
      <c r="AC203" s="74">
        <v>0</v>
      </c>
      <c r="AD203" s="74">
        <v>0</v>
      </c>
      <c r="AE203" s="74">
        <v>0.7</v>
      </c>
      <c r="AF203" s="74">
        <v>0.7</v>
      </c>
      <c r="AG203" s="74">
        <v>0</v>
      </c>
      <c r="AH203" s="74">
        <v>0</v>
      </c>
      <c r="AI203" s="74">
        <v>0</v>
      </c>
      <c r="AJ203" s="74">
        <v>0</v>
      </c>
      <c r="AK203" s="74">
        <v>0</v>
      </c>
      <c r="AL203" s="74">
        <v>0.43</v>
      </c>
      <c r="AM203" s="74">
        <v>2</v>
      </c>
      <c r="AN203" s="74">
        <v>220</v>
      </c>
      <c r="AO203" s="74">
        <v>3</v>
      </c>
      <c r="AP203" s="74">
        <v>11</v>
      </c>
      <c r="AQ203" s="74">
        <v>8</v>
      </c>
      <c r="AR203" s="74">
        <v>0</v>
      </c>
      <c r="AS203" s="74">
        <v>0</v>
      </c>
      <c r="AT203" s="72"/>
      <c r="AU203" s="72"/>
      <c r="AV203" s="72"/>
    </row>
    <row r="204" spans="1:48" ht="15.6">
      <c r="A204" s="71">
        <v>1050</v>
      </c>
      <c r="B204" s="72" t="s">
        <v>521</v>
      </c>
      <c r="C204" s="72" t="s">
        <v>232</v>
      </c>
      <c r="D204" s="72" t="s">
        <v>233</v>
      </c>
      <c r="E204" s="72" t="s">
        <v>234</v>
      </c>
      <c r="F204" s="74">
        <v>67</v>
      </c>
      <c r="G204" s="74">
        <v>279</v>
      </c>
      <c r="H204" s="74">
        <v>2.1</v>
      </c>
      <c r="I204" s="74">
        <v>1</v>
      </c>
      <c r="J204" s="74">
        <v>0.5</v>
      </c>
      <c r="K204" s="74">
        <v>0.7</v>
      </c>
      <c r="L204" s="74">
        <v>0.56999999999999995</v>
      </c>
      <c r="M204" s="74">
        <v>0</v>
      </c>
      <c r="N204" s="74">
        <v>7.1</v>
      </c>
      <c r="O204" s="74">
        <v>2</v>
      </c>
      <c r="P204" s="74">
        <v>0.2</v>
      </c>
      <c r="Q204" s="74">
        <v>5</v>
      </c>
      <c r="R204" s="74">
        <v>1.2</v>
      </c>
      <c r="S204" s="74">
        <v>4.2</v>
      </c>
      <c r="T204" s="74">
        <v>0.9</v>
      </c>
      <c r="U204" s="74">
        <v>0</v>
      </c>
      <c r="V204" s="74">
        <v>83.9</v>
      </c>
      <c r="W204" s="74">
        <v>0</v>
      </c>
      <c r="X204" s="74">
        <v>8</v>
      </c>
      <c r="Y204" s="74">
        <v>56</v>
      </c>
      <c r="Z204" s="74">
        <v>254</v>
      </c>
      <c r="AA204" s="74">
        <v>0.7</v>
      </c>
      <c r="AB204" s="74">
        <v>0.54</v>
      </c>
      <c r="AC204" s="74">
        <v>0.1</v>
      </c>
      <c r="AD204" s="74">
        <v>0.03</v>
      </c>
      <c r="AE204" s="74">
        <v>0.83</v>
      </c>
      <c r="AF204" s="74">
        <v>1.61</v>
      </c>
      <c r="AG204" s="74">
        <v>0.77</v>
      </c>
      <c r="AH204" s="74">
        <v>0.23</v>
      </c>
      <c r="AI204" s="74">
        <v>0.15</v>
      </c>
      <c r="AJ204" s="74">
        <v>17.399999999999999</v>
      </c>
      <c r="AK204" s="74">
        <v>21</v>
      </c>
      <c r="AL204" s="74">
        <v>1.33</v>
      </c>
      <c r="AM204" s="74">
        <v>350</v>
      </c>
      <c r="AN204" s="74">
        <v>250</v>
      </c>
      <c r="AO204" s="74">
        <v>17</v>
      </c>
      <c r="AP204" s="74">
        <v>42</v>
      </c>
      <c r="AQ204" s="74">
        <v>14</v>
      </c>
      <c r="AR204" s="74">
        <v>0.4</v>
      </c>
      <c r="AS204" s="74">
        <v>0.3</v>
      </c>
      <c r="AT204" s="72"/>
      <c r="AU204" s="72"/>
      <c r="AV204" s="72"/>
    </row>
    <row r="205" spans="1:48" ht="15.6">
      <c r="A205" s="71">
        <v>1049</v>
      </c>
      <c r="B205" s="72" t="s">
        <v>522</v>
      </c>
      <c r="C205" s="72" t="s">
        <v>232</v>
      </c>
      <c r="D205" s="72" t="s">
        <v>233</v>
      </c>
      <c r="E205" s="72" t="s">
        <v>234</v>
      </c>
      <c r="F205" s="74">
        <v>146</v>
      </c>
      <c r="G205" s="74">
        <v>610</v>
      </c>
      <c r="H205" s="74">
        <v>8.5</v>
      </c>
      <c r="I205" s="74">
        <v>2.8</v>
      </c>
      <c r="J205" s="74">
        <v>3.7</v>
      </c>
      <c r="K205" s="74">
        <v>1.2</v>
      </c>
      <c r="L205" s="74">
        <v>0.96399999999999997</v>
      </c>
      <c r="M205" s="74">
        <v>0</v>
      </c>
      <c r="N205" s="74">
        <v>9.6999999999999993</v>
      </c>
      <c r="O205" s="74">
        <v>2</v>
      </c>
      <c r="P205" s="74">
        <v>0.1</v>
      </c>
      <c r="Q205" s="74">
        <v>7.7</v>
      </c>
      <c r="R205" s="74">
        <v>1.5</v>
      </c>
      <c r="S205" s="74">
        <v>7</v>
      </c>
      <c r="T205" s="74">
        <v>1.3</v>
      </c>
      <c r="U205" s="74">
        <v>0</v>
      </c>
      <c r="V205" s="74">
        <v>71.3</v>
      </c>
      <c r="W205" s="74">
        <v>0</v>
      </c>
      <c r="X205" s="74">
        <v>25</v>
      </c>
      <c r="Y205" s="74">
        <v>81</v>
      </c>
      <c r="Z205" s="74">
        <v>477</v>
      </c>
      <c r="AA205" s="74">
        <v>0.9</v>
      </c>
      <c r="AB205" s="74">
        <v>0.44</v>
      </c>
      <c r="AC205" s="74">
        <v>0.13</v>
      </c>
      <c r="AD205" s="74">
        <v>0.06</v>
      </c>
      <c r="AE205" s="74">
        <v>1.2</v>
      </c>
      <c r="AF205" s="74">
        <v>2.6</v>
      </c>
      <c r="AG205" s="74">
        <v>1.44</v>
      </c>
      <c r="AH205" s="74">
        <v>0.17</v>
      </c>
      <c r="AI205" s="74">
        <v>0.28999999999999998</v>
      </c>
      <c r="AJ205" s="74">
        <v>31.2</v>
      </c>
      <c r="AK205" s="74">
        <v>34</v>
      </c>
      <c r="AL205" s="74">
        <v>1.85</v>
      </c>
      <c r="AM205" s="74">
        <v>540</v>
      </c>
      <c r="AN205" s="74">
        <v>230</v>
      </c>
      <c r="AO205" s="74">
        <v>39</v>
      </c>
      <c r="AP205" s="74">
        <v>79</v>
      </c>
      <c r="AQ205" s="74">
        <v>21</v>
      </c>
      <c r="AR205" s="74">
        <v>1.7</v>
      </c>
      <c r="AS205" s="74">
        <v>0.7</v>
      </c>
      <c r="AT205" s="72"/>
      <c r="AU205" s="72"/>
      <c r="AV205" s="72"/>
    </row>
    <row r="206" spans="1:48" ht="15.6">
      <c r="A206" s="71">
        <v>134</v>
      </c>
      <c r="B206" s="72" t="s">
        <v>523</v>
      </c>
      <c r="C206" s="72" t="s">
        <v>232</v>
      </c>
      <c r="D206" s="72" t="s">
        <v>233</v>
      </c>
      <c r="E206" s="72" t="s">
        <v>234</v>
      </c>
      <c r="F206" s="74">
        <v>119</v>
      </c>
      <c r="G206" s="74">
        <v>500</v>
      </c>
      <c r="H206" s="74">
        <v>4.3</v>
      </c>
      <c r="I206" s="74">
        <v>1.1000000000000001</v>
      </c>
      <c r="J206" s="74">
        <v>2.4</v>
      </c>
      <c r="K206" s="74">
        <v>0.4</v>
      </c>
      <c r="L206" s="74">
        <v>0.311</v>
      </c>
      <c r="M206" s="74">
        <v>0.1</v>
      </c>
      <c r="N206" s="74">
        <v>8.3000000000000007</v>
      </c>
      <c r="O206" s="74">
        <v>0.9</v>
      </c>
      <c r="P206" s="74">
        <v>0</v>
      </c>
      <c r="Q206" s="74">
        <v>7.3</v>
      </c>
      <c r="R206" s="74">
        <v>0.9</v>
      </c>
      <c r="S206" s="74">
        <v>11.3</v>
      </c>
      <c r="T206" s="74">
        <v>0.8</v>
      </c>
      <c r="U206" s="74">
        <v>0</v>
      </c>
      <c r="V206" s="74">
        <v>73.5</v>
      </c>
      <c r="W206" s="74">
        <v>0</v>
      </c>
      <c r="X206" s="74">
        <v>31</v>
      </c>
      <c r="Y206" s="74">
        <v>15</v>
      </c>
      <c r="Z206" s="74">
        <v>92</v>
      </c>
      <c r="AA206" s="74">
        <v>0</v>
      </c>
      <c r="AB206" s="74">
        <v>0.34</v>
      </c>
      <c r="AC206" s="74">
        <v>0.11</v>
      </c>
      <c r="AD206" s="74">
        <v>0.12</v>
      </c>
      <c r="AE206" s="74">
        <v>2.2000000000000002</v>
      </c>
      <c r="AF206" s="74">
        <v>5.98</v>
      </c>
      <c r="AG206" s="74">
        <v>2.42</v>
      </c>
      <c r="AH206" s="74">
        <v>0.26</v>
      </c>
      <c r="AI206" s="74">
        <v>0.33</v>
      </c>
      <c r="AJ206" s="74">
        <v>9.1</v>
      </c>
      <c r="AK206" s="74">
        <v>15</v>
      </c>
      <c r="AL206" s="74">
        <v>1.74</v>
      </c>
      <c r="AM206" s="74">
        <v>330</v>
      </c>
      <c r="AN206" s="74">
        <v>310</v>
      </c>
      <c r="AO206" s="74">
        <v>10</v>
      </c>
      <c r="AP206" s="74">
        <v>110</v>
      </c>
      <c r="AQ206" s="74">
        <v>16</v>
      </c>
      <c r="AR206" s="74">
        <v>0.5</v>
      </c>
      <c r="AS206" s="74">
        <v>1.9</v>
      </c>
      <c r="AT206" s="72"/>
      <c r="AU206" s="72"/>
      <c r="AV206" s="72"/>
    </row>
    <row r="207" spans="1:48" ht="15.6">
      <c r="A207" s="71">
        <v>135</v>
      </c>
      <c r="B207" s="72" t="s">
        <v>524</v>
      </c>
      <c r="C207" s="72" t="s">
        <v>232</v>
      </c>
      <c r="D207" s="72" t="s">
        <v>233</v>
      </c>
      <c r="E207" s="72" t="s">
        <v>234</v>
      </c>
      <c r="F207" s="74">
        <v>116</v>
      </c>
      <c r="G207" s="74">
        <v>488</v>
      </c>
      <c r="H207" s="74">
        <v>4</v>
      </c>
      <c r="I207" s="74">
        <v>1.3</v>
      </c>
      <c r="J207" s="74">
        <v>1.9</v>
      </c>
      <c r="K207" s="74">
        <v>0.5</v>
      </c>
      <c r="L207" s="74">
        <v>0.439</v>
      </c>
      <c r="M207" s="74">
        <v>0.1</v>
      </c>
      <c r="N207" s="74">
        <v>8.3000000000000007</v>
      </c>
      <c r="O207" s="74">
        <v>0.9</v>
      </c>
      <c r="P207" s="74">
        <v>0</v>
      </c>
      <c r="Q207" s="74">
        <v>7.3</v>
      </c>
      <c r="R207" s="74">
        <v>0.9</v>
      </c>
      <c r="S207" s="74">
        <v>11.3</v>
      </c>
      <c r="T207" s="74">
        <v>0.9</v>
      </c>
      <c r="U207" s="74">
        <v>0</v>
      </c>
      <c r="V207" s="74">
        <v>73.7</v>
      </c>
      <c r="W207" s="74">
        <v>0</v>
      </c>
      <c r="X207" s="74">
        <v>30</v>
      </c>
      <c r="Y207" s="74">
        <v>23</v>
      </c>
      <c r="Z207" s="74">
        <v>97</v>
      </c>
      <c r="AA207" s="74">
        <v>0</v>
      </c>
      <c r="AB207" s="74">
        <v>0.33</v>
      </c>
      <c r="AC207" s="74">
        <v>0.11</v>
      </c>
      <c r="AD207" s="74">
        <v>0.12</v>
      </c>
      <c r="AE207" s="74">
        <v>2.2000000000000002</v>
      </c>
      <c r="AF207" s="74">
        <v>5.98</v>
      </c>
      <c r="AG207" s="74">
        <v>2.42</v>
      </c>
      <c r="AH207" s="74">
        <v>0.26</v>
      </c>
      <c r="AI207" s="74">
        <v>0.33</v>
      </c>
      <c r="AJ207" s="74">
        <v>9.1</v>
      </c>
      <c r="AK207" s="74">
        <v>15</v>
      </c>
      <c r="AL207" s="74">
        <v>1.78</v>
      </c>
      <c r="AM207" s="74">
        <v>340</v>
      </c>
      <c r="AN207" s="74">
        <v>310</v>
      </c>
      <c r="AO207" s="74">
        <v>10</v>
      </c>
      <c r="AP207" s="74">
        <v>110</v>
      </c>
      <c r="AQ207" s="74">
        <v>16</v>
      </c>
      <c r="AR207" s="74">
        <v>0.5</v>
      </c>
      <c r="AS207" s="74">
        <v>1.9</v>
      </c>
      <c r="AT207" s="72"/>
      <c r="AU207" s="72"/>
      <c r="AV207" s="72"/>
    </row>
    <row r="208" spans="1:48" ht="15.6">
      <c r="A208" s="71">
        <v>833</v>
      </c>
      <c r="B208" s="72" t="s">
        <v>525</v>
      </c>
      <c r="C208" s="72" t="s">
        <v>232</v>
      </c>
      <c r="D208" s="72" t="s">
        <v>233</v>
      </c>
      <c r="E208" s="72" t="s">
        <v>234</v>
      </c>
      <c r="F208" s="74">
        <v>171</v>
      </c>
      <c r="G208" s="74">
        <v>709</v>
      </c>
      <c r="H208" s="74">
        <v>11.9</v>
      </c>
      <c r="I208" s="74">
        <v>3.5</v>
      </c>
      <c r="J208" s="74">
        <v>1.6</v>
      </c>
      <c r="K208" s="74">
        <v>3.9</v>
      </c>
      <c r="L208" s="74">
        <v>0.16</v>
      </c>
      <c r="M208" s="74">
        <v>0</v>
      </c>
      <c r="N208" s="74">
        <v>8.1999999999999993</v>
      </c>
      <c r="O208" s="74">
        <v>1.7</v>
      </c>
      <c r="P208" s="74">
        <v>0.2</v>
      </c>
      <c r="Q208" s="74">
        <v>6.3</v>
      </c>
      <c r="R208" s="74">
        <v>1.1000000000000001</v>
      </c>
      <c r="S208" s="74">
        <v>6.6</v>
      </c>
      <c r="T208" s="74">
        <v>0.6</v>
      </c>
      <c r="U208" s="74">
        <v>0.3</v>
      </c>
      <c r="V208" s="74">
        <v>70.2</v>
      </c>
      <c r="W208" s="74">
        <v>0</v>
      </c>
      <c r="X208" s="74">
        <v>10</v>
      </c>
      <c r="Y208" s="74">
        <v>369</v>
      </c>
      <c r="Z208" s="74">
        <v>112</v>
      </c>
      <c r="AA208" s="74">
        <v>4.5999999999999996</v>
      </c>
      <c r="AB208" s="74">
        <v>1.42</v>
      </c>
      <c r="AC208" s="74">
        <v>0.15</v>
      </c>
      <c r="AD208" s="74">
        <v>0.08</v>
      </c>
      <c r="AE208" s="74">
        <v>0.95</v>
      </c>
      <c r="AF208" s="74">
        <v>2.5099999999999998</v>
      </c>
      <c r="AG208" s="74">
        <v>1.24</v>
      </c>
      <c r="AH208" s="74">
        <v>0.22</v>
      </c>
      <c r="AI208" s="74">
        <v>0.54</v>
      </c>
      <c r="AJ208" s="74">
        <v>7.4</v>
      </c>
      <c r="AK208" s="74">
        <v>13</v>
      </c>
      <c r="AL208" s="74">
        <v>1.53</v>
      </c>
      <c r="AM208" s="74">
        <v>240</v>
      </c>
      <c r="AN208" s="74">
        <v>280</v>
      </c>
      <c r="AO208" s="74">
        <v>68</v>
      </c>
      <c r="AP208" s="74">
        <v>100</v>
      </c>
      <c r="AQ208" s="74">
        <v>16</v>
      </c>
      <c r="AR208" s="74">
        <v>0.5</v>
      </c>
      <c r="AS208" s="74">
        <v>1.2</v>
      </c>
      <c r="AT208" s="72"/>
      <c r="AU208" s="72"/>
      <c r="AV208" s="72"/>
    </row>
    <row r="209" spans="1:48" ht="15.6">
      <c r="A209" s="71">
        <v>1048</v>
      </c>
      <c r="B209" s="72" t="s">
        <v>526</v>
      </c>
      <c r="C209" s="72" t="s">
        <v>232</v>
      </c>
      <c r="D209" s="72" t="s">
        <v>233</v>
      </c>
      <c r="E209" s="72" t="s">
        <v>234</v>
      </c>
      <c r="F209" s="74">
        <v>245</v>
      </c>
      <c r="G209" s="74">
        <v>1010</v>
      </c>
      <c r="H209" s="74">
        <v>21.4</v>
      </c>
      <c r="I209" s="74">
        <v>5.8</v>
      </c>
      <c r="J209" s="74">
        <v>6.5</v>
      </c>
      <c r="K209" s="74">
        <v>5.3</v>
      </c>
      <c r="L209" s="74">
        <v>0.68899999999999995</v>
      </c>
      <c r="M209" s="74">
        <v>0</v>
      </c>
      <c r="N209" s="74">
        <v>5.3</v>
      </c>
      <c r="O209" s="74">
        <v>0.7</v>
      </c>
      <c r="P209" s="74">
        <v>0.2</v>
      </c>
      <c r="Q209" s="74">
        <v>4.4000000000000004</v>
      </c>
      <c r="R209" s="74">
        <v>0.7</v>
      </c>
      <c r="S209" s="74">
        <v>7.4</v>
      </c>
      <c r="T209" s="74">
        <v>0.7</v>
      </c>
      <c r="U209" s="74">
        <v>0</v>
      </c>
      <c r="V209" s="74">
        <v>63.5</v>
      </c>
      <c r="W209" s="74">
        <v>0</v>
      </c>
      <c r="X209" s="74">
        <v>16</v>
      </c>
      <c r="Y209" s="74">
        <v>446</v>
      </c>
      <c r="Z209" s="74">
        <v>68</v>
      </c>
      <c r="AA209" s="74">
        <v>7.8</v>
      </c>
      <c r="AB209" s="74">
        <v>1.84</v>
      </c>
      <c r="AC209" s="74">
        <v>0.22</v>
      </c>
      <c r="AD209" s="74">
        <v>0.14000000000000001</v>
      </c>
      <c r="AE209" s="74">
        <v>1.1000000000000001</v>
      </c>
      <c r="AF209" s="74">
        <v>2.5</v>
      </c>
      <c r="AG209" s="74">
        <v>1.4</v>
      </c>
      <c r="AH209" s="74">
        <v>0.22</v>
      </c>
      <c r="AI209" s="74">
        <v>0.93</v>
      </c>
      <c r="AJ209" s="74">
        <v>9.3000000000000007</v>
      </c>
      <c r="AK209" s="74">
        <v>20</v>
      </c>
      <c r="AL209" s="74">
        <v>1.53</v>
      </c>
      <c r="AM209" s="74">
        <v>290</v>
      </c>
      <c r="AN209" s="74">
        <v>250</v>
      </c>
      <c r="AO209" s="74">
        <v>80</v>
      </c>
      <c r="AP209" s="74">
        <v>140</v>
      </c>
      <c r="AQ209" s="74">
        <v>16</v>
      </c>
      <c r="AR209" s="74">
        <v>0.5</v>
      </c>
      <c r="AS209" s="74">
        <v>1.4</v>
      </c>
      <c r="AT209" s="72"/>
      <c r="AU209" s="72"/>
      <c r="AV209" s="72"/>
    </row>
    <row r="210" spans="1:48" ht="15.6">
      <c r="A210" s="71">
        <v>1052</v>
      </c>
      <c r="B210" s="72" t="s">
        <v>527</v>
      </c>
      <c r="C210" s="72" t="s">
        <v>232</v>
      </c>
      <c r="D210" s="72" t="s">
        <v>233</v>
      </c>
      <c r="E210" s="72" t="s">
        <v>234</v>
      </c>
      <c r="F210" s="74">
        <v>138</v>
      </c>
      <c r="G210" s="74">
        <v>575</v>
      </c>
      <c r="H210" s="74">
        <v>9.8000000000000007</v>
      </c>
      <c r="I210" s="74">
        <v>1.5</v>
      </c>
      <c r="J210" s="74">
        <v>7.4</v>
      </c>
      <c r="K210" s="74">
        <v>0.8</v>
      </c>
      <c r="L210" s="74">
        <v>0.61899999999999999</v>
      </c>
      <c r="M210" s="74">
        <v>0</v>
      </c>
      <c r="N210" s="74">
        <v>4.4000000000000004</v>
      </c>
      <c r="O210" s="74">
        <v>1.3</v>
      </c>
      <c r="P210" s="74">
        <v>0.1</v>
      </c>
      <c r="Q210" s="74">
        <v>2.9</v>
      </c>
      <c r="R210" s="74">
        <v>0.8</v>
      </c>
      <c r="S210" s="74">
        <v>7.2</v>
      </c>
      <c r="T210" s="74">
        <v>0.7</v>
      </c>
      <c r="U210" s="74">
        <v>0.3</v>
      </c>
      <c r="V210" s="74">
        <v>75.900000000000006</v>
      </c>
      <c r="W210" s="74">
        <v>0</v>
      </c>
      <c r="X210" s="74">
        <v>10</v>
      </c>
      <c r="Y210" s="74">
        <v>31</v>
      </c>
      <c r="Z210" s="74">
        <v>161</v>
      </c>
      <c r="AA210" s="74">
        <v>1.7</v>
      </c>
      <c r="AB210" s="74">
        <v>1.82</v>
      </c>
      <c r="AC210" s="74">
        <v>0.11</v>
      </c>
      <c r="AD210" s="74">
        <v>0.03</v>
      </c>
      <c r="AE210" s="74">
        <v>2.2999999999999998</v>
      </c>
      <c r="AF210" s="74">
        <v>3.64</v>
      </c>
      <c r="AG210" s="74">
        <v>1.35</v>
      </c>
      <c r="AH210" s="74">
        <v>0.26</v>
      </c>
      <c r="AI210" s="74">
        <v>0.67</v>
      </c>
      <c r="AJ210" s="74">
        <v>11.2</v>
      </c>
      <c r="AK210" s="74">
        <v>17</v>
      </c>
      <c r="AL210" s="74">
        <v>1.41</v>
      </c>
      <c r="AM210" s="74">
        <v>280</v>
      </c>
      <c r="AN210" s="74">
        <v>290</v>
      </c>
      <c r="AO210" s="74">
        <v>15</v>
      </c>
      <c r="AP210" s="74">
        <v>92</v>
      </c>
      <c r="AQ210" s="74">
        <v>20</v>
      </c>
      <c r="AR210" s="74">
        <v>0.7</v>
      </c>
      <c r="AS210" s="74">
        <v>0.4</v>
      </c>
      <c r="AT210" s="72"/>
      <c r="AU210" s="72"/>
      <c r="AV210" s="72"/>
    </row>
    <row r="211" spans="1:48" ht="15.6">
      <c r="A211" s="71">
        <v>1053</v>
      </c>
      <c r="B211" s="72" t="s">
        <v>528</v>
      </c>
      <c r="C211" s="72" t="s">
        <v>232</v>
      </c>
      <c r="D211" s="72" t="s">
        <v>233</v>
      </c>
      <c r="E211" s="72" t="s">
        <v>234</v>
      </c>
      <c r="F211" s="74">
        <v>84</v>
      </c>
      <c r="G211" s="74">
        <v>350</v>
      </c>
      <c r="H211" s="74">
        <v>3.5</v>
      </c>
      <c r="I211" s="74">
        <v>0.5</v>
      </c>
      <c r="J211" s="74">
        <v>2.4</v>
      </c>
      <c r="K211" s="74">
        <v>0.4</v>
      </c>
      <c r="L211" s="74">
        <v>0.26600000000000001</v>
      </c>
      <c r="M211" s="74">
        <v>0</v>
      </c>
      <c r="N211" s="74">
        <v>4.4000000000000004</v>
      </c>
      <c r="O211" s="74">
        <v>1.3</v>
      </c>
      <c r="P211" s="74">
        <v>0.1</v>
      </c>
      <c r="Q211" s="74">
        <v>2.9</v>
      </c>
      <c r="R211" s="74">
        <v>0.8</v>
      </c>
      <c r="S211" s="74">
        <v>7.5</v>
      </c>
      <c r="T211" s="74">
        <v>0.8</v>
      </c>
      <c r="U211" s="74">
        <v>0.4</v>
      </c>
      <c r="V211" s="74">
        <v>81.400000000000006</v>
      </c>
      <c r="W211" s="74">
        <v>0</v>
      </c>
      <c r="X211" s="74">
        <v>17</v>
      </c>
      <c r="Y211" s="74">
        <v>61</v>
      </c>
      <c r="Z211" s="74">
        <v>186</v>
      </c>
      <c r="AA211" s="74">
        <v>5.9</v>
      </c>
      <c r="AB211" s="74">
        <v>0.99</v>
      </c>
      <c r="AC211" s="74">
        <v>0.09</v>
      </c>
      <c r="AD211" s="74">
        <v>0.04</v>
      </c>
      <c r="AE211" s="74">
        <v>1.2</v>
      </c>
      <c r="AF211" s="74">
        <v>2.64</v>
      </c>
      <c r="AG211" s="74">
        <v>1.41</v>
      </c>
      <c r="AH211" s="74">
        <v>0.2</v>
      </c>
      <c r="AI211" s="74">
        <v>4.2</v>
      </c>
      <c r="AJ211" s="74">
        <v>12.7</v>
      </c>
      <c r="AK211" s="74">
        <v>17</v>
      </c>
      <c r="AL211" s="74">
        <v>1.45</v>
      </c>
      <c r="AM211" s="74">
        <v>320</v>
      </c>
      <c r="AN211" s="74">
        <v>260</v>
      </c>
      <c r="AO211" s="74">
        <v>36</v>
      </c>
      <c r="AP211" s="74">
        <v>110</v>
      </c>
      <c r="AQ211" s="74">
        <v>28</v>
      </c>
      <c r="AR211" s="74">
        <v>1.3</v>
      </c>
      <c r="AS211" s="74">
        <v>0.5</v>
      </c>
      <c r="AT211" s="72"/>
      <c r="AU211" s="72"/>
      <c r="AV211" s="72"/>
    </row>
    <row r="212" spans="1:48" ht="15.6">
      <c r="A212" s="71">
        <v>1051</v>
      </c>
      <c r="B212" s="72" t="s">
        <v>529</v>
      </c>
      <c r="C212" s="72" t="s">
        <v>232</v>
      </c>
      <c r="D212" s="72" t="s">
        <v>233</v>
      </c>
      <c r="E212" s="72" t="s">
        <v>234</v>
      </c>
      <c r="F212" s="74">
        <v>80</v>
      </c>
      <c r="G212" s="74">
        <v>335</v>
      </c>
      <c r="H212" s="74">
        <v>2.7</v>
      </c>
      <c r="I212" s="74">
        <v>0.5</v>
      </c>
      <c r="J212" s="74">
        <v>1.6</v>
      </c>
      <c r="K212" s="74">
        <v>0.4</v>
      </c>
      <c r="L212" s="74">
        <v>0.154</v>
      </c>
      <c r="M212" s="74">
        <v>0</v>
      </c>
      <c r="N212" s="74">
        <v>5.8</v>
      </c>
      <c r="O212" s="74">
        <v>1.4</v>
      </c>
      <c r="P212" s="74">
        <v>0.1</v>
      </c>
      <c r="Q212" s="74">
        <v>4.3</v>
      </c>
      <c r="R212" s="74">
        <v>0.9</v>
      </c>
      <c r="S212" s="74">
        <v>6.9</v>
      </c>
      <c r="T212" s="74">
        <v>0.4</v>
      </c>
      <c r="U212" s="74">
        <v>0.4</v>
      </c>
      <c r="V212" s="74">
        <v>81.900000000000006</v>
      </c>
      <c r="W212" s="74">
        <v>0</v>
      </c>
      <c r="X212" s="74">
        <v>18</v>
      </c>
      <c r="Y212" s="74">
        <v>116</v>
      </c>
      <c r="Z212" s="74">
        <v>202</v>
      </c>
      <c r="AA212" s="74">
        <v>25</v>
      </c>
      <c r="AB212" s="74">
        <v>0.96</v>
      </c>
      <c r="AC212" s="74">
        <v>0.09</v>
      </c>
      <c r="AD212" s="74">
        <v>0.04</v>
      </c>
      <c r="AE212" s="74">
        <v>1.1000000000000001</v>
      </c>
      <c r="AF212" s="74">
        <v>2.44</v>
      </c>
      <c r="AG212" s="74">
        <v>1.33</v>
      </c>
      <c r="AH212" s="74">
        <v>0.33</v>
      </c>
      <c r="AI212" s="74">
        <v>3.5</v>
      </c>
      <c r="AJ212" s="74">
        <v>14.9</v>
      </c>
      <c r="AK212" s="74">
        <v>19</v>
      </c>
      <c r="AL212" s="74">
        <v>1.02</v>
      </c>
      <c r="AM212" s="74">
        <v>160</v>
      </c>
      <c r="AN212" s="74">
        <v>290</v>
      </c>
      <c r="AO212" s="74">
        <v>49</v>
      </c>
      <c r="AP212" s="74">
        <v>96</v>
      </c>
      <c r="AQ212" s="74">
        <v>25</v>
      </c>
      <c r="AR212" s="74">
        <v>1.2</v>
      </c>
      <c r="AS212" s="74">
        <v>0.6</v>
      </c>
      <c r="AT212" s="72"/>
      <c r="AU212" s="72"/>
      <c r="AV212" s="72"/>
    </row>
    <row r="213" spans="1:48" ht="15.6">
      <c r="A213" s="71">
        <v>1127</v>
      </c>
      <c r="B213" s="72" t="s">
        <v>530</v>
      </c>
      <c r="C213" s="72" t="s">
        <v>232</v>
      </c>
      <c r="D213" s="72" t="s">
        <v>233</v>
      </c>
      <c r="E213" s="72" t="s">
        <v>234</v>
      </c>
      <c r="F213" s="74">
        <v>81</v>
      </c>
      <c r="G213" s="74">
        <v>339</v>
      </c>
      <c r="H213" s="74">
        <v>3.1</v>
      </c>
      <c r="I213" s="74">
        <v>0.6</v>
      </c>
      <c r="J213" s="74">
        <v>2.2000000000000002</v>
      </c>
      <c r="K213" s="74">
        <v>0.4</v>
      </c>
      <c r="L213" s="74">
        <v>0.2</v>
      </c>
      <c r="M213" s="74">
        <v>0</v>
      </c>
      <c r="N213" s="74">
        <v>7.2</v>
      </c>
      <c r="O213" s="74">
        <v>1.9</v>
      </c>
      <c r="P213" s="74">
        <v>0.2</v>
      </c>
      <c r="Q213" s="74">
        <v>5.3</v>
      </c>
      <c r="R213" s="74">
        <v>1.3</v>
      </c>
      <c r="S213" s="74">
        <v>4.5</v>
      </c>
      <c r="T213" s="74">
        <v>0.7</v>
      </c>
      <c r="U213" s="74">
        <v>0.6</v>
      </c>
      <c r="V213" s="74">
        <v>83.4</v>
      </c>
      <c r="W213" s="74">
        <v>0</v>
      </c>
      <c r="X213" s="74">
        <v>11</v>
      </c>
      <c r="Y213" s="74">
        <v>116</v>
      </c>
      <c r="Z213" s="74">
        <v>323</v>
      </c>
      <c r="AA213" s="74">
        <v>17.7</v>
      </c>
      <c r="AB213" s="74">
        <v>1.1499999999999999</v>
      </c>
      <c r="AC213" s="74">
        <v>0.11</v>
      </c>
      <c r="AD213" s="74">
        <v>0.03</v>
      </c>
      <c r="AE213" s="74">
        <v>0.88</v>
      </c>
      <c r="AF213" s="74">
        <v>2.13</v>
      </c>
      <c r="AG213" s="74">
        <v>1.03</v>
      </c>
      <c r="AH213" s="74">
        <v>0.27</v>
      </c>
      <c r="AI213" s="74">
        <v>0.06</v>
      </c>
      <c r="AJ213" s="74">
        <v>16.600000000000001</v>
      </c>
      <c r="AK213" s="74">
        <v>19.8</v>
      </c>
      <c r="AL213" s="74">
        <v>1.5</v>
      </c>
      <c r="AM213" s="74">
        <v>310</v>
      </c>
      <c r="AN213" s="74">
        <v>310</v>
      </c>
      <c r="AO213" s="74">
        <v>56</v>
      </c>
      <c r="AP213" s="74">
        <v>73</v>
      </c>
      <c r="AQ213" s="74">
        <v>18</v>
      </c>
      <c r="AR213" s="74">
        <v>0.6</v>
      </c>
      <c r="AS213" s="74">
        <v>0.5</v>
      </c>
      <c r="AT213" s="72"/>
      <c r="AU213" s="72"/>
      <c r="AV213" s="72"/>
    </row>
    <row r="214" spans="1:48" ht="15.6">
      <c r="A214" s="71">
        <v>895</v>
      </c>
      <c r="B214" s="72" t="s">
        <v>531</v>
      </c>
      <c r="C214" s="72" t="s">
        <v>232</v>
      </c>
      <c r="D214" s="72" t="s">
        <v>233</v>
      </c>
      <c r="E214" s="72" t="s">
        <v>234</v>
      </c>
      <c r="F214" s="74">
        <v>98</v>
      </c>
      <c r="G214" s="74">
        <v>412</v>
      </c>
      <c r="H214" s="74">
        <v>2.9</v>
      </c>
      <c r="I214" s="74">
        <v>0.4</v>
      </c>
      <c r="J214" s="74">
        <v>2.1</v>
      </c>
      <c r="K214" s="74">
        <v>0.3</v>
      </c>
      <c r="L214" s="74">
        <v>0.215</v>
      </c>
      <c r="M214" s="74">
        <v>0</v>
      </c>
      <c r="N214" s="74">
        <v>9.8000000000000007</v>
      </c>
      <c r="O214" s="74">
        <v>1.8</v>
      </c>
      <c r="P214" s="74">
        <v>0.2</v>
      </c>
      <c r="Q214" s="74">
        <v>7.8</v>
      </c>
      <c r="R214" s="74">
        <v>1.3</v>
      </c>
      <c r="S214" s="74">
        <v>7</v>
      </c>
      <c r="T214" s="74">
        <v>0.9</v>
      </c>
      <c r="U214" s="74">
        <v>0.3</v>
      </c>
      <c r="V214" s="74">
        <v>76</v>
      </c>
      <c r="W214" s="74">
        <v>0</v>
      </c>
      <c r="X214" s="74">
        <v>14</v>
      </c>
      <c r="Y214" s="74">
        <v>44</v>
      </c>
      <c r="Z214" s="74">
        <v>113</v>
      </c>
      <c r="AA214" s="74">
        <v>6.1</v>
      </c>
      <c r="AB214" s="74">
        <v>0.87</v>
      </c>
      <c r="AC214" s="74">
        <v>0.12</v>
      </c>
      <c r="AD214" s="74">
        <v>0.02</v>
      </c>
      <c r="AE214" s="74">
        <v>1.2</v>
      </c>
      <c r="AF214" s="74">
        <v>2.79</v>
      </c>
      <c r="AG214" s="74">
        <v>1.33</v>
      </c>
      <c r="AH214" s="74">
        <v>0.27</v>
      </c>
      <c r="AI214" s="74">
        <v>0.1</v>
      </c>
      <c r="AJ214" s="74">
        <v>8.9</v>
      </c>
      <c r="AK214" s="74">
        <v>17</v>
      </c>
      <c r="AL214" s="74">
        <v>1.85</v>
      </c>
      <c r="AM214" s="74">
        <v>370</v>
      </c>
      <c r="AN214" s="74">
        <v>330</v>
      </c>
      <c r="AO214" s="74">
        <v>45</v>
      </c>
      <c r="AP214" s="74">
        <v>100</v>
      </c>
      <c r="AQ214" s="74">
        <v>20</v>
      </c>
      <c r="AR214" s="74">
        <v>0.4</v>
      </c>
      <c r="AS214" s="74">
        <v>0.4</v>
      </c>
      <c r="AT214" s="72"/>
      <c r="AU214" s="72"/>
      <c r="AV214" s="72"/>
    </row>
    <row r="215" spans="1:48" ht="15.6">
      <c r="A215" s="71">
        <v>300</v>
      </c>
      <c r="B215" s="72" t="s">
        <v>532</v>
      </c>
      <c r="C215" s="72" t="s">
        <v>533</v>
      </c>
      <c r="D215" s="72" t="s">
        <v>534</v>
      </c>
      <c r="E215" s="72" t="s">
        <v>535</v>
      </c>
      <c r="F215" s="74">
        <v>5</v>
      </c>
      <c r="G215" s="74">
        <v>20</v>
      </c>
      <c r="H215" s="74">
        <v>0.3</v>
      </c>
      <c r="I215" s="74">
        <v>0.1</v>
      </c>
      <c r="J215" s="74">
        <v>0.1</v>
      </c>
      <c r="K215" s="74">
        <v>0.1</v>
      </c>
      <c r="L215" s="74">
        <v>0.1</v>
      </c>
      <c r="M215" s="74">
        <v>0</v>
      </c>
      <c r="N215" s="74">
        <v>0.2</v>
      </c>
      <c r="O215" s="74">
        <v>0</v>
      </c>
      <c r="P215" s="74">
        <v>0</v>
      </c>
      <c r="Q215" s="74">
        <v>0.2</v>
      </c>
      <c r="R215" s="74">
        <v>0</v>
      </c>
      <c r="S215" s="74">
        <v>0.3</v>
      </c>
      <c r="T215" s="74">
        <v>0.8</v>
      </c>
      <c r="U215" s="74">
        <v>0</v>
      </c>
      <c r="V215" s="74">
        <v>98.3</v>
      </c>
      <c r="W215" s="74">
        <v>0</v>
      </c>
      <c r="X215" s="74">
        <v>0</v>
      </c>
      <c r="Y215" s="74">
        <v>1</v>
      </c>
      <c r="Z215" s="74">
        <v>0</v>
      </c>
      <c r="AA215" s="74">
        <v>0.1</v>
      </c>
      <c r="AB215" s="74">
        <v>0.01</v>
      </c>
      <c r="AC215" s="74">
        <v>0.01</v>
      </c>
      <c r="AD215" s="74">
        <v>0.01</v>
      </c>
      <c r="AE215" s="74">
        <v>0.09</v>
      </c>
      <c r="AF215" s="74">
        <v>0.14000000000000001</v>
      </c>
      <c r="AG215" s="74">
        <v>0.06</v>
      </c>
      <c r="AH215" s="74">
        <v>0.01</v>
      </c>
      <c r="AI215" s="74">
        <v>0.01</v>
      </c>
      <c r="AJ215" s="74">
        <v>0</v>
      </c>
      <c r="AK215" s="74">
        <v>0.1</v>
      </c>
      <c r="AL215" s="74">
        <v>0.9</v>
      </c>
      <c r="AM215" s="74">
        <v>330</v>
      </c>
      <c r="AN215" s="74">
        <v>8</v>
      </c>
      <c r="AO215" s="74">
        <v>6</v>
      </c>
      <c r="AP215" s="74">
        <v>4</v>
      </c>
      <c r="AQ215" s="74">
        <v>1</v>
      </c>
      <c r="AR215" s="74">
        <v>0</v>
      </c>
      <c r="AS215" s="74">
        <v>0.1</v>
      </c>
      <c r="AT215" s="72"/>
      <c r="AU215" s="72"/>
      <c r="AV215" s="72"/>
    </row>
    <row r="216" spans="1:48" ht="15.6">
      <c r="A216" s="71">
        <v>299</v>
      </c>
      <c r="B216" s="72" t="s">
        <v>536</v>
      </c>
      <c r="C216" s="72" t="s">
        <v>533</v>
      </c>
      <c r="D216" s="72" t="s">
        <v>534</v>
      </c>
      <c r="E216" s="72" t="s">
        <v>535</v>
      </c>
      <c r="F216" s="74">
        <v>4</v>
      </c>
      <c r="G216" s="74">
        <v>18</v>
      </c>
      <c r="H216" s="74">
        <v>0.2</v>
      </c>
      <c r="I216" s="74">
        <v>0.1</v>
      </c>
      <c r="J216" s="74">
        <v>0.1</v>
      </c>
      <c r="K216" s="74">
        <v>0</v>
      </c>
      <c r="L216" s="74">
        <v>0</v>
      </c>
      <c r="M216" s="74">
        <v>0</v>
      </c>
      <c r="N216" s="74">
        <v>0.2</v>
      </c>
      <c r="O216" s="74">
        <v>0</v>
      </c>
      <c r="P216" s="74">
        <v>0</v>
      </c>
      <c r="Q216" s="74">
        <v>0.2</v>
      </c>
      <c r="R216" s="74">
        <v>0</v>
      </c>
      <c r="S216" s="74">
        <v>0.4</v>
      </c>
      <c r="T216" s="74">
        <v>0.8</v>
      </c>
      <c r="U216" s="74">
        <v>0</v>
      </c>
      <c r="V216" s="74">
        <v>98.3</v>
      </c>
      <c r="W216" s="74">
        <v>0</v>
      </c>
      <c r="X216" s="74">
        <v>0</v>
      </c>
      <c r="Y216" s="74">
        <v>0</v>
      </c>
      <c r="Z216" s="74">
        <v>0</v>
      </c>
      <c r="AA216" s="74">
        <v>0</v>
      </c>
      <c r="AB216" s="74">
        <v>0</v>
      </c>
      <c r="AC216" s="74">
        <v>0.01</v>
      </c>
      <c r="AD216" s="74">
        <v>0.01</v>
      </c>
      <c r="AE216" s="74">
        <v>0.11</v>
      </c>
      <c r="AF216" s="74">
        <v>0.19</v>
      </c>
      <c r="AG216" s="74">
        <v>7.0000000000000007E-2</v>
      </c>
      <c r="AH216" s="74">
        <v>0.01</v>
      </c>
      <c r="AI216" s="74">
        <v>0.02</v>
      </c>
      <c r="AJ216" s="74">
        <v>0</v>
      </c>
      <c r="AK216" s="74">
        <v>0.7</v>
      </c>
      <c r="AL216" s="74">
        <v>0.9</v>
      </c>
      <c r="AM216" s="74">
        <v>300</v>
      </c>
      <c r="AN216" s="74">
        <v>9</v>
      </c>
      <c r="AO216" s="74">
        <v>8</v>
      </c>
      <c r="AP216" s="74">
        <v>7</v>
      </c>
      <c r="AQ216" s="74">
        <v>3</v>
      </c>
      <c r="AR216" s="74">
        <v>0</v>
      </c>
      <c r="AS216" s="74">
        <v>0.1</v>
      </c>
      <c r="AT216" s="72"/>
      <c r="AU216" s="72"/>
      <c r="AV216" s="72"/>
    </row>
    <row r="217" spans="1:48" ht="15.6">
      <c r="A217" s="71">
        <v>971</v>
      </c>
      <c r="B217" s="72" t="s">
        <v>537</v>
      </c>
      <c r="C217" s="72" t="s">
        <v>218</v>
      </c>
      <c r="D217" s="72" t="s">
        <v>538</v>
      </c>
      <c r="E217" s="72" t="s">
        <v>539</v>
      </c>
      <c r="F217" s="74">
        <v>99</v>
      </c>
      <c r="G217" s="74">
        <v>421</v>
      </c>
      <c r="H217" s="74">
        <v>0.8</v>
      </c>
      <c r="I217" s="74">
        <v>0.2</v>
      </c>
      <c r="J217" s="74">
        <v>0.1</v>
      </c>
      <c r="K217" s="74">
        <v>0.4</v>
      </c>
      <c r="L217" s="74">
        <v>0.1</v>
      </c>
      <c r="M217" s="74">
        <v>0</v>
      </c>
      <c r="N217" s="74">
        <v>0.4</v>
      </c>
      <c r="O217" s="74">
        <v>0</v>
      </c>
      <c r="P217" s="74">
        <v>0</v>
      </c>
      <c r="Q217" s="74">
        <v>0.4</v>
      </c>
      <c r="R217" s="74">
        <v>0</v>
      </c>
      <c r="S217" s="74">
        <v>22.6</v>
      </c>
      <c r="T217" s="74">
        <v>4</v>
      </c>
      <c r="U217" s="74">
        <v>0</v>
      </c>
      <c r="V217" s="74">
        <v>70.2</v>
      </c>
      <c r="W217" s="74">
        <v>0</v>
      </c>
      <c r="X217" s="74">
        <v>198</v>
      </c>
      <c r="Y217" s="74">
        <v>2</v>
      </c>
      <c r="Z217" s="74">
        <v>0</v>
      </c>
      <c r="AA217" s="74">
        <v>0</v>
      </c>
      <c r="AB217" s="74">
        <v>0.9</v>
      </c>
      <c r="AC217" s="74">
        <v>0.03</v>
      </c>
      <c r="AD217" s="74">
        <v>0.01</v>
      </c>
      <c r="AE217" s="74">
        <v>2.4</v>
      </c>
      <c r="AF217" s="74">
        <v>7.2</v>
      </c>
      <c r="AG217" s="74">
        <v>4.8</v>
      </c>
      <c r="AH217" s="74">
        <v>0.05</v>
      </c>
      <c r="AI217" s="74">
        <v>2.4</v>
      </c>
      <c r="AJ217" s="74">
        <v>0</v>
      </c>
      <c r="AK217" s="74">
        <v>9.8000000000000007</v>
      </c>
      <c r="AL217" s="74">
        <v>5</v>
      </c>
      <c r="AM217" s="74">
        <v>1600</v>
      </c>
      <c r="AN217" s="74">
        <v>230</v>
      </c>
      <c r="AO217" s="74">
        <v>110</v>
      </c>
      <c r="AP217" s="74">
        <v>190</v>
      </c>
      <c r="AQ217" s="74">
        <v>38</v>
      </c>
      <c r="AR217" s="74">
        <v>2.2999999999999998</v>
      </c>
      <c r="AS217" s="74">
        <v>0.4</v>
      </c>
      <c r="AT217" s="72"/>
      <c r="AU217" s="72">
        <v>71</v>
      </c>
      <c r="AV217" s="72"/>
    </row>
    <row r="218" spans="1:48" ht="15.6">
      <c r="A218" s="71">
        <v>970</v>
      </c>
      <c r="B218" s="72" t="s">
        <v>540</v>
      </c>
      <c r="C218" s="72" t="s">
        <v>218</v>
      </c>
      <c r="D218" s="72" t="s">
        <v>538</v>
      </c>
      <c r="E218" s="72" t="s">
        <v>539</v>
      </c>
      <c r="F218" s="74">
        <v>92</v>
      </c>
      <c r="G218" s="74">
        <v>389</v>
      </c>
      <c r="H218" s="74">
        <v>1.1000000000000001</v>
      </c>
      <c r="I218" s="74">
        <v>0.2</v>
      </c>
      <c r="J218" s="74">
        <v>0.2</v>
      </c>
      <c r="K218" s="74">
        <v>0.6</v>
      </c>
      <c r="L218" s="74">
        <v>0.6</v>
      </c>
      <c r="M218" s="74">
        <v>0</v>
      </c>
      <c r="N218" s="74">
        <v>0.3</v>
      </c>
      <c r="O218" s="74">
        <v>0</v>
      </c>
      <c r="P218" s="74">
        <v>0</v>
      </c>
      <c r="Q218" s="74">
        <v>0.3</v>
      </c>
      <c r="R218" s="74">
        <v>0</v>
      </c>
      <c r="S218" s="74">
        <v>20.2</v>
      </c>
      <c r="T218" s="74">
        <v>0.6</v>
      </c>
      <c r="U218" s="74">
        <v>0</v>
      </c>
      <c r="V218" s="74">
        <v>76.8</v>
      </c>
      <c r="W218" s="74">
        <v>0</v>
      </c>
      <c r="X218" s="74">
        <v>308</v>
      </c>
      <c r="Y218" s="74">
        <v>2</v>
      </c>
      <c r="Z218" s="74">
        <v>0</v>
      </c>
      <c r="AA218" s="74">
        <v>0</v>
      </c>
      <c r="AB218" s="74">
        <v>0.82</v>
      </c>
      <c r="AC218" s="74">
        <v>0.03</v>
      </c>
      <c r="AD218" s="74">
        <v>0.01</v>
      </c>
      <c r="AE218" s="74">
        <v>2.2000000000000002</v>
      </c>
      <c r="AF218" s="74">
        <v>6.5</v>
      </c>
      <c r="AG218" s="74">
        <v>4.3</v>
      </c>
      <c r="AH218" s="74">
        <v>0.05</v>
      </c>
      <c r="AI218" s="74">
        <v>2.4</v>
      </c>
      <c r="AJ218" s="74">
        <v>0</v>
      </c>
      <c r="AK218" s="74">
        <v>9</v>
      </c>
      <c r="AL218" s="74">
        <v>1.5</v>
      </c>
      <c r="AM218" s="74">
        <v>230</v>
      </c>
      <c r="AN218" s="74">
        <v>210</v>
      </c>
      <c r="AO218" s="74">
        <v>100</v>
      </c>
      <c r="AP218" s="74">
        <v>180</v>
      </c>
      <c r="AQ218" s="74">
        <v>35</v>
      </c>
      <c r="AR218" s="74">
        <v>2.1</v>
      </c>
      <c r="AS218" s="74">
        <v>0.4</v>
      </c>
      <c r="AT218" s="72"/>
      <c r="AU218" s="72">
        <v>71</v>
      </c>
      <c r="AV218" s="72"/>
    </row>
    <row r="219" spans="1:48" ht="15.6">
      <c r="A219" s="71">
        <v>969</v>
      </c>
      <c r="B219" s="72" t="s">
        <v>541</v>
      </c>
      <c r="C219" s="72" t="s">
        <v>218</v>
      </c>
      <c r="D219" s="72" t="s">
        <v>538</v>
      </c>
      <c r="E219" s="72" t="s">
        <v>539</v>
      </c>
      <c r="F219" s="74">
        <v>77</v>
      </c>
      <c r="G219" s="74">
        <v>327</v>
      </c>
      <c r="H219" s="74">
        <v>0.6</v>
      </c>
      <c r="I219" s="74">
        <v>0.1</v>
      </c>
      <c r="J219" s="74">
        <v>0.1</v>
      </c>
      <c r="K219" s="74">
        <v>0.3</v>
      </c>
      <c r="L219" s="74">
        <v>0.1</v>
      </c>
      <c r="M219" s="74">
        <v>0</v>
      </c>
      <c r="N219" s="74">
        <v>0.3</v>
      </c>
      <c r="O219" s="74">
        <v>0</v>
      </c>
      <c r="P219" s="74">
        <v>0</v>
      </c>
      <c r="Q219" s="74">
        <v>0.3</v>
      </c>
      <c r="R219" s="74">
        <v>0</v>
      </c>
      <c r="S219" s="74">
        <v>17.600000000000001</v>
      </c>
      <c r="T219" s="74">
        <v>0.5</v>
      </c>
      <c r="U219" s="74">
        <v>0</v>
      </c>
      <c r="V219" s="74">
        <v>79.2</v>
      </c>
      <c r="W219" s="74">
        <v>0</v>
      </c>
      <c r="X219" s="74">
        <v>154</v>
      </c>
      <c r="Y219" s="74">
        <v>0</v>
      </c>
      <c r="Z219" s="74">
        <v>0</v>
      </c>
      <c r="AA219" s="74">
        <v>0</v>
      </c>
      <c r="AB219" s="74">
        <v>0.7</v>
      </c>
      <c r="AC219" s="74">
        <v>0.03</v>
      </c>
      <c r="AD219" s="74">
        <v>0.01</v>
      </c>
      <c r="AE219" s="74">
        <v>2</v>
      </c>
      <c r="AF219" s="74">
        <v>5.8</v>
      </c>
      <c r="AG219" s="74">
        <v>3.8</v>
      </c>
      <c r="AH219" s="74">
        <v>0.05</v>
      </c>
      <c r="AI219" s="74">
        <v>2.1</v>
      </c>
      <c r="AJ219" s="74">
        <v>0</v>
      </c>
      <c r="AK219" s="74">
        <v>9</v>
      </c>
      <c r="AL219" s="74">
        <v>1.5</v>
      </c>
      <c r="AM219" s="74">
        <v>190</v>
      </c>
      <c r="AN219" s="74">
        <v>180</v>
      </c>
      <c r="AO219" s="74">
        <v>87</v>
      </c>
      <c r="AP219" s="74">
        <v>150</v>
      </c>
      <c r="AQ219" s="74">
        <v>30</v>
      </c>
      <c r="AR219" s="74">
        <v>1.8</v>
      </c>
      <c r="AS219" s="74">
        <v>0.3</v>
      </c>
      <c r="AT219" s="72"/>
      <c r="AU219" s="72"/>
      <c r="AV219" s="72"/>
    </row>
    <row r="220" spans="1:48" ht="15.6">
      <c r="A220" s="71">
        <v>549</v>
      </c>
      <c r="B220" s="72" t="s">
        <v>542</v>
      </c>
      <c r="C220" s="72" t="s">
        <v>223</v>
      </c>
      <c r="D220" s="72" t="s">
        <v>224</v>
      </c>
      <c r="E220" s="72" t="s">
        <v>543</v>
      </c>
      <c r="F220" s="74">
        <v>315</v>
      </c>
      <c r="G220" s="74">
        <v>1320</v>
      </c>
      <c r="H220" s="74">
        <v>3.2</v>
      </c>
      <c r="I220" s="74">
        <v>0.7</v>
      </c>
      <c r="J220" s="74">
        <v>0.5</v>
      </c>
      <c r="K220" s="74">
        <v>0.5</v>
      </c>
      <c r="L220" s="74">
        <v>0.5</v>
      </c>
      <c r="M220" s="74">
        <v>0</v>
      </c>
      <c r="N220" s="74">
        <v>55.5</v>
      </c>
      <c r="O220" s="74">
        <v>55.5</v>
      </c>
      <c r="P220" s="74">
        <v>0</v>
      </c>
      <c r="Q220" s="74">
        <v>0</v>
      </c>
      <c r="R220" s="74">
        <v>24.4</v>
      </c>
      <c r="S220" s="74">
        <v>3.9</v>
      </c>
      <c r="T220" s="74">
        <v>0.1</v>
      </c>
      <c r="U220" s="74">
        <v>0</v>
      </c>
      <c r="V220" s="74">
        <v>10</v>
      </c>
      <c r="W220" s="74">
        <v>0</v>
      </c>
      <c r="X220" s="74">
        <v>0</v>
      </c>
      <c r="Y220" s="74">
        <v>26</v>
      </c>
      <c r="Z220" s="74">
        <v>155</v>
      </c>
      <c r="AA220" s="74">
        <v>0</v>
      </c>
      <c r="AB220" s="74">
        <v>0.1</v>
      </c>
      <c r="AC220" s="74">
        <v>0.08</v>
      </c>
      <c r="AD220" s="74">
        <v>0.14000000000000001</v>
      </c>
      <c r="AE220" s="74">
        <v>1.3</v>
      </c>
      <c r="AF220" s="74">
        <v>1.3</v>
      </c>
      <c r="AG220" s="74">
        <v>0</v>
      </c>
      <c r="AH220" s="74">
        <v>0.25</v>
      </c>
      <c r="AI220" s="74">
        <v>0</v>
      </c>
      <c r="AJ220" s="74">
        <v>28</v>
      </c>
      <c r="AK220" s="74">
        <v>0</v>
      </c>
      <c r="AL220" s="74">
        <v>3.6</v>
      </c>
      <c r="AM220" s="74">
        <v>26</v>
      </c>
      <c r="AN220" s="74">
        <v>500</v>
      </c>
      <c r="AO220" s="74">
        <v>1230</v>
      </c>
      <c r="AP220" s="74">
        <v>61</v>
      </c>
      <c r="AQ220" s="74">
        <v>56</v>
      </c>
      <c r="AR220" s="74">
        <v>38</v>
      </c>
      <c r="AS220" s="74">
        <v>2</v>
      </c>
      <c r="AT220" s="72"/>
      <c r="AU220" s="72"/>
      <c r="AV220" s="72"/>
    </row>
    <row r="221" spans="1:48" ht="15.6">
      <c r="A221" s="71">
        <v>1116</v>
      </c>
      <c r="B221" s="72" t="s">
        <v>544</v>
      </c>
      <c r="C221" s="72" t="s">
        <v>232</v>
      </c>
      <c r="D221" s="72" t="s">
        <v>545</v>
      </c>
      <c r="E221" s="72" t="s">
        <v>546</v>
      </c>
      <c r="F221" s="74">
        <v>56</v>
      </c>
      <c r="G221" s="74">
        <v>236</v>
      </c>
      <c r="H221" s="74">
        <v>1.7</v>
      </c>
      <c r="I221" s="74">
        <v>0.5</v>
      </c>
      <c r="J221" s="74">
        <v>0.6</v>
      </c>
      <c r="K221" s="74">
        <v>0.3</v>
      </c>
      <c r="L221" s="74">
        <v>0.26800000000000002</v>
      </c>
      <c r="M221" s="74">
        <v>0</v>
      </c>
      <c r="N221" s="74">
        <v>2.2999999999999998</v>
      </c>
      <c r="O221" s="74">
        <v>0.2</v>
      </c>
      <c r="P221" s="74">
        <v>0.1</v>
      </c>
      <c r="Q221" s="74">
        <v>2.1</v>
      </c>
      <c r="R221" s="74">
        <v>0.2</v>
      </c>
      <c r="S221" s="74">
        <v>7.8</v>
      </c>
      <c r="T221" s="74">
        <v>0.7</v>
      </c>
      <c r="U221" s="74">
        <v>0</v>
      </c>
      <c r="V221" s="74">
        <v>86.9</v>
      </c>
      <c r="W221" s="74">
        <v>0</v>
      </c>
      <c r="X221" s="74">
        <v>29</v>
      </c>
      <c r="Y221" s="74">
        <v>3</v>
      </c>
      <c r="Z221" s="74">
        <v>0</v>
      </c>
      <c r="AA221" s="74">
        <v>0.1</v>
      </c>
      <c r="AB221" s="74">
        <v>0.09</v>
      </c>
      <c r="AC221" s="74">
        <v>0.06</v>
      </c>
      <c r="AD221" s="74">
        <v>7.0000000000000007E-2</v>
      </c>
      <c r="AE221" s="74">
        <v>2.7</v>
      </c>
      <c r="AF221" s="74">
        <v>4.05</v>
      </c>
      <c r="AG221" s="74">
        <v>1.46</v>
      </c>
      <c r="AH221" s="74">
        <v>0.14000000000000001</v>
      </c>
      <c r="AI221" s="74">
        <v>0.25</v>
      </c>
      <c r="AJ221" s="74">
        <v>0.7</v>
      </c>
      <c r="AK221" s="74">
        <v>5.6</v>
      </c>
      <c r="AL221" s="74">
        <v>1.07</v>
      </c>
      <c r="AM221" s="74">
        <v>270</v>
      </c>
      <c r="AN221" s="74">
        <v>150</v>
      </c>
      <c r="AO221" s="74">
        <v>10</v>
      </c>
      <c r="AP221" s="74">
        <v>71</v>
      </c>
      <c r="AQ221" s="74">
        <v>14</v>
      </c>
      <c r="AR221" s="74">
        <v>0.4</v>
      </c>
      <c r="AS221" s="74">
        <v>0.4</v>
      </c>
      <c r="AT221" s="72"/>
      <c r="AU221" s="72"/>
      <c r="AV221" s="72"/>
    </row>
    <row r="222" spans="1:48" ht="15.6">
      <c r="A222" s="71">
        <v>1117</v>
      </c>
      <c r="B222" s="72" t="s">
        <v>547</v>
      </c>
      <c r="C222" s="72" t="s">
        <v>232</v>
      </c>
      <c r="D222" s="72" t="s">
        <v>545</v>
      </c>
      <c r="E222" s="72" t="s">
        <v>546</v>
      </c>
      <c r="F222" s="74">
        <v>61</v>
      </c>
      <c r="G222" s="74">
        <v>258</v>
      </c>
      <c r="H222" s="74">
        <v>1</v>
      </c>
      <c r="I222" s="74">
        <v>0.2</v>
      </c>
      <c r="J222" s="74">
        <v>0.3</v>
      </c>
      <c r="K222" s="74">
        <v>0.2</v>
      </c>
      <c r="L222" s="74">
        <v>0.21199999999999999</v>
      </c>
      <c r="M222" s="74">
        <v>0</v>
      </c>
      <c r="N222" s="74">
        <v>2.1</v>
      </c>
      <c r="O222" s="74">
        <v>0.1</v>
      </c>
      <c r="P222" s="74">
        <v>0</v>
      </c>
      <c r="Q222" s="74">
        <v>2.1</v>
      </c>
      <c r="R222" s="74">
        <v>0.2</v>
      </c>
      <c r="S222" s="74">
        <v>10.8</v>
      </c>
      <c r="T222" s="74">
        <v>0.2</v>
      </c>
      <c r="U222" s="74">
        <v>0</v>
      </c>
      <c r="V222" s="74">
        <v>85.3</v>
      </c>
      <c r="W222" s="74">
        <v>0</v>
      </c>
      <c r="X222" s="74">
        <v>40</v>
      </c>
      <c r="Y222" s="74">
        <v>5</v>
      </c>
      <c r="Z222" s="74">
        <v>0</v>
      </c>
      <c r="AA222" s="74">
        <v>0.1</v>
      </c>
      <c r="AB222" s="74">
        <v>0.09</v>
      </c>
      <c r="AC222" s="74">
        <v>7.0000000000000007E-2</v>
      </c>
      <c r="AD222" s="74">
        <v>0.09</v>
      </c>
      <c r="AE222" s="74">
        <v>3.7</v>
      </c>
      <c r="AF222" s="74">
        <v>5.59</v>
      </c>
      <c r="AG222" s="74">
        <v>2.02</v>
      </c>
      <c r="AH222" s="74">
        <v>0.17</v>
      </c>
      <c r="AI222" s="74">
        <v>0.33</v>
      </c>
      <c r="AJ222" s="74">
        <v>0</v>
      </c>
      <c r="AK222" s="74">
        <v>5.6</v>
      </c>
      <c r="AL222" s="74">
        <v>0.68</v>
      </c>
      <c r="AM222" s="74">
        <v>97</v>
      </c>
      <c r="AN222" s="74">
        <v>180</v>
      </c>
      <c r="AO222" s="74">
        <v>8.3000000000000007</v>
      </c>
      <c r="AP222" s="74">
        <v>96</v>
      </c>
      <c r="AQ222" s="74">
        <v>14</v>
      </c>
      <c r="AR222" s="74">
        <v>0.4</v>
      </c>
      <c r="AS222" s="74">
        <v>0.5</v>
      </c>
      <c r="AT222" s="72"/>
      <c r="AU222" s="72"/>
      <c r="AV222" s="72"/>
    </row>
    <row r="223" spans="1:48" ht="15.6">
      <c r="A223" s="71">
        <v>1900000026</v>
      </c>
      <c r="B223" s="72" t="s">
        <v>548</v>
      </c>
      <c r="C223" s="72" t="s">
        <v>211</v>
      </c>
      <c r="D223" s="72" t="s">
        <v>229</v>
      </c>
      <c r="E223" s="72" t="s">
        <v>272</v>
      </c>
      <c r="F223" s="74">
        <v>24</v>
      </c>
      <c r="G223" s="74">
        <v>100</v>
      </c>
      <c r="H223" s="74">
        <v>0.4</v>
      </c>
      <c r="I223" s="74">
        <v>0.1</v>
      </c>
      <c r="J223" s="74">
        <v>0</v>
      </c>
      <c r="K223" s="74">
        <v>0.2</v>
      </c>
      <c r="L223" s="74">
        <v>0.1</v>
      </c>
      <c r="M223" s="74">
        <v>0</v>
      </c>
      <c r="N223" s="74">
        <v>2</v>
      </c>
      <c r="O223" s="74">
        <v>2</v>
      </c>
      <c r="P223" s="74">
        <v>0</v>
      </c>
      <c r="Q223" s="74">
        <v>0</v>
      </c>
      <c r="R223" s="74">
        <v>2.1</v>
      </c>
      <c r="S223" s="74">
        <v>2</v>
      </c>
      <c r="T223" s="74">
        <v>0</v>
      </c>
      <c r="U223" s="74">
        <v>0</v>
      </c>
      <c r="V223" s="74">
        <v>93.4</v>
      </c>
      <c r="W223" s="74">
        <v>0</v>
      </c>
      <c r="X223" s="74">
        <v>0</v>
      </c>
      <c r="Y223" s="74">
        <v>680</v>
      </c>
      <c r="Z223" s="74">
        <v>4070</v>
      </c>
      <c r="AA223" s="74">
        <v>0</v>
      </c>
      <c r="AB223" s="74">
        <v>0.3</v>
      </c>
      <c r="AC223" s="74">
        <v>0.08</v>
      </c>
      <c r="AD223" s="74">
        <v>0.08</v>
      </c>
      <c r="AE223" s="74">
        <v>0.4</v>
      </c>
      <c r="AF223" s="74">
        <v>0.5</v>
      </c>
      <c r="AG223" s="74">
        <v>0.1</v>
      </c>
      <c r="AH223" s="74">
        <v>0.19</v>
      </c>
      <c r="AI223" s="74">
        <v>0</v>
      </c>
      <c r="AJ223" s="74">
        <v>39</v>
      </c>
      <c r="AK223" s="74">
        <v>94.2</v>
      </c>
      <c r="AL223" s="74">
        <v>0.65</v>
      </c>
      <c r="AM223" s="74">
        <v>9.5</v>
      </c>
      <c r="AN223" s="74">
        <v>380</v>
      </c>
      <c r="AO223" s="74">
        <v>32</v>
      </c>
      <c r="AP223" s="74">
        <v>52</v>
      </c>
      <c r="AQ223" s="74">
        <v>13</v>
      </c>
      <c r="AR223" s="74">
        <v>3.1</v>
      </c>
      <c r="AS223" s="74">
        <v>0.5</v>
      </c>
      <c r="AT223" s="72"/>
      <c r="AU223" s="72">
        <v>35</v>
      </c>
      <c r="AV223" s="72"/>
    </row>
    <row r="224" spans="1:48" ht="15.6">
      <c r="A224" s="71">
        <v>904</v>
      </c>
      <c r="B224" s="72" t="s">
        <v>549</v>
      </c>
      <c r="C224" s="72" t="s">
        <v>232</v>
      </c>
      <c r="D224" s="72" t="s">
        <v>233</v>
      </c>
      <c r="E224" s="72" t="s">
        <v>234</v>
      </c>
      <c r="F224" s="74">
        <v>142</v>
      </c>
      <c r="G224" s="74">
        <v>593</v>
      </c>
      <c r="H224" s="74">
        <v>8.6</v>
      </c>
      <c r="I224" s="74">
        <v>1.5</v>
      </c>
      <c r="J224" s="74">
        <v>5.3</v>
      </c>
      <c r="K224" s="74">
        <v>1</v>
      </c>
      <c r="L224" s="74">
        <v>0.80800000000000005</v>
      </c>
      <c r="M224" s="74">
        <v>0</v>
      </c>
      <c r="N224" s="74">
        <v>1.2</v>
      </c>
      <c r="O224" s="74">
        <v>1.1000000000000001</v>
      </c>
      <c r="P224" s="74">
        <v>0.1</v>
      </c>
      <c r="Q224" s="74">
        <v>0.1</v>
      </c>
      <c r="R224" s="74">
        <v>0.4</v>
      </c>
      <c r="S224" s="74">
        <v>13.6</v>
      </c>
      <c r="T224" s="74">
        <v>0.9</v>
      </c>
      <c r="U224" s="74">
        <v>0.7</v>
      </c>
      <c r="V224" s="74">
        <v>73.7</v>
      </c>
      <c r="W224" s="74">
        <v>0</v>
      </c>
      <c r="X224" s="74">
        <v>31</v>
      </c>
      <c r="Y224" s="74">
        <v>32</v>
      </c>
      <c r="Z224" s="74">
        <v>106</v>
      </c>
      <c r="AA224" s="74">
        <v>1.4</v>
      </c>
      <c r="AB224" s="74">
        <v>1.89</v>
      </c>
      <c r="AC224" s="74">
        <v>0.1</v>
      </c>
      <c r="AD224" s="74">
        <v>0.06</v>
      </c>
      <c r="AE224" s="74">
        <v>1.9</v>
      </c>
      <c r="AF224" s="74">
        <v>4.76</v>
      </c>
      <c r="AG224" s="74">
        <v>2.52</v>
      </c>
      <c r="AH224" s="74">
        <v>0.17</v>
      </c>
      <c r="AI224" s="74">
        <v>1.5</v>
      </c>
      <c r="AJ224" s="74">
        <v>3.9</v>
      </c>
      <c r="AK224" s="74">
        <v>7.2</v>
      </c>
      <c r="AL224" s="74">
        <v>1.8</v>
      </c>
      <c r="AM224" s="74">
        <v>360</v>
      </c>
      <c r="AN224" s="74">
        <v>270</v>
      </c>
      <c r="AO224" s="74">
        <v>17</v>
      </c>
      <c r="AP224" s="74">
        <v>140</v>
      </c>
      <c r="AQ224" s="74">
        <v>25</v>
      </c>
      <c r="AR224" s="74">
        <v>0.6</v>
      </c>
      <c r="AS224" s="74">
        <v>0.5</v>
      </c>
      <c r="AT224" s="72"/>
      <c r="AU224" s="72"/>
      <c r="AV224" s="72"/>
    </row>
    <row r="225" spans="1:48" ht="15.6">
      <c r="A225" s="71">
        <v>1160</v>
      </c>
      <c r="B225" s="72" t="s">
        <v>550</v>
      </c>
      <c r="C225" s="72" t="s">
        <v>218</v>
      </c>
      <c r="D225" s="72" t="s">
        <v>219</v>
      </c>
      <c r="E225" s="72" t="s">
        <v>220</v>
      </c>
      <c r="F225" s="74">
        <v>108</v>
      </c>
      <c r="G225" s="74">
        <v>452</v>
      </c>
      <c r="H225" s="74">
        <v>4.9000000000000004</v>
      </c>
      <c r="I225" s="74">
        <v>0.9</v>
      </c>
      <c r="J225" s="74">
        <v>3</v>
      </c>
      <c r="K225" s="74">
        <v>0.6</v>
      </c>
      <c r="L225" s="74">
        <v>0.47499999999999998</v>
      </c>
      <c r="M225" s="74">
        <v>0</v>
      </c>
      <c r="N225" s="74">
        <v>5.7</v>
      </c>
      <c r="O225" s="74">
        <v>1.9</v>
      </c>
      <c r="P225" s="74">
        <v>0.2</v>
      </c>
      <c r="Q225" s="74">
        <v>3.5</v>
      </c>
      <c r="R225" s="74">
        <v>1.1000000000000001</v>
      </c>
      <c r="S225" s="74">
        <v>8.6999999999999993</v>
      </c>
      <c r="T225" s="74">
        <v>0.5</v>
      </c>
      <c r="U225" s="74">
        <v>0.6</v>
      </c>
      <c r="V225" s="74">
        <v>77.7</v>
      </c>
      <c r="W225" s="74">
        <v>0</v>
      </c>
      <c r="X225" s="74">
        <v>18</v>
      </c>
      <c r="Y225" s="74">
        <v>39</v>
      </c>
      <c r="Z225" s="74">
        <v>196</v>
      </c>
      <c r="AA225" s="74">
        <v>0.8</v>
      </c>
      <c r="AB225" s="74">
        <v>1.27</v>
      </c>
      <c r="AC225" s="74">
        <v>0.19</v>
      </c>
      <c r="AD225" s="74">
        <v>7.0000000000000007E-2</v>
      </c>
      <c r="AE225" s="74">
        <v>1.9</v>
      </c>
      <c r="AF225" s="74">
        <v>3.56</v>
      </c>
      <c r="AG225" s="74">
        <v>1.66</v>
      </c>
      <c r="AH225" s="74">
        <v>0.27</v>
      </c>
      <c r="AI225" s="74">
        <v>0.81</v>
      </c>
      <c r="AJ225" s="74">
        <v>14.1</v>
      </c>
      <c r="AK225" s="74">
        <v>21</v>
      </c>
      <c r="AL225" s="74">
        <v>1.38</v>
      </c>
      <c r="AM225" s="74">
        <v>200</v>
      </c>
      <c r="AN225" s="74">
        <v>370</v>
      </c>
      <c r="AO225" s="74">
        <v>24</v>
      </c>
      <c r="AP225" s="74">
        <v>100</v>
      </c>
      <c r="AQ225" s="74">
        <v>22</v>
      </c>
      <c r="AR225" s="74">
        <v>0.8</v>
      </c>
      <c r="AS225" s="74">
        <v>0.6</v>
      </c>
      <c r="AT225" s="72"/>
      <c r="AU225" s="72"/>
      <c r="AV225" s="72"/>
    </row>
    <row r="226" spans="1:48" ht="15.6">
      <c r="A226" s="71">
        <v>903</v>
      </c>
      <c r="B226" s="72" t="s">
        <v>551</v>
      </c>
      <c r="C226" s="72" t="s">
        <v>218</v>
      </c>
      <c r="D226" s="72" t="s">
        <v>219</v>
      </c>
      <c r="E226" s="72" t="s">
        <v>220</v>
      </c>
      <c r="F226" s="74">
        <v>99</v>
      </c>
      <c r="G226" s="74">
        <v>417</v>
      </c>
      <c r="H226" s="74">
        <v>2.4</v>
      </c>
      <c r="I226" s="74">
        <v>0.5</v>
      </c>
      <c r="J226" s="74">
        <v>0.9</v>
      </c>
      <c r="K226" s="74">
        <v>0.6</v>
      </c>
      <c r="L226" s="74">
        <v>0.4</v>
      </c>
      <c r="M226" s="74">
        <v>0</v>
      </c>
      <c r="N226" s="74">
        <v>0</v>
      </c>
      <c r="O226" s="74">
        <v>0</v>
      </c>
      <c r="P226" s="74">
        <v>0</v>
      </c>
      <c r="Q226" s="74">
        <v>0</v>
      </c>
      <c r="R226" s="74">
        <v>0</v>
      </c>
      <c r="S226" s="74">
        <v>19.3</v>
      </c>
      <c r="T226" s="74">
        <v>0.9</v>
      </c>
      <c r="U226" s="74">
        <v>0</v>
      </c>
      <c r="V226" s="74">
        <v>76.5</v>
      </c>
      <c r="W226" s="74">
        <v>0</v>
      </c>
      <c r="X226" s="74">
        <v>46</v>
      </c>
      <c r="Y226" s="74">
        <v>18</v>
      </c>
      <c r="Z226" s="74">
        <v>0</v>
      </c>
      <c r="AA226" s="74">
        <v>2.2999999999999998</v>
      </c>
      <c r="AB226" s="74">
        <v>1.3</v>
      </c>
      <c r="AC226" s="74">
        <v>0.11</v>
      </c>
      <c r="AD226" s="74">
        <v>0.1</v>
      </c>
      <c r="AE226" s="74">
        <v>2.8</v>
      </c>
      <c r="AF226" s="74">
        <v>6.4</v>
      </c>
      <c r="AG226" s="74">
        <v>3.6</v>
      </c>
      <c r="AH226" s="74">
        <v>0.14000000000000001</v>
      </c>
      <c r="AI226" s="74">
        <v>2</v>
      </c>
      <c r="AJ226" s="74">
        <v>0</v>
      </c>
      <c r="AK226" s="74">
        <v>5.9</v>
      </c>
      <c r="AL226" s="74">
        <v>1.8</v>
      </c>
      <c r="AM226" s="74">
        <v>340</v>
      </c>
      <c r="AN226" s="74">
        <v>290</v>
      </c>
      <c r="AO226" s="74">
        <v>14</v>
      </c>
      <c r="AP226" s="74">
        <v>200</v>
      </c>
      <c r="AQ226" s="74">
        <v>39</v>
      </c>
      <c r="AR226" s="74">
        <v>0.7</v>
      </c>
      <c r="AS226" s="74">
        <v>0.7</v>
      </c>
      <c r="AT226" s="72"/>
      <c r="AU226" s="72">
        <v>22</v>
      </c>
      <c r="AV226" s="72"/>
    </row>
    <row r="227" spans="1:48" ht="15.6">
      <c r="A227" s="71">
        <v>902</v>
      </c>
      <c r="B227" s="72" t="s">
        <v>552</v>
      </c>
      <c r="C227" s="72" t="s">
        <v>218</v>
      </c>
      <c r="D227" s="72" t="s">
        <v>219</v>
      </c>
      <c r="E227" s="72" t="s">
        <v>220</v>
      </c>
      <c r="F227" s="74">
        <v>101</v>
      </c>
      <c r="G227" s="74">
        <v>424</v>
      </c>
      <c r="H227" s="74">
        <v>2.9</v>
      </c>
      <c r="I227" s="74">
        <v>0.5</v>
      </c>
      <c r="J227" s="74">
        <v>0.9</v>
      </c>
      <c r="K227" s="74">
        <v>0.5</v>
      </c>
      <c r="L227" s="74">
        <v>0.4</v>
      </c>
      <c r="M227" s="74">
        <v>0</v>
      </c>
      <c r="N227" s="74">
        <v>0</v>
      </c>
      <c r="O227" s="74">
        <v>0</v>
      </c>
      <c r="P227" s="74">
        <v>0</v>
      </c>
      <c r="Q227" s="74">
        <v>0</v>
      </c>
      <c r="R227" s="74">
        <v>0</v>
      </c>
      <c r="S227" s="74">
        <v>18.600000000000001</v>
      </c>
      <c r="T227" s="74">
        <v>0.2</v>
      </c>
      <c r="U227" s="74">
        <v>0</v>
      </c>
      <c r="V227" s="74">
        <v>77.3</v>
      </c>
      <c r="W227" s="74">
        <v>0</v>
      </c>
      <c r="X227" s="74">
        <v>42</v>
      </c>
      <c r="Y227" s="74">
        <v>20</v>
      </c>
      <c r="Z227" s="74">
        <v>0</v>
      </c>
      <c r="AA227" s="74">
        <v>2.2999999999999998</v>
      </c>
      <c r="AB227" s="74">
        <v>1.2</v>
      </c>
      <c r="AC227" s="74">
        <v>0.13</v>
      </c>
      <c r="AD227" s="74">
        <v>0.09</v>
      </c>
      <c r="AE227" s="74">
        <v>2.8</v>
      </c>
      <c r="AF227" s="74">
        <v>6.3</v>
      </c>
      <c r="AG227" s="74">
        <v>3.5</v>
      </c>
      <c r="AH227" s="74">
        <v>0.18</v>
      </c>
      <c r="AI227" s="74">
        <v>2.2999999999999998</v>
      </c>
      <c r="AJ227" s="74">
        <v>0</v>
      </c>
      <c r="AK227" s="74">
        <v>6</v>
      </c>
      <c r="AL227" s="74">
        <v>1.2</v>
      </c>
      <c r="AM227" s="74">
        <v>78</v>
      </c>
      <c r="AN227" s="74">
        <v>310</v>
      </c>
      <c r="AO227" s="74">
        <v>15</v>
      </c>
      <c r="AP227" s="74">
        <v>200</v>
      </c>
      <c r="AQ227" s="74">
        <v>29</v>
      </c>
      <c r="AR227" s="74">
        <v>0.6</v>
      </c>
      <c r="AS227" s="74">
        <v>0.6</v>
      </c>
      <c r="AT227" s="72"/>
      <c r="AU227" s="72"/>
      <c r="AV227" s="72"/>
    </row>
    <row r="228" spans="1:48" ht="15.6">
      <c r="A228" s="71">
        <v>1161</v>
      </c>
      <c r="B228" s="72" t="s">
        <v>553</v>
      </c>
      <c r="C228" s="72" t="s">
        <v>218</v>
      </c>
      <c r="D228" s="72" t="s">
        <v>219</v>
      </c>
      <c r="E228" s="72" t="s">
        <v>220</v>
      </c>
      <c r="F228" s="74">
        <v>114</v>
      </c>
      <c r="G228" s="74">
        <v>481</v>
      </c>
      <c r="H228" s="74">
        <v>2.7</v>
      </c>
      <c r="I228" s="74">
        <v>0.5</v>
      </c>
      <c r="J228" s="74">
        <v>0.8</v>
      </c>
      <c r="K228" s="74">
        <v>0.5</v>
      </c>
      <c r="L228" s="74">
        <v>0.371</v>
      </c>
      <c r="M228" s="74">
        <v>0</v>
      </c>
      <c r="N228" s="74">
        <v>1.1000000000000001</v>
      </c>
      <c r="O228" s="74">
        <v>1</v>
      </c>
      <c r="P228" s="74">
        <v>0</v>
      </c>
      <c r="Q228" s="74">
        <v>0.1</v>
      </c>
      <c r="R228" s="74">
        <v>0.5</v>
      </c>
      <c r="S228" s="74">
        <v>17.3</v>
      </c>
      <c r="T228" s="74">
        <v>1</v>
      </c>
      <c r="U228" s="74">
        <v>2.2000000000000002</v>
      </c>
      <c r="V228" s="74">
        <v>74.3</v>
      </c>
      <c r="W228" s="74">
        <v>0</v>
      </c>
      <c r="X228" s="74">
        <v>39</v>
      </c>
      <c r="Y228" s="74">
        <v>176</v>
      </c>
      <c r="Z228" s="74">
        <v>947</v>
      </c>
      <c r="AA228" s="74">
        <v>2.1</v>
      </c>
      <c r="AB228" s="74">
        <v>1.19</v>
      </c>
      <c r="AC228" s="74">
        <v>0.14000000000000001</v>
      </c>
      <c r="AD228" s="74">
        <v>0.09</v>
      </c>
      <c r="AE228" s="74">
        <v>2.8</v>
      </c>
      <c r="AF228" s="74">
        <v>5.99</v>
      </c>
      <c r="AG228" s="74">
        <v>3.25</v>
      </c>
      <c r="AH228" s="74">
        <v>0.19</v>
      </c>
      <c r="AI228" s="74">
        <v>2.1</v>
      </c>
      <c r="AJ228" s="74">
        <v>0.6</v>
      </c>
      <c r="AK228" s="74">
        <v>10</v>
      </c>
      <c r="AL228" s="74">
        <v>2.0499999999999998</v>
      </c>
      <c r="AM228" s="74">
        <v>400</v>
      </c>
      <c r="AN228" s="74">
        <v>360</v>
      </c>
      <c r="AO228" s="74">
        <v>24</v>
      </c>
      <c r="AP228" s="74">
        <v>190</v>
      </c>
      <c r="AQ228" s="74">
        <v>32</v>
      </c>
      <c r="AR228" s="74">
        <v>0.9</v>
      </c>
      <c r="AS228" s="74">
        <v>0.6</v>
      </c>
      <c r="AT228" s="72"/>
      <c r="AU228" s="72"/>
      <c r="AV228" s="72"/>
    </row>
    <row r="229" spans="1:48" ht="15.6">
      <c r="A229" s="71">
        <v>1900000115</v>
      </c>
      <c r="B229" s="72" t="s">
        <v>554</v>
      </c>
      <c r="C229" s="72" t="s">
        <v>218</v>
      </c>
      <c r="D229" s="72" t="s">
        <v>555</v>
      </c>
      <c r="E229" s="72" t="s">
        <v>556</v>
      </c>
      <c r="F229" s="74">
        <v>85</v>
      </c>
      <c r="G229" s="74">
        <v>360</v>
      </c>
      <c r="H229" s="74">
        <v>1.4</v>
      </c>
      <c r="I229" s="74">
        <v>0.2</v>
      </c>
      <c r="J229" s="74">
        <v>0.3</v>
      </c>
      <c r="K229" s="74">
        <v>0.4</v>
      </c>
      <c r="L229" s="74">
        <v>0</v>
      </c>
      <c r="M229" s="74">
        <v>0</v>
      </c>
      <c r="N229" s="74">
        <v>2</v>
      </c>
      <c r="O229" s="74">
        <v>0</v>
      </c>
      <c r="P229" s="74">
        <v>0</v>
      </c>
      <c r="Q229" s="74">
        <v>2</v>
      </c>
      <c r="R229" s="74">
        <v>0</v>
      </c>
      <c r="S229" s="74">
        <v>16.100000000000001</v>
      </c>
      <c r="T229" s="74">
        <v>0.2</v>
      </c>
      <c r="U229" s="74">
        <v>0</v>
      </c>
      <c r="V229" s="74">
        <v>79</v>
      </c>
      <c r="W229" s="74">
        <v>0</v>
      </c>
      <c r="X229" s="74">
        <v>50</v>
      </c>
      <c r="Y229" s="74">
        <v>90</v>
      </c>
      <c r="Z229" s="74">
        <v>0</v>
      </c>
      <c r="AA229" s="74">
        <v>1.1000000000000001</v>
      </c>
      <c r="AB229" s="74">
        <v>0.8</v>
      </c>
      <c r="AC229" s="74">
        <v>0.13</v>
      </c>
      <c r="AD229" s="74">
        <v>0.18</v>
      </c>
      <c r="AE229" s="74">
        <v>0.9</v>
      </c>
      <c r="AF229" s="74">
        <v>3.4</v>
      </c>
      <c r="AG229" s="74">
        <v>2.5</v>
      </c>
      <c r="AH229" s="74">
        <v>0.1</v>
      </c>
      <c r="AI229" s="74">
        <v>5</v>
      </c>
      <c r="AJ229" s="74">
        <v>15</v>
      </c>
      <c r="AK229" s="74">
        <v>20</v>
      </c>
      <c r="AL229" s="74">
        <v>1.3</v>
      </c>
      <c r="AM229" s="74">
        <v>73</v>
      </c>
      <c r="AN229" s="74">
        <v>120</v>
      </c>
      <c r="AO229" s="74">
        <v>170</v>
      </c>
      <c r="AP229" s="74">
        <v>200</v>
      </c>
      <c r="AQ229" s="74">
        <v>250</v>
      </c>
      <c r="AR229" s="74">
        <v>3.5</v>
      </c>
      <c r="AS229" s="74">
        <v>2</v>
      </c>
      <c r="AT229" s="72">
        <v>50</v>
      </c>
      <c r="AU229" s="72">
        <v>5.9</v>
      </c>
      <c r="AV229" s="72"/>
    </row>
    <row r="230" spans="1:48" ht="15.6">
      <c r="A230" s="71">
        <v>623</v>
      </c>
      <c r="B230" s="72" t="s">
        <v>557</v>
      </c>
      <c r="C230" s="72" t="s">
        <v>207</v>
      </c>
      <c r="D230" s="72" t="s">
        <v>208</v>
      </c>
      <c r="E230" s="72" t="s">
        <v>558</v>
      </c>
      <c r="F230" s="74">
        <v>40</v>
      </c>
      <c r="G230" s="74">
        <v>171</v>
      </c>
      <c r="H230" s="74">
        <v>0.3</v>
      </c>
      <c r="I230" s="74">
        <v>0</v>
      </c>
      <c r="J230" s="74">
        <v>0.1</v>
      </c>
      <c r="K230" s="74">
        <v>0.1</v>
      </c>
      <c r="L230" s="74">
        <v>0.1</v>
      </c>
      <c r="M230" s="74">
        <v>0</v>
      </c>
      <c r="N230" s="74">
        <v>7.1</v>
      </c>
      <c r="O230" s="74">
        <v>6.9</v>
      </c>
      <c r="P230" s="74">
        <v>0</v>
      </c>
      <c r="Q230" s="74">
        <v>0.2</v>
      </c>
      <c r="R230" s="74">
        <v>1.7</v>
      </c>
      <c r="S230" s="74">
        <v>0.5</v>
      </c>
      <c r="T230" s="74">
        <v>0</v>
      </c>
      <c r="U230" s="74">
        <v>0</v>
      </c>
      <c r="V230" s="74">
        <v>91</v>
      </c>
      <c r="W230" s="74">
        <v>1.3</v>
      </c>
      <c r="X230" s="74">
        <v>0</v>
      </c>
      <c r="Y230" s="74">
        <v>8</v>
      </c>
      <c r="Z230" s="74">
        <v>49</v>
      </c>
      <c r="AA230" s="74">
        <v>0</v>
      </c>
      <c r="AB230" s="74">
        <v>0</v>
      </c>
      <c r="AC230" s="74">
        <v>0.03</v>
      </c>
      <c r="AD230" s="74">
        <v>0.03</v>
      </c>
      <c r="AE230" s="74">
        <v>0.4</v>
      </c>
      <c r="AF230" s="74">
        <v>0.5</v>
      </c>
      <c r="AG230" s="74">
        <v>0.1</v>
      </c>
      <c r="AH230" s="74">
        <v>0</v>
      </c>
      <c r="AI230" s="74">
        <v>0</v>
      </c>
      <c r="AJ230" s="74">
        <v>27</v>
      </c>
      <c r="AK230" s="74">
        <v>0</v>
      </c>
      <c r="AL230" s="74">
        <v>0.4</v>
      </c>
      <c r="AM230" s="74">
        <v>3</v>
      </c>
      <c r="AN230" s="74">
        <v>150</v>
      </c>
      <c r="AO230" s="74">
        <v>5</v>
      </c>
      <c r="AP230" s="74">
        <v>15</v>
      </c>
      <c r="AQ230" s="74">
        <v>7</v>
      </c>
      <c r="AR230" s="74">
        <v>0.6</v>
      </c>
      <c r="AS230" s="74">
        <v>0.1</v>
      </c>
      <c r="AT230" s="72"/>
      <c r="AU230" s="72"/>
      <c r="AV230" s="72"/>
    </row>
    <row r="231" spans="1:48" ht="15.6">
      <c r="A231" s="71">
        <v>817</v>
      </c>
      <c r="B231" s="72" t="s">
        <v>559</v>
      </c>
      <c r="C231" s="72" t="s">
        <v>218</v>
      </c>
      <c r="D231" s="72" t="s">
        <v>219</v>
      </c>
      <c r="E231" s="72" t="s">
        <v>220</v>
      </c>
      <c r="F231" s="74">
        <v>105</v>
      </c>
      <c r="G231" s="74">
        <v>442</v>
      </c>
      <c r="H231" s="74">
        <v>2.9</v>
      </c>
      <c r="I231" s="74">
        <v>0.7</v>
      </c>
      <c r="J231" s="74">
        <v>0.8</v>
      </c>
      <c r="K231" s="74">
        <v>0.9</v>
      </c>
      <c r="L231" s="74">
        <v>0</v>
      </c>
      <c r="M231" s="74">
        <v>0</v>
      </c>
      <c r="N231" s="74">
        <v>0</v>
      </c>
      <c r="O231" s="74">
        <v>0</v>
      </c>
      <c r="P231" s="74">
        <v>0</v>
      </c>
      <c r="Q231" s="74">
        <v>0</v>
      </c>
      <c r="R231" s="74">
        <v>0</v>
      </c>
      <c r="S231" s="74">
        <v>19.7</v>
      </c>
      <c r="T231" s="74">
        <v>0.2</v>
      </c>
      <c r="U231" s="74">
        <v>0</v>
      </c>
      <c r="V231" s="74">
        <v>75.599999999999994</v>
      </c>
      <c r="W231" s="74">
        <v>0</v>
      </c>
      <c r="X231" s="74">
        <v>36</v>
      </c>
      <c r="Y231" s="74">
        <v>15</v>
      </c>
      <c r="Z231" s="74">
        <v>0</v>
      </c>
      <c r="AA231" s="74">
        <v>4.0999999999999996</v>
      </c>
      <c r="AB231" s="74">
        <v>0.37</v>
      </c>
      <c r="AC231" s="74">
        <v>0.15</v>
      </c>
      <c r="AD231" s="74">
        <v>0.15</v>
      </c>
      <c r="AE231" s="74">
        <v>5</v>
      </c>
      <c r="AF231" s="74">
        <v>8.6999999999999993</v>
      </c>
      <c r="AG231" s="74">
        <v>3.7</v>
      </c>
      <c r="AH231" s="74">
        <v>0.36</v>
      </c>
      <c r="AI231" s="74">
        <v>5.7</v>
      </c>
      <c r="AJ231" s="74">
        <v>0</v>
      </c>
      <c r="AK231" s="74">
        <v>15</v>
      </c>
      <c r="AL231" s="74">
        <v>1.4</v>
      </c>
      <c r="AM231" s="74">
        <v>80</v>
      </c>
      <c r="AN231" s="74">
        <v>400</v>
      </c>
      <c r="AO231" s="74">
        <v>69</v>
      </c>
      <c r="AP231" s="74">
        <v>260</v>
      </c>
      <c r="AQ231" s="74">
        <v>33</v>
      </c>
      <c r="AR231" s="74">
        <v>1.2</v>
      </c>
      <c r="AS231" s="74">
        <v>1.2</v>
      </c>
      <c r="AT231" s="72"/>
      <c r="AU231" s="74">
        <v>46</v>
      </c>
      <c r="AV231" s="72"/>
    </row>
    <row r="232" spans="1:48" ht="15.6">
      <c r="A232" s="71">
        <v>819</v>
      </c>
      <c r="B232" s="72" t="s">
        <v>560</v>
      </c>
      <c r="C232" s="72" t="s">
        <v>218</v>
      </c>
      <c r="D232" s="72" t="s">
        <v>219</v>
      </c>
      <c r="E232" s="72" t="s">
        <v>220</v>
      </c>
      <c r="F232" s="74">
        <v>186</v>
      </c>
      <c r="G232" s="74">
        <v>780</v>
      </c>
      <c r="H232" s="74">
        <v>9.6</v>
      </c>
      <c r="I232" s="74">
        <v>1.5</v>
      </c>
      <c r="J232" s="74">
        <v>2.5</v>
      </c>
      <c r="K232" s="74">
        <v>4.2</v>
      </c>
      <c r="L232" s="74">
        <v>3</v>
      </c>
      <c r="M232" s="74">
        <v>0</v>
      </c>
      <c r="N232" s="74">
        <v>1</v>
      </c>
      <c r="O232" s="74">
        <v>0</v>
      </c>
      <c r="P232" s="74">
        <v>0</v>
      </c>
      <c r="Q232" s="74">
        <v>1</v>
      </c>
      <c r="R232" s="74">
        <v>0</v>
      </c>
      <c r="S232" s="74">
        <v>24</v>
      </c>
      <c r="T232" s="74">
        <v>1.3</v>
      </c>
      <c r="U232" s="74">
        <v>0</v>
      </c>
      <c r="V232" s="74">
        <v>62.8</v>
      </c>
      <c r="W232" s="74">
        <v>0</v>
      </c>
      <c r="X232" s="74">
        <v>39</v>
      </c>
      <c r="Y232" s="74">
        <v>8</v>
      </c>
      <c r="Z232" s="74">
        <v>0</v>
      </c>
      <c r="AA232" s="74">
        <v>2.8</v>
      </c>
      <c r="AB232" s="74">
        <v>0.79</v>
      </c>
      <c r="AC232" s="74">
        <v>0.13</v>
      </c>
      <c r="AD232" s="74">
        <v>0.17</v>
      </c>
      <c r="AE232" s="74">
        <v>5.5</v>
      </c>
      <c r="AF232" s="74">
        <v>10</v>
      </c>
      <c r="AG232" s="74">
        <v>4.5</v>
      </c>
      <c r="AH232" s="74">
        <v>0.3</v>
      </c>
      <c r="AI232" s="74">
        <v>6.6</v>
      </c>
      <c r="AJ232" s="74">
        <v>0</v>
      </c>
      <c r="AK232" s="74">
        <v>20</v>
      </c>
      <c r="AL232" s="74">
        <v>2.6</v>
      </c>
      <c r="AM232" s="74">
        <v>530</v>
      </c>
      <c r="AN232" s="74">
        <v>470</v>
      </c>
      <c r="AO232" s="74">
        <v>86</v>
      </c>
      <c r="AP232" s="74">
        <v>290</v>
      </c>
      <c r="AQ232" s="74">
        <v>37</v>
      </c>
      <c r="AR232" s="74">
        <v>2</v>
      </c>
      <c r="AS232" s="74">
        <v>1.1000000000000001</v>
      </c>
      <c r="AT232" s="72"/>
      <c r="AU232" s="72">
        <v>44</v>
      </c>
      <c r="AV232" s="72"/>
    </row>
    <row r="233" spans="1:48" ht="15.6">
      <c r="A233" s="71">
        <v>818</v>
      </c>
      <c r="B233" s="72" t="s">
        <v>561</v>
      </c>
      <c r="C233" s="72" t="s">
        <v>218</v>
      </c>
      <c r="D233" s="72" t="s">
        <v>219</v>
      </c>
      <c r="E233" s="72" t="s">
        <v>220</v>
      </c>
      <c r="F233" s="74">
        <v>139</v>
      </c>
      <c r="G233" s="74">
        <v>584</v>
      </c>
      <c r="H233" s="74">
        <v>3.7</v>
      </c>
      <c r="I233" s="74">
        <v>0.9</v>
      </c>
      <c r="J233" s="74">
        <v>1</v>
      </c>
      <c r="K233" s="74">
        <v>1.1000000000000001</v>
      </c>
      <c r="L233" s="74">
        <v>0</v>
      </c>
      <c r="M233" s="74">
        <v>0</v>
      </c>
      <c r="N233" s="74">
        <v>0</v>
      </c>
      <c r="O233" s="74">
        <v>0</v>
      </c>
      <c r="P233" s="74">
        <v>0</v>
      </c>
      <c r="Q233" s="74">
        <v>0</v>
      </c>
      <c r="R233" s="74">
        <v>0</v>
      </c>
      <c r="S233" s="74">
        <v>26.3</v>
      </c>
      <c r="T233" s="74">
        <v>1.1000000000000001</v>
      </c>
      <c r="U233" s="74">
        <v>0</v>
      </c>
      <c r="V233" s="74">
        <v>67.5</v>
      </c>
      <c r="W233" s="74">
        <v>0</v>
      </c>
      <c r="X233" s="74">
        <v>48</v>
      </c>
      <c r="Y233" s="74">
        <v>21</v>
      </c>
      <c r="Z233" s="74">
        <v>0</v>
      </c>
      <c r="AA233" s="74">
        <v>3.5</v>
      </c>
      <c r="AB233" s="74">
        <v>0.18</v>
      </c>
      <c r="AC233" s="74">
        <v>0.14000000000000001</v>
      </c>
      <c r="AD233" s="74">
        <v>0.16</v>
      </c>
      <c r="AE233" s="74">
        <v>5.9</v>
      </c>
      <c r="AF233" s="74">
        <v>11</v>
      </c>
      <c r="AG233" s="74">
        <v>4.9000000000000004</v>
      </c>
      <c r="AH233" s="74">
        <v>0.34</v>
      </c>
      <c r="AI233" s="74">
        <v>6.4</v>
      </c>
      <c r="AJ233" s="74">
        <v>0</v>
      </c>
      <c r="AK233" s="74">
        <v>24</v>
      </c>
      <c r="AL233" s="74">
        <v>2.2999999999999998</v>
      </c>
      <c r="AM233" s="74">
        <v>450</v>
      </c>
      <c r="AN233" s="74">
        <v>470</v>
      </c>
      <c r="AO233" s="74">
        <v>61</v>
      </c>
      <c r="AP233" s="74">
        <v>290</v>
      </c>
      <c r="AQ233" s="74">
        <v>35</v>
      </c>
      <c r="AR233" s="74">
        <v>2.1</v>
      </c>
      <c r="AS233" s="74">
        <v>0.9</v>
      </c>
      <c r="AT233" s="72"/>
      <c r="AU233" s="72">
        <v>44</v>
      </c>
      <c r="AV233" s="72"/>
    </row>
    <row r="234" spans="1:48" ht="15.6">
      <c r="A234" s="71">
        <v>1900000044</v>
      </c>
      <c r="B234" s="72" t="s">
        <v>562</v>
      </c>
      <c r="C234" s="72" t="s">
        <v>223</v>
      </c>
      <c r="D234" s="72" t="s">
        <v>224</v>
      </c>
      <c r="E234" s="72" t="s">
        <v>563</v>
      </c>
      <c r="F234" s="74">
        <v>335</v>
      </c>
      <c r="G234" s="74">
        <v>1410</v>
      </c>
      <c r="H234" s="74">
        <v>6.2</v>
      </c>
      <c r="I234" s="74">
        <v>0.7</v>
      </c>
      <c r="J234" s="74">
        <v>0.9</v>
      </c>
      <c r="K234" s="74">
        <v>0.4</v>
      </c>
      <c r="L234" s="74">
        <v>0.31</v>
      </c>
      <c r="M234" s="74">
        <v>0</v>
      </c>
      <c r="N234" s="74">
        <v>49.5</v>
      </c>
      <c r="O234" s="74">
        <v>5.2</v>
      </c>
      <c r="P234" s="74">
        <v>0</v>
      </c>
      <c r="Q234" s="74">
        <v>31</v>
      </c>
      <c r="R234" s="74">
        <v>19</v>
      </c>
      <c r="S234" s="74">
        <v>10.8</v>
      </c>
      <c r="T234" s="74">
        <v>0.9</v>
      </c>
      <c r="U234" s="74">
        <v>0</v>
      </c>
      <c r="V234" s="74">
        <v>10.4</v>
      </c>
      <c r="W234" s="74">
        <v>0</v>
      </c>
      <c r="X234" s="74">
        <v>0</v>
      </c>
      <c r="Y234" s="74">
        <v>0</v>
      </c>
      <c r="Z234" s="74">
        <v>0</v>
      </c>
      <c r="AA234" s="74">
        <v>0</v>
      </c>
      <c r="AB234" s="74">
        <v>0</v>
      </c>
      <c r="AC234" s="74">
        <v>0.2</v>
      </c>
      <c r="AD234" s="74">
        <v>0.18</v>
      </c>
      <c r="AE234" s="74">
        <v>1.1000000000000001</v>
      </c>
      <c r="AF234" s="74">
        <v>9.6</v>
      </c>
      <c r="AG234" s="74">
        <v>8.5</v>
      </c>
      <c r="AH234" s="74">
        <v>0.23</v>
      </c>
      <c r="AI234" s="74">
        <v>0</v>
      </c>
      <c r="AJ234" s="74">
        <v>21</v>
      </c>
      <c r="AK234" s="74">
        <v>0</v>
      </c>
      <c r="AL234" s="74">
        <v>4.2</v>
      </c>
      <c r="AM234" s="74">
        <v>370</v>
      </c>
      <c r="AN234" s="74">
        <v>210</v>
      </c>
      <c r="AO234" s="74">
        <v>240</v>
      </c>
      <c r="AP234" s="74">
        <v>66</v>
      </c>
      <c r="AQ234" s="74">
        <v>69</v>
      </c>
      <c r="AR234" s="74">
        <v>5.6</v>
      </c>
      <c r="AS234" s="74">
        <v>1.7</v>
      </c>
      <c r="AT234" s="72"/>
      <c r="AU234" s="72"/>
      <c r="AV234" s="72"/>
    </row>
    <row r="235" spans="1:48" ht="15.6">
      <c r="A235" s="71">
        <v>1193</v>
      </c>
      <c r="B235" s="72" t="s">
        <v>564</v>
      </c>
      <c r="C235" s="72" t="s">
        <v>533</v>
      </c>
      <c r="D235" s="72" t="s">
        <v>565</v>
      </c>
      <c r="E235" s="72" t="s">
        <v>566</v>
      </c>
      <c r="F235" s="74">
        <v>342</v>
      </c>
      <c r="G235" s="74">
        <v>1420</v>
      </c>
      <c r="H235" s="74">
        <v>13.8</v>
      </c>
      <c r="I235" s="74">
        <v>2</v>
      </c>
      <c r="J235" s="74">
        <v>5</v>
      </c>
      <c r="K235" s="74">
        <v>2</v>
      </c>
      <c r="L235" s="74">
        <v>1.8</v>
      </c>
      <c r="M235" s="74">
        <v>0</v>
      </c>
      <c r="N235" s="74">
        <v>25.2</v>
      </c>
      <c r="O235" s="74">
        <v>25.2</v>
      </c>
      <c r="P235" s="74">
        <v>0</v>
      </c>
      <c r="Q235" s="74">
        <v>0</v>
      </c>
      <c r="R235" s="74">
        <v>33.200000000000003</v>
      </c>
      <c r="S235" s="74">
        <v>12.7</v>
      </c>
      <c r="T235" s="74">
        <v>0.1</v>
      </c>
      <c r="U235" s="74">
        <v>0</v>
      </c>
      <c r="V235" s="74">
        <v>9.5</v>
      </c>
      <c r="W235" s="74">
        <v>0</v>
      </c>
      <c r="X235" s="74">
        <v>0</v>
      </c>
      <c r="Y235" s="74">
        <v>50</v>
      </c>
      <c r="Z235" s="74">
        <v>594</v>
      </c>
      <c r="AA235" s="74">
        <v>0</v>
      </c>
      <c r="AB235" s="74">
        <v>22</v>
      </c>
      <c r="AC235" s="74">
        <v>0.25</v>
      </c>
      <c r="AD235" s="74">
        <v>0.28000000000000003</v>
      </c>
      <c r="AE235" s="74">
        <v>3.47</v>
      </c>
      <c r="AF235" s="74">
        <v>3.47</v>
      </c>
      <c r="AG235" s="74">
        <v>0</v>
      </c>
      <c r="AH235" s="74">
        <v>1.1499999999999999</v>
      </c>
      <c r="AI235" s="74">
        <v>0</v>
      </c>
      <c r="AJ235" s="74">
        <v>11.4</v>
      </c>
      <c r="AK235" s="74">
        <v>154</v>
      </c>
      <c r="AL235" s="74">
        <v>5.6</v>
      </c>
      <c r="AM235" s="74">
        <v>52</v>
      </c>
      <c r="AN235" s="74">
        <v>1540</v>
      </c>
      <c r="AO235" s="74">
        <v>480</v>
      </c>
      <c r="AP235" s="74">
        <v>350</v>
      </c>
      <c r="AQ235" s="74">
        <v>250</v>
      </c>
      <c r="AR235" s="74">
        <v>30</v>
      </c>
      <c r="AS235" s="74">
        <v>4.0999999999999996</v>
      </c>
      <c r="AT235" s="72"/>
      <c r="AU235" s="72"/>
      <c r="AV235" s="72"/>
    </row>
    <row r="236" spans="1:48" ht="15.6">
      <c r="A236" s="71">
        <v>1027</v>
      </c>
      <c r="B236" s="72" t="s">
        <v>567</v>
      </c>
      <c r="C236" s="72" t="s">
        <v>232</v>
      </c>
      <c r="D236" s="72" t="s">
        <v>233</v>
      </c>
      <c r="E236" s="72" t="s">
        <v>234</v>
      </c>
      <c r="F236" s="74">
        <v>238</v>
      </c>
      <c r="G236" s="74">
        <v>992</v>
      </c>
      <c r="H236" s="74">
        <v>14</v>
      </c>
      <c r="I236" s="74">
        <v>5.4</v>
      </c>
      <c r="J236" s="74">
        <v>4.5999999999999996</v>
      </c>
      <c r="K236" s="74">
        <v>2.6</v>
      </c>
      <c r="L236" s="74">
        <v>2.36</v>
      </c>
      <c r="M236" s="74">
        <v>0.3</v>
      </c>
      <c r="N236" s="74">
        <v>15.6</v>
      </c>
      <c r="O236" s="74">
        <v>1.8</v>
      </c>
      <c r="P236" s="74">
        <v>0.1</v>
      </c>
      <c r="Q236" s="74">
        <v>13.7</v>
      </c>
      <c r="R236" s="74">
        <v>1.5</v>
      </c>
      <c r="S236" s="74">
        <v>11.5</v>
      </c>
      <c r="T236" s="74">
        <v>0.9</v>
      </c>
      <c r="U236" s="74">
        <v>0</v>
      </c>
      <c r="V236" s="74">
        <v>55.3</v>
      </c>
      <c r="W236" s="74">
        <v>0.1</v>
      </c>
      <c r="X236" s="74">
        <v>27</v>
      </c>
      <c r="Y236" s="74">
        <v>126</v>
      </c>
      <c r="Z236" s="74">
        <v>558</v>
      </c>
      <c r="AA236" s="74">
        <v>0.2</v>
      </c>
      <c r="AB236" s="74">
        <v>1.17</v>
      </c>
      <c r="AC236" s="74">
        <v>0.13</v>
      </c>
      <c r="AD236" s="74">
        <v>0.1</v>
      </c>
      <c r="AE236" s="74">
        <v>2.1</v>
      </c>
      <c r="AF236" s="74">
        <v>4.6900000000000004</v>
      </c>
      <c r="AG236" s="74">
        <v>2.56</v>
      </c>
      <c r="AH236" s="74">
        <v>0.24</v>
      </c>
      <c r="AI236" s="74">
        <v>0.72</v>
      </c>
      <c r="AJ236" s="74">
        <v>5.2</v>
      </c>
      <c r="AK236" s="74">
        <v>17</v>
      </c>
      <c r="AL236" s="74">
        <v>1.78</v>
      </c>
      <c r="AM236" s="74">
        <v>370</v>
      </c>
      <c r="AN236" s="74">
        <v>250</v>
      </c>
      <c r="AO236" s="74">
        <v>86</v>
      </c>
      <c r="AP236" s="74">
        <v>170</v>
      </c>
      <c r="AQ236" s="74">
        <v>22</v>
      </c>
      <c r="AR236" s="74">
        <v>1.1000000000000001</v>
      </c>
      <c r="AS236" s="74">
        <v>1.6</v>
      </c>
      <c r="AT236" s="72"/>
      <c r="AU236" s="72"/>
      <c r="AV236" s="72"/>
    </row>
    <row r="237" spans="1:48" ht="15.6">
      <c r="A237" s="71">
        <v>1028</v>
      </c>
      <c r="B237" s="72" t="s">
        <v>568</v>
      </c>
      <c r="C237" s="72" t="s">
        <v>232</v>
      </c>
      <c r="D237" s="72" t="s">
        <v>233</v>
      </c>
      <c r="E237" s="72" t="s">
        <v>234</v>
      </c>
      <c r="F237" s="74">
        <v>140</v>
      </c>
      <c r="G237" s="74">
        <v>585</v>
      </c>
      <c r="H237" s="74">
        <v>8.1</v>
      </c>
      <c r="I237" s="74">
        <v>2.6</v>
      </c>
      <c r="J237" s="74">
        <v>4.2</v>
      </c>
      <c r="K237" s="74">
        <v>0.5</v>
      </c>
      <c r="L237" s="74">
        <v>0.49099999999999999</v>
      </c>
      <c r="M237" s="74">
        <v>0.2</v>
      </c>
      <c r="N237" s="74">
        <v>5.6</v>
      </c>
      <c r="O237" s="74">
        <v>1.7</v>
      </c>
      <c r="P237" s="74">
        <v>0.9</v>
      </c>
      <c r="Q237" s="74">
        <v>3</v>
      </c>
      <c r="R237" s="74">
        <v>3.1</v>
      </c>
      <c r="S237" s="74">
        <v>9.6999999999999993</v>
      </c>
      <c r="T237" s="74">
        <v>0.7</v>
      </c>
      <c r="U237" s="74">
        <v>0</v>
      </c>
      <c r="V237" s="74">
        <v>71.900000000000006</v>
      </c>
      <c r="W237" s="74">
        <v>0</v>
      </c>
      <c r="X237" s="74">
        <v>19</v>
      </c>
      <c r="Y237" s="74">
        <v>138</v>
      </c>
      <c r="Z237" s="74">
        <v>798</v>
      </c>
      <c r="AA237" s="74">
        <v>0.2</v>
      </c>
      <c r="AB237" s="74">
        <v>0.6</v>
      </c>
      <c r="AC237" s="74">
        <v>0.46</v>
      </c>
      <c r="AD237" s="74">
        <v>0.06</v>
      </c>
      <c r="AE237" s="74">
        <v>1.9</v>
      </c>
      <c r="AF237" s="74">
        <v>3.72</v>
      </c>
      <c r="AG237" s="74">
        <v>1.83</v>
      </c>
      <c r="AH237" s="74">
        <v>0.23</v>
      </c>
      <c r="AI237" s="74">
        <v>0.56000000000000005</v>
      </c>
      <c r="AJ237" s="74">
        <v>13.1</v>
      </c>
      <c r="AK237" s="74">
        <v>44</v>
      </c>
      <c r="AL237" s="74">
        <v>1.62</v>
      </c>
      <c r="AM237" s="74">
        <v>300</v>
      </c>
      <c r="AN237" s="74">
        <v>340</v>
      </c>
      <c r="AO237" s="74">
        <v>32</v>
      </c>
      <c r="AP237" s="74">
        <v>150</v>
      </c>
      <c r="AQ237" s="74">
        <v>21</v>
      </c>
      <c r="AR237" s="74">
        <v>1.5</v>
      </c>
      <c r="AS237" s="74">
        <v>1.5</v>
      </c>
      <c r="AT237" s="72"/>
      <c r="AU237" s="72"/>
      <c r="AV237" s="72"/>
    </row>
    <row r="238" spans="1:48" ht="15.6">
      <c r="A238" s="71">
        <v>1030</v>
      </c>
      <c r="B238" s="72" t="s">
        <v>569</v>
      </c>
      <c r="C238" s="72" t="s">
        <v>232</v>
      </c>
      <c r="D238" s="72" t="s">
        <v>233</v>
      </c>
      <c r="E238" s="72" t="s">
        <v>234</v>
      </c>
      <c r="F238" s="74">
        <v>229</v>
      </c>
      <c r="G238" s="74">
        <v>951</v>
      </c>
      <c r="H238" s="74">
        <v>16.899999999999999</v>
      </c>
      <c r="I238" s="74">
        <v>5.0999999999999996</v>
      </c>
      <c r="J238" s="74">
        <v>7.5</v>
      </c>
      <c r="K238" s="74">
        <v>2.4</v>
      </c>
      <c r="L238" s="74">
        <v>2.0099999999999998</v>
      </c>
      <c r="M238" s="74">
        <v>0.1</v>
      </c>
      <c r="N238" s="74">
        <v>1.8</v>
      </c>
      <c r="O238" s="74">
        <v>0.5</v>
      </c>
      <c r="P238" s="74">
        <v>0</v>
      </c>
      <c r="Q238" s="74">
        <v>1.3</v>
      </c>
      <c r="R238" s="74">
        <v>0.3</v>
      </c>
      <c r="S238" s="74">
        <v>14.6</v>
      </c>
      <c r="T238" s="74">
        <v>1.2</v>
      </c>
      <c r="U238" s="74">
        <v>1.4</v>
      </c>
      <c r="V238" s="74">
        <v>61.4</v>
      </c>
      <c r="W238" s="74">
        <v>0.3</v>
      </c>
      <c r="X238" s="74">
        <v>62</v>
      </c>
      <c r="Y238" s="74">
        <v>60</v>
      </c>
      <c r="Z238" s="74">
        <v>78</v>
      </c>
      <c r="AA238" s="74">
        <v>0.4</v>
      </c>
      <c r="AB238" s="74">
        <v>0.35</v>
      </c>
      <c r="AC238" s="74">
        <v>0.4</v>
      </c>
      <c r="AD238" s="74">
        <v>0.2</v>
      </c>
      <c r="AE238" s="74">
        <v>4.5</v>
      </c>
      <c r="AF238" s="74">
        <v>7.43</v>
      </c>
      <c r="AG238" s="74">
        <v>2.83</v>
      </c>
      <c r="AH238" s="74">
        <v>0.25</v>
      </c>
      <c r="AI238" s="74">
        <v>18</v>
      </c>
      <c r="AJ238" s="74">
        <v>9.1999999999999993</v>
      </c>
      <c r="AK238" s="74">
        <v>7.4</v>
      </c>
      <c r="AL238" s="74">
        <v>1.98</v>
      </c>
      <c r="AM238" s="74">
        <v>500</v>
      </c>
      <c r="AN238" s="74">
        <v>220</v>
      </c>
      <c r="AO238" s="74">
        <v>37</v>
      </c>
      <c r="AP238" s="74">
        <v>190</v>
      </c>
      <c r="AQ238" s="74">
        <v>62</v>
      </c>
      <c r="AR238" s="74">
        <v>4.8</v>
      </c>
      <c r="AS238" s="74">
        <v>1.9</v>
      </c>
      <c r="AT238" s="72"/>
      <c r="AU238" s="72"/>
      <c r="AV238" s="72"/>
    </row>
    <row r="239" spans="1:48" ht="15.6">
      <c r="A239" s="71">
        <v>1029</v>
      </c>
      <c r="B239" s="72" t="s">
        <v>570</v>
      </c>
      <c r="C239" s="72" t="s">
        <v>232</v>
      </c>
      <c r="D239" s="72" t="s">
        <v>233</v>
      </c>
      <c r="E239" s="72" t="s">
        <v>234</v>
      </c>
      <c r="F239" s="74">
        <v>183</v>
      </c>
      <c r="G239" s="74">
        <v>764</v>
      </c>
      <c r="H239" s="74">
        <v>11.8</v>
      </c>
      <c r="I239" s="74">
        <v>3.6</v>
      </c>
      <c r="J239" s="74">
        <v>4.8</v>
      </c>
      <c r="K239" s="74">
        <v>1.7</v>
      </c>
      <c r="L239" s="74">
        <v>1.39</v>
      </c>
      <c r="M239" s="74">
        <v>0.1</v>
      </c>
      <c r="N239" s="74">
        <v>2.2000000000000002</v>
      </c>
      <c r="O239" s="74">
        <v>0.2</v>
      </c>
      <c r="P239" s="74">
        <v>0</v>
      </c>
      <c r="Q239" s="74">
        <v>2</v>
      </c>
      <c r="R239" s="74">
        <v>0.1</v>
      </c>
      <c r="S239" s="74">
        <v>16</v>
      </c>
      <c r="T239" s="74">
        <v>1.3</v>
      </c>
      <c r="U239" s="74">
        <v>0.5</v>
      </c>
      <c r="V239" s="74">
        <v>65</v>
      </c>
      <c r="W239" s="74">
        <v>0.2</v>
      </c>
      <c r="X239" s="74">
        <v>64</v>
      </c>
      <c r="Y239" s="74">
        <v>77</v>
      </c>
      <c r="Z239" s="74">
        <v>12</v>
      </c>
      <c r="AA239" s="74">
        <v>0.4</v>
      </c>
      <c r="AB239" s="74">
        <v>0.33</v>
      </c>
      <c r="AC239" s="74">
        <v>0.33</v>
      </c>
      <c r="AD239" s="74">
        <v>0.21</v>
      </c>
      <c r="AE239" s="74">
        <v>4.2</v>
      </c>
      <c r="AF239" s="74">
        <v>7.46</v>
      </c>
      <c r="AG239" s="74">
        <v>3.19</v>
      </c>
      <c r="AH239" s="74">
        <v>0.2</v>
      </c>
      <c r="AI239" s="74">
        <v>29</v>
      </c>
      <c r="AJ239" s="74">
        <v>3.2</v>
      </c>
      <c r="AK239" s="74">
        <v>8.3000000000000007</v>
      </c>
      <c r="AL239" s="74">
        <v>2</v>
      </c>
      <c r="AM239" s="74">
        <v>520</v>
      </c>
      <c r="AN239" s="74">
        <v>190</v>
      </c>
      <c r="AO239" s="74">
        <v>47</v>
      </c>
      <c r="AP239" s="74">
        <v>220</v>
      </c>
      <c r="AQ239" s="74">
        <v>87</v>
      </c>
      <c r="AR239" s="74">
        <v>7</v>
      </c>
      <c r="AS239" s="74">
        <v>2.2999999999999998</v>
      </c>
      <c r="AT239" s="72"/>
      <c r="AU239" s="72"/>
      <c r="AV239" s="72"/>
    </row>
    <row r="240" spans="1:48" ht="15.6">
      <c r="A240" s="71">
        <v>1900000084</v>
      </c>
      <c r="B240" s="72" t="s">
        <v>571</v>
      </c>
      <c r="C240" s="72" t="s">
        <v>416</v>
      </c>
      <c r="D240" s="72" t="s">
        <v>572</v>
      </c>
      <c r="E240" s="72" t="s">
        <v>573</v>
      </c>
      <c r="F240" s="74">
        <v>358</v>
      </c>
      <c r="G240" s="74">
        <v>1520</v>
      </c>
      <c r="H240" s="74">
        <v>1.5</v>
      </c>
      <c r="I240" s="74">
        <v>1</v>
      </c>
      <c r="J240" s="74">
        <v>0.3</v>
      </c>
      <c r="K240" s="74">
        <v>0.1</v>
      </c>
      <c r="L240" s="74">
        <v>2.5000000000000001E-2</v>
      </c>
      <c r="M240" s="74">
        <v>0</v>
      </c>
      <c r="N240" s="74">
        <v>0</v>
      </c>
      <c r="O240" s="74">
        <v>0</v>
      </c>
      <c r="P240" s="74">
        <v>0</v>
      </c>
      <c r="Q240" s="74">
        <v>0</v>
      </c>
      <c r="R240" s="74">
        <v>0</v>
      </c>
      <c r="S240" s="74">
        <v>86.2</v>
      </c>
      <c r="T240" s="74">
        <v>0</v>
      </c>
      <c r="U240" s="74">
        <v>0</v>
      </c>
      <c r="V240" s="74">
        <v>10.6</v>
      </c>
      <c r="W240" s="74">
        <v>0</v>
      </c>
      <c r="X240" s="74">
        <v>26</v>
      </c>
      <c r="Y240" s="74">
        <v>0</v>
      </c>
      <c r="Z240" s="74">
        <v>0</v>
      </c>
      <c r="AA240" s="74">
        <v>0</v>
      </c>
      <c r="AB240" s="74">
        <v>0</v>
      </c>
      <c r="AC240" s="74">
        <v>0</v>
      </c>
      <c r="AD240" s="74">
        <v>0</v>
      </c>
      <c r="AE240" s="74">
        <v>0</v>
      </c>
      <c r="AF240" s="74">
        <v>18.329999999999998</v>
      </c>
      <c r="AG240" s="74">
        <v>18.329999999999998</v>
      </c>
      <c r="AH240" s="74">
        <v>0.01</v>
      </c>
      <c r="AI240" s="74">
        <v>2.2999999999999998</v>
      </c>
      <c r="AJ240" s="74">
        <v>0</v>
      </c>
      <c r="AK240" s="74">
        <v>6</v>
      </c>
      <c r="AL240" s="74">
        <v>1.7</v>
      </c>
      <c r="AM240" s="74">
        <v>10</v>
      </c>
      <c r="AN240" s="74">
        <v>2</v>
      </c>
      <c r="AO240" s="74">
        <v>26</v>
      </c>
      <c r="AP240" s="74">
        <v>120</v>
      </c>
      <c r="AQ240" s="74">
        <v>3</v>
      </c>
      <c r="AR240" s="74">
        <v>0.8</v>
      </c>
      <c r="AS240" s="74">
        <v>2.6</v>
      </c>
      <c r="AT240" s="72"/>
      <c r="AU240" s="72"/>
      <c r="AV240" s="72"/>
    </row>
    <row r="241" spans="1:48" ht="15.6">
      <c r="A241" s="71">
        <v>706</v>
      </c>
      <c r="B241" s="72" t="s">
        <v>574</v>
      </c>
      <c r="C241" s="72" t="s">
        <v>223</v>
      </c>
      <c r="D241" s="72" t="s">
        <v>305</v>
      </c>
      <c r="E241" s="72" t="s">
        <v>306</v>
      </c>
      <c r="F241" s="74">
        <v>222</v>
      </c>
      <c r="G241" s="74">
        <v>937</v>
      </c>
      <c r="H241" s="74">
        <v>1.3</v>
      </c>
      <c r="I241" s="74">
        <v>0.2</v>
      </c>
      <c r="J241" s="74">
        <v>0.5</v>
      </c>
      <c r="K241" s="74">
        <v>0.5</v>
      </c>
      <c r="L241" s="74">
        <v>0.5</v>
      </c>
      <c r="M241" s="74">
        <v>0</v>
      </c>
      <c r="N241" s="74">
        <v>45.5</v>
      </c>
      <c r="O241" s="74">
        <v>11.2</v>
      </c>
      <c r="P241" s="74">
        <v>0</v>
      </c>
      <c r="Q241" s="74">
        <v>34.299999999999997</v>
      </c>
      <c r="R241" s="74">
        <v>7</v>
      </c>
      <c r="S241" s="74">
        <v>3.5</v>
      </c>
      <c r="T241" s="74">
        <v>1.4</v>
      </c>
      <c r="U241" s="74">
        <v>0</v>
      </c>
      <c r="V241" s="74">
        <v>39.4</v>
      </c>
      <c r="W241" s="74">
        <v>0</v>
      </c>
      <c r="X241" s="74">
        <v>0</v>
      </c>
      <c r="Y241" s="74">
        <v>11</v>
      </c>
      <c r="Z241" s="74">
        <v>66</v>
      </c>
      <c r="AA241" s="74">
        <v>0</v>
      </c>
      <c r="AB241" s="74">
        <v>1.4</v>
      </c>
      <c r="AC241" s="74">
        <v>0.2</v>
      </c>
      <c r="AD241" s="74">
        <v>0.14000000000000001</v>
      </c>
      <c r="AE241" s="74">
        <v>0.5</v>
      </c>
      <c r="AF241" s="74">
        <v>1.2</v>
      </c>
      <c r="AG241" s="74">
        <v>0.7</v>
      </c>
      <c r="AH241" s="74">
        <v>0.3</v>
      </c>
      <c r="AI241" s="74">
        <v>0</v>
      </c>
      <c r="AJ241" s="74">
        <v>46</v>
      </c>
      <c r="AK241" s="74">
        <v>56</v>
      </c>
      <c r="AL241" s="74">
        <v>4.5999999999999996</v>
      </c>
      <c r="AM241" s="74">
        <v>550</v>
      </c>
      <c r="AN241" s="74">
        <v>570</v>
      </c>
      <c r="AO241" s="74">
        <v>23</v>
      </c>
      <c r="AP241" s="74">
        <v>72</v>
      </c>
      <c r="AQ241" s="74">
        <v>48</v>
      </c>
      <c r="AR241" s="74">
        <v>0.9</v>
      </c>
      <c r="AS241" s="74">
        <v>0.6</v>
      </c>
      <c r="AT241" s="72"/>
      <c r="AU241" s="72"/>
      <c r="AV241" s="72"/>
    </row>
    <row r="242" spans="1:48" ht="15.6">
      <c r="A242" s="71">
        <v>1900000054</v>
      </c>
      <c r="B242" s="72" t="s">
        <v>575</v>
      </c>
      <c r="C242" s="72" t="s">
        <v>223</v>
      </c>
      <c r="D242" s="72" t="s">
        <v>305</v>
      </c>
      <c r="E242" s="72" t="s">
        <v>306</v>
      </c>
      <c r="F242" s="74">
        <v>175</v>
      </c>
      <c r="G242" s="74">
        <v>738</v>
      </c>
      <c r="H242" s="74">
        <v>1</v>
      </c>
      <c r="I242" s="74">
        <v>0.2</v>
      </c>
      <c r="J242" s="74">
        <v>0.4</v>
      </c>
      <c r="K242" s="74">
        <v>0.4</v>
      </c>
      <c r="L242" s="74">
        <v>0.36</v>
      </c>
      <c r="M242" s="74">
        <v>0</v>
      </c>
      <c r="N242" s="74">
        <v>35.9</v>
      </c>
      <c r="O242" s="74">
        <v>8.8000000000000007</v>
      </c>
      <c r="P242" s="74">
        <v>0</v>
      </c>
      <c r="Q242" s="74">
        <v>27</v>
      </c>
      <c r="R242" s="74">
        <v>5.5</v>
      </c>
      <c r="S242" s="74">
        <v>2.8</v>
      </c>
      <c r="T242" s="74">
        <v>0</v>
      </c>
      <c r="U242" s="74">
        <v>0</v>
      </c>
      <c r="V242" s="74">
        <v>54.9</v>
      </c>
      <c r="W242" s="74">
        <v>0</v>
      </c>
      <c r="X242" s="74">
        <v>0</v>
      </c>
      <c r="Y242" s="74">
        <v>10</v>
      </c>
      <c r="Z242" s="74">
        <v>58</v>
      </c>
      <c r="AA242" s="74">
        <v>0</v>
      </c>
      <c r="AB242" s="74">
        <v>1.08</v>
      </c>
      <c r="AC242" s="74">
        <v>0.2</v>
      </c>
      <c r="AD242" s="74">
        <v>0.11</v>
      </c>
      <c r="AE242" s="74">
        <v>0.45</v>
      </c>
      <c r="AF242" s="74">
        <v>0.99</v>
      </c>
      <c r="AG242" s="74">
        <v>0.54</v>
      </c>
      <c r="AH242" s="74">
        <v>0.32</v>
      </c>
      <c r="AI242" s="74">
        <v>0</v>
      </c>
      <c r="AJ242" s="74">
        <v>45.9</v>
      </c>
      <c r="AK242" s="74">
        <v>55</v>
      </c>
      <c r="AL242" s="74">
        <v>0.99099999999999999</v>
      </c>
      <c r="AM242" s="74">
        <v>8.1</v>
      </c>
      <c r="AN242" s="74">
        <v>450</v>
      </c>
      <c r="AO242" s="74">
        <v>18</v>
      </c>
      <c r="AP242" s="74">
        <v>57</v>
      </c>
      <c r="AQ242" s="74">
        <v>30</v>
      </c>
      <c r="AR242" s="74">
        <v>0.7</v>
      </c>
      <c r="AS242" s="74">
        <v>0.5</v>
      </c>
      <c r="AT242" s="72"/>
      <c r="AU242" s="72"/>
      <c r="AV242" s="72"/>
    </row>
    <row r="243" spans="1:48" ht="15.6">
      <c r="A243" s="71">
        <v>704</v>
      </c>
      <c r="B243" s="72" t="s">
        <v>576</v>
      </c>
      <c r="C243" s="72" t="s">
        <v>223</v>
      </c>
      <c r="D243" s="72" t="s">
        <v>305</v>
      </c>
      <c r="E243" s="72" t="s">
        <v>306</v>
      </c>
      <c r="F243" s="74">
        <v>613</v>
      </c>
      <c r="G243" s="74">
        <v>2540</v>
      </c>
      <c r="H243" s="74">
        <v>50</v>
      </c>
      <c r="I243" s="74">
        <v>9.9</v>
      </c>
      <c r="J243" s="74">
        <v>28.9</v>
      </c>
      <c r="K243" s="74">
        <v>8.9</v>
      </c>
      <c r="L243" s="74">
        <v>8.6999999999999993</v>
      </c>
      <c r="M243" s="74">
        <v>0</v>
      </c>
      <c r="N243" s="74">
        <v>19.399999999999999</v>
      </c>
      <c r="O243" s="74">
        <v>5.9</v>
      </c>
      <c r="P243" s="74">
        <v>0</v>
      </c>
      <c r="Q243" s="74">
        <v>13.5</v>
      </c>
      <c r="R243" s="74">
        <v>3.3</v>
      </c>
      <c r="S243" s="74">
        <v>19.600000000000001</v>
      </c>
      <c r="T243" s="74">
        <v>0.8</v>
      </c>
      <c r="U243" s="74">
        <v>0</v>
      </c>
      <c r="V243" s="74">
        <v>3.2</v>
      </c>
      <c r="W243" s="74">
        <v>0</v>
      </c>
      <c r="X243" s="74">
        <v>0</v>
      </c>
      <c r="Y243" s="74">
        <v>1</v>
      </c>
      <c r="Z243" s="74">
        <v>6</v>
      </c>
      <c r="AA243" s="74">
        <v>0</v>
      </c>
      <c r="AB243" s="74">
        <v>1.2</v>
      </c>
      <c r="AC243" s="74">
        <v>0.42</v>
      </c>
      <c r="AD243" s="74">
        <v>0.16</v>
      </c>
      <c r="AE243" s="74">
        <v>1.6</v>
      </c>
      <c r="AF243" s="74">
        <v>6.5</v>
      </c>
      <c r="AG243" s="74">
        <v>4.9000000000000004</v>
      </c>
      <c r="AH243" s="74">
        <v>0.41</v>
      </c>
      <c r="AI243" s="74">
        <v>0</v>
      </c>
      <c r="AJ243" s="74">
        <v>0</v>
      </c>
      <c r="AK243" s="74">
        <v>68</v>
      </c>
      <c r="AL243" s="74">
        <v>4.5</v>
      </c>
      <c r="AM243" s="74">
        <v>320</v>
      </c>
      <c r="AN243" s="74">
        <v>700</v>
      </c>
      <c r="AO243" s="74">
        <v>37</v>
      </c>
      <c r="AP243" s="74">
        <v>490</v>
      </c>
      <c r="AQ243" s="74">
        <v>250</v>
      </c>
      <c r="AR243" s="74">
        <v>5.7</v>
      </c>
      <c r="AS243" s="74">
        <v>5.7</v>
      </c>
      <c r="AT243" s="72"/>
      <c r="AU243" s="72"/>
      <c r="AV243" s="72"/>
    </row>
    <row r="244" spans="1:48" ht="15.6">
      <c r="A244" s="71">
        <v>1900000052</v>
      </c>
      <c r="B244" s="72" t="s">
        <v>577</v>
      </c>
      <c r="C244" s="72" t="s">
        <v>223</v>
      </c>
      <c r="D244" s="72" t="s">
        <v>305</v>
      </c>
      <c r="E244" s="72" t="s">
        <v>306</v>
      </c>
      <c r="F244" s="74">
        <v>613</v>
      </c>
      <c r="G244" s="74">
        <v>2540</v>
      </c>
      <c r="H244" s="74">
        <v>50</v>
      </c>
      <c r="I244" s="74">
        <v>9.9</v>
      </c>
      <c r="J244" s="74">
        <v>28.9</v>
      </c>
      <c r="K244" s="74">
        <v>8.9</v>
      </c>
      <c r="L244" s="74">
        <v>8.6999999999999993</v>
      </c>
      <c r="M244" s="74">
        <v>0</v>
      </c>
      <c r="N244" s="74">
        <v>19.399999999999999</v>
      </c>
      <c r="O244" s="74">
        <v>5.9</v>
      </c>
      <c r="P244" s="74">
        <v>0</v>
      </c>
      <c r="Q244" s="74">
        <v>13.5</v>
      </c>
      <c r="R244" s="74">
        <v>3.3</v>
      </c>
      <c r="S244" s="74">
        <v>19.600000000000001</v>
      </c>
      <c r="T244" s="74">
        <v>0</v>
      </c>
      <c r="U244" s="74">
        <v>0</v>
      </c>
      <c r="V244" s="74">
        <v>3.2</v>
      </c>
      <c r="W244" s="74">
        <v>0</v>
      </c>
      <c r="X244" s="74">
        <v>0</v>
      </c>
      <c r="Y244" s="74">
        <v>1</v>
      </c>
      <c r="Z244" s="74">
        <v>6</v>
      </c>
      <c r="AA244" s="74">
        <v>0</v>
      </c>
      <c r="AB244" s="74">
        <v>1.2</v>
      </c>
      <c r="AC244" s="74">
        <v>0.42</v>
      </c>
      <c r="AD244" s="74">
        <v>0.16</v>
      </c>
      <c r="AE244" s="74">
        <v>1.6</v>
      </c>
      <c r="AF244" s="74">
        <v>6.5</v>
      </c>
      <c r="AG244" s="74">
        <v>4.9000000000000004</v>
      </c>
      <c r="AH244" s="74">
        <v>0.41</v>
      </c>
      <c r="AI244" s="74">
        <v>0</v>
      </c>
      <c r="AJ244" s="74">
        <v>0</v>
      </c>
      <c r="AK244" s="74">
        <v>68</v>
      </c>
      <c r="AL244" s="74">
        <v>2.5</v>
      </c>
      <c r="AM244" s="74">
        <v>10</v>
      </c>
      <c r="AN244" s="74">
        <v>700</v>
      </c>
      <c r="AO244" s="74">
        <v>37</v>
      </c>
      <c r="AP244" s="74">
        <v>490</v>
      </c>
      <c r="AQ244" s="74">
        <v>250</v>
      </c>
      <c r="AR244" s="74">
        <v>5.7</v>
      </c>
      <c r="AS244" s="74">
        <v>5.7</v>
      </c>
      <c r="AT244" s="72"/>
      <c r="AU244" s="72"/>
      <c r="AV244" s="72"/>
    </row>
    <row r="245" spans="1:48" ht="15.6">
      <c r="A245" s="71">
        <v>1900000093</v>
      </c>
      <c r="B245" s="72" t="s">
        <v>578</v>
      </c>
      <c r="C245" s="72" t="s">
        <v>223</v>
      </c>
      <c r="D245" s="72" t="s">
        <v>305</v>
      </c>
      <c r="E245" s="72" t="s">
        <v>306</v>
      </c>
      <c r="F245" s="74">
        <v>690</v>
      </c>
      <c r="G245" s="74">
        <v>2840</v>
      </c>
      <c r="H245" s="74">
        <v>66.7</v>
      </c>
      <c r="I245" s="74">
        <v>16</v>
      </c>
      <c r="J245" s="74">
        <v>20.399999999999999</v>
      </c>
      <c r="K245" s="74">
        <v>27.4</v>
      </c>
      <c r="L245" s="74">
        <v>27.3</v>
      </c>
      <c r="M245" s="74">
        <v>0.1</v>
      </c>
      <c r="N245" s="74">
        <v>2.6</v>
      </c>
      <c r="O245" s="74">
        <v>2.6</v>
      </c>
      <c r="P245" s="74">
        <v>0</v>
      </c>
      <c r="Q245" s="74">
        <v>0</v>
      </c>
      <c r="R245" s="74">
        <v>20.5</v>
      </c>
      <c r="S245" s="74">
        <v>9.6</v>
      </c>
      <c r="T245" s="74">
        <v>0</v>
      </c>
      <c r="U245" s="74">
        <v>0</v>
      </c>
      <c r="V245" s="74">
        <v>2.8</v>
      </c>
      <c r="W245" s="74">
        <v>0</v>
      </c>
      <c r="X245" s="74">
        <v>0</v>
      </c>
      <c r="Y245" s="74">
        <v>0</v>
      </c>
      <c r="Z245" s="74">
        <v>0</v>
      </c>
      <c r="AA245" s="74">
        <v>0</v>
      </c>
      <c r="AB245" s="74">
        <v>5.72</v>
      </c>
      <c r="AC245" s="74">
        <v>0.24</v>
      </c>
      <c r="AD245" s="74">
        <v>0.02</v>
      </c>
      <c r="AE245" s="74">
        <v>0.69</v>
      </c>
      <c r="AF245" s="74">
        <v>3.53</v>
      </c>
      <c r="AG245" s="74">
        <v>2.84</v>
      </c>
      <c r="AH245" s="74">
        <v>0.11</v>
      </c>
      <c r="AI245" s="74">
        <v>0</v>
      </c>
      <c r="AJ245" s="74">
        <v>0</v>
      </c>
      <c r="AK245" s="74">
        <v>12.5</v>
      </c>
      <c r="AL245" s="74">
        <v>3.5</v>
      </c>
      <c r="AM245" s="74" t="s">
        <v>579</v>
      </c>
      <c r="AN245" s="74">
        <v>650</v>
      </c>
      <c r="AO245" s="74">
        <v>170</v>
      </c>
      <c r="AP245" s="74">
        <v>710</v>
      </c>
      <c r="AQ245" s="74">
        <v>380</v>
      </c>
      <c r="AR245" s="74">
        <v>2.5</v>
      </c>
      <c r="AS245" s="74">
        <v>4.0999999999999996</v>
      </c>
      <c r="AT245" s="72">
        <v>180</v>
      </c>
      <c r="AU245" s="72">
        <v>10</v>
      </c>
      <c r="AV245" s="72"/>
    </row>
    <row r="246" spans="1:48" ht="15.6">
      <c r="A246" s="71">
        <v>707</v>
      </c>
      <c r="B246" s="72" t="s">
        <v>580</v>
      </c>
      <c r="C246" s="72" t="s">
        <v>223</v>
      </c>
      <c r="D246" s="72" t="s">
        <v>581</v>
      </c>
      <c r="E246" s="72" t="s">
        <v>582</v>
      </c>
      <c r="F246" s="74">
        <v>341</v>
      </c>
      <c r="G246" s="74">
        <v>1440</v>
      </c>
      <c r="H246" s="74">
        <v>2</v>
      </c>
      <c r="I246" s="74">
        <v>0.4</v>
      </c>
      <c r="J246" s="74">
        <v>0.7</v>
      </c>
      <c r="K246" s="74">
        <v>0.7</v>
      </c>
      <c r="L246" s="74">
        <v>0.6</v>
      </c>
      <c r="M246" s="74">
        <v>0</v>
      </c>
      <c r="N246" s="74">
        <v>70</v>
      </c>
      <c r="O246" s="74">
        <v>17.2</v>
      </c>
      <c r="P246" s="74">
        <v>0</v>
      </c>
      <c r="Q246" s="74">
        <v>52.8</v>
      </c>
      <c r="R246" s="74">
        <v>11.3</v>
      </c>
      <c r="S246" s="74">
        <v>5.0999999999999996</v>
      </c>
      <c r="T246" s="74">
        <v>0</v>
      </c>
      <c r="U246" s="74">
        <v>0</v>
      </c>
      <c r="V246" s="74">
        <v>9.9</v>
      </c>
      <c r="W246" s="74">
        <v>0</v>
      </c>
      <c r="X246" s="74">
        <v>0</v>
      </c>
      <c r="Y246" s="74">
        <v>0</v>
      </c>
      <c r="Z246" s="74">
        <v>0</v>
      </c>
      <c r="AA246" s="74">
        <v>0</v>
      </c>
      <c r="AB246" s="74">
        <v>2.2000000000000002</v>
      </c>
      <c r="AC246" s="74">
        <v>0.3</v>
      </c>
      <c r="AD246" s="74">
        <v>0.19</v>
      </c>
      <c r="AE246" s="74">
        <v>0.8</v>
      </c>
      <c r="AF246" s="74">
        <v>1.8</v>
      </c>
      <c r="AG246" s="74">
        <v>1</v>
      </c>
      <c r="AH246" s="74">
        <v>0.55000000000000004</v>
      </c>
      <c r="AI246" s="74">
        <v>0</v>
      </c>
      <c r="AJ246" s="74">
        <v>0</v>
      </c>
      <c r="AK246" s="74">
        <v>61</v>
      </c>
      <c r="AL246" s="74">
        <v>2.0499999999999998</v>
      </c>
      <c r="AM246" s="74">
        <v>17</v>
      </c>
      <c r="AN246" s="74">
        <v>930</v>
      </c>
      <c r="AO246" s="74">
        <v>37</v>
      </c>
      <c r="AP246" s="74">
        <v>120</v>
      </c>
      <c r="AQ246" s="74">
        <v>61</v>
      </c>
      <c r="AR246" s="74">
        <v>1.5</v>
      </c>
      <c r="AS246" s="74">
        <v>0.9</v>
      </c>
      <c r="AT246" s="72"/>
      <c r="AU246" s="72"/>
      <c r="AV246" s="72"/>
    </row>
    <row r="247" spans="1:48" ht="15.6">
      <c r="A247" s="71">
        <v>705</v>
      </c>
      <c r="B247" s="72" t="s">
        <v>583</v>
      </c>
      <c r="C247" s="72" t="s">
        <v>223</v>
      </c>
      <c r="D247" s="72" t="s">
        <v>305</v>
      </c>
      <c r="E247" s="72" t="s">
        <v>306</v>
      </c>
      <c r="F247" s="74">
        <v>194</v>
      </c>
      <c r="G247" s="74">
        <v>819</v>
      </c>
      <c r="H247" s="74">
        <v>1.1000000000000001</v>
      </c>
      <c r="I247" s="74">
        <v>0.2</v>
      </c>
      <c r="J247" s="74">
        <v>0.4</v>
      </c>
      <c r="K247" s="74">
        <v>0.4</v>
      </c>
      <c r="L247" s="74">
        <v>0.4</v>
      </c>
      <c r="M247" s="74">
        <v>0</v>
      </c>
      <c r="N247" s="74">
        <v>39.799999999999997</v>
      </c>
      <c r="O247" s="74">
        <v>9.8000000000000007</v>
      </c>
      <c r="P247" s="74">
        <v>0</v>
      </c>
      <c r="Q247" s="74">
        <v>30</v>
      </c>
      <c r="R247" s="74">
        <v>6.1</v>
      </c>
      <c r="S247" s="74">
        <v>3.1</v>
      </c>
      <c r="T247" s="74">
        <v>0</v>
      </c>
      <c r="U247" s="74">
        <v>0</v>
      </c>
      <c r="V247" s="74">
        <v>48.5</v>
      </c>
      <c r="W247" s="74">
        <v>0</v>
      </c>
      <c r="X247" s="74">
        <v>0</v>
      </c>
      <c r="Y247" s="74">
        <v>11</v>
      </c>
      <c r="Z247" s="74">
        <v>64</v>
      </c>
      <c r="AA247" s="74">
        <v>0</v>
      </c>
      <c r="AB247" s="74">
        <v>1.2</v>
      </c>
      <c r="AC247" s="74">
        <v>0.22</v>
      </c>
      <c r="AD247" s="74">
        <v>0.12</v>
      </c>
      <c r="AE247" s="74">
        <v>0.5</v>
      </c>
      <c r="AF247" s="74">
        <v>1.1000000000000001</v>
      </c>
      <c r="AG247" s="74">
        <v>0.6</v>
      </c>
      <c r="AH247" s="74">
        <v>0.35</v>
      </c>
      <c r="AI247" s="74">
        <v>0</v>
      </c>
      <c r="AJ247" s="74">
        <v>51</v>
      </c>
      <c r="AK247" s="74">
        <v>61</v>
      </c>
      <c r="AL247" s="74">
        <v>1.1000000000000001</v>
      </c>
      <c r="AM247" s="74">
        <v>9</v>
      </c>
      <c r="AN247" s="74">
        <v>500</v>
      </c>
      <c r="AO247" s="74">
        <v>20</v>
      </c>
      <c r="AP247" s="74">
        <v>63</v>
      </c>
      <c r="AQ247" s="74">
        <v>33</v>
      </c>
      <c r="AR247" s="74">
        <v>0.8</v>
      </c>
      <c r="AS247" s="74">
        <v>0.5</v>
      </c>
      <c r="AT247" s="72"/>
      <c r="AU247" s="72"/>
      <c r="AV247" s="72"/>
    </row>
    <row r="248" spans="1:48" ht="15.6">
      <c r="A248" s="71">
        <v>821</v>
      </c>
      <c r="B248" s="72" t="s">
        <v>584</v>
      </c>
      <c r="C248" s="72" t="s">
        <v>218</v>
      </c>
      <c r="D248" s="72" t="s">
        <v>219</v>
      </c>
      <c r="E248" s="72" t="s">
        <v>220</v>
      </c>
      <c r="F248" s="74">
        <v>192</v>
      </c>
      <c r="G248" s="74">
        <v>800</v>
      </c>
      <c r="H248" s="74">
        <v>12.2</v>
      </c>
      <c r="I248" s="74">
        <v>3.2</v>
      </c>
      <c r="J248" s="74">
        <v>3.3</v>
      </c>
      <c r="K248" s="74">
        <v>4.3</v>
      </c>
      <c r="L248" s="74">
        <v>0.2</v>
      </c>
      <c r="M248" s="74">
        <v>0.3</v>
      </c>
      <c r="N248" s="74">
        <v>0</v>
      </c>
      <c r="O248" s="74">
        <v>0</v>
      </c>
      <c r="P248" s="74">
        <v>0</v>
      </c>
      <c r="Q248" s="74">
        <v>0</v>
      </c>
      <c r="R248" s="74">
        <v>0</v>
      </c>
      <c r="S248" s="74">
        <v>20.5</v>
      </c>
      <c r="T248" s="74">
        <v>0.8</v>
      </c>
      <c r="U248" s="74">
        <v>0</v>
      </c>
      <c r="V248" s="74">
        <v>65.2</v>
      </c>
      <c r="W248" s="74">
        <v>0</v>
      </c>
      <c r="X248" s="74">
        <v>48</v>
      </c>
      <c r="Y248" s="74">
        <v>21</v>
      </c>
      <c r="Z248" s="74">
        <v>0</v>
      </c>
      <c r="AA248" s="74">
        <v>2.2999999999999998</v>
      </c>
      <c r="AB248" s="74">
        <v>1.4</v>
      </c>
      <c r="AC248" s="74">
        <v>0.11</v>
      </c>
      <c r="AD248" s="74">
        <v>0.25</v>
      </c>
      <c r="AE248" s="74">
        <v>8.6</v>
      </c>
      <c r="AF248" s="74">
        <v>12</v>
      </c>
      <c r="AG248" s="74">
        <v>3.8</v>
      </c>
      <c r="AH248" s="74">
        <v>0.75</v>
      </c>
      <c r="AI248" s="74">
        <v>12</v>
      </c>
      <c r="AJ248" s="74">
        <v>0</v>
      </c>
      <c r="AK248" s="74">
        <v>13</v>
      </c>
      <c r="AL248" s="74">
        <v>2.1</v>
      </c>
      <c r="AM248" s="74">
        <v>330</v>
      </c>
      <c r="AN248" s="74">
        <v>330</v>
      </c>
      <c r="AO248" s="74">
        <v>42</v>
      </c>
      <c r="AP248" s="74">
        <v>260</v>
      </c>
      <c r="AQ248" s="74">
        <v>33</v>
      </c>
      <c r="AR248" s="74">
        <v>1</v>
      </c>
      <c r="AS248" s="74">
        <v>2.2999999999999998</v>
      </c>
      <c r="AT248" s="72"/>
      <c r="AU248" s="72">
        <v>31</v>
      </c>
      <c r="AV248" s="72"/>
    </row>
    <row r="249" spans="1:48" ht="15.6">
      <c r="A249" s="71">
        <v>820</v>
      </c>
      <c r="B249" s="72" t="s">
        <v>585</v>
      </c>
      <c r="C249" s="72" t="s">
        <v>218</v>
      </c>
      <c r="D249" s="72" t="s">
        <v>219</v>
      </c>
      <c r="E249" s="72" t="s">
        <v>220</v>
      </c>
      <c r="F249" s="74">
        <v>202</v>
      </c>
      <c r="G249" s="74">
        <v>841</v>
      </c>
      <c r="H249" s="74">
        <v>13.4</v>
      </c>
      <c r="I249" s="74">
        <v>3.6</v>
      </c>
      <c r="J249" s="74">
        <v>3.7</v>
      </c>
      <c r="K249" s="74">
        <v>4.7</v>
      </c>
      <c r="L249" s="74">
        <v>0.2</v>
      </c>
      <c r="M249" s="74">
        <v>0.3</v>
      </c>
      <c r="N249" s="74">
        <v>0</v>
      </c>
      <c r="O249" s="74">
        <v>0</v>
      </c>
      <c r="P249" s="74">
        <v>0</v>
      </c>
      <c r="Q249" s="74">
        <v>0</v>
      </c>
      <c r="R249" s="74">
        <v>0</v>
      </c>
      <c r="S249" s="74">
        <v>20.3</v>
      </c>
      <c r="T249" s="74">
        <v>0.2</v>
      </c>
      <c r="U249" s="74">
        <v>0</v>
      </c>
      <c r="V249" s="74">
        <v>64.3</v>
      </c>
      <c r="W249" s="74">
        <v>0</v>
      </c>
      <c r="X249" s="74">
        <v>45</v>
      </c>
      <c r="Y249" s="74">
        <v>28</v>
      </c>
      <c r="Z249" s="74">
        <v>0</v>
      </c>
      <c r="AA249" s="74">
        <v>2.4</v>
      </c>
      <c r="AB249" s="74">
        <v>1.3</v>
      </c>
      <c r="AC249" s="74">
        <v>0.13</v>
      </c>
      <c r="AD249" s="74">
        <v>0.23</v>
      </c>
      <c r="AE249" s="74">
        <v>9</v>
      </c>
      <c r="AF249" s="74">
        <v>13</v>
      </c>
      <c r="AG249" s="74">
        <v>3.8</v>
      </c>
      <c r="AH249" s="74">
        <v>1</v>
      </c>
      <c r="AI249" s="74">
        <v>14</v>
      </c>
      <c r="AJ249" s="74">
        <v>0</v>
      </c>
      <c r="AK249" s="74">
        <v>14</v>
      </c>
      <c r="AL249" s="74">
        <v>1.4</v>
      </c>
      <c r="AM249" s="74">
        <v>78</v>
      </c>
      <c r="AN249" s="74">
        <v>360</v>
      </c>
      <c r="AO249" s="74">
        <v>39</v>
      </c>
      <c r="AP249" s="74">
        <v>280</v>
      </c>
      <c r="AQ249" s="74">
        <v>37</v>
      </c>
      <c r="AR249" s="74">
        <v>1.1000000000000001</v>
      </c>
      <c r="AS249" s="74">
        <v>2.2000000000000002</v>
      </c>
      <c r="AT249" s="72"/>
      <c r="AU249" s="72"/>
      <c r="AV249" s="72"/>
    </row>
    <row r="250" spans="1:48" ht="15.6">
      <c r="A250" s="71">
        <v>822</v>
      </c>
      <c r="B250" s="72" t="s">
        <v>586</v>
      </c>
      <c r="C250" s="72" t="s">
        <v>218</v>
      </c>
      <c r="D250" s="72" t="s">
        <v>318</v>
      </c>
      <c r="E250" s="72" t="s">
        <v>319</v>
      </c>
      <c r="F250" s="74">
        <v>182</v>
      </c>
      <c r="G250" s="74">
        <v>763</v>
      </c>
      <c r="H250" s="74">
        <v>9.6</v>
      </c>
      <c r="I250" s="74">
        <v>1.5</v>
      </c>
      <c r="J250" s="74">
        <v>6</v>
      </c>
      <c r="K250" s="74">
        <v>1.2</v>
      </c>
      <c r="L250" s="74">
        <v>0.5</v>
      </c>
      <c r="M250" s="74">
        <v>0.2</v>
      </c>
      <c r="N250" s="74">
        <v>0</v>
      </c>
      <c r="O250" s="74">
        <v>0</v>
      </c>
      <c r="P250" s="74">
        <v>0</v>
      </c>
      <c r="Q250" s="74">
        <v>0</v>
      </c>
      <c r="R250" s="74">
        <v>0</v>
      </c>
      <c r="S250" s="74">
        <v>24</v>
      </c>
      <c r="T250" s="74">
        <v>1.6</v>
      </c>
      <c r="U250" s="74">
        <v>0</v>
      </c>
      <c r="V250" s="74">
        <v>63.7</v>
      </c>
      <c r="W250" s="74">
        <v>0</v>
      </c>
      <c r="X250" s="74">
        <v>35</v>
      </c>
      <c r="Y250" s="74">
        <v>23</v>
      </c>
      <c r="Z250" s="74">
        <v>0</v>
      </c>
      <c r="AA250" s="74">
        <v>0.4</v>
      </c>
      <c r="AB250" s="74">
        <v>1.9</v>
      </c>
      <c r="AC250" s="74">
        <v>0.04</v>
      </c>
      <c r="AD250" s="74">
        <v>0.2</v>
      </c>
      <c r="AE250" s="74">
        <v>5.8</v>
      </c>
      <c r="AF250" s="74">
        <v>10</v>
      </c>
      <c r="AG250" s="74">
        <v>4.5</v>
      </c>
      <c r="AH250" s="74">
        <v>0.26</v>
      </c>
      <c r="AI250" s="74">
        <v>17</v>
      </c>
      <c r="AJ250" s="74">
        <v>0</v>
      </c>
      <c r="AK250" s="74">
        <v>17</v>
      </c>
      <c r="AL250" s="74">
        <v>2.4</v>
      </c>
      <c r="AM250" s="74">
        <v>620</v>
      </c>
      <c r="AN250" s="74">
        <v>380</v>
      </c>
      <c r="AO250" s="74">
        <v>10</v>
      </c>
      <c r="AP250" s="74">
        <v>250</v>
      </c>
      <c r="AQ250" s="74">
        <v>35</v>
      </c>
      <c r="AR250" s="74">
        <v>0.6</v>
      </c>
      <c r="AS250" s="74">
        <v>0.7</v>
      </c>
      <c r="AT250" s="72"/>
      <c r="AU250" s="72"/>
      <c r="AV250" s="72"/>
    </row>
    <row r="251" spans="1:48" ht="15.6">
      <c r="A251" s="71">
        <v>1128</v>
      </c>
      <c r="B251" s="72" t="s">
        <v>587</v>
      </c>
      <c r="C251" s="72" t="s">
        <v>218</v>
      </c>
      <c r="D251" s="72" t="s">
        <v>219</v>
      </c>
      <c r="E251" s="72" t="s">
        <v>220</v>
      </c>
      <c r="F251" s="74">
        <v>192</v>
      </c>
      <c r="G251" s="74">
        <v>799</v>
      </c>
      <c r="H251" s="74">
        <v>12.2</v>
      </c>
      <c r="I251" s="74">
        <v>3.3</v>
      </c>
      <c r="J251" s="74">
        <v>3.4</v>
      </c>
      <c r="K251" s="74">
        <v>4.3</v>
      </c>
      <c r="L251" s="74">
        <v>0.21099999999999999</v>
      </c>
      <c r="M251" s="74">
        <v>0.3</v>
      </c>
      <c r="N251" s="74">
        <v>0.6</v>
      </c>
      <c r="O251" s="74">
        <v>0.6</v>
      </c>
      <c r="P251" s="74">
        <v>0</v>
      </c>
      <c r="Q251" s="74">
        <v>0</v>
      </c>
      <c r="R251" s="74">
        <v>0.7</v>
      </c>
      <c r="S251" s="74">
        <v>18.5</v>
      </c>
      <c r="T251" s="74">
        <v>0.9</v>
      </c>
      <c r="U251" s="74">
        <v>0</v>
      </c>
      <c r="V251" s="74">
        <v>64.099999999999994</v>
      </c>
      <c r="W251" s="74">
        <v>1.3</v>
      </c>
      <c r="X251" s="74">
        <v>41</v>
      </c>
      <c r="Y251" s="74">
        <v>26</v>
      </c>
      <c r="Z251" s="74">
        <v>3</v>
      </c>
      <c r="AA251" s="74">
        <v>2.2000000000000002</v>
      </c>
      <c r="AB251" s="74">
        <v>1.34</v>
      </c>
      <c r="AC251" s="74">
        <v>0.13</v>
      </c>
      <c r="AD251" s="74">
        <v>0.21</v>
      </c>
      <c r="AE251" s="74">
        <v>8.1999999999999993</v>
      </c>
      <c r="AF251" s="74">
        <v>11.8</v>
      </c>
      <c r="AG251" s="74">
        <v>3.46</v>
      </c>
      <c r="AH251" s="74">
        <v>0.92</v>
      </c>
      <c r="AI251" s="74">
        <v>13</v>
      </c>
      <c r="AJ251" s="74">
        <v>15.4</v>
      </c>
      <c r="AK251" s="74">
        <v>15</v>
      </c>
      <c r="AL251" s="74">
        <v>2.09</v>
      </c>
      <c r="AM251" s="74">
        <v>360</v>
      </c>
      <c r="AN251" s="74">
        <v>370</v>
      </c>
      <c r="AO251" s="74">
        <v>44</v>
      </c>
      <c r="AP251" s="74">
        <v>260</v>
      </c>
      <c r="AQ251" s="74">
        <v>38</v>
      </c>
      <c r="AR251" s="74">
        <v>1.2</v>
      </c>
      <c r="AS251" s="74">
        <v>2</v>
      </c>
      <c r="AT251" s="72"/>
      <c r="AU251" s="72"/>
      <c r="AV251" s="72"/>
    </row>
    <row r="252" spans="1:48" ht="15.6">
      <c r="A252" s="71">
        <v>1129</v>
      </c>
      <c r="B252" s="72" t="s">
        <v>588</v>
      </c>
      <c r="C252" s="72" t="s">
        <v>218</v>
      </c>
      <c r="D252" s="72" t="s">
        <v>219</v>
      </c>
      <c r="E252" s="72" t="s">
        <v>220</v>
      </c>
      <c r="F252" s="74">
        <v>192</v>
      </c>
      <c r="G252" s="74">
        <v>796</v>
      </c>
      <c r="H252" s="74">
        <v>14.3</v>
      </c>
      <c r="I252" s="74">
        <v>3.1</v>
      </c>
      <c r="J252" s="74">
        <v>7</v>
      </c>
      <c r="K252" s="74">
        <v>3.4</v>
      </c>
      <c r="L252" s="74">
        <v>0.56699999999999995</v>
      </c>
      <c r="M252" s="74">
        <v>0.2</v>
      </c>
      <c r="N252" s="74">
        <v>2.2999999999999998</v>
      </c>
      <c r="O252" s="74">
        <v>1.6</v>
      </c>
      <c r="P252" s="74">
        <v>0.6</v>
      </c>
      <c r="Q252" s="74">
        <v>0.2</v>
      </c>
      <c r="R252" s="74">
        <v>1</v>
      </c>
      <c r="S252" s="74">
        <v>12.9</v>
      </c>
      <c r="T252" s="74">
        <v>0.9</v>
      </c>
      <c r="U252" s="74">
        <v>0</v>
      </c>
      <c r="V252" s="74">
        <v>67</v>
      </c>
      <c r="W252" s="74">
        <v>0</v>
      </c>
      <c r="X252" s="74">
        <v>27</v>
      </c>
      <c r="Y252" s="74">
        <v>17</v>
      </c>
      <c r="Z252" s="74">
        <v>0</v>
      </c>
      <c r="AA252" s="74">
        <v>1.4</v>
      </c>
      <c r="AB252" s="74">
        <v>1.83</v>
      </c>
      <c r="AC252" s="74">
        <v>0.17</v>
      </c>
      <c r="AD252" s="74">
        <v>0.15</v>
      </c>
      <c r="AE252" s="74">
        <v>5.8</v>
      </c>
      <c r="AF252" s="74">
        <v>8.33</v>
      </c>
      <c r="AG252" s="74">
        <v>2.38</v>
      </c>
      <c r="AH252" s="74">
        <v>0.74</v>
      </c>
      <c r="AI252" s="74">
        <v>8.5</v>
      </c>
      <c r="AJ252" s="74">
        <v>5.5</v>
      </c>
      <c r="AK252" s="74">
        <v>19</v>
      </c>
      <c r="AL252" s="74">
        <v>2.09</v>
      </c>
      <c r="AM252" s="74">
        <v>370</v>
      </c>
      <c r="AN252" s="74">
        <v>360</v>
      </c>
      <c r="AO252" s="74">
        <v>45</v>
      </c>
      <c r="AP252" s="74">
        <v>190</v>
      </c>
      <c r="AQ252" s="74">
        <v>33</v>
      </c>
      <c r="AR252" s="74">
        <v>1.1000000000000001</v>
      </c>
      <c r="AS252" s="74">
        <v>1.5</v>
      </c>
      <c r="AT252" s="72"/>
      <c r="AU252" s="72"/>
      <c r="AV252" s="72"/>
    </row>
    <row r="253" spans="1:48" ht="15.6">
      <c r="A253" s="71">
        <v>598</v>
      </c>
      <c r="B253" s="72" t="s">
        <v>589</v>
      </c>
      <c r="C253" s="72" t="s">
        <v>211</v>
      </c>
      <c r="D253" s="72" t="s">
        <v>281</v>
      </c>
      <c r="E253" s="72" t="s">
        <v>590</v>
      </c>
      <c r="F253" s="74">
        <v>18</v>
      </c>
      <c r="G253" s="74">
        <v>76</v>
      </c>
      <c r="H253" s="74">
        <v>0.2</v>
      </c>
      <c r="I253" s="74">
        <v>0</v>
      </c>
      <c r="J253" s="74">
        <v>0</v>
      </c>
      <c r="K253" s="74">
        <v>0.1</v>
      </c>
      <c r="L253" s="74">
        <v>0.1</v>
      </c>
      <c r="M253" s="74">
        <v>0</v>
      </c>
      <c r="N253" s="74">
        <v>2.4</v>
      </c>
      <c r="O253" s="74">
        <v>1.7</v>
      </c>
      <c r="P253" s="74">
        <v>0.7</v>
      </c>
      <c r="Q253" s="74">
        <v>0</v>
      </c>
      <c r="R253" s="74">
        <v>1.4</v>
      </c>
      <c r="S253" s="74">
        <v>1</v>
      </c>
      <c r="T253" s="74">
        <v>0.3</v>
      </c>
      <c r="U253" s="74">
        <v>0</v>
      </c>
      <c r="V253" s="74">
        <v>94</v>
      </c>
      <c r="W253" s="74">
        <v>0</v>
      </c>
      <c r="X253" s="74">
        <v>0</v>
      </c>
      <c r="Y253" s="74">
        <v>0</v>
      </c>
      <c r="Z253" s="74">
        <v>0</v>
      </c>
      <c r="AA253" s="74">
        <v>0</v>
      </c>
      <c r="AB253" s="74">
        <v>0.15</v>
      </c>
      <c r="AC253" s="74">
        <v>0.1</v>
      </c>
      <c r="AD253" s="74">
        <v>0.01</v>
      </c>
      <c r="AE253" s="74">
        <v>0.5</v>
      </c>
      <c r="AF253" s="74">
        <v>0.7</v>
      </c>
      <c r="AG253" s="74">
        <v>0.2</v>
      </c>
      <c r="AH253" s="74">
        <v>0.16</v>
      </c>
      <c r="AI253" s="74">
        <v>0</v>
      </c>
      <c r="AJ253" s="74">
        <v>5</v>
      </c>
      <c r="AK253" s="74">
        <v>9</v>
      </c>
      <c r="AL253" s="74">
        <v>1</v>
      </c>
      <c r="AM253" s="74">
        <v>110</v>
      </c>
      <c r="AN253" s="74">
        <v>140</v>
      </c>
      <c r="AO253" s="74">
        <v>33</v>
      </c>
      <c r="AP253" s="74">
        <v>30</v>
      </c>
      <c r="AQ253" s="74">
        <v>9</v>
      </c>
      <c r="AR253" s="74">
        <v>0.5</v>
      </c>
      <c r="AS253" s="74">
        <v>0.3</v>
      </c>
      <c r="AT253" s="72"/>
      <c r="AU253" s="72">
        <v>1.7</v>
      </c>
      <c r="AV253" s="72"/>
    </row>
    <row r="254" spans="1:48" ht="15.6">
      <c r="A254" s="71">
        <v>597</v>
      </c>
      <c r="B254" s="72" t="s">
        <v>591</v>
      </c>
      <c r="C254" s="72" t="s">
        <v>211</v>
      </c>
      <c r="D254" s="72" t="s">
        <v>281</v>
      </c>
      <c r="E254" s="72" t="s">
        <v>590</v>
      </c>
      <c r="F254" s="74">
        <v>20</v>
      </c>
      <c r="G254" s="74">
        <v>86</v>
      </c>
      <c r="H254" s="74">
        <v>0.2</v>
      </c>
      <c r="I254" s="74">
        <v>0</v>
      </c>
      <c r="J254" s="74">
        <v>0</v>
      </c>
      <c r="K254" s="74">
        <v>0.2</v>
      </c>
      <c r="L254" s="74">
        <v>0.1</v>
      </c>
      <c r="M254" s="74">
        <v>0</v>
      </c>
      <c r="N254" s="74">
        <v>3.1</v>
      </c>
      <c r="O254" s="74">
        <v>2.2000000000000002</v>
      </c>
      <c r="P254" s="74">
        <v>0.9</v>
      </c>
      <c r="Q254" s="74">
        <v>0</v>
      </c>
      <c r="R254" s="74">
        <v>1.3</v>
      </c>
      <c r="S254" s="74">
        <v>0.9</v>
      </c>
      <c r="T254" s="74">
        <v>0</v>
      </c>
      <c r="U254" s="74">
        <v>0</v>
      </c>
      <c r="V254" s="74">
        <v>93.8</v>
      </c>
      <c r="W254" s="74">
        <v>0</v>
      </c>
      <c r="X254" s="74">
        <v>0</v>
      </c>
      <c r="Y254" s="74">
        <v>0</v>
      </c>
      <c r="Z254" s="74">
        <v>0</v>
      </c>
      <c r="AA254" s="74">
        <v>0</v>
      </c>
      <c r="AB254" s="74">
        <v>0.3</v>
      </c>
      <c r="AC254" s="74">
        <v>0.13</v>
      </c>
      <c r="AD254" s="74">
        <v>0.01</v>
      </c>
      <c r="AE254" s="74">
        <v>0.6</v>
      </c>
      <c r="AF254" s="74">
        <v>0.7</v>
      </c>
      <c r="AG254" s="74">
        <v>0.1</v>
      </c>
      <c r="AH254" s="74">
        <v>0.2</v>
      </c>
      <c r="AI254" s="74">
        <v>0</v>
      </c>
      <c r="AJ254" s="74">
        <v>8</v>
      </c>
      <c r="AK254" s="74">
        <v>17</v>
      </c>
      <c r="AL254" s="74">
        <v>0.7</v>
      </c>
      <c r="AM254" s="74">
        <v>10</v>
      </c>
      <c r="AN254" s="74">
        <v>210</v>
      </c>
      <c r="AO254" s="74">
        <v>31</v>
      </c>
      <c r="AP254" s="74">
        <v>30</v>
      </c>
      <c r="AQ254" s="74">
        <v>12</v>
      </c>
      <c r="AR254" s="74">
        <v>0.5</v>
      </c>
      <c r="AS254" s="74">
        <v>0.3</v>
      </c>
      <c r="AT254" s="72"/>
      <c r="AU254" s="72">
        <v>1.7</v>
      </c>
      <c r="AV254" s="72"/>
    </row>
    <row r="255" spans="1:48" ht="15.6">
      <c r="A255" s="71">
        <v>220002</v>
      </c>
      <c r="B255" s="72" t="s">
        <v>592</v>
      </c>
      <c r="C255" s="72" t="s">
        <v>211</v>
      </c>
      <c r="D255" s="72" t="s">
        <v>281</v>
      </c>
      <c r="E255" s="72" t="s">
        <v>590</v>
      </c>
      <c r="F255" s="74">
        <v>25</v>
      </c>
      <c r="G255" s="74">
        <v>106</v>
      </c>
      <c r="H255" s="74">
        <v>0</v>
      </c>
      <c r="I255" s="74">
        <v>0</v>
      </c>
      <c r="J255" s="74">
        <v>0</v>
      </c>
      <c r="K255" s="74">
        <v>0</v>
      </c>
      <c r="L255" s="74">
        <v>0</v>
      </c>
      <c r="M255" s="74">
        <v>0</v>
      </c>
      <c r="N255" s="74">
        <v>4.9000000000000004</v>
      </c>
      <c r="O255" s="74">
        <v>4.8</v>
      </c>
      <c r="P255" s="74">
        <v>0.1</v>
      </c>
      <c r="Q255" s="74">
        <v>0</v>
      </c>
      <c r="R255" s="74">
        <v>1.1000000000000001</v>
      </c>
      <c r="S255" s="74">
        <v>0.8</v>
      </c>
      <c r="T255" s="74">
        <v>0</v>
      </c>
      <c r="U255" s="74">
        <v>0</v>
      </c>
      <c r="V255" s="74">
        <v>92.8</v>
      </c>
      <c r="W255" s="74">
        <v>0</v>
      </c>
      <c r="X255" s="74">
        <v>0</v>
      </c>
      <c r="Y255" s="74">
        <v>0</v>
      </c>
      <c r="Z255" s="74">
        <v>0</v>
      </c>
      <c r="AA255" s="74">
        <v>0</v>
      </c>
      <c r="AB255" s="74">
        <v>0.3</v>
      </c>
      <c r="AC255" s="74">
        <v>0.13</v>
      </c>
      <c r="AD255" s="74">
        <v>0.01</v>
      </c>
      <c r="AE255" s="74">
        <v>0.6</v>
      </c>
      <c r="AF255" s="74">
        <v>0.7</v>
      </c>
      <c r="AG255" s="74">
        <v>0.1</v>
      </c>
      <c r="AH255" s="74">
        <v>0.2</v>
      </c>
      <c r="AI255" s="74">
        <v>0</v>
      </c>
      <c r="AJ255" s="74">
        <v>8</v>
      </c>
      <c r="AK255" s="74">
        <v>17</v>
      </c>
      <c r="AL255" s="74">
        <v>0.35</v>
      </c>
      <c r="AM255" s="74">
        <v>0</v>
      </c>
      <c r="AN255" s="74">
        <v>210</v>
      </c>
      <c r="AO255" s="74">
        <v>31</v>
      </c>
      <c r="AP255" s="74">
        <v>30</v>
      </c>
      <c r="AQ255" s="74">
        <v>12</v>
      </c>
      <c r="AR255" s="74">
        <v>0.5</v>
      </c>
      <c r="AS255" s="74">
        <v>0.3</v>
      </c>
      <c r="AT255" s="72"/>
      <c r="AU255" s="72">
        <v>1.7</v>
      </c>
      <c r="AV255" s="72"/>
    </row>
    <row r="256" spans="1:48" ht="15.6">
      <c r="A256" s="71">
        <v>599</v>
      </c>
      <c r="B256" s="72" t="s">
        <v>593</v>
      </c>
      <c r="C256" s="72" t="s">
        <v>211</v>
      </c>
      <c r="D256" s="72" t="s">
        <v>281</v>
      </c>
      <c r="E256" s="72" t="s">
        <v>590</v>
      </c>
      <c r="F256" s="74">
        <v>138</v>
      </c>
      <c r="G256" s="74">
        <v>573</v>
      </c>
      <c r="H256" s="74">
        <v>11.2</v>
      </c>
      <c r="I256" s="74">
        <v>1.3</v>
      </c>
      <c r="J256" s="74">
        <v>2.2999999999999998</v>
      </c>
      <c r="K256" s="74">
        <v>7.2</v>
      </c>
      <c r="L256" s="74">
        <v>7.2</v>
      </c>
      <c r="M256" s="74">
        <v>0</v>
      </c>
      <c r="N256" s="74">
        <v>6.2</v>
      </c>
      <c r="O256" s="74">
        <v>4.4000000000000004</v>
      </c>
      <c r="P256" s="74">
        <v>1.8</v>
      </c>
      <c r="Q256" s="74">
        <v>0</v>
      </c>
      <c r="R256" s="74">
        <v>2.6</v>
      </c>
      <c r="S256" s="74">
        <v>1.9</v>
      </c>
      <c r="T256" s="74">
        <v>0.1</v>
      </c>
      <c r="U256" s="74">
        <v>0</v>
      </c>
      <c r="V256" s="74">
        <v>76.7</v>
      </c>
      <c r="W256" s="74">
        <v>0</v>
      </c>
      <c r="X256" s="74">
        <v>0</v>
      </c>
      <c r="Y256" s="74">
        <v>0</v>
      </c>
      <c r="Z256" s="74">
        <v>0</v>
      </c>
      <c r="AA256" s="74">
        <v>0</v>
      </c>
      <c r="AB256" s="74">
        <v>2.2999999999999998</v>
      </c>
      <c r="AC256" s="74">
        <v>0.08</v>
      </c>
      <c r="AD256" s="74">
        <v>0.02</v>
      </c>
      <c r="AE256" s="74">
        <v>0.6</v>
      </c>
      <c r="AF256" s="74">
        <v>1</v>
      </c>
      <c r="AG256" s="74">
        <v>0.4</v>
      </c>
      <c r="AH256" s="74">
        <v>0.2</v>
      </c>
      <c r="AI256" s="74">
        <v>0</v>
      </c>
      <c r="AJ256" s="74">
        <v>10</v>
      </c>
      <c r="AK256" s="74">
        <v>24</v>
      </c>
      <c r="AL256" s="74">
        <v>1.4</v>
      </c>
      <c r="AM256" s="74">
        <v>40</v>
      </c>
      <c r="AN256" s="74">
        <v>420</v>
      </c>
      <c r="AO256" s="74">
        <v>62</v>
      </c>
      <c r="AP256" s="74">
        <v>60</v>
      </c>
      <c r="AQ256" s="74">
        <v>24</v>
      </c>
      <c r="AR256" s="74">
        <v>1</v>
      </c>
      <c r="AS256" s="74">
        <v>0.6</v>
      </c>
      <c r="AT256" s="72"/>
      <c r="AU256" s="72">
        <v>1.7</v>
      </c>
      <c r="AV256" s="72"/>
    </row>
    <row r="257" spans="1:48" ht="15.6">
      <c r="A257" s="71">
        <v>220001</v>
      </c>
      <c r="B257" s="72" t="s">
        <v>594</v>
      </c>
      <c r="C257" s="72" t="s">
        <v>211</v>
      </c>
      <c r="D257" s="72" t="s">
        <v>281</v>
      </c>
      <c r="E257" s="72" t="s">
        <v>590</v>
      </c>
      <c r="F257" s="74">
        <v>43</v>
      </c>
      <c r="G257" s="74">
        <v>180</v>
      </c>
      <c r="H257" s="74">
        <v>0</v>
      </c>
      <c r="I257" s="74">
        <v>0</v>
      </c>
      <c r="J257" s="74">
        <v>0</v>
      </c>
      <c r="K257" s="74">
        <v>0</v>
      </c>
      <c r="L257" s="74">
        <v>0</v>
      </c>
      <c r="M257" s="74">
        <v>0</v>
      </c>
      <c r="N257" s="74">
        <v>8.6</v>
      </c>
      <c r="O257" s="74">
        <v>5.9</v>
      </c>
      <c r="P257" s="74">
        <v>0.9</v>
      </c>
      <c r="Q257" s="74">
        <v>0</v>
      </c>
      <c r="R257" s="74">
        <v>2.7</v>
      </c>
      <c r="S257" s="74">
        <v>0.7</v>
      </c>
      <c r="T257" s="74">
        <v>0</v>
      </c>
      <c r="U257" s="74">
        <v>0</v>
      </c>
      <c r="V257" s="74">
        <v>87.5</v>
      </c>
      <c r="W257" s="74">
        <v>0</v>
      </c>
      <c r="X257" s="74">
        <v>0</v>
      </c>
      <c r="Y257" s="74">
        <v>0</v>
      </c>
      <c r="Z257" s="74">
        <v>0</v>
      </c>
      <c r="AA257" s="74">
        <v>0</v>
      </c>
      <c r="AB257" s="74">
        <v>0.3</v>
      </c>
      <c r="AC257" s="74">
        <v>0.13</v>
      </c>
      <c r="AD257" s="74">
        <v>0.01</v>
      </c>
      <c r="AE257" s="74">
        <v>0.6</v>
      </c>
      <c r="AF257" s="74">
        <v>0.7</v>
      </c>
      <c r="AG257" s="74">
        <v>0.1</v>
      </c>
      <c r="AH257" s="74">
        <v>0.2</v>
      </c>
      <c r="AI257" s="74">
        <v>0</v>
      </c>
      <c r="AJ257" s="74">
        <v>8</v>
      </c>
      <c r="AK257" s="74">
        <v>17</v>
      </c>
      <c r="AL257" s="74">
        <v>0.47</v>
      </c>
      <c r="AM257" s="74">
        <v>0</v>
      </c>
      <c r="AN257" s="74">
        <v>210</v>
      </c>
      <c r="AO257" s="74">
        <v>31</v>
      </c>
      <c r="AP257" s="74">
        <v>30</v>
      </c>
      <c r="AQ257" s="74">
        <v>12</v>
      </c>
      <c r="AR257" s="74">
        <v>0.5</v>
      </c>
      <c r="AS257" s="74">
        <v>0.3</v>
      </c>
      <c r="AT257" s="72"/>
      <c r="AU257" s="72">
        <v>1.7</v>
      </c>
      <c r="AV257" s="72"/>
    </row>
    <row r="258" spans="1:48" ht="15.6">
      <c r="A258" s="71">
        <v>1194</v>
      </c>
      <c r="B258" s="72" t="s">
        <v>595</v>
      </c>
      <c r="C258" s="72" t="s">
        <v>211</v>
      </c>
      <c r="D258" s="72" t="s">
        <v>260</v>
      </c>
      <c r="E258" s="72" t="s">
        <v>261</v>
      </c>
      <c r="F258" s="74">
        <v>28</v>
      </c>
      <c r="G258" s="74">
        <v>116</v>
      </c>
      <c r="H258" s="74">
        <v>0.6</v>
      </c>
      <c r="I258" s="74">
        <v>0.1</v>
      </c>
      <c r="J258" s="74">
        <v>0</v>
      </c>
      <c r="K258" s="74">
        <v>0.4</v>
      </c>
      <c r="L258" s="74">
        <v>0.36</v>
      </c>
      <c r="M258" s="74">
        <v>0</v>
      </c>
      <c r="N258" s="74">
        <v>1.7</v>
      </c>
      <c r="O258" s="74">
        <v>1.7</v>
      </c>
      <c r="P258" s="74">
        <v>0</v>
      </c>
      <c r="Q258" s="74">
        <v>0</v>
      </c>
      <c r="R258" s="74">
        <v>2.1</v>
      </c>
      <c r="S258" s="74">
        <v>2.8</v>
      </c>
      <c r="T258" s="74">
        <v>0</v>
      </c>
      <c r="U258" s="74">
        <v>0</v>
      </c>
      <c r="V258" s="74">
        <v>92</v>
      </c>
      <c r="W258" s="74">
        <v>0</v>
      </c>
      <c r="X258" s="74">
        <v>0</v>
      </c>
      <c r="Y258" s="74">
        <v>567</v>
      </c>
      <c r="Z258" s="74">
        <v>3402</v>
      </c>
      <c r="AA258" s="74">
        <v>0</v>
      </c>
      <c r="AB258" s="74">
        <v>1.6</v>
      </c>
      <c r="AC258" s="74">
        <v>7.0000000000000007E-2</v>
      </c>
      <c r="AD258" s="74">
        <v>0.2</v>
      </c>
      <c r="AE258" s="74">
        <v>0.6</v>
      </c>
      <c r="AF258" s="74">
        <v>1.07</v>
      </c>
      <c r="AG258" s="74">
        <v>0.47</v>
      </c>
      <c r="AH258" s="74">
        <v>0.22</v>
      </c>
      <c r="AI258" s="74">
        <v>0</v>
      </c>
      <c r="AJ258" s="74">
        <v>41</v>
      </c>
      <c r="AK258" s="74">
        <v>64</v>
      </c>
      <c r="AL258" s="74">
        <v>0.8</v>
      </c>
      <c r="AM258" s="74">
        <v>3</v>
      </c>
      <c r="AN258" s="74">
        <v>220</v>
      </c>
      <c r="AO258" s="74">
        <v>77</v>
      </c>
      <c r="AP258" s="74">
        <v>51</v>
      </c>
      <c r="AQ258" s="74">
        <v>17</v>
      </c>
      <c r="AR258" s="74">
        <v>1.3</v>
      </c>
      <c r="AS258" s="74">
        <v>0.4</v>
      </c>
      <c r="AT258" s="72"/>
      <c r="AU258" s="72"/>
      <c r="AV258" s="72"/>
    </row>
    <row r="259" spans="1:48" ht="15.6">
      <c r="A259" s="71">
        <v>1900000018</v>
      </c>
      <c r="B259" s="72" t="s">
        <v>596</v>
      </c>
      <c r="C259" s="72" t="s">
        <v>211</v>
      </c>
      <c r="D259" s="72" t="s">
        <v>438</v>
      </c>
      <c r="E259" s="72" t="s">
        <v>597</v>
      </c>
      <c r="F259" s="74">
        <v>29</v>
      </c>
      <c r="G259" s="74">
        <v>122</v>
      </c>
      <c r="H259" s="74">
        <v>0.1</v>
      </c>
      <c r="I259" s="74">
        <v>0</v>
      </c>
      <c r="J259" s="74">
        <v>0</v>
      </c>
      <c r="K259" s="74">
        <v>0.1</v>
      </c>
      <c r="L259" s="74">
        <v>0</v>
      </c>
      <c r="M259" s="74">
        <v>0</v>
      </c>
      <c r="N259" s="74">
        <v>4.9000000000000004</v>
      </c>
      <c r="O259" s="74">
        <v>4.8</v>
      </c>
      <c r="P259" s="74">
        <v>0.1</v>
      </c>
      <c r="Q259" s="74">
        <v>0</v>
      </c>
      <c r="R259" s="74">
        <v>2.9</v>
      </c>
      <c r="S259" s="74">
        <v>0.6</v>
      </c>
      <c r="T259" s="74">
        <v>0.2</v>
      </c>
      <c r="U259" s="74">
        <v>0</v>
      </c>
      <c r="V259" s="74">
        <v>90.4</v>
      </c>
      <c r="W259" s="74">
        <v>0</v>
      </c>
      <c r="X259" s="74">
        <v>0</v>
      </c>
      <c r="Y259" s="74">
        <v>1065</v>
      </c>
      <c r="Z259" s="74">
        <v>6391</v>
      </c>
      <c r="AA259" s="74">
        <v>0</v>
      </c>
      <c r="AB259" s="74">
        <v>0.5</v>
      </c>
      <c r="AC259" s="74">
        <v>0.03</v>
      </c>
      <c r="AD259" s="74">
        <v>0.04</v>
      </c>
      <c r="AE259" s="74">
        <v>0.56000000000000005</v>
      </c>
      <c r="AF259" s="74">
        <v>0.66</v>
      </c>
      <c r="AG259" s="74">
        <v>0.1</v>
      </c>
      <c r="AH259" s="74">
        <v>0.11</v>
      </c>
      <c r="AI259" s="74">
        <v>0</v>
      </c>
      <c r="AJ259" s="74">
        <v>2.6</v>
      </c>
      <c r="AK259" s="74">
        <v>27</v>
      </c>
      <c r="AL259" s="74">
        <v>0.63</v>
      </c>
      <c r="AM259" s="74">
        <v>78</v>
      </c>
      <c r="AN259" s="74">
        <v>240</v>
      </c>
      <c r="AO259" s="74">
        <v>32</v>
      </c>
      <c r="AP259" s="74">
        <v>28</v>
      </c>
      <c r="AQ259" s="74">
        <v>10</v>
      </c>
      <c r="AR259" s="74">
        <v>0.9</v>
      </c>
      <c r="AS259" s="74">
        <v>0.2</v>
      </c>
      <c r="AT259" s="72">
        <v>0.9</v>
      </c>
      <c r="AU259" s="72">
        <v>1.7</v>
      </c>
      <c r="AV259" s="72"/>
    </row>
    <row r="260" spans="1:48" ht="15.6">
      <c r="A260" s="71">
        <v>601</v>
      </c>
      <c r="B260" s="72" t="s">
        <v>598</v>
      </c>
      <c r="C260" s="72" t="s">
        <v>211</v>
      </c>
      <c r="D260" s="72" t="s">
        <v>438</v>
      </c>
      <c r="E260" s="72" t="s">
        <v>597</v>
      </c>
      <c r="F260" s="74">
        <v>23</v>
      </c>
      <c r="G260" s="74">
        <v>97</v>
      </c>
      <c r="H260" s="74">
        <v>0</v>
      </c>
      <c r="I260" s="74">
        <v>0</v>
      </c>
      <c r="J260" s="74">
        <v>0</v>
      </c>
      <c r="K260" s="74">
        <v>0</v>
      </c>
      <c r="L260" s="74">
        <v>0</v>
      </c>
      <c r="M260" s="74">
        <v>0</v>
      </c>
      <c r="N260" s="74">
        <v>3.6</v>
      </c>
      <c r="O260" s="74">
        <v>3.3</v>
      </c>
      <c r="P260" s="74">
        <v>0.1</v>
      </c>
      <c r="Q260" s="74">
        <v>0.2</v>
      </c>
      <c r="R260" s="74">
        <v>3</v>
      </c>
      <c r="S260" s="74">
        <v>0.7</v>
      </c>
      <c r="T260" s="74">
        <v>0.3</v>
      </c>
      <c r="U260" s="74">
        <v>0</v>
      </c>
      <c r="V260" s="74">
        <v>91.7</v>
      </c>
      <c r="W260" s="74">
        <v>0</v>
      </c>
      <c r="X260" s="74">
        <v>0</v>
      </c>
      <c r="Y260" s="74">
        <v>963</v>
      </c>
      <c r="Z260" s="74">
        <v>5780</v>
      </c>
      <c r="AA260" s="74">
        <v>0</v>
      </c>
      <c r="AB260" s="74">
        <v>0.5</v>
      </c>
      <c r="AC260" s="74">
        <v>0.04</v>
      </c>
      <c r="AD260" s="74">
        <v>0.02</v>
      </c>
      <c r="AE260" s="74">
        <v>0.7</v>
      </c>
      <c r="AF260" s="74">
        <v>0.8</v>
      </c>
      <c r="AG260" s="74">
        <v>0.1</v>
      </c>
      <c r="AH260" s="74">
        <v>0.06</v>
      </c>
      <c r="AI260" s="74">
        <v>0</v>
      </c>
      <c r="AJ260" s="74">
        <v>2</v>
      </c>
      <c r="AK260" s="74">
        <v>16</v>
      </c>
      <c r="AL260" s="74">
        <v>0.5</v>
      </c>
      <c r="AM260" s="74">
        <v>140</v>
      </c>
      <c r="AN260" s="74">
        <v>220</v>
      </c>
      <c r="AO260" s="74">
        <v>45</v>
      </c>
      <c r="AP260" s="74">
        <v>34</v>
      </c>
      <c r="AQ260" s="74">
        <v>6</v>
      </c>
      <c r="AR260" s="74">
        <v>0.6</v>
      </c>
      <c r="AS260" s="74">
        <v>0.1</v>
      </c>
      <c r="AT260" s="72"/>
      <c r="AU260" s="72">
        <v>1.7</v>
      </c>
      <c r="AV260" s="72"/>
    </row>
    <row r="261" spans="1:48" ht="15.6">
      <c r="A261" s="71">
        <v>600</v>
      </c>
      <c r="B261" s="72" t="s">
        <v>599</v>
      </c>
      <c r="C261" s="72" t="s">
        <v>211</v>
      </c>
      <c r="D261" s="72" t="s">
        <v>438</v>
      </c>
      <c r="E261" s="72" t="s">
        <v>597</v>
      </c>
      <c r="F261" s="74">
        <v>25</v>
      </c>
      <c r="G261" s="74">
        <v>106</v>
      </c>
      <c r="H261" s="74">
        <v>0</v>
      </c>
      <c r="I261" s="74">
        <v>0</v>
      </c>
      <c r="J261" s="74">
        <v>0</v>
      </c>
      <c r="K261" s="74">
        <v>0</v>
      </c>
      <c r="L261" s="74">
        <v>0</v>
      </c>
      <c r="M261" s="74">
        <v>0</v>
      </c>
      <c r="N261" s="74">
        <v>4.4000000000000004</v>
      </c>
      <c r="O261" s="74">
        <v>4.0999999999999996</v>
      </c>
      <c r="P261" s="74">
        <v>0.1</v>
      </c>
      <c r="Q261" s="74">
        <v>0.2</v>
      </c>
      <c r="R261" s="74">
        <v>2.6</v>
      </c>
      <c r="S261" s="74">
        <v>0.6</v>
      </c>
      <c r="T261" s="74">
        <v>0.1</v>
      </c>
      <c r="U261" s="74">
        <v>0</v>
      </c>
      <c r="V261" s="74">
        <v>92</v>
      </c>
      <c r="W261" s="74">
        <v>0</v>
      </c>
      <c r="X261" s="74">
        <v>0</v>
      </c>
      <c r="Y261" s="74">
        <v>933</v>
      </c>
      <c r="Z261" s="74">
        <v>5600</v>
      </c>
      <c r="AA261" s="74">
        <v>0</v>
      </c>
      <c r="AB261" s="74">
        <v>0.5</v>
      </c>
      <c r="AC261" s="74">
        <v>0.05</v>
      </c>
      <c r="AD261" s="74">
        <v>0.02</v>
      </c>
      <c r="AE261" s="74">
        <v>0.9</v>
      </c>
      <c r="AF261" s="74">
        <v>1</v>
      </c>
      <c r="AG261" s="74">
        <v>0.1</v>
      </c>
      <c r="AH261" s="74">
        <v>7.0000000000000007E-2</v>
      </c>
      <c r="AI261" s="74">
        <v>0</v>
      </c>
      <c r="AJ261" s="74">
        <v>3</v>
      </c>
      <c r="AK261" s="74">
        <v>28</v>
      </c>
      <c r="AL261" s="74">
        <v>0.6</v>
      </c>
      <c r="AM261" s="74">
        <v>58</v>
      </c>
      <c r="AN261" s="74">
        <v>310</v>
      </c>
      <c r="AO261" s="74">
        <v>41</v>
      </c>
      <c r="AP261" s="74">
        <v>33</v>
      </c>
      <c r="AQ261" s="74">
        <v>7</v>
      </c>
      <c r="AR261" s="74">
        <v>0.7</v>
      </c>
      <c r="AS261" s="74">
        <v>0.1</v>
      </c>
      <c r="AT261" s="72"/>
      <c r="AU261" s="72">
        <v>1.7</v>
      </c>
      <c r="AV261" s="72"/>
    </row>
    <row r="262" spans="1:48" ht="15.6">
      <c r="A262" s="71">
        <v>451</v>
      </c>
      <c r="B262" s="72" t="s">
        <v>600</v>
      </c>
      <c r="C262" s="72" t="s">
        <v>325</v>
      </c>
      <c r="D262" s="72" t="s">
        <v>601</v>
      </c>
      <c r="E262" s="72" t="s">
        <v>602</v>
      </c>
      <c r="F262" s="74">
        <v>310</v>
      </c>
      <c r="G262" s="74">
        <v>1300</v>
      </c>
      <c r="H262" s="74">
        <v>3.4</v>
      </c>
      <c r="I262" s="74">
        <v>0.6</v>
      </c>
      <c r="J262" s="74">
        <v>0.4</v>
      </c>
      <c r="K262" s="74">
        <v>1.5</v>
      </c>
      <c r="L262" s="74">
        <v>1.4</v>
      </c>
      <c r="M262" s="74">
        <v>0</v>
      </c>
      <c r="N262" s="74">
        <v>39.799999999999997</v>
      </c>
      <c r="O262" s="74">
        <v>14.7</v>
      </c>
      <c r="P262" s="74">
        <v>0</v>
      </c>
      <c r="Q262" s="74">
        <v>25.1</v>
      </c>
      <c r="R262" s="74">
        <v>30</v>
      </c>
      <c r="S262" s="74">
        <v>15.1</v>
      </c>
      <c r="T262" s="74">
        <v>3.7</v>
      </c>
      <c r="U262" s="74">
        <v>0</v>
      </c>
      <c r="V262" s="74">
        <v>3</v>
      </c>
      <c r="W262" s="74">
        <v>0</v>
      </c>
      <c r="X262" s="74">
        <v>0</v>
      </c>
      <c r="Y262" s="74">
        <v>0</v>
      </c>
      <c r="Z262" s="74">
        <v>0</v>
      </c>
      <c r="AA262" s="74">
        <v>2.8</v>
      </c>
      <c r="AB262" s="74">
        <v>2.2000000000000002</v>
      </c>
      <c r="AC262" s="74">
        <v>1</v>
      </c>
      <c r="AD262" s="74">
        <v>1.5</v>
      </c>
      <c r="AE262" s="74">
        <v>16</v>
      </c>
      <c r="AF262" s="74">
        <v>19</v>
      </c>
      <c r="AG262" s="74">
        <v>3.2</v>
      </c>
      <c r="AH262" s="74">
        <v>1.8</v>
      </c>
      <c r="AI262" s="74">
        <v>2</v>
      </c>
      <c r="AJ262" s="74">
        <v>0</v>
      </c>
      <c r="AK262" s="74">
        <v>250</v>
      </c>
      <c r="AL262" s="74">
        <v>6.5</v>
      </c>
      <c r="AM262" s="74">
        <v>1480</v>
      </c>
      <c r="AN262" s="74">
        <v>900</v>
      </c>
      <c r="AO262" s="74">
        <v>69</v>
      </c>
      <c r="AP262" s="74">
        <v>620</v>
      </c>
      <c r="AQ262" s="74">
        <v>370</v>
      </c>
      <c r="AR262" s="74">
        <v>12</v>
      </c>
      <c r="AS262" s="74">
        <v>8.4</v>
      </c>
      <c r="AT262" s="72"/>
      <c r="AU262" s="72">
        <v>1</v>
      </c>
      <c r="AV262" s="72"/>
    </row>
    <row r="263" spans="1:48" ht="15.6">
      <c r="A263" s="71">
        <v>450</v>
      </c>
      <c r="B263" s="72" t="s">
        <v>603</v>
      </c>
      <c r="C263" s="72" t="s">
        <v>325</v>
      </c>
      <c r="D263" s="72" t="s">
        <v>601</v>
      </c>
      <c r="E263" s="72" t="s">
        <v>602</v>
      </c>
      <c r="F263" s="74">
        <v>364</v>
      </c>
      <c r="G263" s="74">
        <v>1540</v>
      </c>
      <c r="H263" s="74">
        <v>2</v>
      </c>
      <c r="I263" s="74">
        <v>0.3</v>
      </c>
      <c r="J263" s="74">
        <v>0.4</v>
      </c>
      <c r="K263" s="74">
        <v>0.9</v>
      </c>
      <c r="L263" s="74">
        <v>0.8</v>
      </c>
      <c r="M263" s="74">
        <v>0</v>
      </c>
      <c r="N263" s="74">
        <v>71.5</v>
      </c>
      <c r="O263" s="74">
        <v>6.1</v>
      </c>
      <c r="P263" s="74">
        <v>0</v>
      </c>
      <c r="Q263" s="74">
        <v>65.400000000000006</v>
      </c>
      <c r="R263" s="74">
        <v>8.5</v>
      </c>
      <c r="S263" s="74">
        <v>10.7</v>
      </c>
      <c r="T263" s="74">
        <v>0.9</v>
      </c>
      <c r="U263" s="74">
        <v>0</v>
      </c>
      <c r="V263" s="74">
        <v>5.8</v>
      </c>
      <c r="W263" s="74">
        <v>0</v>
      </c>
      <c r="X263" s="74">
        <v>0</v>
      </c>
      <c r="Y263" s="74">
        <v>0</v>
      </c>
      <c r="Z263" s="74">
        <v>0</v>
      </c>
      <c r="AA263" s="74">
        <v>0</v>
      </c>
      <c r="AB263" s="74">
        <v>1</v>
      </c>
      <c r="AC263" s="74">
        <v>0.7</v>
      </c>
      <c r="AD263" s="74">
        <v>1</v>
      </c>
      <c r="AE263" s="74">
        <v>10</v>
      </c>
      <c r="AF263" s="74">
        <v>12</v>
      </c>
      <c r="AG263" s="74">
        <v>2.1</v>
      </c>
      <c r="AH263" s="74">
        <v>0.22</v>
      </c>
      <c r="AI263" s="74">
        <v>0</v>
      </c>
      <c r="AJ263" s="74">
        <v>0</v>
      </c>
      <c r="AK263" s="74">
        <v>50</v>
      </c>
      <c r="AL263" s="74">
        <v>1.5</v>
      </c>
      <c r="AM263" s="74">
        <v>370</v>
      </c>
      <c r="AN263" s="74">
        <v>370</v>
      </c>
      <c r="AO263" s="74">
        <v>35</v>
      </c>
      <c r="AP263" s="74">
        <v>290</v>
      </c>
      <c r="AQ263" s="74">
        <v>120</v>
      </c>
      <c r="AR263" s="74">
        <v>6</v>
      </c>
      <c r="AS263" s="74">
        <v>2</v>
      </c>
      <c r="AT263" s="72"/>
      <c r="AU263" s="72">
        <v>1</v>
      </c>
      <c r="AV263" s="72"/>
    </row>
    <row r="264" spans="1:48" ht="15.6">
      <c r="A264" s="71">
        <v>1195</v>
      </c>
      <c r="B264" s="72" t="s">
        <v>604</v>
      </c>
      <c r="C264" s="72" t="s">
        <v>211</v>
      </c>
      <c r="D264" s="72" t="s">
        <v>260</v>
      </c>
      <c r="E264" s="72" t="s">
        <v>261</v>
      </c>
      <c r="F264" s="74">
        <v>80</v>
      </c>
      <c r="G264" s="74">
        <v>335</v>
      </c>
      <c r="H264" s="74">
        <v>1</v>
      </c>
      <c r="I264" s="74">
        <v>0</v>
      </c>
      <c r="J264" s="74">
        <v>0</v>
      </c>
      <c r="K264" s="74">
        <v>0.7</v>
      </c>
      <c r="L264" s="74">
        <v>0.6</v>
      </c>
      <c r="M264" s="74">
        <v>0</v>
      </c>
      <c r="N264" s="74">
        <v>12</v>
      </c>
      <c r="O264" s="74">
        <v>0</v>
      </c>
      <c r="P264" s="74">
        <v>0</v>
      </c>
      <c r="Q264" s="74">
        <v>12</v>
      </c>
      <c r="R264" s="74">
        <v>3.3</v>
      </c>
      <c r="S264" s="74">
        <v>4</v>
      </c>
      <c r="T264" s="74">
        <v>0</v>
      </c>
      <c r="U264" s="74">
        <v>0</v>
      </c>
      <c r="V264" s="74">
        <v>80</v>
      </c>
      <c r="W264" s="74">
        <v>0</v>
      </c>
      <c r="X264" s="74">
        <v>0</v>
      </c>
      <c r="Y264" s="74">
        <v>245</v>
      </c>
      <c r="Z264" s="74">
        <v>1470</v>
      </c>
      <c r="AA264" s="74">
        <v>0</v>
      </c>
      <c r="AB264" s="74">
        <v>3</v>
      </c>
      <c r="AC264" s="74">
        <v>0.12</v>
      </c>
      <c r="AD264" s="74">
        <v>0.34</v>
      </c>
      <c r="AE264" s="74">
        <v>0.3</v>
      </c>
      <c r="AF264" s="74">
        <v>0.4</v>
      </c>
      <c r="AG264" s="74">
        <v>0.1</v>
      </c>
      <c r="AH264" s="74">
        <v>0.03</v>
      </c>
      <c r="AI264" s="74">
        <v>0</v>
      </c>
      <c r="AJ264" s="74">
        <v>35</v>
      </c>
      <c r="AK264" s="74">
        <v>44</v>
      </c>
      <c r="AL264" s="74">
        <v>1.7</v>
      </c>
      <c r="AM264" s="74">
        <v>10</v>
      </c>
      <c r="AN264" s="74">
        <v>600</v>
      </c>
      <c r="AO264" s="74">
        <v>260</v>
      </c>
      <c r="AP264" s="74">
        <v>30</v>
      </c>
      <c r="AQ264" s="74">
        <v>25</v>
      </c>
      <c r="AR264" s="74">
        <v>1.6</v>
      </c>
      <c r="AS264" s="74">
        <v>0.4</v>
      </c>
      <c r="AT264" s="72"/>
      <c r="AU264" s="72"/>
      <c r="AV264" s="72"/>
    </row>
    <row r="265" spans="1:48" ht="15.6">
      <c r="A265" s="71">
        <v>637</v>
      </c>
      <c r="B265" s="72" t="s">
        <v>605</v>
      </c>
      <c r="C265" s="72" t="s">
        <v>207</v>
      </c>
      <c r="D265" s="72" t="s">
        <v>208</v>
      </c>
      <c r="E265" s="72" t="s">
        <v>296</v>
      </c>
      <c r="F265" s="74">
        <v>67</v>
      </c>
      <c r="G265" s="74">
        <v>284</v>
      </c>
      <c r="H265" s="74">
        <v>0.7</v>
      </c>
      <c r="I265" s="74">
        <v>0.2</v>
      </c>
      <c r="J265" s="74">
        <v>0.2</v>
      </c>
      <c r="K265" s="74">
        <v>0.2</v>
      </c>
      <c r="L265" s="74">
        <v>0.2</v>
      </c>
      <c r="M265" s="74">
        <v>0</v>
      </c>
      <c r="N265" s="74">
        <v>13.3</v>
      </c>
      <c r="O265" s="74">
        <v>13.3</v>
      </c>
      <c r="P265" s="74">
        <v>0</v>
      </c>
      <c r="Q265" s="74">
        <v>0</v>
      </c>
      <c r="R265" s="74">
        <v>1.6</v>
      </c>
      <c r="S265" s="74">
        <v>0.8</v>
      </c>
      <c r="T265" s="74">
        <v>0</v>
      </c>
      <c r="U265" s="74">
        <v>0</v>
      </c>
      <c r="V265" s="74">
        <v>82.6</v>
      </c>
      <c r="W265" s="74">
        <v>0.4</v>
      </c>
      <c r="X265" s="74">
        <v>0</v>
      </c>
      <c r="Y265" s="74">
        <v>24</v>
      </c>
      <c r="Z265" s="74">
        <v>141</v>
      </c>
      <c r="AA265" s="74">
        <v>0</v>
      </c>
      <c r="AB265" s="74">
        <v>0.13</v>
      </c>
      <c r="AC265" s="74">
        <v>0.04</v>
      </c>
      <c r="AD265" s="74">
        <v>0.06</v>
      </c>
      <c r="AE265" s="74">
        <v>0.2</v>
      </c>
      <c r="AF265" s="74">
        <v>0.3</v>
      </c>
      <c r="AG265" s="74">
        <v>0.1</v>
      </c>
      <c r="AH265" s="74">
        <v>0.04</v>
      </c>
      <c r="AI265" s="74">
        <v>0</v>
      </c>
      <c r="AJ265" s="74">
        <v>6</v>
      </c>
      <c r="AK265" s="74">
        <v>5</v>
      </c>
      <c r="AL265" s="74">
        <v>0.43</v>
      </c>
      <c r="AM265" s="74">
        <v>1</v>
      </c>
      <c r="AN265" s="74">
        <v>210</v>
      </c>
      <c r="AO265" s="74">
        <v>14</v>
      </c>
      <c r="AP265" s="74">
        <v>15</v>
      </c>
      <c r="AQ265" s="74">
        <v>10</v>
      </c>
      <c r="AR265" s="74">
        <v>0.4</v>
      </c>
      <c r="AS265" s="74">
        <v>0.1</v>
      </c>
      <c r="AT265" s="72"/>
      <c r="AU265" s="72"/>
      <c r="AV265" s="72"/>
    </row>
    <row r="266" spans="1:48" ht="15.6">
      <c r="A266" s="71">
        <v>1900000111</v>
      </c>
      <c r="B266" s="72" t="s">
        <v>606</v>
      </c>
      <c r="C266" s="72" t="s">
        <v>207</v>
      </c>
      <c r="D266" s="72" t="s">
        <v>300</v>
      </c>
      <c r="E266" s="72" t="s">
        <v>301</v>
      </c>
      <c r="F266" s="74">
        <v>366</v>
      </c>
      <c r="G266" s="74">
        <v>1550</v>
      </c>
      <c r="H266" s="74">
        <v>3.8</v>
      </c>
      <c r="I266" s="74">
        <v>1.1000000000000001</v>
      </c>
      <c r="J266" s="74">
        <v>1.1000000000000001</v>
      </c>
      <c r="K266" s="74">
        <v>1.1000000000000001</v>
      </c>
      <c r="L266" s="74">
        <v>1</v>
      </c>
      <c r="M266" s="74">
        <v>0</v>
      </c>
      <c r="N266" s="74">
        <v>72.599999999999994</v>
      </c>
      <c r="O266" s="74">
        <v>72.599999999999994</v>
      </c>
      <c r="P266" s="74">
        <v>0</v>
      </c>
      <c r="Q266" s="74">
        <v>0</v>
      </c>
      <c r="R266" s="74">
        <v>8.6999999999999993</v>
      </c>
      <c r="S266" s="74">
        <v>4.4000000000000004</v>
      </c>
      <c r="T266" s="74">
        <v>0</v>
      </c>
      <c r="U266" s="74">
        <v>0</v>
      </c>
      <c r="V266" s="74">
        <v>5</v>
      </c>
      <c r="W266" s="74">
        <v>2</v>
      </c>
      <c r="X266" s="74">
        <v>0</v>
      </c>
      <c r="Y266" s="74"/>
      <c r="Z266" s="74"/>
      <c r="AA266" s="74">
        <v>0</v>
      </c>
      <c r="AB266" s="74">
        <v>0.71</v>
      </c>
      <c r="AC266" s="74"/>
      <c r="AD266" s="74">
        <v>0.33</v>
      </c>
      <c r="AE266" s="74">
        <v>1.0900000000000001</v>
      </c>
      <c r="AF266" s="74">
        <v>1.64</v>
      </c>
      <c r="AG266" s="74">
        <v>0.55000000000000004</v>
      </c>
      <c r="AH266" s="74">
        <v>0.22</v>
      </c>
      <c r="AI266" s="74">
        <v>0</v>
      </c>
      <c r="AJ266" s="74"/>
      <c r="AK266" s="74">
        <v>27.3</v>
      </c>
      <c r="AL266" s="74">
        <v>2.35</v>
      </c>
      <c r="AM266" s="74">
        <v>5.5</v>
      </c>
      <c r="AN266" s="74">
        <v>1150</v>
      </c>
      <c r="AO266" s="74">
        <v>76</v>
      </c>
      <c r="AP266" s="74">
        <v>82</v>
      </c>
      <c r="AQ266" s="74">
        <v>55</v>
      </c>
      <c r="AR266" s="74">
        <v>2.2000000000000002</v>
      </c>
      <c r="AS266" s="74">
        <v>0.5</v>
      </c>
      <c r="AT266" s="72"/>
      <c r="AU266" s="72"/>
      <c r="AV266" s="72"/>
    </row>
    <row r="267" spans="1:48" ht="15.6">
      <c r="A267" s="71">
        <v>638</v>
      </c>
      <c r="B267" s="72" t="s">
        <v>607</v>
      </c>
      <c r="C267" s="72" t="s">
        <v>207</v>
      </c>
      <c r="D267" s="72" t="s">
        <v>300</v>
      </c>
      <c r="E267" s="72" t="s">
        <v>303</v>
      </c>
      <c r="F267" s="74">
        <v>120</v>
      </c>
      <c r="G267" s="74">
        <v>510</v>
      </c>
      <c r="H267" s="74">
        <v>0.2</v>
      </c>
      <c r="I267" s="74">
        <v>0</v>
      </c>
      <c r="J267" s="74">
        <v>0.1</v>
      </c>
      <c r="K267" s="74">
        <v>0.1</v>
      </c>
      <c r="L267" s="74">
        <v>0</v>
      </c>
      <c r="M267" s="74">
        <v>0</v>
      </c>
      <c r="N267" s="74">
        <v>28.7</v>
      </c>
      <c r="O267" s="74">
        <v>28.7</v>
      </c>
      <c r="P267" s="74">
        <v>0</v>
      </c>
      <c r="Q267" s="74">
        <v>0</v>
      </c>
      <c r="R267" s="74">
        <v>1</v>
      </c>
      <c r="S267" s="74">
        <v>0.4</v>
      </c>
      <c r="T267" s="74">
        <v>0</v>
      </c>
      <c r="U267" s="74">
        <v>0</v>
      </c>
      <c r="V267" s="74">
        <v>68.599999999999994</v>
      </c>
      <c r="W267" s="74">
        <v>0</v>
      </c>
      <c r="X267" s="74">
        <v>0</v>
      </c>
      <c r="Y267" s="74">
        <v>5</v>
      </c>
      <c r="Z267" s="74">
        <v>32</v>
      </c>
      <c r="AA267" s="74">
        <v>0</v>
      </c>
      <c r="AB267" s="74">
        <v>0.05</v>
      </c>
      <c r="AC267" s="74">
        <v>0.02</v>
      </c>
      <c r="AD267" s="74">
        <v>0.05</v>
      </c>
      <c r="AE267" s="74">
        <v>0.2</v>
      </c>
      <c r="AF267" s="74">
        <v>0.3</v>
      </c>
      <c r="AG267" s="74">
        <v>0.1</v>
      </c>
      <c r="AH267" s="74">
        <v>0.01</v>
      </c>
      <c r="AI267" s="74">
        <v>0</v>
      </c>
      <c r="AJ267" s="74">
        <v>2</v>
      </c>
      <c r="AK267" s="74">
        <v>1</v>
      </c>
      <c r="AL267" s="74">
        <v>0.27</v>
      </c>
      <c r="AM267" s="74">
        <v>4</v>
      </c>
      <c r="AN267" s="74">
        <v>170</v>
      </c>
      <c r="AO267" s="74">
        <v>16</v>
      </c>
      <c r="AP267" s="74">
        <v>12</v>
      </c>
      <c r="AQ267" s="74">
        <v>10</v>
      </c>
      <c r="AR267" s="74">
        <v>0.2</v>
      </c>
      <c r="AS267" s="74">
        <v>0.1</v>
      </c>
      <c r="AT267" s="72"/>
      <c r="AU267" s="72"/>
      <c r="AV267" s="72"/>
    </row>
    <row r="268" spans="1:48" ht="15.6">
      <c r="A268" s="71">
        <v>641</v>
      </c>
      <c r="B268" s="72" t="s">
        <v>608</v>
      </c>
      <c r="C268" s="72" t="s">
        <v>207</v>
      </c>
      <c r="D268" s="72" t="s">
        <v>300</v>
      </c>
      <c r="E268" s="72" t="s">
        <v>303</v>
      </c>
      <c r="F268" s="74">
        <v>326</v>
      </c>
      <c r="G268" s="74">
        <v>1390</v>
      </c>
      <c r="H268" s="74">
        <v>0.2</v>
      </c>
      <c r="I268" s="74">
        <v>0</v>
      </c>
      <c r="J268" s="74">
        <v>0.1</v>
      </c>
      <c r="K268" s="74">
        <v>0.1</v>
      </c>
      <c r="L268" s="74">
        <v>0.1</v>
      </c>
      <c r="M268" s="74">
        <v>0</v>
      </c>
      <c r="N268" s="74">
        <v>79.900000000000006</v>
      </c>
      <c r="O268" s="74">
        <v>79.900000000000006</v>
      </c>
      <c r="P268" s="74">
        <v>0</v>
      </c>
      <c r="Q268" s="74">
        <v>0</v>
      </c>
      <c r="R268" s="74">
        <v>1.6</v>
      </c>
      <c r="S268" s="74">
        <v>0.4</v>
      </c>
      <c r="T268" s="74">
        <v>0.1</v>
      </c>
      <c r="U268" s="74">
        <v>0</v>
      </c>
      <c r="V268" s="74">
        <v>17.8</v>
      </c>
      <c r="W268" s="74">
        <v>0</v>
      </c>
      <c r="X268" s="74">
        <v>0</v>
      </c>
      <c r="Y268" s="74">
        <v>7</v>
      </c>
      <c r="Z268" s="74">
        <v>39</v>
      </c>
      <c r="AA268" s="74">
        <v>0</v>
      </c>
      <c r="AB268" s="74">
        <v>0</v>
      </c>
      <c r="AC268" s="74">
        <v>0</v>
      </c>
      <c r="AD268" s="74">
        <v>0</v>
      </c>
      <c r="AE268" s="74">
        <v>0</v>
      </c>
      <c r="AF268" s="74">
        <v>0</v>
      </c>
      <c r="AG268" s="74">
        <v>0</v>
      </c>
      <c r="AH268" s="74">
        <v>0</v>
      </c>
      <c r="AI268" s="74">
        <v>0</v>
      </c>
      <c r="AJ268" s="74">
        <v>0</v>
      </c>
      <c r="AK268" s="74">
        <v>0</v>
      </c>
      <c r="AL268" s="74">
        <v>0.41</v>
      </c>
      <c r="AM268" s="74">
        <v>27</v>
      </c>
      <c r="AN268" s="74">
        <v>24</v>
      </c>
      <c r="AO268" s="74">
        <v>38</v>
      </c>
      <c r="AP268" s="74">
        <v>8</v>
      </c>
      <c r="AQ268" s="74">
        <v>0.1</v>
      </c>
      <c r="AR268" s="74">
        <v>1.8</v>
      </c>
      <c r="AS268" s="74">
        <v>0.1</v>
      </c>
      <c r="AT268" s="72"/>
      <c r="AU268" s="72"/>
      <c r="AV268" s="72"/>
    </row>
    <row r="269" spans="1:48" ht="15.6">
      <c r="A269" s="71">
        <v>726</v>
      </c>
      <c r="B269" s="72" t="s">
        <v>609</v>
      </c>
      <c r="C269" s="72" t="s">
        <v>256</v>
      </c>
      <c r="D269" s="72" t="s">
        <v>610</v>
      </c>
      <c r="E269" s="72" t="s">
        <v>611</v>
      </c>
      <c r="F269" s="74">
        <v>30</v>
      </c>
      <c r="G269" s="74">
        <v>123</v>
      </c>
      <c r="H269" s="74">
        <v>0</v>
      </c>
      <c r="I269" s="74">
        <v>0</v>
      </c>
      <c r="J269" s="74">
        <v>0</v>
      </c>
      <c r="K269" s="74">
        <v>0</v>
      </c>
      <c r="L269" s="74">
        <v>0</v>
      </c>
      <c r="M269" s="74">
        <v>0</v>
      </c>
      <c r="N269" s="74">
        <v>0.5</v>
      </c>
      <c r="O269" s="74">
        <v>0.5</v>
      </c>
      <c r="P269" s="74">
        <v>0</v>
      </c>
      <c r="Q269" s="74">
        <v>0</v>
      </c>
      <c r="R269" s="74">
        <v>0</v>
      </c>
      <c r="S269" s="74">
        <v>0.4</v>
      </c>
      <c r="T269" s="74">
        <v>0</v>
      </c>
      <c r="U269" s="74">
        <v>3.7</v>
      </c>
      <c r="V269" s="74">
        <v>91.6</v>
      </c>
      <c r="W269" s="74">
        <v>0</v>
      </c>
      <c r="X269" s="74">
        <v>0</v>
      </c>
      <c r="Y269" s="74">
        <v>0</v>
      </c>
      <c r="Z269" s="74">
        <v>0</v>
      </c>
      <c r="AA269" s="74">
        <v>0</v>
      </c>
      <c r="AB269" s="74">
        <v>0</v>
      </c>
      <c r="AC269" s="74">
        <v>0.02</v>
      </c>
      <c r="AD269" s="74">
        <v>0.01</v>
      </c>
      <c r="AE269" s="74">
        <v>0.5</v>
      </c>
      <c r="AF269" s="74">
        <v>0.5</v>
      </c>
      <c r="AG269" s="74">
        <v>0</v>
      </c>
      <c r="AH269" s="74">
        <v>0.01</v>
      </c>
      <c r="AI269" s="74">
        <v>0.14000000000000001</v>
      </c>
      <c r="AJ269" s="74">
        <v>0</v>
      </c>
      <c r="AK269" s="74">
        <v>4.0999999999999996</v>
      </c>
      <c r="AL269" s="74">
        <v>0.16</v>
      </c>
      <c r="AM269" s="74">
        <v>11</v>
      </c>
      <c r="AN269" s="74">
        <v>52</v>
      </c>
      <c r="AO269" s="74">
        <v>9</v>
      </c>
      <c r="AP269" s="74">
        <v>17</v>
      </c>
      <c r="AQ269" s="74">
        <v>11</v>
      </c>
      <c r="AR269" s="74">
        <v>0.3</v>
      </c>
      <c r="AS269" s="74">
        <v>0</v>
      </c>
      <c r="AT269" s="72"/>
      <c r="AU269" s="72"/>
      <c r="AV269" s="72"/>
    </row>
    <row r="270" spans="1:48" ht="15.6">
      <c r="A270" s="71">
        <v>727</v>
      </c>
      <c r="B270" s="72" t="s">
        <v>612</v>
      </c>
      <c r="C270" s="72" t="s">
        <v>256</v>
      </c>
      <c r="D270" s="72" t="s">
        <v>610</v>
      </c>
      <c r="E270" s="72" t="s">
        <v>611</v>
      </c>
      <c r="F270" s="74">
        <v>23</v>
      </c>
      <c r="G270" s="74">
        <v>94</v>
      </c>
      <c r="H270" s="74">
        <v>0</v>
      </c>
      <c r="I270" s="74">
        <v>0</v>
      </c>
      <c r="J270" s="74">
        <v>0</v>
      </c>
      <c r="K270" s="74">
        <v>0</v>
      </c>
      <c r="L270" s="74">
        <v>0</v>
      </c>
      <c r="M270" s="74">
        <v>0</v>
      </c>
      <c r="N270" s="74">
        <v>0.6</v>
      </c>
      <c r="O270" s="74">
        <v>0.6</v>
      </c>
      <c r="P270" s="74">
        <v>0</v>
      </c>
      <c r="Q270" s="74">
        <v>0</v>
      </c>
      <c r="R270" s="74">
        <v>0</v>
      </c>
      <c r="S270" s="74">
        <v>0.5</v>
      </c>
      <c r="T270" s="74">
        <v>0</v>
      </c>
      <c r="U270" s="74">
        <v>2.6</v>
      </c>
      <c r="V270" s="74">
        <v>93.3</v>
      </c>
      <c r="W270" s="74">
        <v>0</v>
      </c>
      <c r="X270" s="74">
        <v>0</v>
      </c>
      <c r="Y270" s="74">
        <v>0</v>
      </c>
      <c r="Z270" s="74">
        <v>0</v>
      </c>
      <c r="AA270" s="74">
        <v>0</v>
      </c>
      <c r="AB270" s="74">
        <v>0</v>
      </c>
      <c r="AC270" s="74">
        <v>0.06</v>
      </c>
      <c r="AD270" s="74">
        <v>0.06</v>
      </c>
      <c r="AE270" s="74">
        <v>0.5</v>
      </c>
      <c r="AF270" s="74">
        <v>0.5</v>
      </c>
      <c r="AG270" s="74">
        <v>0</v>
      </c>
      <c r="AH270" s="74">
        <v>0.02</v>
      </c>
      <c r="AI270" s="74">
        <v>0.15</v>
      </c>
      <c r="AJ270" s="74">
        <v>0</v>
      </c>
      <c r="AK270" s="74">
        <v>4.5</v>
      </c>
      <c r="AL270" s="74">
        <v>0.2</v>
      </c>
      <c r="AM270" s="74">
        <v>14</v>
      </c>
      <c r="AN270" s="74">
        <v>65</v>
      </c>
      <c r="AO270" s="74">
        <v>11</v>
      </c>
      <c r="AP270" s="74">
        <v>19</v>
      </c>
      <c r="AQ270" s="74">
        <v>14</v>
      </c>
      <c r="AR270" s="74">
        <v>0.4</v>
      </c>
      <c r="AS270" s="74">
        <v>0</v>
      </c>
      <c r="AT270" s="72"/>
      <c r="AU270" s="72"/>
      <c r="AV270" s="72"/>
    </row>
    <row r="271" spans="1:48" ht="15.6">
      <c r="A271" s="71">
        <v>728</v>
      </c>
      <c r="B271" s="72" t="s">
        <v>613</v>
      </c>
      <c r="C271" s="72" t="s">
        <v>256</v>
      </c>
      <c r="D271" s="72" t="s">
        <v>610</v>
      </c>
      <c r="E271" s="72" t="s">
        <v>611</v>
      </c>
      <c r="F271" s="74">
        <v>7</v>
      </c>
      <c r="G271" s="74">
        <v>31</v>
      </c>
      <c r="H271" s="74">
        <v>0</v>
      </c>
      <c r="I271" s="74">
        <v>0</v>
      </c>
      <c r="J271" s="74">
        <v>0</v>
      </c>
      <c r="K271" s="74">
        <v>0</v>
      </c>
      <c r="L271" s="74">
        <v>0</v>
      </c>
      <c r="M271" s="74">
        <v>0</v>
      </c>
      <c r="N271" s="74">
        <v>1.5</v>
      </c>
      <c r="O271" s="74">
        <v>1.2</v>
      </c>
      <c r="P271" s="74">
        <v>0.3</v>
      </c>
      <c r="Q271" s="74">
        <v>0</v>
      </c>
      <c r="R271" s="74">
        <v>0</v>
      </c>
      <c r="S271" s="74">
        <v>0.3</v>
      </c>
      <c r="T271" s="74">
        <v>0</v>
      </c>
      <c r="U271" s="74">
        <v>0</v>
      </c>
      <c r="V271" s="74">
        <v>96.7</v>
      </c>
      <c r="W271" s="74">
        <v>0</v>
      </c>
      <c r="X271" s="74">
        <v>0</v>
      </c>
      <c r="Y271" s="74">
        <v>0</v>
      </c>
      <c r="Z271" s="74">
        <v>0</v>
      </c>
      <c r="AA271" s="74">
        <v>0</v>
      </c>
      <c r="AB271" s="74">
        <v>0</v>
      </c>
      <c r="AC271" s="74">
        <v>0</v>
      </c>
      <c r="AD271" s="74">
        <v>0.02</v>
      </c>
      <c r="AE271" s="74">
        <v>0.6</v>
      </c>
      <c r="AF271" s="74">
        <v>1</v>
      </c>
      <c r="AG271" s="74">
        <v>0.4</v>
      </c>
      <c r="AH271" s="74">
        <v>0.03</v>
      </c>
      <c r="AI271" s="74">
        <v>0</v>
      </c>
      <c r="AJ271" s="74">
        <v>0</v>
      </c>
      <c r="AK271" s="74">
        <v>4</v>
      </c>
      <c r="AL271" s="74">
        <v>0.2</v>
      </c>
      <c r="AM271" s="74">
        <v>2</v>
      </c>
      <c r="AN271" s="74">
        <v>44</v>
      </c>
      <c r="AO271" s="74">
        <v>3</v>
      </c>
      <c r="AP271" s="74">
        <v>19</v>
      </c>
      <c r="AQ271" s="74">
        <v>6</v>
      </c>
      <c r="AR271" s="74">
        <v>0</v>
      </c>
      <c r="AS271" s="74">
        <v>0</v>
      </c>
      <c r="AT271" s="72"/>
      <c r="AU271" s="72"/>
      <c r="AV271" s="72"/>
    </row>
    <row r="272" spans="1:48" ht="15.6">
      <c r="A272" s="71">
        <v>962</v>
      </c>
      <c r="B272" s="72" t="s">
        <v>614</v>
      </c>
      <c r="C272" s="72" t="s">
        <v>507</v>
      </c>
      <c r="D272" s="72" t="s">
        <v>516</v>
      </c>
      <c r="E272" s="72" t="s">
        <v>615</v>
      </c>
      <c r="F272" s="74">
        <v>0</v>
      </c>
      <c r="G272" s="74">
        <v>2</v>
      </c>
      <c r="H272" s="74">
        <v>0</v>
      </c>
      <c r="I272" s="74">
        <v>0</v>
      </c>
      <c r="J272" s="74">
        <v>0</v>
      </c>
      <c r="K272" s="74">
        <v>0</v>
      </c>
      <c r="L272" s="74">
        <v>0</v>
      </c>
      <c r="M272" s="74">
        <v>0</v>
      </c>
      <c r="N272" s="74">
        <v>0</v>
      </c>
      <c r="O272" s="74">
        <v>0</v>
      </c>
      <c r="P272" s="74">
        <v>0</v>
      </c>
      <c r="Q272" s="74">
        <v>0</v>
      </c>
      <c r="R272" s="74">
        <v>0</v>
      </c>
      <c r="S272" s="74">
        <v>0.1</v>
      </c>
      <c r="T272" s="74">
        <v>0</v>
      </c>
      <c r="U272" s="74">
        <v>0</v>
      </c>
      <c r="V272" s="74">
        <v>99.8</v>
      </c>
      <c r="W272" s="74">
        <v>0</v>
      </c>
      <c r="X272" s="74">
        <v>0</v>
      </c>
      <c r="Y272" s="74">
        <v>0</v>
      </c>
      <c r="Z272" s="74">
        <v>0</v>
      </c>
      <c r="AA272" s="74">
        <v>0</v>
      </c>
      <c r="AB272" s="74">
        <v>0</v>
      </c>
      <c r="AC272" s="74">
        <v>0</v>
      </c>
      <c r="AD272" s="74">
        <v>0.02</v>
      </c>
      <c r="AE272" s="74">
        <v>0.1</v>
      </c>
      <c r="AF272" s="74">
        <v>0.1</v>
      </c>
      <c r="AG272" s="74">
        <v>0</v>
      </c>
      <c r="AH272" s="74">
        <v>0.01</v>
      </c>
      <c r="AI272" s="74">
        <v>0</v>
      </c>
      <c r="AJ272" s="74">
        <v>0</v>
      </c>
      <c r="AK272" s="74">
        <v>3</v>
      </c>
      <c r="AL272" s="74">
        <v>0.04</v>
      </c>
      <c r="AM272" s="74">
        <v>2</v>
      </c>
      <c r="AN272" s="74">
        <v>11</v>
      </c>
      <c r="AO272" s="74">
        <v>1</v>
      </c>
      <c r="AP272" s="74">
        <v>1</v>
      </c>
      <c r="AQ272" s="74">
        <v>1</v>
      </c>
      <c r="AR272" s="74">
        <v>0</v>
      </c>
      <c r="AS272" s="74">
        <v>0.1</v>
      </c>
      <c r="AT272" s="72"/>
      <c r="AU272" s="72"/>
      <c r="AV272" s="72"/>
    </row>
    <row r="273" spans="1:48" ht="15.6">
      <c r="A273" s="71">
        <v>963</v>
      </c>
      <c r="B273" s="72" t="s">
        <v>616</v>
      </c>
      <c r="C273" s="72" t="s">
        <v>507</v>
      </c>
      <c r="D273" s="72" t="s">
        <v>516</v>
      </c>
      <c r="E273" s="72" t="s">
        <v>615</v>
      </c>
      <c r="F273" s="74">
        <v>0</v>
      </c>
      <c r="G273" s="74">
        <v>2</v>
      </c>
      <c r="H273" s="74">
        <v>0</v>
      </c>
      <c r="I273" s="74">
        <v>0</v>
      </c>
      <c r="J273" s="74">
        <v>0</v>
      </c>
      <c r="K273" s="74">
        <v>0</v>
      </c>
      <c r="L273" s="74">
        <v>0</v>
      </c>
      <c r="M273" s="74">
        <v>0</v>
      </c>
      <c r="N273" s="74">
        <v>0</v>
      </c>
      <c r="O273" s="74">
        <v>0</v>
      </c>
      <c r="P273" s="74">
        <v>0</v>
      </c>
      <c r="Q273" s="74">
        <v>0</v>
      </c>
      <c r="R273" s="74">
        <v>0</v>
      </c>
      <c r="S273" s="74">
        <v>0.1</v>
      </c>
      <c r="T273" s="74">
        <v>0</v>
      </c>
      <c r="U273" s="74">
        <v>0</v>
      </c>
      <c r="V273" s="74">
        <v>99.7</v>
      </c>
      <c r="W273" s="74">
        <v>0</v>
      </c>
      <c r="X273" s="74">
        <v>0</v>
      </c>
      <c r="Y273" s="74">
        <v>0</v>
      </c>
      <c r="Z273" s="74">
        <v>0</v>
      </c>
      <c r="AA273" s="74">
        <v>0</v>
      </c>
      <c r="AB273" s="74">
        <v>0</v>
      </c>
      <c r="AC273" s="74">
        <v>0</v>
      </c>
      <c r="AD273" s="74">
        <v>0.02</v>
      </c>
      <c r="AE273" s="74">
        <v>0.1</v>
      </c>
      <c r="AF273" s="74">
        <v>0.1</v>
      </c>
      <c r="AG273" s="74">
        <v>0</v>
      </c>
      <c r="AH273" s="74">
        <v>0.01</v>
      </c>
      <c r="AI273" s="74">
        <v>0</v>
      </c>
      <c r="AJ273" s="74">
        <v>3</v>
      </c>
      <c r="AK273" s="74">
        <v>0.1</v>
      </c>
      <c r="AL273" s="74">
        <v>0.03</v>
      </c>
      <c r="AM273" s="74">
        <v>2</v>
      </c>
      <c r="AN273" s="74">
        <v>10</v>
      </c>
      <c r="AO273" s="74">
        <v>2</v>
      </c>
      <c r="AP273" s="74">
        <v>1</v>
      </c>
      <c r="AQ273" s="74">
        <v>1</v>
      </c>
      <c r="AR273" s="74">
        <v>0</v>
      </c>
      <c r="AS273" s="74">
        <v>0.1</v>
      </c>
      <c r="AT273" s="72"/>
      <c r="AU273" s="72"/>
      <c r="AV273" s="72"/>
    </row>
    <row r="274" spans="1:48" ht="15.6">
      <c r="A274" s="71">
        <v>2120000004</v>
      </c>
      <c r="B274" s="72" t="s">
        <v>617</v>
      </c>
      <c r="C274" s="72" t="s">
        <v>275</v>
      </c>
      <c r="D274" s="72" t="s">
        <v>443</v>
      </c>
      <c r="E274" s="72" t="s">
        <v>444</v>
      </c>
      <c r="F274" s="74">
        <v>195</v>
      </c>
      <c r="G274" s="74">
        <v>814</v>
      </c>
      <c r="H274" s="74">
        <v>12.6</v>
      </c>
      <c r="I274" s="74">
        <v>3.2</v>
      </c>
      <c r="J274" s="74">
        <v>6</v>
      </c>
      <c r="K274" s="74">
        <v>0.3</v>
      </c>
      <c r="L274" s="74">
        <v>0.1</v>
      </c>
      <c r="M274" s="74">
        <v>0.4</v>
      </c>
      <c r="N274" s="74">
        <v>0.2</v>
      </c>
      <c r="O274" s="74">
        <v>0</v>
      </c>
      <c r="P274" s="74">
        <v>0</v>
      </c>
      <c r="Q274" s="74">
        <v>0</v>
      </c>
      <c r="R274" s="74">
        <v>0</v>
      </c>
      <c r="S274" s="74">
        <v>20.3</v>
      </c>
      <c r="T274" s="74">
        <v>0.1</v>
      </c>
      <c r="U274" s="74">
        <v>0</v>
      </c>
      <c r="V274" s="74">
        <v>65.8</v>
      </c>
      <c r="W274" s="74">
        <v>0</v>
      </c>
      <c r="X274" s="74">
        <v>77</v>
      </c>
      <c r="Y274" s="74">
        <v>0</v>
      </c>
      <c r="Z274" s="74">
        <v>0</v>
      </c>
      <c r="AA274" s="74">
        <v>0</v>
      </c>
      <c r="AB274" s="74">
        <v>0.17</v>
      </c>
      <c r="AC274" s="74">
        <v>0.2</v>
      </c>
      <c r="AD274" s="74">
        <v>0.21</v>
      </c>
      <c r="AE274" s="74">
        <v>3.6</v>
      </c>
      <c r="AF274" s="74">
        <v>7.8</v>
      </c>
      <c r="AG274" s="74">
        <v>4.2</v>
      </c>
      <c r="AH274" s="74">
        <v>0.34</v>
      </c>
      <c r="AI274" s="74">
        <v>1.2</v>
      </c>
      <c r="AJ274" s="74">
        <v>0</v>
      </c>
      <c r="AK274" s="74">
        <v>5.7</v>
      </c>
      <c r="AL274" s="74">
        <v>1.1200000000000001</v>
      </c>
      <c r="AM274" s="74">
        <v>25</v>
      </c>
      <c r="AN274" s="74">
        <v>370</v>
      </c>
      <c r="AO274" s="74">
        <v>10</v>
      </c>
      <c r="AP274" s="74">
        <v>150</v>
      </c>
      <c r="AQ274" s="74">
        <v>19</v>
      </c>
      <c r="AR274" s="74">
        <v>0.7</v>
      </c>
      <c r="AS274" s="74">
        <v>3</v>
      </c>
      <c r="AT274" s="72"/>
      <c r="AU274" s="72">
        <v>25</v>
      </c>
      <c r="AV274" s="72"/>
    </row>
    <row r="275" spans="1:48" ht="15.6">
      <c r="A275" s="71">
        <v>369</v>
      </c>
      <c r="B275" s="72" t="s">
        <v>618</v>
      </c>
      <c r="C275" s="72" t="s">
        <v>232</v>
      </c>
      <c r="D275" s="72" t="s">
        <v>233</v>
      </c>
      <c r="E275" s="72" t="s">
        <v>619</v>
      </c>
      <c r="F275" s="74">
        <v>344</v>
      </c>
      <c r="G275" s="74">
        <v>1440</v>
      </c>
      <c r="H275" s="74">
        <v>16.3</v>
      </c>
      <c r="I275" s="74">
        <v>7</v>
      </c>
      <c r="J275" s="74">
        <v>5.5</v>
      </c>
      <c r="K275" s="74">
        <v>1.8</v>
      </c>
      <c r="L275" s="74">
        <v>1.8</v>
      </c>
      <c r="M275" s="74">
        <v>1.5</v>
      </c>
      <c r="N275" s="74">
        <v>39.299999999999997</v>
      </c>
      <c r="O275" s="74">
        <v>1.3</v>
      </c>
      <c r="P275" s="74">
        <v>0.1</v>
      </c>
      <c r="Q275" s="74">
        <v>37.9</v>
      </c>
      <c r="R275" s="74">
        <v>1.7</v>
      </c>
      <c r="S275" s="74">
        <v>9.1</v>
      </c>
      <c r="T275" s="74">
        <v>1.4</v>
      </c>
      <c r="U275" s="74">
        <v>0</v>
      </c>
      <c r="V275" s="74">
        <v>33.1</v>
      </c>
      <c r="W275" s="74">
        <v>0</v>
      </c>
      <c r="X275" s="74">
        <v>14</v>
      </c>
      <c r="Y275" s="74">
        <v>40</v>
      </c>
      <c r="Z275" s="74">
        <v>8</v>
      </c>
      <c r="AA275" s="74">
        <v>0.1</v>
      </c>
      <c r="AB275" s="74">
        <v>2.1</v>
      </c>
      <c r="AC275" s="74">
        <v>0.1</v>
      </c>
      <c r="AD275" s="74">
        <v>0.06</v>
      </c>
      <c r="AE275" s="74">
        <v>0.9</v>
      </c>
      <c r="AF275" s="74">
        <v>2.5</v>
      </c>
      <c r="AG275" s="74">
        <v>1.6</v>
      </c>
      <c r="AH275" s="74">
        <v>0.08</v>
      </c>
      <c r="AI275" s="74">
        <v>0.33</v>
      </c>
      <c r="AJ275" s="74">
        <v>4</v>
      </c>
      <c r="AK275" s="74">
        <v>8.6</v>
      </c>
      <c r="AL275" s="74">
        <v>1.1499999999999999</v>
      </c>
      <c r="AM275" s="74">
        <v>550</v>
      </c>
      <c r="AN275" s="74">
        <v>200</v>
      </c>
      <c r="AO275" s="74">
        <v>32</v>
      </c>
      <c r="AP275" s="74">
        <v>110</v>
      </c>
      <c r="AQ275" s="74">
        <v>25</v>
      </c>
      <c r="AR275" s="74">
        <v>1.4</v>
      </c>
      <c r="AS275" s="74">
        <v>1.2</v>
      </c>
      <c r="AT275" s="72"/>
      <c r="AU275" s="72"/>
      <c r="AV275" s="72"/>
    </row>
    <row r="276" spans="1:48" ht="15.6">
      <c r="A276" s="71">
        <v>897</v>
      </c>
      <c r="B276" s="72" t="s">
        <v>620</v>
      </c>
      <c r="C276" s="72" t="s">
        <v>218</v>
      </c>
      <c r="D276" s="72" t="s">
        <v>219</v>
      </c>
      <c r="E276" s="72" t="s">
        <v>220</v>
      </c>
      <c r="F276" s="74">
        <v>124</v>
      </c>
      <c r="G276" s="74">
        <v>521</v>
      </c>
      <c r="H276" s="74">
        <v>5.4</v>
      </c>
      <c r="I276" s="74">
        <v>1.6</v>
      </c>
      <c r="J276" s="74">
        <v>1.7</v>
      </c>
      <c r="K276" s="74">
        <v>0.9</v>
      </c>
      <c r="L276" s="74">
        <v>0.1</v>
      </c>
      <c r="M276" s="74">
        <v>0</v>
      </c>
      <c r="N276" s="74">
        <v>0</v>
      </c>
      <c r="O276" s="74">
        <v>0</v>
      </c>
      <c r="P276" s="74">
        <v>0</v>
      </c>
      <c r="Q276" s="74">
        <v>0</v>
      </c>
      <c r="R276" s="74">
        <v>0</v>
      </c>
      <c r="S276" s="74">
        <v>18.899999999999999</v>
      </c>
      <c r="T276" s="74">
        <v>1</v>
      </c>
      <c r="U276" s="74">
        <v>0</v>
      </c>
      <c r="V276" s="74">
        <v>73.7</v>
      </c>
      <c r="W276" s="74">
        <v>0</v>
      </c>
      <c r="X276" s="74">
        <v>52</v>
      </c>
      <c r="Y276" s="74">
        <v>43</v>
      </c>
      <c r="Z276" s="74">
        <v>0</v>
      </c>
      <c r="AA276" s="74">
        <v>5.0999999999999996</v>
      </c>
      <c r="AB276" s="74">
        <v>2</v>
      </c>
      <c r="AC276" s="74">
        <v>0.03</v>
      </c>
      <c r="AD276" s="74">
        <v>0.02</v>
      </c>
      <c r="AE276" s="74">
        <v>1.4</v>
      </c>
      <c r="AF276" s="74">
        <v>4.9000000000000004</v>
      </c>
      <c r="AG276" s="74">
        <v>3.5</v>
      </c>
      <c r="AH276" s="74">
        <v>0.19</v>
      </c>
      <c r="AI276" s="74">
        <v>0.62</v>
      </c>
      <c r="AJ276" s="74">
        <v>0</v>
      </c>
      <c r="AK276" s="74">
        <v>4.7</v>
      </c>
      <c r="AL276" s="74">
        <v>2</v>
      </c>
      <c r="AM276" s="74">
        <v>380</v>
      </c>
      <c r="AN276" s="74">
        <v>240</v>
      </c>
      <c r="AO276" s="74">
        <v>9</v>
      </c>
      <c r="AP276" s="74">
        <v>160</v>
      </c>
      <c r="AQ276" s="74">
        <v>26</v>
      </c>
      <c r="AR276" s="74">
        <v>0.3</v>
      </c>
      <c r="AS276" s="74">
        <v>0.8</v>
      </c>
      <c r="AT276" s="72"/>
      <c r="AU276" s="72"/>
      <c r="AV276" s="72"/>
    </row>
    <row r="277" spans="1:48" ht="15.6">
      <c r="A277" s="71">
        <v>896</v>
      </c>
      <c r="B277" s="72" t="s">
        <v>621</v>
      </c>
      <c r="C277" s="72" t="s">
        <v>218</v>
      </c>
      <c r="D277" s="72" t="s">
        <v>219</v>
      </c>
      <c r="E277" s="72" t="s">
        <v>220</v>
      </c>
      <c r="F277" s="74">
        <v>132</v>
      </c>
      <c r="G277" s="74">
        <v>552</v>
      </c>
      <c r="H277" s="74">
        <v>6.7</v>
      </c>
      <c r="I277" s="74">
        <v>2</v>
      </c>
      <c r="J277" s="74">
        <v>2.2000000000000002</v>
      </c>
      <c r="K277" s="74">
        <v>0.9</v>
      </c>
      <c r="L277" s="74">
        <v>0.1</v>
      </c>
      <c r="M277" s="74">
        <v>0</v>
      </c>
      <c r="N277" s="74">
        <v>0</v>
      </c>
      <c r="O277" s="74">
        <v>0</v>
      </c>
      <c r="P277" s="74">
        <v>0</v>
      </c>
      <c r="Q277" s="74">
        <v>0</v>
      </c>
      <c r="R277" s="74">
        <v>0</v>
      </c>
      <c r="S277" s="74">
        <v>17.899999999999999</v>
      </c>
      <c r="T277" s="74">
        <v>0.3</v>
      </c>
      <c r="U277" s="74">
        <v>0</v>
      </c>
      <c r="V277" s="74">
        <v>74.400000000000006</v>
      </c>
      <c r="W277" s="74">
        <v>0</v>
      </c>
      <c r="X277" s="74">
        <v>47</v>
      </c>
      <c r="Y277" s="74">
        <v>55</v>
      </c>
      <c r="Z277" s="74">
        <v>0</v>
      </c>
      <c r="AA277" s="74">
        <v>6.6</v>
      </c>
      <c r="AB277" s="74">
        <v>2.6</v>
      </c>
      <c r="AC277" s="74">
        <v>0.04</v>
      </c>
      <c r="AD277" s="74">
        <v>0.03</v>
      </c>
      <c r="AE277" s="74">
        <v>1.8</v>
      </c>
      <c r="AF277" s="74">
        <v>5.0999999999999996</v>
      </c>
      <c r="AG277" s="74">
        <v>3.3</v>
      </c>
      <c r="AH277" s="74">
        <v>0.24</v>
      </c>
      <c r="AI277" s="74">
        <v>0.7</v>
      </c>
      <c r="AJ277" s="74">
        <v>0</v>
      </c>
      <c r="AK277" s="74">
        <v>6</v>
      </c>
      <c r="AL277" s="74">
        <v>1.2</v>
      </c>
      <c r="AM277" s="74">
        <v>110</v>
      </c>
      <c r="AN277" s="74">
        <v>290</v>
      </c>
      <c r="AO277" s="74">
        <v>8</v>
      </c>
      <c r="AP277" s="74">
        <v>170</v>
      </c>
      <c r="AQ277" s="74">
        <v>27</v>
      </c>
      <c r="AR277" s="74">
        <v>0.4</v>
      </c>
      <c r="AS277" s="74">
        <v>0.7</v>
      </c>
      <c r="AT277" s="72"/>
      <c r="AU277" s="72"/>
      <c r="AV277" s="72"/>
    </row>
    <row r="278" spans="1:48" ht="15.6">
      <c r="A278" s="71">
        <v>898</v>
      </c>
      <c r="B278" s="72" t="s">
        <v>622</v>
      </c>
      <c r="C278" s="72" t="s">
        <v>218</v>
      </c>
      <c r="D278" s="72" t="s">
        <v>219</v>
      </c>
      <c r="E278" s="72" t="s">
        <v>220</v>
      </c>
      <c r="F278" s="74">
        <v>153</v>
      </c>
      <c r="G278" s="74">
        <v>643</v>
      </c>
      <c r="H278" s="74">
        <v>6.3</v>
      </c>
      <c r="I278" s="74">
        <v>1.9</v>
      </c>
      <c r="J278" s="74">
        <v>2.1</v>
      </c>
      <c r="K278" s="74">
        <v>0.9</v>
      </c>
      <c r="L278" s="74">
        <v>0.1</v>
      </c>
      <c r="M278" s="74">
        <v>0</v>
      </c>
      <c r="N278" s="74">
        <v>0</v>
      </c>
      <c r="O278" s="74">
        <v>0</v>
      </c>
      <c r="P278" s="74">
        <v>0</v>
      </c>
      <c r="Q278" s="74">
        <v>0</v>
      </c>
      <c r="R278" s="74">
        <v>0</v>
      </c>
      <c r="S278" s="74">
        <v>24.1</v>
      </c>
      <c r="T278" s="74">
        <v>1.2</v>
      </c>
      <c r="U278" s="74">
        <v>0</v>
      </c>
      <c r="V278" s="74">
        <v>67.099999999999994</v>
      </c>
      <c r="W278" s="74">
        <v>0</v>
      </c>
      <c r="X278" s="74">
        <v>63</v>
      </c>
      <c r="Y278" s="74">
        <v>62</v>
      </c>
      <c r="Z278" s="74">
        <v>0</v>
      </c>
      <c r="AA278" s="74">
        <v>7.5</v>
      </c>
      <c r="AB278" s="74">
        <v>3</v>
      </c>
      <c r="AC278" s="74">
        <v>0.04</v>
      </c>
      <c r="AD278" s="74">
        <v>0.04</v>
      </c>
      <c r="AE278" s="74">
        <v>2.2999999999999998</v>
      </c>
      <c r="AF278" s="74">
        <v>6.8</v>
      </c>
      <c r="AG278" s="74">
        <v>4.5</v>
      </c>
      <c r="AH278" s="74">
        <v>0.24</v>
      </c>
      <c r="AI278" s="74">
        <v>0.89</v>
      </c>
      <c r="AJ278" s="74">
        <v>0</v>
      </c>
      <c r="AK278" s="74">
        <v>6.8</v>
      </c>
      <c r="AL278" s="74">
        <v>2.5</v>
      </c>
      <c r="AM278" s="74">
        <v>480</v>
      </c>
      <c r="AN278" s="74">
        <v>350</v>
      </c>
      <c r="AO278" s="74">
        <v>11</v>
      </c>
      <c r="AP278" s="74">
        <v>210</v>
      </c>
      <c r="AQ278" s="74">
        <v>34</v>
      </c>
      <c r="AR278" s="74">
        <v>0.5</v>
      </c>
      <c r="AS278" s="74">
        <v>1</v>
      </c>
      <c r="AT278" s="72"/>
      <c r="AU278" s="72"/>
      <c r="AV278" s="72"/>
    </row>
    <row r="279" spans="1:48" ht="15.6">
      <c r="A279" s="71">
        <v>824</v>
      </c>
      <c r="B279" s="72" t="s">
        <v>623</v>
      </c>
      <c r="C279" s="72" t="s">
        <v>218</v>
      </c>
      <c r="D279" s="72" t="s">
        <v>219</v>
      </c>
      <c r="E279" s="72" t="s">
        <v>220</v>
      </c>
      <c r="F279" s="74">
        <v>111</v>
      </c>
      <c r="G279" s="74">
        <v>470</v>
      </c>
      <c r="H279" s="74">
        <v>3</v>
      </c>
      <c r="I279" s="74">
        <v>0.7</v>
      </c>
      <c r="J279" s="74">
        <v>0.8</v>
      </c>
      <c r="K279" s="74">
        <v>0.9</v>
      </c>
      <c r="L279" s="74">
        <v>0</v>
      </c>
      <c r="M279" s="74">
        <v>0</v>
      </c>
      <c r="N279" s="74">
        <v>0</v>
      </c>
      <c r="O279" s="74">
        <v>0</v>
      </c>
      <c r="P279" s="74">
        <v>0</v>
      </c>
      <c r="Q279" s="74">
        <v>0</v>
      </c>
      <c r="R279" s="74">
        <v>0</v>
      </c>
      <c r="S279" s="74">
        <v>21.1</v>
      </c>
      <c r="T279" s="74">
        <v>0.9</v>
      </c>
      <c r="U279" s="74">
        <v>0</v>
      </c>
      <c r="V279" s="74">
        <v>73.5</v>
      </c>
      <c r="W279" s="74">
        <v>0</v>
      </c>
      <c r="X279" s="74">
        <v>41</v>
      </c>
      <c r="Y279" s="74">
        <v>15</v>
      </c>
      <c r="Z279" s="74">
        <v>0</v>
      </c>
      <c r="AA279" s="74">
        <v>4.2</v>
      </c>
      <c r="AB279" s="74">
        <v>0.42</v>
      </c>
      <c r="AC279" s="74">
        <v>0.13</v>
      </c>
      <c r="AD279" s="74">
        <v>0.12</v>
      </c>
      <c r="AE279" s="74">
        <v>3.9</v>
      </c>
      <c r="AF279" s="74">
        <v>8.1</v>
      </c>
      <c r="AG279" s="74">
        <v>4.2</v>
      </c>
      <c r="AH279" s="74">
        <v>0.28000000000000003</v>
      </c>
      <c r="AI279" s="74">
        <v>5.0999999999999996</v>
      </c>
      <c r="AJ279" s="74">
        <v>0</v>
      </c>
      <c r="AK279" s="74">
        <v>12</v>
      </c>
      <c r="AL279" s="74">
        <v>2.2999999999999998</v>
      </c>
      <c r="AM279" s="74">
        <v>350</v>
      </c>
      <c r="AN279" s="74">
        <v>340</v>
      </c>
      <c r="AO279" s="74">
        <v>78</v>
      </c>
      <c r="AP279" s="74">
        <v>250</v>
      </c>
      <c r="AQ279" s="74">
        <v>31</v>
      </c>
      <c r="AR279" s="74">
        <v>1.1000000000000001</v>
      </c>
      <c r="AS279" s="74">
        <v>1.4</v>
      </c>
      <c r="AT279" s="72"/>
      <c r="AU279" s="72"/>
      <c r="AV279" s="72"/>
    </row>
    <row r="280" spans="1:48" ht="15.6">
      <c r="A280" s="71">
        <v>823</v>
      </c>
      <c r="B280" s="72" t="s">
        <v>624</v>
      </c>
      <c r="C280" s="72" t="s">
        <v>218</v>
      </c>
      <c r="D280" s="72" t="s">
        <v>219</v>
      </c>
      <c r="E280" s="72" t="s">
        <v>220</v>
      </c>
      <c r="F280" s="74">
        <v>105</v>
      </c>
      <c r="G280" s="74">
        <v>442</v>
      </c>
      <c r="H280" s="74">
        <v>2.9</v>
      </c>
      <c r="I280" s="74">
        <v>0.7</v>
      </c>
      <c r="J280" s="74">
        <v>0.8</v>
      </c>
      <c r="K280" s="74">
        <v>0.9</v>
      </c>
      <c r="L280" s="74">
        <v>0</v>
      </c>
      <c r="M280" s="74">
        <v>0</v>
      </c>
      <c r="N280" s="74">
        <v>0</v>
      </c>
      <c r="O280" s="74">
        <v>0</v>
      </c>
      <c r="P280" s="74">
        <v>0</v>
      </c>
      <c r="Q280" s="74">
        <v>0</v>
      </c>
      <c r="R280" s="74">
        <v>0</v>
      </c>
      <c r="S280" s="74">
        <v>19.7</v>
      </c>
      <c r="T280" s="74">
        <v>0.2</v>
      </c>
      <c r="U280" s="74">
        <v>0</v>
      </c>
      <c r="V280" s="74">
        <v>75.599999999999994</v>
      </c>
      <c r="W280" s="74">
        <v>0</v>
      </c>
      <c r="X280" s="74">
        <v>36</v>
      </c>
      <c r="Y280" s="74">
        <v>15</v>
      </c>
      <c r="Z280" s="74">
        <v>0</v>
      </c>
      <c r="AA280" s="74">
        <v>4.0999999999999996</v>
      </c>
      <c r="AB280" s="74">
        <v>0.37</v>
      </c>
      <c r="AC280" s="74">
        <v>0.15</v>
      </c>
      <c r="AD280" s="74">
        <v>0.15</v>
      </c>
      <c r="AE280" s="74">
        <v>5</v>
      </c>
      <c r="AF280" s="74">
        <v>8.6999999999999993</v>
      </c>
      <c r="AG280" s="74">
        <v>3.7</v>
      </c>
      <c r="AH280" s="74">
        <v>0.36</v>
      </c>
      <c r="AI280" s="74">
        <v>5.7</v>
      </c>
      <c r="AJ280" s="74">
        <v>0</v>
      </c>
      <c r="AK280" s="74">
        <v>15</v>
      </c>
      <c r="AL280" s="74">
        <v>1.4</v>
      </c>
      <c r="AM280" s="74">
        <v>80</v>
      </c>
      <c r="AN280" s="74">
        <v>400</v>
      </c>
      <c r="AO280" s="74">
        <v>69</v>
      </c>
      <c r="AP280" s="74">
        <v>260</v>
      </c>
      <c r="AQ280" s="74">
        <v>33</v>
      </c>
      <c r="AR280" s="74">
        <v>1.2</v>
      </c>
      <c r="AS280" s="74">
        <v>1.2</v>
      </c>
      <c r="AT280" s="72"/>
      <c r="AU280" s="72"/>
      <c r="AV280" s="72"/>
    </row>
    <row r="281" spans="1:48" ht="15.6">
      <c r="A281" s="71">
        <v>825</v>
      </c>
      <c r="B281" s="72" t="s">
        <v>625</v>
      </c>
      <c r="C281" s="72" t="s">
        <v>218</v>
      </c>
      <c r="D281" s="72" t="s">
        <v>219</v>
      </c>
      <c r="E281" s="72" t="s">
        <v>220</v>
      </c>
      <c r="F281" s="74">
        <v>139</v>
      </c>
      <c r="G281" s="74">
        <v>584</v>
      </c>
      <c r="H281" s="74">
        <v>3.7</v>
      </c>
      <c r="I281" s="74">
        <v>0.9</v>
      </c>
      <c r="J281" s="74">
        <v>1</v>
      </c>
      <c r="K281" s="74">
        <v>1.1000000000000001</v>
      </c>
      <c r="L281" s="74">
        <v>0</v>
      </c>
      <c r="M281" s="74">
        <v>0</v>
      </c>
      <c r="N281" s="74">
        <v>0</v>
      </c>
      <c r="O281" s="74">
        <v>0</v>
      </c>
      <c r="P281" s="74">
        <v>0</v>
      </c>
      <c r="Q281" s="74">
        <v>0</v>
      </c>
      <c r="R281" s="74">
        <v>0</v>
      </c>
      <c r="S281" s="74">
        <v>26.3</v>
      </c>
      <c r="T281" s="74">
        <v>1.1000000000000001</v>
      </c>
      <c r="U281" s="74">
        <v>0</v>
      </c>
      <c r="V281" s="74">
        <v>67.5</v>
      </c>
      <c r="W281" s="74">
        <v>0</v>
      </c>
      <c r="X281" s="74">
        <v>48</v>
      </c>
      <c r="Y281" s="74">
        <v>21</v>
      </c>
      <c r="Z281" s="74">
        <v>0</v>
      </c>
      <c r="AA281" s="74">
        <v>3.5</v>
      </c>
      <c r="AB281" s="74">
        <v>0.18</v>
      </c>
      <c r="AC281" s="74">
        <v>0.14000000000000001</v>
      </c>
      <c r="AD281" s="74">
        <v>0.16</v>
      </c>
      <c r="AE281" s="74">
        <v>5.9</v>
      </c>
      <c r="AF281" s="74">
        <v>11</v>
      </c>
      <c r="AG281" s="74">
        <v>4.9000000000000004</v>
      </c>
      <c r="AH281" s="74">
        <v>0.34</v>
      </c>
      <c r="AI281" s="74">
        <v>6.4</v>
      </c>
      <c r="AJ281" s="74">
        <v>0</v>
      </c>
      <c r="AK281" s="74">
        <v>24</v>
      </c>
      <c r="AL281" s="74">
        <v>2.2999999999999998</v>
      </c>
      <c r="AM281" s="74">
        <v>450</v>
      </c>
      <c r="AN281" s="74">
        <v>470</v>
      </c>
      <c r="AO281" s="74">
        <v>61</v>
      </c>
      <c r="AP281" s="74">
        <v>290</v>
      </c>
      <c r="AQ281" s="74">
        <v>35</v>
      </c>
      <c r="AR281" s="74">
        <v>2.1</v>
      </c>
      <c r="AS281" s="74">
        <v>0.9</v>
      </c>
      <c r="AT281" s="72"/>
      <c r="AU281" s="72"/>
      <c r="AV281" s="72"/>
    </row>
    <row r="282" spans="1:48" ht="15.6">
      <c r="A282" s="71">
        <v>602</v>
      </c>
      <c r="B282" s="72" t="s">
        <v>626</v>
      </c>
      <c r="C282" s="72" t="s">
        <v>211</v>
      </c>
      <c r="D282" s="72" t="s">
        <v>229</v>
      </c>
      <c r="E282" s="72" t="s">
        <v>272</v>
      </c>
      <c r="F282" s="74">
        <v>14</v>
      </c>
      <c r="G282" s="74">
        <v>57</v>
      </c>
      <c r="H282" s="74">
        <v>0.1</v>
      </c>
      <c r="I282" s="74">
        <v>0</v>
      </c>
      <c r="J282" s="74">
        <v>0</v>
      </c>
      <c r="K282" s="74">
        <v>0.1</v>
      </c>
      <c r="L282" s="74">
        <v>0</v>
      </c>
      <c r="M282" s="74">
        <v>0</v>
      </c>
      <c r="N282" s="74">
        <v>0.9</v>
      </c>
      <c r="O282" s="74">
        <v>0.9</v>
      </c>
      <c r="P282" s="74">
        <v>0</v>
      </c>
      <c r="Q282" s="74">
        <v>0</v>
      </c>
      <c r="R282" s="74">
        <v>2.6</v>
      </c>
      <c r="S282" s="74">
        <v>1</v>
      </c>
      <c r="T282" s="74">
        <v>0</v>
      </c>
      <c r="U282" s="74">
        <v>0</v>
      </c>
      <c r="V282" s="74">
        <v>95</v>
      </c>
      <c r="W282" s="74">
        <v>0</v>
      </c>
      <c r="X282" s="74">
        <v>0</v>
      </c>
      <c r="Y282" s="74">
        <v>20</v>
      </c>
      <c r="Z282" s="74">
        <v>120</v>
      </c>
      <c r="AA282" s="74">
        <v>0</v>
      </c>
      <c r="AB282" s="74">
        <v>0</v>
      </c>
      <c r="AC282" s="74">
        <v>0.06</v>
      </c>
      <c r="AD282" s="74">
        <v>0.09</v>
      </c>
      <c r="AE282" s="74">
        <v>0.3</v>
      </c>
      <c r="AF282" s="74">
        <v>0.4</v>
      </c>
      <c r="AG282" s="74">
        <v>0.1</v>
      </c>
      <c r="AH282" s="74">
        <v>0.05</v>
      </c>
      <c r="AI282" s="74">
        <v>0</v>
      </c>
      <c r="AJ282" s="74">
        <v>2</v>
      </c>
      <c r="AK282" s="74">
        <v>14</v>
      </c>
      <c r="AL282" s="74">
        <v>0.37</v>
      </c>
      <c r="AM282" s="74">
        <v>4</v>
      </c>
      <c r="AN282" s="74">
        <v>170</v>
      </c>
      <c r="AO282" s="74">
        <v>30</v>
      </c>
      <c r="AP282" s="74">
        <v>23</v>
      </c>
      <c r="AQ282" s="74">
        <v>6</v>
      </c>
      <c r="AR282" s="74">
        <v>0.3</v>
      </c>
      <c r="AS282" s="74">
        <v>0.1</v>
      </c>
      <c r="AT282" s="72"/>
      <c r="AU282" s="72"/>
      <c r="AV282" s="72"/>
    </row>
    <row r="283" spans="1:48" ht="15.6">
      <c r="A283" s="71">
        <v>2120000010</v>
      </c>
      <c r="B283" s="72" t="s">
        <v>627</v>
      </c>
      <c r="C283" s="72" t="s">
        <v>275</v>
      </c>
      <c r="D283" s="72" t="s">
        <v>502</v>
      </c>
      <c r="E283" s="72" t="s">
        <v>503</v>
      </c>
      <c r="F283" s="74">
        <v>369</v>
      </c>
      <c r="G283" s="74">
        <v>1530</v>
      </c>
      <c r="H283" s="74">
        <v>33.799999999999997</v>
      </c>
      <c r="I283" s="74">
        <v>14.6</v>
      </c>
      <c r="J283" s="74">
        <v>13.9</v>
      </c>
      <c r="K283" s="74">
        <v>3.8</v>
      </c>
      <c r="L283" s="74">
        <v>2</v>
      </c>
      <c r="M283" s="74">
        <v>0</v>
      </c>
      <c r="N283" s="74">
        <v>0.2</v>
      </c>
      <c r="O283" s="74">
        <v>0</v>
      </c>
      <c r="P283" s="74">
        <v>0</v>
      </c>
      <c r="Q283" s="74">
        <v>0</v>
      </c>
      <c r="R283" s="74">
        <v>0</v>
      </c>
      <c r="S283" s="74">
        <v>16.100000000000001</v>
      </c>
      <c r="T283" s="74">
        <v>0.2</v>
      </c>
      <c r="U283" s="74">
        <v>0</v>
      </c>
      <c r="V283" s="74">
        <v>48.6</v>
      </c>
      <c r="W283" s="74">
        <v>0</v>
      </c>
      <c r="X283" s="74">
        <v>94</v>
      </c>
      <c r="Y283" s="74">
        <v>0</v>
      </c>
      <c r="Z283" s="74">
        <v>0</v>
      </c>
      <c r="AA283" s="74">
        <v>0</v>
      </c>
      <c r="AB283" s="74">
        <v>0.65</v>
      </c>
      <c r="AC283" s="74">
        <v>0.43</v>
      </c>
      <c r="AD283" s="74">
        <v>0.12</v>
      </c>
      <c r="AE283" s="74">
        <v>4.3</v>
      </c>
      <c r="AF283" s="74">
        <v>11.27</v>
      </c>
      <c r="AG283" s="74">
        <v>6.97</v>
      </c>
      <c r="AH283" s="74">
        <v>0.26</v>
      </c>
      <c r="AI283" s="74">
        <v>0.63</v>
      </c>
      <c r="AJ283" s="74">
        <v>0</v>
      </c>
      <c r="AK283" s="74">
        <v>4.5</v>
      </c>
      <c r="AL283" s="74">
        <v>0.7</v>
      </c>
      <c r="AM283" s="74">
        <v>71</v>
      </c>
      <c r="AN283" s="74">
        <v>450</v>
      </c>
      <c r="AO283" s="74">
        <v>26</v>
      </c>
      <c r="AP283" s="74">
        <v>130</v>
      </c>
      <c r="AQ283" s="74">
        <v>12</v>
      </c>
      <c r="AR283" s="74">
        <v>2.1</v>
      </c>
      <c r="AS283" s="74">
        <v>2.2000000000000002</v>
      </c>
      <c r="AT283" s="72"/>
      <c r="AU283" s="72"/>
      <c r="AV283" s="72"/>
    </row>
    <row r="284" spans="1:48" ht="15.6">
      <c r="A284" s="71">
        <v>912</v>
      </c>
      <c r="B284" s="72" t="s">
        <v>628</v>
      </c>
      <c r="C284" s="72" t="s">
        <v>218</v>
      </c>
      <c r="D284" s="72" t="s">
        <v>291</v>
      </c>
      <c r="E284" s="72" t="s">
        <v>629</v>
      </c>
      <c r="F284" s="74">
        <v>79</v>
      </c>
      <c r="G284" s="74">
        <v>336</v>
      </c>
      <c r="H284" s="74">
        <v>0.4</v>
      </c>
      <c r="I284" s="74">
        <v>0.1</v>
      </c>
      <c r="J284" s="74">
        <v>0.1</v>
      </c>
      <c r="K284" s="74">
        <v>0.1</v>
      </c>
      <c r="L284" s="74">
        <v>0</v>
      </c>
      <c r="M284" s="74">
        <v>0</v>
      </c>
      <c r="N284" s="74">
        <v>0</v>
      </c>
      <c r="O284" s="74">
        <v>0</v>
      </c>
      <c r="P284" s="74">
        <v>0</v>
      </c>
      <c r="Q284" s="74">
        <v>0</v>
      </c>
      <c r="R284" s="74">
        <v>0</v>
      </c>
      <c r="S284" s="74">
        <v>18.899999999999999</v>
      </c>
      <c r="T284" s="74">
        <v>0.5</v>
      </c>
      <c r="U284" s="74">
        <v>0</v>
      </c>
      <c r="V284" s="74">
        <v>78.599999999999994</v>
      </c>
      <c r="W284" s="74">
        <v>0</v>
      </c>
      <c r="X284" s="74">
        <v>76</v>
      </c>
      <c r="Y284" s="74">
        <v>9</v>
      </c>
      <c r="Z284" s="74">
        <v>0</v>
      </c>
      <c r="AA284" s="74">
        <v>0</v>
      </c>
      <c r="AB284" s="74">
        <v>0.94</v>
      </c>
      <c r="AC284" s="74">
        <v>0.04</v>
      </c>
      <c r="AD284" s="74">
        <v>0.03</v>
      </c>
      <c r="AE284" s="74">
        <v>1.1000000000000001</v>
      </c>
      <c r="AF284" s="74">
        <v>5.0999999999999996</v>
      </c>
      <c r="AG284" s="74">
        <v>4</v>
      </c>
      <c r="AH284" s="74">
        <v>0.06</v>
      </c>
      <c r="AI284" s="74">
        <v>1.2</v>
      </c>
      <c r="AJ284" s="74">
        <v>0</v>
      </c>
      <c r="AK284" s="74">
        <v>8.8000000000000007</v>
      </c>
      <c r="AL284" s="74">
        <v>1.4</v>
      </c>
      <c r="AM284" s="74">
        <v>200</v>
      </c>
      <c r="AN284" s="74">
        <v>320</v>
      </c>
      <c r="AO284" s="74">
        <v>8</v>
      </c>
      <c r="AP284" s="74">
        <v>270</v>
      </c>
      <c r="AQ284" s="74">
        <v>49</v>
      </c>
      <c r="AR284" s="74">
        <v>0.1</v>
      </c>
      <c r="AS284" s="74">
        <v>1.7</v>
      </c>
      <c r="AT284" s="72"/>
      <c r="AU284" s="72"/>
      <c r="AV284" s="72"/>
    </row>
    <row r="285" spans="1:48" ht="15.6">
      <c r="A285" s="71">
        <v>913</v>
      </c>
      <c r="B285" s="72" t="s">
        <v>630</v>
      </c>
      <c r="C285" s="72" t="s">
        <v>218</v>
      </c>
      <c r="D285" s="72" t="s">
        <v>291</v>
      </c>
      <c r="E285" s="72" t="s">
        <v>629</v>
      </c>
      <c r="F285" s="74">
        <v>109</v>
      </c>
      <c r="G285" s="74">
        <v>461</v>
      </c>
      <c r="H285" s="74">
        <v>0.6</v>
      </c>
      <c r="I285" s="74">
        <v>0.1</v>
      </c>
      <c r="J285" s="74">
        <v>0.1</v>
      </c>
      <c r="K285" s="74">
        <v>0.1</v>
      </c>
      <c r="L285" s="74">
        <v>0</v>
      </c>
      <c r="M285" s="74">
        <v>0</v>
      </c>
      <c r="N285" s="74">
        <v>0</v>
      </c>
      <c r="O285" s="74">
        <v>0</v>
      </c>
      <c r="P285" s="74">
        <v>0</v>
      </c>
      <c r="Q285" s="74">
        <v>0</v>
      </c>
      <c r="R285" s="74">
        <v>0</v>
      </c>
      <c r="S285" s="74">
        <v>25.8</v>
      </c>
      <c r="T285" s="74">
        <v>1.3</v>
      </c>
      <c r="U285" s="74">
        <v>0</v>
      </c>
      <c r="V285" s="74">
        <v>70.8</v>
      </c>
      <c r="W285" s="74">
        <v>0</v>
      </c>
      <c r="X285" s="74">
        <v>110</v>
      </c>
      <c r="Y285" s="74">
        <v>12</v>
      </c>
      <c r="Z285" s="74">
        <v>0</v>
      </c>
      <c r="AA285" s="74">
        <v>0</v>
      </c>
      <c r="AB285" s="74">
        <v>1.4</v>
      </c>
      <c r="AC285" s="74">
        <v>0.05</v>
      </c>
      <c r="AD285" s="74">
        <v>0.04</v>
      </c>
      <c r="AE285" s="74">
        <v>1.4</v>
      </c>
      <c r="AF285" s="74">
        <v>6.9</v>
      </c>
      <c r="AG285" s="74">
        <v>5.5</v>
      </c>
      <c r="AH285" s="74">
        <v>7.0000000000000007E-2</v>
      </c>
      <c r="AI285" s="74">
        <v>1.4</v>
      </c>
      <c r="AJ285" s="74">
        <v>0</v>
      </c>
      <c r="AK285" s="74">
        <v>10</v>
      </c>
      <c r="AL285" s="74">
        <v>2.8</v>
      </c>
      <c r="AM285" s="74">
        <v>530</v>
      </c>
      <c r="AN285" s="74">
        <v>390</v>
      </c>
      <c r="AO285" s="74">
        <v>12</v>
      </c>
      <c r="AP285" s="74">
        <v>350</v>
      </c>
      <c r="AQ285" s="74">
        <v>64</v>
      </c>
      <c r="AR285" s="74">
        <v>0.1</v>
      </c>
      <c r="AS285" s="74">
        <v>2.5</v>
      </c>
      <c r="AT285" s="72"/>
      <c r="AU285" s="72"/>
      <c r="AV285" s="72"/>
    </row>
    <row r="286" spans="1:48" ht="15.6">
      <c r="A286" s="71">
        <v>508</v>
      </c>
      <c r="B286" s="72" t="s">
        <v>631</v>
      </c>
      <c r="C286" s="72" t="s">
        <v>240</v>
      </c>
      <c r="D286" s="72" t="s">
        <v>632</v>
      </c>
      <c r="E286" s="72" t="s">
        <v>633</v>
      </c>
      <c r="F286" s="74">
        <v>552</v>
      </c>
      <c r="G286" s="74">
        <v>2300</v>
      </c>
      <c r="H286" s="74">
        <v>33.9</v>
      </c>
      <c r="I286" s="74">
        <v>19.8</v>
      </c>
      <c r="J286" s="74">
        <v>10.1</v>
      </c>
      <c r="K286" s="74">
        <v>1</v>
      </c>
      <c r="L286" s="74">
        <v>1</v>
      </c>
      <c r="M286" s="74">
        <v>0.2</v>
      </c>
      <c r="N286" s="74">
        <v>53.1</v>
      </c>
      <c r="O286" s="74">
        <v>53.1</v>
      </c>
      <c r="P286" s="74">
        <v>0</v>
      </c>
      <c r="Q286" s="74">
        <v>0</v>
      </c>
      <c r="R286" s="74">
        <v>1.3</v>
      </c>
      <c r="S286" s="74">
        <v>8</v>
      </c>
      <c r="T286" s="74">
        <v>0.3</v>
      </c>
      <c r="U286" s="74">
        <v>0</v>
      </c>
      <c r="V286" s="74">
        <v>1.6</v>
      </c>
      <c r="W286" s="74">
        <v>0</v>
      </c>
      <c r="X286" s="74">
        <v>30</v>
      </c>
      <c r="Y286" s="74">
        <v>7</v>
      </c>
      <c r="Z286" s="74">
        <v>40</v>
      </c>
      <c r="AA286" s="74">
        <v>0</v>
      </c>
      <c r="AB286" s="74">
        <v>0.74</v>
      </c>
      <c r="AC286" s="74">
        <v>0.2</v>
      </c>
      <c r="AD286" s="74">
        <v>0.46</v>
      </c>
      <c r="AE286" s="74">
        <v>2</v>
      </c>
      <c r="AF286" s="74">
        <v>3.3</v>
      </c>
      <c r="AG286" s="74">
        <v>1.3</v>
      </c>
      <c r="AH286" s="74">
        <v>7.0000000000000007E-2</v>
      </c>
      <c r="AI286" s="74">
        <v>0.01</v>
      </c>
      <c r="AJ286" s="74">
        <v>0</v>
      </c>
      <c r="AK286" s="74">
        <v>10</v>
      </c>
      <c r="AL286" s="74">
        <v>2.06</v>
      </c>
      <c r="AM286" s="74">
        <v>120</v>
      </c>
      <c r="AN286" s="74">
        <v>420</v>
      </c>
      <c r="AO286" s="74">
        <v>190</v>
      </c>
      <c r="AP286" s="74">
        <v>230</v>
      </c>
      <c r="AQ286" s="74">
        <v>55</v>
      </c>
      <c r="AR286" s="74">
        <v>1.2</v>
      </c>
      <c r="AS286" s="74">
        <v>0.2</v>
      </c>
      <c r="AT286" s="72"/>
      <c r="AU286" s="72"/>
      <c r="AV286" s="72"/>
    </row>
    <row r="287" spans="1:48" ht="15.6">
      <c r="A287" s="71">
        <v>506</v>
      </c>
      <c r="B287" s="72" t="s">
        <v>634</v>
      </c>
      <c r="C287" s="72" t="s">
        <v>240</v>
      </c>
      <c r="D287" s="72" t="s">
        <v>632</v>
      </c>
      <c r="E287" s="72" t="s">
        <v>633</v>
      </c>
      <c r="F287" s="74">
        <v>502</v>
      </c>
      <c r="G287" s="74">
        <v>2090</v>
      </c>
      <c r="H287" s="74">
        <v>30.5</v>
      </c>
      <c r="I287" s="74">
        <v>19.3</v>
      </c>
      <c r="J287" s="74">
        <v>10.199999999999999</v>
      </c>
      <c r="K287" s="74">
        <v>1</v>
      </c>
      <c r="L287" s="74">
        <v>1</v>
      </c>
      <c r="M287" s="74">
        <v>0</v>
      </c>
      <c r="N287" s="74">
        <v>44</v>
      </c>
      <c r="O287" s="74">
        <v>44</v>
      </c>
      <c r="P287" s="74">
        <v>0</v>
      </c>
      <c r="Q287" s="74">
        <v>0</v>
      </c>
      <c r="R287" s="74">
        <v>15</v>
      </c>
      <c r="S287" s="74">
        <v>5.4</v>
      </c>
      <c r="T287" s="74">
        <v>0</v>
      </c>
      <c r="U287" s="74">
        <v>0</v>
      </c>
      <c r="V287" s="74">
        <v>3.8</v>
      </c>
      <c r="W287" s="74">
        <v>0</v>
      </c>
      <c r="X287" s="74">
        <v>0</v>
      </c>
      <c r="Y287" s="74">
        <v>6</v>
      </c>
      <c r="Z287" s="74">
        <v>38</v>
      </c>
      <c r="AA287" s="74">
        <v>0</v>
      </c>
      <c r="AB287" s="74">
        <v>0.5</v>
      </c>
      <c r="AC287" s="74">
        <v>0.06</v>
      </c>
      <c r="AD287" s="74">
        <v>0.1</v>
      </c>
      <c r="AE287" s="74">
        <v>0.5</v>
      </c>
      <c r="AF287" s="74">
        <v>1.3</v>
      </c>
      <c r="AG287" s="74">
        <v>0.8</v>
      </c>
      <c r="AH287" s="74">
        <v>0.05</v>
      </c>
      <c r="AI287" s="74">
        <v>0</v>
      </c>
      <c r="AJ287" s="74">
        <v>0</v>
      </c>
      <c r="AK287" s="74">
        <v>6</v>
      </c>
      <c r="AL287" s="74">
        <v>1.2</v>
      </c>
      <c r="AM287" s="74">
        <v>17</v>
      </c>
      <c r="AN287" s="74">
        <v>380</v>
      </c>
      <c r="AO287" s="74">
        <v>43</v>
      </c>
      <c r="AP287" s="74">
        <v>160</v>
      </c>
      <c r="AQ287" s="74">
        <v>110</v>
      </c>
      <c r="AR287" s="74">
        <v>2.9</v>
      </c>
      <c r="AS287" s="74">
        <v>2</v>
      </c>
      <c r="AT287" s="72"/>
      <c r="AU287" s="72"/>
      <c r="AV287" s="72"/>
    </row>
    <row r="288" spans="1:48" ht="15.6">
      <c r="A288" s="71">
        <v>507</v>
      </c>
      <c r="B288" s="72" t="s">
        <v>635</v>
      </c>
      <c r="C288" s="72" t="s">
        <v>240</v>
      </c>
      <c r="D288" s="72" t="s">
        <v>632</v>
      </c>
      <c r="E288" s="72" t="s">
        <v>633</v>
      </c>
      <c r="F288" s="74">
        <v>469</v>
      </c>
      <c r="G288" s="74">
        <v>1970</v>
      </c>
      <c r="H288" s="74">
        <v>20.3</v>
      </c>
      <c r="I288" s="74">
        <v>12.8</v>
      </c>
      <c r="J288" s="74">
        <v>6.8</v>
      </c>
      <c r="K288" s="74">
        <v>0.7</v>
      </c>
      <c r="L288" s="74">
        <v>0.7</v>
      </c>
      <c r="M288" s="74">
        <v>0</v>
      </c>
      <c r="N288" s="74">
        <v>63.8</v>
      </c>
      <c r="O288" s="74">
        <v>60.5</v>
      </c>
      <c r="P288" s="74">
        <v>0</v>
      </c>
      <c r="Q288" s="74">
        <v>3.3</v>
      </c>
      <c r="R288" s="74">
        <v>7.3</v>
      </c>
      <c r="S288" s="74">
        <v>4.2</v>
      </c>
      <c r="T288" s="74">
        <v>0</v>
      </c>
      <c r="U288" s="74">
        <v>0</v>
      </c>
      <c r="V288" s="74">
        <v>2.1</v>
      </c>
      <c r="W288" s="74">
        <v>0</v>
      </c>
      <c r="X288" s="74">
        <v>0</v>
      </c>
      <c r="Y288" s="74">
        <v>7</v>
      </c>
      <c r="Z288" s="74">
        <v>39</v>
      </c>
      <c r="AA288" s="74">
        <v>0</v>
      </c>
      <c r="AB288" s="74">
        <v>0.18</v>
      </c>
      <c r="AC288" s="74">
        <v>0.27</v>
      </c>
      <c r="AD288" s="74">
        <v>0.2</v>
      </c>
      <c r="AE288" s="74">
        <v>2.1</v>
      </c>
      <c r="AF288" s="74">
        <v>3</v>
      </c>
      <c r="AG288" s="74">
        <v>0.9</v>
      </c>
      <c r="AH288" s="74">
        <v>0.02</v>
      </c>
      <c r="AI288" s="74">
        <v>0</v>
      </c>
      <c r="AJ288" s="74">
        <v>0</v>
      </c>
      <c r="AK288" s="74">
        <v>10</v>
      </c>
      <c r="AL288" s="74">
        <v>2.2999999999999998</v>
      </c>
      <c r="AM288" s="74">
        <v>11</v>
      </c>
      <c r="AN288" s="74">
        <v>390</v>
      </c>
      <c r="AO288" s="74">
        <v>42</v>
      </c>
      <c r="AP288" s="74">
        <v>150</v>
      </c>
      <c r="AQ288" s="74">
        <v>100</v>
      </c>
      <c r="AR288" s="74">
        <v>2.2000000000000002</v>
      </c>
      <c r="AS288" s="74">
        <v>1.1000000000000001</v>
      </c>
      <c r="AT288" s="72"/>
      <c r="AU288" s="72"/>
      <c r="AV288" s="72"/>
    </row>
    <row r="289" spans="1:48" ht="15.6">
      <c r="A289" s="71">
        <v>1900000094</v>
      </c>
      <c r="B289" s="72" t="s">
        <v>636</v>
      </c>
      <c r="C289" s="72" t="s">
        <v>240</v>
      </c>
      <c r="D289" s="72" t="s">
        <v>632</v>
      </c>
      <c r="E289" s="72" t="s">
        <v>633</v>
      </c>
      <c r="F289" s="74">
        <v>530</v>
      </c>
      <c r="G289" s="74">
        <v>2210</v>
      </c>
      <c r="H289" s="74">
        <v>31.7</v>
      </c>
      <c r="I289" s="74">
        <v>19.899999999999999</v>
      </c>
      <c r="J289" s="74">
        <v>10.8</v>
      </c>
      <c r="K289" s="74">
        <v>1.1000000000000001</v>
      </c>
      <c r="L289" s="74">
        <v>0.9</v>
      </c>
      <c r="M289" s="74">
        <v>0.1</v>
      </c>
      <c r="N289" s="74">
        <v>52.6</v>
      </c>
      <c r="O289" s="74">
        <v>49</v>
      </c>
      <c r="P289" s="74">
        <v>0</v>
      </c>
      <c r="Q289" s="74">
        <v>2.7</v>
      </c>
      <c r="R289" s="74">
        <v>7.2</v>
      </c>
      <c r="S289" s="74">
        <v>5.2</v>
      </c>
      <c r="T289" s="74">
        <v>0</v>
      </c>
      <c r="U289" s="74">
        <v>0</v>
      </c>
      <c r="V289" s="74">
        <v>0.9</v>
      </c>
      <c r="W289" s="74">
        <v>0</v>
      </c>
      <c r="X289" s="74">
        <v>21</v>
      </c>
      <c r="Y289" s="74">
        <v>19</v>
      </c>
      <c r="Z289" s="74">
        <v>38</v>
      </c>
      <c r="AA289" s="74">
        <v>1.4</v>
      </c>
      <c r="AB289" s="74">
        <v>1.3</v>
      </c>
      <c r="AC289" s="74">
        <v>0.09</v>
      </c>
      <c r="AD289" s="74">
        <v>0.13</v>
      </c>
      <c r="AE289" s="74">
        <v>0.65</v>
      </c>
      <c r="AF289" s="74">
        <v>1.45</v>
      </c>
      <c r="AG289" s="74">
        <v>0.8</v>
      </c>
      <c r="AH289" s="74">
        <v>0.05</v>
      </c>
      <c r="AI289" s="74">
        <v>0</v>
      </c>
      <c r="AJ289" s="74"/>
      <c r="AK289" s="74">
        <v>9.5</v>
      </c>
      <c r="AL289" s="74">
        <v>0.98099999999999998</v>
      </c>
      <c r="AM289" s="74">
        <v>12</v>
      </c>
      <c r="AN289" s="74">
        <v>630</v>
      </c>
      <c r="AO289" s="74">
        <v>47</v>
      </c>
      <c r="AP289" s="74">
        <v>160</v>
      </c>
      <c r="AQ289" s="74">
        <v>130</v>
      </c>
      <c r="AR289" s="74">
        <v>5.3</v>
      </c>
      <c r="AS289" s="74">
        <v>2</v>
      </c>
      <c r="AT289" s="72">
        <v>5</v>
      </c>
      <c r="AU289" s="72">
        <v>1.2</v>
      </c>
      <c r="AV289" s="72"/>
    </row>
    <row r="290" spans="1:48" ht="15.6">
      <c r="A290" s="71">
        <v>70500004</v>
      </c>
      <c r="B290" s="72" t="s">
        <v>637</v>
      </c>
      <c r="C290" s="72" t="s">
        <v>275</v>
      </c>
      <c r="D290" s="72" t="s">
        <v>276</v>
      </c>
      <c r="E290" s="72" t="s">
        <v>277</v>
      </c>
      <c r="F290" s="74">
        <v>476</v>
      </c>
      <c r="G290" s="74">
        <v>1970</v>
      </c>
      <c r="H290" s="74">
        <v>44.1</v>
      </c>
      <c r="I290" s="74">
        <v>15.2</v>
      </c>
      <c r="J290" s="74">
        <v>17.399999999999999</v>
      </c>
      <c r="K290" s="74">
        <v>5.0999999999999996</v>
      </c>
      <c r="L290" s="74">
        <v>4.3499999999999996</v>
      </c>
      <c r="M290" s="74">
        <v>0.2</v>
      </c>
      <c r="N290" s="74">
        <v>0</v>
      </c>
      <c r="O290" s="74">
        <v>0</v>
      </c>
      <c r="P290" s="74">
        <v>0</v>
      </c>
      <c r="Q290" s="74">
        <v>0</v>
      </c>
      <c r="R290" s="74">
        <v>0</v>
      </c>
      <c r="S290" s="74">
        <v>20</v>
      </c>
      <c r="T290" s="74">
        <v>6.2</v>
      </c>
      <c r="U290" s="74">
        <v>0</v>
      </c>
      <c r="V290" s="74">
        <v>27.8</v>
      </c>
      <c r="W290" s="74">
        <v>0</v>
      </c>
      <c r="X290" s="74">
        <v>91</v>
      </c>
      <c r="Y290" s="74">
        <v>0</v>
      </c>
      <c r="Z290" s="74">
        <v>0</v>
      </c>
      <c r="AA290" s="74">
        <v>0</v>
      </c>
      <c r="AB290" s="74">
        <v>0.3</v>
      </c>
      <c r="AC290" s="74">
        <v>0.54</v>
      </c>
      <c r="AD290" s="74">
        <v>0.2</v>
      </c>
      <c r="AE290" s="74">
        <v>4.5</v>
      </c>
      <c r="AF290" s="74">
        <v>7.75</v>
      </c>
      <c r="AG290" s="74">
        <v>3.25</v>
      </c>
      <c r="AH290" s="74">
        <v>0.33</v>
      </c>
      <c r="AI290" s="74">
        <v>1.75</v>
      </c>
      <c r="AJ290" s="74">
        <v>0</v>
      </c>
      <c r="AK290" s="74">
        <v>1</v>
      </c>
      <c r="AL290" s="74">
        <v>8.6</v>
      </c>
      <c r="AM290" s="74">
        <v>2470</v>
      </c>
      <c r="AN290" s="74">
        <v>290</v>
      </c>
      <c r="AO290" s="74">
        <v>27</v>
      </c>
      <c r="AP290" s="74">
        <v>240</v>
      </c>
      <c r="AQ290" s="74">
        <v>21</v>
      </c>
      <c r="AR290" s="74">
        <v>2.6</v>
      </c>
      <c r="AS290" s="74">
        <v>3.1</v>
      </c>
      <c r="AT290" s="72"/>
      <c r="AU290" s="72">
        <v>13</v>
      </c>
      <c r="AV290" s="72"/>
    </row>
    <row r="291" spans="1:48" ht="15.6">
      <c r="A291" s="71">
        <v>342</v>
      </c>
      <c r="B291" s="72" t="s">
        <v>638</v>
      </c>
      <c r="C291" s="72" t="s">
        <v>275</v>
      </c>
      <c r="D291" s="72" t="s">
        <v>276</v>
      </c>
      <c r="E291" s="72" t="s">
        <v>277</v>
      </c>
      <c r="F291" s="74">
        <v>544</v>
      </c>
      <c r="G291" s="74">
        <v>2250</v>
      </c>
      <c r="H291" s="74">
        <v>53.6</v>
      </c>
      <c r="I291" s="74">
        <v>18.5</v>
      </c>
      <c r="J291" s="74">
        <v>21.2</v>
      </c>
      <c r="K291" s="74">
        <v>6.2</v>
      </c>
      <c r="L291" s="74">
        <v>5.3</v>
      </c>
      <c r="M291" s="74">
        <v>0.2</v>
      </c>
      <c r="N291" s="74">
        <v>0</v>
      </c>
      <c r="O291" s="74">
        <v>0</v>
      </c>
      <c r="P291" s="74">
        <v>0</v>
      </c>
      <c r="Q291" s="74">
        <v>0</v>
      </c>
      <c r="R291" s="74">
        <v>0</v>
      </c>
      <c r="S291" s="74">
        <v>15.4</v>
      </c>
      <c r="T291" s="74">
        <v>6.6</v>
      </c>
      <c r="U291" s="74">
        <v>0</v>
      </c>
      <c r="V291" s="74">
        <v>23</v>
      </c>
      <c r="W291" s="74">
        <v>0</v>
      </c>
      <c r="X291" s="74">
        <v>96</v>
      </c>
      <c r="Y291" s="74">
        <v>0</v>
      </c>
      <c r="Z291" s="74">
        <v>0</v>
      </c>
      <c r="AA291" s="74">
        <v>0</v>
      </c>
      <c r="AB291" s="74">
        <v>0.2</v>
      </c>
      <c r="AC291" s="74">
        <v>0.38</v>
      </c>
      <c r="AD291" s="74">
        <v>0.19</v>
      </c>
      <c r="AE291" s="74">
        <v>4</v>
      </c>
      <c r="AF291" s="74">
        <v>9.1999999999999993</v>
      </c>
      <c r="AG291" s="74">
        <v>5.2</v>
      </c>
      <c r="AH291" s="74">
        <v>0.27</v>
      </c>
      <c r="AI291" s="74">
        <v>1.7</v>
      </c>
      <c r="AJ291" s="74">
        <v>0</v>
      </c>
      <c r="AK291" s="74">
        <v>1</v>
      </c>
      <c r="AL291" s="74">
        <v>7.7</v>
      </c>
      <c r="AM291" s="74">
        <v>2630</v>
      </c>
      <c r="AN291" s="74">
        <v>370</v>
      </c>
      <c r="AO291" s="74">
        <v>23</v>
      </c>
      <c r="AP291" s="74">
        <v>200</v>
      </c>
      <c r="AQ291" s="74">
        <v>21</v>
      </c>
      <c r="AR291" s="74">
        <v>2.5</v>
      </c>
      <c r="AS291" s="74">
        <v>3.1</v>
      </c>
      <c r="AT291" s="72"/>
      <c r="AU291" s="72">
        <v>13</v>
      </c>
      <c r="AV291" s="72"/>
    </row>
    <row r="292" spans="1:48" ht="15.6">
      <c r="A292" s="71">
        <v>343</v>
      </c>
      <c r="B292" s="72" t="s">
        <v>639</v>
      </c>
      <c r="C292" s="72" t="s">
        <v>275</v>
      </c>
      <c r="D292" s="72" t="s">
        <v>276</v>
      </c>
      <c r="E292" s="72" t="s">
        <v>277</v>
      </c>
      <c r="F292" s="74">
        <v>334</v>
      </c>
      <c r="G292" s="74">
        <v>1390</v>
      </c>
      <c r="H292" s="74">
        <v>26.1</v>
      </c>
      <c r="I292" s="74">
        <v>9</v>
      </c>
      <c r="J292" s="74">
        <v>10.3</v>
      </c>
      <c r="K292" s="74">
        <v>3</v>
      </c>
      <c r="L292" s="74">
        <v>2.6</v>
      </c>
      <c r="M292" s="74">
        <v>0.1</v>
      </c>
      <c r="N292" s="74">
        <v>0</v>
      </c>
      <c r="O292" s="74">
        <v>0</v>
      </c>
      <c r="P292" s="74">
        <v>0</v>
      </c>
      <c r="Q292" s="74">
        <v>0</v>
      </c>
      <c r="R292" s="74">
        <v>0</v>
      </c>
      <c r="S292" s="74">
        <v>24.8</v>
      </c>
      <c r="T292" s="74">
        <v>5.0999999999999996</v>
      </c>
      <c r="U292" s="74">
        <v>0</v>
      </c>
      <c r="V292" s="74">
        <v>41.1</v>
      </c>
      <c r="W292" s="74">
        <v>0</v>
      </c>
      <c r="X292" s="74">
        <v>85</v>
      </c>
      <c r="Y292" s="74">
        <v>0</v>
      </c>
      <c r="Z292" s="74">
        <v>0</v>
      </c>
      <c r="AA292" s="74">
        <v>0</v>
      </c>
      <c r="AB292" s="74">
        <v>0.4</v>
      </c>
      <c r="AC292" s="74">
        <v>0.55000000000000004</v>
      </c>
      <c r="AD292" s="74">
        <v>0.2</v>
      </c>
      <c r="AE292" s="74">
        <v>4</v>
      </c>
      <c r="AF292" s="74">
        <v>5.4</v>
      </c>
      <c r="AG292" s="74">
        <v>1.4</v>
      </c>
      <c r="AH292" s="74">
        <v>0.3</v>
      </c>
      <c r="AI292" s="74">
        <v>1.3</v>
      </c>
      <c r="AJ292" s="74">
        <v>0</v>
      </c>
      <c r="AK292" s="74">
        <v>0.7</v>
      </c>
      <c r="AL292" s="74">
        <v>8</v>
      </c>
      <c r="AM292" s="74">
        <v>2060</v>
      </c>
      <c r="AN292" s="74">
        <v>190</v>
      </c>
      <c r="AO292" s="74">
        <v>32</v>
      </c>
      <c r="AP292" s="74">
        <v>280</v>
      </c>
      <c r="AQ292" s="74">
        <v>22</v>
      </c>
      <c r="AR292" s="74">
        <v>2.8</v>
      </c>
      <c r="AS292" s="74">
        <v>3.3</v>
      </c>
      <c r="AT292" s="72"/>
      <c r="AU292" s="72"/>
      <c r="AV292" s="72"/>
    </row>
    <row r="293" spans="1:48" ht="15.6">
      <c r="A293" s="71">
        <v>341</v>
      </c>
      <c r="B293" s="72" t="s">
        <v>640</v>
      </c>
      <c r="C293" s="72" t="s">
        <v>275</v>
      </c>
      <c r="D293" s="72" t="s">
        <v>276</v>
      </c>
      <c r="E293" s="72" t="s">
        <v>277</v>
      </c>
      <c r="F293" s="74">
        <v>409</v>
      </c>
      <c r="G293" s="74">
        <v>1690</v>
      </c>
      <c r="H293" s="74">
        <v>34.5</v>
      </c>
      <c r="I293" s="74">
        <v>11.9</v>
      </c>
      <c r="J293" s="74">
        <v>13.6</v>
      </c>
      <c r="K293" s="74">
        <v>4</v>
      </c>
      <c r="L293" s="74">
        <v>3.4</v>
      </c>
      <c r="M293" s="74">
        <v>0.1</v>
      </c>
      <c r="N293" s="74">
        <v>0</v>
      </c>
      <c r="O293" s="74">
        <v>0</v>
      </c>
      <c r="P293" s="74">
        <v>0</v>
      </c>
      <c r="Q293" s="74">
        <v>0</v>
      </c>
      <c r="R293" s="74">
        <v>0</v>
      </c>
      <c r="S293" s="74">
        <v>24.5</v>
      </c>
      <c r="T293" s="74">
        <v>5.8</v>
      </c>
      <c r="U293" s="74">
        <v>0</v>
      </c>
      <c r="V293" s="74">
        <v>32.5</v>
      </c>
      <c r="W293" s="74">
        <v>0</v>
      </c>
      <c r="X293" s="74">
        <v>85</v>
      </c>
      <c r="Y293" s="74">
        <v>0</v>
      </c>
      <c r="Z293" s="74">
        <v>0</v>
      </c>
      <c r="AA293" s="74">
        <v>0</v>
      </c>
      <c r="AB293" s="74">
        <v>0.4</v>
      </c>
      <c r="AC293" s="74">
        <v>0.69</v>
      </c>
      <c r="AD293" s="74">
        <v>0.2</v>
      </c>
      <c r="AE293" s="74">
        <v>5</v>
      </c>
      <c r="AF293" s="74">
        <v>6.3</v>
      </c>
      <c r="AG293" s="74">
        <v>1.3</v>
      </c>
      <c r="AH293" s="74">
        <v>0.38</v>
      </c>
      <c r="AI293" s="74">
        <v>1.8</v>
      </c>
      <c r="AJ293" s="74">
        <v>0</v>
      </c>
      <c r="AK293" s="74">
        <v>1</v>
      </c>
      <c r="AL293" s="74">
        <v>9.5</v>
      </c>
      <c r="AM293" s="74">
        <v>2300</v>
      </c>
      <c r="AN293" s="74">
        <v>210</v>
      </c>
      <c r="AO293" s="74">
        <v>30</v>
      </c>
      <c r="AP293" s="74">
        <v>280</v>
      </c>
      <c r="AQ293" s="74">
        <v>21</v>
      </c>
      <c r="AR293" s="74">
        <v>2.7</v>
      </c>
      <c r="AS293" s="74">
        <v>3.1</v>
      </c>
      <c r="AT293" s="72"/>
      <c r="AU293" s="72">
        <v>13</v>
      </c>
      <c r="AV293" s="72"/>
    </row>
    <row r="294" spans="1:48" ht="15.6">
      <c r="A294" s="71">
        <v>344</v>
      </c>
      <c r="B294" s="72" t="s">
        <v>641</v>
      </c>
      <c r="C294" s="72" t="s">
        <v>275</v>
      </c>
      <c r="D294" s="72" t="s">
        <v>276</v>
      </c>
      <c r="E294" s="72" t="s">
        <v>277</v>
      </c>
      <c r="F294" s="74">
        <v>343</v>
      </c>
      <c r="G294" s="74">
        <v>1430</v>
      </c>
      <c r="H294" s="74">
        <v>24.1</v>
      </c>
      <c r="I294" s="74">
        <v>8.3000000000000007</v>
      </c>
      <c r="J294" s="74">
        <v>9.5</v>
      </c>
      <c r="K294" s="74">
        <v>2.8</v>
      </c>
      <c r="L294" s="74">
        <v>2.4</v>
      </c>
      <c r="M294" s="74">
        <v>0.1</v>
      </c>
      <c r="N294" s="74">
        <v>0</v>
      </c>
      <c r="O294" s="74">
        <v>0</v>
      </c>
      <c r="P294" s="74">
        <v>0</v>
      </c>
      <c r="Q294" s="74">
        <v>0</v>
      </c>
      <c r="R294" s="74">
        <v>0</v>
      </c>
      <c r="S294" s="74">
        <v>31.6</v>
      </c>
      <c r="T294" s="74">
        <v>6.8</v>
      </c>
      <c r="U294" s="74">
        <v>0</v>
      </c>
      <c r="V294" s="74">
        <v>33</v>
      </c>
      <c r="W294" s="74">
        <v>0</v>
      </c>
      <c r="X294" s="74">
        <v>84</v>
      </c>
      <c r="Y294" s="74">
        <v>0</v>
      </c>
      <c r="Z294" s="74">
        <v>0</v>
      </c>
      <c r="AA294" s="74">
        <v>0</v>
      </c>
      <c r="AB294" s="74">
        <v>0.4</v>
      </c>
      <c r="AC294" s="74">
        <v>0.68</v>
      </c>
      <c r="AD294" s="74">
        <v>0.24</v>
      </c>
      <c r="AE294" s="74">
        <v>5.6</v>
      </c>
      <c r="AF294" s="74">
        <v>7.3</v>
      </c>
      <c r="AG294" s="74">
        <v>1.7</v>
      </c>
      <c r="AH294" s="74">
        <v>0.38</v>
      </c>
      <c r="AI294" s="74">
        <v>2.4</v>
      </c>
      <c r="AJ294" s="74">
        <v>0</v>
      </c>
      <c r="AK294" s="74">
        <v>1.1000000000000001</v>
      </c>
      <c r="AL294" s="74">
        <v>11.2</v>
      </c>
      <c r="AM294" s="74">
        <v>2720</v>
      </c>
      <c r="AN294" s="74">
        <v>240</v>
      </c>
      <c r="AO294" s="74">
        <v>39</v>
      </c>
      <c r="AP294" s="74">
        <v>350</v>
      </c>
      <c r="AQ294" s="74">
        <v>28</v>
      </c>
      <c r="AR294" s="74">
        <v>3.2</v>
      </c>
      <c r="AS294" s="74">
        <v>3.7</v>
      </c>
      <c r="AT294" s="72"/>
      <c r="AU294" s="72"/>
      <c r="AV294" s="72"/>
    </row>
    <row r="295" spans="1:48" ht="15.6">
      <c r="A295" s="71">
        <v>346</v>
      </c>
      <c r="B295" s="72" t="s">
        <v>642</v>
      </c>
      <c r="C295" s="72" t="s">
        <v>275</v>
      </c>
      <c r="D295" s="72" t="s">
        <v>276</v>
      </c>
      <c r="E295" s="72" t="s">
        <v>277</v>
      </c>
      <c r="F295" s="74">
        <v>263</v>
      </c>
      <c r="G295" s="74">
        <v>1090</v>
      </c>
      <c r="H295" s="74">
        <v>24.2</v>
      </c>
      <c r="I295" s="74">
        <v>9.4</v>
      </c>
      <c r="J295" s="74">
        <v>10.9</v>
      </c>
      <c r="K295" s="74">
        <v>2</v>
      </c>
      <c r="L295" s="74">
        <v>1.6</v>
      </c>
      <c r="M295" s="74">
        <v>0.1</v>
      </c>
      <c r="N295" s="74">
        <v>0</v>
      </c>
      <c r="O295" s="74">
        <v>0</v>
      </c>
      <c r="P295" s="74">
        <v>0</v>
      </c>
      <c r="Q295" s="74">
        <v>0</v>
      </c>
      <c r="R295" s="74">
        <v>0</v>
      </c>
      <c r="S295" s="74">
        <v>11.2</v>
      </c>
      <c r="T295" s="74">
        <v>2.5</v>
      </c>
      <c r="U295" s="74">
        <v>0</v>
      </c>
      <c r="V295" s="74">
        <v>61.9</v>
      </c>
      <c r="W295" s="74">
        <v>0</v>
      </c>
      <c r="X295" s="74">
        <v>111</v>
      </c>
      <c r="Y295" s="74">
        <v>10</v>
      </c>
      <c r="Z295" s="74">
        <v>0</v>
      </c>
      <c r="AA295" s="74">
        <v>0.8</v>
      </c>
      <c r="AB295" s="74">
        <v>0.2</v>
      </c>
      <c r="AC295" s="74">
        <v>0.08</v>
      </c>
      <c r="AD295" s="74">
        <v>0.1</v>
      </c>
      <c r="AE295" s="74">
        <v>0.8</v>
      </c>
      <c r="AF295" s="74">
        <v>3</v>
      </c>
      <c r="AG295" s="74">
        <v>2.2000000000000002</v>
      </c>
      <c r="AH295" s="74">
        <v>0.03</v>
      </c>
      <c r="AI295" s="74">
        <v>0.2</v>
      </c>
      <c r="AJ295" s="74">
        <v>0</v>
      </c>
      <c r="AK295" s="74">
        <v>3.2</v>
      </c>
      <c r="AL295" s="74">
        <v>2.7</v>
      </c>
      <c r="AM295" s="74">
        <v>1000</v>
      </c>
      <c r="AN295" s="74">
        <v>170</v>
      </c>
      <c r="AO295" s="74">
        <v>43</v>
      </c>
      <c r="AP295" s="74">
        <v>70</v>
      </c>
      <c r="AQ295" s="74">
        <v>19</v>
      </c>
      <c r="AR295" s="74">
        <v>14</v>
      </c>
      <c r="AS295" s="74">
        <v>1.3</v>
      </c>
      <c r="AT295" s="72"/>
      <c r="AU295" s="72"/>
      <c r="AV295" s="72"/>
    </row>
    <row r="296" spans="1:48" ht="15.6">
      <c r="A296" s="71">
        <v>345</v>
      </c>
      <c r="B296" s="72" t="s">
        <v>643</v>
      </c>
      <c r="C296" s="72" t="s">
        <v>275</v>
      </c>
      <c r="D296" s="72" t="s">
        <v>276</v>
      </c>
      <c r="E296" s="72" t="s">
        <v>277</v>
      </c>
      <c r="F296" s="74">
        <v>328</v>
      </c>
      <c r="G296" s="74">
        <v>1360</v>
      </c>
      <c r="H296" s="74">
        <v>31.6</v>
      </c>
      <c r="I296" s="74">
        <v>12.3</v>
      </c>
      <c r="J296" s="74">
        <v>14.2</v>
      </c>
      <c r="K296" s="74">
        <v>2.6</v>
      </c>
      <c r="L296" s="74">
        <v>2.1</v>
      </c>
      <c r="M296" s="74">
        <v>0.1</v>
      </c>
      <c r="N296" s="74">
        <v>0</v>
      </c>
      <c r="O296" s="74">
        <v>0</v>
      </c>
      <c r="P296" s="74">
        <v>0</v>
      </c>
      <c r="Q296" s="74">
        <v>0</v>
      </c>
      <c r="R296" s="74">
        <v>0</v>
      </c>
      <c r="S296" s="74">
        <v>11</v>
      </c>
      <c r="T296" s="74">
        <v>2.8</v>
      </c>
      <c r="U296" s="74">
        <v>0</v>
      </c>
      <c r="V296" s="74">
        <v>54.1</v>
      </c>
      <c r="W296" s="74">
        <v>0</v>
      </c>
      <c r="X296" s="74">
        <v>110</v>
      </c>
      <c r="Y296" s="74">
        <v>12</v>
      </c>
      <c r="Z296" s="74">
        <v>0</v>
      </c>
      <c r="AA296" s="74">
        <v>0.9</v>
      </c>
      <c r="AB296" s="74">
        <v>0.15</v>
      </c>
      <c r="AC296" s="74">
        <v>0.1</v>
      </c>
      <c r="AD296" s="74">
        <v>0.1</v>
      </c>
      <c r="AE296" s="74">
        <v>1</v>
      </c>
      <c r="AF296" s="74">
        <v>3.1</v>
      </c>
      <c r="AG296" s="74">
        <v>2.1</v>
      </c>
      <c r="AH296" s="74">
        <v>0.04</v>
      </c>
      <c r="AI296" s="74">
        <v>0.3</v>
      </c>
      <c r="AJ296" s="74">
        <v>0</v>
      </c>
      <c r="AK296" s="74">
        <v>4.5999999999999996</v>
      </c>
      <c r="AL296" s="74">
        <v>3.2</v>
      </c>
      <c r="AM296" s="74">
        <v>1100</v>
      </c>
      <c r="AN296" s="74">
        <v>190</v>
      </c>
      <c r="AO296" s="74">
        <v>40</v>
      </c>
      <c r="AP296" s="74">
        <v>70</v>
      </c>
      <c r="AQ296" s="74">
        <v>18</v>
      </c>
      <c r="AR296" s="74">
        <v>14</v>
      </c>
      <c r="AS296" s="74">
        <v>1.2</v>
      </c>
      <c r="AT296" s="72"/>
      <c r="AU296" s="72">
        <v>13</v>
      </c>
      <c r="AV296" s="72"/>
    </row>
    <row r="297" spans="1:48" ht="15.6">
      <c r="A297" s="71">
        <v>1196</v>
      </c>
      <c r="B297" s="72" t="s">
        <v>644</v>
      </c>
      <c r="C297" s="72" t="s">
        <v>211</v>
      </c>
      <c r="D297" s="72" t="s">
        <v>215</v>
      </c>
      <c r="E297" s="72" t="s">
        <v>216</v>
      </c>
      <c r="F297" s="74">
        <v>19</v>
      </c>
      <c r="G297" s="74">
        <v>80</v>
      </c>
      <c r="H297" s="74">
        <v>0.1</v>
      </c>
      <c r="I297" s="74">
        <v>0</v>
      </c>
      <c r="J297" s="74">
        <v>0</v>
      </c>
      <c r="K297" s="74">
        <v>0</v>
      </c>
      <c r="L297" s="74">
        <v>0.04</v>
      </c>
      <c r="M297" s="74">
        <v>0</v>
      </c>
      <c r="N297" s="74">
        <v>2.9</v>
      </c>
      <c r="O297" s="74">
        <v>2.9</v>
      </c>
      <c r="P297" s="74">
        <v>0.3</v>
      </c>
      <c r="Q297" s="74">
        <v>0</v>
      </c>
      <c r="R297" s="74">
        <v>1.7</v>
      </c>
      <c r="S297" s="74">
        <v>0.8</v>
      </c>
      <c r="T297" s="74">
        <v>0</v>
      </c>
      <c r="U297" s="74">
        <v>0</v>
      </c>
      <c r="V297" s="74">
        <v>94.2</v>
      </c>
      <c r="W297" s="74">
        <v>0</v>
      </c>
      <c r="X297" s="74">
        <v>0</v>
      </c>
      <c r="Y297" s="74">
        <v>3</v>
      </c>
      <c r="Z297" s="74">
        <v>30</v>
      </c>
      <c r="AA297" s="74">
        <v>0</v>
      </c>
      <c r="AB297" s="74">
        <v>0.51</v>
      </c>
      <c r="AC297" s="74">
        <v>0.03</v>
      </c>
      <c r="AD297" s="74">
        <v>0.03</v>
      </c>
      <c r="AE297" s="74">
        <v>0.47</v>
      </c>
      <c r="AF297" s="74">
        <v>0.65</v>
      </c>
      <c r="AG297" s="74">
        <v>0.18</v>
      </c>
      <c r="AH297" s="74">
        <v>0.08</v>
      </c>
      <c r="AI297" s="74">
        <v>0</v>
      </c>
      <c r="AJ297" s="74">
        <v>7.7</v>
      </c>
      <c r="AK297" s="74">
        <v>93</v>
      </c>
      <c r="AL297" s="74">
        <v>0.3</v>
      </c>
      <c r="AM297" s="74">
        <v>2</v>
      </c>
      <c r="AN297" s="74">
        <v>130</v>
      </c>
      <c r="AO297" s="74">
        <v>17</v>
      </c>
      <c r="AP297" s="74">
        <v>18</v>
      </c>
      <c r="AQ297" s="74">
        <v>12</v>
      </c>
      <c r="AR297" s="74">
        <v>0.3</v>
      </c>
      <c r="AS297" s="74">
        <v>0.7</v>
      </c>
      <c r="AT297" s="72"/>
      <c r="AU297" s="72"/>
      <c r="AV297" s="72"/>
    </row>
    <row r="298" spans="1:48" ht="15.6">
      <c r="A298" s="71">
        <v>1900000082</v>
      </c>
      <c r="B298" s="72" t="s">
        <v>645</v>
      </c>
      <c r="C298" s="72" t="s">
        <v>211</v>
      </c>
      <c r="D298" s="72" t="s">
        <v>212</v>
      </c>
      <c r="E298" s="72" t="s">
        <v>267</v>
      </c>
      <c r="F298" s="74">
        <v>15</v>
      </c>
      <c r="G298" s="74">
        <v>61</v>
      </c>
      <c r="H298" s="74">
        <v>0.3</v>
      </c>
      <c r="I298" s="74">
        <v>0.1</v>
      </c>
      <c r="J298" s="74">
        <v>0</v>
      </c>
      <c r="K298" s="74">
        <v>0.1</v>
      </c>
      <c r="L298" s="74">
        <v>0.1</v>
      </c>
      <c r="M298" s="74">
        <v>0</v>
      </c>
      <c r="N298" s="74">
        <v>1.1000000000000001</v>
      </c>
      <c r="O298" s="74">
        <v>1.1000000000000001</v>
      </c>
      <c r="P298" s="74">
        <v>0</v>
      </c>
      <c r="Q298" s="74">
        <v>0</v>
      </c>
      <c r="R298" s="74">
        <v>1.1000000000000001</v>
      </c>
      <c r="S298" s="74">
        <v>1.3</v>
      </c>
      <c r="T298" s="74">
        <v>1.2</v>
      </c>
      <c r="U298" s="74">
        <v>0</v>
      </c>
      <c r="V298" s="74">
        <v>91</v>
      </c>
      <c r="W298" s="74">
        <v>0</v>
      </c>
      <c r="X298" s="74">
        <v>0</v>
      </c>
      <c r="Y298" s="74">
        <v>3</v>
      </c>
      <c r="Z298" s="74">
        <v>18</v>
      </c>
      <c r="AA298" s="74">
        <v>0</v>
      </c>
      <c r="AB298" s="74">
        <v>0.2</v>
      </c>
      <c r="AC298" s="74">
        <v>0.04</v>
      </c>
      <c r="AD298" s="74">
        <v>0.03</v>
      </c>
      <c r="AE298" s="74">
        <v>0.2</v>
      </c>
      <c r="AF298" s="74">
        <v>0.4</v>
      </c>
      <c r="AG298" s="74">
        <v>0.2</v>
      </c>
      <c r="AH298" s="74">
        <v>0.15</v>
      </c>
      <c r="AI298" s="74">
        <v>0</v>
      </c>
      <c r="AJ298" s="74">
        <v>15</v>
      </c>
      <c r="AK298" s="74">
        <v>16</v>
      </c>
      <c r="AL298" s="74">
        <v>1.76</v>
      </c>
      <c r="AM298" s="74">
        <v>470</v>
      </c>
      <c r="AN298" s="74">
        <v>230</v>
      </c>
      <c r="AO298" s="74">
        <v>49</v>
      </c>
      <c r="AP298" s="74">
        <v>33</v>
      </c>
      <c r="AQ298" s="74">
        <v>10</v>
      </c>
      <c r="AR298" s="74">
        <v>0.9</v>
      </c>
      <c r="AS298" s="74">
        <v>0.4</v>
      </c>
      <c r="AT298" s="72"/>
      <c r="AU298" s="72">
        <v>1</v>
      </c>
      <c r="AV298" s="72"/>
    </row>
    <row r="299" spans="1:48" ht="15.6">
      <c r="A299" s="71">
        <v>85</v>
      </c>
      <c r="B299" s="72" t="s">
        <v>646</v>
      </c>
      <c r="C299" s="72" t="s">
        <v>647</v>
      </c>
      <c r="D299" s="72" t="s">
        <v>648</v>
      </c>
      <c r="E299" s="72" t="s">
        <v>649</v>
      </c>
      <c r="F299" s="74">
        <v>47</v>
      </c>
      <c r="G299" s="74">
        <v>198</v>
      </c>
      <c r="H299" s="74">
        <v>0.3</v>
      </c>
      <c r="I299" s="74">
        <v>0.1</v>
      </c>
      <c r="J299" s="74">
        <v>0.1</v>
      </c>
      <c r="K299" s="74">
        <v>0</v>
      </c>
      <c r="L299" s="74">
        <v>0</v>
      </c>
      <c r="M299" s="74">
        <v>0</v>
      </c>
      <c r="N299" s="74">
        <v>0</v>
      </c>
      <c r="O299" s="74">
        <v>0</v>
      </c>
      <c r="P299" s="74">
        <v>0</v>
      </c>
      <c r="Q299" s="74">
        <v>0</v>
      </c>
      <c r="R299" s="74">
        <v>0</v>
      </c>
      <c r="S299" s="74">
        <v>11</v>
      </c>
      <c r="T299" s="74">
        <v>0.5</v>
      </c>
      <c r="U299" s="74">
        <v>0</v>
      </c>
      <c r="V299" s="74">
        <v>87.4</v>
      </c>
      <c r="W299" s="74">
        <v>0</v>
      </c>
      <c r="X299" s="74">
        <v>0</v>
      </c>
      <c r="Y299" s="74">
        <v>0</v>
      </c>
      <c r="Z299" s="74">
        <v>0</v>
      </c>
      <c r="AA299" s="74">
        <v>0</v>
      </c>
      <c r="AB299" s="74">
        <v>0.03</v>
      </c>
      <c r="AC299" s="74">
        <v>0.04</v>
      </c>
      <c r="AD299" s="74">
        <v>0.33</v>
      </c>
      <c r="AE299" s="74">
        <v>0.03</v>
      </c>
      <c r="AF299" s="74">
        <v>3.2</v>
      </c>
      <c r="AG299" s="74">
        <v>3.2</v>
      </c>
      <c r="AH299" s="74">
        <v>0.02</v>
      </c>
      <c r="AI299" s="74">
        <v>0.1</v>
      </c>
      <c r="AJ299" s="74">
        <v>0</v>
      </c>
      <c r="AK299" s="74">
        <v>14</v>
      </c>
      <c r="AL299" s="74">
        <v>1.3</v>
      </c>
      <c r="AM299" s="74">
        <v>190</v>
      </c>
      <c r="AN299" s="74">
        <v>140</v>
      </c>
      <c r="AO299" s="74">
        <v>6</v>
      </c>
      <c r="AP299" s="74">
        <v>13</v>
      </c>
      <c r="AQ299" s="74">
        <v>12</v>
      </c>
      <c r="AR299" s="74">
        <v>0.1</v>
      </c>
      <c r="AS299" s="74">
        <v>0.1</v>
      </c>
      <c r="AT299" s="72"/>
      <c r="AU299" s="72"/>
      <c r="AV299" s="72"/>
    </row>
    <row r="300" spans="1:48" ht="15.6">
      <c r="A300" s="71">
        <v>1900000055</v>
      </c>
      <c r="B300" s="72" t="s">
        <v>650</v>
      </c>
      <c r="C300" s="72" t="s">
        <v>647</v>
      </c>
      <c r="D300" s="72" t="s">
        <v>648</v>
      </c>
      <c r="E300" s="72" t="s">
        <v>649</v>
      </c>
      <c r="F300" s="74">
        <v>46</v>
      </c>
      <c r="G300" s="74">
        <v>196</v>
      </c>
      <c r="H300" s="74">
        <v>0</v>
      </c>
      <c r="I300" s="74">
        <v>0</v>
      </c>
      <c r="J300" s="74">
        <v>0</v>
      </c>
      <c r="K300" s="74">
        <v>0</v>
      </c>
      <c r="L300" s="74">
        <v>0</v>
      </c>
      <c r="M300" s="74">
        <v>0</v>
      </c>
      <c r="N300" s="74">
        <v>1</v>
      </c>
      <c r="O300" s="74">
        <v>0</v>
      </c>
      <c r="P300" s="74">
        <v>0</v>
      </c>
      <c r="Q300" s="74">
        <v>0</v>
      </c>
      <c r="R300" s="74">
        <v>0</v>
      </c>
      <c r="S300" s="74">
        <v>10.5</v>
      </c>
      <c r="T300" s="74">
        <v>0.4</v>
      </c>
      <c r="U300" s="74">
        <v>0</v>
      </c>
      <c r="V300" s="74">
        <v>87.8</v>
      </c>
      <c r="W300" s="74">
        <v>0</v>
      </c>
      <c r="X300" s="74">
        <v>0</v>
      </c>
      <c r="Y300" s="74">
        <v>0</v>
      </c>
      <c r="Z300" s="74">
        <v>0</v>
      </c>
      <c r="AA300" s="74">
        <v>0</v>
      </c>
      <c r="AB300" s="74">
        <v>0.03</v>
      </c>
      <c r="AC300" s="74">
        <v>0.01</v>
      </c>
      <c r="AD300" s="74">
        <v>0.28999999999999998</v>
      </c>
      <c r="AE300" s="74">
        <v>0.1</v>
      </c>
      <c r="AF300" s="74">
        <v>2.77</v>
      </c>
      <c r="AG300" s="74">
        <v>2.67</v>
      </c>
      <c r="AH300" s="74">
        <v>0</v>
      </c>
      <c r="AI300" s="74">
        <v>0.1</v>
      </c>
      <c r="AJ300" s="74">
        <v>0</v>
      </c>
      <c r="AK300" s="74">
        <v>16</v>
      </c>
      <c r="AL300" s="74">
        <v>0.6</v>
      </c>
      <c r="AM300" s="74">
        <v>150</v>
      </c>
      <c r="AN300" s="74">
        <v>140</v>
      </c>
      <c r="AO300" s="74">
        <v>11</v>
      </c>
      <c r="AP300" s="74">
        <v>11</v>
      </c>
      <c r="AQ300" s="74">
        <v>9</v>
      </c>
      <c r="AR300" s="74">
        <v>0</v>
      </c>
      <c r="AS300" s="74">
        <v>0</v>
      </c>
      <c r="AT300" s="72"/>
      <c r="AU300" s="72"/>
      <c r="AV300" s="72"/>
    </row>
    <row r="301" spans="1:48" ht="15.6">
      <c r="A301" s="71">
        <v>642</v>
      </c>
      <c r="B301" s="72" t="s">
        <v>651</v>
      </c>
      <c r="C301" s="72" t="s">
        <v>207</v>
      </c>
      <c r="D301" s="72" t="s">
        <v>208</v>
      </c>
      <c r="E301" s="72" t="s">
        <v>652</v>
      </c>
      <c r="F301" s="74">
        <v>53</v>
      </c>
      <c r="G301" s="74">
        <v>223</v>
      </c>
      <c r="H301" s="74">
        <v>0.2</v>
      </c>
      <c r="I301" s="74">
        <v>0</v>
      </c>
      <c r="J301" s="74">
        <v>0.1</v>
      </c>
      <c r="K301" s="74">
        <v>0.1</v>
      </c>
      <c r="L301" s="74">
        <v>0.1</v>
      </c>
      <c r="M301" s="74">
        <v>0</v>
      </c>
      <c r="N301" s="74">
        <v>11.1</v>
      </c>
      <c r="O301" s="74">
        <v>11.1</v>
      </c>
      <c r="P301" s="74">
        <v>0</v>
      </c>
      <c r="Q301" s="74">
        <v>0</v>
      </c>
      <c r="R301" s="74">
        <v>1.7</v>
      </c>
      <c r="S301" s="74">
        <v>0.8</v>
      </c>
      <c r="T301" s="74">
        <v>0</v>
      </c>
      <c r="U301" s="74">
        <v>0</v>
      </c>
      <c r="V301" s="74">
        <v>85.6</v>
      </c>
      <c r="W301" s="74">
        <v>0</v>
      </c>
      <c r="X301" s="74">
        <v>0</v>
      </c>
      <c r="Y301" s="74">
        <v>12</v>
      </c>
      <c r="Z301" s="74">
        <v>75</v>
      </c>
      <c r="AA301" s="74">
        <v>0</v>
      </c>
      <c r="AB301" s="74">
        <v>0.33</v>
      </c>
      <c r="AC301" s="74">
        <v>0.08</v>
      </c>
      <c r="AD301" s="74">
        <v>0.04</v>
      </c>
      <c r="AE301" s="74">
        <v>0.3</v>
      </c>
      <c r="AF301" s="74">
        <v>0.4</v>
      </c>
      <c r="AG301" s="74">
        <v>0.1</v>
      </c>
      <c r="AH301" s="74">
        <v>7.0000000000000007E-2</v>
      </c>
      <c r="AI301" s="74">
        <v>0</v>
      </c>
      <c r="AJ301" s="74">
        <v>40</v>
      </c>
      <c r="AK301" s="74">
        <v>32</v>
      </c>
      <c r="AL301" s="74">
        <v>0.6</v>
      </c>
      <c r="AM301" s="74">
        <v>2</v>
      </c>
      <c r="AN301" s="74">
        <v>160</v>
      </c>
      <c r="AO301" s="74">
        <v>29</v>
      </c>
      <c r="AP301" s="74">
        <v>17</v>
      </c>
      <c r="AQ301" s="74">
        <v>11</v>
      </c>
      <c r="AR301" s="74">
        <v>0.1</v>
      </c>
      <c r="AS301" s="74">
        <v>0.1</v>
      </c>
      <c r="AT301" s="72"/>
      <c r="AU301" s="72"/>
      <c r="AV301" s="72"/>
    </row>
    <row r="302" spans="1:48" ht="15.6">
      <c r="A302" s="71">
        <v>643</v>
      </c>
      <c r="B302" s="72" t="s">
        <v>653</v>
      </c>
      <c r="C302" s="72" t="s">
        <v>223</v>
      </c>
      <c r="D302" s="72" t="s">
        <v>581</v>
      </c>
      <c r="E302" s="72" t="s">
        <v>582</v>
      </c>
      <c r="F302" s="74">
        <v>648</v>
      </c>
      <c r="G302" s="74">
        <v>2670</v>
      </c>
      <c r="H302" s="74">
        <v>62</v>
      </c>
      <c r="I302" s="74">
        <v>53.3</v>
      </c>
      <c r="J302" s="74">
        <v>4.0999999999999996</v>
      </c>
      <c r="K302" s="74">
        <v>1.1000000000000001</v>
      </c>
      <c r="L302" s="74">
        <v>1</v>
      </c>
      <c r="M302" s="74">
        <v>0</v>
      </c>
      <c r="N302" s="74">
        <v>6.4</v>
      </c>
      <c r="O302" s="74">
        <v>6.4</v>
      </c>
      <c r="P302" s="74">
        <v>0</v>
      </c>
      <c r="Q302" s="74">
        <v>0</v>
      </c>
      <c r="R302" s="74">
        <v>21.1</v>
      </c>
      <c r="S302" s="74">
        <v>5.6</v>
      </c>
      <c r="T302" s="74">
        <v>0.1</v>
      </c>
      <c r="U302" s="74">
        <v>0</v>
      </c>
      <c r="V302" s="74">
        <v>2.2999999999999998</v>
      </c>
      <c r="W302" s="74">
        <v>0</v>
      </c>
      <c r="X302" s="74">
        <v>0</v>
      </c>
      <c r="Y302" s="74">
        <v>0</v>
      </c>
      <c r="Z302" s="74">
        <v>0</v>
      </c>
      <c r="AA302" s="74">
        <v>0</v>
      </c>
      <c r="AB302" s="74">
        <v>1.3</v>
      </c>
      <c r="AC302" s="74">
        <v>0.03</v>
      </c>
      <c r="AD302" s="74">
        <v>0.05</v>
      </c>
      <c r="AE302" s="74">
        <v>0.9</v>
      </c>
      <c r="AF302" s="74">
        <v>2</v>
      </c>
      <c r="AG302" s="74">
        <v>1.1000000000000001</v>
      </c>
      <c r="AH302" s="74">
        <v>0.09</v>
      </c>
      <c r="AI302" s="74">
        <v>0</v>
      </c>
      <c r="AJ302" s="74">
        <v>0</v>
      </c>
      <c r="AK302" s="74">
        <v>9</v>
      </c>
      <c r="AL302" s="74">
        <v>2</v>
      </c>
      <c r="AM302" s="74">
        <v>28</v>
      </c>
      <c r="AN302" s="74">
        <v>660</v>
      </c>
      <c r="AO302" s="74">
        <v>22</v>
      </c>
      <c r="AP302" s="74">
        <v>160</v>
      </c>
      <c r="AQ302" s="74">
        <v>90</v>
      </c>
      <c r="AR302" s="74">
        <v>3.6</v>
      </c>
      <c r="AS302" s="74">
        <v>0.9</v>
      </c>
      <c r="AT302" s="72"/>
      <c r="AU302" s="72"/>
      <c r="AV302" s="72"/>
    </row>
    <row r="303" spans="1:48" ht="15.6">
      <c r="A303" s="71">
        <v>302</v>
      </c>
      <c r="B303" s="72" t="s">
        <v>654</v>
      </c>
      <c r="C303" s="72" t="s">
        <v>275</v>
      </c>
      <c r="D303" s="72" t="s">
        <v>443</v>
      </c>
      <c r="E303" s="72" t="s">
        <v>655</v>
      </c>
      <c r="F303" s="74">
        <v>119</v>
      </c>
      <c r="G303" s="74">
        <v>502</v>
      </c>
      <c r="H303" s="74">
        <v>3.4</v>
      </c>
      <c r="I303" s="74">
        <v>1</v>
      </c>
      <c r="J303" s="74">
        <v>1</v>
      </c>
      <c r="K303" s="74">
        <v>0.9</v>
      </c>
      <c r="L303" s="74">
        <v>0.7</v>
      </c>
      <c r="M303" s="74">
        <v>0</v>
      </c>
      <c r="N303" s="74">
        <v>0</v>
      </c>
      <c r="O303" s="74">
        <v>0</v>
      </c>
      <c r="P303" s="74">
        <v>0</v>
      </c>
      <c r="Q303" s="74">
        <v>0</v>
      </c>
      <c r="R303" s="74">
        <v>0</v>
      </c>
      <c r="S303" s="74">
        <v>22.1</v>
      </c>
      <c r="T303" s="74">
        <v>0.1</v>
      </c>
      <c r="U303" s="74">
        <v>0</v>
      </c>
      <c r="V303" s="74">
        <v>72.7</v>
      </c>
      <c r="W303" s="74">
        <v>0</v>
      </c>
      <c r="X303" s="74">
        <v>55</v>
      </c>
      <c r="Y303" s="74">
        <v>17</v>
      </c>
      <c r="Z303" s="74">
        <v>0</v>
      </c>
      <c r="AA303" s="74">
        <v>0.2</v>
      </c>
      <c r="AB303" s="74">
        <v>0.2</v>
      </c>
      <c r="AC303" s="74">
        <v>0.17</v>
      </c>
      <c r="AD303" s="74">
        <v>0.22</v>
      </c>
      <c r="AE303" s="74">
        <v>9.1</v>
      </c>
      <c r="AF303" s="74">
        <v>15</v>
      </c>
      <c r="AG303" s="74">
        <v>5.8</v>
      </c>
      <c r="AH303" s="74">
        <v>0.56000000000000005</v>
      </c>
      <c r="AI303" s="74">
        <v>0.47</v>
      </c>
      <c r="AJ303" s="74">
        <v>0</v>
      </c>
      <c r="AK303" s="74">
        <v>7</v>
      </c>
      <c r="AL303" s="74">
        <v>1.3</v>
      </c>
      <c r="AM303" s="74">
        <v>45</v>
      </c>
      <c r="AN303" s="74">
        <v>250</v>
      </c>
      <c r="AO303" s="74">
        <v>13</v>
      </c>
      <c r="AP303" s="74">
        <v>240</v>
      </c>
      <c r="AQ303" s="74">
        <v>29</v>
      </c>
      <c r="AR303" s="74">
        <v>3.1</v>
      </c>
      <c r="AS303" s="74">
        <v>2.7</v>
      </c>
      <c r="AT303" s="72"/>
      <c r="AU303" s="72"/>
      <c r="AV303" s="72"/>
    </row>
    <row r="304" spans="1:48" ht="15.6">
      <c r="A304" s="71">
        <v>301</v>
      </c>
      <c r="B304" s="72" t="s">
        <v>656</v>
      </c>
      <c r="C304" s="72" t="s">
        <v>275</v>
      </c>
      <c r="D304" s="72" t="s">
        <v>443</v>
      </c>
      <c r="E304" s="72" t="s">
        <v>655</v>
      </c>
      <c r="F304" s="74">
        <v>170</v>
      </c>
      <c r="G304" s="74">
        <v>710</v>
      </c>
      <c r="H304" s="74">
        <v>9.3000000000000007</v>
      </c>
      <c r="I304" s="74">
        <v>2.6</v>
      </c>
      <c r="J304" s="74">
        <v>3.2</v>
      </c>
      <c r="K304" s="74">
        <v>2.2999999999999998</v>
      </c>
      <c r="L304" s="74">
        <v>1.8</v>
      </c>
      <c r="M304" s="74">
        <v>0</v>
      </c>
      <c r="N304" s="74">
        <v>0</v>
      </c>
      <c r="O304" s="74">
        <v>0</v>
      </c>
      <c r="P304" s="74">
        <v>0</v>
      </c>
      <c r="Q304" s="74">
        <v>0</v>
      </c>
      <c r="R304" s="74">
        <v>0</v>
      </c>
      <c r="S304" s="74">
        <v>21.5</v>
      </c>
      <c r="T304" s="74">
        <v>0.1</v>
      </c>
      <c r="U304" s="74">
        <v>0</v>
      </c>
      <c r="V304" s="74">
        <v>68.3</v>
      </c>
      <c r="W304" s="74">
        <v>0</v>
      </c>
      <c r="X304" s="74">
        <v>60</v>
      </c>
      <c r="Y304" s="74">
        <v>72</v>
      </c>
      <c r="Z304" s="74">
        <v>0</v>
      </c>
      <c r="AA304" s="74">
        <v>0.5</v>
      </c>
      <c r="AB304" s="74">
        <v>0.1</v>
      </c>
      <c r="AC304" s="74">
        <v>0.15</v>
      </c>
      <c r="AD304" s="74">
        <v>0.2</v>
      </c>
      <c r="AE304" s="74">
        <v>7.5</v>
      </c>
      <c r="AF304" s="74">
        <v>13</v>
      </c>
      <c r="AG304" s="74">
        <v>5.2</v>
      </c>
      <c r="AH304" s="74">
        <v>0.6</v>
      </c>
      <c r="AI304" s="74">
        <v>0.43</v>
      </c>
      <c r="AJ304" s="74">
        <v>0</v>
      </c>
      <c r="AK304" s="74">
        <v>8</v>
      </c>
      <c r="AL304" s="74">
        <v>0.9</v>
      </c>
      <c r="AM304" s="74">
        <v>47</v>
      </c>
      <c r="AN304" s="74">
        <v>220</v>
      </c>
      <c r="AO304" s="74">
        <v>13</v>
      </c>
      <c r="AP304" s="74">
        <v>220</v>
      </c>
      <c r="AQ304" s="74">
        <v>27</v>
      </c>
      <c r="AR304" s="74">
        <v>2.7</v>
      </c>
      <c r="AS304" s="74">
        <v>2.4</v>
      </c>
      <c r="AT304" s="72"/>
      <c r="AU304" s="72"/>
      <c r="AV304" s="72"/>
    </row>
    <row r="305" spans="1:48" ht="15.6">
      <c r="A305" s="71">
        <v>303</v>
      </c>
      <c r="B305" s="72" t="s">
        <v>657</v>
      </c>
      <c r="C305" s="72" t="s">
        <v>275</v>
      </c>
      <c r="D305" s="72" t="s">
        <v>443</v>
      </c>
      <c r="E305" s="72" t="s">
        <v>655</v>
      </c>
      <c r="F305" s="74">
        <v>234</v>
      </c>
      <c r="G305" s="74">
        <v>976</v>
      </c>
      <c r="H305" s="74">
        <v>13.4</v>
      </c>
      <c r="I305" s="74">
        <v>3.4</v>
      </c>
      <c r="J305" s="74">
        <v>5.6</v>
      </c>
      <c r="K305" s="74">
        <v>2.9</v>
      </c>
      <c r="L305" s="74">
        <v>2.29</v>
      </c>
      <c r="M305" s="74">
        <v>0</v>
      </c>
      <c r="N305" s="74">
        <v>0.7</v>
      </c>
      <c r="O305" s="74">
        <v>0.3</v>
      </c>
      <c r="P305" s="74">
        <v>0.1</v>
      </c>
      <c r="Q305" s="74">
        <v>0.3</v>
      </c>
      <c r="R305" s="74">
        <v>0.2</v>
      </c>
      <c r="S305" s="74">
        <v>25.6</v>
      </c>
      <c r="T305" s="74">
        <v>1.3</v>
      </c>
      <c r="U305" s="74">
        <v>1.1000000000000001</v>
      </c>
      <c r="V305" s="74">
        <v>56.8</v>
      </c>
      <c r="W305" s="74">
        <v>0</v>
      </c>
      <c r="X305" s="74">
        <v>71</v>
      </c>
      <c r="Y305" s="74">
        <v>85</v>
      </c>
      <c r="Z305" s="74">
        <v>0</v>
      </c>
      <c r="AA305" s="74">
        <v>0.3</v>
      </c>
      <c r="AB305" s="74">
        <v>0.47</v>
      </c>
      <c r="AC305" s="74">
        <v>0.11</v>
      </c>
      <c r="AD305" s="74">
        <v>0.23</v>
      </c>
      <c r="AE305" s="74">
        <v>5.4</v>
      </c>
      <c r="AF305" s="74">
        <v>15.5</v>
      </c>
      <c r="AG305" s="74">
        <v>6.18</v>
      </c>
      <c r="AH305" s="74">
        <v>0.45</v>
      </c>
      <c r="AI305" s="74">
        <v>0.25</v>
      </c>
      <c r="AJ305" s="74">
        <v>0.8</v>
      </c>
      <c r="AK305" s="74">
        <v>5.5</v>
      </c>
      <c r="AL305" s="74">
        <v>2.3199999999999998</v>
      </c>
      <c r="AM305" s="74">
        <v>500</v>
      </c>
      <c r="AN305" s="74">
        <v>160</v>
      </c>
      <c r="AO305" s="74">
        <v>17</v>
      </c>
      <c r="AP305" s="74">
        <v>190</v>
      </c>
      <c r="AQ305" s="74">
        <v>28</v>
      </c>
      <c r="AR305" s="74">
        <v>2.7</v>
      </c>
      <c r="AS305" s="74">
        <v>2.7</v>
      </c>
      <c r="AT305" s="72"/>
      <c r="AU305" s="72"/>
      <c r="AV305" s="72"/>
    </row>
    <row r="306" spans="1:48" ht="15.6">
      <c r="A306" s="71">
        <v>304</v>
      </c>
      <c r="B306" s="72" t="s">
        <v>658</v>
      </c>
      <c r="C306" s="72" t="s">
        <v>275</v>
      </c>
      <c r="D306" s="72" t="s">
        <v>443</v>
      </c>
      <c r="E306" s="72" t="s">
        <v>655</v>
      </c>
      <c r="F306" s="74">
        <v>202</v>
      </c>
      <c r="G306" s="74">
        <v>846</v>
      </c>
      <c r="H306" s="74">
        <v>11.6</v>
      </c>
      <c r="I306" s="74">
        <v>3.2</v>
      </c>
      <c r="J306" s="74">
        <v>4.0999999999999996</v>
      </c>
      <c r="K306" s="74">
        <v>2.9</v>
      </c>
      <c r="L306" s="74">
        <v>2.2000000000000002</v>
      </c>
      <c r="M306" s="74">
        <v>0</v>
      </c>
      <c r="N306" s="74">
        <v>0</v>
      </c>
      <c r="O306" s="74">
        <v>0</v>
      </c>
      <c r="P306" s="74">
        <v>0</v>
      </c>
      <c r="Q306" s="74">
        <v>0</v>
      </c>
      <c r="R306" s="74">
        <v>0</v>
      </c>
      <c r="S306" s="74">
        <v>24.5</v>
      </c>
      <c r="T306" s="74">
        <v>0.8</v>
      </c>
      <c r="U306" s="74">
        <v>0</v>
      </c>
      <c r="V306" s="74">
        <v>62</v>
      </c>
      <c r="W306" s="74">
        <v>0</v>
      </c>
      <c r="X306" s="74">
        <v>86</v>
      </c>
      <c r="Y306" s="74">
        <v>68</v>
      </c>
      <c r="Z306" s="74">
        <v>0</v>
      </c>
      <c r="AA306" s="74">
        <v>0</v>
      </c>
      <c r="AB306" s="74">
        <v>0.7</v>
      </c>
      <c r="AC306" s="74">
        <v>0.19</v>
      </c>
      <c r="AD306" s="74">
        <v>0.33</v>
      </c>
      <c r="AE306" s="74">
        <v>7.7</v>
      </c>
      <c r="AF306" s="74">
        <v>14</v>
      </c>
      <c r="AG306" s="74">
        <v>6.1</v>
      </c>
      <c r="AH306" s="74">
        <v>0.46</v>
      </c>
      <c r="AI306" s="74">
        <v>0.36</v>
      </c>
      <c r="AJ306" s="74">
        <v>0</v>
      </c>
      <c r="AK306" s="74">
        <v>6.1</v>
      </c>
      <c r="AL306" s="74">
        <v>1.9</v>
      </c>
      <c r="AM306" s="74">
        <v>320</v>
      </c>
      <c r="AN306" s="74">
        <v>170</v>
      </c>
      <c r="AO306" s="74">
        <v>17</v>
      </c>
      <c r="AP306" s="74">
        <v>280</v>
      </c>
      <c r="AQ306" s="74">
        <v>26</v>
      </c>
      <c r="AR306" s="74">
        <v>4.8</v>
      </c>
      <c r="AS306" s="74">
        <v>3.1</v>
      </c>
      <c r="AT306" s="72"/>
      <c r="AU306" s="72"/>
      <c r="AV306" s="72"/>
    </row>
    <row r="307" spans="1:48" ht="15.6">
      <c r="A307" s="71">
        <v>1149</v>
      </c>
      <c r="B307" s="72" t="s">
        <v>659</v>
      </c>
      <c r="C307" s="72" t="s">
        <v>232</v>
      </c>
      <c r="D307" s="72" t="s">
        <v>233</v>
      </c>
      <c r="E307" s="72" t="s">
        <v>234</v>
      </c>
      <c r="F307" s="74">
        <v>182</v>
      </c>
      <c r="G307" s="74">
        <v>757</v>
      </c>
      <c r="H307" s="74">
        <v>12.7</v>
      </c>
      <c r="I307" s="74">
        <v>3.7</v>
      </c>
      <c r="J307" s="74">
        <v>5.6</v>
      </c>
      <c r="K307" s="74">
        <v>1.8</v>
      </c>
      <c r="L307" s="74">
        <v>1.57</v>
      </c>
      <c r="M307" s="74">
        <v>0</v>
      </c>
      <c r="N307" s="74">
        <v>1.6</v>
      </c>
      <c r="O307" s="74">
        <v>1.4</v>
      </c>
      <c r="P307" s="74">
        <v>0.2</v>
      </c>
      <c r="Q307" s="74">
        <v>0</v>
      </c>
      <c r="R307" s="74">
        <v>0.7</v>
      </c>
      <c r="S307" s="74">
        <v>12.3</v>
      </c>
      <c r="T307" s="74">
        <v>0.6</v>
      </c>
      <c r="U307" s="74">
        <v>1.5</v>
      </c>
      <c r="V307" s="74">
        <v>69.599999999999994</v>
      </c>
      <c r="W307" s="74">
        <v>0.1</v>
      </c>
      <c r="X307" s="74">
        <v>33</v>
      </c>
      <c r="Y307" s="74">
        <v>35</v>
      </c>
      <c r="Z307" s="74">
        <v>207</v>
      </c>
      <c r="AA307" s="74">
        <v>0.3</v>
      </c>
      <c r="AB307" s="74">
        <v>0.84</v>
      </c>
      <c r="AC307" s="74">
        <v>0.12</v>
      </c>
      <c r="AD307" s="74">
        <v>0.12</v>
      </c>
      <c r="AE307" s="74">
        <v>2.5</v>
      </c>
      <c r="AF307" s="74">
        <v>4.7</v>
      </c>
      <c r="AG307" s="74">
        <v>2.23</v>
      </c>
      <c r="AH307" s="74">
        <v>0.37</v>
      </c>
      <c r="AI307" s="74">
        <v>4.9000000000000004</v>
      </c>
      <c r="AJ307" s="74">
        <v>12.4</v>
      </c>
      <c r="AK307" s="74">
        <v>15</v>
      </c>
      <c r="AL307" s="74">
        <v>1.7</v>
      </c>
      <c r="AM307" s="74">
        <v>250</v>
      </c>
      <c r="AN307" s="74">
        <v>360</v>
      </c>
      <c r="AO307" s="74">
        <v>29</v>
      </c>
      <c r="AP307" s="74">
        <v>140</v>
      </c>
      <c r="AQ307" s="74">
        <v>26</v>
      </c>
      <c r="AR307" s="74">
        <v>1.1000000000000001</v>
      </c>
      <c r="AS307" s="74">
        <v>1</v>
      </c>
      <c r="AT307" s="72"/>
      <c r="AU307" s="72"/>
      <c r="AV307" s="72"/>
    </row>
    <row r="308" spans="1:48" ht="15.6">
      <c r="A308" s="71">
        <v>274</v>
      </c>
      <c r="B308" s="72" t="s">
        <v>660</v>
      </c>
      <c r="C308" s="72" t="s">
        <v>275</v>
      </c>
      <c r="D308" s="72" t="s">
        <v>443</v>
      </c>
      <c r="E308" s="72" t="s">
        <v>444</v>
      </c>
      <c r="F308" s="74">
        <v>117</v>
      </c>
      <c r="G308" s="74">
        <v>493</v>
      </c>
      <c r="H308" s="74">
        <v>4</v>
      </c>
      <c r="I308" s="74">
        <v>1.3</v>
      </c>
      <c r="J308" s="74">
        <v>0.9</v>
      </c>
      <c r="K308" s="74">
        <v>0.7</v>
      </c>
      <c r="L308" s="74">
        <v>0.6</v>
      </c>
      <c r="M308" s="74">
        <v>0</v>
      </c>
      <c r="N308" s="74">
        <v>0</v>
      </c>
      <c r="O308" s="74">
        <v>0</v>
      </c>
      <c r="P308" s="74">
        <v>0</v>
      </c>
      <c r="Q308" s="74">
        <v>0</v>
      </c>
      <c r="R308" s="74">
        <v>0</v>
      </c>
      <c r="S308" s="74">
        <v>20.3</v>
      </c>
      <c r="T308" s="74">
        <v>0.1</v>
      </c>
      <c r="U308" s="74">
        <v>0</v>
      </c>
      <c r="V308" s="74">
        <v>74.400000000000006</v>
      </c>
      <c r="W308" s="74">
        <v>0</v>
      </c>
      <c r="X308" s="74">
        <v>48</v>
      </c>
      <c r="Y308" s="74">
        <v>0</v>
      </c>
      <c r="Z308" s="74">
        <v>0</v>
      </c>
      <c r="AA308" s="74">
        <v>0.5</v>
      </c>
      <c r="AB308" s="74">
        <v>0.13</v>
      </c>
      <c r="AC308" s="74">
        <v>0.1</v>
      </c>
      <c r="AD308" s="74">
        <v>0.16</v>
      </c>
      <c r="AE308" s="74">
        <v>4</v>
      </c>
      <c r="AF308" s="74">
        <v>7.8</v>
      </c>
      <c r="AG308" s="74">
        <v>3.8</v>
      </c>
      <c r="AH308" s="74">
        <v>0.5</v>
      </c>
      <c r="AI308" s="74">
        <v>9</v>
      </c>
      <c r="AJ308" s="74">
        <v>0</v>
      </c>
      <c r="AK308" s="74">
        <v>5</v>
      </c>
      <c r="AL308" s="74">
        <v>1.3</v>
      </c>
      <c r="AM308" s="74">
        <v>58</v>
      </c>
      <c r="AN308" s="74">
        <v>380</v>
      </c>
      <c r="AO308" s="74">
        <v>17</v>
      </c>
      <c r="AP308" s="74">
        <v>220</v>
      </c>
      <c r="AQ308" s="74">
        <v>20</v>
      </c>
      <c r="AR308" s="74">
        <v>1</v>
      </c>
      <c r="AS308" s="74">
        <v>1.5</v>
      </c>
      <c r="AT308" s="72"/>
      <c r="AU308" s="72"/>
      <c r="AV308" s="72"/>
    </row>
    <row r="309" spans="1:48" ht="15.6">
      <c r="A309" s="71">
        <v>1150</v>
      </c>
      <c r="B309" s="72" t="s">
        <v>661</v>
      </c>
      <c r="C309" s="72" t="s">
        <v>232</v>
      </c>
      <c r="D309" s="72" t="s">
        <v>233</v>
      </c>
      <c r="E309" s="72" t="s">
        <v>234</v>
      </c>
      <c r="F309" s="74">
        <v>174</v>
      </c>
      <c r="G309" s="74">
        <v>722</v>
      </c>
      <c r="H309" s="74">
        <v>11.6</v>
      </c>
      <c r="I309" s="74">
        <v>1.8</v>
      </c>
      <c r="J309" s="74">
        <v>2.4</v>
      </c>
      <c r="K309" s="74">
        <v>6.5</v>
      </c>
      <c r="L309" s="74">
        <v>6.41</v>
      </c>
      <c r="M309" s="74">
        <v>0</v>
      </c>
      <c r="N309" s="74">
        <v>1.4</v>
      </c>
      <c r="O309" s="74">
        <v>1.1000000000000001</v>
      </c>
      <c r="P309" s="74">
        <v>0.3</v>
      </c>
      <c r="Q309" s="74">
        <v>0.1</v>
      </c>
      <c r="R309" s="74">
        <v>0.5</v>
      </c>
      <c r="S309" s="74">
        <v>11.3</v>
      </c>
      <c r="T309" s="74">
        <v>0.1</v>
      </c>
      <c r="U309" s="74">
        <v>2.5</v>
      </c>
      <c r="V309" s="74">
        <v>71.599999999999994</v>
      </c>
      <c r="W309" s="74">
        <v>0</v>
      </c>
      <c r="X309" s="74">
        <v>26</v>
      </c>
      <c r="Y309" s="74">
        <v>46</v>
      </c>
      <c r="Z309" s="74">
        <v>274</v>
      </c>
      <c r="AA309" s="74">
        <v>0.3</v>
      </c>
      <c r="AB309" s="74">
        <v>6.08</v>
      </c>
      <c r="AC309" s="74">
        <v>0.1</v>
      </c>
      <c r="AD309" s="74">
        <v>0.1</v>
      </c>
      <c r="AE309" s="74">
        <v>2.5</v>
      </c>
      <c r="AF309" s="74">
        <v>4.55</v>
      </c>
      <c r="AG309" s="74">
        <v>2.08</v>
      </c>
      <c r="AH309" s="74">
        <v>0.35</v>
      </c>
      <c r="AI309" s="74">
        <v>4.8</v>
      </c>
      <c r="AJ309" s="74">
        <v>4.5</v>
      </c>
      <c r="AK309" s="74">
        <v>9.1</v>
      </c>
      <c r="AL309" s="74">
        <v>1.08</v>
      </c>
      <c r="AM309" s="74">
        <v>40</v>
      </c>
      <c r="AN309" s="74">
        <v>340</v>
      </c>
      <c r="AO309" s="74">
        <v>24</v>
      </c>
      <c r="AP309" s="74">
        <v>130</v>
      </c>
      <c r="AQ309" s="74">
        <v>18</v>
      </c>
      <c r="AR309" s="74">
        <v>1</v>
      </c>
      <c r="AS309" s="74">
        <v>1</v>
      </c>
      <c r="AT309" s="72"/>
      <c r="AU309" s="72"/>
      <c r="AV309" s="72"/>
    </row>
    <row r="310" spans="1:48" ht="15.6">
      <c r="A310" s="71">
        <v>70208006</v>
      </c>
      <c r="B310" s="72" t="s">
        <v>662</v>
      </c>
      <c r="C310" s="72" t="s">
        <v>232</v>
      </c>
      <c r="D310" s="72" t="s">
        <v>233</v>
      </c>
      <c r="E310" s="72" t="s">
        <v>234</v>
      </c>
      <c r="F310" s="74">
        <v>211</v>
      </c>
      <c r="G310" s="74">
        <v>884</v>
      </c>
      <c r="H310" s="74">
        <v>10.199999999999999</v>
      </c>
      <c r="I310" s="74">
        <v>1.7</v>
      </c>
      <c r="J310" s="74">
        <v>1.7</v>
      </c>
      <c r="K310" s="74">
        <v>1.7</v>
      </c>
      <c r="L310" s="74">
        <v>1.52</v>
      </c>
      <c r="M310" s="74">
        <v>1.7</v>
      </c>
      <c r="N310" s="74">
        <v>0.9</v>
      </c>
      <c r="O310" s="74">
        <v>0.7</v>
      </c>
      <c r="P310" s="74">
        <v>0.2</v>
      </c>
      <c r="Q310" s="74">
        <v>0</v>
      </c>
      <c r="R310" s="74">
        <v>0.3</v>
      </c>
      <c r="S310" s="74">
        <v>26.6</v>
      </c>
      <c r="T310" s="74">
        <v>1.3</v>
      </c>
      <c r="U310" s="74">
        <v>1.2</v>
      </c>
      <c r="V310" s="74">
        <v>57.8</v>
      </c>
      <c r="W310" s="74">
        <v>0</v>
      </c>
      <c r="X310" s="74">
        <v>62</v>
      </c>
      <c r="Y310" s="74">
        <v>16</v>
      </c>
      <c r="Z310" s="74">
        <v>11</v>
      </c>
      <c r="AA310" s="74">
        <v>0.5</v>
      </c>
      <c r="AB310" s="74">
        <v>0.64</v>
      </c>
      <c r="AC310" s="74">
        <v>0.09</v>
      </c>
      <c r="AD310" s="74">
        <v>0.16</v>
      </c>
      <c r="AE310" s="74">
        <v>3</v>
      </c>
      <c r="AF310" s="74">
        <v>10.3</v>
      </c>
      <c r="AG310" s="74">
        <v>4.96</v>
      </c>
      <c r="AH310" s="74">
        <v>0.34</v>
      </c>
      <c r="AI310" s="74">
        <v>7</v>
      </c>
      <c r="AJ310" s="74">
        <v>1.4</v>
      </c>
      <c r="AK310" s="74">
        <v>7.1</v>
      </c>
      <c r="AL310" s="74">
        <v>3.06</v>
      </c>
      <c r="AM310" s="74">
        <v>520</v>
      </c>
      <c r="AN310" s="74">
        <v>320</v>
      </c>
      <c r="AO310" s="74">
        <v>27</v>
      </c>
      <c r="AP310" s="74">
        <v>220</v>
      </c>
      <c r="AQ310" s="74">
        <v>24</v>
      </c>
      <c r="AR310" s="74">
        <v>1.5</v>
      </c>
      <c r="AS310" s="74">
        <v>1.9</v>
      </c>
      <c r="AT310" s="72"/>
      <c r="AU310" s="72"/>
      <c r="AV310" s="72"/>
    </row>
    <row r="311" spans="1:48" ht="15.6">
      <c r="A311" s="71">
        <v>276</v>
      </c>
      <c r="B311" s="72" t="s">
        <v>663</v>
      </c>
      <c r="C311" s="72" t="s">
        <v>232</v>
      </c>
      <c r="D311" s="72" t="s">
        <v>233</v>
      </c>
      <c r="E311" s="72" t="s">
        <v>234</v>
      </c>
      <c r="F311" s="74">
        <v>218</v>
      </c>
      <c r="G311" s="74">
        <v>912</v>
      </c>
      <c r="H311" s="74">
        <v>11</v>
      </c>
      <c r="I311" s="74">
        <v>2.5</v>
      </c>
      <c r="J311" s="74">
        <v>5.7</v>
      </c>
      <c r="K311" s="74">
        <v>1.4</v>
      </c>
      <c r="L311" s="74">
        <v>1.1599999999999999</v>
      </c>
      <c r="M311" s="74">
        <v>0</v>
      </c>
      <c r="N311" s="74">
        <v>0.9</v>
      </c>
      <c r="O311" s="74">
        <v>0.7</v>
      </c>
      <c r="P311" s="74">
        <v>0.2</v>
      </c>
      <c r="Q311" s="74">
        <v>0</v>
      </c>
      <c r="R311" s="74">
        <v>0.3</v>
      </c>
      <c r="S311" s="74">
        <v>26.6</v>
      </c>
      <c r="T311" s="74">
        <v>1.2</v>
      </c>
      <c r="U311" s="74">
        <v>1.2</v>
      </c>
      <c r="V311" s="74">
        <v>57.2</v>
      </c>
      <c r="W311" s="74">
        <v>0</v>
      </c>
      <c r="X311" s="74">
        <v>62</v>
      </c>
      <c r="Y311" s="74">
        <v>0</v>
      </c>
      <c r="Z311" s="74">
        <v>0</v>
      </c>
      <c r="AA311" s="74">
        <v>0.5</v>
      </c>
      <c r="AB311" s="74">
        <v>1.04</v>
      </c>
      <c r="AC311" s="74">
        <v>0.09</v>
      </c>
      <c r="AD311" s="74">
        <v>0.16</v>
      </c>
      <c r="AE311" s="74">
        <v>3</v>
      </c>
      <c r="AF311" s="74">
        <v>10.3</v>
      </c>
      <c r="AG311" s="74">
        <v>4.95</v>
      </c>
      <c r="AH311" s="74">
        <v>0.34</v>
      </c>
      <c r="AI311" s="74">
        <v>7</v>
      </c>
      <c r="AJ311" s="74">
        <v>1.4</v>
      </c>
      <c r="AK311" s="74">
        <v>7.1</v>
      </c>
      <c r="AL311" s="74">
        <v>2.96</v>
      </c>
      <c r="AM311" s="74">
        <v>490</v>
      </c>
      <c r="AN311" s="74">
        <v>320</v>
      </c>
      <c r="AO311" s="74">
        <v>27</v>
      </c>
      <c r="AP311" s="74">
        <v>220</v>
      </c>
      <c r="AQ311" s="74">
        <v>24</v>
      </c>
      <c r="AR311" s="74">
        <v>1.5</v>
      </c>
      <c r="AS311" s="74">
        <v>1.9</v>
      </c>
      <c r="AT311" s="72"/>
      <c r="AU311" s="72"/>
      <c r="AV311" s="72"/>
    </row>
    <row r="312" spans="1:48" ht="15.6">
      <c r="A312" s="71">
        <v>275</v>
      </c>
      <c r="B312" s="72" t="s">
        <v>664</v>
      </c>
      <c r="C312" s="72" t="s">
        <v>232</v>
      </c>
      <c r="D312" s="72" t="s">
        <v>233</v>
      </c>
      <c r="E312" s="72" t="s">
        <v>234</v>
      </c>
      <c r="F312" s="74">
        <v>205</v>
      </c>
      <c r="G312" s="74">
        <v>856</v>
      </c>
      <c r="H312" s="74">
        <v>9.5</v>
      </c>
      <c r="I312" s="74">
        <v>3.8</v>
      </c>
      <c r="J312" s="74">
        <v>2.1</v>
      </c>
      <c r="K312" s="74">
        <v>2.1</v>
      </c>
      <c r="L312" s="74">
        <v>1.87</v>
      </c>
      <c r="M312" s="74">
        <v>0</v>
      </c>
      <c r="N312" s="74">
        <v>0.9</v>
      </c>
      <c r="O312" s="74">
        <v>0.7</v>
      </c>
      <c r="P312" s="74">
        <v>0.2</v>
      </c>
      <c r="Q312" s="74">
        <v>0</v>
      </c>
      <c r="R312" s="74">
        <v>0.3</v>
      </c>
      <c r="S312" s="74">
        <v>26.6</v>
      </c>
      <c r="T312" s="74">
        <v>1.4</v>
      </c>
      <c r="U312" s="74">
        <v>1.2</v>
      </c>
      <c r="V312" s="74">
        <v>58.4</v>
      </c>
      <c r="W312" s="74">
        <v>0</v>
      </c>
      <c r="X312" s="74">
        <v>63</v>
      </c>
      <c r="Y312" s="74">
        <v>32</v>
      </c>
      <c r="Z312" s="74">
        <v>21</v>
      </c>
      <c r="AA312" s="74">
        <v>0.5</v>
      </c>
      <c r="AB312" s="74">
        <v>0.24</v>
      </c>
      <c r="AC312" s="74">
        <v>0.09</v>
      </c>
      <c r="AD312" s="74">
        <v>0.16</v>
      </c>
      <c r="AE312" s="74">
        <v>3</v>
      </c>
      <c r="AF312" s="74">
        <v>10.3</v>
      </c>
      <c r="AG312" s="74">
        <v>4.96</v>
      </c>
      <c r="AH312" s="74">
        <v>0.34</v>
      </c>
      <c r="AI312" s="74">
        <v>7</v>
      </c>
      <c r="AJ312" s="74">
        <v>1.4</v>
      </c>
      <c r="AK312" s="74">
        <v>7.1</v>
      </c>
      <c r="AL312" s="74">
        <v>3.15</v>
      </c>
      <c r="AM312" s="74">
        <v>550</v>
      </c>
      <c r="AN312" s="74">
        <v>320</v>
      </c>
      <c r="AO312" s="74">
        <v>27</v>
      </c>
      <c r="AP312" s="74">
        <v>220</v>
      </c>
      <c r="AQ312" s="74">
        <v>24</v>
      </c>
      <c r="AR312" s="74">
        <v>1.5</v>
      </c>
      <c r="AS312" s="74">
        <v>1.9</v>
      </c>
      <c r="AT312" s="72"/>
      <c r="AU312" s="72"/>
      <c r="AV312" s="72"/>
    </row>
    <row r="313" spans="1:48" ht="15.6">
      <c r="A313" s="71">
        <v>7</v>
      </c>
      <c r="B313" s="72" t="s">
        <v>665</v>
      </c>
      <c r="C313" s="72" t="s">
        <v>211</v>
      </c>
      <c r="D313" s="72" t="s">
        <v>260</v>
      </c>
      <c r="E313" s="72" t="s">
        <v>261</v>
      </c>
      <c r="F313" s="74">
        <v>28</v>
      </c>
      <c r="G313" s="74">
        <v>117</v>
      </c>
      <c r="H313" s="74">
        <v>0.6</v>
      </c>
      <c r="I313" s="74">
        <v>0.1</v>
      </c>
      <c r="J313" s="74">
        <v>0</v>
      </c>
      <c r="K313" s="74">
        <v>0.4</v>
      </c>
      <c r="L313" s="74">
        <v>0.3</v>
      </c>
      <c r="M313" s="74">
        <v>0</v>
      </c>
      <c r="N313" s="74">
        <v>1.8</v>
      </c>
      <c r="O313" s="74">
        <v>1.5</v>
      </c>
      <c r="P313" s="74">
        <v>0</v>
      </c>
      <c r="Q313" s="74">
        <v>0.3</v>
      </c>
      <c r="R313" s="74">
        <v>2.9</v>
      </c>
      <c r="S313" s="74">
        <v>2.4</v>
      </c>
      <c r="T313" s="74">
        <v>0.1</v>
      </c>
      <c r="U313" s="74">
        <v>0</v>
      </c>
      <c r="V313" s="74">
        <v>92.8</v>
      </c>
      <c r="W313" s="74">
        <v>0</v>
      </c>
      <c r="X313" s="74">
        <v>0</v>
      </c>
      <c r="Y313" s="74">
        <v>102</v>
      </c>
      <c r="Z313" s="74">
        <v>610</v>
      </c>
      <c r="AA313" s="74">
        <v>0</v>
      </c>
      <c r="AB313" s="74">
        <v>0.7</v>
      </c>
      <c r="AC313" s="74">
        <v>7.0000000000000007E-2</v>
      </c>
      <c r="AD313" s="74">
        <v>0.12</v>
      </c>
      <c r="AE313" s="74">
        <v>0.7</v>
      </c>
      <c r="AF313" s="74">
        <v>1.1000000000000001</v>
      </c>
      <c r="AG313" s="74">
        <v>0.4</v>
      </c>
      <c r="AH313" s="74">
        <v>0.18</v>
      </c>
      <c r="AI313" s="74">
        <v>0</v>
      </c>
      <c r="AJ313" s="74">
        <v>63</v>
      </c>
      <c r="AK313" s="74">
        <v>18</v>
      </c>
      <c r="AL313" s="74">
        <v>1.7</v>
      </c>
      <c r="AM313" s="74">
        <v>28</v>
      </c>
      <c r="AN313" s="74">
        <v>540</v>
      </c>
      <c r="AO313" s="74">
        <v>98</v>
      </c>
      <c r="AP313" s="74">
        <v>36</v>
      </c>
      <c r="AQ313" s="74">
        <v>26</v>
      </c>
      <c r="AR313" s="74">
        <v>1.9</v>
      </c>
      <c r="AS313" s="74">
        <v>0.2</v>
      </c>
      <c r="AT313" s="72"/>
      <c r="AU313" s="72"/>
      <c r="AV313" s="72"/>
    </row>
    <row r="314" spans="1:48" ht="15.6">
      <c r="A314" s="71">
        <v>603</v>
      </c>
      <c r="B314" s="72" t="s">
        <v>666</v>
      </c>
      <c r="C314" s="72" t="s">
        <v>211</v>
      </c>
      <c r="D314" s="72" t="s">
        <v>667</v>
      </c>
      <c r="E314" s="72" t="s">
        <v>668</v>
      </c>
      <c r="F314" s="74">
        <v>18</v>
      </c>
      <c r="G314" s="74">
        <v>76</v>
      </c>
      <c r="H314" s="74">
        <v>0.5</v>
      </c>
      <c r="I314" s="74">
        <v>0.1</v>
      </c>
      <c r="J314" s="74">
        <v>0</v>
      </c>
      <c r="K314" s="74">
        <v>0.2</v>
      </c>
      <c r="L314" s="74">
        <v>0.2</v>
      </c>
      <c r="M314" s="74">
        <v>0</v>
      </c>
      <c r="N314" s="74">
        <v>0.5</v>
      </c>
      <c r="O314" s="74">
        <v>0.3</v>
      </c>
      <c r="P314" s="74">
        <v>0</v>
      </c>
      <c r="Q314" s="74">
        <v>0.2</v>
      </c>
      <c r="R314" s="74">
        <v>2.2999999999999998</v>
      </c>
      <c r="S314" s="74">
        <v>1.8</v>
      </c>
      <c r="T314" s="74">
        <v>0</v>
      </c>
      <c r="U314" s="74">
        <v>0</v>
      </c>
      <c r="V314" s="74">
        <v>92.6</v>
      </c>
      <c r="W314" s="74">
        <v>0</v>
      </c>
      <c r="X314" s="74">
        <v>0</v>
      </c>
      <c r="Y314" s="74">
        <v>0</v>
      </c>
      <c r="Z314" s="74">
        <v>0</v>
      </c>
      <c r="AA314" s="74">
        <v>0</v>
      </c>
      <c r="AB314" s="74">
        <v>0.1</v>
      </c>
      <c r="AC314" s="74">
        <v>0.09</v>
      </c>
      <c r="AD314" s="74">
        <v>0.31</v>
      </c>
      <c r="AE314" s="74">
        <v>3.2</v>
      </c>
      <c r="AF314" s="74">
        <v>3.5</v>
      </c>
      <c r="AG314" s="74">
        <v>0.3</v>
      </c>
      <c r="AH314" s="74">
        <v>0.18</v>
      </c>
      <c r="AI314" s="74">
        <v>0</v>
      </c>
      <c r="AJ314" s="74">
        <v>1</v>
      </c>
      <c r="AK314" s="74">
        <v>44</v>
      </c>
      <c r="AL314" s="74">
        <v>0.9</v>
      </c>
      <c r="AM314" s="74">
        <v>5</v>
      </c>
      <c r="AN314" s="74">
        <v>320</v>
      </c>
      <c r="AO314" s="74">
        <v>6</v>
      </c>
      <c r="AP314" s="74">
        <v>80</v>
      </c>
      <c r="AQ314" s="74">
        <v>9</v>
      </c>
      <c r="AR314" s="74">
        <v>0.6</v>
      </c>
      <c r="AS314" s="74">
        <v>0.4</v>
      </c>
      <c r="AT314" s="72"/>
      <c r="AU314" s="72"/>
      <c r="AV314" s="72"/>
    </row>
    <row r="315" spans="1:48" ht="15.6">
      <c r="A315" s="71">
        <v>604</v>
      </c>
      <c r="B315" s="72" t="s">
        <v>669</v>
      </c>
      <c r="C315" s="72" t="s">
        <v>211</v>
      </c>
      <c r="D315" s="72" t="s">
        <v>212</v>
      </c>
      <c r="E315" s="72" t="s">
        <v>670</v>
      </c>
      <c r="F315" s="74">
        <v>17</v>
      </c>
      <c r="G315" s="74">
        <v>72</v>
      </c>
      <c r="H315" s="74">
        <v>0.4</v>
      </c>
      <c r="I315" s="74">
        <v>0.1</v>
      </c>
      <c r="J315" s="74">
        <v>0</v>
      </c>
      <c r="K315" s="74">
        <v>0.2</v>
      </c>
      <c r="L315" s="74">
        <v>0.2</v>
      </c>
      <c r="M315" s="74">
        <v>0</v>
      </c>
      <c r="N315" s="74">
        <v>0</v>
      </c>
      <c r="O315" s="74">
        <v>0</v>
      </c>
      <c r="P315" s="74">
        <v>0</v>
      </c>
      <c r="Q315" s="74">
        <v>0</v>
      </c>
      <c r="R315" s="74">
        <v>2.7</v>
      </c>
      <c r="S315" s="74">
        <v>2.1</v>
      </c>
      <c r="T315" s="74">
        <v>0.9</v>
      </c>
      <c r="U315" s="74">
        <v>0</v>
      </c>
      <c r="V315" s="74">
        <v>91.4</v>
      </c>
      <c r="W315" s="74">
        <v>0</v>
      </c>
      <c r="X315" s="74">
        <v>0</v>
      </c>
      <c r="Y315" s="74">
        <v>0</v>
      </c>
      <c r="Z315" s="74">
        <v>0</v>
      </c>
      <c r="AA315" s="74">
        <v>0</v>
      </c>
      <c r="AB315" s="74">
        <v>0.1</v>
      </c>
      <c r="AC315" s="74">
        <v>0.01</v>
      </c>
      <c r="AD315" s="74">
        <v>0.25</v>
      </c>
      <c r="AE315" s="74">
        <v>1.1000000000000001</v>
      </c>
      <c r="AF315" s="74">
        <v>1.4</v>
      </c>
      <c r="AG315" s="74">
        <v>0.3</v>
      </c>
      <c r="AH315" s="74">
        <v>0.02</v>
      </c>
      <c r="AI315" s="74">
        <v>0</v>
      </c>
      <c r="AJ315" s="74">
        <v>0</v>
      </c>
      <c r="AK315" s="74">
        <v>10</v>
      </c>
      <c r="AL315" s="74">
        <v>1.7</v>
      </c>
      <c r="AM315" s="74">
        <v>360</v>
      </c>
      <c r="AN315" s="74">
        <v>100</v>
      </c>
      <c r="AO315" s="74">
        <v>22</v>
      </c>
      <c r="AP315" s="74">
        <v>61</v>
      </c>
      <c r="AQ315" s="74">
        <v>6</v>
      </c>
      <c r="AR315" s="74">
        <v>0.6</v>
      </c>
      <c r="AS315" s="74">
        <v>0.6</v>
      </c>
      <c r="AT315" s="72"/>
      <c r="AU315" s="72">
        <v>1.6</v>
      </c>
      <c r="AV315" s="72"/>
    </row>
    <row r="316" spans="1:48" ht="15.6">
      <c r="A316" s="71">
        <v>605</v>
      </c>
      <c r="B316" s="72" t="s">
        <v>671</v>
      </c>
      <c r="C316" s="72" t="s">
        <v>211</v>
      </c>
      <c r="D316" s="72" t="s">
        <v>667</v>
      </c>
      <c r="E316" s="72" t="s">
        <v>668</v>
      </c>
      <c r="F316" s="74">
        <v>163</v>
      </c>
      <c r="G316" s="74">
        <v>669</v>
      </c>
      <c r="H316" s="74">
        <v>16.2</v>
      </c>
      <c r="I316" s="74">
        <v>1.8</v>
      </c>
      <c r="J316" s="74">
        <v>3.4</v>
      </c>
      <c r="K316" s="74">
        <v>10.4</v>
      </c>
      <c r="L316" s="74">
        <v>10.4</v>
      </c>
      <c r="M316" s="74">
        <v>0</v>
      </c>
      <c r="N316" s="74">
        <v>0.3</v>
      </c>
      <c r="O316" s="74">
        <v>0.1</v>
      </c>
      <c r="P316" s="74">
        <v>0</v>
      </c>
      <c r="Q316" s="74">
        <v>0.2</v>
      </c>
      <c r="R316" s="74">
        <v>3</v>
      </c>
      <c r="S316" s="74">
        <v>2.4</v>
      </c>
      <c r="T316" s="74">
        <v>0</v>
      </c>
      <c r="U316" s="74">
        <v>0</v>
      </c>
      <c r="V316" s="74">
        <v>74.8</v>
      </c>
      <c r="W316" s="74">
        <v>0</v>
      </c>
      <c r="X316" s="74">
        <v>0</v>
      </c>
      <c r="Y316" s="74">
        <v>0</v>
      </c>
      <c r="Z316" s="74">
        <v>0</v>
      </c>
      <c r="AA316" s="74">
        <v>0</v>
      </c>
      <c r="AB316" s="74">
        <v>2.9</v>
      </c>
      <c r="AC316" s="74">
        <v>0.09</v>
      </c>
      <c r="AD316" s="74">
        <v>0.34</v>
      </c>
      <c r="AE316" s="74">
        <v>0.4</v>
      </c>
      <c r="AF316" s="74">
        <v>0.6</v>
      </c>
      <c r="AG316" s="74">
        <v>0.2</v>
      </c>
      <c r="AH316" s="74">
        <v>0.19</v>
      </c>
      <c r="AI316" s="74">
        <v>0</v>
      </c>
      <c r="AJ316" s="74">
        <v>1</v>
      </c>
      <c r="AK316" s="74">
        <v>11</v>
      </c>
      <c r="AL316" s="74">
        <v>1.7</v>
      </c>
      <c r="AM316" s="74">
        <v>4</v>
      </c>
      <c r="AN316" s="74">
        <v>340</v>
      </c>
      <c r="AO316" s="74">
        <v>8</v>
      </c>
      <c r="AP316" s="74">
        <v>100</v>
      </c>
      <c r="AQ316" s="74">
        <v>19</v>
      </c>
      <c r="AR316" s="74">
        <v>1</v>
      </c>
      <c r="AS316" s="74">
        <v>0.5</v>
      </c>
      <c r="AT316" s="72"/>
      <c r="AU316" s="72">
        <v>1.6</v>
      </c>
      <c r="AV316" s="72"/>
    </row>
    <row r="317" spans="1:48" ht="15.6">
      <c r="A317" s="71">
        <v>1197</v>
      </c>
      <c r="B317" s="72" t="s">
        <v>672</v>
      </c>
      <c r="C317" s="72" t="s">
        <v>223</v>
      </c>
      <c r="D317" s="72" t="s">
        <v>224</v>
      </c>
      <c r="E317" s="72" t="s">
        <v>563</v>
      </c>
      <c r="F317" s="74">
        <v>358</v>
      </c>
      <c r="G317" s="74">
        <v>1490</v>
      </c>
      <c r="H317" s="74">
        <v>13</v>
      </c>
      <c r="I317" s="74">
        <v>2.1</v>
      </c>
      <c r="J317" s="74">
        <v>1.2</v>
      </c>
      <c r="K317" s="74">
        <v>8.4</v>
      </c>
      <c r="L317" s="74">
        <v>0.5</v>
      </c>
      <c r="M317" s="74">
        <v>0</v>
      </c>
      <c r="N317" s="74">
        <v>35</v>
      </c>
      <c r="O317" s="74">
        <v>33.200000000000003</v>
      </c>
      <c r="P317" s="74">
        <v>0</v>
      </c>
      <c r="Q317" s="74">
        <v>1.8</v>
      </c>
      <c r="R317" s="74">
        <v>20.9</v>
      </c>
      <c r="S317" s="74">
        <v>14.8</v>
      </c>
      <c r="T317" s="74">
        <v>0.1</v>
      </c>
      <c r="U317" s="74">
        <v>0</v>
      </c>
      <c r="V317" s="74">
        <v>9.4</v>
      </c>
      <c r="W317" s="74">
        <v>0</v>
      </c>
      <c r="X317" s="74">
        <v>0</v>
      </c>
      <c r="Y317" s="74">
        <v>6042</v>
      </c>
      <c r="Z317" s="74">
        <v>18126</v>
      </c>
      <c r="AA317" s="74">
        <v>0</v>
      </c>
      <c r="AB317" s="74">
        <v>0</v>
      </c>
      <c r="AC317" s="74">
        <v>0.65</v>
      </c>
      <c r="AD317" s="74">
        <v>1.7</v>
      </c>
      <c r="AE317" s="74">
        <v>15</v>
      </c>
      <c r="AF317" s="74">
        <v>15</v>
      </c>
      <c r="AG317" s="74">
        <v>0</v>
      </c>
      <c r="AH317" s="74">
        <v>3.4</v>
      </c>
      <c r="AI317" s="74">
        <v>0</v>
      </c>
      <c r="AJ317" s="74">
        <v>0</v>
      </c>
      <c r="AK317" s="74">
        <v>0</v>
      </c>
      <c r="AL317" s="74">
        <v>7.7</v>
      </c>
      <c r="AM317" s="74">
        <v>34</v>
      </c>
      <c r="AN317" s="74">
        <v>2340</v>
      </c>
      <c r="AO317" s="74">
        <v>180</v>
      </c>
      <c r="AP317" s="74">
        <v>350</v>
      </c>
      <c r="AQ317" s="74">
        <v>190</v>
      </c>
      <c r="AR317" s="74">
        <v>24</v>
      </c>
      <c r="AS317" s="74">
        <v>4.0999999999999996</v>
      </c>
      <c r="AT317" s="72"/>
      <c r="AU317" s="72"/>
      <c r="AV317" s="72"/>
    </row>
    <row r="318" spans="1:48" ht="15.6">
      <c r="A318" s="71">
        <v>1900000045</v>
      </c>
      <c r="B318" s="72" t="s">
        <v>673</v>
      </c>
      <c r="C318" s="72" t="s">
        <v>223</v>
      </c>
      <c r="D318" s="72" t="s">
        <v>224</v>
      </c>
      <c r="E318" s="72" t="s">
        <v>674</v>
      </c>
      <c r="F318" s="74">
        <v>427</v>
      </c>
      <c r="G318" s="74">
        <v>1780</v>
      </c>
      <c r="H318" s="74">
        <v>22</v>
      </c>
      <c r="I318" s="74">
        <v>1.9</v>
      </c>
      <c r="J318" s="74">
        <v>8.6</v>
      </c>
      <c r="K318" s="74">
        <v>10.6</v>
      </c>
      <c r="L318" s="74">
        <v>10.6</v>
      </c>
      <c r="M318" s="74">
        <v>0</v>
      </c>
      <c r="N318" s="74">
        <v>34</v>
      </c>
      <c r="O318" s="74">
        <v>0</v>
      </c>
      <c r="P318" s="74">
        <v>0</v>
      </c>
      <c r="Q318" s="74">
        <v>34</v>
      </c>
      <c r="R318" s="74">
        <v>10.5</v>
      </c>
      <c r="S318" s="74">
        <v>18</v>
      </c>
      <c r="T318" s="74">
        <v>0.4</v>
      </c>
      <c r="U318" s="74">
        <v>0</v>
      </c>
      <c r="V318" s="74">
        <v>18</v>
      </c>
      <c r="W318" s="74">
        <v>0</v>
      </c>
      <c r="X318" s="74">
        <v>0</v>
      </c>
      <c r="Y318" s="74">
        <v>130</v>
      </c>
      <c r="Z318" s="74">
        <v>762</v>
      </c>
      <c r="AA318" s="74">
        <v>0</v>
      </c>
      <c r="AB318" s="74">
        <v>3.33</v>
      </c>
      <c r="AC318" s="74">
        <v>0.63</v>
      </c>
      <c r="AD318" s="74">
        <v>0.33</v>
      </c>
      <c r="AE318" s="74">
        <v>4.5999999999999996</v>
      </c>
      <c r="AF318" s="74">
        <v>13.1</v>
      </c>
      <c r="AG318" s="74">
        <v>8.5</v>
      </c>
      <c r="AH318" s="74">
        <v>0.44</v>
      </c>
      <c r="AI318" s="74">
        <v>0</v>
      </c>
      <c r="AJ318" s="74">
        <v>8</v>
      </c>
      <c r="AK318" s="74">
        <v>0</v>
      </c>
      <c r="AL318" s="74">
        <v>3.83</v>
      </c>
      <c r="AM318" s="74">
        <v>170</v>
      </c>
      <c r="AN318" s="74">
        <v>1790</v>
      </c>
      <c r="AO318" s="74">
        <v>930</v>
      </c>
      <c r="AP318" s="74">
        <v>500</v>
      </c>
      <c r="AQ318" s="74">
        <v>370</v>
      </c>
      <c r="AR318" s="74">
        <v>66</v>
      </c>
      <c r="AS318" s="74">
        <v>4.2</v>
      </c>
      <c r="AT318" s="72"/>
      <c r="AU318" s="72"/>
      <c r="AV318" s="72"/>
    </row>
    <row r="319" spans="1:48" ht="15.6">
      <c r="A319" s="71">
        <v>629</v>
      </c>
      <c r="B319" s="72" t="s">
        <v>675</v>
      </c>
      <c r="C319" s="72" t="s">
        <v>207</v>
      </c>
      <c r="D319" s="72" t="s">
        <v>300</v>
      </c>
      <c r="E319" s="72" t="s">
        <v>676</v>
      </c>
      <c r="F319" s="74">
        <v>200</v>
      </c>
      <c r="G319" s="74">
        <v>849</v>
      </c>
      <c r="H319" s="74">
        <v>0</v>
      </c>
      <c r="I319" s="74">
        <v>0</v>
      </c>
      <c r="J319" s="74">
        <v>0</v>
      </c>
      <c r="K319" s="74">
        <v>0</v>
      </c>
      <c r="L319" s="74">
        <v>0</v>
      </c>
      <c r="M319" s="74">
        <v>0</v>
      </c>
      <c r="N319" s="74">
        <v>49.2</v>
      </c>
      <c r="O319" s="74">
        <v>49.2</v>
      </c>
      <c r="P319" s="74">
        <v>0</v>
      </c>
      <c r="Q319" s="74">
        <v>0</v>
      </c>
      <c r="R319" s="74">
        <v>0.9</v>
      </c>
      <c r="S319" s="74">
        <v>0.3</v>
      </c>
      <c r="T319" s="74">
        <v>0</v>
      </c>
      <c r="U319" s="74">
        <v>0</v>
      </c>
      <c r="V319" s="74">
        <v>49.6</v>
      </c>
      <c r="W319" s="74">
        <v>0</v>
      </c>
      <c r="X319" s="74">
        <v>0</v>
      </c>
      <c r="Y319" s="74">
        <v>8</v>
      </c>
      <c r="Z319" s="74">
        <v>50</v>
      </c>
      <c r="AA319" s="74">
        <v>0</v>
      </c>
      <c r="AB319" s="74">
        <v>0</v>
      </c>
      <c r="AC319" s="74">
        <v>0</v>
      </c>
      <c r="AD319" s="74">
        <v>0</v>
      </c>
      <c r="AE319" s="74">
        <v>0</v>
      </c>
      <c r="AF319" s="74">
        <v>0</v>
      </c>
      <c r="AG319" s="74">
        <v>0</v>
      </c>
      <c r="AH319" s="74">
        <v>0</v>
      </c>
      <c r="AI319" s="74">
        <v>0</v>
      </c>
      <c r="AJ319" s="74">
        <v>0</v>
      </c>
      <c r="AK319" s="74">
        <v>0</v>
      </c>
      <c r="AL319" s="74">
        <v>0.22</v>
      </c>
      <c r="AM319" s="74">
        <v>9</v>
      </c>
      <c r="AN319" s="74">
        <v>72</v>
      </c>
      <c r="AO319" s="74">
        <v>11</v>
      </c>
      <c r="AP319" s="74">
        <v>7</v>
      </c>
      <c r="AQ319" s="74">
        <v>4</v>
      </c>
      <c r="AR319" s="74">
        <v>0.4</v>
      </c>
      <c r="AS319" s="74">
        <v>0.1</v>
      </c>
      <c r="AT319" s="72"/>
      <c r="AU319" s="72"/>
      <c r="AV319" s="72"/>
    </row>
    <row r="320" spans="1:48" ht="15.6">
      <c r="A320" s="71">
        <v>634</v>
      </c>
      <c r="B320" s="72" t="s">
        <v>677</v>
      </c>
      <c r="C320" s="72" t="s">
        <v>207</v>
      </c>
      <c r="D320" s="72" t="s">
        <v>300</v>
      </c>
      <c r="E320" s="72" t="s">
        <v>676</v>
      </c>
      <c r="F320" s="74">
        <v>211</v>
      </c>
      <c r="G320" s="74">
        <v>895</v>
      </c>
      <c r="H320" s="74">
        <v>0.1</v>
      </c>
      <c r="I320" s="74">
        <v>0</v>
      </c>
      <c r="J320" s="74">
        <v>0.1</v>
      </c>
      <c r="K320" s="74">
        <v>0</v>
      </c>
      <c r="L320" s="74">
        <v>0</v>
      </c>
      <c r="M320" s="74">
        <v>0</v>
      </c>
      <c r="N320" s="74">
        <v>50.8</v>
      </c>
      <c r="O320" s="74">
        <v>50.8</v>
      </c>
      <c r="P320" s="74">
        <v>0</v>
      </c>
      <c r="Q320" s="74">
        <v>0</v>
      </c>
      <c r="R320" s="74">
        <v>0.8</v>
      </c>
      <c r="S320" s="74">
        <v>0.5</v>
      </c>
      <c r="T320" s="74">
        <v>0</v>
      </c>
      <c r="U320" s="74">
        <v>0</v>
      </c>
      <c r="V320" s="74">
        <v>46.8</v>
      </c>
      <c r="W320" s="74">
        <v>1</v>
      </c>
      <c r="X320" s="74">
        <v>0</v>
      </c>
      <c r="Y320" s="74">
        <v>2</v>
      </c>
      <c r="Z320" s="74">
        <v>11</v>
      </c>
      <c r="AA320" s="74">
        <v>0</v>
      </c>
      <c r="AB320" s="74">
        <v>0.06</v>
      </c>
      <c r="AC320" s="74">
        <v>0.05</v>
      </c>
      <c r="AD320" s="74">
        <v>0.02</v>
      </c>
      <c r="AE320" s="74">
        <v>0.2</v>
      </c>
      <c r="AF320" s="74">
        <v>0.3</v>
      </c>
      <c r="AG320" s="74">
        <v>0.1</v>
      </c>
      <c r="AH320" s="74">
        <v>7.0000000000000007E-2</v>
      </c>
      <c r="AI320" s="74">
        <v>0</v>
      </c>
      <c r="AJ320" s="74">
        <v>0</v>
      </c>
      <c r="AK320" s="74">
        <v>1</v>
      </c>
      <c r="AL320" s="74">
        <v>0.49</v>
      </c>
      <c r="AM320" s="74">
        <v>12</v>
      </c>
      <c r="AN320" s="74">
        <v>86</v>
      </c>
      <c r="AO320" s="74">
        <v>12</v>
      </c>
      <c r="AP320" s="74">
        <v>7</v>
      </c>
      <c r="AQ320" s="74">
        <v>8</v>
      </c>
      <c r="AR320" s="74">
        <v>1.6</v>
      </c>
      <c r="AS320" s="74">
        <v>0</v>
      </c>
      <c r="AT320" s="72"/>
      <c r="AU320" s="72"/>
      <c r="AV320" s="72"/>
    </row>
    <row r="321" spans="1:48" ht="15.6">
      <c r="A321" s="71">
        <v>639</v>
      </c>
      <c r="B321" s="72" t="s">
        <v>678</v>
      </c>
      <c r="C321" s="72" t="s">
        <v>207</v>
      </c>
      <c r="D321" s="72" t="s">
        <v>300</v>
      </c>
      <c r="E321" s="72" t="s">
        <v>676</v>
      </c>
      <c r="F321" s="74">
        <v>251</v>
      </c>
      <c r="G321" s="74">
        <v>1070</v>
      </c>
      <c r="H321" s="74">
        <v>0</v>
      </c>
      <c r="I321" s="74">
        <v>0</v>
      </c>
      <c r="J321" s="74">
        <v>0</v>
      </c>
      <c r="K321" s="74">
        <v>0</v>
      </c>
      <c r="L321" s="74">
        <v>0</v>
      </c>
      <c r="M321" s="74">
        <v>0</v>
      </c>
      <c r="N321" s="74">
        <v>61.9</v>
      </c>
      <c r="O321" s="74">
        <v>61.9</v>
      </c>
      <c r="P321" s="74">
        <v>0</v>
      </c>
      <c r="Q321" s="74">
        <v>0</v>
      </c>
      <c r="R321" s="74">
        <v>0.9</v>
      </c>
      <c r="S321" s="74">
        <v>0.4</v>
      </c>
      <c r="T321" s="74">
        <v>0</v>
      </c>
      <c r="U321" s="74">
        <v>0</v>
      </c>
      <c r="V321" s="74">
        <v>36.6</v>
      </c>
      <c r="W321" s="74">
        <v>0</v>
      </c>
      <c r="X321" s="74">
        <v>0</v>
      </c>
      <c r="Y321" s="74">
        <v>0</v>
      </c>
      <c r="Z321" s="74">
        <v>0</v>
      </c>
      <c r="AA321" s="74">
        <v>0</v>
      </c>
      <c r="AB321" s="74">
        <v>0</v>
      </c>
      <c r="AC321" s="74">
        <v>0.01</v>
      </c>
      <c r="AD321" s="74">
        <v>0.03</v>
      </c>
      <c r="AE321" s="74">
        <v>0</v>
      </c>
      <c r="AF321" s="74">
        <v>0</v>
      </c>
      <c r="AG321" s="74">
        <v>0</v>
      </c>
      <c r="AH321" s="74">
        <v>0</v>
      </c>
      <c r="AI321" s="74">
        <v>0</v>
      </c>
      <c r="AJ321" s="74">
        <v>0</v>
      </c>
      <c r="AK321" s="74">
        <v>0</v>
      </c>
      <c r="AL321" s="74">
        <v>0.18</v>
      </c>
      <c r="AM321" s="74">
        <v>11</v>
      </c>
      <c r="AN321" s="74">
        <v>94</v>
      </c>
      <c r="AO321" s="74">
        <v>11</v>
      </c>
      <c r="AP321" s="74">
        <v>7</v>
      </c>
      <c r="AQ321" s="74">
        <v>5</v>
      </c>
      <c r="AR321" s="74">
        <v>1.5</v>
      </c>
      <c r="AS321" s="74">
        <v>0</v>
      </c>
      <c r="AT321" s="72"/>
      <c r="AU321" s="72"/>
      <c r="AV321" s="72"/>
    </row>
    <row r="322" spans="1:48" ht="15.6">
      <c r="A322" s="71">
        <v>646</v>
      </c>
      <c r="B322" s="72" t="s">
        <v>679</v>
      </c>
      <c r="C322" s="72" t="s">
        <v>207</v>
      </c>
      <c r="D322" s="72" t="s">
        <v>300</v>
      </c>
      <c r="E322" s="72" t="s">
        <v>676</v>
      </c>
      <c r="F322" s="74">
        <v>239</v>
      </c>
      <c r="G322" s="74">
        <v>1020</v>
      </c>
      <c r="H322" s="74">
        <v>0</v>
      </c>
      <c r="I322" s="74">
        <v>0</v>
      </c>
      <c r="J322" s="74">
        <v>0</v>
      </c>
      <c r="K322" s="74">
        <v>0</v>
      </c>
      <c r="L322" s="74">
        <v>0</v>
      </c>
      <c r="M322" s="74">
        <v>0</v>
      </c>
      <c r="N322" s="74">
        <v>58.9</v>
      </c>
      <c r="O322" s="74">
        <v>58.9</v>
      </c>
      <c r="P322" s="74">
        <v>0</v>
      </c>
      <c r="Q322" s="74">
        <v>0</v>
      </c>
      <c r="R322" s="74">
        <v>0.9</v>
      </c>
      <c r="S322" s="74">
        <v>0.4</v>
      </c>
      <c r="T322" s="74">
        <v>0</v>
      </c>
      <c r="U322" s="74">
        <v>0</v>
      </c>
      <c r="V322" s="74">
        <v>39.5</v>
      </c>
      <c r="W322" s="74">
        <v>0</v>
      </c>
      <c r="X322" s="74">
        <v>0</v>
      </c>
      <c r="Y322" s="74">
        <v>0</v>
      </c>
      <c r="Z322" s="74">
        <v>0</v>
      </c>
      <c r="AA322" s="74">
        <v>0</v>
      </c>
      <c r="AB322" s="74">
        <v>0</v>
      </c>
      <c r="AC322" s="74">
        <v>0</v>
      </c>
      <c r="AD322" s="74">
        <v>0</v>
      </c>
      <c r="AE322" s="74">
        <v>0</v>
      </c>
      <c r="AF322" s="74">
        <v>0</v>
      </c>
      <c r="AG322" s="74">
        <v>0</v>
      </c>
      <c r="AH322" s="74">
        <v>0</v>
      </c>
      <c r="AI322" s="74">
        <v>0</v>
      </c>
      <c r="AJ322" s="74">
        <v>2</v>
      </c>
      <c r="AK322" s="74">
        <v>0</v>
      </c>
      <c r="AL322" s="74">
        <v>0.35</v>
      </c>
      <c r="AM322" s="74">
        <v>10</v>
      </c>
      <c r="AN322" s="74">
        <v>86</v>
      </c>
      <c r="AO322" s="74">
        <v>18</v>
      </c>
      <c r="AP322" s="74">
        <v>21</v>
      </c>
      <c r="AQ322" s="74">
        <v>4</v>
      </c>
      <c r="AR322" s="74">
        <v>0.8</v>
      </c>
      <c r="AS322" s="74">
        <v>0</v>
      </c>
      <c r="AT322" s="72"/>
      <c r="AU322" s="72"/>
      <c r="AV322" s="72"/>
    </row>
    <row r="323" spans="1:48" ht="15.6">
      <c r="A323" s="71">
        <v>659</v>
      </c>
      <c r="B323" s="72" t="s">
        <v>680</v>
      </c>
      <c r="C323" s="72" t="s">
        <v>207</v>
      </c>
      <c r="D323" s="72" t="s">
        <v>300</v>
      </c>
      <c r="E323" s="72" t="s">
        <v>676</v>
      </c>
      <c r="F323" s="74">
        <v>242</v>
      </c>
      <c r="G323" s="74">
        <v>1030</v>
      </c>
      <c r="H323" s="74">
        <v>0</v>
      </c>
      <c r="I323" s="74">
        <v>0</v>
      </c>
      <c r="J323" s="74">
        <v>0</v>
      </c>
      <c r="K323" s="74">
        <v>0</v>
      </c>
      <c r="L323" s="74">
        <v>0</v>
      </c>
      <c r="M323" s="74">
        <v>0</v>
      </c>
      <c r="N323" s="74">
        <v>59.5</v>
      </c>
      <c r="O323" s="74">
        <v>59.5</v>
      </c>
      <c r="P323" s="74">
        <v>0</v>
      </c>
      <c r="Q323" s="74">
        <v>0</v>
      </c>
      <c r="R323" s="74">
        <v>0.9</v>
      </c>
      <c r="S323" s="74">
        <v>0.4</v>
      </c>
      <c r="T323" s="74">
        <v>0</v>
      </c>
      <c r="U323" s="74">
        <v>0</v>
      </c>
      <c r="V323" s="74">
        <v>38.700000000000003</v>
      </c>
      <c r="W323" s="74">
        <v>0.1</v>
      </c>
      <c r="X323" s="74">
        <v>0</v>
      </c>
      <c r="Y323" s="74">
        <v>80</v>
      </c>
      <c r="Z323" s="74">
        <v>50</v>
      </c>
      <c r="AA323" s="74">
        <v>0</v>
      </c>
      <c r="AB323" s="74">
        <v>0</v>
      </c>
      <c r="AC323" s="74">
        <v>0</v>
      </c>
      <c r="AD323" s="74">
        <v>0</v>
      </c>
      <c r="AE323" s="74">
        <v>0</v>
      </c>
      <c r="AF323" s="74">
        <v>0</v>
      </c>
      <c r="AG323" s="74">
        <v>0</v>
      </c>
      <c r="AH323" s="74">
        <v>0</v>
      </c>
      <c r="AI323" s="74">
        <v>0</v>
      </c>
      <c r="AJ323" s="74">
        <v>11</v>
      </c>
      <c r="AK323" s="74">
        <v>5</v>
      </c>
      <c r="AL323" s="74">
        <v>0.28999999999999998</v>
      </c>
      <c r="AM323" s="74">
        <v>14</v>
      </c>
      <c r="AN323" s="74">
        <v>46</v>
      </c>
      <c r="AO323" s="74">
        <v>26</v>
      </c>
      <c r="AP323" s="74">
        <v>12</v>
      </c>
      <c r="AQ323" s="74">
        <v>4</v>
      </c>
      <c r="AR323" s="74">
        <v>0.6</v>
      </c>
      <c r="AS323" s="74">
        <v>0.2</v>
      </c>
      <c r="AT323" s="72"/>
      <c r="AU323" s="72"/>
      <c r="AV323" s="72"/>
    </row>
    <row r="324" spans="1:48" ht="15.6">
      <c r="A324" s="71">
        <v>1210</v>
      </c>
      <c r="B324" s="72" t="s">
        <v>681</v>
      </c>
      <c r="C324" s="72" t="s">
        <v>533</v>
      </c>
      <c r="D324" s="72" t="s">
        <v>682</v>
      </c>
      <c r="E324" s="72" t="s">
        <v>683</v>
      </c>
      <c r="F324" s="74">
        <v>158</v>
      </c>
      <c r="G324" s="74">
        <v>662</v>
      </c>
      <c r="H324" s="74">
        <v>6.4</v>
      </c>
      <c r="I324" s="74">
        <v>0.3</v>
      </c>
      <c r="J324" s="74">
        <v>4.5999999999999996</v>
      </c>
      <c r="K324" s="74">
        <v>1.5</v>
      </c>
      <c r="L324" s="74">
        <v>1.3</v>
      </c>
      <c r="M324" s="74">
        <v>0</v>
      </c>
      <c r="N324" s="74">
        <v>18.5</v>
      </c>
      <c r="O324" s="74">
        <v>14.5</v>
      </c>
      <c r="P324" s="74">
        <v>0</v>
      </c>
      <c r="Q324" s="74">
        <v>4</v>
      </c>
      <c r="R324" s="74">
        <v>1.7</v>
      </c>
      <c r="S324" s="74">
        <v>5.7</v>
      </c>
      <c r="T324" s="74">
        <v>1.9</v>
      </c>
      <c r="U324" s="74">
        <v>0</v>
      </c>
      <c r="V324" s="74">
        <v>63</v>
      </c>
      <c r="W324" s="74">
        <v>0</v>
      </c>
      <c r="X324" s="74">
        <v>0</v>
      </c>
      <c r="Y324" s="74">
        <v>0</v>
      </c>
      <c r="Z324" s="74">
        <v>0</v>
      </c>
      <c r="AA324" s="74">
        <v>0</v>
      </c>
      <c r="AB324" s="74">
        <v>1.8</v>
      </c>
      <c r="AC324" s="74">
        <v>0.1</v>
      </c>
      <c r="AD324" s="74">
        <v>0.2</v>
      </c>
      <c r="AE324" s="74">
        <v>0</v>
      </c>
      <c r="AF324" s="74">
        <v>1</v>
      </c>
      <c r="AG324" s="74">
        <v>1</v>
      </c>
      <c r="AH324" s="74">
        <v>0</v>
      </c>
      <c r="AI324" s="74">
        <v>0</v>
      </c>
      <c r="AJ324" s="74">
        <v>0</v>
      </c>
      <c r="AK324" s="74">
        <v>1.8</v>
      </c>
      <c r="AL324" s="74">
        <v>1.26</v>
      </c>
      <c r="AM324" s="74">
        <v>760</v>
      </c>
      <c r="AN324" s="74">
        <v>170</v>
      </c>
      <c r="AO324" s="74">
        <v>35</v>
      </c>
      <c r="AP324" s="74">
        <v>170</v>
      </c>
      <c r="AQ324" s="74">
        <v>120</v>
      </c>
      <c r="AR324" s="74">
        <v>1.6</v>
      </c>
      <c r="AS324" s="74">
        <v>0.7</v>
      </c>
      <c r="AT324" s="72"/>
      <c r="AU324" s="72"/>
      <c r="AV324" s="72"/>
    </row>
    <row r="325" spans="1:48" ht="15.6">
      <c r="A325" s="71">
        <v>1900000007</v>
      </c>
      <c r="B325" s="72" t="s">
        <v>684</v>
      </c>
      <c r="C325" s="72" t="s">
        <v>275</v>
      </c>
      <c r="D325" s="72" t="s">
        <v>502</v>
      </c>
      <c r="E325" s="72" t="s">
        <v>685</v>
      </c>
      <c r="F325" s="74">
        <v>149</v>
      </c>
      <c r="G325" s="74">
        <v>621</v>
      </c>
      <c r="H325" s="74">
        <v>9.3000000000000007</v>
      </c>
      <c r="I325" s="74">
        <v>2.7</v>
      </c>
      <c r="J325" s="74">
        <v>2.4</v>
      </c>
      <c r="K325" s="74">
        <v>2.7</v>
      </c>
      <c r="L325" s="74">
        <v>0.6</v>
      </c>
      <c r="M325" s="74">
        <v>0</v>
      </c>
      <c r="N325" s="74">
        <v>0.7</v>
      </c>
      <c r="O325" s="74">
        <v>0</v>
      </c>
      <c r="P325" s="74">
        <v>0</v>
      </c>
      <c r="Q325" s="74">
        <v>0.7</v>
      </c>
      <c r="R325" s="74">
        <v>0</v>
      </c>
      <c r="S325" s="74">
        <v>15.6</v>
      </c>
      <c r="T325" s="74">
        <v>0.2</v>
      </c>
      <c r="U325" s="74">
        <v>0</v>
      </c>
      <c r="V325" s="74">
        <v>73.599999999999994</v>
      </c>
      <c r="W325" s="74">
        <v>0</v>
      </c>
      <c r="X325" s="74">
        <v>136</v>
      </c>
      <c r="Y325" s="74">
        <v>9</v>
      </c>
      <c r="Z325" s="74">
        <v>0</v>
      </c>
      <c r="AA325" s="74">
        <v>0.7</v>
      </c>
      <c r="AB325" s="74">
        <v>0.37</v>
      </c>
      <c r="AC325" s="74">
        <v>0.31</v>
      </c>
      <c r="AD325" s="74">
        <v>0.73</v>
      </c>
      <c r="AE325" s="74">
        <v>4.88</v>
      </c>
      <c r="AF325" s="74">
        <v>8.2100000000000009</v>
      </c>
      <c r="AG325" s="74">
        <v>3.33</v>
      </c>
      <c r="AH325" s="74">
        <v>0.23</v>
      </c>
      <c r="AI325" s="74">
        <v>7.29</v>
      </c>
      <c r="AJ325" s="74">
        <v>3.2</v>
      </c>
      <c r="AK325" s="74">
        <v>45</v>
      </c>
      <c r="AL325" s="74">
        <v>0.8</v>
      </c>
      <c r="AM325" s="74">
        <v>64</v>
      </c>
      <c r="AN325" s="74">
        <v>180</v>
      </c>
      <c r="AO325" s="74">
        <v>12</v>
      </c>
      <c r="AP325" s="74">
        <v>180</v>
      </c>
      <c r="AQ325" s="74">
        <v>17</v>
      </c>
      <c r="AR325" s="74">
        <v>6</v>
      </c>
      <c r="AS325" s="74">
        <v>6.6</v>
      </c>
      <c r="AT325" s="72"/>
      <c r="AU325" s="72"/>
      <c r="AV325" s="72"/>
    </row>
    <row r="326" spans="1:48" ht="15.6">
      <c r="A326" s="71">
        <v>315</v>
      </c>
      <c r="B326" s="72" t="s">
        <v>686</v>
      </c>
      <c r="C326" s="72" t="s">
        <v>275</v>
      </c>
      <c r="D326" s="72" t="s">
        <v>502</v>
      </c>
      <c r="E326" s="72" t="s">
        <v>503</v>
      </c>
      <c r="F326" s="74">
        <v>113</v>
      </c>
      <c r="G326" s="74">
        <v>476</v>
      </c>
      <c r="H326" s="74">
        <v>4.4000000000000004</v>
      </c>
      <c r="I326" s="74">
        <v>1.5</v>
      </c>
      <c r="J326" s="74">
        <v>1.7</v>
      </c>
      <c r="K326" s="74">
        <v>0.7</v>
      </c>
      <c r="L326" s="74">
        <v>0.6</v>
      </c>
      <c r="M326" s="74">
        <v>0</v>
      </c>
      <c r="N326" s="74">
        <v>0</v>
      </c>
      <c r="O326" s="74">
        <v>0</v>
      </c>
      <c r="P326" s="74">
        <v>0</v>
      </c>
      <c r="Q326" s="74">
        <v>0</v>
      </c>
      <c r="R326" s="74">
        <v>0</v>
      </c>
      <c r="S326" s="74">
        <v>18.399999999999999</v>
      </c>
      <c r="T326" s="74">
        <v>0.3</v>
      </c>
      <c r="U326" s="74">
        <v>0</v>
      </c>
      <c r="V326" s="74">
        <v>76.3</v>
      </c>
      <c r="W326" s="74">
        <v>0</v>
      </c>
      <c r="X326" s="74">
        <v>92</v>
      </c>
      <c r="Y326" s="74">
        <v>8</v>
      </c>
      <c r="Z326" s="74">
        <v>0</v>
      </c>
      <c r="AA326" s="74">
        <v>0.7</v>
      </c>
      <c r="AB326" s="74">
        <v>0.37</v>
      </c>
      <c r="AC326" s="74">
        <v>0.52</v>
      </c>
      <c r="AD326" s="74">
        <v>0.97</v>
      </c>
      <c r="AE326" s="74">
        <v>5</v>
      </c>
      <c r="AF326" s="74">
        <v>8.9</v>
      </c>
      <c r="AG326" s="74">
        <v>3.9</v>
      </c>
      <c r="AH326" s="74">
        <v>0.31</v>
      </c>
      <c r="AI326" s="74">
        <v>2</v>
      </c>
      <c r="AJ326" s="74">
        <v>3</v>
      </c>
      <c r="AK326" s="74">
        <v>2</v>
      </c>
      <c r="AL326" s="74">
        <v>1.18</v>
      </c>
      <c r="AM326" s="74">
        <v>110</v>
      </c>
      <c r="AN326" s="74">
        <v>320</v>
      </c>
      <c r="AO326" s="74">
        <v>10</v>
      </c>
      <c r="AP326" s="74">
        <v>280</v>
      </c>
      <c r="AQ326" s="74">
        <v>22</v>
      </c>
      <c r="AR326" s="74">
        <v>2.7</v>
      </c>
      <c r="AS326" s="74">
        <v>2.2000000000000002</v>
      </c>
      <c r="AT326" s="72"/>
      <c r="AU326" s="72"/>
      <c r="AV326" s="72"/>
    </row>
    <row r="327" spans="1:48" ht="15.6">
      <c r="A327" s="71">
        <v>316</v>
      </c>
      <c r="B327" s="72" t="s">
        <v>687</v>
      </c>
      <c r="C327" s="72" t="s">
        <v>232</v>
      </c>
      <c r="D327" s="72" t="s">
        <v>233</v>
      </c>
      <c r="E327" s="72" t="s">
        <v>234</v>
      </c>
      <c r="F327" s="74">
        <v>193</v>
      </c>
      <c r="G327" s="74">
        <v>805</v>
      </c>
      <c r="H327" s="74">
        <v>10.5</v>
      </c>
      <c r="I327" s="74">
        <v>3.8</v>
      </c>
      <c r="J327" s="74">
        <v>4.0999999999999996</v>
      </c>
      <c r="K327" s="74">
        <v>1.8</v>
      </c>
      <c r="L327" s="74">
        <v>1.63</v>
      </c>
      <c r="M327" s="74">
        <v>0</v>
      </c>
      <c r="N327" s="74">
        <v>1</v>
      </c>
      <c r="O327" s="74">
        <v>0.7</v>
      </c>
      <c r="P327" s="74">
        <v>0.1</v>
      </c>
      <c r="Q327" s="74">
        <v>0.1</v>
      </c>
      <c r="R327" s="74">
        <v>0.4</v>
      </c>
      <c r="S327" s="74">
        <v>20.9</v>
      </c>
      <c r="T327" s="74">
        <v>1.4</v>
      </c>
      <c r="U327" s="74">
        <v>1.4</v>
      </c>
      <c r="V327" s="74">
        <v>63.6</v>
      </c>
      <c r="W327" s="74">
        <v>0</v>
      </c>
      <c r="X327" s="74">
        <v>106</v>
      </c>
      <c r="Y327" s="74">
        <v>117</v>
      </c>
      <c r="Z327" s="74">
        <v>542</v>
      </c>
      <c r="AA327" s="74">
        <v>0.7</v>
      </c>
      <c r="AB327" s="74">
        <v>0.55000000000000004</v>
      </c>
      <c r="AC327" s="74">
        <v>0.44</v>
      </c>
      <c r="AD327" s="74">
        <v>0.99</v>
      </c>
      <c r="AE327" s="74">
        <v>4.2</v>
      </c>
      <c r="AF327" s="74">
        <v>10.199999999999999</v>
      </c>
      <c r="AG327" s="74">
        <v>4.41</v>
      </c>
      <c r="AH327" s="74">
        <v>0.25</v>
      </c>
      <c r="AI327" s="74">
        <v>1.2</v>
      </c>
      <c r="AJ327" s="74">
        <v>5</v>
      </c>
      <c r="AK327" s="74">
        <v>4.8</v>
      </c>
      <c r="AL327" s="74">
        <v>2.73</v>
      </c>
      <c r="AM327" s="74">
        <v>570</v>
      </c>
      <c r="AN327" s="74">
        <v>260</v>
      </c>
      <c r="AO327" s="74">
        <v>23</v>
      </c>
      <c r="AP327" s="74">
        <v>210</v>
      </c>
      <c r="AQ327" s="74">
        <v>25</v>
      </c>
      <c r="AR327" s="74">
        <v>3</v>
      </c>
      <c r="AS327" s="74">
        <v>1.9</v>
      </c>
      <c r="AT327" s="72"/>
      <c r="AU327" s="72"/>
      <c r="AV327" s="72"/>
    </row>
    <row r="328" spans="1:48" ht="15.6">
      <c r="A328" s="71">
        <v>318</v>
      </c>
      <c r="B328" s="72" t="s">
        <v>688</v>
      </c>
      <c r="C328" s="72" t="s">
        <v>275</v>
      </c>
      <c r="D328" s="72" t="s">
        <v>502</v>
      </c>
      <c r="E328" s="72" t="s">
        <v>503</v>
      </c>
      <c r="F328" s="74">
        <v>123</v>
      </c>
      <c r="G328" s="74">
        <v>520</v>
      </c>
      <c r="H328" s="74">
        <v>3.3</v>
      </c>
      <c r="I328" s="74">
        <v>1.4</v>
      </c>
      <c r="J328" s="74">
        <v>1.4</v>
      </c>
      <c r="K328" s="74">
        <v>0.2</v>
      </c>
      <c r="L328" s="74">
        <v>0.2</v>
      </c>
      <c r="M328" s="74">
        <v>0.1</v>
      </c>
      <c r="N328" s="74">
        <v>0</v>
      </c>
      <c r="O328" s="74">
        <v>0</v>
      </c>
      <c r="P328" s="74">
        <v>0</v>
      </c>
      <c r="Q328" s="74">
        <v>0</v>
      </c>
      <c r="R328" s="74">
        <v>0</v>
      </c>
      <c r="S328" s="74">
        <v>23.4</v>
      </c>
      <c r="T328" s="74">
        <v>0.5</v>
      </c>
      <c r="U328" s="74">
        <v>0</v>
      </c>
      <c r="V328" s="74">
        <v>71.400000000000006</v>
      </c>
      <c r="W328" s="74">
        <v>0</v>
      </c>
      <c r="X328" s="74">
        <v>128</v>
      </c>
      <c r="Y328" s="74">
        <v>10</v>
      </c>
      <c r="Z328" s="74">
        <v>0</v>
      </c>
      <c r="AA328" s="74">
        <v>0.4</v>
      </c>
      <c r="AB328" s="74">
        <v>0.6</v>
      </c>
      <c r="AC328" s="74">
        <v>0.43</v>
      </c>
      <c r="AD328" s="74">
        <v>0.49</v>
      </c>
      <c r="AE328" s="74">
        <v>3.8</v>
      </c>
      <c r="AF328" s="74">
        <v>8.8000000000000007</v>
      </c>
      <c r="AG328" s="74">
        <v>5</v>
      </c>
      <c r="AH328" s="74">
        <v>0.16</v>
      </c>
      <c r="AI328" s="74">
        <v>12</v>
      </c>
      <c r="AJ328" s="74">
        <v>6</v>
      </c>
      <c r="AK328" s="74">
        <v>3.9</v>
      </c>
      <c r="AL328" s="74">
        <v>1.6</v>
      </c>
      <c r="AM328" s="74">
        <v>200</v>
      </c>
      <c r="AN328" s="74">
        <v>260</v>
      </c>
      <c r="AO328" s="74">
        <v>16</v>
      </c>
      <c r="AP328" s="74">
        <v>300</v>
      </c>
      <c r="AQ328" s="74">
        <v>27</v>
      </c>
      <c r="AR328" s="74">
        <v>7.6</v>
      </c>
      <c r="AS328" s="74">
        <v>2.1</v>
      </c>
      <c r="AT328" s="72"/>
      <c r="AU328" s="72"/>
      <c r="AV328" s="72"/>
    </row>
    <row r="329" spans="1:48" ht="15.6">
      <c r="A329" s="71">
        <v>317</v>
      </c>
      <c r="B329" s="72" t="s">
        <v>689</v>
      </c>
      <c r="C329" s="72" t="s">
        <v>275</v>
      </c>
      <c r="D329" s="72" t="s">
        <v>502</v>
      </c>
      <c r="E329" s="72" t="s">
        <v>503</v>
      </c>
      <c r="F329" s="74">
        <v>92</v>
      </c>
      <c r="G329" s="74">
        <v>389</v>
      </c>
      <c r="H329" s="74">
        <v>2.7</v>
      </c>
      <c r="I329" s="74">
        <v>1.1000000000000001</v>
      </c>
      <c r="J329" s="74">
        <v>1.2</v>
      </c>
      <c r="K329" s="74">
        <v>0.1</v>
      </c>
      <c r="L329" s="74">
        <v>0.1</v>
      </c>
      <c r="M329" s="74">
        <v>0.1</v>
      </c>
      <c r="N329" s="74">
        <v>0</v>
      </c>
      <c r="O329" s="74">
        <v>0</v>
      </c>
      <c r="P329" s="74">
        <v>0</v>
      </c>
      <c r="Q329" s="74">
        <v>0</v>
      </c>
      <c r="R329" s="74">
        <v>0</v>
      </c>
      <c r="S329" s="74">
        <v>17</v>
      </c>
      <c r="T329" s="74">
        <v>0.3</v>
      </c>
      <c r="U329" s="74">
        <v>0</v>
      </c>
      <c r="V329" s="74">
        <v>78.8</v>
      </c>
      <c r="W329" s="74">
        <v>0</v>
      </c>
      <c r="X329" s="74">
        <v>91</v>
      </c>
      <c r="Y329" s="74">
        <v>6</v>
      </c>
      <c r="Z329" s="74">
        <v>0</v>
      </c>
      <c r="AA329" s="74">
        <v>0.3</v>
      </c>
      <c r="AB329" s="74">
        <v>0.45</v>
      </c>
      <c r="AC329" s="74">
        <v>0.4</v>
      </c>
      <c r="AD329" s="74">
        <v>0.4</v>
      </c>
      <c r="AE329" s="74">
        <v>5</v>
      </c>
      <c r="AF329" s="74">
        <v>8.6</v>
      </c>
      <c r="AG329" s="74">
        <v>3.6</v>
      </c>
      <c r="AH329" s="74">
        <v>0.23</v>
      </c>
      <c r="AI329" s="74">
        <v>13</v>
      </c>
      <c r="AJ329" s="74">
        <v>6</v>
      </c>
      <c r="AK329" s="74">
        <v>4</v>
      </c>
      <c r="AL329" s="74">
        <v>1.04</v>
      </c>
      <c r="AM329" s="74">
        <v>100</v>
      </c>
      <c r="AN329" s="74">
        <v>290</v>
      </c>
      <c r="AO329" s="74">
        <v>13</v>
      </c>
      <c r="AP329" s="74">
        <v>280</v>
      </c>
      <c r="AQ329" s="74">
        <v>20</v>
      </c>
      <c r="AR329" s="74">
        <v>5</v>
      </c>
      <c r="AS329" s="74">
        <v>1.6</v>
      </c>
      <c r="AT329" s="72"/>
      <c r="AU329" s="72"/>
      <c r="AV329" s="72"/>
    </row>
    <row r="330" spans="1:48" ht="15.6">
      <c r="A330" s="71">
        <v>319</v>
      </c>
      <c r="B330" s="72" t="s">
        <v>690</v>
      </c>
      <c r="C330" s="72" t="s">
        <v>232</v>
      </c>
      <c r="D330" s="72" t="s">
        <v>233</v>
      </c>
      <c r="E330" s="72" t="s">
        <v>234</v>
      </c>
      <c r="F330" s="74">
        <v>154</v>
      </c>
      <c r="G330" s="74">
        <v>643</v>
      </c>
      <c r="H330" s="74">
        <v>7.8</v>
      </c>
      <c r="I330" s="74">
        <v>3</v>
      </c>
      <c r="J330" s="74">
        <v>3.3</v>
      </c>
      <c r="K330" s="74">
        <v>1.1000000000000001</v>
      </c>
      <c r="L330" s="74">
        <v>0.98099999999999998</v>
      </c>
      <c r="M330" s="74">
        <v>0.1</v>
      </c>
      <c r="N330" s="74">
        <v>0.9</v>
      </c>
      <c r="O330" s="74">
        <v>0.7</v>
      </c>
      <c r="P330" s="74">
        <v>0.1</v>
      </c>
      <c r="Q330" s="74">
        <v>0.1</v>
      </c>
      <c r="R330" s="74">
        <v>0.4</v>
      </c>
      <c r="S330" s="74">
        <v>17.7</v>
      </c>
      <c r="T330" s="74">
        <v>1.3</v>
      </c>
      <c r="U330" s="74">
        <v>1.2</v>
      </c>
      <c r="V330" s="74">
        <v>69.2</v>
      </c>
      <c r="W330" s="74">
        <v>0</v>
      </c>
      <c r="X330" s="74">
        <v>96</v>
      </c>
      <c r="Y330" s="74">
        <v>105</v>
      </c>
      <c r="Z330" s="74">
        <v>496</v>
      </c>
      <c r="AA330" s="74">
        <v>0.3</v>
      </c>
      <c r="AB330" s="74">
        <v>0.57999999999999996</v>
      </c>
      <c r="AC330" s="74">
        <v>0.32</v>
      </c>
      <c r="AD330" s="74">
        <v>0.38</v>
      </c>
      <c r="AE330" s="74">
        <v>3.8</v>
      </c>
      <c r="AF330" s="74">
        <v>9.02</v>
      </c>
      <c r="AG330" s="74">
        <v>3.73</v>
      </c>
      <c r="AH330" s="74">
        <v>0.18</v>
      </c>
      <c r="AI330" s="74">
        <v>7</v>
      </c>
      <c r="AJ330" s="74">
        <v>6.3</v>
      </c>
      <c r="AK330" s="74">
        <v>5.5</v>
      </c>
      <c r="AL330" s="74">
        <v>2.35</v>
      </c>
      <c r="AM330" s="74">
        <v>520</v>
      </c>
      <c r="AN330" s="74">
        <v>220</v>
      </c>
      <c r="AO330" s="74">
        <v>24</v>
      </c>
      <c r="AP330" s="74">
        <v>190</v>
      </c>
      <c r="AQ330" s="74">
        <v>21</v>
      </c>
      <c r="AR330" s="74">
        <v>4.9000000000000004</v>
      </c>
      <c r="AS330" s="74">
        <v>1.3</v>
      </c>
      <c r="AT330" s="72"/>
      <c r="AU330" s="72"/>
      <c r="AV330" s="72"/>
    </row>
    <row r="331" spans="1:48" ht="15.6">
      <c r="A331" s="71">
        <v>320</v>
      </c>
      <c r="B331" s="72" t="s">
        <v>691</v>
      </c>
      <c r="C331" s="72" t="s">
        <v>275</v>
      </c>
      <c r="D331" s="72" t="s">
        <v>502</v>
      </c>
      <c r="E331" s="72" t="s">
        <v>503</v>
      </c>
      <c r="F331" s="74">
        <v>100</v>
      </c>
      <c r="G331" s="74">
        <v>419</v>
      </c>
      <c r="H331" s="74">
        <v>3.6</v>
      </c>
      <c r="I331" s="74">
        <v>1.5</v>
      </c>
      <c r="J331" s="74">
        <v>1.5</v>
      </c>
      <c r="K331" s="74">
        <v>0.1</v>
      </c>
      <c r="L331" s="74">
        <v>0.1</v>
      </c>
      <c r="M331" s="74">
        <v>0.2</v>
      </c>
      <c r="N331" s="74">
        <v>0</v>
      </c>
      <c r="O331" s="74">
        <v>0</v>
      </c>
      <c r="P331" s="74">
        <v>0</v>
      </c>
      <c r="Q331" s="74">
        <v>0</v>
      </c>
      <c r="R331" s="74">
        <v>0</v>
      </c>
      <c r="S331" s="74">
        <v>16.8</v>
      </c>
      <c r="T331" s="74">
        <v>0.3</v>
      </c>
      <c r="U331" s="74">
        <v>0</v>
      </c>
      <c r="V331" s="74">
        <v>78.599999999999994</v>
      </c>
      <c r="W331" s="74">
        <v>0</v>
      </c>
      <c r="X331" s="74">
        <v>76</v>
      </c>
      <c r="Y331" s="74">
        <v>6</v>
      </c>
      <c r="Z331" s="74">
        <v>0</v>
      </c>
      <c r="AA331" s="74">
        <v>0.9</v>
      </c>
      <c r="AB331" s="74">
        <v>0.45</v>
      </c>
      <c r="AC331" s="74">
        <v>0.5</v>
      </c>
      <c r="AD331" s="74">
        <v>0.49</v>
      </c>
      <c r="AE331" s="74">
        <v>6.5</v>
      </c>
      <c r="AF331" s="74">
        <v>10</v>
      </c>
      <c r="AG331" s="74">
        <v>3.6</v>
      </c>
      <c r="AH331" s="74">
        <v>0.23</v>
      </c>
      <c r="AI331" s="74">
        <v>13</v>
      </c>
      <c r="AJ331" s="74">
        <v>5</v>
      </c>
      <c r="AK331" s="74">
        <v>4</v>
      </c>
      <c r="AL331" s="74">
        <v>1.1000000000000001</v>
      </c>
      <c r="AM331" s="74">
        <v>120</v>
      </c>
      <c r="AN331" s="74">
        <v>350</v>
      </c>
      <c r="AO331" s="74">
        <v>15</v>
      </c>
      <c r="AP331" s="74">
        <v>300</v>
      </c>
      <c r="AQ331" s="74">
        <v>18</v>
      </c>
      <c r="AR331" s="74">
        <v>5.5</v>
      </c>
      <c r="AS331" s="74">
        <v>1.5</v>
      </c>
      <c r="AT331" s="72"/>
      <c r="AU331" s="72"/>
      <c r="AV331" s="72"/>
    </row>
    <row r="332" spans="1:48" ht="15.6">
      <c r="A332" s="71">
        <v>827</v>
      </c>
      <c r="B332" s="72" t="s">
        <v>692</v>
      </c>
      <c r="C332" s="72" t="s">
        <v>218</v>
      </c>
      <c r="D332" s="72" t="s">
        <v>219</v>
      </c>
      <c r="E332" s="72" t="s">
        <v>220</v>
      </c>
      <c r="F332" s="74">
        <v>95</v>
      </c>
      <c r="G332" s="74">
        <v>404</v>
      </c>
      <c r="H332" s="74">
        <v>1.4</v>
      </c>
      <c r="I332" s="74">
        <v>0.3</v>
      </c>
      <c r="J332" s="74">
        <v>0.5</v>
      </c>
      <c r="K332" s="74">
        <v>0.2</v>
      </c>
      <c r="L332" s="74">
        <v>0</v>
      </c>
      <c r="M332" s="74">
        <v>0</v>
      </c>
      <c r="N332" s="74">
        <v>0</v>
      </c>
      <c r="O332" s="74">
        <v>0</v>
      </c>
      <c r="P332" s="74">
        <v>0</v>
      </c>
      <c r="Q332" s="74">
        <v>0</v>
      </c>
      <c r="R332" s="74">
        <v>0</v>
      </c>
      <c r="S332" s="74">
        <v>20.7</v>
      </c>
      <c r="T332" s="74">
        <v>0.8</v>
      </c>
      <c r="U332" s="74">
        <v>0</v>
      </c>
      <c r="V332" s="74">
        <v>76</v>
      </c>
      <c r="W332" s="74">
        <v>0</v>
      </c>
      <c r="X332" s="74">
        <v>54</v>
      </c>
      <c r="Y332" s="74">
        <v>1</v>
      </c>
      <c r="Z332" s="74">
        <v>0</v>
      </c>
      <c r="AA332" s="74">
        <v>16</v>
      </c>
      <c r="AB332" s="74">
        <v>0.48</v>
      </c>
      <c r="AC332" s="74">
        <v>0.05</v>
      </c>
      <c r="AD332" s="74">
        <v>0.15</v>
      </c>
      <c r="AE332" s="74">
        <v>2.6</v>
      </c>
      <c r="AF332" s="74">
        <v>6.5</v>
      </c>
      <c r="AG332" s="74">
        <v>3.9</v>
      </c>
      <c r="AH332" s="74">
        <v>0.22</v>
      </c>
      <c r="AI332" s="74">
        <v>0.3</v>
      </c>
      <c r="AJ332" s="74">
        <v>0</v>
      </c>
      <c r="AK332" s="74">
        <v>12</v>
      </c>
      <c r="AL332" s="74">
        <v>1.9</v>
      </c>
      <c r="AM332" s="74">
        <v>310</v>
      </c>
      <c r="AN332" s="74">
        <v>390</v>
      </c>
      <c r="AO332" s="74">
        <v>11</v>
      </c>
      <c r="AP332" s="74">
        <v>230</v>
      </c>
      <c r="AQ332" s="74">
        <v>40</v>
      </c>
      <c r="AR332" s="74">
        <v>0.2</v>
      </c>
      <c r="AS332" s="74">
        <v>0.5</v>
      </c>
      <c r="AT332" s="72"/>
      <c r="AU332" s="72"/>
      <c r="AV332" s="72"/>
    </row>
    <row r="333" spans="1:48" ht="15.6">
      <c r="A333" s="71">
        <v>826</v>
      </c>
      <c r="B333" s="72" t="s">
        <v>693</v>
      </c>
      <c r="C333" s="72" t="s">
        <v>218</v>
      </c>
      <c r="D333" s="72" t="s">
        <v>219</v>
      </c>
      <c r="E333" s="72" t="s">
        <v>220</v>
      </c>
      <c r="F333" s="74">
        <v>94</v>
      </c>
      <c r="G333" s="74">
        <v>399</v>
      </c>
      <c r="H333" s="74">
        <v>1.4</v>
      </c>
      <c r="I333" s="74">
        <v>0.3</v>
      </c>
      <c r="J333" s="74">
        <v>0.5</v>
      </c>
      <c r="K333" s="74">
        <v>0.2</v>
      </c>
      <c r="L333" s="74">
        <v>0</v>
      </c>
      <c r="M333" s="74">
        <v>0</v>
      </c>
      <c r="N333" s="74">
        <v>0</v>
      </c>
      <c r="O333" s="74">
        <v>0</v>
      </c>
      <c r="P333" s="74">
        <v>0</v>
      </c>
      <c r="Q333" s="74">
        <v>0</v>
      </c>
      <c r="R333" s="74">
        <v>0</v>
      </c>
      <c r="S333" s="74">
        <v>20.399999999999999</v>
      </c>
      <c r="T333" s="74">
        <v>0.1</v>
      </c>
      <c r="U333" s="74">
        <v>0</v>
      </c>
      <c r="V333" s="74">
        <v>76.7</v>
      </c>
      <c r="W333" s="74">
        <v>0</v>
      </c>
      <c r="X333" s="74">
        <v>50</v>
      </c>
      <c r="Y333" s="74">
        <v>1</v>
      </c>
      <c r="Z333" s="74">
        <v>0</v>
      </c>
      <c r="AA333" s="74">
        <v>16</v>
      </c>
      <c r="AB333" s="74">
        <v>0.45</v>
      </c>
      <c r="AC333" s="74">
        <v>7.0000000000000007E-2</v>
      </c>
      <c r="AD333" s="74">
        <v>0.14000000000000001</v>
      </c>
      <c r="AE333" s="74">
        <v>2.7</v>
      </c>
      <c r="AF333" s="74">
        <v>6.5</v>
      </c>
      <c r="AG333" s="74">
        <v>3.8</v>
      </c>
      <c r="AH333" s="74">
        <v>0.28999999999999998</v>
      </c>
      <c r="AI333" s="74">
        <v>0.3</v>
      </c>
      <c r="AJ333" s="74">
        <v>0</v>
      </c>
      <c r="AK333" s="74">
        <v>12</v>
      </c>
      <c r="AL333" s="74">
        <v>1.2</v>
      </c>
      <c r="AM333" s="74">
        <v>56</v>
      </c>
      <c r="AN333" s="74">
        <v>430</v>
      </c>
      <c r="AO333" s="74">
        <v>13</v>
      </c>
      <c r="AP333" s="74">
        <v>230</v>
      </c>
      <c r="AQ333" s="74">
        <v>31</v>
      </c>
      <c r="AR333" s="74">
        <v>0.3</v>
      </c>
      <c r="AS333" s="74">
        <v>0.5</v>
      </c>
      <c r="AT333" s="72"/>
      <c r="AU333" s="72"/>
      <c r="AV333" s="72"/>
    </row>
    <row r="334" spans="1:48" ht="15.6">
      <c r="A334" s="71">
        <v>126</v>
      </c>
      <c r="B334" s="72" t="s">
        <v>694</v>
      </c>
      <c r="C334" s="72" t="s">
        <v>275</v>
      </c>
      <c r="D334" s="72" t="s">
        <v>443</v>
      </c>
      <c r="E334" s="72" t="s">
        <v>444</v>
      </c>
      <c r="F334" s="74">
        <v>120</v>
      </c>
      <c r="G334" s="74">
        <v>506</v>
      </c>
      <c r="H334" s="74">
        <v>2.7</v>
      </c>
      <c r="I334" s="74">
        <v>0.8</v>
      </c>
      <c r="J334" s="74">
        <v>1.2</v>
      </c>
      <c r="K334" s="74">
        <v>0.2</v>
      </c>
      <c r="L334" s="74">
        <v>0.1</v>
      </c>
      <c r="M334" s="74">
        <v>0.1</v>
      </c>
      <c r="N334" s="74">
        <v>0</v>
      </c>
      <c r="O334" s="74">
        <v>0</v>
      </c>
      <c r="P334" s="74">
        <v>0</v>
      </c>
      <c r="Q334" s="74">
        <v>0</v>
      </c>
      <c r="R334" s="74">
        <v>0</v>
      </c>
      <c r="S334" s="74">
        <v>23.9</v>
      </c>
      <c r="T334" s="74">
        <v>0.2</v>
      </c>
      <c r="U334" s="74">
        <v>0</v>
      </c>
      <c r="V334" s="74">
        <v>72.2</v>
      </c>
      <c r="W334" s="74">
        <v>0</v>
      </c>
      <c r="X334" s="74">
        <v>60</v>
      </c>
      <c r="Y334" s="74">
        <v>0</v>
      </c>
      <c r="Z334" s="74">
        <v>0</v>
      </c>
      <c r="AA334" s="74">
        <v>0.4</v>
      </c>
      <c r="AB334" s="74">
        <v>0.09</v>
      </c>
      <c r="AC334" s="74">
        <v>0.13</v>
      </c>
      <c r="AD334" s="74">
        <v>0.32</v>
      </c>
      <c r="AE334" s="74">
        <v>6.6</v>
      </c>
      <c r="AF334" s="74">
        <v>12</v>
      </c>
      <c r="AG334" s="74">
        <v>5.0999999999999996</v>
      </c>
      <c r="AH334" s="74">
        <v>0.32</v>
      </c>
      <c r="AI334" s="74">
        <v>1.3</v>
      </c>
      <c r="AJ334" s="74">
        <v>0</v>
      </c>
      <c r="AK334" s="74">
        <v>5</v>
      </c>
      <c r="AL334" s="74">
        <v>0.9</v>
      </c>
      <c r="AM334" s="74">
        <v>94</v>
      </c>
      <c r="AN334" s="74">
        <v>440</v>
      </c>
      <c r="AO334" s="74">
        <v>14</v>
      </c>
      <c r="AP334" s="74">
        <v>130</v>
      </c>
      <c r="AQ334" s="74">
        <v>26</v>
      </c>
      <c r="AR334" s="74">
        <v>1.1000000000000001</v>
      </c>
      <c r="AS334" s="74">
        <v>4.5999999999999996</v>
      </c>
      <c r="AT334" s="72"/>
      <c r="AU334" s="72"/>
      <c r="AV334" s="72"/>
    </row>
    <row r="335" spans="1:48" ht="15.6">
      <c r="A335" s="71">
        <v>136</v>
      </c>
      <c r="B335" s="72" t="s">
        <v>695</v>
      </c>
      <c r="C335" s="72" t="s">
        <v>275</v>
      </c>
      <c r="D335" s="72" t="s">
        <v>443</v>
      </c>
      <c r="E335" s="72" t="s">
        <v>444</v>
      </c>
      <c r="F335" s="74">
        <v>151</v>
      </c>
      <c r="G335" s="74">
        <v>636</v>
      </c>
      <c r="H335" s="74">
        <v>3</v>
      </c>
      <c r="I335" s="74">
        <v>0.9</v>
      </c>
      <c r="J335" s="74">
        <v>1.3</v>
      </c>
      <c r="K335" s="74">
        <v>0.2</v>
      </c>
      <c r="L335" s="74">
        <v>0.1</v>
      </c>
      <c r="M335" s="74">
        <v>0.1</v>
      </c>
      <c r="N335" s="74">
        <v>0</v>
      </c>
      <c r="O335" s="74">
        <v>0</v>
      </c>
      <c r="P335" s="74">
        <v>0</v>
      </c>
      <c r="Q335" s="74">
        <v>0</v>
      </c>
      <c r="R335" s="74">
        <v>0</v>
      </c>
      <c r="S335" s="74">
        <v>30.9</v>
      </c>
      <c r="T335" s="74">
        <v>0.5</v>
      </c>
      <c r="U335" s="74">
        <v>0</v>
      </c>
      <c r="V335" s="74">
        <v>63.8</v>
      </c>
      <c r="W335" s="74">
        <v>0</v>
      </c>
      <c r="X335" s="74">
        <v>78</v>
      </c>
      <c r="Y335" s="74">
        <v>0</v>
      </c>
      <c r="Z335" s="74">
        <v>0</v>
      </c>
      <c r="AA335" s="74">
        <v>0</v>
      </c>
      <c r="AB335" s="74">
        <v>0.98</v>
      </c>
      <c r="AC335" s="74">
        <v>0.11</v>
      </c>
      <c r="AD335" s="74">
        <v>0.35</v>
      </c>
      <c r="AE335" s="74">
        <v>6.3</v>
      </c>
      <c r="AF335" s="74">
        <v>12</v>
      </c>
      <c r="AG335" s="74">
        <v>5.8</v>
      </c>
      <c r="AH335" s="74">
        <v>0.26</v>
      </c>
      <c r="AI335" s="74">
        <v>1.2</v>
      </c>
      <c r="AJ335" s="74">
        <v>0</v>
      </c>
      <c r="AK335" s="74">
        <v>5.4</v>
      </c>
      <c r="AL335" s="74">
        <v>1.8</v>
      </c>
      <c r="AM335" s="74">
        <v>200</v>
      </c>
      <c r="AN335" s="74">
        <v>480</v>
      </c>
      <c r="AO335" s="74">
        <v>17</v>
      </c>
      <c r="AP335" s="74">
        <v>160</v>
      </c>
      <c r="AQ335" s="74">
        <v>32</v>
      </c>
      <c r="AR335" s="74">
        <v>1.4</v>
      </c>
      <c r="AS335" s="74">
        <v>6.3</v>
      </c>
      <c r="AT335" s="72"/>
      <c r="AU335" s="72"/>
      <c r="AV335" s="72"/>
    </row>
    <row r="336" spans="1:48" ht="15.6">
      <c r="A336" s="71">
        <v>97</v>
      </c>
      <c r="B336" s="72" t="s">
        <v>696</v>
      </c>
      <c r="C336" s="72" t="s">
        <v>275</v>
      </c>
      <c r="D336" s="72" t="s">
        <v>443</v>
      </c>
      <c r="E336" s="72" t="s">
        <v>444</v>
      </c>
      <c r="F336" s="74">
        <v>151</v>
      </c>
      <c r="G336" s="74">
        <v>631</v>
      </c>
      <c r="H336" s="74">
        <v>7.5</v>
      </c>
      <c r="I336" s="74">
        <v>3.2</v>
      </c>
      <c r="J336" s="74">
        <v>2.4</v>
      </c>
      <c r="K336" s="74">
        <v>0.3</v>
      </c>
      <c r="L336" s="74">
        <v>0.2</v>
      </c>
      <c r="M336" s="74">
        <v>0.3</v>
      </c>
      <c r="N336" s="74">
        <v>0</v>
      </c>
      <c r="O336" s="74">
        <v>0</v>
      </c>
      <c r="P336" s="74">
        <v>0</v>
      </c>
      <c r="Q336" s="74">
        <v>0</v>
      </c>
      <c r="R336" s="74">
        <v>0</v>
      </c>
      <c r="S336" s="74">
        <v>20.8</v>
      </c>
      <c r="T336" s="74">
        <v>0.2</v>
      </c>
      <c r="U336" s="74">
        <v>0</v>
      </c>
      <c r="V336" s="74">
        <v>70</v>
      </c>
      <c r="W336" s="74">
        <v>0</v>
      </c>
      <c r="X336" s="74">
        <v>66</v>
      </c>
      <c r="Y336" s="74">
        <v>0</v>
      </c>
      <c r="Z336" s="74">
        <v>0</v>
      </c>
      <c r="AA336" s="74">
        <v>0.4</v>
      </c>
      <c r="AB336" s="74">
        <v>0.09</v>
      </c>
      <c r="AC336" s="74">
        <v>0.09</v>
      </c>
      <c r="AD336" s="74">
        <v>0.18</v>
      </c>
      <c r="AE336" s="74">
        <v>4.8</v>
      </c>
      <c r="AF336" s="74">
        <v>8.6999999999999993</v>
      </c>
      <c r="AG336" s="74">
        <v>3.9</v>
      </c>
      <c r="AH336" s="74">
        <v>0.3</v>
      </c>
      <c r="AI336" s="74">
        <v>2</v>
      </c>
      <c r="AJ336" s="74">
        <v>0</v>
      </c>
      <c r="AK336" s="74">
        <v>3</v>
      </c>
      <c r="AL336" s="74">
        <v>1.2</v>
      </c>
      <c r="AM336" s="74">
        <v>88</v>
      </c>
      <c r="AN336" s="74">
        <v>350</v>
      </c>
      <c r="AO336" s="74">
        <v>17</v>
      </c>
      <c r="AP336" s="74">
        <v>220</v>
      </c>
      <c r="AQ336" s="74">
        <v>24</v>
      </c>
      <c r="AR336" s="74">
        <v>0.9</v>
      </c>
      <c r="AS336" s="74">
        <v>4</v>
      </c>
      <c r="AT336" s="72"/>
      <c r="AU336" s="72"/>
      <c r="AV336" s="72"/>
    </row>
    <row r="337" spans="1:48" ht="15.6">
      <c r="A337" s="71">
        <v>151</v>
      </c>
      <c r="B337" s="72" t="s">
        <v>697</v>
      </c>
      <c r="C337" s="72" t="s">
        <v>275</v>
      </c>
      <c r="D337" s="72" t="s">
        <v>443</v>
      </c>
      <c r="E337" s="72" t="s">
        <v>444</v>
      </c>
      <c r="F337" s="74">
        <v>355</v>
      </c>
      <c r="G337" s="74">
        <v>1470</v>
      </c>
      <c r="H337" s="74">
        <v>31.8</v>
      </c>
      <c r="I337" s="74">
        <v>10.9</v>
      </c>
      <c r="J337" s="74">
        <v>10.6</v>
      </c>
      <c r="K337" s="74">
        <v>5.2</v>
      </c>
      <c r="L337" s="74">
        <v>4.5</v>
      </c>
      <c r="M337" s="74">
        <v>0.1</v>
      </c>
      <c r="N337" s="74">
        <v>0</v>
      </c>
      <c r="O337" s="74">
        <v>0</v>
      </c>
      <c r="P337" s="74">
        <v>0</v>
      </c>
      <c r="Q337" s="74">
        <v>0</v>
      </c>
      <c r="R337" s="74">
        <v>0</v>
      </c>
      <c r="S337" s="74">
        <v>17.3</v>
      </c>
      <c r="T337" s="74">
        <v>0.2</v>
      </c>
      <c r="U337" s="74">
        <v>0</v>
      </c>
      <c r="V337" s="74">
        <v>50.5</v>
      </c>
      <c r="W337" s="74">
        <v>0</v>
      </c>
      <c r="X337" s="74">
        <v>74</v>
      </c>
      <c r="Y337" s="74">
        <v>0</v>
      </c>
      <c r="Z337" s="74">
        <v>0</v>
      </c>
      <c r="AA337" s="74">
        <v>1</v>
      </c>
      <c r="AB337" s="74">
        <v>0.03</v>
      </c>
      <c r="AC337" s="74">
        <v>0.63</v>
      </c>
      <c r="AD337" s="74">
        <v>0.17</v>
      </c>
      <c r="AE337" s="74">
        <v>5.5</v>
      </c>
      <c r="AF337" s="74">
        <v>9.1999999999999993</v>
      </c>
      <c r="AG337" s="74">
        <v>3.7</v>
      </c>
      <c r="AH337" s="74">
        <v>0.35</v>
      </c>
      <c r="AI337" s="74">
        <v>1</v>
      </c>
      <c r="AJ337" s="74">
        <v>0</v>
      </c>
      <c r="AK337" s="74">
        <v>3</v>
      </c>
      <c r="AL337" s="74">
        <v>1.02</v>
      </c>
      <c r="AM337" s="74">
        <v>61</v>
      </c>
      <c r="AN337" s="74">
        <v>310</v>
      </c>
      <c r="AO337" s="74">
        <v>19</v>
      </c>
      <c r="AP337" s="74">
        <v>190</v>
      </c>
      <c r="AQ337" s="74">
        <v>18</v>
      </c>
      <c r="AR337" s="74">
        <v>1.3</v>
      </c>
      <c r="AS337" s="74">
        <v>1.7</v>
      </c>
      <c r="AT337" s="72"/>
      <c r="AU337" s="72"/>
      <c r="AV337" s="72"/>
    </row>
    <row r="338" spans="1:48" ht="15.6">
      <c r="A338" s="71">
        <v>177</v>
      </c>
      <c r="B338" s="72" t="s">
        <v>698</v>
      </c>
      <c r="C338" s="72" t="s">
        <v>275</v>
      </c>
      <c r="D338" s="72" t="s">
        <v>443</v>
      </c>
      <c r="E338" s="72" t="s">
        <v>444</v>
      </c>
      <c r="F338" s="74">
        <v>305</v>
      </c>
      <c r="G338" s="74">
        <v>1270</v>
      </c>
      <c r="H338" s="74">
        <v>23.1</v>
      </c>
      <c r="I338" s="74">
        <v>7.9</v>
      </c>
      <c r="J338" s="74">
        <v>7.7</v>
      </c>
      <c r="K338" s="74">
        <v>3.8</v>
      </c>
      <c r="L338" s="74">
        <v>3.3</v>
      </c>
      <c r="M338" s="74">
        <v>0.1</v>
      </c>
      <c r="N338" s="74">
        <v>0</v>
      </c>
      <c r="O338" s="74">
        <v>0</v>
      </c>
      <c r="P338" s="74">
        <v>0</v>
      </c>
      <c r="Q338" s="74">
        <v>0</v>
      </c>
      <c r="R338" s="74">
        <v>0</v>
      </c>
      <c r="S338" s="74">
        <v>24.3</v>
      </c>
      <c r="T338" s="74">
        <v>0.5</v>
      </c>
      <c r="U338" s="74">
        <v>0</v>
      </c>
      <c r="V338" s="74">
        <v>50.8</v>
      </c>
      <c r="W338" s="74">
        <v>0</v>
      </c>
      <c r="X338" s="74">
        <v>111</v>
      </c>
      <c r="Y338" s="74">
        <v>0</v>
      </c>
      <c r="Z338" s="74">
        <v>0</v>
      </c>
      <c r="AA338" s="74">
        <v>1.5</v>
      </c>
      <c r="AB338" s="74">
        <v>0.04</v>
      </c>
      <c r="AC338" s="74">
        <v>0.74</v>
      </c>
      <c r="AD338" s="74">
        <v>0.21</v>
      </c>
      <c r="AE338" s="74">
        <v>6.1</v>
      </c>
      <c r="AF338" s="74">
        <v>11</v>
      </c>
      <c r="AG338" s="74">
        <v>5.2</v>
      </c>
      <c r="AH338" s="74">
        <v>0.36</v>
      </c>
      <c r="AI338" s="74">
        <v>1</v>
      </c>
      <c r="AJ338" s="74">
        <v>0</v>
      </c>
      <c r="AK338" s="74">
        <v>3.7</v>
      </c>
      <c r="AL338" s="74">
        <v>1.8</v>
      </c>
      <c r="AM338" s="74">
        <v>190</v>
      </c>
      <c r="AN338" s="74">
        <v>370</v>
      </c>
      <c r="AO338" s="74">
        <v>28</v>
      </c>
      <c r="AP338" s="74">
        <v>250</v>
      </c>
      <c r="AQ338" s="74">
        <v>29</v>
      </c>
      <c r="AR338" s="74">
        <v>1.7</v>
      </c>
      <c r="AS338" s="74">
        <v>2.5</v>
      </c>
      <c r="AT338" s="72"/>
      <c r="AU338" s="72"/>
      <c r="AV338" s="72"/>
    </row>
    <row r="339" spans="1:48" ht="15.6">
      <c r="A339" s="71">
        <v>1146</v>
      </c>
      <c r="B339" s="72" t="s">
        <v>699</v>
      </c>
      <c r="C339" s="72" t="s">
        <v>275</v>
      </c>
      <c r="D339" s="72" t="s">
        <v>443</v>
      </c>
      <c r="E339" s="72" t="s">
        <v>444</v>
      </c>
      <c r="F339" s="74">
        <v>212</v>
      </c>
      <c r="G339" s="74">
        <v>881</v>
      </c>
      <c r="H339" s="74">
        <v>14.4</v>
      </c>
      <c r="I339" s="74">
        <v>4.9000000000000004</v>
      </c>
      <c r="J339" s="74">
        <v>4.8</v>
      </c>
      <c r="K339" s="74">
        <v>2.4</v>
      </c>
      <c r="L339" s="74">
        <v>2.02</v>
      </c>
      <c r="M339" s="74">
        <v>0.1</v>
      </c>
      <c r="N339" s="74">
        <v>0.8</v>
      </c>
      <c r="O339" s="74">
        <v>0.8</v>
      </c>
      <c r="P339" s="74">
        <v>0</v>
      </c>
      <c r="Q339" s="74">
        <v>0</v>
      </c>
      <c r="R339" s="74">
        <v>0.8</v>
      </c>
      <c r="S339" s="74">
        <v>18.100000000000001</v>
      </c>
      <c r="T339" s="74">
        <v>1</v>
      </c>
      <c r="U339" s="74">
        <v>0</v>
      </c>
      <c r="V339" s="74">
        <v>61.8</v>
      </c>
      <c r="W339" s="74">
        <v>1.6</v>
      </c>
      <c r="X339" s="74">
        <v>60</v>
      </c>
      <c r="Y339" s="74">
        <v>1</v>
      </c>
      <c r="Z339" s="74">
        <v>4</v>
      </c>
      <c r="AA339" s="74">
        <v>0.6</v>
      </c>
      <c r="AB339" s="74">
        <v>0.3</v>
      </c>
      <c r="AC339" s="74">
        <v>0.68</v>
      </c>
      <c r="AD339" s="74">
        <v>0.19</v>
      </c>
      <c r="AE339" s="74">
        <v>5.9</v>
      </c>
      <c r="AF339" s="74">
        <v>10</v>
      </c>
      <c r="AG339" s="74">
        <v>3.83</v>
      </c>
      <c r="AH339" s="74">
        <v>0.39</v>
      </c>
      <c r="AI339" s="74">
        <v>0.9</v>
      </c>
      <c r="AJ339" s="74">
        <v>18.5</v>
      </c>
      <c r="AK339" s="74">
        <v>8.5</v>
      </c>
      <c r="AL339" s="74">
        <v>1.85</v>
      </c>
      <c r="AM339" s="74">
        <v>390</v>
      </c>
      <c r="AN339" s="74">
        <v>390</v>
      </c>
      <c r="AO339" s="74">
        <v>23</v>
      </c>
      <c r="AP339" s="74">
        <v>180</v>
      </c>
      <c r="AQ339" s="74">
        <v>22</v>
      </c>
      <c r="AR339" s="74">
        <v>1.5</v>
      </c>
      <c r="AS339" s="74">
        <v>1.9</v>
      </c>
      <c r="AT339" s="72"/>
      <c r="AU339" s="72"/>
      <c r="AV339" s="72"/>
    </row>
    <row r="340" spans="1:48" ht="15.6">
      <c r="A340" s="71">
        <v>152</v>
      </c>
      <c r="B340" s="72" t="s">
        <v>700</v>
      </c>
      <c r="C340" s="72" t="s">
        <v>275</v>
      </c>
      <c r="D340" s="72" t="s">
        <v>443</v>
      </c>
      <c r="E340" s="72" t="s">
        <v>444</v>
      </c>
      <c r="F340" s="74">
        <v>221</v>
      </c>
      <c r="G340" s="74">
        <v>921</v>
      </c>
      <c r="H340" s="74">
        <v>15.8</v>
      </c>
      <c r="I340" s="74">
        <v>5.4</v>
      </c>
      <c r="J340" s="74">
        <v>5.3</v>
      </c>
      <c r="K340" s="74">
        <v>2.6</v>
      </c>
      <c r="L340" s="74">
        <v>2.2000000000000002</v>
      </c>
      <c r="M340" s="74">
        <v>0.1</v>
      </c>
      <c r="N340" s="74">
        <v>0</v>
      </c>
      <c r="O340" s="74">
        <v>0</v>
      </c>
      <c r="P340" s="74">
        <v>0</v>
      </c>
      <c r="Q340" s="74">
        <v>0</v>
      </c>
      <c r="R340" s="74">
        <v>0</v>
      </c>
      <c r="S340" s="74">
        <v>19.8</v>
      </c>
      <c r="T340" s="74">
        <v>0.3</v>
      </c>
      <c r="U340" s="74">
        <v>0</v>
      </c>
      <c r="V340" s="74">
        <v>62.6</v>
      </c>
      <c r="W340" s="74">
        <v>0</v>
      </c>
      <c r="X340" s="74">
        <v>66</v>
      </c>
      <c r="Y340" s="74">
        <v>0</v>
      </c>
      <c r="Z340" s="74">
        <v>0</v>
      </c>
      <c r="AA340" s="74">
        <v>0.7</v>
      </c>
      <c r="AB340" s="74">
        <v>0.11</v>
      </c>
      <c r="AC340" s="74">
        <v>0.74</v>
      </c>
      <c r="AD340" s="74">
        <v>0.2</v>
      </c>
      <c r="AE340" s="74">
        <v>6.5</v>
      </c>
      <c r="AF340" s="74">
        <v>11</v>
      </c>
      <c r="AG340" s="74">
        <v>4.2</v>
      </c>
      <c r="AH340" s="74">
        <v>0.4</v>
      </c>
      <c r="AI340" s="74">
        <v>1</v>
      </c>
      <c r="AJ340" s="74">
        <v>0</v>
      </c>
      <c r="AK340" s="74">
        <v>6</v>
      </c>
      <c r="AL340" s="74">
        <v>1.06</v>
      </c>
      <c r="AM340" s="74">
        <v>100</v>
      </c>
      <c r="AN340" s="74">
        <v>380</v>
      </c>
      <c r="AO340" s="74">
        <v>14</v>
      </c>
      <c r="AP340" s="74">
        <v>190</v>
      </c>
      <c r="AQ340" s="74">
        <v>18</v>
      </c>
      <c r="AR340" s="74">
        <v>1.4</v>
      </c>
      <c r="AS340" s="74">
        <v>2.1</v>
      </c>
      <c r="AT340" s="72"/>
      <c r="AU340" s="72"/>
      <c r="AV340" s="72"/>
    </row>
    <row r="341" spans="1:48" ht="15.6">
      <c r="A341" s="71">
        <v>70204038</v>
      </c>
      <c r="B341" s="72" t="s">
        <v>701</v>
      </c>
      <c r="C341" s="72" t="s">
        <v>232</v>
      </c>
      <c r="D341" s="72" t="s">
        <v>233</v>
      </c>
      <c r="E341" s="72" t="s">
        <v>234</v>
      </c>
      <c r="F341" s="74">
        <v>277</v>
      </c>
      <c r="G341" s="74">
        <v>1150</v>
      </c>
      <c r="H341" s="74">
        <v>20.5</v>
      </c>
      <c r="I341" s="74">
        <v>3.9</v>
      </c>
      <c r="J341" s="74">
        <v>3.9</v>
      </c>
      <c r="K341" s="74">
        <v>3.9</v>
      </c>
      <c r="L341" s="74">
        <v>3.42</v>
      </c>
      <c r="M341" s="74">
        <v>3.9</v>
      </c>
      <c r="N341" s="74">
        <v>0.7</v>
      </c>
      <c r="O341" s="74">
        <v>0.5</v>
      </c>
      <c r="P341" s="74">
        <v>0.1</v>
      </c>
      <c r="Q341" s="74">
        <v>0.1</v>
      </c>
      <c r="R341" s="74">
        <v>0.2</v>
      </c>
      <c r="S341" s="74">
        <v>21.1</v>
      </c>
      <c r="T341" s="74">
        <v>1.3</v>
      </c>
      <c r="U341" s="74">
        <v>0.8</v>
      </c>
      <c r="V341" s="74">
        <v>53.7</v>
      </c>
      <c r="W341" s="74">
        <v>0</v>
      </c>
      <c r="X341" s="74">
        <v>70</v>
      </c>
      <c r="Y341" s="74">
        <v>5</v>
      </c>
      <c r="Z341" s="74">
        <v>3</v>
      </c>
      <c r="AA341" s="74">
        <v>0.7</v>
      </c>
      <c r="AB341" s="74">
        <v>1.07</v>
      </c>
      <c r="AC341" s="74">
        <v>0.81</v>
      </c>
      <c r="AD341" s="74">
        <v>0.21</v>
      </c>
      <c r="AE341" s="74">
        <v>7</v>
      </c>
      <c r="AF341" s="74">
        <v>11.7</v>
      </c>
      <c r="AG341" s="74">
        <v>4.46</v>
      </c>
      <c r="AH341" s="74">
        <v>0.46</v>
      </c>
      <c r="AI341" s="74">
        <v>1.1000000000000001</v>
      </c>
      <c r="AJ341" s="74">
        <v>1.4</v>
      </c>
      <c r="AK341" s="74">
        <v>9.1</v>
      </c>
      <c r="AL341" s="74">
        <v>2.2200000000000002</v>
      </c>
      <c r="AM341" s="74">
        <v>500</v>
      </c>
      <c r="AN341" s="74">
        <v>450</v>
      </c>
      <c r="AO341" s="74">
        <v>21</v>
      </c>
      <c r="AP341" s="74">
        <v>210</v>
      </c>
      <c r="AQ341" s="74">
        <v>25</v>
      </c>
      <c r="AR341" s="74">
        <v>1.6</v>
      </c>
      <c r="AS341" s="74">
        <v>2.2999999999999998</v>
      </c>
      <c r="AT341" s="72"/>
      <c r="AU341" s="72"/>
      <c r="AV341" s="72"/>
    </row>
    <row r="342" spans="1:48" ht="15.6">
      <c r="A342" s="71">
        <v>166</v>
      </c>
      <c r="B342" s="72" t="s">
        <v>702</v>
      </c>
      <c r="C342" s="72" t="s">
        <v>232</v>
      </c>
      <c r="D342" s="72" t="s">
        <v>233</v>
      </c>
      <c r="E342" s="72" t="s">
        <v>234</v>
      </c>
      <c r="F342" s="74">
        <v>280</v>
      </c>
      <c r="G342" s="74">
        <v>1160</v>
      </c>
      <c r="H342" s="74">
        <v>20.7</v>
      </c>
      <c r="I342" s="74">
        <v>6.5</v>
      </c>
      <c r="J342" s="74">
        <v>8.4</v>
      </c>
      <c r="K342" s="74">
        <v>3.1</v>
      </c>
      <c r="L342" s="74">
        <v>2.64</v>
      </c>
      <c r="M342" s="74">
        <v>0.1</v>
      </c>
      <c r="N342" s="74">
        <v>0.7</v>
      </c>
      <c r="O342" s="74">
        <v>0.5</v>
      </c>
      <c r="P342" s="74">
        <v>0.1</v>
      </c>
      <c r="Q342" s="74">
        <v>0.1</v>
      </c>
      <c r="R342" s="74">
        <v>0.2</v>
      </c>
      <c r="S342" s="74">
        <v>21.1</v>
      </c>
      <c r="T342" s="74">
        <v>1.1000000000000001</v>
      </c>
      <c r="U342" s="74">
        <v>0.8</v>
      </c>
      <c r="V342" s="74">
        <v>53.6</v>
      </c>
      <c r="W342" s="74">
        <v>0</v>
      </c>
      <c r="X342" s="74">
        <v>71</v>
      </c>
      <c r="Y342" s="74">
        <v>0</v>
      </c>
      <c r="Z342" s="74">
        <v>0</v>
      </c>
      <c r="AA342" s="74">
        <v>0.6</v>
      </c>
      <c r="AB342" s="74">
        <v>0.51</v>
      </c>
      <c r="AC342" s="74">
        <v>0.36</v>
      </c>
      <c r="AD342" s="74">
        <v>0.16</v>
      </c>
      <c r="AE342" s="74">
        <v>3.9</v>
      </c>
      <c r="AF342" s="74">
        <v>11.7</v>
      </c>
      <c r="AG342" s="74">
        <v>4.46</v>
      </c>
      <c r="AH342" s="74">
        <v>0.22</v>
      </c>
      <c r="AI342" s="74">
        <v>0.63</v>
      </c>
      <c r="AJ342" s="74">
        <v>1.1000000000000001</v>
      </c>
      <c r="AK342" s="74">
        <v>6.2</v>
      </c>
      <c r="AL342" s="74">
        <v>2.2000000000000002</v>
      </c>
      <c r="AM342" s="74">
        <v>440</v>
      </c>
      <c r="AN342" s="74">
        <v>260</v>
      </c>
      <c r="AO342" s="74">
        <v>18</v>
      </c>
      <c r="AP342" s="74">
        <v>160</v>
      </c>
      <c r="AQ342" s="74">
        <v>18</v>
      </c>
      <c r="AR342" s="74">
        <v>1.6</v>
      </c>
      <c r="AS342" s="74">
        <v>2.1</v>
      </c>
      <c r="AT342" s="72"/>
      <c r="AU342" s="72"/>
      <c r="AV342" s="72"/>
    </row>
    <row r="343" spans="1:48" ht="15.6">
      <c r="A343" s="71">
        <v>168</v>
      </c>
      <c r="B343" s="72" t="s">
        <v>703</v>
      </c>
      <c r="C343" s="72" t="s">
        <v>232</v>
      </c>
      <c r="D343" s="72" t="s">
        <v>233</v>
      </c>
      <c r="E343" s="72" t="s">
        <v>234</v>
      </c>
      <c r="F343" s="74">
        <v>277</v>
      </c>
      <c r="G343" s="74">
        <v>1150</v>
      </c>
      <c r="H343" s="74">
        <v>20.399999999999999</v>
      </c>
      <c r="I343" s="74">
        <v>6.7</v>
      </c>
      <c r="J343" s="74">
        <v>7.7</v>
      </c>
      <c r="K343" s="74">
        <v>3.3</v>
      </c>
      <c r="L343" s="74">
        <v>2.81</v>
      </c>
      <c r="M343" s="74">
        <v>0.1</v>
      </c>
      <c r="N343" s="74">
        <v>0.7</v>
      </c>
      <c r="O343" s="74">
        <v>0.5</v>
      </c>
      <c r="P343" s="74">
        <v>0.1</v>
      </c>
      <c r="Q343" s="74">
        <v>0.1</v>
      </c>
      <c r="R343" s="74">
        <v>0.2</v>
      </c>
      <c r="S343" s="74">
        <v>21.1</v>
      </c>
      <c r="T343" s="74">
        <v>1.2</v>
      </c>
      <c r="U343" s="74">
        <v>0.8</v>
      </c>
      <c r="V343" s="74">
        <v>53.8</v>
      </c>
      <c r="W343" s="74">
        <v>0</v>
      </c>
      <c r="X343" s="74">
        <v>70</v>
      </c>
      <c r="Y343" s="74">
        <v>10</v>
      </c>
      <c r="Z343" s="74">
        <v>6</v>
      </c>
      <c r="AA343" s="74">
        <v>0.6</v>
      </c>
      <c r="AB343" s="74">
        <v>0.5</v>
      </c>
      <c r="AC343" s="74">
        <v>0.36</v>
      </c>
      <c r="AD343" s="74">
        <v>0.16</v>
      </c>
      <c r="AE343" s="74">
        <v>3.9</v>
      </c>
      <c r="AF343" s="74">
        <v>11.7</v>
      </c>
      <c r="AG343" s="74">
        <v>4.46</v>
      </c>
      <c r="AH343" s="74">
        <v>0.22</v>
      </c>
      <c r="AI343" s="74">
        <v>0.63</v>
      </c>
      <c r="AJ343" s="74">
        <v>1.1000000000000001</v>
      </c>
      <c r="AK343" s="74">
        <v>6.2</v>
      </c>
      <c r="AL343" s="74">
        <v>2.25</v>
      </c>
      <c r="AM343" s="74">
        <v>460</v>
      </c>
      <c r="AN343" s="74">
        <v>260</v>
      </c>
      <c r="AO343" s="74">
        <v>18</v>
      </c>
      <c r="AP343" s="74">
        <v>160</v>
      </c>
      <c r="AQ343" s="74">
        <v>18</v>
      </c>
      <c r="AR343" s="74">
        <v>1.6</v>
      </c>
      <c r="AS343" s="74">
        <v>2.1</v>
      </c>
      <c r="AT343" s="72"/>
      <c r="AU343" s="72"/>
      <c r="AV343" s="72"/>
    </row>
    <row r="344" spans="1:48" ht="15.6">
      <c r="A344" s="71">
        <v>167</v>
      </c>
      <c r="B344" s="72" t="s">
        <v>704</v>
      </c>
      <c r="C344" s="72" t="s">
        <v>232</v>
      </c>
      <c r="D344" s="72" t="s">
        <v>233</v>
      </c>
      <c r="E344" s="72" t="s">
        <v>234</v>
      </c>
      <c r="F344" s="74">
        <v>272</v>
      </c>
      <c r="G344" s="74">
        <v>1130</v>
      </c>
      <c r="H344" s="74">
        <v>19.899999999999999</v>
      </c>
      <c r="I344" s="74">
        <v>7.3</v>
      </c>
      <c r="J344" s="74">
        <v>6.3</v>
      </c>
      <c r="K344" s="74">
        <v>3.7</v>
      </c>
      <c r="L344" s="74">
        <v>3.14</v>
      </c>
      <c r="M344" s="74">
        <v>0.1</v>
      </c>
      <c r="N344" s="74">
        <v>0.7</v>
      </c>
      <c r="O344" s="74">
        <v>0.5</v>
      </c>
      <c r="P344" s="74">
        <v>0.1</v>
      </c>
      <c r="Q344" s="74">
        <v>0.1</v>
      </c>
      <c r="R344" s="74">
        <v>0.2</v>
      </c>
      <c r="S344" s="74">
        <v>21.1</v>
      </c>
      <c r="T344" s="74">
        <v>1.2</v>
      </c>
      <c r="U344" s="74">
        <v>0.8</v>
      </c>
      <c r="V344" s="74">
        <v>54.2</v>
      </c>
      <c r="W344" s="74">
        <v>0</v>
      </c>
      <c r="X344" s="74">
        <v>70</v>
      </c>
      <c r="Y344" s="74">
        <v>24</v>
      </c>
      <c r="Z344" s="74">
        <v>16</v>
      </c>
      <c r="AA344" s="74">
        <v>0.6</v>
      </c>
      <c r="AB344" s="74">
        <v>0.16</v>
      </c>
      <c r="AC344" s="74">
        <v>0.36</v>
      </c>
      <c r="AD344" s="74">
        <v>0.16</v>
      </c>
      <c r="AE344" s="74">
        <v>3.9</v>
      </c>
      <c r="AF344" s="74">
        <v>11.7</v>
      </c>
      <c r="AG344" s="74">
        <v>4.46</v>
      </c>
      <c r="AH344" s="74">
        <v>0.22</v>
      </c>
      <c r="AI344" s="74">
        <v>0.63</v>
      </c>
      <c r="AJ344" s="74">
        <v>1.1000000000000001</v>
      </c>
      <c r="AK344" s="74">
        <v>6.2</v>
      </c>
      <c r="AL344" s="74">
        <v>2.3199999999999998</v>
      </c>
      <c r="AM344" s="74">
        <v>490</v>
      </c>
      <c r="AN344" s="74">
        <v>260</v>
      </c>
      <c r="AO344" s="74">
        <v>19</v>
      </c>
      <c r="AP344" s="74">
        <v>160</v>
      </c>
      <c r="AQ344" s="74">
        <v>18</v>
      </c>
      <c r="AR344" s="74">
        <v>1.6</v>
      </c>
      <c r="AS344" s="74">
        <v>2.1</v>
      </c>
      <c r="AT344" s="72"/>
      <c r="AU344" s="72"/>
      <c r="AV344" s="72"/>
    </row>
    <row r="345" spans="1:48" ht="15.6">
      <c r="A345" s="71">
        <v>165</v>
      </c>
      <c r="B345" s="72" t="s">
        <v>705</v>
      </c>
      <c r="C345" s="72" t="s">
        <v>232</v>
      </c>
      <c r="D345" s="72" t="s">
        <v>233</v>
      </c>
      <c r="E345" s="72" t="s">
        <v>234</v>
      </c>
      <c r="F345" s="74">
        <v>280</v>
      </c>
      <c r="G345" s="74">
        <v>1160</v>
      </c>
      <c r="H345" s="74">
        <v>20.7</v>
      </c>
      <c r="I345" s="74">
        <v>6.4</v>
      </c>
      <c r="J345" s="74">
        <v>7</v>
      </c>
      <c r="K345" s="74">
        <v>4.5</v>
      </c>
      <c r="L345" s="74">
        <v>4.0199999999999996</v>
      </c>
      <c r="M345" s="74">
        <v>0.1</v>
      </c>
      <c r="N345" s="74">
        <v>0.7</v>
      </c>
      <c r="O345" s="74">
        <v>0.5</v>
      </c>
      <c r="P345" s="74">
        <v>0.1</v>
      </c>
      <c r="Q345" s="74">
        <v>0.1</v>
      </c>
      <c r="R345" s="74">
        <v>0.2</v>
      </c>
      <c r="S345" s="74">
        <v>21.1</v>
      </c>
      <c r="T345" s="74">
        <v>1.1000000000000001</v>
      </c>
      <c r="U345" s="74">
        <v>0.8</v>
      </c>
      <c r="V345" s="74">
        <v>53.6</v>
      </c>
      <c r="W345" s="74">
        <v>0</v>
      </c>
      <c r="X345" s="74">
        <v>71</v>
      </c>
      <c r="Y345" s="74">
        <v>0</v>
      </c>
      <c r="Z345" s="74">
        <v>0</v>
      </c>
      <c r="AA345" s="74">
        <v>0.6</v>
      </c>
      <c r="AB345" s="74">
        <v>1.64</v>
      </c>
      <c r="AC345" s="74">
        <v>0.36</v>
      </c>
      <c r="AD345" s="74">
        <v>0.16</v>
      </c>
      <c r="AE345" s="74">
        <v>3.9</v>
      </c>
      <c r="AF345" s="74">
        <v>11.7</v>
      </c>
      <c r="AG345" s="74">
        <v>4.46</v>
      </c>
      <c r="AH345" s="74">
        <v>0.22</v>
      </c>
      <c r="AI345" s="74">
        <v>0.63</v>
      </c>
      <c r="AJ345" s="74">
        <v>1.1000000000000001</v>
      </c>
      <c r="AK345" s="74">
        <v>6.2</v>
      </c>
      <c r="AL345" s="74">
        <v>2.2000000000000002</v>
      </c>
      <c r="AM345" s="74">
        <v>440</v>
      </c>
      <c r="AN345" s="74">
        <v>260</v>
      </c>
      <c r="AO345" s="74">
        <v>18</v>
      </c>
      <c r="AP345" s="74">
        <v>160</v>
      </c>
      <c r="AQ345" s="74">
        <v>18</v>
      </c>
      <c r="AR345" s="74">
        <v>1.6</v>
      </c>
      <c r="AS345" s="74">
        <v>2.1</v>
      </c>
      <c r="AT345" s="72"/>
      <c r="AU345" s="72"/>
      <c r="AV345" s="72"/>
    </row>
    <row r="346" spans="1:48" ht="15.6">
      <c r="A346" s="71">
        <v>158</v>
      </c>
      <c r="B346" s="72" t="s">
        <v>706</v>
      </c>
      <c r="C346" s="72" t="s">
        <v>275</v>
      </c>
      <c r="D346" s="72" t="s">
        <v>443</v>
      </c>
      <c r="E346" s="72" t="s">
        <v>444</v>
      </c>
      <c r="F346" s="74">
        <v>284</v>
      </c>
      <c r="G346" s="74">
        <v>1180</v>
      </c>
      <c r="H346" s="74">
        <v>19.600000000000001</v>
      </c>
      <c r="I346" s="74">
        <v>6.7</v>
      </c>
      <c r="J346" s="74">
        <v>6.5</v>
      </c>
      <c r="K346" s="74">
        <v>3.2</v>
      </c>
      <c r="L346" s="74">
        <v>2.7</v>
      </c>
      <c r="M346" s="74">
        <v>0.1</v>
      </c>
      <c r="N346" s="74">
        <v>0</v>
      </c>
      <c r="O346" s="74">
        <v>0</v>
      </c>
      <c r="P346" s="74">
        <v>0</v>
      </c>
      <c r="Q346" s="74">
        <v>0</v>
      </c>
      <c r="R346" s="74">
        <v>0</v>
      </c>
      <c r="S346" s="74">
        <v>26.9</v>
      </c>
      <c r="T346" s="74">
        <v>0.7</v>
      </c>
      <c r="U346" s="74">
        <v>0</v>
      </c>
      <c r="V346" s="74">
        <v>51</v>
      </c>
      <c r="W346" s="74">
        <v>0</v>
      </c>
      <c r="X346" s="74">
        <v>91</v>
      </c>
      <c r="Y346" s="74">
        <v>0</v>
      </c>
      <c r="Z346" s="74">
        <v>0</v>
      </c>
      <c r="AA346" s="74">
        <v>0.8</v>
      </c>
      <c r="AB346" s="74">
        <v>0.14000000000000001</v>
      </c>
      <c r="AC346" s="74">
        <v>0.49</v>
      </c>
      <c r="AD346" s="74">
        <v>0.22</v>
      </c>
      <c r="AE346" s="74">
        <v>4.7</v>
      </c>
      <c r="AF346" s="74">
        <v>10</v>
      </c>
      <c r="AG346" s="74">
        <v>5.7</v>
      </c>
      <c r="AH346" s="74">
        <v>0.26</v>
      </c>
      <c r="AI346" s="74">
        <v>0.88</v>
      </c>
      <c r="AJ346" s="74">
        <v>0</v>
      </c>
      <c r="AK346" s="74">
        <v>6.2</v>
      </c>
      <c r="AL346" s="74">
        <v>1.8</v>
      </c>
      <c r="AM346" s="74">
        <v>280</v>
      </c>
      <c r="AN346" s="74">
        <v>360</v>
      </c>
      <c r="AO346" s="74">
        <v>17</v>
      </c>
      <c r="AP346" s="74">
        <v>180</v>
      </c>
      <c r="AQ346" s="74">
        <v>19</v>
      </c>
      <c r="AR346" s="74">
        <v>2</v>
      </c>
      <c r="AS346" s="74">
        <v>2.5</v>
      </c>
      <c r="AT346" s="72"/>
      <c r="AU346" s="72"/>
      <c r="AV346" s="72"/>
    </row>
    <row r="347" spans="1:48" ht="15.6">
      <c r="A347" s="71">
        <v>191</v>
      </c>
      <c r="B347" s="72" t="s">
        <v>707</v>
      </c>
      <c r="C347" s="72" t="s">
        <v>232</v>
      </c>
      <c r="D347" s="72" t="s">
        <v>233</v>
      </c>
      <c r="E347" s="72" t="s">
        <v>234</v>
      </c>
      <c r="F347" s="74">
        <v>341</v>
      </c>
      <c r="G347" s="74">
        <v>1420</v>
      </c>
      <c r="H347" s="74">
        <v>24.1</v>
      </c>
      <c r="I347" s="74">
        <v>6.5</v>
      </c>
      <c r="J347" s="74">
        <v>7.2</v>
      </c>
      <c r="K347" s="74">
        <v>7.5</v>
      </c>
      <c r="L347" s="74">
        <v>7.04</v>
      </c>
      <c r="M347" s="74">
        <v>0.1</v>
      </c>
      <c r="N347" s="74">
        <v>8.6</v>
      </c>
      <c r="O347" s="74">
        <v>0.3</v>
      </c>
      <c r="P347" s="74">
        <v>0</v>
      </c>
      <c r="Q347" s="74">
        <v>8.3000000000000007</v>
      </c>
      <c r="R347" s="74">
        <v>0.4</v>
      </c>
      <c r="S347" s="74">
        <v>22.1</v>
      </c>
      <c r="T347" s="74">
        <v>1</v>
      </c>
      <c r="U347" s="74">
        <v>0</v>
      </c>
      <c r="V347" s="74">
        <v>42.1</v>
      </c>
      <c r="W347" s="74">
        <v>0</v>
      </c>
      <c r="X347" s="74">
        <v>113</v>
      </c>
      <c r="Y347" s="74">
        <v>23</v>
      </c>
      <c r="Z347" s="74">
        <v>0</v>
      </c>
      <c r="AA347" s="74">
        <v>0.7</v>
      </c>
      <c r="AB347" s="74">
        <v>4.8</v>
      </c>
      <c r="AC347" s="74">
        <v>0.38</v>
      </c>
      <c r="AD347" s="74">
        <v>0.23</v>
      </c>
      <c r="AE347" s="74">
        <v>4.9000000000000004</v>
      </c>
      <c r="AF347" s="74">
        <v>11.6</v>
      </c>
      <c r="AG347" s="74">
        <v>4.7699999999999996</v>
      </c>
      <c r="AH347" s="74">
        <v>0.26</v>
      </c>
      <c r="AI347" s="74">
        <v>0.82</v>
      </c>
      <c r="AJ347" s="74">
        <v>0</v>
      </c>
      <c r="AK347" s="74">
        <v>10</v>
      </c>
      <c r="AL347" s="74">
        <v>2.0299999999999998</v>
      </c>
      <c r="AM347" s="74">
        <v>410</v>
      </c>
      <c r="AN347" s="74">
        <v>280</v>
      </c>
      <c r="AO347" s="74">
        <v>24</v>
      </c>
      <c r="AP347" s="74">
        <v>200</v>
      </c>
      <c r="AQ347" s="74">
        <v>23</v>
      </c>
      <c r="AR347" s="74">
        <v>1.9</v>
      </c>
      <c r="AS347" s="74">
        <v>2.2999999999999998</v>
      </c>
      <c r="AT347" s="72"/>
      <c r="AU347" s="72"/>
      <c r="AV347" s="72"/>
    </row>
    <row r="348" spans="1:48" ht="15.6">
      <c r="A348" s="71">
        <v>178</v>
      </c>
      <c r="B348" s="72" t="s">
        <v>708</v>
      </c>
      <c r="C348" s="72" t="s">
        <v>275</v>
      </c>
      <c r="D348" s="72" t="s">
        <v>443</v>
      </c>
      <c r="E348" s="72" t="s">
        <v>444</v>
      </c>
      <c r="F348" s="74">
        <v>261</v>
      </c>
      <c r="G348" s="74">
        <v>1090</v>
      </c>
      <c r="H348" s="74">
        <v>17</v>
      </c>
      <c r="I348" s="74">
        <v>5.9</v>
      </c>
      <c r="J348" s="74">
        <v>5.7</v>
      </c>
      <c r="K348" s="74">
        <v>2.8</v>
      </c>
      <c r="L348" s="74">
        <v>2.4</v>
      </c>
      <c r="M348" s="74">
        <v>0.1</v>
      </c>
      <c r="N348" s="74">
        <v>0</v>
      </c>
      <c r="O348" s="74">
        <v>0</v>
      </c>
      <c r="P348" s="74">
        <v>0</v>
      </c>
      <c r="Q348" s="74">
        <v>0</v>
      </c>
      <c r="R348" s="74">
        <v>0</v>
      </c>
      <c r="S348" s="74">
        <v>27</v>
      </c>
      <c r="T348" s="74">
        <v>0.6</v>
      </c>
      <c r="U348" s="74">
        <v>0</v>
      </c>
      <c r="V348" s="74">
        <v>53.2</v>
      </c>
      <c r="W348" s="74">
        <v>0</v>
      </c>
      <c r="X348" s="74">
        <v>96</v>
      </c>
      <c r="Y348" s="74">
        <v>0</v>
      </c>
      <c r="Z348" s="74">
        <v>0</v>
      </c>
      <c r="AA348" s="74">
        <v>1</v>
      </c>
      <c r="AB348" s="74">
        <v>0.13</v>
      </c>
      <c r="AC348" s="74">
        <v>0.85</v>
      </c>
      <c r="AD348" s="74">
        <v>0.25</v>
      </c>
      <c r="AE348" s="74">
        <v>7</v>
      </c>
      <c r="AF348" s="74">
        <v>13</v>
      </c>
      <c r="AG348" s="74">
        <v>5.8</v>
      </c>
      <c r="AH348" s="74">
        <v>0.4</v>
      </c>
      <c r="AI348" s="74">
        <v>1</v>
      </c>
      <c r="AJ348" s="74">
        <v>0</v>
      </c>
      <c r="AK348" s="74">
        <v>7.3</v>
      </c>
      <c r="AL348" s="74">
        <v>1.8</v>
      </c>
      <c r="AM348" s="74">
        <v>240</v>
      </c>
      <c r="AN348" s="74">
        <v>430</v>
      </c>
      <c r="AO348" s="74">
        <v>20</v>
      </c>
      <c r="AP348" s="74">
        <v>240</v>
      </c>
      <c r="AQ348" s="74">
        <v>28</v>
      </c>
      <c r="AR348" s="74">
        <v>1.8</v>
      </c>
      <c r="AS348" s="74">
        <v>3</v>
      </c>
      <c r="AT348" s="72"/>
      <c r="AU348" s="72">
        <v>0.2</v>
      </c>
      <c r="AV348" s="72"/>
    </row>
    <row r="349" spans="1:48" ht="15.6">
      <c r="A349" s="71">
        <v>223</v>
      </c>
      <c r="B349" s="72" t="s">
        <v>709</v>
      </c>
      <c r="C349" s="72" t="s">
        <v>275</v>
      </c>
      <c r="D349" s="72" t="s">
        <v>443</v>
      </c>
      <c r="E349" s="72" t="s">
        <v>444</v>
      </c>
      <c r="F349" s="74">
        <v>121</v>
      </c>
      <c r="G349" s="74">
        <v>507</v>
      </c>
      <c r="H349" s="74">
        <v>4.5</v>
      </c>
      <c r="I349" s="74">
        <v>1.9</v>
      </c>
      <c r="J349" s="74">
        <v>2.2000000000000002</v>
      </c>
      <c r="K349" s="74">
        <v>0.2</v>
      </c>
      <c r="L349" s="74">
        <v>0.1</v>
      </c>
      <c r="M349" s="74">
        <v>0.2</v>
      </c>
      <c r="N349" s="74">
        <v>0</v>
      </c>
      <c r="O349" s="74">
        <v>0</v>
      </c>
      <c r="P349" s="74">
        <v>0</v>
      </c>
      <c r="Q349" s="74">
        <v>0</v>
      </c>
      <c r="R349" s="74">
        <v>0</v>
      </c>
      <c r="S349" s="74">
        <v>20</v>
      </c>
      <c r="T349" s="74">
        <v>0.1</v>
      </c>
      <c r="U349" s="74">
        <v>0</v>
      </c>
      <c r="V349" s="74">
        <v>73.599999999999994</v>
      </c>
      <c r="W349" s="74">
        <v>0</v>
      </c>
      <c r="X349" s="74">
        <v>73</v>
      </c>
      <c r="Y349" s="74">
        <v>0</v>
      </c>
      <c r="Z349" s="74">
        <v>0</v>
      </c>
      <c r="AA349" s="74">
        <v>0</v>
      </c>
      <c r="AB349" s="74">
        <v>0.3</v>
      </c>
      <c r="AC349" s="74">
        <v>0.25</v>
      </c>
      <c r="AD349" s="74">
        <v>0.21</v>
      </c>
      <c r="AE349" s="74">
        <v>6.6</v>
      </c>
      <c r="AF349" s="74">
        <v>11</v>
      </c>
      <c r="AG349" s="74">
        <v>4.3</v>
      </c>
      <c r="AH349" s="74">
        <v>0.31</v>
      </c>
      <c r="AI349" s="74">
        <v>1</v>
      </c>
      <c r="AJ349" s="74">
        <v>0</v>
      </c>
      <c r="AK349" s="74">
        <v>5.3</v>
      </c>
      <c r="AL349" s="74">
        <v>1.9</v>
      </c>
      <c r="AM349" s="74">
        <v>26</v>
      </c>
      <c r="AN349" s="74">
        <v>390</v>
      </c>
      <c r="AO349" s="74">
        <v>13</v>
      </c>
      <c r="AP349" s="74">
        <v>230</v>
      </c>
      <c r="AQ349" s="74">
        <v>20</v>
      </c>
      <c r="AR349" s="74">
        <v>0.9</v>
      </c>
      <c r="AS349" s="74">
        <v>3.1</v>
      </c>
      <c r="AT349" s="72"/>
      <c r="AU349" s="72"/>
      <c r="AV349" s="72"/>
    </row>
    <row r="350" spans="1:48" ht="15.6">
      <c r="A350" s="71">
        <v>238</v>
      </c>
      <c r="B350" s="72" t="s">
        <v>710</v>
      </c>
      <c r="C350" s="72" t="s">
        <v>275</v>
      </c>
      <c r="D350" s="72" t="s">
        <v>443</v>
      </c>
      <c r="E350" s="72" t="s">
        <v>444</v>
      </c>
      <c r="F350" s="74">
        <v>183</v>
      </c>
      <c r="G350" s="74">
        <v>764</v>
      </c>
      <c r="H350" s="74">
        <v>9.9</v>
      </c>
      <c r="I350" s="74">
        <v>4.5999999999999996</v>
      </c>
      <c r="J350" s="74">
        <v>3.6</v>
      </c>
      <c r="K350" s="74">
        <v>1.5</v>
      </c>
      <c r="L350" s="74">
        <v>1.29</v>
      </c>
      <c r="M350" s="74">
        <v>0.2</v>
      </c>
      <c r="N350" s="74">
        <v>0</v>
      </c>
      <c r="O350" s="74">
        <v>0</v>
      </c>
      <c r="P350" s="74">
        <v>0</v>
      </c>
      <c r="Q350" s="74">
        <v>0</v>
      </c>
      <c r="R350" s="74">
        <v>0</v>
      </c>
      <c r="S350" s="74">
        <v>23.4</v>
      </c>
      <c r="T350" s="74">
        <v>1.1000000000000001</v>
      </c>
      <c r="U350" s="74">
        <v>0</v>
      </c>
      <c r="V350" s="74">
        <v>63.4</v>
      </c>
      <c r="W350" s="74">
        <v>0</v>
      </c>
      <c r="X350" s="74">
        <v>85</v>
      </c>
      <c r="Y350" s="74">
        <v>35</v>
      </c>
      <c r="Z350" s="74">
        <v>23</v>
      </c>
      <c r="AA350" s="74">
        <v>0</v>
      </c>
      <c r="AB350" s="74">
        <v>0.35</v>
      </c>
      <c r="AC350" s="74">
        <v>0.15</v>
      </c>
      <c r="AD350" s="74">
        <v>0.2</v>
      </c>
      <c r="AE350" s="74">
        <v>5.8</v>
      </c>
      <c r="AF350" s="74">
        <v>12.8</v>
      </c>
      <c r="AG350" s="74">
        <v>5.0199999999999996</v>
      </c>
      <c r="AH350" s="74">
        <v>0.2</v>
      </c>
      <c r="AI350" s="74">
        <v>0.85</v>
      </c>
      <c r="AJ350" s="74">
        <v>0</v>
      </c>
      <c r="AK350" s="74">
        <v>5.0999999999999996</v>
      </c>
      <c r="AL350" s="74">
        <v>3.21</v>
      </c>
      <c r="AM350" s="74">
        <v>420</v>
      </c>
      <c r="AN350" s="74">
        <v>310</v>
      </c>
      <c r="AO350" s="74">
        <v>14</v>
      </c>
      <c r="AP350" s="74">
        <v>230</v>
      </c>
      <c r="AQ350" s="74">
        <v>22</v>
      </c>
      <c r="AR350" s="74">
        <v>1</v>
      </c>
      <c r="AS350" s="74">
        <v>3.6</v>
      </c>
      <c r="AT350" s="72"/>
      <c r="AU350" s="72"/>
      <c r="AV350" s="72"/>
    </row>
    <row r="351" spans="1:48" ht="15.6">
      <c r="A351" s="71">
        <v>1143</v>
      </c>
      <c r="B351" s="72" t="s">
        <v>711</v>
      </c>
      <c r="C351" s="72" t="s">
        <v>232</v>
      </c>
      <c r="D351" s="72" t="s">
        <v>233</v>
      </c>
      <c r="E351" s="72" t="s">
        <v>234</v>
      </c>
      <c r="F351" s="74">
        <v>148</v>
      </c>
      <c r="G351" s="74">
        <v>622</v>
      </c>
      <c r="H351" s="74">
        <v>5.3</v>
      </c>
      <c r="I351" s="74">
        <v>2</v>
      </c>
      <c r="J351" s="74">
        <v>2.4</v>
      </c>
      <c r="K351" s="74">
        <v>0.5</v>
      </c>
      <c r="L351" s="74">
        <v>0.35199999999999998</v>
      </c>
      <c r="M351" s="74">
        <v>0.2</v>
      </c>
      <c r="N351" s="74">
        <v>3.4</v>
      </c>
      <c r="O351" s="74">
        <v>0.4</v>
      </c>
      <c r="P351" s="74">
        <v>0</v>
      </c>
      <c r="Q351" s="74">
        <v>3</v>
      </c>
      <c r="R351" s="74">
        <v>0.5</v>
      </c>
      <c r="S351" s="74">
        <v>19.7</v>
      </c>
      <c r="T351" s="74">
        <v>0.2</v>
      </c>
      <c r="U351" s="74">
        <v>1</v>
      </c>
      <c r="V351" s="74">
        <v>68</v>
      </c>
      <c r="W351" s="74">
        <v>0</v>
      </c>
      <c r="X351" s="74">
        <v>114</v>
      </c>
      <c r="Y351" s="74">
        <v>84</v>
      </c>
      <c r="Z351" s="74">
        <v>360</v>
      </c>
      <c r="AA351" s="74">
        <v>0.2</v>
      </c>
      <c r="AB351" s="74">
        <v>0.76</v>
      </c>
      <c r="AC351" s="74">
        <v>0.26</v>
      </c>
      <c r="AD351" s="74">
        <v>0.26</v>
      </c>
      <c r="AE351" s="74">
        <v>5.8</v>
      </c>
      <c r="AF351" s="74">
        <v>10.199999999999999</v>
      </c>
      <c r="AG351" s="74">
        <v>4.32</v>
      </c>
      <c r="AH351" s="74">
        <v>0.33</v>
      </c>
      <c r="AI351" s="74">
        <v>0.98</v>
      </c>
      <c r="AJ351" s="74">
        <v>23.8</v>
      </c>
      <c r="AK351" s="74">
        <v>30</v>
      </c>
      <c r="AL351" s="74">
        <v>2.06</v>
      </c>
      <c r="AM351" s="74">
        <v>63</v>
      </c>
      <c r="AN351" s="74">
        <v>450</v>
      </c>
      <c r="AO351" s="74">
        <v>43</v>
      </c>
      <c r="AP351" s="74">
        <v>240</v>
      </c>
      <c r="AQ351" s="74">
        <v>25</v>
      </c>
      <c r="AR351" s="74">
        <v>1.6</v>
      </c>
      <c r="AS351" s="74">
        <v>3</v>
      </c>
      <c r="AT351" s="72"/>
      <c r="AU351" s="72"/>
      <c r="AV351" s="72"/>
    </row>
    <row r="352" spans="1:48" ht="15.6">
      <c r="A352" s="71">
        <v>239</v>
      </c>
      <c r="B352" s="72" t="s">
        <v>712</v>
      </c>
      <c r="C352" s="72" t="s">
        <v>275</v>
      </c>
      <c r="D352" s="72" t="s">
        <v>443</v>
      </c>
      <c r="E352" s="72" t="s">
        <v>444</v>
      </c>
      <c r="F352" s="74">
        <v>159</v>
      </c>
      <c r="G352" s="74">
        <v>668</v>
      </c>
      <c r="H352" s="74">
        <v>6.9</v>
      </c>
      <c r="I352" s="74">
        <v>3.1</v>
      </c>
      <c r="J352" s="74">
        <v>2.9</v>
      </c>
      <c r="K352" s="74">
        <v>0.7</v>
      </c>
      <c r="L352" s="74">
        <v>0.6</v>
      </c>
      <c r="M352" s="74">
        <v>0.2</v>
      </c>
      <c r="N352" s="74">
        <v>0</v>
      </c>
      <c r="O352" s="74">
        <v>0</v>
      </c>
      <c r="P352" s="74">
        <v>0</v>
      </c>
      <c r="Q352" s="74">
        <v>0</v>
      </c>
      <c r="R352" s="74">
        <v>0</v>
      </c>
      <c r="S352" s="74">
        <v>24.3</v>
      </c>
      <c r="T352" s="74">
        <v>0.5</v>
      </c>
      <c r="U352" s="74">
        <v>0</v>
      </c>
      <c r="V352" s="74">
        <v>66.599999999999994</v>
      </c>
      <c r="W352" s="74">
        <v>0</v>
      </c>
      <c r="X352" s="74">
        <v>94</v>
      </c>
      <c r="Y352" s="74">
        <v>11</v>
      </c>
      <c r="Z352" s="74">
        <v>6</v>
      </c>
      <c r="AA352" s="74">
        <v>0.1</v>
      </c>
      <c r="AB352" s="74">
        <v>0.2</v>
      </c>
      <c r="AC352" s="74">
        <v>0.14000000000000001</v>
      </c>
      <c r="AD352" s="74">
        <v>0.23</v>
      </c>
      <c r="AE352" s="74">
        <v>6.8</v>
      </c>
      <c r="AF352" s="74">
        <v>12</v>
      </c>
      <c r="AG352" s="74">
        <v>5.5</v>
      </c>
      <c r="AH352" s="74">
        <v>0.18</v>
      </c>
      <c r="AI352" s="74">
        <v>0.9</v>
      </c>
      <c r="AJ352" s="74">
        <v>0</v>
      </c>
      <c r="AK352" s="74">
        <v>5.8</v>
      </c>
      <c r="AL352" s="74">
        <v>2.2000000000000002</v>
      </c>
      <c r="AM352" s="74">
        <v>200</v>
      </c>
      <c r="AN352" s="74">
        <v>350</v>
      </c>
      <c r="AO352" s="74">
        <v>15</v>
      </c>
      <c r="AP352" s="74">
        <v>250</v>
      </c>
      <c r="AQ352" s="74">
        <v>24</v>
      </c>
      <c r="AR352" s="74">
        <v>1.2</v>
      </c>
      <c r="AS352" s="74">
        <v>4</v>
      </c>
      <c r="AT352" s="72"/>
      <c r="AU352" s="72">
        <v>2</v>
      </c>
      <c r="AV352" s="72"/>
    </row>
    <row r="353" spans="1:48" ht="15.6">
      <c r="A353" s="71">
        <v>235</v>
      </c>
      <c r="B353" s="72" t="s">
        <v>713</v>
      </c>
      <c r="C353" s="72" t="s">
        <v>275</v>
      </c>
      <c r="D353" s="72" t="s">
        <v>443</v>
      </c>
      <c r="E353" s="72" t="s">
        <v>444</v>
      </c>
      <c r="F353" s="74">
        <v>131</v>
      </c>
      <c r="G353" s="74">
        <v>551</v>
      </c>
      <c r="H353" s="74">
        <v>3.3</v>
      </c>
      <c r="I353" s="74">
        <v>1.4</v>
      </c>
      <c r="J353" s="74">
        <v>1.6</v>
      </c>
      <c r="K353" s="74">
        <v>0.2</v>
      </c>
      <c r="L353" s="74">
        <v>0.1</v>
      </c>
      <c r="M353" s="74">
        <v>0.2</v>
      </c>
      <c r="N353" s="74">
        <v>0</v>
      </c>
      <c r="O353" s="74">
        <v>0</v>
      </c>
      <c r="P353" s="74">
        <v>0</v>
      </c>
      <c r="Q353" s="74">
        <v>0</v>
      </c>
      <c r="R353" s="74">
        <v>0</v>
      </c>
      <c r="S353" s="74">
        <v>25.2</v>
      </c>
      <c r="T353" s="74">
        <v>0.5</v>
      </c>
      <c r="U353" s="74">
        <v>0</v>
      </c>
      <c r="V353" s="74">
        <v>69</v>
      </c>
      <c r="W353" s="74">
        <v>0</v>
      </c>
      <c r="X353" s="74">
        <v>101</v>
      </c>
      <c r="Y353" s="74">
        <v>0</v>
      </c>
      <c r="Z353" s="74">
        <v>0</v>
      </c>
      <c r="AA353" s="74">
        <v>0</v>
      </c>
      <c r="AB353" s="74">
        <v>0.22</v>
      </c>
      <c r="AC353" s="74">
        <v>0.15</v>
      </c>
      <c r="AD353" s="74">
        <v>0.24</v>
      </c>
      <c r="AE353" s="74">
        <v>5.9</v>
      </c>
      <c r="AF353" s="74">
        <v>11</v>
      </c>
      <c r="AG353" s="74">
        <v>5.4</v>
      </c>
      <c r="AH353" s="74">
        <v>0.18</v>
      </c>
      <c r="AI353" s="74">
        <v>0.97</v>
      </c>
      <c r="AJ353" s="74">
        <v>0</v>
      </c>
      <c r="AK353" s="74">
        <v>5.9</v>
      </c>
      <c r="AL353" s="74">
        <v>1.7</v>
      </c>
      <c r="AM353" s="74">
        <v>190</v>
      </c>
      <c r="AN353" s="74">
        <v>360</v>
      </c>
      <c r="AO353" s="74">
        <v>15</v>
      </c>
      <c r="AP353" s="74">
        <v>260</v>
      </c>
      <c r="AQ353" s="74">
        <v>25</v>
      </c>
      <c r="AR353" s="74">
        <v>1.2</v>
      </c>
      <c r="AS353" s="74">
        <v>4.0999999999999996</v>
      </c>
      <c r="AT353" s="72"/>
      <c r="AU353" s="72">
        <v>2</v>
      </c>
      <c r="AV353" s="72"/>
    </row>
    <row r="354" spans="1:48" ht="15.6">
      <c r="A354" s="71">
        <v>122</v>
      </c>
      <c r="B354" s="72" t="s">
        <v>714</v>
      </c>
      <c r="C354" s="72" t="s">
        <v>275</v>
      </c>
      <c r="D354" s="72" t="s">
        <v>443</v>
      </c>
      <c r="E354" s="72" t="s">
        <v>444</v>
      </c>
      <c r="F354" s="74">
        <v>234</v>
      </c>
      <c r="G354" s="74">
        <v>973</v>
      </c>
      <c r="H354" s="74">
        <v>15.6</v>
      </c>
      <c r="I354" s="74">
        <v>5.5</v>
      </c>
      <c r="J354" s="74">
        <v>7</v>
      </c>
      <c r="K354" s="74">
        <v>1.8</v>
      </c>
      <c r="L354" s="74">
        <v>1.53</v>
      </c>
      <c r="M354" s="74">
        <v>0.2</v>
      </c>
      <c r="N354" s="74">
        <v>0</v>
      </c>
      <c r="O354" s="74">
        <v>0</v>
      </c>
      <c r="P354" s="74">
        <v>0</v>
      </c>
      <c r="Q354" s="74">
        <v>0</v>
      </c>
      <c r="R354" s="74">
        <v>0</v>
      </c>
      <c r="S354" s="74">
        <v>23.3</v>
      </c>
      <c r="T354" s="74">
        <v>1.4</v>
      </c>
      <c r="U354" s="74">
        <v>0</v>
      </c>
      <c r="V354" s="74">
        <v>57.9</v>
      </c>
      <c r="W354" s="74">
        <v>0</v>
      </c>
      <c r="X354" s="74">
        <v>80</v>
      </c>
      <c r="Y354" s="74">
        <v>32</v>
      </c>
      <c r="Z354" s="74">
        <v>22</v>
      </c>
      <c r="AA354" s="74">
        <v>0.4</v>
      </c>
      <c r="AB354" s="74">
        <v>0.87</v>
      </c>
      <c r="AC354" s="74">
        <v>0.09</v>
      </c>
      <c r="AD354" s="74">
        <v>0.24</v>
      </c>
      <c r="AE354" s="74">
        <v>4.4000000000000004</v>
      </c>
      <c r="AF354" s="74">
        <v>10.3</v>
      </c>
      <c r="AG354" s="74">
        <v>4.37</v>
      </c>
      <c r="AH354" s="74">
        <v>0.24</v>
      </c>
      <c r="AI354" s="74">
        <v>1.7</v>
      </c>
      <c r="AJ354" s="74">
        <v>0</v>
      </c>
      <c r="AK354" s="74">
        <v>2.9</v>
      </c>
      <c r="AL354" s="74">
        <v>2.65</v>
      </c>
      <c r="AM354" s="74">
        <v>560</v>
      </c>
      <c r="AN354" s="74">
        <v>220</v>
      </c>
      <c r="AO354" s="74">
        <v>12</v>
      </c>
      <c r="AP354" s="74">
        <v>220</v>
      </c>
      <c r="AQ354" s="74">
        <v>30</v>
      </c>
      <c r="AR354" s="74">
        <v>2</v>
      </c>
      <c r="AS354" s="74">
        <v>4.5</v>
      </c>
      <c r="AT354" s="72"/>
      <c r="AU354" s="72"/>
      <c r="AV354" s="72"/>
    </row>
    <row r="355" spans="1:48" ht="15.6">
      <c r="A355" s="71">
        <v>123</v>
      </c>
      <c r="B355" s="72" t="s">
        <v>715</v>
      </c>
      <c r="C355" s="72" t="s">
        <v>275</v>
      </c>
      <c r="D355" s="72" t="s">
        <v>443</v>
      </c>
      <c r="E355" s="72" t="s">
        <v>444</v>
      </c>
      <c r="F355" s="74">
        <v>224</v>
      </c>
      <c r="G355" s="74">
        <v>933</v>
      </c>
      <c r="H355" s="74">
        <v>14.5</v>
      </c>
      <c r="I355" s="74">
        <v>6.9</v>
      </c>
      <c r="J355" s="74">
        <v>3.7</v>
      </c>
      <c r="K355" s="74">
        <v>2.6</v>
      </c>
      <c r="L355" s="74">
        <v>2.2799999999999998</v>
      </c>
      <c r="M355" s="74">
        <v>0.2</v>
      </c>
      <c r="N355" s="74">
        <v>0</v>
      </c>
      <c r="O355" s="74">
        <v>0</v>
      </c>
      <c r="P355" s="74">
        <v>0</v>
      </c>
      <c r="Q355" s="74">
        <v>0</v>
      </c>
      <c r="R355" s="74">
        <v>0</v>
      </c>
      <c r="S355" s="74">
        <v>23.3</v>
      </c>
      <c r="T355" s="74">
        <v>1.6</v>
      </c>
      <c r="U355" s="74">
        <v>0</v>
      </c>
      <c r="V355" s="74">
        <v>58.7</v>
      </c>
      <c r="W355" s="74">
        <v>0</v>
      </c>
      <c r="X355" s="74">
        <v>81</v>
      </c>
      <c r="Y355" s="74">
        <v>64</v>
      </c>
      <c r="Z355" s="74">
        <v>43</v>
      </c>
      <c r="AA355" s="74">
        <v>0.4</v>
      </c>
      <c r="AB355" s="74">
        <v>0.12</v>
      </c>
      <c r="AC355" s="74">
        <v>0.09</v>
      </c>
      <c r="AD355" s="74">
        <v>0.24</v>
      </c>
      <c r="AE355" s="74">
        <v>4.4000000000000004</v>
      </c>
      <c r="AF355" s="74">
        <v>10.3</v>
      </c>
      <c r="AG355" s="74">
        <v>4.37</v>
      </c>
      <c r="AH355" s="74">
        <v>0.24</v>
      </c>
      <c r="AI355" s="74">
        <v>1.7</v>
      </c>
      <c r="AJ355" s="74">
        <v>0</v>
      </c>
      <c r="AK355" s="74">
        <v>2.9</v>
      </c>
      <c r="AL355" s="74">
        <v>2.82</v>
      </c>
      <c r="AM355" s="74">
        <v>620</v>
      </c>
      <c r="AN355" s="74">
        <v>220</v>
      </c>
      <c r="AO355" s="74">
        <v>12</v>
      </c>
      <c r="AP355" s="74">
        <v>220</v>
      </c>
      <c r="AQ355" s="74">
        <v>30</v>
      </c>
      <c r="AR355" s="74">
        <v>2</v>
      </c>
      <c r="AS355" s="74">
        <v>4.5</v>
      </c>
      <c r="AT355" s="72"/>
      <c r="AU355" s="72"/>
      <c r="AV355" s="72"/>
    </row>
    <row r="356" spans="1:48" ht="15.6">
      <c r="A356" s="71">
        <v>124</v>
      </c>
      <c r="B356" s="72" t="s">
        <v>716</v>
      </c>
      <c r="C356" s="72" t="s">
        <v>275</v>
      </c>
      <c r="D356" s="72" t="s">
        <v>443</v>
      </c>
      <c r="E356" s="72" t="s">
        <v>444</v>
      </c>
      <c r="F356" s="74">
        <v>166</v>
      </c>
      <c r="G356" s="74">
        <v>698</v>
      </c>
      <c r="H356" s="74">
        <v>7.6</v>
      </c>
      <c r="I356" s="74">
        <v>3.4</v>
      </c>
      <c r="J356" s="74">
        <v>2.2999999999999998</v>
      </c>
      <c r="K356" s="74">
        <v>0.7</v>
      </c>
      <c r="L356" s="74">
        <v>0.4</v>
      </c>
      <c r="M356" s="74">
        <v>0.3</v>
      </c>
      <c r="N356" s="74">
        <v>0</v>
      </c>
      <c r="O356" s="74">
        <v>0</v>
      </c>
      <c r="P356" s="74">
        <v>0</v>
      </c>
      <c r="Q356" s="74">
        <v>0</v>
      </c>
      <c r="R356" s="74">
        <v>0</v>
      </c>
      <c r="S356" s="74">
        <v>24.5</v>
      </c>
      <c r="T356" s="74">
        <v>0.4</v>
      </c>
      <c r="U356" s="74">
        <v>0</v>
      </c>
      <c r="V356" s="74">
        <v>65.8</v>
      </c>
      <c r="W356" s="74">
        <v>0</v>
      </c>
      <c r="X356" s="74">
        <v>87</v>
      </c>
      <c r="Y356" s="74">
        <v>8</v>
      </c>
      <c r="Z356" s="74">
        <v>0</v>
      </c>
      <c r="AA356" s="74">
        <v>0.5</v>
      </c>
      <c r="AB356" s="74">
        <v>0.3</v>
      </c>
      <c r="AC356" s="74">
        <v>0.11</v>
      </c>
      <c r="AD356" s="74">
        <v>0.25</v>
      </c>
      <c r="AE356" s="74">
        <v>4.5999999999999996</v>
      </c>
      <c r="AF356" s="74">
        <v>9.1999999999999993</v>
      </c>
      <c r="AG356" s="74">
        <v>4.5999999999999996</v>
      </c>
      <c r="AH356" s="74">
        <v>0.28999999999999998</v>
      </c>
      <c r="AI356" s="74">
        <v>1.8</v>
      </c>
      <c r="AJ356" s="74">
        <v>0</v>
      </c>
      <c r="AK356" s="74">
        <v>3.1</v>
      </c>
      <c r="AL356" s="74">
        <v>2.1</v>
      </c>
      <c r="AM356" s="74">
        <v>180</v>
      </c>
      <c r="AN356" s="74">
        <v>300</v>
      </c>
      <c r="AO356" s="74">
        <v>13</v>
      </c>
      <c r="AP356" s="74">
        <v>250</v>
      </c>
      <c r="AQ356" s="74">
        <v>32</v>
      </c>
      <c r="AR356" s="74">
        <v>2.1</v>
      </c>
      <c r="AS356" s="74">
        <v>5</v>
      </c>
      <c r="AT356" s="72"/>
      <c r="AU356" s="72">
        <v>7</v>
      </c>
      <c r="AV356" s="72"/>
    </row>
    <row r="357" spans="1:48" ht="15.6">
      <c r="A357" s="71">
        <v>116</v>
      </c>
      <c r="B357" s="72" t="s">
        <v>717</v>
      </c>
      <c r="C357" s="72" t="s">
        <v>275</v>
      </c>
      <c r="D357" s="72" t="s">
        <v>443</v>
      </c>
      <c r="E357" s="72" t="s">
        <v>444</v>
      </c>
      <c r="F357" s="74">
        <v>168</v>
      </c>
      <c r="G357" s="74">
        <v>706</v>
      </c>
      <c r="H357" s="74">
        <v>8</v>
      </c>
      <c r="I357" s="74">
        <v>3.5</v>
      </c>
      <c r="J357" s="74">
        <v>2.6</v>
      </c>
      <c r="K357" s="74">
        <v>0.4</v>
      </c>
      <c r="L357" s="74">
        <v>0.1</v>
      </c>
      <c r="M357" s="74">
        <v>0.4</v>
      </c>
      <c r="N357" s="74">
        <v>0</v>
      </c>
      <c r="O357" s="74">
        <v>0</v>
      </c>
      <c r="P357" s="74">
        <v>0</v>
      </c>
      <c r="Q357" s="74">
        <v>0</v>
      </c>
      <c r="R357" s="74">
        <v>0</v>
      </c>
      <c r="S357" s="74">
        <v>24.1</v>
      </c>
      <c r="T357" s="74">
        <v>0.4</v>
      </c>
      <c r="U357" s="74">
        <v>0</v>
      </c>
      <c r="V357" s="74">
        <v>65.099999999999994</v>
      </c>
      <c r="W357" s="74">
        <v>0</v>
      </c>
      <c r="X357" s="74">
        <v>88</v>
      </c>
      <c r="Y357" s="74">
        <v>0</v>
      </c>
      <c r="Z357" s="74">
        <v>0</v>
      </c>
      <c r="AA357" s="74">
        <v>0.4</v>
      </c>
      <c r="AB357" s="74">
        <v>0.1</v>
      </c>
      <c r="AC357" s="74">
        <v>0.11</v>
      </c>
      <c r="AD357" s="74">
        <v>0.25</v>
      </c>
      <c r="AE357" s="74">
        <v>4.5</v>
      </c>
      <c r="AF357" s="74">
        <v>9</v>
      </c>
      <c r="AG357" s="74">
        <v>4.5</v>
      </c>
      <c r="AH357" s="74">
        <v>0.28999999999999998</v>
      </c>
      <c r="AI357" s="74">
        <v>1.8</v>
      </c>
      <c r="AJ357" s="74">
        <v>0</v>
      </c>
      <c r="AK357" s="74">
        <v>3.1</v>
      </c>
      <c r="AL357" s="74">
        <v>2.19</v>
      </c>
      <c r="AM357" s="74">
        <v>170</v>
      </c>
      <c r="AN357" s="74">
        <v>290</v>
      </c>
      <c r="AO357" s="74">
        <v>13</v>
      </c>
      <c r="AP357" s="74">
        <v>240</v>
      </c>
      <c r="AQ357" s="74">
        <v>31</v>
      </c>
      <c r="AR357" s="74">
        <v>2.2000000000000002</v>
      </c>
      <c r="AS357" s="74">
        <v>4.9000000000000004</v>
      </c>
      <c r="AT357" s="72"/>
      <c r="AU357" s="72">
        <v>7</v>
      </c>
      <c r="AV357" s="72"/>
    </row>
    <row r="358" spans="1:48" ht="15.6">
      <c r="A358" s="71">
        <v>102</v>
      </c>
      <c r="B358" s="72" t="s">
        <v>718</v>
      </c>
      <c r="C358" s="72" t="s">
        <v>275</v>
      </c>
      <c r="D358" s="72" t="s">
        <v>443</v>
      </c>
      <c r="E358" s="72" t="s">
        <v>444</v>
      </c>
      <c r="F358" s="74">
        <v>157</v>
      </c>
      <c r="G358" s="74">
        <v>661</v>
      </c>
      <c r="H358" s="74">
        <v>5.7</v>
      </c>
      <c r="I358" s="74">
        <v>2.5</v>
      </c>
      <c r="J358" s="74">
        <v>1.8</v>
      </c>
      <c r="K358" s="74">
        <v>0.2</v>
      </c>
      <c r="L358" s="74">
        <v>0.1</v>
      </c>
      <c r="M358" s="74">
        <v>0.3</v>
      </c>
      <c r="N358" s="74">
        <v>0</v>
      </c>
      <c r="O358" s="74">
        <v>0</v>
      </c>
      <c r="P358" s="74">
        <v>0</v>
      </c>
      <c r="Q358" s="74">
        <v>0</v>
      </c>
      <c r="R358" s="74">
        <v>0</v>
      </c>
      <c r="S358" s="74">
        <v>26.5</v>
      </c>
      <c r="T358" s="74">
        <v>0.4</v>
      </c>
      <c r="U358" s="74">
        <v>0</v>
      </c>
      <c r="V358" s="74">
        <v>65.7</v>
      </c>
      <c r="W358" s="74">
        <v>0</v>
      </c>
      <c r="X358" s="74">
        <v>91</v>
      </c>
      <c r="Y358" s="74">
        <v>0</v>
      </c>
      <c r="Z358" s="74">
        <v>0</v>
      </c>
      <c r="AA358" s="74">
        <v>0.4</v>
      </c>
      <c r="AB358" s="74">
        <v>0.11</v>
      </c>
      <c r="AC358" s="74">
        <v>0.08</v>
      </c>
      <c r="AD358" s="74">
        <v>0.19</v>
      </c>
      <c r="AE358" s="74">
        <v>2.5</v>
      </c>
      <c r="AF358" s="74">
        <v>7.4</v>
      </c>
      <c r="AG358" s="74">
        <v>4.9000000000000004</v>
      </c>
      <c r="AH358" s="74">
        <v>0.21</v>
      </c>
      <c r="AI358" s="74">
        <v>1.7</v>
      </c>
      <c r="AJ358" s="74">
        <v>0</v>
      </c>
      <c r="AK358" s="74">
        <v>2.5</v>
      </c>
      <c r="AL358" s="74">
        <v>2.1</v>
      </c>
      <c r="AM358" s="74">
        <v>160</v>
      </c>
      <c r="AN358" s="74">
        <v>220</v>
      </c>
      <c r="AO358" s="74">
        <v>13</v>
      </c>
      <c r="AP358" s="74">
        <v>250</v>
      </c>
      <c r="AQ358" s="74">
        <v>27</v>
      </c>
      <c r="AR358" s="74">
        <v>2.4</v>
      </c>
      <c r="AS358" s="74">
        <v>5.4</v>
      </c>
      <c r="AT358" s="72"/>
      <c r="AU358" s="72">
        <v>7</v>
      </c>
      <c r="AV358" s="72"/>
    </row>
    <row r="359" spans="1:48" ht="15.6">
      <c r="A359" s="71">
        <v>96</v>
      </c>
      <c r="B359" s="72" t="s">
        <v>719</v>
      </c>
      <c r="C359" s="72" t="s">
        <v>275</v>
      </c>
      <c r="D359" s="72" t="s">
        <v>443</v>
      </c>
      <c r="E359" s="72" t="s">
        <v>444</v>
      </c>
      <c r="F359" s="74">
        <v>124</v>
      </c>
      <c r="G359" s="74">
        <v>520</v>
      </c>
      <c r="H359" s="74">
        <v>5</v>
      </c>
      <c r="I359" s="74">
        <v>2.2000000000000002</v>
      </c>
      <c r="J359" s="74">
        <v>1.6</v>
      </c>
      <c r="K359" s="74">
        <v>0.2</v>
      </c>
      <c r="L359" s="74">
        <v>0.1</v>
      </c>
      <c r="M359" s="74">
        <v>0.2</v>
      </c>
      <c r="N359" s="74">
        <v>0</v>
      </c>
      <c r="O359" s="74">
        <v>0</v>
      </c>
      <c r="P359" s="74">
        <v>0</v>
      </c>
      <c r="Q359" s="74">
        <v>0</v>
      </c>
      <c r="R359" s="74">
        <v>0</v>
      </c>
      <c r="S359" s="74">
        <v>19.7</v>
      </c>
      <c r="T359" s="74">
        <v>0.2</v>
      </c>
      <c r="U359" s="74">
        <v>0</v>
      </c>
      <c r="V359" s="74">
        <v>73.599999999999994</v>
      </c>
      <c r="W359" s="74">
        <v>0</v>
      </c>
      <c r="X359" s="74">
        <v>68</v>
      </c>
      <c r="Y359" s="74">
        <v>0</v>
      </c>
      <c r="Z359" s="74">
        <v>0</v>
      </c>
      <c r="AA359" s="74">
        <v>0.4</v>
      </c>
      <c r="AB359" s="74">
        <v>0.1</v>
      </c>
      <c r="AC359" s="74">
        <v>0.14000000000000001</v>
      </c>
      <c r="AD359" s="74">
        <v>0.24</v>
      </c>
      <c r="AE359" s="74">
        <v>5</v>
      </c>
      <c r="AF359" s="74">
        <v>8.6999999999999993</v>
      </c>
      <c r="AG359" s="74">
        <v>3.7</v>
      </c>
      <c r="AH359" s="74">
        <v>0.37</v>
      </c>
      <c r="AI359" s="74">
        <v>2</v>
      </c>
      <c r="AJ359" s="74">
        <v>0</v>
      </c>
      <c r="AK359" s="74">
        <v>3</v>
      </c>
      <c r="AL359" s="74">
        <v>1.2</v>
      </c>
      <c r="AM359" s="74">
        <v>64</v>
      </c>
      <c r="AN359" s="74">
        <v>280</v>
      </c>
      <c r="AO359" s="74">
        <v>11</v>
      </c>
      <c r="AP359" s="74">
        <v>220</v>
      </c>
      <c r="AQ359" s="74">
        <v>27</v>
      </c>
      <c r="AR359" s="74">
        <v>1.7</v>
      </c>
      <c r="AS359" s="74">
        <v>3.8</v>
      </c>
      <c r="AT359" s="72"/>
      <c r="AU359" s="72"/>
      <c r="AV359" s="72"/>
    </row>
    <row r="360" spans="1:48" ht="15.6">
      <c r="A360" s="71">
        <v>111</v>
      </c>
      <c r="B360" s="72" t="s">
        <v>720</v>
      </c>
      <c r="C360" s="72" t="s">
        <v>232</v>
      </c>
      <c r="D360" s="72" t="s">
        <v>233</v>
      </c>
      <c r="E360" s="72" t="s">
        <v>234</v>
      </c>
      <c r="F360" s="74">
        <v>183</v>
      </c>
      <c r="G360" s="74">
        <v>763</v>
      </c>
      <c r="H360" s="74">
        <v>12</v>
      </c>
      <c r="I360" s="74">
        <v>4.2</v>
      </c>
      <c r="J360" s="74">
        <v>5.5</v>
      </c>
      <c r="K360" s="74">
        <v>1.5</v>
      </c>
      <c r="L360" s="74">
        <v>1.31</v>
      </c>
      <c r="M360" s="74">
        <v>0.2</v>
      </c>
      <c r="N360" s="74">
        <v>1.6</v>
      </c>
      <c r="O360" s="74">
        <v>1.5</v>
      </c>
      <c r="P360" s="74">
        <v>0.1</v>
      </c>
      <c r="Q360" s="74">
        <v>0</v>
      </c>
      <c r="R360" s="74">
        <v>0.6</v>
      </c>
      <c r="S360" s="74">
        <v>16.2</v>
      </c>
      <c r="T360" s="74">
        <v>1</v>
      </c>
      <c r="U360" s="74">
        <v>0.4</v>
      </c>
      <c r="V360" s="74">
        <v>66.900000000000006</v>
      </c>
      <c r="W360" s="74">
        <v>0</v>
      </c>
      <c r="X360" s="74">
        <v>55</v>
      </c>
      <c r="Y360" s="74">
        <v>57</v>
      </c>
      <c r="Z360" s="74">
        <v>203</v>
      </c>
      <c r="AA360" s="74">
        <v>0.3</v>
      </c>
      <c r="AB360" s="74">
        <v>1.1499999999999999</v>
      </c>
      <c r="AC360" s="74">
        <v>7.0000000000000007E-2</v>
      </c>
      <c r="AD360" s="74">
        <v>0.16</v>
      </c>
      <c r="AE360" s="74">
        <v>2.5</v>
      </c>
      <c r="AF360" s="74">
        <v>7.28</v>
      </c>
      <c r="AG360" s="74">
        <v>3.01</v>
      </c>
      <c r="AH360" s="74">
        <v>0.19</v>
      </c>
      <c r="AI360" s="74">
        <v>0.96</v>
      </c>
      <c r="AJ360" s="74">
        <v>6</v>
      </c>
      <c r="AK360" s="74">
        <v>6.8</v>
      </c>
      <c r="AL360" s="74">
        <v>2.08</v>
      </c>
      <c r="AM360" s="74">
        <v>380</v>
      </c>
      <c r="AN360" s="74">
        <v>230</v>
      </c>
      <c r="AO360" s="74">
        <v>14</v>
      </c>
      <c r="AP360" s="74">
        <v>140</v>
      </c>
      <c r="AQ360" s="74">
        <v>22</v>
      </c>
      <c r="AR360" s="74">
        <v>1.7</v>
      </c>
      <c r="AS360" s="74">
        <v>2.9</v>
      </c>
      <c r="AT360" s="72"/>
      <c r="AU360" s="72"/>
      <c r="AV360" s="72"/>
    </row>
    <row r="361" spans="1:48" ht="15.6">
      <c r="A361" s="71">
        <v>112</v>
      </c>
      <c r="B361" s="72" t="s">
        <v>721</v>
      </c>
      <c r="C361" s="72" t="s">
        <v>232</v>
      </c>
      <c r="D361" s="72" t="s">
        <v>233</v>
      </c>
      <c r="E361" s="72" t="s">
        <v>234</v>
      </c>
      <c r="F361" s="74">
        <v>175</v>
      </c>
      <c r="G361" s="74">
        <v>730</v>
      </c>
      <c r="H361" s="74">
        <v>11.1</v>
      </c>
      <c r="I361" s="74">
        <v>5.3</v>
      </c>
      <c r="J361" s="74">
        <v>2.8</v>
      </c>
      <c r="K361" s="74">
        <v>2.2000000000000002</v>
      </c>
      <c r="L361" s="74">
        <v>1.92</v>
      </c>
      <c r="M361" s="74">
        <v>0.2</v>
      </c>
      <c r="N361" s="74">
        <v>1.6</v>
      </c>
      <c r="O361" s="74">
        <v>1.5</v>
      </c>
      <c r="P361" s="74">
        <v>0.1</v>
      </c>
      <c r="Q361" s="74">
        <v>0</v>
      </c>
      <c r="R361" s="74">
        <v>0.6</v>
      </c>
      <c r="S361" s="74">
        <v>16.2</v>
      </c>
      <c r="T361" s="74">
        <v>1.1000000000000001</v>
      </c>
      <c r="U361" s="74">
        <v>0.4</v>
      </c>
      <c r="V361" s="74">
        <v>67.599999999999994</v>
      </c>
      <c r="W361" s="74">
        <v>0</v>
      </c>
      <c r="X361" s="74">
        <v>55</v>
      </c>
      <c r="Y361" s="74">
        <v>83</v>
      </c>
      <c r="Z361" s="74">
        <v>221</v>
      </c>
      <c r="AA361" s="74">
        <v>0.3</v>
      </c>
      <c r="AB361" s="74">
        <v>0.54</v>
      </c>
      <c r="AC361" s="74">
        <v>7.0000000000000007E-2</v>
      </c>
      <c r="AD361" s="74">
        <v>0.16</v>
      </c>
      <c r="AE361" s="74">
        <v>2.5</v>
      </c>
      <c r="AF361" s="74">
        <v>7.28</v>
      </c>
      <c r="AG361" s="74">
        <v>3.01</v>
      </c>
      <c r="AH361" s="74">
        <v>0.19</v>
      </c>
      <c r="AI361" s="74">
        <v>0.96</v>
      </c>
      <c r="AJ361" s="74">
        <v>6</v>
      </c>
      <c r="AK361" s="74">
        <v>6.8</v>
      </c>
      <c r="AL361" s="74">
        <v>2.2200000000000002</v>
      </c>
      <c r="AM361" s="74">
        <v>430</v>
      </c>
      <c r="AN361" s="74">
        <v>230</v>
      </c>
      <c r="AO361" s="74">
        <v>14</v>
      </c>
      <c r="AP361" s="74">
        <v>140</v>
      </c>
      <c r="AQ361" s="74">
        <v>22</v>
      </c>
      <c r="AR361" s="74">
        <v>1.7</v>
      </c>
      <c r="AS361" s="74">
        <v>2.9</v>
      </c>
      <c r="AT361" s="72"/>
      <c r="AU361" s="72"/>
      <c r="AV361" s="72"/>
    </row>
    <row r="362" spans="1:48" ht="15.6">
      <c r="A362" s="71">
        <v>105</v>
      </c>
      <c r="B362" s="72" t="s">
        <v>722</v>
      </c>
      <c r="C362" s="72" t="s">
        <v>275</v>
      </c>
      <c r="D362" s="72" t="s">
        <v>443</v>
      </c>
      <c r="E362" s="72" t="s">
        <v>444</v>
      </c>
      <c r="F362" s="74">
        <v>185</v>
      </c>
      <c r="G362" s="74">
        <v>774</v>
      </c>
      <c r="H362" s="74">
        <v>9.1999999999999993</v>
      </c>
      <c r="I362" s="74">
        <v>4.0999999999999996</v>
      </c>
      <c r="J362" s="74">
        <v>3</v>
      </c>
      <c r="K362" s="74">
        <v>0.4</v>
      </c>
      <c r="L362" s="74">
        <v>0.1</v>
      </c>
      <c r="M362" s="74">
        <v>0.4</v>
      </c>
      <c r="N362" s="74">
        <v>0</v>
      </c>
      <c r="O362" s="74">
        <v>0</v>
      </c>
      <c r="P362" s="74">
        <v>0</v>
      </c>
      <c r="Q362" s="74">
        <v>0</v>
      </c>
      <c r="R362" s="74">
        <v>0</v>
      </c>
      <c r="S362" s="74">
        <v>25.5</v>
      </c>
      <c r="T362" s="74">
        <v>0.6</v>
      </c>
      <c r="U362" s="74">
        <v>0</v>
      </c>
      <c r="V362" s="74">
        <v>62.7</v>
      </c>
      <c r="W362" s="74">
        <v>0</v>
      </c>
      <c r="X362" s="74">
        <v>96</v>
      </c>
      <c r="Y362" s="74">
        <v>0</v>
      </c>
      <c r="Z362" s="74">
        <v>0</v>
      </c>
      <c r="AA362" s="74">
        <v>0.4</v>
      </c>
      <c r="AB362" s="74">
        <v>0.11</v>
      </c>
      <c r="AC362" s="74">
        <v>0.08</v>
      </c>
      <c r="AD362" s="74">
        <v>0.21</v>
      </c>
      <c r="AE362" s="74">
        <v>3.7</v>
      </c>
      <c r="AF362" s="74">
        <v>8.5</v>
      </c>
      <c r="AG362" s="74">
        <v>4.8</v>
      </c>
      <c r="AH362" s="74">
        <v>0.23</v>
      </c>
      <c r="AI362" s="74">
        <v>1.6</v>
      </c>
      <c r="AJ362" s="74">
        <v>0</v>
      </c>
      <c r="AK362" s="74">
        <v>2.7</v>
      </c>
      <c r="AL362" s="74">
        <v>1.9</v>
      </c>
      <c r="AM362" s="74">
        <v>220</v>
      </c>
      <c r="AN362" s="74">
        <v>210</v>
      </c>
      <c r="AO362" s="74">
        <v>12</v>
      </c>
      <c r="AP362" s="74">
        <v>240</v>
      </c>
      <c r="AQ362" s="74">
        <v>25</v>
      </c>
      <c r="AR362" s="74">
        <v>2.2999999999999998</v>
      </c>
      <c r="AS362" s="74">
        <v>5.2</v>
      </c>
      <c r="AT362" s="72"/>
      <c r="AU362" s="72">
        <v>7</v>
      </c>
      <c r="AV362" s="72"/>
    </row>
    <row r="363" spans="1:48" ht="15.6">
      <c r="A363" s="71">
        <v>113</v>
      </c>
      <c r="B363" s="72" t="s">
        <v>723</v>
      </c>
      <c r="C363" s="72" t="s">
        <v>275</v>
      </c>
      <c r="D363" s="72" t="s">
        <v>443</v>
      </c>
      <c r="E363" s="72" t="s">
        <v>444</v>
      </c>
      <c r="F363" s="74">
        <v>152</v>
      </c>
      <c r="G363" s="74">
        <v>640</v>
      </c>
      <c r="H363" s="74">
        <v>5.5</v>
      </c>
      <c r="I363" s="74">
        <v>2.4</v>
      </c>
      <c r="J363" s="74">
        <v>1.8</v>
      </c>
      <c r="K363" s="74">
        <v>0.2</v>
      </c>
      <c r="L363" s="74">
        <v>0.1</v>
      </c>
      <c r="M363" s="74">
        <v>0.3</v>
      </c>
      <c r="N363" s="74">
        <v>0</v>
      </c>
      <c r="O363" s="74">
        <v>0</v>
      </c>
      <c r="P363" s="74">
        <v>0</v>
      </c>
      <c r="Q363" s="74">
        <v>0</v>
      </c>
      <c r="R363" s="74">
        <v>0</v>
      </c>
      <c r="S363" s="74">
        <v>25.7</v>
      </c>
      <c r="T363" s="74">
        <v>0.5</v>
      </c>
      <c r="U363" s="74">
        <v>0</v>
      </c>
      <c r="V363" s="74">
        <v>65.900000000000006</v>
      </c>
      <c r="W363" s="74">
        <v>0</v>
      </c>
      <c r="X363" s="74">
        <v>88</v>
      </c>
      <c r="Y363" s="74">
        <v>0</v>
      </c>
      <c r="Z363" s="74">
        <v>0</v>
      </c>
      <c r="AA363" s="74">
        <v>0.4</v>
      </c>
      <c r="AB363" s="74">
        <v>0.11</v>
      </c>
      <c r="AC363" s="74">
        <v>0.11</v>
      </c>
      <c r="AD363" s="74">
        <v>0.26</v>
      </c>
      <c r="AE363" s="74">
        <v>4.8</v>
      </c>
      <c r="AF363" s="74">
        <v>9.6</v>
      </c>
      <c r="AG363" s="74">
        <v>4.8</v>
      </c>
      <c r="AH363" s="74">
        <v>0.3</v>
      </c>
      <c r="AI363" s="74">
        <v>1.9</v>
      </c>
      <c r="AJ363" s="74">
        <v>0</v>
      </c>
      <c r="AK363" s="74">
        <v>3.3</v>
      </c>
      <c r="AL363" s="74">
        <v>2.9</v>
      </c>
      <c r="AM363" s="74">
        <v>180</v>
      </c>
      <c r="AN363" s="74">
        <v>310</v>
      </c>
      <c r="AO363" s="74">
        <v>14</v>
      </c>
      <c r="AP363" s="74">
        <v>260</v>
      </c>
      <c r="AQ363" s="74">
        <v>34</v>
      </c>
      <c r="AR363" s="74">
        <v>2.2000000000000002</v>
      </c>
      <c r="AS363" s="74">
        <v>5.2</v>
      </c>
      <c r="AT363" s="72"/>
      <c r="AU363" s="72">
        <v>7</v>
      </c>
      <c r="AV363" s="72"/>
    </row>
    <row r="364" spans="1:48" ht="15.6">
      <c r="A364" s="71">
        <v>125</v>
      </c>
      <c r="B364" s="72" t="s">
        <v>724</v>
      </c>
      <c r="C364" s="72" t="s">
        <v>275</v>
      </c>
      <c r="D364" s="72" t="s">
        <v>443</v>
      </c>
      <c r="E364" s="72" t="s">
        <v>444</v>
      </c>
      <c r="F364" s="74">
        <v>174</v>
      </c>
      <c r="G364" s="74">
        <v>731</v>
      </c>
      <c r="H364" s="74">
        <v>8.4</v>
      </c>
      <c r="I364" s="74">
        <v>3.7</v>
      </c>
      <c r="J364" s="74">
        <v>2.6</v>
      </c>
      <c r="K364" s="74">
        <v>0.7</v>
      </c>
      <c r="L364" s="74">
        <v>0.4</v>
      </c>
      <c r="M364" s="74">
        <v>0.4</v>
      </c>
      <c r="N364" s="74">
        <v>0</v>
      </c>
      <c r="O364" s="74">
        <v>0</v>
      </c>
      <c r="P364" s="74">
        <v>0</v>
      </c>
      <c r="Q364" s="74">
        <v>0</v>
      </c>
      <c r="R364" s="74">
        <v>0</v>
      </c>
      <c r="S364" s="74">
        <v>24.7</v>
      </c>
      <c r="T364" s="74">
        <v>0.6</v>
      </c>
      <c r="U364" s="74">
        <v>0</v>
      </c>
      <c r="V364" s="74">
        <v>64.8</v>
      </c>
      <c r="W364" s="74">
        <v>0</v>
      </c>
      <c r="X364" s="74">
        <v>87</v>
      </c>
      <c r="Y364" s="74">
        <v>8</v>
      </c>
      <c r="Z364" s="74">
        <v>0</v>
      </c>
      <c r="AA364" s="74">
        <v>0.8</v>
      </c>
      <c r="AB364" s="74">
        <v>0.24</v>
      </c>
      <c r="AC364" s="74">
        <v>0.11</v>
      </c>
      <c r="AD364" s="74">
        <v>0.22</v>
      </c>
      <c r="AE364" s="74">
        <v>4.5999999999999996</v>
      </c>
      <c r="AF364" s="74">
        <v>9.1999999999999993</v>
      </c>
      <c r="AG364" s="74">
        <v>4.5999999999999996</v>
      </c>
      <c r="AH364" s="74">
        <v>0.24</v>
      </c>
      <c r="AI364" s="74">
        <v>1.8</v>
      </c>
      <c r="AJ364" s="74">
        <v>0</v>
      </c>
      <c r="AK364" s="74">
        <v>6.3</v>
      </c>
      <c r="AL364" s="74">
        <v>2.1</v>
      </c>
      <c r="AM364" s="74">
        <v>230</v>
      </c>
      <c r="AN364" s="74">
        <v>320</v>
      </c>
      <c r="AO364" s="74">
        <v>22</v>
      </c>
      <c r="AP364" s="74">
        <v>280</v>
      </c>
      <c r="AQ364" s="74">
        <v>20</v>
      </c>
      <c r="AR364" s="74">
        <v>2</v>
      </c>
      <c r="AS364" s="74">
        <v>2.5</v>
      </c>
      <c r="AT364" s="72"/>
      <c r="AU364" s="72"/>
      <c r="AV364" s="72"/>
    </row>
    <row r="365" spans="1:48" ht="15.6">
      <c r="A365" s="71">
        <v>553</v>
      </c>
      <c r="B365" s="72" t="s">
        <v>725</v>
      </c>
      <c r="C365" s="72" t="s">
        <v>211</v>
      </c>
      <c r="D365" s="72" t="s">
        <v>229</v>
      </c>
      <c r="E365" s="72" t="s">
        <v>726</v>
      </c>
      <c r="F365" s="74">
        <v>23</v>
      </c>
      <c r="G365" s="74">
        <v>95</v>
      </c>
      <c r="H365" s="74">
        <v>0.4</v>
      </c>
      <c r="I365" s="74">
        <v>0.1</v>
      </c>
      <c r="J365" s="74">
        <v>0</v>
      </c>
      <c r="K365" s="74">
        <v>0.2</v>
      </c>
      <c r="L365" s="74">
        <v>0.1</v>
      </c>
      <c r="M365" s="74">
        <v>0</v>
      </c>
      <c r="N365" s="74">
        <v>2.2000000000000002</v>
      </c>
      <c r="O365" s="74">
        <v>2.1</v>
      </c>
      <c r="P365" s="74">
        <v>0</v>
      </c>
      <c r="Q365" s="74">
        <v>0.1</v>
      </c>
      <c r="R365" s="74">
        <v>1.7</v>
      </c>
      <c r="S365" s="74">
        <v>1.7</v>
      </c>
      <c r="T365" s="74">
        <v>0.3</v>
      </c>
      <c r="U365" s="74">
        <v>0</v>
      </c>
      <c r="V365" s="74">
        <v>93.5</v>
      </c>
      <c r="W365" s="74">
        <v>0</v>
      </c>
      <c r="X365" s="74">
        <v>0</v>
      </c>
      <c r="Y365" s="74">
        <v>6</v>
      </c>
      <c r="Z365" s="74">
        <v>40</v>
      </c>
      <c r="AA365" s="74">
        <v>0</v>
      </c>
      <c r="AB365" s="74">
        <v>0.2</v>
      </c>
      <c r="AC365" s="74">
        <v>7.0000000000000007E-2</v>
      </c>
      <c r="AD365" s="74">
        <v>7.0000000000000007E-2</v>
      </c>
      <c r="AE365" s="74">
        <v>0.2</v>
      </c>
      <c r="AF365" s="74">
        <v>0.4</v>
      </c>
      <c r="AG365" s="74">
        <v>0.2</v>
      </c>
      <c r="AH365" s="74">
        <v>0.11</v>
      </c>
      <c r="AI365" s="74">
        <v>0</v>
      </c>
      <c r="AJ365" s="74">
        <v>25</v>
      </c>
      <c r="AK365" s="74">
        <v>16</v>
      </c>
      <c r="AL365" s="74">
        <v>0.4</v>
      </c>
      <c r="AM365" s="74">
        <v>100</v>
      </c>
      <c r="AN365" s="74">
        <v>110</v>
      </c>
      <c r="AO365" s="74">
        <v>45</v>
      </c>
      <c r="AP365" s="74">
        <v>32</v>
      </c>
      <c r="AQ365" s="74">
        <v>5</v>
      </c>
      <c r="AR365" s="74">
        <v>0.4</v>
      </c>
      <c r="AS365" s="74">
        <v>0.2</v>
      </c>
      <c r="AT365" s="72"/>
      <c r="AU365" s="72">
        <v>1.7</v>
      </c>
      <c r="AV365" s="72"/>
    </row>
    <row r="366" spans="1:48" ht="15.6">
      <c r="A366" s="71">
        <v>552</v>
      </c>
      <c r="B366" s="72" t="s">
        <v>727</v>
      </c>
      <c r="C366" s="72" t="s">
        <v>211</v>
      </c>
      <c r="D366" s="72" t="s">
        <v>229</v>
      </c>
      <c r="E366" s="72" t="s">
        <v>726</v>
      </c>
      <c r="F366" s="74">
        <v>28</v>
      </c>
      <c r="G366" s="74">
        <v>117</v>
      </c>
      <c r="H366" s="74">
        <v>0.4</v>
      </c>
      <c r="I366" s="74">
        <v>0.1</v>
      </c>
      <c r="J366" s="74">
        <v>0</v>
      </c>
      <c r="K366" s="74">
        <v>0.2</v>
      </c>
      <c r="L366" s="74">
        <v>0.1</v>
      </c>
      <c r="M366" s="74">
        <v>0</v>
      </c>
      <c r="N366" s="74">
        <v>3.5</v>
      </c>
      <c r="O366" s="74">
        <v>3.4</v>
      </c>
      <c r="P366" s="74">
        <v>0</v>
      </c>
      <c r="Q366" s="74">
        <v>0.1</v>
      </c>
      <c r="R366" s="74">
        <v>2.4</v>
      </c>
      <c r="S366" s="74">
        <v>1.4</v>
      </c>
      <c r="T366" s="74">
        <v>0</v>
      </c>
      <c r="U366" s="74">
        <v>0</v>
      </c>
      <c r="V366" s="74">
        <v>91.8</v>
      </c>
      <c r="W366" s="74">
        <v>0</v>
      </c>
      <c r="X366" s="74">
        <v>0</v>
      </c>
      <c r="Y366" s="74">
        <v>7</v>
      </c>
      <c r="Z366" s="74">
        <v>40</v>
      </c>
      <c r="AA366" s="74">
        <v>0</v>
      </c>
      <c r="AB366" s="74">
        <v>0.2</v>
      </c>
      <c r="AC366" s="74">
        <v>0.12</v>
      </c>
      <c r="AD366" s="74">
        <v>0.01</v>
      </c>
      <c r="AE366" s="74">
        <v>0.3</v>
      </c>
      <c r="AF366" s="74">
        <v>0.6</v>
      </c>
      <c r="AG366" s="74">
        <v>0.3</v>
      </c>
      <c r="AH366" s="74">
        <v>0.18</v>
      </c>
      <c r="AI366" s="74">
        <v>0</v>
      </c>
      <c r="AJ366" s="74">
        <v>40</v>
      </c>
      <c r="AK366" s="74">
        <v>34</v>
      </c>
      <c r="AL366" s="74">
        <v>0.5</v>
      </c>
      <c r="AM366" s="74">
        <v>7</v>
      </c>
      <c r="AN366" s="74">
        <v>240</v>
      </c>
      <c r="AO366" s="74">
        <v>50</v>
      </c>
      <c r="AP366" s="74">
        <v>38</v>
      </c>
      <c r="AQ366" s="74">
        <v>6</v>
      </c>
      <c r="AR366" s="74">
        <v>0.6</v>
      </c>
      <c r="AS366" s="74">
        <v>0.2</v>
      </c>
      <c r="AT366" s="72"/>
      <c r="AU366" s="72"/>
      <c r="AV366" s="72"/>
    </row>
    <row r="367" spans="1:48" ht="15.6">
      <c r="A367" s="71">
        <v>555</v>
      </c>
      <c r="B367" s="72" t="s">
        <v>728</v>
      </c>
      <c r="C367" s="72" t="s">
        <v>211</v>
      </c>
      <c r="D367" s="72" t="s">
        <v>229</v>
      </c>
      <c r="E367" s="72" t="s">
        <v>726</v>
      </c>
      <c r="F367" s="74">
        <v>43</v>
      </c>
      <c r="G367" s="74">
        <v>178</v>
      </c>
      <c r="H367" s="74">
        <v>1.3</v>
      </c>
      <c r="I367" s="74">
        <v>0.3</v>
      </c>
      <c r="J367" s="74">
        <v>0.1</v>
      </c>
      <c r="K367" s="74">
        <v>0.7</v>
      </c>
      <c r="L367" s="74">
        <v>0.2</v>
      </c>
      <c r="M367" s="74">
        <v>0</v>
      </c>
      <c r="N367" s="74">
        <v>3.5</v>
      </c>
      <c r="O367" s="74">
        <v>3</v>
      </c>
      <c r="P367" s="74">
        <v>0.2</v>
      </c>
      <c r="Q367" s="74">
        <v>0.3</v>
      </c>
      <c r="R367" s="74">
        <v>2.6</v>
      </c>
      <c r="S367" s="74">
        <v>2.9</v>
      </c>
      <c r="T367" s="74">
        <v>0.2</v>
      </c>
      <c r="U367" s="74">
        <v>0</v>
      </c>
      <c r="V367" s="74">
        <v>86.9</v>
      </c>
      <c r="W367" s="74">
        <v>0</v>
      </c>
      <c r="X367" s="74">
        <v>0</v>
      </c>
      <c r="Y367" s="74">
        <v>53</v>
      </c>
      <c r="Z367" s="74">
        <v>320</v>
      </c>
      <c r="AA367" s="74">
        <v>0</v>
      </c>
      <c r="AB367" s="74">
        <v>0.9</v>
      </c>
      <c r="AC367" s="74">
        <v>7.0000000000000007E-2</v>
      </c>
      <c r="AD367" s="74">
        <v>0.09</v>
      </c>
      <c r="AE367" s="74">
        <v>0.13</v>
      </c>
      <c r="AF367" s="74">
        <v>0.63</v>
      </c>
      <c r="AG367" s="74">
        <v>0.5</v>
      </c>
      <c r="AH367" s="74">
        <v>0.19</v>
      </c>
      <c r="AI367" s="74">
        <v>0</v>
      </c>
      <c r="AJ367" s="74">
        <v>60</v>
      </c>
      <c r="AK367" s="74">
        <v>110</v>
      </c>
      <c r="AL367" s="74">
        <v>1</v>
      </c>
      <c r="AM367" s="74">
        <v>73</v>
      </c>
      <c r="AN367" s="74">
        <v>310</v>
      </c>
      <c r="AO367" s="74">
        <v>20</v>
      </c>
      <c r="AP367" s="74">
        <v>61</v>
      </c>
      <c r="AQ367" s="74">
        <v>13</v>
      </c>
      <c r="AR367" s="74">
        <v>0.5</v>
      </c>
      <c r="AS367" s="74">
        <v>0.3</v>
      </c>
      <c r="AT367" s="72"/>
      <c r="AU367" s="72">
        <v>1.7</v>
      </c>
      <c r="AV367" s="72"/>
    </row>
    <row r="368" spans="1:48" ht="15.6">
      <c r="A368" s="71">
        <v>554</v>
      </c>
      <c r="B368" s="72" t="s">
        <v>729</v>
      </c>
      <c r="C368" s="72" t="s">
        <v>211</v>
      </c>
      <c r="D368" s="72" t="s">
        <v>229</v>
      </c>
      <c r="E368" s="72" t="s">
        <v>726</v>
      </c>
      <c r="F368" s="74">
        <v>50</v>
      </c>
      <c r="G368" s="74">
        <v>210</v>
      </c>
      <c r="H368" s="74">
        <v>1.4</v>
      </c>
      <c r="I368" s="74">
        <v>0.3</v>
      </c>
      <c r="J368" s="74">
        <v>0.1</v>
      </c>
      <c r="K368" s="74">
        <v>0.7</v>
      </c>
      <c r="L368" s="74">
        <v>0.2</v>
      </c>
      <c r="M368" s="74">
        <v>0</v>
      </c>
      <c r="N368" s="74">
        <v>4</v>
      </c>
      <c r="O368" s="74">
        <v>3.1</v>
      </c>
      <c r="P368" s="74">
        <v>0.2</v>
      </c>
      <c r="Q368" s="74">
        <v>0.7</v>
      </c>
      <c r="R368" s="74">
        <v>3.8</v>
      </c>
      <c r="S368" s="74">
        <v>3.5</v>
      </c>
      <c r="T368" s="74">
        <v>0</v>
      </c>
      <c r="U368" s="74">
        <v>0</v>
      </c>
      <c r="V368" s="74">
        <v>84.3</v>
      </c>
      <c r="W368" s="74">
        <v>0</v>
      </c>
      <c r="X368" s="74">
        <v>0</v>
      </c>
      <c r="Y368" s="74">
        <v>36</v>
      </c>
      <c r="Z368" s="74">
        <v>215</v>
      </c>
      <c r="AA368" s="74">
        <v>0</v>
      </c>
      <c r="AB368" s="74">
        <v>1</v>
      </c>
      <c r="AC368" s="74">
        <v>0.15</v>
      </c>
      <c r="AD368" s="74">
        <v>0.11</v>
      </c>
      <c r="AE368" s="74">
        <v>0.2</v>
      </c>
      <c r="AF368" s="74">
        <v>0.9</v>
      </c>
      <c r="AG368" s="74">
        <v>0.7</v>
      </c>
      <c r="AH368" s="74">
        <v>0.37</v>
      </c>
      <c r="AI368" s="74">
        <v>0</v>
      </c>
      <c r="AJ368" s="74">
        <v>115</v>
      </c>
      <c r="AK368" s="74">
        <v>135</v>
      </c>
      <c r="AL368" s="74">
        <v>1.4</v>
      </c>
      <c r="AM368" s="74">
        <v>6</v>
      </c>
      <c r="AN368" s="74">
        <v>450</v>
      </c>
      <c r="AO368" s="74">
        <v>26</v>
      </c>
      <c r="AP368" s="74">
        <v>77</v>
      </c>
      <c r="AQ368" s="74">
        <v>8</v>
      </c>
      <c r="AR368" s="74">
        <v>0.7</v>
      </c>
      <c r="AS368" s="74">
        <v>0.5</v>
      </c>
      <c r="AT368" s="72"/>
      <c r="AU368" s="72"/>
      <c r="AV368" s="72"/>
    </row>
    <row r="369" spans="1:48" ht="15.6">
      <c r="A369" s="71">
        <v>557</v>
      </c>
      <c r="B369" s="72" t="s">
        <v>730</v>
      </c>
      <c r="C369" s="72" t="s">
        <v>211</v>
      </c>
      <c r="D369" s="72" t="s">
        <v>494</v>
      </c>
      <c r="E369" s="72" t="s">
        <v>731</v>
      </c>
      <c r="F369" s="74">
        <v>21</v>
      </c>
      <c r="G369" s="74">
        <v>88</v>
      </c>
      <c r="H369" s="74">
        <v>0.2</v>
      </c>
      <c r="I369" s="74">
        <v>0</v>
      </c>
      <c r="J369" s="74">
        <v>0</v>
      </c>
      <c r="K369" s="74">
        <v>0.1</v>
      </c>
      <c r="L369" s="74">
        <v>0.1</v>
      </c>
      <c r="M369" s="74">
        <v>0</v>
      </c>
      <c r="N369" s="74">
        <v>2.2999999999999998</v>
      </c>
      <c r="O369" s="74">
        <v>1.9</v>
      </c>
      <c r="P369" s="74">
        <v>0.1</v>
      </c>
      <c r="Q369" s="74">
        <v>0.3</v>
      </c>
      <c r="R369" s="74">
        <v>1.8</v>
      </c>
      <c r="S369" s="74">
        <v>1.6</v>
      </c>
      <c r="T369" s="74">
        <v>0.3</v>
      </c>
      <c r="U369" s="74">
        <v>0</v>
      </c>
      <c r="V369" s="74">
        <v>92</v>
      </c>
      <c r="W369" s="74">
        <v>0</v>
      </c>
      <c r="X369" s="74">
        <v>0</v>
      </c>
      <c r="Y369" s="74">
        <v>5</v>
      </c>
      <c r="Z369" s="74">
        <v>30</v>
      </c>
      <c r="AA369" s="74">
        <v>0</v>
      </c>
      <c r="AB369" s="74">
        <v>0.11</v>
      </c>
      <c r="AC369" s="74">
        <v>0.1</v>
      </c>
      <c r="AD369" s="74">
        <v>0.04</v>
      </c>
      <c r="AE369" s="74">
        <v>0.4</v>
      </c>
      <c r="AF369" s="74">
        <v>1</v>
      </c>
      <c r="AG369" s="74">
        <v>0.6</v>
      </c>
      <c r="AH369" s="74">
        <v>0.17</v>
      </c>
      <c r="AI369" s="74">
        <v>0</v>
      </c>
      <c r="AJ369" s="74">
        <v>45</v>
      </c>
      <c r="AK369" s="74">
        <v>44</v>
      </c>
      <c r="AL369" s="74">
        <v>0.61</v>
      </c>
      <c r="AM369" s="74">
        <v>110</v>
      </c>
      <c r="AN369" s="74">
        <v>180</v>
      </c>
      <c r="AO369" s="74">
        <v>19</v>
      </c>
      <c r="AP369" s="74">
        <v>29</v>
      </c>
      <c r="AQ369" s="74">
        <v>12</v>
      </c>
      <c r="AR369" s="74">
        <v>0.4</v>
      </c>
      <c r="AS369" s="74">
        <v>0.5</v>
      </c>
      <c r="AT369" s="72"/>
      <c r="AU369" s="72">
        <v>2.2999999999999998</v>
      </c>
      <c r="AV369" s="72"/>
    </row>
    <row r="370" spans="1:48" ht="15.6">
      <c r="A370" s="71">
        <v>556</v>
      </c>
      <c r="B370" s="72" t="s">
        <v>732</v>
      </c>
      <c r="C370" s="72" t="s">
        <v>211</v>
      </c>
      <c r="D370" s="72" t="s">
        <v>494</v>
      </c>
      <c r="E370" s="72" t="s">
        <v>731</v>
      </c>
      <c r="F370" s="74">
        <v>34</v>
      </c>
      <c r="G370" s="74">
        <v>142</v>
      </c>
      <c r="H370" s="74">
        <v>0.2</v>
      </c>
      <c r="I370" s="74">
        <v>0</v>
      </c>
      <c r="J370" s="74">
        <v>0</v>
      </c>
      <c r="K370" s="74">
        <v>0.1</v>
      </c>
      <c r="L370" s="74">
        <v>0</v>
      </c>
      <c r="M370" s="74">
        <v>0</v>
      </c>
      <c r="N370" s="74">
        <v>3.3</v>
      </c>
      <c r="O370" s="74">
        <v>2.8</v>
      </c>
      <c r="P370" s="74">
        <v>0.1</v>
      </c>
      <c r="Q370" s="74">
        <v>0.4</v>
      </c>
      <c r="R370" s="74">
        <v>1.9</v>
      </c>
      <c r="S370" s="74">
        <v>3.7</v>
      </c>
      <c r="T370" s="74">
        <v>0</v>
      </c>
      <c r="U370" s="74">
        <v>0</v>
      </c>
      <c r="V370" s="74">
        <v>89.9</v>
      </c>
      <c r="W370" s="74">
        <v>0</v>
      </c>
      <c r="X370" s="74">
        <v>0</v>
      </c>
      <c r="Y370" s="74">
        <v>5</v>
      </c>
      <c r="Z370" s="74">
        <v>30</v>
      </c>
      <c r="AA370" s="74">
        <v>0</v>
      </c>
      <c r="AB370" s="74">
        <v>0.22</v>
      </c>
      <c r="AC370" s="74">
        <v>0.17</v>
      </c>
      <c r="AD370" s="74">
        <v>7.0000000000000007E-2</v>
      </c>
      <c r="AE370" s="74">
        <v>0.6</v>
      </c>
      <c r="AF370" s="74">
        <v>1.5</v>
      </c>
      <c r="AG370" s="74">
        <v>0.9</v>
      </c>
      <c r="AH370" s="74">
        <v>0.28000000000000003</v>
      </c>
      <c r="AI370" s="74">
        <v>0</v>
      </c>
      <c r="AJ370" s="74">
        <v>73</v>
      </c>
      <c r="AK370" s="74">
        <v>66</v>
      </c>
      <c r="AL370" s="74">
        <v>0.95</v>
      </c>
      <c r="AM370" s="74">
        <v>14</v>
      </c>
      <c r="AN370" s="74">
        <v>380</v>
      </c>
      <c r="AO370" s="74">
        <v>21</v>
      </c>
      <c r="AP370" s="74">
        <v>34</v>
      </c>
      <c r="AQ370" s="74">
        <v>22</v>
      </c>
      <c r="AR370" s="74">
        <v>0.5</v>
      </c>
      <c r="AS370" s="74">
        <v>0.7</v>
      </c>
      <c r="AT370" s="72"/>
      <c r="AU370" s="72"/>
      <c r="AV370" s="72"/>
    </row>
    <row r="371" spans="1:48" ht="15.6">
      <c r="A371" s="71">
        <v>559</v>
      </c>
      <c r="B371" s="72" t="s">
        <v>733</v>
      </c>
      <c r="C371" s="72" t="s">
        <v>211</v>
      </c>
      <c r="D371" s="72" t="s">
        <v>229</v>
      </c>
      <c r="E371" s="72" t="s">
        <v>734</v>
      </c>
      <c r="F371" s="74">
        <v>29</v>
      </c>
      <c r="G371" s="74">
        <v>121</v>
      </c>
      <c r="H371" s="74">
        <v>0.4</v>
      </c>
      <c r="I371" s="74">
        <v>0.1</v>
      </c>
      <c r="J371" s="74">
        <v>0</v>
      </c>
      <c r="K371" s="74">
        <v>0.3</v>
      </c>
      <c r="L371" s="74">
        <v>0.3</v>
      </c>
      <c r="M371" s="74">
        <v>0</v>
      </c>
      <c r="N371" s="74">
        <v>2.9</v>
      </c>
      <c r="O371" s="74">
        <v>2.5</v>
      </c>
      <c r="P371" s="74">
        <v>0</v>
      </c>
      <c r="Q371" s="74">
        <v>0.4</v>
      </c>
      <c r="R371" s="74">
        <v>2.7</v>
      </c>
      <c r="S371" s="74">
        <v>2.1</v>
      </c>
      <c r="T371" s="74">
        <v>0.3</v>
      </c>
      <c r="U371" s="74">
        <v>0</v>
      </c>
      <c r="V371" s="74">
        <v>90.5</v>
      </c>
      <c r="W371" s="74">
        <v>0</v>
      </c>
      <c r="X371" s="74">
        <v>0</v>
      </c>
      <c r="Y371" s="74">
        <v>362</v>
      </c>
      <c r="Z371" s="74">
        <v>2170</v>
      </c>
      <c r="AA371" s="74">
        <v>0</v>
      </c>
      <c r="AB371" s="74">
        <v>0.2</v>
      </c>
      <c r="AC371" s="74">
        <v>0.13</v>
      </c>
      <c r="AD371" s="74">
        <v>7.0000000000000007E-2</v>
      </c>
      <c r="AE371" s="74">
        <v>0.9</v>
      </c>
      <c r="AF371" s="74">
        <v>1.4</v>
      </c>
      <c r="AG371" s="74">
        <v>0.5</v>
      </c>
      <c r="AH371" s="74">
        <v>0.09</v>
      </c>
      <c r="AI371" s="74">
        <v>0</v>
      </c>
      <c r="AJ371" s="74">
        <v>58</v>
      </c>
      <c r="AK371" s="74">
        <v>38</v>
      </c>
      <c r="AL371" s="74">
        <v>1.4</v>
      </c>
      <c r="AM371" s="74">
        <v>130</v>
      </c>
      <c r="AN371" s="74">
        <v>90</v>
      </c>
      <c r="AO371" s="74">
        <v>260</v>
      </c>
      <c r="AP371" s="74">
        <v>35</v>
      </c>
      <c r="AQ371" s="74">
        <v>11</v>
      </c>
      <c r="AR371" s="74">
        <v>0.7</v>
      </c>
      <c r="AS371" s="74">
        <v>0.4</v>
      </c>
      <c r="AT371" s="72"/>
      <c r="AU371" s="72"/>
      <c r="AV371" s="72"/>
    </row>
    <row r="372" spans="1:48" ht="15.6">
      <c r="A372" s="71">
        <v>558</v>
      </c>
      <c r="B372" s="72" t="s">
        <v>735</v>
      </c>
      <c r="C372" s="72" t="s">
        <v>211</v>
      </c>
      <c r="D372" s="72" t="s">
        <v>229</v>
      </c>
      <c r="E372" s="72" t="s">
        <v>734</v>
      </c>
      <c r="F372" s="74">
        <v>32</v>
      </c>
      <c r="G372" s="74">
        <v>133</v>
      </c>
      <c r="H372" s="74">
        <v>0.4</v>
      </c>
      <c r="I372" s="74">
        <v>0.1</v>
      </c>
      <c r="J372" s="74">
        <v>0</v>
      </c>
      <c r="K372" s="74">
        <v>0.3</v>
      </c>
      <c r="L372" s="74">
        <v>0.3</v>
      </c>
      <c r="M372" s="74">
        <v>0</v>
      </c>
      <c r="N372" s="74">
        <v>3.1</v>
      </c>
      <c r="O372" s="74">
        <v>2.7</v>
      </c>
      <c r="P372" s="74">
        <v>0</v>
      </c>
      <c r="Q372" s="74">
        <v>0.4</v>
      </c>
      <c r="R372" s="74">
        <v>3.1</v>
      </c>
      <c r="S372" s="74">
        <v>2.4</v>
      </c>
      <c r="T372" s="74">
        <v>0.1</v>
      </c>
      <c r="U372" s="74">
        <v>0</v>
      </c>
      <c r="V372" s="74">
        <v>89</v>
      </c>
      <c r="W372" s="74">
        <v>0</v>
      </c>
      <c r="X372" s="74">
        <v>0</v>
      </c>
      <c r="Y372" s="74">
        <v>414</v>
      </c>
      <c r="Z372" s="74">
        <v>2490</v>
      </c>
      <c r="AA372" s="74">
        <v>0</v>
      </c>
      <c r="AB372" s="74">
        <v>0.2</v>
      </c>
      <c r="AC372" s="74">
        <v>0.21</v>
      </c>
      <c r="AD372" s="74">
        <v>0.11</v>
      </c>
      <c r="AE372" s="74">
        <v>1.5</v>
      </c>
      <c r="AF372" s="74">
        <v>2</v>
      </c>
      <c r="AG372" s="74">
        <v>0.5</v>
      </c>
      <c r="AH372" s="74">
        <v>0.15</v>
      </c>
      <c r="AI372" s="74">
        <v>0</v>
      </c>
      <c r="AJ372" s="74">
        <v>148</v>
      </c>
      <c r="AK372" s="74">
        <v>78</v>
      </c>
      <c r="AL372" s="74">
        <v>2.2000000000000002</v>
      </c>
      <c r="AM372" s="74">
        <v>21</v>
      </c>
      <c r="AN372" s="74">
        <v>180</v>
      </c>
      <c r="AO372" s="74">
        <v>290</v>
      </c>
      <c r="AP372" s="74">
        <v>40</v>
      </c>
      <c r="AQ372" s="74">
        <v>18</v>
      </c>
      <c r="AR372" s="74">
        <v>1</v>
      </c>
      <c r="AS372" s="74">
        <v>0.5</v>
      </c>
      <c r="AT372" s="72"/>
      <c r="AU372" s="72"/>
      <c r="AV372" s="72"/>
    </row>
    <row r="373" spans="1:48" ht="15.6">
      <c r="A373" s="71">
        <v>561</v>
      </c>
      <c r="B373" s="72" t="s">
        <v>736</v>
      </c>
      <c r="C373" s="72" t="s">
        <v>211</v>
      </c>
      <c r="D373" s="72" t="s">
        <v>229</v>
      </c>
      <c r="E373" s="72" t="s">
        <v>726</v>
      </c>
      <c r="F373" s="74">
        <v>22</v>
      </c>
      <c r="G373" s="74">
        <v>92</v>
      </c>
      <c r="H373" s="74">
        <v>0.2</v>
      </c>
      <c r="I373" s="74">
        <v>0</v>
      </c>
      <c r="J373" s="74">
        <v>0</v>
      </c>
      <c r="K373" s="74">
        <v>0.1</v>
      </c>
      <c r="L373" s="74">
        <v>0.1</v>
      </c>
      <c r="M373" s="74">
        <v>0</v>
      </c>
      <c r="N373" s="74">
        <v>1.4</v>
      </c>
      <c r="O373" s="74">
        <v>1.3</v>
      </c>
      <c r="P373" s="74">
        <v>0</v>
      </c>
      <c r="Q373" s="74">
        <v>0.1</v>
      </c>
      <c r="R373" s="74">
        <v>2.9</v>
      </c>
      <c r="S373" s="74">
        <v>2.2000000000000002</v>
      </c>
      <c r="T373" s="74">
        <v>0.3</v>
      </c>
      <c r="U373" s="74">
        <v>0</v>
      </c>
      <c r="V373" s="74">
        <v>92.7</v>
      </c>
      <c r="W373" s="74">
        <v>0</v>
      </c>
      <c r="X373" s="74">
        <v>0</v>
      </c>
      <c r="Y373" s="74">
        <v>104</v>
      </c>
      <c r="Z373" s="74">
        <v>625</v>
      </c>
      <c r="AA373" s="74">
        <v>0</v>
      </c>
      <c r="AB373" s="74">
        <v>0.2</v>
      </c>
      <c r="AC373" s="74">
        <v>0.1</v>
      </c>
      <c r="AD373" s="74">
        <v>0.02</v>
      </c>
      <c r="AE373" s="74">
        <v>0.6</v>
      </c>
      <c r="AF373" s="74">
        <v>1</v>
      </c>
      <c r="AG373" s="74">
        <v>0.4</v>
      </c>
      <c r="AH373" s="74">
        <v>0.11</v>
      </c>
      <c r="AI373" s="74">
        <v>0</v>
      </c>
      <c r="AJ373" s="74">
        <v>44</v>
      </c>
      <c r="AK373" s="74">
        <v>70</v>
      </c>
      <c r="AL373" s="74">
        <v>0.64</v>
      </c>
      <c r="AM373" s="74">
        <v>100</v>
      </c>
      <c r="AN373" s="74">
        <v>200</v>
      </c>
      <c r="AO373" s="74">
        <v>46</v>
      </c>
      <c r="AP373" s="74">
        <v>57</v>
      </c>
      <c r="AQ373" s="74">
        <v>8</v>
      </c>
      <c r="AR373" s="74">
        <v>0.4</v>
      </c>
      <c r="AS373" s="74">
        <v>0.2</v>
      </c>
      <c r="AT373" s="72"/>
      <c r="AU373" s="72"/>
      <c r="AV373" s="72"/>
    </row>
    <row r="374" spans="1:48" ht="15.6">
      <c r="A374" s="71">
        <v>560</v>
      </c>
      <c r="B374" s="72" t="s">
        <v>737</v>
      </c>
      <c r="C374" s="72" t="s">
        <v>211</v>
      </c>
      <c r="D374" s="72" t="s">
        <v>229</v>
      </c>
      <c r="E374" s="72" t="s">
        <v>726</v>
      </c>
      <c r="F374" s="74">
        <v>26</v>
      </c>
      <c r="G374" s="74">
        <v>109</v>
      </c>
      <c r="H374" s="74">
        <v>0.2</v>
      </c>
      <c r="I374" s="74">
        <v>0</v>
      </c>
      <c r="J374" s="74">
        <v>0</v>
      </c>
      <c r="K374" s="74">
        <v>0.1</v>
      </c>
      <c r="L374" s="74">
        <v>0.1</v>
      </c>
      <c r="M374" s="74">
        <v>0</v>
      </c>
      <c r="N374" s="74">
        <v>2.1</v>
      </c>
      <c r="O374" s="74">
        <v>2</v>
      </c>
      <c r="P374" s="74">
        <v>0</v>
      </c>
      <c r="Q374" s="74">
        <v>0.1</v>
      </c>
      <c r="R374" s="74">
        <v>3.1</v>
      </c>
      <c r="S374" s="74">
        <v>2.4</v>
      </c>
      <c r="T374" s="74">
        <v>0</v>
      </c>
      <c r="U374" s="74">
        <v>0</v>
      </c>
      <c r="V374" s="74">
        <v>91.1</v>
      </c>
      <c r="W374" s="74">
        <v>0</v>
      </c>
      <c r="X374" s="74">
        <v>0</v>
      </c>
      <c r="Y374" s="74">
        <v>166</v>
      </c>
      <c r="Z374" s="74">
        <v>995</v>
      </c>
      <c r="AA374" s="74">
        <v>0</v>
      </c>
      <c r="AB374" s="74">
        <v>0.2</v>
      </c>
      <c r="AC374" s="74">
        <v>0.15</v>
      </c>
      <c r="AD374" s="74">
        <v>0.03</v>
      </c>
      <c r="AE374" s="74">
        <v>0.7</v>
      </c>
      <c r="AF374" s="74">
        <v>1.1000000000000001</v>
      </c>
      <c r="AG374" s="74">
        <v>0.4</v>
      </c>
      <c r="AH374" s="74">
        <v>0.15</v>
      </c>
      <c r="AI374" s="74">
        <v>0</v>
      </c>
      <c r="AJ374" s="74">
        <v>67</v>
      </c>
      <c r="AK374" s="74">
        <v>150</v>
      </c>
      <c r="AL374" s="74">
        <v>1.04</v>
      </c>
      <c r="AM374" s="74">
        <v>9</v>
      </c>
      <c r="AN374" s="74">
        <v>250</v>
      </c>
      <c r="AO374" s="74">
        <v>51</v>
      </c>
      <c r="AP374" s="74">
        <v>64</v>
      </c>
      <c r="AQ374" s="74">
        <v>12</v>
      </c>
      <c r="AR374" s="74">
        <v>0.5</v>
      </c>
      <c r="AS374" s="74">
        <v>0.3</v>
      </c>
      <c r="AT374" s="72"/>
      <c r="AU374" s="72"/>
      <c r="AV374" s="72"/>
    </row>
    <row r="375" spans="1:48" ht="15.6">
      <c r="A375" s="71">
        <v>563</v>
      </c>
      <c r="B375" s="72" t="s">
        <v>738</v>
      </c>
      <c r="C375" s="72" t="s">
        <v>211</v>
      </c>
      <c r="D375" s="72" t="s">
        <v>229</v>
      </c>
      <c r="E375" s="72" t="s">
        <v>734</v>
      </c>
      <c r="F375" s="74">
        <v>27</v>
      </c>
      <c r="G375" s="74">
        <v>112</v>
      </c>
      <c r="H375" s="74">
        <v>0.4</v>
      </c>
      <c r="I375" s="74">
        <v>0</v>
      </c>
      <c r="J375" s="74">
        <v>0</v>
      </c>
      <c r="K375" s="74">
        <v>0.3</v>
      </c>
      <c r="L375" s="74">
        <v>0.2</v>
      </c>
      <c r="M375" s="74">
        <v>0</v>
      </c>
      <c r="N375" s="74">
        <v>2.5</v>
      </c>
      <c r="O375" s="74">
        <v>2.4</v>
      </c>
      <c r="P375" s="74">
        <v>0</v>
      </c>
      <c r="Q375" s="74">
        <v>0.1</v>
      </c>
      <c r="R375" s="74">
        <v>2.4</v>
      </c>
      <c r="S375" s="74">
        <v>2.1</v>
      </c>
      <c r="T375" s="74">
        <v>0.3</v>
      </c>
      <c r="U375" s="74">
        <v>0</v>
      </c>
      <c r="V375" s="74">
        <v>92.1</v>
      </c>
      <c r="W375" s="74">
        <v>0</v>
      </c>
      <c r="X375" s="74">
        <v>0</v>
      </c>
      <c r="Y375" s="74">
        <v>207</v>
      </c>
      <c r="Z375" s="74">
        <v>1245</v>
      </c>
      <c r="AA375" s="74">
        <v>0</v>
      </c>
      <c r="AB375" s="74">
        <v>0.11</v>
      </c>
      <c r="AC375" s="74">
        <v>0.08</v>
      </c>
      <c r="AD375" s="74">
        <v>0.05</v>
      </c>
      <c r="AE375" s="74">
        <v>0.5</v>
      </c>
      <c r="AF375" s="74">
        <v>0.8</v>
      </c>
      <c r="AG375" s="74">
        <v>0.3</v>
      </c>
      <c r="AH375" s="74">
        <v>0.1</v>
      </c>
      <c r="AI375" s="74">
        <v>0</v>
      </c>
      <c r="AJ375" s="74">
        <v>58</v>
      </c>
      <c r="AK375" s="74">
        <v>46</v>
      </c>
      <c r="AL375" s="74">
        <v>0.51</v>
      </c>
      <c r="AM375" s="74">
        <v>110</v>
      </c>
      <c r="AN375" s="74">
        <v>230</v>
      </c>
      <c r="AO375" s="74">
        <v>71</v>
      </c>
      <c r="AP375" s="74">
        <v>61</v>
      </c>
      <c r="AQ375" s="74">
        <v>26</v>
      </c>
      <c r="AR375" s="74">
        <v>0.7</v>
      </c>
      <c r="AS375" s="74">
        <v>0.3</v>
      </c>
      <c r="AT375" s="72"/>
      <c r="AU375" s="72">
        <v>1.7</v>
      </c>
      <c r="AV375" s="72"/>
    </row>
    <row r="376" spans="1:48" ht="15.6">
      <c r="A376" s="71">
        <v>562</v>
      </c>
      <c r="B376" s="72" t="s">
        <v>739</v>
      </c>
      <c r="C376" s="72" t="s">
        <v>211</v>
      </c>
      <c r="D376" s="72" t="s">
        <v>229</v>
      </c>
      <c r="E376" s="72" t="s">
        <v>734</v>
      </c>
      <c r="F376" s="74">
        <v>31</v>
      </c>
      <c r="G376" s="74">
        <v>131</v>
      </c>
      <c r="H376" s="74">
        <v>0.4</v>
      </c>
      <c r="I376" s="74">
        <v>0</v>
      </c>
      <c r="J376" s="74">
        <v>0</v>
      </c>
      <c r="K376" s="74">
        <v>0.3</v>
      </c>
      <c r="L376" s="74">
        <v>0.2</v>
      </c>
      <c r="M376" s="74">
        <v>0</v>
      </c>
      <c r="N376" s="74">
        <v>3.5</v>
      </c>
      <c r="O376" s="74">
        <v>3.4</v>
      </c>
      <c r="P376" s="74">
        <v>0</v>
      </c>
      <c r="Q376" s="74">
        <v>0.1</v>
      </c>
      <c r="R376" s="74">
        <v>2.4</v>
      </c>
      <c r="S376" s="74">
        <v>2.2000000000000002</v>
      </c>
      <c r="T376" s="74">
        <v>0</v>
      </c>
      <c r="U376" s="74">
        <v>0</v>
      </c>
      <c r="V376" s="74">
        <v>90.6</v>
      </c>
      <c r="W376" s="74">
        <v>0</v>
      </c>
      <c r="X376" s="74">
        <v>0</v>
      </c>
      <c r="Y376" s="74">
        <v>233</v>
      </c>
      <c r="Z376" s="74">
        <v>1400</v>
      </c>
      <c r="AA376" s="74">
        <v>0</v>
      </c>
      <c r="AB376" s="74">
        <v>0.2</v>
      </c>
      <c r="AC376" s="74">
        <v>0.12</v>
      </c>
      <c r="AD376" s="74">
        <v>0.06</v>
      </c>
      <c r="AE376" s="74">
        <v>0.7</v>
      </c>
      <c r="AF376" s="74">
        <v>1.1000000000000001</v>
      </c>
      <c r="AG376" s="74">
        <v>0.4</v>
      </c>
      <c r="AH376" s="74">
        <v>0.13</v>
      </c>
      <c r="AI376" s="74">
        <v>0</v>
      </c>
      <c r="AJ376" s="74">
        <v>90</v>
      </c>
      <c r="AK376" s="74">
        <v>78</v>
      </c>
      <c r="AL376" s="74">
        <v>0.8</v>
      </c>
      <c r="AM376" s="74">
        <v>15</v>
      </c>
      <c r="AN376" s="74">
        <v>270</v>
      </c>
      <c r="AO376" s="74">
        <v>76</v>
      </c>
      <c r="AP376" s="74">
        <v>65</v>
      </c>
      <c r="AQ376" s="74">
        <v>28</v>
      </c>
      <c r="AR376" s="74">
        <v>1</v>
      </c>
      <c r="AS376" s="74">
        <v>0.4</v>
      </c>
      <c r="AT376" s="72"/>
      <c r="AU376" s="72"/>
      <c r="AV376" s="72"/>
    </row>
    <row r="377" spans="1:48" ht="15.6">
      <c r="A377" s="71">
        <v>564</v>
      </c>
      <c r="B377" s="72" t="s">
        <v>740</v>
      </c>
      <c r="C377" s="72" t="s">
        <v>211</v>
      </c>
      <c r="D377" s="72" t="s">
        <v>229</v>
      </c>
      <c r="E377" s="72" t="s">
        <v>726</v>
      </c>
      <c r="F377" s="74">
        <v>30</v>
      </c>
      <c r="G377" s="74">
        <v>127</v>
      </c>
      <c r="H377" s="74">
        <v>0</v>
      </c>
      <c r="I377" s="74">
        <v>0</v>
      </c>
      <c r="J377" s="74">
        <v>0</v>
      </c>
      <c r="K377" s="74">
        <v>0</v>
      </c>
      <c r="L377" s="74">
        <v>0</v>
      </c>
      <c r="M377" s="74">
        <v>0</v>
      </c>
      <c r="N377" s="74">
        <v>3.9</v>
      </c>
      <c r="O377" s="74">
        <v>3.3</v>
      </c>
      <c r="P377" s="74">
        <v>0.5</v>
      </c>
      <c r="Q377" s="74">
        <v>0.1</v>
      </c>
      <c r="R377" s="74">
        <v>3.3</v>
      </c>
      <c r="S377" s="74">
        <v>2</v>
      </c>
      <c r="T377" s="74">
        <v>0</v>
      </c>
      <c r="U377" s="74">
        <v>0</v>
      </c>
      <c r="V377" s="74">
        <v>90.3</v>
      </c>
      <c r="W377" s="74">
        <v>0</v>
      </c>
      <c r="X377" s="74">
        <v>0</v>
      </c>
      <c r="Y377" s="74">
        <v>3</v>
      </c>
      <c r="Z377" s="74">
        <v>15</v>
      </c>
      <c r="AA377" s="74">
        <v>0</v>
      </c>
      <c r="AB377" s="74">
        <v>0.2</v>
      </c>
      <c r="AC377" s="74">
        <v>0.02</v>
      </c>
      <c r="AD377" s="74">
        <v>0.01</v>
      </c>
      <c r="AE377" s="74">
        <v>0.4</v>
      </c>
      <c r="AF377" s="74">
        <v>0.7</v>
      </c>
      <c r="AG377" s="74">
        <v>0.3</v>
      </c>
      <c r="AH377" s="74">
        <v>0.09</v>
      </c>
      <c r="AI377" s="74">
        <v>0</v>
      </c>
      <c r="AJ377" s="74">
        <v>57</v>
      </c>
      <c r="AK377" s="74">
        <v>39</v>
      </c>
      <c r="AL377" s="74">
        <v>0.48</v>
      </c>
      <c r="AM377" s="74">
        <v>11</v>
      </c>
      <c r="AN377" s="74">
        <v>250</v>
      </c>
      <c r="AO377" s="74">
        <v>60</v>
      </c>
      <c r="AP377" s="74">
        <v>28</v>
      </c>
      <c r="AQ377" s="74">
        <v>9</v>
      </c>
      <c r="AR377" s="74">
        <v>0.5</v>
      </c>
      <c r="AS377" s="74">
        <v>0.1</v>
      </c>
      <c r="AT377" s="72"/>
      <c r="AU377" s="72"/>
      <c r="AV377" s="72"/>
    </row>
    <row r="378" spans="1:48" ht="15.6">
      <c r="A378" s="71">
        <v>1020</v>
      </c>
      <c r="B378" s="72" t="s">
        <v>741</v>
      </c>
      <c r="C378" s="72" t="s">
        <v>232</v>
      </c>
      <c r="D378" s="72" t="s">
        <v>233</v>
      </c>
      <c r="E378" s="72" t="s">
        <v>234</v>
      </c>
      <c r="F378" s="74">
        <v>120</v>
      </c>
      <c r="G378" s="74">
        <v>500</v>
      </c>
      <c r="H378" s="74">
        <v>7</v>
      </c>
      <c r="I378" s="74">
        <v>0.8</v>
      </c>
      <c r="J378" s="74">
        <v>0.8</v>
      </c>
      <c r="K378" s="74">
        <v>0.8</v>
      </c>
      <c r="L378" s="74">
        <v>0.63400000000000001</v>
      </c>
      <c r="M378" s="74">
        <v>0.8</v>
      </c>
      <c r="N378" s="74">
        <v>6.2</v>
      </c>
      <c r="O378" s="74">
        <v>2.2000000000000002</v>
      </c>
      <c r="P378" s="74">
        <v>0.2</v>
      </c>
      <c r="Q378" s="74">
        <v>3.8</v>
      </c>
      <c r="R378" s="74">
        <v>2.5</v>
      </c>
      <c r="S378" s="74">
        <v>6.8</v>
      </c>
      <c r="T378" s="74">
        <v>0.8</v>
      </c>
      <c r="U378" s="74">
        <v>0</v>
      </c>
      <c r="V378" s="74">
        <v>75.8</v>
      </c>
      <c r="W378" s="74">
        <v>0</v>
      </c>
      <c r="X378" s="74">
        <v>20</v>
      </c>
      <c r="Y378" s="74">
        <v>159</v>
      </c>
      <c r="Z378" s="74">
        <v>948</v>
      </c>
      <c r="AA378" s="74">
        <v>0.1</v>
      </c>
      <c r="AB378" s="74">
        <v>0.23</v>
      </c>
      <c r="AC378" s="74">
        <v>0.23</v>
      </c>
      <c r="AD378" s="74">
        <v>7.0000000000000007E-2</v>
      </c>
      <c r="AE378" s="74">
        <v>1.6</v>
      </c>
      <c r="AF378" s="74">
        <v>2.97</v>
      </c>
      <c r="AG378" s="74">
        <v>1.39</v>
      </c>
      <c r="AH378" s="74">
        <v>0.21</v>
      </c>
      <c r="AI378" s="74">
        <v>0.37</v>
      </c>
      <c r="AJ378" s="74">
        <v>34.299999999999997</v>
      </c>
      <c r="AK378" s="74">
        <v>66</v>
      </c>
      <c r="AL378" s="74">
        <v>1.72</v>
      </c>
      <c r="AM378" s="74">
        <v>330</v>
      </c>
      <c r="AN378" s="74">
        <v>320</v>
      </c>
      <c r="AO378" s="74">
        <v>40</v>
      </c>
      <c r="AP378" s="74">
        <v>100</v>
      </c>
      <c r="AQ378" s="74">
        <v>21</v>
      </c>
      <c r="AR378" s="74">
        <v>1.6</v>
      </c>
      <c r="AS378" s="74">
        <v>1</v>
      </c>
      <c r="AT378" s="72"/>
      <c r="AU378" s="72"/>
      <c r="AV378" s="72"/>
    </row>
    <row r="379" spans="1:48" ht="15.6">
      <c r="A379" s="71">
        <v>1021</v>
      </c>
      <c r="B379" s="72" t="s">
        <v>742</v>
      </c>
      <c r="C379" s="72" t="s">
        <v>232</v>
      </c>
      <c r="D379" s="72" t="s">
        <v>233</v>
      </c>
      <c r="E379" s="72" t="s">
        <v>234</v>
      </c>
      <c r="F379" s="74">
        <v>259</v>
      </c>
      <c r="G379" s="74">
        <v>1080</v>
      </c>
      <c r="H379" s="74">
        <v>13.5</v>
      </c>
      <c r="I379" s="74">
        <v>4.5</v>
      </c>
      <c r="J379" s="74">
        <v>5.2</v>
      </c>
      <c r="K379" s="74">
        <v>2</v>
      </c>
      <c r="L379" s="74">
        <v>1.81</v>
      </c>
      <c r="M379" s="74">
        <v>0.2</v>
      </c>
      <c r="N379" s="74">
        <v>20.5</v>
      </c>
      <c r="O379" s="74">
        <v>1.5</v>
      </c>
      <c r="P379" s="74">
        <v>0.7</v>
      </c>
      <c r="Q379" s="74">
        <v>18.3</v>
      </c>
      <c r="R379" s="74">
        <v>4.0999999999999996</v>
      </c>
      <c r="S379" s="74">
        <v>11.7</v>
      </c>
      <c r="T379" s="74">
        <v>0.7</v>
      </c>
      <c r="U379" s="74">
        <v>0</v>
      </c>
      <c r="V379" s="74">
        <v>48.1</v>
      </c>
      <c r="W379" s="74">
        <v>0</v>
      </c>
      <c r="X379" s="74">
        <v>23</v>
      </c>
      <c r="Y379" s="74">
        <v>20</v>
      </c>
      <c r="Z379" s="74">
        <v>120</v>
      </c>
      <c r="AA379" s="74">
        <v>0.1</v>
      </c>
      <c r="AB379" s="74">
        <v>0.75</v>
      </c>
      <c r="AC379" s="74">
        <v>0.22</v>
      </c>
      <c r="AD379" s="74">
        <v>0.11</v>
      </c>
      <c r="AE379" s="74">
        <v>2.1</v>
      </c>
      <c r="AF379" s="74">
        <v>4.22</v>
      </c>
      <c r="AG379" s="74">
        <v>2.12</v>
      </c>
      <c r="AH379" s="74">
        <v>0.37</v>
      </c>
      <c r="AI379" s="74">
        <v>0.59</v>
      </c>
      <c r="AJ379" s="74">
        <v>8</v>
      </c>
      <c r="AK379" s="74">
        <v>68</v>
      </c>
      <c r="AL379" s="74">
        <v>2.1</v>
      </c>
      <c r="AM379" s="74">
        <v>280</v>
      </c>
      <c r="AN379" s="74">
        <v>470</v>
      </c>
      <c r="AO379" s="74">
        <v>49</v>
      </c>
      <c r="AP379" s="74">
        <v>140</v>
      </c>
      <c r="AQ379" s="74">
        <v>41</v>
      </c>
      <c r="AR379" s="74">
        <v>1.9</v>
      </c>
      <c r="AS379" s="74">
        <v>1.6</v>
      </c>
      <c r="AT379" s="72"/>
      <c r="AU379" s="72"/>
      <c r="AV379" s="72"/>
    </row>
    <row r="380" spans="1:48" ht="15.6">
      <c r="A380" s="71">
        <v>1198</v>
      </c>
      <c r="B380" s="72" t="s">
        <v>743</v>
      </c>
      <c r="C380" s="72" t="s">
        <v>223</v>
      </c>
      <c r="D380" s="72" t="s">
        <v>224</v>
      </c>
      <c r="E380" s="72" t="s">
        <v>744</v>
      </c>
      <c r="F380" s="74">
        <v>431</v>
      </c>
      <c r="G380" s="74">
        <v>1800</v>
      </c>
      <c r="H380" s="74">
        <v>20</v>
      </c>
      <c r="I380" s="74">
        <v>1.9</v>
      </c>
      <c r="J380" s="74">
        <v>7.7</v>
      </c>
      <c r="K380" s="74">
        <v>9.6</v>
      </c>
      <c r="L380" s="74">
        <v>9</v>
      </c>
      <c r="M380" s="74">
        <v>0</v>
      </c>
      <c r="N380" s="74">
        <v>52</v>
      </c>
      <c r="O380" s="74">
        <v>0</v>
      </c>
      <c r="P380" s="74">
        <v>0</v>
      </c>
      <c r="Q380" s="74">
        <v>52</v>
      </c>
      <c r="R380" s="74">
        <v>9.6</v>
      </c>
      <c r="S380" s="74">
        <v>6</v>
      </c>
      <c r="T380" s="74">
        <v>0.6</v>
      </c>
      <c r="U380" s="74">
        <v>0</v>
      </c>
      <c r="V380" s="74">
        <v>7</v>
      </c>
      <c r="W380" s="74">
        <v>0</v>
      </c>
      <c r="X380" s="74">
        <v>0</v>
      </c>
      <c r="Y380" s="74">
        <v>50</v>
      </c>
      <c r="Z380" s="74">
        <v>300</v>
      </c>
      <c r="AA380" s="74">
        <v>0</v>
      </c>
      <c r="AB380" s="74">
        <v>9</v>
      </c>
      <c r="AC380" s="74">
        <v>0.12</v>
      </c>
      <c r="AD380" s="74">
        <v>0.27</v>
      </c>
      <c r="AE380" s="74">
        <v>1.2</v>
      </c>
      <c r="AF380" s="74">
        <v>1.5</v>
      </c>
      <c r="AG380" s="74">
        <v>0.3</v>
      </c>
      <c r="AH380" s="74">
        <v>0.38</v>
      </c>
      <c r="AI380" s="74">
        <v>0</v>
      </c>
      <c r="AJ380" s="74">
        <v>81</v>
      </c>
      <c r="AK380" s="74">
        <v>0</v>
      </c>
      <c r="AL380" s="74">
        <v>3</v>
      </c>
      <c r="AM380" s="74">
        <v>240</v>
      </c>
      <c r="AN380" s="74">
        <v>1100</v>
      </c>
      <c r="AO380" s="74">
        <v>650</v>
      </c>
      <c r="AP380" s="74">
        <v>110</v>
      </c>
      <c r="AQ380" s="74">
        <v>200</v>
      </c>
      <c r="AR380" s="74">
        <v>30</v>
      </c>
      <c r="AS380" s="74">
        <v>3.8</v>
      </c>
      <c r="AT380" s="72"/>
      <c r="AU380" s="72"/>
      <c r="AV380" s="72"/>
    </row>
    <row r="381" spans="1:48" ht="15.6">
      <c r="A381" s="71">
        <v>2122000014</v>
      </c>
      <c r="B381" s="72" t="s">
        <v>745</v>
      </c>
      <c r="C381" s="72" t="s">
        <v>367</v>
      </c>
      <c r="D381" s="72" t="s">
        <v>746</v>
      </c>
      <c r="E381" s="72" t="s">
        <v>747</v>
      </c>
      <c r="F381" s="74">
        <v>531</v>
      </c>
      <c r="G381" s="74">
        <v>2180</v>
      </c>
      <c r="H381" s="74">
        <v>59</v>
      </c>
      <c r="I381" s="74">
        <v>31</v>
      </c>
      <c r="J381" s="74">
        <v>21</v>
      </c>
      <c r="K381" s="74">
        <v>6.5</v>
      </c>
      <c r="L381" s="74">
        <v>5.9</v>
      </c>
      <c r="M381" s="74">
        <v>0</v>
      </c>
      <c r="N381" s="74">
        <v>0</v>
      </c>
      <c r="O381" s="74">
        <v>0</v>
      </c>
      <c r="P381" s="74">
        <v>0</v>
      </c>
      <c r="Q381" s="74">
        <v>0</v>
      </c>
      <c r="R381" s="74">
        <v>0</v>
      </c>
      <c r="S381" s="74">
        <v>0</v>
      </c>
      <c r="T381" s="74">
        <v>0</v>
      </c>
      <c r="U381" s="74">
        <v>0</v>
      </c>
      <c r="V381" s="74">
        <v>40.799999999999997</v>
      </c>
      <c r="W381" s="74">
        <v>0</v>
      </c>
      <c r="X381" s="74">
        <v>0</v>
      </c>
      <c r="Y381" s="74">
        <v>800</v>
      </c>
      <c r="Z381" s="74">
        <v>530</v>
      </c>
      <c r="AA381" s="74">
        <v>7.5</v>
      </c>
      <c r="AB381" s="74">
        <v>18</v>
      </c>
      <c r="AC381" s="74">
        <v>0</v>
      </c>
      <c r="AD381" s="74">
        <v>0</v>
      </c>
      <c r="AE381" s="74">
        <v>0</v>
      </c>
      <c r="AF381" s="74">
        <v>0</v>
      </c>
      <c r="AG381" s="74">
        <v>0</v>
      </c>
      <c r="AH381" s="74">
        <v>0</v>
      </c>
      <c r="AI381" s="74">
        <v>0</v>
      </c>
      <c r="AJ381" s="74">
        <v>0</v>
      </c>
      <c r="AK381" s="74">
        <v>0</v>
      </c>
      <c r="AL381" s="74">
        <v>1.9</v>
      </c>
      <c r="AM381" s="74">
        <v>1.2</v>
      </c>
      <c r="AN381" s="74">
        <v>21</v>
      </c>
      <c r="AO381" s="74">
        <v>7</v>
      </c>
      <c r="AP381" s="74">
        <v>12</v>
      </c>
      <c r="AQ381" s="74">
        <v>2</v>
      </c>
      <c r="AR381" s="74">
        <v>0.1</v>
      </c>
      <c r="AS381" s="74">
        <v>0.1</v>
      </c>
      <c r="AT381" s="72"/>
      <c r="AU381" s="72"/>
      <c r="AV381" s="72"/>
    </row>
    <row r="382" spans="1:48" ht="15.6">
      <c r="A382" s="71">
        <v>383</v>
      </c>
      <c r="B382" s="72" t="s">
        <v>748</v>
      </c>
      <c r="C382" s="72" t="s">
        <v>367</v>
      </c>
      <c r="D382" s="72" t="s">
        <v>746</v>
      </c>
      <c r="E382" s="72" t="s">
        <v>747</v>
      </c>
      <c r="F382" s="74">
        <v>588</v>
      </c>
      <c r="G382" s="74">
        <v>2420</v>
      </c>
      <c r="H382" s="74">
        <v>65.3</v>
      </c>
      <c r="I382" s="74">
        <v>8.4</v>
      </c>
      <c r="J382" s="74">
        <v>15</v>
      </c>
      <c r="K382" s="74">
        <v>35.6</v>
      </c>
      <c r="L382" s="74">
        <v>35.5</v>
      </c>
      <c r="M382" s="74">
        <v>0.1</v>
      </c>
      <c r="N382" s="74">
        <v>0</v>
      </c>
      <c r="O382" s="74">
        <v>0</v>
      </c>
      <c r="P382" s="74">
        <v>0</v>
      </c>
      <c r="Q382" s="74">
        <v>0</v>
      </c>
      <c r="R382" s="74">
        <v>0</v>
      </c>
      <c r="S382" s="74">
        <v>0</v>
      </c>
      <c r="T382" s="74">
        <v>3</v>
      </c>
      <c r="U382" s="74">
        <v>0</v>
      </c>
      <c r="V382" s="74">
        <v>32</v>
      </c>
      <c r="W382" s="74">
        <v>0</v>
      </c>
      <c r="X382" s="74">
        <v>2</v>
      </c>
      <c r="Y382" s="74">
        <v>750</v>
      </c>
      <c r="Z382" s="74">
        <v>400</v>
      </c>
      <c r="AA382" s="74">
        <v>2</v>
      </c>
      <c r="AB382" s="74">
        <v>14</v>
      </c>
      <c r="AC382" s="74">
        <v>0</v>
      </c>
      <c r="AD382" s="74">
        <v>0</v>
      </c>
      <c r="AE382" s="74">
        <v>0</v>
      </c>
      <c r="AF382" s="74">
        <v>0</v>
      </c>
      <c r="AG382" s="74">
        <v>0</v>
      </c>
      <c r="AH382" s="74">
        <v>0</v>
      </c>
      <c r="AI382" s="74">
        <v>0</v>
      </c>
      <c r="AJ382" s="74">
        <v>0</v>
      </c>
      <c r="AK382" s="74">
        <v>0</v>
      </c>
      <c r="AL382" s="74">
        <v>3.3</v>
      </c>
      <c r="AM382" s="74">
        <v>1200</v>
      </c>
      <c r="AN382" s="74">
        <v>0</v>
      </c>
      <c r="AO382" s="74">
        <v>3</v>
      </c>
      <c r="AP382" s="74">
        <v>6</v>
      </c>
      <c r="AQ382" s="74">
        <v>1</v>
      </c>
      <c r="AR382" s="74">
        <v>0.3</v>
      </c>
      <c r="AS382" s="74">
        <v>0.1</v>
      </c>
      <c r="AT382" s="72"/>
      <c r="AU382" s="72"/>
      <c r="AV382" s="72"/>
    </row>
    <row r="383" spans="1:48" ht="15.6">
      <c r="A383" s="71">
        <v>1119</v>
      </c>
      <c r="B383" s="72" t="s">
        <v>749</v>
      </c>
      <c r="C383" s="72" t="s">
        <v>232</v>
      </c>
      <c r="D383" s="72" t="s">
        <v>545</v>
      </c>
      <c r="E383" s="72" t="s">
        <v>546</v>
      </c>
      <c r="F383" s="74">
        <v>39</v>
      </c>
      <c r="G383" s="74">
        <v>165</v>
      </c>
      <c r="H383" s="74">
        <v>1.4</v>
      </c>
      <c r="I383" s="74">
        <v>0.7</v>
      </c>
      <c r="J383" s="74">
        <v>0.3</v>
      </c>
      <c r="K383" s="74">
        <v>0.1</v>
      </c>
      <c r="L383" s="74">
        <v>7.3999999999999996E-2</v>
      </c>
      <c r="M383" s="74">
        <v>0</v>
      </c>
      <c r="N383" s="74">
        <v>1.7</v>
      </c>
      <c r="O383" s="74">
        <v>0.5</v>
      </c>
      <c r="P383" s="74">
        <v>0.1</v>
      </c>
      <c r="Q383" s="74">
        <v>1.1000000000000001</v>
      </c>
      <c r="R383" s="74">
        <v>0.3</v>
      </c>
      <c r="S383" s="74">
        <v>3.6</v>
      </c>
      <c r="T383" s="74">
        <v>0.7</v>
      </c>
      <c r="U383" s="74">
        <v>0.7</v>
      </c>
      <c r="V383" s="74">
        <v>91.1</v>
      </c>
      <c r="W383" s="74">
        <v>0</v>
      </c>
      <c r="X383" s="74">
        <v>32</v>
      </c>
      <c r="Y383" s="74">
        <v>14</v>
      </c>
      <c r="Z383" s="74">
        <v>35</v>
      </c>
      <c r="AA383" s="74">
        <v>0</v>
      </c>
      <c r="AB383" s="74">
        <v>0.24</v>
      </c>
      <c r="AC383" s="74">
        <v>0.03</v>
      </c>
      <c r="AD383" s="74">
        <v>0.01</v>
      </c>
      <c r="AE383" s="74">
        <v>0.51</v>
      </c>
      <c r="AF383" s="74">
        <v>1.26</v>
      </c>
      <c r="AG383" s="74">
        <v>0.75</v>
      </c>
      <c r="AH383" s="74">
        <v>0.05</v>
      </c>
      <c r="AI383" s="74">
        <v>0.39</v>
      </c>
      <c r="AJ383" s="74">
        <v>1.5</v>
      </c>
      <c r="AK383" s="74">
        <v>4.9000000000000004</v>
      </c>
      <c r="AL383" s="74">
        <v>1.05</v>
      </c>
      <c r="AM383" s="74">
        <v>270</v>
      </c>
      <c r="AN383" s="74">
        <v>81</v>
      </c>
      <c r="AO383" s="74">
        <v>25</v>
      </c>
      <c r="AP383" s="74">
        <v>36</v>
      </c>
      <c r="AQ383" s="74">
        <v>11</v>
      </c>
      <c r="AR383" s="74">
        <v>0.5</v>
      </c>
      <c r="AS383" s="74">
        <v>0.2</v>
      </c>
      <c r="AT383" s="72"/>
      <c r="AU383" s="72"/>
      <c r="AV383" s="72"/>
    </row>
    <row r="384" spans="1:48" ht="15.6">
      <c r="A384" s="71">
        <v>1118</v>
      </c>
      <c r="B384" s="72" t="s">
        <v>750</v>
      </c>
      <c r="C384" s="72" t="s">
        <v>232</v>
      </c>
      <c r="D384" s="72" t="s">
        <v>545</v>
      </c>
      <c r="E384" s="72" t="s">
        <v>546</v>
      </c>
      <c r="F384" s="74">
        <v>51</v>
      </c>
      <c r="G384" s="74">
        <v>212</v>
      </c>
      <c r="H384" s="74">
        <v>2.9</v>
      </c>
      <c r="I384" s="74">
        <v>1.5</v>
      </c>
      <c r="J384" s="74">
        <v>0.6</v>
      </c>
      <c r="K384" s="74">
        <v>0.3</v>
      </c>
      <c r="L384" s="74">
        <v>0.25600000000000001</v>
      </c>
      <c r="M384" s="74">
        <v>0.1</v>
      </c>
      <c r="N384" s="74">
        <v>1.9</v>
      </c>
      <c r="O384" s="74">
        <v>0.7</v>
      </c>
      <c r="P384" s="74">
        <v>0.1</v>
      </c>
      <c r="Q384" s="74">
        <v>1.1000000000000001</v>
      </c>
      <c r="R384" s="74">
        <v>0.4</v>
      </c>
      <c r="S384" s="74">
        <v>3.5</v>
      </c>
      <c r="T384" s="74">
        <v>0.9</v>
      </c>
      <c r="U384" s="74">
        <v>0.3</v>
      </c>
      <c r="V384" s="74">
        <v>89.4</v>
      </c>
      <c r="W384" s="74">
        <v>0.1</v>
      </c>
      <c r="X384" s="74">
        <v>33</v>
      </c>
      <c r="Y384" s="74">
        <v>69</v>
      </c>
      <c r="Z384" s="74">
        <v>267</v>
      </c>
      <c r="AA384" s="74">
        <v>0</v>
      </c>
      <c r="AB384" s="74">
        <v>0.47</v>
      </c>
      <c r="AC384" s="74">
        <v>0.03</v>
      </c>
      <c r="AD384" s="74">
        <v>0.01</v>
      </c>
      <c r="AE384" s="74">
        <v>0.51</v>
      </c>
      <c r="AF384" s="74">
        <v>1.24</v>
      </c>
      <c r="AG384" s="74">
        <v>0.73</v>
      </c>
      <c r="AH384" s="74">
        <v>0.04</v>
      </c>
      <c r="AI384" s="74">
        <v>0.38</v>
      </c>
      <c r="AJ384" s="74">
        <v>4</v>
      </c>
      <c r="AK384" s="74">
        <v>6.5</v>
      </c>
      <c r="AL384" s="74">
        <v>1.32</v>
      </c>
      <c r="AM384" s="74">
        <v>380</v>
      </c>
      <c r="AN384" s="74">
        <v>92</v>
      </c>
      <c r="AO384" s="74">
        <v>29</v>
      </c>
      <c r="AP384" s="74">
        <v>37</v>
      </c>
      <c r="AQ384" s="74">
        <v>11</v>
      </c>
      <c r="AR384" s="74">
        <v>0.5</v>
      </c>
      <c r="AS384" s="74">
        <v>0.2</v>
      </c>
      <c r="AT384" s="72"/>
      <c r="AU384" s="72"/>
      <c r="AV384" s="72"/>
    </row>
    <row r="385" spans="1:48" ht="15.6">
      <c r="A385" s="71">
        <v>1104</v>
      </c>
      <c r="B385" s="72" t="s">
        <v>751</v>
      </c>
      <c r="C385" s="72" t="s">
        <v>232</v>
      </c>
      <c r="D385" s="72" t="s">
        <v>545</v>
      </c>
      <c r="E385" s="72" t="s">
        <v>546</v>
      </c>
      <c r="F385" s="74">
        <v>43</v>
      </c>
      <c r="G385" s="74">
        <v>178</v>
      </c>
      <c r="H385" s="74">
        <v>1.9</v>
      </c>
      <c r="I385" s="74">
        <v>0.8</v>
      </c>
      <c r="J385" s="74">
        <v>0.5</v>
      </c>
      <c r="K385" s="74">
        <v>0.5</v>
      </c>
      <c r="L385" s="74">
        <v>0.44400000000000001</v>
      </c>
      <c r="M385" s="74">
        <v>0</v>
      </c>
      <c r="N385" s="74">
        <v>3</v>
      </c>
      <c r="O385" s="74">
        <v>1.2</v>
      </c>
      <c r="P385" s="74">
        <v>0.5</v>
      </c>
      <c r="Q385" s="74">
        <v>1.3</v>
      </c>
      <c r="R385" s="74">
        <v>1.5</v>
      </c>
      <c r="S385" s="74">
        <v>2.6</v>
      </c>
      <c r="T385" s="74">
        <v>0.6</v>
      </c>
      <c r="U385" s="74">
        <v>0</v>
      </c>
      <c r="V385" s="74">
        <v>89.9</v>
      </c>
      <c r="W385" s="74">
        <v>0</v>
      </c>
      <c r="X385" s="74">
        <v>2</v>
      </c>
      <c r="Y385" s="74">
        <v>88</v>
      </c>
      <c r="Z385" s="74">
        <v>469</v>
      </c>
      <c r="AA385" s="74">
        <v>0</v>
      </c>
      <c r="AB385" s="74">
        <v>0.12</v>
      </c>
      <c r="AC385" s="74">
        <v>0.21</v>
      </c>
      <c r="AD385" s="74">
        <v>0.03</v>
      </c>
      <c r="AE385" s="74">
        <v>0.56999999999999995</v>
      </c>
      <c r="AF385" s="74">
        <v>1.01</v>
      </c>
      <c r="AG385" s="74">
        <v>0.45</v>
      </c>
      <c r="AH385" s="74">
        <v>7.0000000000000007E-2</v>
      </c>
      <c r="AI385" s="74">
        <v>0.03</v>
      </c>
      <c r="AJ385" s="74">
        <v>6</v>
      </c>
      <c r="AK385" s="74">
        <v>19</v>
      </c>
      <c r="AL385" s="74">
        <v>1.05</v>
      </c>
      <c r="AM385" s="74">
        <v>240</v>
      </c>
      <c r="AN385" s="74">
        <v>160</v>
      </c>
      <c r="AO385" s="74">
        <v>25</v>
      </c>
      <c r="AP385" s="74">
        <v>49</v>
      </c>
      <c r="AQ385" s="74">
        <v>9.9</v>
      </c>
      <c r="AR385" s="74">
        <v>0.7</v>
      </c>
      <c r="AS385" s="74">
        <v>0.4</v>
      </c>
      <c r="AT385" s="72"/>
      <c r="AU385" s="72"/>
      <c r="AV385" s="72"/>
    </row>
    <row r="386" spans="1:48" ht="15.6">
      <c r="A386" s="71">
        <v>372</v>
      </c>
      <c r="B386" s="72" t="s">
        <v>752</v>
      </c>
      <c r="C386" s="72" t="s">
        <v>240</v>
      </c>
      <c r="D386" s="72" t="s">
        <v>632</v>
      </c>
      <c r="E386" s="72" t="s">
        <v>633</v>
      </c>
      <c r="F386" s="74">
        <v>545</v>
      </c>
      <c r="G386" s="74">
        <v>2270</v>
      </c>
      <c r="H386" s="74">
        <v>33.299999999999997</v>
      </c>
      <c r="I386" s="74">
        <v>8.1999999999999993</v>
      </c>
      <c r="J386" s="74">
        <v>17.600000000000001</v>
      </c>
      <c r="K386" s="74">
        <v>6.1</v>
      </c>
      <c r="L386" s="74">
        <v>5.9</v>
      </c>
      <c r="M386" s="74">
        <v>2</v>
      </c>
      <c r="N386" s="74">
        <v>54.7</v>
      </c>
      <c r="O386" s="74">
        <v>53.4</v>
      </c>
      <c r="P386" s="74">
        <v>0</v>
      </c>
      <c r="Q386" s="74">
        <v>1.3</v>
      </c>
      <c r="R386" s="74">
        <v>1.2</v>
      </c>
      <c r="S386" s="74">
        <v>5.9</v>
      </c>
      <c r="T386" s="74">
        <v>0.1</v>
      </c>
      <c r="U386" s="74">
        <v>0</v>
      </c>
      <c r="V386" s="74">
        <v>1.5</v>
      </c>
      <c r="W386" s="74">
        <v>0</v>
      </c>
      <c r="X386" s="74">
        <v>2</v>
      </c>
      <c r="Y386" s="74">
        <v>1</v>
      </c>
      <c r="Z386" s="74">
        <v>0</v>
      </c>
      <c r="AA386" s="74">
        <v>0</v>
      </c>
      <c r="AB386" s="74">
        <v>5</v>
      </c>
      <c r="AC386" s="74">
        <v>7.0000000000000007E-2</v>
      </c>
      <c r="AD386" s="74">
        <v>0.15</v>
      </c>
      <c r="AE386" s="74">
        <v>0.5</v>
      </c>
      <c r="AF386" s="74">
        <v>1.9</v>
      </c>
      <c r="AG386" s="74">
        <v>1.4</v>
      </c>
      <c r="AH386" s="74">
        <v>0.1</v>
      </c>
      <c r="AI386" s="74">
        <v>0.7</v>
      </c>
      <c r="AJ386" s="74">
        <v>0</v>
      </c>
      <c r="AK386" s="74">
        <v>7.6</v>
      </c>
      <c r="AL386" s="74">
        <v>1.4</v>
      </c>
      <c r="AM386" s="74">
        <v>47</v>
      </c>
      <c r="AN386" s="74">
        <v>410</v>
      </c>
      <c r="AO386" s="74">
        <v>140</v>
      </c>
      <c r="AP386" s="74">
        <v>160</v>
      </c>
      <c r="AQ386" s="74">
        <v>67</v>
      </c>
      <c r="AR386" s="74">
        <v>3.4</v>
      </c>
      <c r="AS386" s="74">
        <v>1.1000000000000001</v>
      </c>
      <c r="AT386" s="72"/>
      <c r="AU386" s="72"/>
      <c r="AV386" s="72"/>
    </row>
    <row r="387" spans="1:48" ht="15.6">
      <c r="A387" s="71">
        <v>375</v>
      </c>
      <c r="B387" s="72" t="s">
        <v>753</v>
      </c>
      <c r="C387" s="72" t="s">
        <v>367</v>
      </c>
      <c r="D387" s="72" t="s">
        <v>746</v>
      </c>
      <c r="E387" s="72" t="s">
        <v>747</v>
      </c>
      <c r="F387" s="74">
        <v>677</v>
      </c>
      <c r="G387" s="74">
        <v>2780</v>
      </c>
      <c r="H387" s="74">
        <v>75</v>
      </c>
      <c r="I387" s="74">
        <v>18</v>
      </c>
      <c r="J387" s="74">
        <v>17.899999999999999</v>
      </c>
      <c r="K387" s="74">
        <v>38.6</v>
      </c>
      <c r="L387" s="74">
        <v>38.4</v>
      </c>
      <c r="M387" s="74">
        <v>0.2</v>
      </c>
      <c r="N387" s="74">
        <v>0.4</v>
      </c>
      <c r="O387" s="74">
        <v>0.4</v>
      </c>
      <c r="P387" s="74">
        <v>0</v>
      </c>
      <c r="Q387" s="74">
        <v>0</v>
      </c>
      <c r="R387" s="74">
        <v>0</v>
      </c>
      <c r="S387" s="74">
        <v>0.1</v>
      </c>
      <c r="T387" s="74">
        <v>0</v>
      </c>
      <c r="U387" s="74">
        <v>0</v>
      </c>
      <c r="V387" s="74">
        <v>24</v>
      </c>
      <c r="W387" s="74">
        <v>0</v>
      </c>
      <c r="X387" s="74">
        <v>2</v>
      </c>
      <c r="Y387" s="74">
        <v>600</v>
      </c>
      <c r="Z387" s="74">
        <v>320</v>
      </c>
      <c r="AA387" s="74">
        <v>0.2</v>
      </c>
      <c r="AB387" s="74">
        <v>40</v>
      </c>
      <c r="AC387" s="74">
        <v>0</v>
      </c>
      <c r="AD387" s="74">
        <v>0</v>
      </c>
      <c r="AE387" s="74">
        <v>0</v>
      </c>
      <c r="AF387" s="74">
        <v>0</v>
      </c>
      <c r="AG387" s="74">
        <v>0</v>
      </c>
      <c r="AH387" s="74">
        <v>0</v>
      </c>
      <c r="AI387" s="74">
        <v>0</v>
      </c>
      <c r="AJ387" s="74">
        <v>0</v>
      </c>
      <c r="AK387" s="74">
        <v>0</v>
      </c>
      <c r="AL387" s="74">
        <v>0.2</v>
      </c>
      <c r="AM387" s="74">
        <v>6</v>
      </c>
      <c r="AN387" s="74">
        <v>27</v>
      </c>
      <c r="AO387" s="74">
        <v>7</v>
      </c>
      <c r="AP387" s="74">
        <v>16</v>
      </c>
      <c r="AQ387" s="74">
        <v>3</v>
      </c>
      <c r="AR387" s="74">
        <v>0.1</v>
      </c>
      <c r="AS387" s="74">
        <v>0.1</v>
      </c>
      <c r="AT387" s="72"/>
      <c r="AU387" s="72"/>
      <c r="AV387" s="72"/>
    </row>
    <row r="388" spans="1:48" ht="15.6">
      <c r="A388" s="71">
        <v>374</v>
      </c>
      <c r="B388" s="72" t="s">
        <v>754</v>
      </c>
      <c r="C388" s="72" t="s">
        <v>367</v>
      </c>
      <c r="D388" s="72" t="s">
        <v>746</v>
      </c>
      <c r="E388" s="72" t="s">
        <v>747</v>
      </c>
      <c r="F388" s="74">
        <v>651</v>
      </c>
      <c r="G388" s="74">
        <v>2680</v>
      </c>
      <c r="H388" s="74">
        <v>72.099999999999994</v>
      </c>
      <c r="I388" s="74">
        <v>18.8</v>
      </c>
      <c r="J388" s="74">
        <v>18.7</v>
      </c>
      <c r="K388" s="74">
        <v>33.700000000000003</v>
      </c>
      <c r="L388" s="74">
        <v>33.5</v>
      </c>
      <c r="M388" s="74">
        <v>0.6</v>
      </c>
      <c r="N388" s="74">
        <v>0.4</v>
      </c>
      <c r="O388" s="74">
        <v>0.4</v>
      </c>
      <c r="P388" s="74">
        <v>0</v>
      </c>
      <c r="Q388" s="74">
        <v>0</v>
      </c>
      <c r="R388" s="74">
        <v>0</v>
      </c>
      <c r="S388" s="74">
        <v>0.1</v>
      </c>
      <c r="T388" s="74">
        <v>0.9</v>
      </c>
      <c r="U388" s="74">
        <v>0</v>
      </c>
      <c r="V388" s="74">
        <v>26.4</v>
      </c>
      <c r="W388" s="74">
        <v>0</v>
      </c>
      <c r="X388" s="74">
        <v>2</v>
      </c>
      <c r="Y388" s="74">
        <v>600</v>
      </c>
      <c r="Z388" s="74">
        <v>350</v>
      </c>
      <c r="AA388" s="74">
        <v>0.2</v>
      </c>
      <c r="AB388" s="74">
        <v>40</v>
      </c>
      <c r="AC388" s="74">
        <v>0</v>
      </c>
      <c r="AD388" s="74">
        <v>0</v>
      </c>
      <c r="AE388" s="74">
        <v>0</v>
      </c>
      <c r="AF388" s="74">
        <v>0</v>
      </c>
      <c r="AG388" s="74">
        <v>0</v>
      </c>
      <c r="AH388" s="74">
        <v>0</v>
      </c>
      <c r="AI388" s="74">
        <v>0</v>
      </c>
      <c r="AJ388" s="74">
        <v>0</v>
      </c>
      <c r="AK388" s="74">
        <v>0</v>
      </c>
      <c r="AL388" s="74">
        <v>1</v>
      </c>
      <c r="AM388" s="74">
        <v>340</v>
      </c>
      <c r="AN388" s="74">
        <v>27</v>
      </c>
      <c r="AO388" s="74">
        <v>5</v>
      </c>
      <c r="AP388" s="74">
        <v>16</v>
      </c>
      <c r="AQ388" s="74">
        <v>3</v>
      </c>
      <c r="AR388" s="74">
        <v>0.1</v>
      </c>
      <c r="AS388" s="74">
        <v>0.1</v>
      </c>
      <c r="AT388" s="72"/>
      <c r="AU388" s="72"/>
      <c r="AV388" s="72"/>
    </row>
    <row r="389" spans="1:48" ht="15.6">
      <c r="A389" s="71">
        <v>376</v>
      </c>
      <c r="B389" s="72" t="s">
        <v>755</v>
      </c>
      <c r="C389" s="72" t="s">
        <v>367</v>
      </c>
      <c r="D389" s="72" t="s">
        <v>746</v>
      </c>
      <c r="E389" s="72" t="s">
        <v>747</v>
      </c>
      <c r="F389" s="74">
        <v>328</v>
      </c>
      <c r="G389" s="74">
        <v>1350</v>
      </c>
      <c r="H389" s="74">
        <v>35</v>
      </c>
      <c r="I389" s="74">
        <v>8</v>
      </c>
      <c r="J389" s="74">
        <v>9</v>
      </c>
      <c r="K389" s="74">
        <v>17.5</v>
      </c>
      <c r="L389" s="74">
        <v>15.8</v>
      </c>
      <c r="M389" s="74">
        <v>0.5</v>
      </c>
      <c r="N389" s="74">
        <v>3.2</v>
      </c>
      <c r="O389" s="74">
        <v>0.2</v>
      </c>
      <c r="P389" s="74">
        <v>0</v>
      </c>
      <c r="Q389" s="74">
        <v>3</v>
      </c>
      <c r="R389" s="74">
        <v>0</v>
      </c>
      <c r="S389" s="74">
        <v>0.1</v>
      </c>
      <c r="T389" s="74">
        <v>0.1</v>
      </c>
      <c r="U389" s="74">
        <v>0</v>
      </c>
      <c r="V389" s="74">
        <v>52.7</v>
      </c>
      <c r="W389" s="74">
        <v>0</v>
      </c>
      <c r="X389" s="74">
        <v>35</v>
      </c>
      <c r="Y389" s="74">
        <v>646</v>
      </c>
      <c r="Z389" s="74">
        <v>3880</v>
      </c>
      <c r="AA389" s="74">
        <v>8</v>
      </c>
      <c r="AB389" s="74">
        <v>66</v>
      </c>
      <c r="AC389" s="74">
        <v>0</v>
      </c>
      <c r="AD389" s="74">
        <v>0</v>
      </c>
      <c r="AE389" s="74">
        <v>0</v>
      </c>
      <c r="AF389" s="74">
        <v>0</v>
      </c>
      <c r="AG389" s="74">
        <v>0</v>
      </c>
      <c r="AH389" s="74">
        <v>0</v>
      </c>
      <c r="AI389" s="74">
        <v>0</v>
      </c>
      <c r="AJ389" s="74">
        <v>0</v>
      </c>
      <c r="AK389" s="74">
        <v>0</v>
      </c>
      <c r="AL389" s="74">
        <v>0.2</v>
      </c>
      <c r="AM389" s="74">
        <v>39</v>
      </c>
      <c r="AN389" s="74">
        <v>22</v>
      </c>
      <c r="AO389" s="74">
        <v>4</v>
      </c>
      <c r="AP389" s="74">
        <v>5</v>
      </c>
      <c r="AQ389" s="74">
        <v>2</v>
      </c>
      <c r="AR389" s="74">
        <v>0.1</v>
      </c>
      <c r="AS389" s="74">
        <v>0.1</v>
      </c>
      <c r="AT389" s="72"/>
      <c r="AU389" s="72"/>
      <c r="AV389" s="72"/>
    </row>
    <row r="390" spans="1:48" ht="15.6">
      <c r="A390" s="71">
        <v>378</v>
      </c>
      <c r="B390" s="72" t="s">
        <v>756</v>
      </c>
      <c r="C390" s="72" t="s">
        <v>367</v>
      </c>
      <c r="D390" s="72" t="s">
        <v>746</v>
      </c>
      <c r="E390" s="72" t="s">
        <v>747</v>
      </c>
      <c r="F390" s="74">
        <v>343</v>
      </c>
      <c r="G390" s="74">
        <v>1410</v>
      </c>
      <c r="H390" s="74">
        <v>37.4</v>
      </c>
      <c r="I390" s="74">
        <v>10.199999999999999</v>
      </c>
      <c r="J390" s="74">
        <v>9.4</v>
      </c>
      <c r="K390" s="74">
        <v>17.3</v>
      </c>
      <c r="L390" s="74">
        <v>14.7</v>
      </c>
      <c r="M390" s="74">
        <v>0.4</v>
      </c>
      <c r="N390" s="74">
        <v>0.2</v>
      </c>
      <c r="O390" s="74">
        <v>0.2</v>
      </c>
      <c r="P390" s="74">
        <v>0</v>
      </c>
      <c r="Q390" s="74">
        <v>0</v>
      </c>
      <c r="R390" s="74">
        <v>0</v>
      </c>
      <c r="S390" s="74">
        <v>1.4</v>
      </c>
      <c r="T390" s="74">
        <v>0.8</v>
      </c>
      <c r="U390" s="74">
        <v>0</v>
      </c>
      <c r="V390" s="74">
        <v>60.3</v>
      </c>
      <c r="W390" s="74">
        <v>0</v>
      </c>
      <c r="X390" s="74">
        <v>1</v>
      </c>
      <c r="Y390" s="74">
        <v>600</v>
      </c>
      <c r="Z390" s="74">
        <v>0</v>
      </c>
      <c r="AA390" s="74">
        <v>5</v>
      </c>
      <c r="AB390" s="74">
        <v>40</v>
      </c>
      <c r="AC390" s="74">
        <v>0</v>
      </c>
      <c r="AD390" s="74">
        <v>0</v>
      </c>
      <c r="AE390" s="74">
        <v>0</v>
      </c>
      <c r="AF390" s="74">
        <v>0</v>
      </c>
      <c r="AG390" s="74">
        <v>0</v>
      </c>
      <c r="AH390" s="74">
        <v>0</v>
      </c>
      <c r="AI390" s="74">
        <v>0</v>
      </c>
      <c r="AJ390" s="74">
        <v>0</v>
      </c>
      <c r="AK390" s="74">
        <v>0</v>
      </c>
      <c r="AL390" s="74">
        <v>2</v>
      </c>
      <c r="AM390" s="74">
        <v>300</v>
      </c>
      <c r="AN390" s="74">
        <v>22</v>
      </c>
      <c r="AO390" s="74">
        <v>4</v>
      </c>
      <c r="AP390" s="74">
        <v>5</v>
      </c>
      <c r="AQ390" s="74">
        <v>2</v>
      </c>
      <c r="AR390" s="74">
        <v>0.1</v>
      </c>
      <c r="AS390" s="74">
        <v>0.1</v>
      </c>
      <c r="AT390" s="72"/>
      <c r="AU390" s="72"/>
      <c r="AV390" s="72"/>
    </row>
    <row r="391" spans="1:48" ht="15.6">
      <c r="A391" s="71">
        <v>399</v>
      </c>
      <c r="B391" s="72" t="s">
        <v>757</v>
      </c>
      <c r="C391" s="72" t="s">
        <v>367</v>
      </c>
      <c r="D391" s="72" t="s">
        <v>746</v>
      </c>
      <c r="E391" s="72" t="s">
        <v>747</v>
      </c>
      <c r="F391" s="74">
        <v>525</v>
      </c>
      <c r="G391" s="74">
        <v>2160</v>
      </c>
      <c r="H391" s="74">
        <v>58</v>
      </c>
      <c r="I391" s="74">
        <v>19.100000000000001</v>
      </c>
      <c r="J391" s="74">
        <v>15.4</v>
      </c>
      <c r="K391" s="74">
        <v>23.1</v>
      </c>
      <c r="L391" s="74">
        <v>20.6</v>
      </c>
      <c r="M391" s="74">
        <v>0.7</v>
      </c>
      <c r="N391" s="74">
        <v>0.5</v>
      </c>
      <c r="O391" s="74">
        <v>0.5</v>
      </c>
      <c r="P391" s="74">
        <v>0</v>
      </c>
      <c r="Q391" s="74">
        <v>0</v>
      </c>
      <c r="R391" s="74">
        <v>0</v>
      </c>
      <c r="S391" s="74">
        <v>0.3</v>
      </c>
      <c r="T391" s="74">
        <v>1.5</v>
      </c>
      <c r="U391" s="74">
        <v>0</v>
      </c>
      <c r="V391" s="74">
        <v>38</v>
      </c>
      <c r="W391" s="74">
        <v>0</v>
      </c>
      <c r="X391" s="74">
        <v>4</v>
      </c>
      <c r="Y391" s="74">
        <v>600</v>
      </c>
      <c r="Z391" s="74">
        <v>0</v>
      </c>
      <c r="AA391" s="74">
        <v>5</v>
      </c>
      <c r="AB391" s="74">
        <v>11</v>
      </c>
      <c r="AC391" s="74">
        <v>0</v>
      </c>
      <c r="AD391" s="74">
        <v>0</v>
      </c>
      <c r="AE391" s="74">
        <v>0</v>
      </c>
      <c r="AF391" s="74">
        <v>0</v>
      </c>
      <c r="AG391" s="74">
        <v>0</v>
      </c>
      <c r="AH391" s="74">
        <v>0</v>
      </c>
      <c r="AI391" s="74">
        <v>0</v>
      </c>
      <c r="AJ391" s="74">
        <v>0</v>
      </c>
      <c r="AK391" s="74">
        <v>0</v>
      </c>
      <c r="AL391" s="74">
        <v>2.9</v>
      </c>
      <c r="AM391" s="74">
        <v>600</v>
      </c>
      <c r="AN391" s="74">
        <v>6</v>
      </c>
      <c r="AO391" s="74">
        <v>480</v>
      </c>
      <c r="AP391" s="74">
        <v>4</v>
      </c>
      <c r="AQ391" s="74">
        <v>1</v>
      </c>
      <c r="AR391" s="74">
        <v>0.2</v>
      </c>
      <c r="AS391" s="74">
        <v>0.1</v>
      </c>
      <c r="AT391" s="72"/>
      <c r="AU391" s="72"/>
      <c r="AV391" s="72"/>
    </row>
    <row r="392" spans="1:48" ht="15.6">
      <c r="A392" s="71">
        <v>398</v>
      </c>
      <c r="B392" s="72" t="s">
        <v>758</v>
      </c>
      <c r="C392" s="72" t="s">
        <v>367</v>
      </c>
      <c r="D392" s="72" t="s">
        <v>746</v>
      </c>
      <c r="E392" s="72" t="s">
        <v>747</v>
      </c>
      <c r="F392" s="74">
        <v>632</v>
      </c>
      <c r="G392" s="74">
        <v>2600</v>
      </c>
      <c r="H392" s="74">
        <v>70</v>
      </c>
      <c r="I392" s="74">
        <v>9.4</v>
      </c>
      <c r="J392" s="74">
        <v>53.2</v>
      </c>
      <c r="K392" s="74">
        <v>6.6</v>
      </c>
      <c r="L392" s="74">
        <v>6</v>
      </c>
      <c r="M392" s="74">
        <v>0</v>
      </c>
      <c r="N392" s="74">
        <v>0.5</v>
      </c>
      <c r="O392" s="74">
        <v>0.5</v>
      </c>
      <c r="P392" s="74">
        <v>0</v>
      </c>
      <c r="Q392" s="74">
        <v>0</v>
      </c>
      <c r="R392" s="74">
        <v>0</v>
      </c>
      <c r="S392" s="74">
        <v>0.1</v>
      </c>
      <c r="T392" s="74">
        <v>2.2000000000000002</v>
      </c>
      <c r="U392" s="74">
        <v>0</v>
      </c>
      <c r="V392" s="74">
        <v>27</v>
      </c>
      <c r="W392" s="74">
        <v>0</v>
      </c>
      <c r="X392" s="74">
        <v>4</v>
      </c>
      <c r="Y392" s="74">
        <v>600</v>
      </c>
      <c r="Z392" s="74">
        <v>0</v>
      </c>
      <c r="AA392" s="74">
        <v>5</v>
      </c>
      <c r="AB392" s="74">
        <v>40</v>
      </c>
      <c r="AC392" s="74">
        <v>0</v>
      </c>
      <c r="AD392" s="74">
        <v>0</v>
      </c>
      <c r="AE392" s="74">
        <v>0</v>
      </c>
      <c r="AF392" s="74">
        <v>0</v>
      </c>
      <c r="AG392" s="74">
        <v>0</v>
      </c>
      <c r="AH392" s="74">
        <v>0</v>
      </c>
      <c r="AI392" s="74">
        <v>0</v>
      </c>
      <c r="AJ392" s="74">
        <v>0</v>
      </c>
      <c r="AK392" s="74">
        <v>0</v>
      </c>
      <c r="AL392" s="74">
        <v>2.4</v>
      </c>
      <c r="AM392" s="74">
        <v>870</v>
      </c>
      <c r="AN392" s="74">
        <v>7</v>
      </c>
      <c r="AO392" s="74">
        <v>7</v>
      </c>
      <c r="AP392" s="74">
        <v>5</v>
      </c>
      <c r="AQ392" s="74">
        <v>1</v>
      </c>
      <c r="AR392" s="74">
        <v>0.2</v>
      </c>
      <c r="AS392" s="74">
        <v>0.1</v>
      </c>
      <c r="AT392" s="72"/>
      <c r="AU392" s="72"/>
      <c r="AV392" s="72"/>
    </row>
    <row r="393" spans="1:48" ht="15.6">
      <c r="A393" s="71">
        <v>377</v>
      </c>
      <c r="B393" s="72" t="s">
        <v>759</v>
      </c>
      <c r="C393" s="72" t="s">
        <v>367</v>
      </c>
      <c r="D393" s="72" t="s">
        <v>746</v>
      </c>
      <c r="E393" s="72" t="s">
        <v>747</v>
      </c>
      <c r="F393" s="74">
        <v>632</v>
      </c>
      <c r="G393" s="74">
        <v>2600</v>
      </c>
      <c r="H393" s="74">
        <v>70</v>
      </c>
      <c r="I393" s="74">
        <v>30.7</v>
      </c>
      <c r="J393" s="74">
        <v>16.399999999999999</v>
      </c>
      <c r="K393" s="74">
        <v>22.6</v>
      </c>
      <c r="L393" s="74">
        <v>20.2</v>
      </c>
      <c r="M393" s="74">
        <v>0.4</v>
      </c>
      <c r="N393" s="74">
        <v>0.3</v>
      </c>
      <c r="O393" s="74">
        <v>0.3</v>
      </c>
      <c r="P393" s="74">
        <v>0</v>
      </c>
      <c r="Q393" s="74">
        <v>0</v>
      </c>
      <c r="R393" s="74">
        <v>0</v>
      </c>
      <c r="S393" s="74">
        <v>0.1</v>
      </c>
      <c r="T393" s="74">
        <v>3</v>
      </c>
      <c r="U393" s="74">
        <v>0</v>
      </c>
      <c r="V393" s="74">
        <v>26</v>
      </c>
      <c r="W393" s="74">
        <v>0</v>
      </c>
      <c r="X393" s="74">
        <v>2</v>
      </c>
      <c r="Y393" s="74">
        <v>600</v>
      </c>
      <c r="Z393" s="74">
        <v>580</v>
      </c>
      <c r="AA393" s="74">
        <v>0.2</v>
      </c>
      <c r="AB393" s="74">
        <v>40</v>
      </c>
      <c r="AC393" s="74">
        <v>0</v>
      </c>
      <c r="AD393" s="74">
        <v>0</v>
      </c>
      <c r="AE393" s="74">
        <v>0</v>
      </c>
      <c r="AF393" s="74">
        <v>0</v>
      </c>
      <c r="AG393" s="74">
        <v>0</v>
      </c>
      <c r="AH393" s="74">
        <v>0</v>
      </c>
      <c r="AI393" s="74">
        <v>0</v>
      </c>
      <c r="AJ393" s="74">
        <v>0</v>
      </c>
      <c r="AK393" s="74">
        <v>0</v>
      </c>
      <c r="AL393" s="74">
        <v>3.3</v>
      </c>
      <c r="AM393" s="74">
        <v>1200</v>
      </c>
      <c r="AN393" s="74">
        <v>7</v>
      </c>
      <c r="AO393" s="74">
        <v>7</v>
      </c>
      <c r="AP393" s="74">
        <v>5</v>
      </c>
      <c r="AQ393" s="74">
        <v>1</v>
      </c>
      <c r="AR393" s="74">
        <v>0.2</v>
      </c>
      <c r="AS393" s="74">
        <v>0.1</v>
      </c>
      <c r="AT393" s="72"/>
      <c r="AU393" s="72"/>
      <c r="AV393" s="72"/>
    </row>
    <row r="394" spans="1:48" ht="15.6">
      <c r="A394" s="71">
        <v>480</v>
      </c>
      <c r="B394" s="72" t="s">
        <v>760</v>
      </c>
      <c r="C394" s="72" t="s">
        <v>325</v>
      </c>
      <c r="D394" s="72" t="s">
        <v>462</v>
      </c>
      <c r="E394" s="72" t="s">
        <v>470</v>
      </c>
      <c r="F394" s="74">
        <v>416</v>
      </c>
      <c r="G394" s="74">
        <v>1740</v>
      </c>
      <c r="H394" s="74">
        <v>23.5</v>
      </c>
      <c r="I394" s="74">
        <v>10.4</v>
      </c>
      <c r="J394" s="74">
        <v>7</v>
      </c>
      <c r="K394" s="74">
        <v>2.5</v>
      </c>
      <c r="L394" s="74">
        <v>2.5</v>
      </c>
      <c r="M394" s="74">
        <v>1.8</v>
      </c>
      <c r="N394" s="74">
        <v>42.2</v>
      </c>
      <c r="O394" s="74">
        <v>0.6</v>
      </c>
      <c r="P394" s="74">
        <v>0</v>
      </c>
      <c r="Q394" s="74">
        <v>41.6</v>
      </c>
      <c r="R394" s="74">
        <v>2.6</v>
      </c>
      <c r="S394" s="74">
        <v>7.6</v>
      </c>
      <c r="T394" s="74">
        <v>1.1000000000000001</v>
      </c>
      <c r="U394" s="74">
        <v>0</v>
      </c>
      <c r="V394" s="74">
        <v>22.7</v>
      </c>
      <c r="W394" s="74">
        <v>0</v>
      </c>
      <c r="X394" s="74">
        <v>52</v>
      </c>
      <c r="Y394" s="74">
        <v>21</v>
      </c>
      <c r="Z394" s="74">
        <v>0</v>
      </c>
      <c r="AA394" s="74">
        <v>0.1</v>
      </c>
      <c r="AB394" s="74">
        <v>0.06</v>
      </c>
      <c r="AC394" s="74">
        <v>0.14000000000000001</v>
      </c>
      <c r="AD394" s="74">
        <v>0.1</v>
      </c>
      <c r="AE394" s="74">
        <v>2</v>
      </c>
      <c r="AF394" s="74">
        <v>3.6</v>
      </c>
      <c r="AG394" s="74">
        <v>1.6</v>
      </c>
      <c r="AH394" s="74">
        <v>0.08</v>
      </c>
      <c r="AI394" s="74">
        <v>0.01</v>
      </c>
      <c r="AJ394" s="74">
        <v>0</v>
      </c>
      <c r="AK394" s="74">
        <v>73</v>
      </c>
      <c r="AL394" s="74">
        <v>1.4</v>
      </c>
      <c r="AM394" s="74">
        <v>440</v>
      </c>
      <c r="AN394" s="74">
        <v>120</v>
      </c>
      <c r="AO394" s="74">
        <v>45</v>
      </c>
      <c r="AP394" s="74">
        <v>120</v>
      </c>
      <c r="AQ394" s="74">
        <v>30</v>
      </c>
      <c r="AR394" s="74">
        <v>1.8</v>
      </c>
      <c r="AS394" s="74">
        <v>0.8</v>
      </c>
      <c r="AT394" s="72"/>
      <c r="AU394" s="72">
        <v>5</v>
      </c>
      <c r="AV394" s="72"/>
    </row>
    <row r="395" spans="1:48" ht="15.6">
      <c r="A395" s="71">
        <v>367</v>
      </c>
      <c r="B395" s="72" t="s">
        <v>761</v>
      </c>
      <c r="C395" s="72" t="s">
        <v>232</v>
      </c>
      <c r="D395" s="72" t="s">
        <v>233</v>
      </c>
      <c r="E395" s="72" t="s">
        <v>619</v>
      </c>
      <c r="F395" s="74">
        <v>316</v>
      </c>
      <c r="G395" s="74">
        <v>1320</v>
      </c>
      <c r="H395" s="74">
        <v>18.8</v>
      </c>
      <c r="I395" s="74">
        <v>4.8</v>
      </c>
      <c r="J395" s="74">
        <v>5.4</v>
      </c>
      <c r="K395" s="74">
        <v>5.8</v>
      </c>
      <c r="L395" s="74">
        <v>5.7</v>
      </c>
      <c r="M395" s="74">
        <v>0.3</v>
      </c>
      <c r="N395" s="74">
        <v>23.1</v>
      </c>
      <c r="O395" s="74">
        <v>0.5</v>
      </c>
      <c r="P395" s="74">
        <v>0</v>
      </c>
      <c r="Q395" s="74">
        <v>22.6</v>
      </c>
      <c r="R395" s="74">
        <v>0.9</v>
      </c>
      <c r="S395" s="74">
        <v>13.2</v>
      </c>
      <c r="T395" s="74">
        <v>1.6</v>
      </c>
      <c r="U395" s="74">
        <v>0</v>
      </c>
      <c r="V395" s="74">
        <v>42.4</v>
      </c>
      <c r="W395" s="74">
        <v>0</v>
      </c>
      <c r="X395" s="74">
        <v>84</v>
      </c>
      <c r="Y395" s="74">
        <v>41</v>
      </c>
      <c r="Z395" s="74">
        <v>0</v>
      </c>
      <c r="AA395" s="74">
        <v>0.2</v>
      </c>
      <c r="AB395" s="74">
        <v>2.9</v>
      </c>
      <c r="AC395" s="74">
        <v>0.21</v>
      </c>
      <c r="AD395" s="74">
        <v>0.17</v>
      </c>
      <c r="AE395" s="74">
        <v>1.3</v>
      </c>
      <c r="AF395" s="74">
        <v>2.8</v>
      </c>
      <c r="AG395" s="74">
        <v>1.5</v>
      </c>
      <c r="AH395" s="74">
        <v>0.14000000000000001</v>
      </c>
      <c r="AI395" s="74">
        <v>0.93</v>
      </c>
      <c r="AJ395" s="74">
        <v>0</v>
      </c>
      <c r="AK395" s="74">
        <v>9.6</v>
      </c>
      <c r="AL395" s="74">
        <v>2.5</v>
      </c>
      <c r="AM395" s="74">
        <v>640</v>
      </c>
      <c r="AN395" s="74">
        <v>220</v>
      </c>
      <c r="AO395" s="74">
        <v>25</v>
      </c>
      <c r="AP395" s="74">
        <v>120</v>
      </c>
      <c r="AQ395" s="74">
        <v>23</v>
      </c>
      <c r="AR395" s="74">
        <v>2</v>
      </c>
      <c r="AS395" s="74">
        <v>1.6</v>
      </c>
      <c r="AT395" s="72"/>
      <c r="AU395" s="72"/>
      <c r="AV395" s="72"/>
    </row>
    <row r="396" spans="1:48" ht="15.6">
      <c r="A396" s="71">
        <v>1079</v>
      </c>
      <c r="B396" s="72" t="s">
        <v>762</v>
      </c>
      <c r="C396" s="72" t="s">
        <v>232</v>
      </c>
      <c r="D396" s="72" t="s">
        <v>233</v>
      </c>
      <c r="E396" s="72" t="s">
        <v>619</v>
      </c>
      <c r="F396" s="74">
        <v>257</v>
      </c>
      <c r="G396" s="74">
        <v>1070</v>
      </c>
      <c r="H396" s="74">
        <v>11.9</v>
      </c>
      <c r="I396" s="74">
        <v>4.8</v>
      </c>
      <c r="J396" s="74">
        <v>4</v>
      </c>
      <c r="K396" s="74">
        <v>1.9</v>
      </c>
      <c r="L396" s="74">
        <v>1.74</v>
      </c>
      <c r="M396" s="74">
        <v>0.2</v>
      </c>
      <c r="N396" s="74">
        <v>19.100000000000001</v>
      </c>
      <c r="O396" s="74">
        <v>1.6</v>
      </c>
      <c r="P396" s="74">
        <v>1</v>
      </c>
      <c r="Q396" s="74">
        <v>16.5</v>
      </c>
      <c r="R396" s="74">
        <v>5.8</v>
      </c>
      <c r="S396" s="74">
        <v>15.1</v>
      </c>
      <c r="T396" s="74">
        <v>1.1000000000000001</v>
      </c>
      <c r="U396" s="74">
        <v>0</v>
      </c>
      <c r="V396" s="74">
        <v>44.9</v>
      </c>
      <c r="W396" s="74">
        <v>0.5</v>
      </c>
      <c r="X396" s="74">
        <v>75</v>
      </c>
      <c r="Y396" s="74">
        <v>60</v>
      </c>
      <c r="Z396" s="74">
        <v>24</v>
      </c>
      <c r="AA396" s="74">
        <v>0.4</v>
      </c>
      <c r="AB396" s="74">
        <v>0.56000000000000005</v>
      </c>
      <c r="AC396" s="74">
        <v>0.22</v>
      </c>
      <c r="AD396" s="74">
        <v>0.18</v>
      </c>
      <c r="AE396" s="74">
        <v>2</v>
      </c>
      <c r="AF396" s="74">
        <v>5.0599999999999996</v>
      </c>
      <c r="AG396" s="74">
        <v>3.05</v>
      </c>
      <c r="AH396" s="74">
        <v>0.4</v>
      </c>
      <c r="AI396" s="74">
        <v>0.81</v>
      </c>
      <c r="AJ396" s="74">
        <v>7.7</v>
      </c>
      <c r="AK396" s="74">
        <v>95</v>
      </c>
      <c r="AL396" s="74">
        <v>2.48</v>
      </c>
      <c r="AM396" s="74">
        <v>450</v>
      </c>
      <c r="AN396" s="74">
        <v>490</v>
      </c>
      <c r="AO396" s="74">
        <v>63</v>
      </c>
      <c r="AP396" s="74">
        <v>210</v>
      </c>
      <c r="AQ396" s="74">
        <v>49</v>
      </c>
      <c r="AR396" s="74">
        <v>2.7</v>
      </c>
      <c r="AS396" s="74">
        <v>2.5</v>
      </c>
      <c r="AT396" s="72"/>
      <c r="AU396" s="72"/>
      <c r="AV396" s="72"/>
    </row>
    <row r="397" spans="1:48" ht="15.6">
      <c r="A397" s="71">
        <v>298</v>
      </c>
      <c r="B397" s="72" t="s">
        <v>763</v>
      </c>
      <c r="C397" s="72" t="s">
        <v>533</v>
      </c>
      <c r="D397" s="72" t="s">
        <v>534</v>
      </c>
      <c r="E397" s="72" t="s">
        <v>535</v>
      </c>
      <c r="F397" s="74">
        <v>236</v>
      </c>
      <c r="G397" s="74">
        <v>985</v>
      </c>
      <c r="H397" s="74">
        <v>15.4</v>
      </c>
      <c r="I397" s="74">
        <v>3.6</v>
      </c>
      <c r="J397" s="74">
        <v>5.0999999999999996</v>
      </c>
      <c r="K397" s="74">
        <v>3.2</v>
      </c>
      <c r="L397" s="74">
        <v>2.8</v>
      </c>
      <c r="M397" s="74">
        <v>0.1</v>
      </c>
      <c r="N397" s="74">
        <v>9</v>
      </c>
      <c r="O397" s="74">
        <v>1.8</v>
      </c>
      <c r="P397" s="74">
        <v>0</v>
      </c>
      <c r="Q397" s="74">
        <v>7.2</v>
      </c>
      <c r="R397" s="74">
        <v>0</v>
      </c>
      <c r="S397" s="74">
        <v>15.4</v>
      </c>
      <c r="T397" s="74">
        <v>41</v>
      </c>
      <c r="U397" s="74">
        <v>0</v>
      </c>
      <c r="V397" s="74">
        <v>5.8</v>
      </c>
      <c r="W397" s="74">
        <v>0</v>
      </c>
      <c r="X397" s="74">
        <v>8</v>
      </c>
      <c r="Y397" s="74">
        <v>10</v>
      </c>
      <c r="Z397" s="74">
        <v>0</v>
      </c>
      <c r="AA397" s="74">
        <v>0.4</v>
      </c>
      <c r="AB397" s="74">
        <v>0.1</v>
      </c>
      <c r="AC397" s="74">
        <v>0.08</v>
      </c>
      <c r="AD397" s="74">
        <v>0.16</v>
      </c>
      <c r="AE397" s="74">
        <v>4.3</v>
      </c>
      <c r="AF397" s="74">
        <v>7.2</v>
      </c>
      <c r="AG397" s="74">
        <v>2.9</v>
      </c>
      <c r="AH397" s="74">
        <v>0.2</v>
      </c>
      <c r="AI397" s="74">
        <v>0.5</v>
      </c>
      <c r="AJ397" s="74">
        <v>0</v>
      </c>
      <c r="AK397" s="74">
        <v>6</v>
      </c>
      <c r="AL397" s="74">
        <v>46.1</v>
      </c>
      <c r="AM397" s="74">
        <v>16300</v>
      </c>
      <c r="AN397" s="74">
        <v>400</v>
      </c>
      <c r="AO397" s="74">
        <v>120</v>
      </c>
      <c r="AP397" s="74">
        <v>200</v>
      </c>
      <c r="AQ397" s="74">
        <v>47</v>
      </c>
      <c r="AR397" s="74">
        <v>1</v>
      </c>
      <c r="AS397" s="74">
        <v>1.2</v>
      </c>
      <c r="AT397" s="72"/>
      <c r="AU397" s="72"/>
      <c r="AV397" s="72"/>
    </row>
    <row r="398" spans="1:48" ht="15.6">
      <c r="A398" s="71">
        <v>297</v>
      </c>
      <c r="B398" s="72" t="s">
        <v>764</v>
      </c>
      <c r="C398" s="72" t="s">
        <v>533</v>
      </c>
      <c r="D398" s="72" t="s">
        <v>534</v>
      </c>
      <c r="E398" s="72" t="s">
        <v>535</v>
      </c>
      <c r="F398" s="74">
        <v>183</v>
      </c>
      <c r="G398" s="74">
        <v>769</v>
      </c>
      <c r="H398" s="74">
        <v>8</v>
      </c>
      <c r="I398" s="74">
        <v>3.1</v>
      </c>
      <c r="J398" s="74">
        <v>3.6</v>
      </c>
      <c r="K398" s="74">
        <v>0.3</v>
      </c>
      <c r="L398" s="74">
        <v>0.2</v>
      </c>
      <c r="M398" s="74">
        <v>0.4</v>
      </c>
      <c r="N398" s="74">
        <v>8</v>
      </c>
      <c r="O398" s="74">
        <v>0</v>
      </c>
      <c r="P398" s="74">
        <v>0</v>
      </c>
      <c r="Q398" s="74">
        <v>8</v>
      </c>
      <c r="R398" s="74">
        <v>0</v>
      </c>
      <c r="S398" s="74">
        <v>19.8</v>
      </c>
      <c r="T398" s="74">
        <v>38</v>
      </c>
      <c r="U398" s="74">
        <v>0</v>
      </c>
      <c r="V398" s="74">
        <v>9</v>
      </c>
      <c r="W398" s="74">
        <v>0</v>
      </c>
      <c r="X398" s="74">
        <v>6</v>
      </c>
      <c r="Y398" s="74">
        <v>0</v>
      </c>
      <c r="Z398" s="74">
        <v>0</v>
      </c>
      <c r="AA398" s="74">
        <v>0</v>
      </c>
      <c r="AB398" s="74">
        <v>0</v>
      </c>
      <c r="AC398" s="74">
        <v>0.12</v>
      </c>
      <c r="AD398" s="74">
        <v>0.21</v>
      </c>
      <c r="AE398" s="74">
        <v>5.6</v>
      </c>
      <c r="AF398" s="74">
        <v>9.3000000000000007</v>
      </c>
      <c r="AG398" s="74">
        <v>3.7</v>
      </c>
      <c r="AH398" s="74">
        <v>0.2</v>
      </c>
      <c r="AI398" s="74">
        <v>1</v>
      </c>
      <c r="AJ398" s="74">
        <v>0</v>
      </c>
      <c r="AK398" s="74">
        <v>33</v>
      </c>
      <c r="AL398" s="74">
        <v>43.3</v>
      </c>
      <c r="AM398" s="74">
        <v>15000</v>
      </c>
      <c r="AN398" s="74">
        <v>420</v>
      </c>
      <c r="AO398" s="74">
        <v>180</v>
      </c>
      <c r="AP398" s="74">
        <v>340</v>
      </c>
      <c r="AQ398" s="74">
        <v>110</v>
      </c>
      <c r="AR398" s="74">
        <v>1</v>
      </c>
      <c r="AS398" s="74">
        <v>0.8</v>
      </c>
      <c r="AT398" s="72"/>
      <c r="AU398" s="72"/>
      <c r="AV398" s="72"/>
    </row>
    <row r="399" spans="1:48" ht="15.6">
      <c r="A399" s="71">
        <v>621</v>
      </c>
      <c r="B399" s="72" t="s">
        <v>765</v>
      </c>
      <c r="C399" s="72" t="s">
        <v>211</v>
      </c>
      <c r="D399" s="72" t="s">
        <v>215</v>
      </c>
      <c r="E399" s="72" t="s">
        <v>216</v>
      </c>
      <c r="F399" s="74">
        <v>19</v>
      </c>
      <c r="G399" s="74">
        <v>80</v>
      </c>
      <c r="H399" s="74">
        <v>0.3</v>
      </c>
      <c r="I399" s="74">
        <v>0.1</v>
      </c>
      <c r="J399" s="74">
        <v>0</v>
      </c>
      <c r="K399" s="74">
        <v>0.1</v>
      </c>
      <c r="L399" s="74">
        <v>0.1</v>
      </c>
      <c r="M399" s="74">
        <v>0</v>
      </c>
      <c r="N399" s="74">
        <v>2</v>
      </c>
      <c r="O399" s="74">
        <v>1.9</v>
      </c>
      <c r="P399" s="74">
        <v>0</v>
      </c>
      <c r="Q399" s="74">
        <v>0.1</v>
      </c>
      <c r="R399" s="74">
        <v>1</v>
      </c>
      <c r="S399" s="74">
        <v>1.6</v>
      </c>
      <c r="T399" s="74">
        <v>0</v>
      </c>
      <c r="U399" s="74">
        <v>0</v>
      </c>
      <c r="V399" s="74">
        <v>94</v>
      </c>
      <c r="W399" s="74">
        <v>0</v>
      </c>
      <c r="X399" s="74">
        <v>0</v>
      </c>
      <c r="Y399" s="74">
        <v>55</v>
      </c>
      <c r="Z399" s="74">
        <v>332</v>
      </c>
      <c r="AA399" s="74">
        <v>0</v>
      </c>
      <c r="AB399" s="74">
        <v>0</v>
      </c>
      <c r="AC399" s="74">
        <v>0.11</v>
      </c>
      <c r="AD399" s="74">
        <v>0.04</v>
      </c>
      <c r="AE399" s="74">
        <v>0.4</v>
      </c>
      <c r="AF399" s="74">
        <v>0.7</v>
      </c>
      <c r="AG399" s="74">
        <v>0.3</v>
      </c>
      <c r="AH399" s="74">
        <v>0.12</v>
      </c>
      <c r="AI399" s="74">
        <v>0</v>
      </c>
      <c r="AJ399" s="74">
        <v>17</v>
      </c>
      <c r="AK399" s="74">
        <v>41</v>
      </c>
      <c r="AL399" s="74">
        <v>0.6</v>
      </c>
      <c r="AM399" s="74">
        <v>3</v>
      </c>
      <c r="AN399" s="74">
        <v>250</v>
      </c>
      <c r="AO399" s="74">
        <v>22</v>
      </c>
      <c r="AP399" s="74">
        <v>33</v>
      </c>
      <c r="AQ399" s="74">
        <v>20</v>
      </c>
      <c r="AR399" s="74">
        <v>0.8</v>
      </c>
      <c r="AS399" s="74">
        <v>0.3</v>
      </c>
      <c r="AT399" s="72"/>
      <c r="AU399" s="72"/>
      <c r="AV399" s="72"/>
    </row>
    <row r="400" spans="1:48" ht="15.6">
      <c r="A400" s="71">
        <v>622</v>
      </c>
      <c r="B400" s="72" t="s">
        <v>766</v>
      </c>
      <c r="C400" s="72" t="s">
        <v>211</v>
      </c>
      <c r="D400" s="72" t="s">
        <v>215</v>
      </c>
      <c r="E400" s="72" t="s">
        <v>216</v>
      </c>
      <c r="F400" s="74">
        <v>64</v>
      </c>
      <c r="G400" s="74">
        <v>265</v>
      </c>
      <c r="H400" s="74">
        <v>4.8</v>
      </c>
      <c r="I400" s="74">
        <v>0.6</v>
      </c>
      <c r="J400" s="74">
        <v>0.9</v>
      </c>
      <c r="K400" s="74">
        <v>3</v>
      </c>
      <c r="L400" s="74">
        <v>2.95</v>
      </c>
      <c r="M400" s="74">
        <v>0</v>
      </c>
      <c r="N400" s="74">
        <v>2.5</v>
      </c>
      <c r="O400" s="74">
        <v>2.4</v>
      </c>
      <c r="P400" s="74">
        <v>0</v>
      </c>
      <c r="Q400" s="74">
        <v>0.1</v>
      </c>
      <c r="R400" s="74">
        <v>1.3</v>
      </c>
      <c r="S400" s="74">
        <v>2</v>
      </c>
      <c r="T400" s="74">
        <v>0.8</v>
      </c>
      <c r="U400" s="74">
        <v>0</v>
      </c>
      <c r="V400" s="74">
        <v>87.2</v>
      </c>
      <c r="W400" s="74">
        <v>0</v>
      </c>
      <c r="X400" s="74">
        <v>0</v>
      </c>
      <c r="Y400" s="74">
        <v>70</v>
      </c>
      <c r="Z400" s="74">
        <v>420</v>
      </c>
      <c r="AA400" s="74">
        <v>0</v>
      </c>
      <c r="AB400" s="74">
        <v>2.7</v>
      </c>
      <c r="AC400" s="74">
        <v>0.13</v>
      </c>
      <c r="AD400" s="74">
        <v>0.05</v>
      </c>
      <c r="AE400" s="74">
        <v>0.48</v>
      </c>
      <c r="AF400" s="74">
        <v>0.89</v>
      </c>
      <c r="AG400" s="74">
        <v>0.38</v>
      </c>
      <c r="AH400" s="74">
        <v>0.14000000000000001</v>
      </c>
      <c r="AI400" s="74">
        <v>0</v>
      </c>
      <c r="AJ400" s="74">
        <v>17.600000000000001</v>
      </c>
      <c r="AK400" s="74">
        <v>36</v>
      </c>
      <c r="AL400" s="74">
        <v>1.5</v>
      </c>
      <c r="AM400" s="74">
        <v>310</v>
      </c>
      <c r="AN400" s="74">
        <v>310</v>
      </c>
      <c r="AO400" s="74">
        <v>28</v>
      </c>
      <c r="AP400" s="74">
        <v>42</v>
      </c>
      <c r="AQ400" s="74">
        <v>28</v>
      </c>
      <c r="AR400" s="74">
        <v>1</v>
      </c>
      <c r="AS400" s="74">
        <v>0.4</v>
      </c>
      <c r="AT400" s="72"/>
      <c r="AU400" s="72"/>
      <c r="AV400" s="72"/>
    </row>
    <row r="401" spans="1:48" ht="15.6">
      <c r="A401" s="71">
        <v>644</v>
      </c>
      <c r="B401" s="72" t="s">
        <v>767</v>
      </c>
      <c r="C401" s="72" t="s">
        <v>207</v>
      </c>
      <c r="D401" s="72" t="s">
        <v>208</v>
      </c>
      <c r="E401" s="72" t="s">
        <v>296</v>
      </c>
      <c r="F401" s="74">
        <v>48</v>
      </c>
      <c r="G401" s="74">
        <v>203</v>
      </c>
      <c r="H401" s="74">
        <v>0.1</v>
      </c>
      <c r="I401" s="74">
        <v>0</v>
      </c>
      <c r="J401" s="74">
        <v>0.1</v>
      </c>
      <c r="K401" s="74">
        <v>0</v>
      </c>
      <c r="L401" s="74">
        <v>0</v>
      </c>
      <c r="M401" s="74">
        <v>0</v>
      </c>
      <c r="N401" s="74">
        <v>8.5</v>
      </c>
      <c r="O401" s="74">
        <v>8.5</v>
      </c>
      <c r="P401" s="74">
        <v>0</v>
      </c>
      <c r="Q401" s="74">
        <v>0</v>
      </c>
      <c r="R401" s="74">
        <v>2.1</v>
      </c>
      <c r="S401" s="74">
        <v>0.8</v>
      </c>
      <c r="T401" s="74">
        <v>0</v>
      </c>
      <c r="U401" s="74">
        <v>0</v>
      </c>
      <c r="V401" s="74">
        <v>85.8</v>
      </c>
      <c r="W401" s="74">
        <v>1.9</v>
      </c>
      <c r="X401" s="74">
        <v>0</v>
      </c>
      <c r="Y401" s="74">
        <v>180</v>
      </c>
      <c r="Z401" s="74">
        <v>1100</v>
      </c>
      <c r="AA401" s="74">
        <v>0</v>
      </c>
      <c r="AB401" s="74">
        <v>0.7</v>
      </c>
      <c r="AC401" s="74">
        <v>0.04</v>
      </c>
      <c r="AD401" s="74">
        <v>0.1</v>
      </c>
      <c r="AE401" s="74">
        <v>0.5</v>
      </c>
      <c r="AF401" s="74">
        <v>0.6</v>
      </c>
      <c r="AG401" s="74">
        <v>0.1</v>
      </c>
      <c r="AH401" s="74">
        <v>7.0000000000000007E-2</v>
      </c>
      <c r="AI401" s="74">
        <v>0</v>
      </c>
      <c r="AJ401" s="74">
        <v>3</v>
      </c>
      <c r="AK401" s="74">
        <v>5</v>
      </c>
      <c r="AL401" s="74">
        <v>0.8</v>
      </c>
      <c r="AM401" s="74">
        <v>1</v>
      </c>
      <c r="AN401" s="74">
        <v>260</v>
      </c>
      <c r="AO401" s="74">
        <v>9</v>
      </c>
      <c r="AP401" s="74">
        <v>15</v>
      </c>
      <c r="AQ401" s="74">
        <v>12</v>
      </c>
      <c r="AR401" s="74">
        <v>1</v>
      </c>
      <c r="AS401" s="74">
        <v>0.1</v>
      </c>
      <c r="AT401" s="72"/>
      <c r="AU401" s="72"/>
      <c r="AV401" s="72"/>
    </row>
    <row r="402" spans="1:48" ht="15.6">
      <c r="A402" s="71">
        <v>648</v>
      </c>
      <c r="B402" s="72" t="s">
        <v>768</v>
      </c>
      <c r="C402" s="72" t="s">
        <v>207</v>
      </c>
      <c r="D402" s="72" t="s">
        <v>300</v>
      </c>
      <c r="E402" s="72" t="s">
        <v>301</v>
      </c>
      <c r="F402" s="74">
        <v>242</v>
      </c>
      <c r="G402" s="74">
        <v>1020</v>
      </c>
      <c r="H402" s="74">
        <v>0.9</v>
      </c>
      <c r="I402" s="74">
        <v>0.1</v>
      </c>
      <c r="J402" s="74">
        <v>0.4</v>
      </c>
      <c r="K402" s="74">
        <v>0.2</v>
      </c>
      <c r="L402" s="74">
        <v>0.2</v>
      </c>
      <c r="M402" s="74">
        <v>0</v>
      </c>
      <c r="N402" s="74">
        <v>41.2</v>
      </c>
      <c r="O402" s="74">
        <v>41.2</v>
      </c>
      <c r="P402" s="74">
        <v>0</v>
      </c>
      <c r="Q402" s="74">
        <v>0</v>
      </c>
      <c r="R402" s="74">
        <v>19</v>
      </c>
      <c r="S402" s="74">
        <v>5.4</v>
      </c>
      <c r="T402" s="74">
        <v>0.1</v>
      </c>
      <c r="U402" s="74">
        <v>0</v>
      </c>
      <c r="V402" s="74">
        <v>27.3</v>
      </c>
      <c r="W402" s="74">
        <v>3</v>
      </c>
      <c r="X402" s="74">
        <v>0</v>
      </c>
      <c r="Y402" s="74">
        <v>417</v>
      </c>
      <c r="Z402" s="74">
        <v>2500</v>
      </c>
      <c r="AA402" s="74">
        <v>0</v>
      </c>
      <c r="AB402" s="74">
        <v>4.5</v>
      </c>
      <c r="AC402" s="74">
        <v>0</v>
      </c>
      <c r="AD402" s="74">
        <v>0.16</v>
      </c>
      <c r="AE402" s="74">
        <v>3</v>
      </c>
      <c r="AF402" s="74">
        <v>3.7</v>
      </c>
      <c r="AG402" s="74">
        <v>0.7</v>
      </c>
      <c r="AH402" s="74">
        <v>0.17</v>
      </c>
      <c r="AI402" s="74">
        <v>0</v>
      </c>
      <c r="AJ402" s="74">
        <v>12</v>
      </c>
      <c r="AK402" s="74">
        <v>14</v>
      </c>
      <c r="AL402" s="74">
        <v>3.2</v>
      </c>
      <c r="AM402" s="74">
        <v>44</v>
      </c>
      <c r="AN402" s="74">
        <v>1480</v>
      </c>
      <c r="AO402" s="74">
        <v>53</v>
      </c>
      <c r="AP402" s="74">
        <v>120</v>
      </c>
      <c r="AQ402" s="74">
        <v>51</v>
      </c>
      <c r="AR402" s="74">
        <v>5.8</v>
      </c>
      <c r="AS402" s="74">
        <v>0.2</v>
      </c>
      <c r="AT402" s="72"/>
      <c r="AU402" s="72"/>
      <c r="AV402" s="72"/>
    </row>
    <row r="403" spans="1:48" ht="15.6">
      <c r="A403" s="71">
        <v>645</v>
      </c>
      <c r="B403" s="72" t="s">
        <v>769</v>
      </c>
      <c r="C403" s="72" t="s">
        <v>207</v>
      </c>
      <c r="D403" s="72" t="s">
        <v>300</v>
      </c>
      <c r="E403" s="72" t="s">
        <v>303</v>
      </c>
      <c r="F403" s="74">
        <v>163</v>
      </c>
      <c r="G403" s="74">
        <v>690</v>
      </c>
      <c r="H403" s="74">
        <v>0.1</v>
      </c>
      <c r="I403" s="74">
        <v>0</v>
      </c>
      <c r="J403" s="74">
        <v>0.1</v>
      </c>
      <c r="K403" s="74">
        <v>0</v>
      </c>
      <c r="L403" s="74">
        <v>0</v>
      </c>
      <c r="M403" s="74">
        <v>0</v>
      </c>
      <c r="N403" s="74">
        <v>39.299999999999997</v>
      </c>
      <c r="O403" s="74">
        <v>39.299999999999997</v>
      </c>
      <c r="P403" s="74">
        <v>0</v>
      </c>
      <c r="Q403" s="74">
        <v>0</v>
      </c>
      <c r="R403" s="74">
        <v>1.2</v>
      </c>
      <c r="S403" s="74">
        <v>0.5</v>
      </c>
      <c r="T403" s="74">
        <v>0</v>
      </c>
      <c r="U403" s="74">
        <v>0</v>
      </c>
      <c r="V403" s="74">
        <v>58.5</v>
      </c>
      <c r="W403" s="74">
        <v>0</v>
      </c>
      <c r="X403" s="74">
        <v>0</v>
      </c>
      <c r="Y403" s="74">
        <v>57</v>
      </c>
      <c r="Z403" s="74">
        <v>337</v>
      </c>
      <c r="AA403" s="74">
        <v>0</v>
      </c>
      <c r="AB403" s="74">
        <v>0.9</v>
      </c>
      <c r="AC403" s="74">
        <v>0.01</v>
      </c>
      <c r="AD403" s="74">
        <v>7.0000000000000007E-2</v>
      </c>
      <c r="AE403" s="74">
        <v>0.4</v>
      </c>
      <c r="AF403" s="74">
        <v>0.5</v>
      </c>
      <c r="AG403" s="74">
        <v>0.1</v>
      </c>
      <c r="AH403" s="74">
        <v>0.06</v>
      </c>
      <c r="AI403" s="74">
        <v>0</v>
      </c>
      <c r="AJ403" s="74">
        <v>1</v>
      </c>
      <c r="AK403" s="74">
        <v>2</v>
      </c>
      <c r="AL403" s="74">
        <v>0.37</v>
      </c>
      <c r="AM403" s="74">
        <v>1</v>
      </c>
      <c r="AN403" s="74">
        <v>140</v>
      </c>
      <c r="AO403" s="74">
        <v>10</v>
      </c>
      <c r="AP403" s="74">
        <v>12</v>
      </c>
      <c r="AQ403" s="74">
        <v>9</v>
      </c>
      <c r="AR403" s="74">
        <v>0.2</v>
      </c>
      <c r="AS403" s="74">
        <v>0.1</v>
      </c>
      <c r="AT403" s="72"/>
      <c r="AU403" s="72"/>
      <c r="AV403" s="72"/>
    </row>
    <row r="404" spans="1:48" ht="15.6">
      <c r="A404" s="71">
        <v>649</v>
      </c>
      <c r="B404" s="72" t="s">
        <v>770</v>
      </c>
      <c r="C404" s="72" t="s">
        <v>207</v>
      </c>
      <c r="D404" s="72" t="s">
        <v>208</v>
      </c>
      <c r="E404" s="72" t="s">
        <v>558</v>
      </c>
      <c r="F404" s="74">
        <v>65</v>
      </c>
      <c r="G404" s="74">
        <v>274</v>
      </c>
      <c r="H404" s="74">
        <v>0</v>
      </c>
      <c r="I404" s="74">
        <v>0</v>
      </c>
      <c r="J404" s="74">
        <v>0</v>
      </c>
      <c r="K404" s="74">
        <v>0</v>
      </c>
      <c r="L404" s="74">
        <v>0</v>
      </c>
      <c r="M404" s="74">
        <v>0</v>
      </c>
      <c r="N404" s="74">
        <v>14.8</v>
      </c>
      <c r="O404" s="74">
        <v>14.8</v>
      </c>
      <c r="P404" s="74">
        <v>0</v>
      </c>
      <c r="Q404" s="74">
        <v>0</v>
      </c>
      <c r="R404" s="74">
        <v>1.5</v>
      </c>
      <c r="S404" s="74">
        <v>0.6</v>
      </c>
      <c r="T404" s="74">
        <v>0</v>
      </c>
      <c r="U404" s="74">
        <v>0</v>
      </c>
      <c r="V404" s="74">
        <v>82.6</v>
      </c>
      <c r="W404" s="74">
        <v>0</v>
      </c>
      <c r="X404" s="74">
        <v>0</v>
      </c>
      <c r="Y404" s="74">
        <v>177</v>
      </c>
      <c r="Z404" s="74">
        <v>1060</v>
      </c>
      <c r="AA404" s="74">
        <v>0</v>
      </c>
      <c r="AB404" s="74">
        <v>0.1</v>
      </c>
      <c r="AC404" s="74">
        <v>0.03</v>
      </c>
      <c r="AD404" s="74">
        <v>0.02</v>
      </c>
      <c r="AE404" s="74">
        <v>0.3</v>
      </c>
      <c r="AF404" s="74">
        <v>0.5</v>
      </c>
      <c r="AG404" s="74">
        <v>0.2</v>
      </c>
      <c r="AH404" s="74">
        <v>0.05</v>
      </c>
      <c r="AI404" s="74">
        <v>0</v>
      </c>
      <c r="AJ404" s="74">
        <v>3</v>
      </c>
      <c r="AK404" s="74">
        <v>7</v>
      </c>
      <c r="AL404" s="74">
        <v>0.55000000000000004</v>
      </c>
      <c r="AM404" s="74">
        <v>5</v>
      </c>
      <c r="AN404" s="74">
        <v>230</v>
      </c>
      <c r="AO404" s="74">
        <v>10</v>
      </c>
      <c r="AP404" s="74">
        <v>13</v>
      </c>
      <c r="AQ404" s="74">
        <v>7</v>
      </c>
      <c r="AR404" s="74">
        <v>0.2</v>
      </c>
      <c r="AS404" s="74">
        <v>0.1</v>
      </c>
      <c r="AT404" s="72"/>
      <c r="AU404" s="72"/>
      <c r="AV404" s="72"/>
    </row>
    <row r="405" spans="1:48" ht="15.6">
      <c r="A405" s="71">
        <v>1900000110</v>
      </c>
      <c r="B405" s="72" t="s">
        <v>771</v>
      </c>
      <c r="C405" s="72" t="s">
        <v>207</v>
      </c>
      <c r="D405" s="72" t="s">
        <v>300</v>
      </c>
      <c r="E405" s="72" t="s">
        <v>301</v>
      </c>
      <c r="F405" s="74">
        <v>353</v>
      </c>
      <c r="G405" s="74">
        <v>1490</v>
      </c>
      <c r="H405" s="74">
        <v>0</v>
      </c>
      <c r="I405" s="74">
        <v>0</v>
      </c>
      <c r="J405" s="74">
        <v>0</v>
      </c>
      <c r="K405" s="74">
        <v>0</v>
      </c>
      <c r="L405" s="74">
        <v>0</v>
      </c>
      <c r="M405" s="74">
        <v>0</v>
      </c>
      <c r="N405" s="74">
        <v>80.8</v>
      </c>
      <c r="O405" s="74">
        <v>80.8</v>
      </c>
      <c r="P405" s="74">
        <v>0</v>
      </c>
      <c r="Q405" s="74">
        <v>0</v>
      </c>
      <c r="R405" s="74">
        <v>8.1999999999999993</v>
      </c>
      <c r="S405" s="74">
        <v>3.3</v>
      </c>
      <c r="T405" s="74">
        <v>0.1</v>
      </c>
      <c r="U405" s="74">
        <v>0</v>
      </c>
      <c r="V405" s="74">
        <v>5</v>
      </c>
      <c r="W405" s="74">
        <v>0</v>
      </c>
      <c r="X405" s="74">
        <v>0</v>
      </c>
      <c r="Y405" s="74"/>
      <c r="Z405" s="74"/>
      <c r="AA405" s="74">
        <v>0</v>
      </c>
      <c r="AB405" s="74">
        <v>0.55000000000000004</v>
      </c>
      <c r="AC405" s="74"/>
      <c r="AD405" s="74">
        <v>0.11</v>
      </c>
      <c r="AE405" s="74">
        <v>1.64</v>
      </c>
      <c r="AF405" s="74">
        <v>2.73</v>
      </c>
      <c r="AG405" s="74">
        <v>1.0900000000000001</v>
      </c>
      <c r="AH405" s="74">
        <v>0.25</v>
      </c>
      <c r="AI405" s="74">
        <v>0</v>
      </c>
      <c r="AJ405" s="74"/>
      <c r="AK405" s="74">
        <v>38.200000000000003</v>
      </c>
      <c r="AL405" s="74">
        <v>3</v>
      </c>
      <c r="AM405" s="74">
        <v>27</v>
      </c>
      <c r="AN405" s="74">
        <v>1240</v>
      </c>
      <c r="AO405" s="74">
        <v>55</v>
      </c>
      <c r="AP405" s="74">
        <v>71</v>
      </c>
      <c r="AQ405" s="74">
        <v>38</v>
      </c>
      <c r="AR405" s="74">
        <v>1.1000000000000001</v>
      </c>
      <c r="AS405" s="74">
        <v>0.5</v>
      </c>
      <c r="AT405" s="72"/>
      <c r="AU405" s="72"/>
      <c r="AV405" s="72"/>
    </row>
    <row r="406" spans="1:48" ht="15.6">
      <c r="A406" s="71">
        <v>640</v>
      </c>
      <c r="B406" s="72" t="s">
        <v>772</v>
      </c>
      <c r="C406" s="72" t="s">
        <v>207</v>
      </c>
      <c r="D406" s="72" t="s">
        <v>300</v>
      </c>
      <c r="E406" s="72" t="s">
        <v>676</v>
      </c>
      <c r="F406" s="74">
        <v>262</v>
      </c>
      <c r="G406" s="74">
        <v>1110</v>
      </c>
      <c r="H406" s="74">
        <v>0</v>
      </c>
      <c r="I406" s="74">
        <v>0</v>
      </c>
      <c r="J406" s="74">
        <v>0</v>
      </c>
      <c r="K406" s="74">
        <v>0</v>
      </c>
      <c r="L406" s="74">
        <v>0</v>
      </c>
      <c r="M406" s="74">
        <v>0</v>
      </c>
      <c r="N406" s="74">
        <v>64.900000000000006</v>
      </c>
      <c r="O406" s="74">
        <v>64.900000000000006</v>
      </c>
      <c r="P406" s="74">
        <v>0</v>
      </c>
      <c r="Q406" s="74">
        <v>0</v>
      </c>
      <c r="R406" s="74">
        <v>0.7</v>
      </c>
      <c r="S406" s="74">
        <v>0.2</v>
      </c>
      <c r="T406" s="74">
        <v>0</v>
      </c>
      <c r="U406" s="74">
        <v>0</v>
      </c>
      <c r="V406" s="74">
        <v>33.9</v>
      </c>
      <c r="W406" s="74">
        <v>0</v>
      </c>
      <c r="X406" s="74">
        <v>0</v>
      </c>
      <c r="Y406" s="74">
        <v>0</v>
      </c>
      <c r="Z406" s="74">
        <v>0</v>
      </c>
      <c r="AA406" s="74">
        <v>0</v>
      </c>
      <c r="AB406" s="74">
        <v>0</v>
      </c>
      <c r="AC406" s="74">
        <v>0.02</v>
      </c>
      <c r="AD406" s="74">
        <v>0.05</v>
      </c>
      <c r="AE406" s="74">
        <v>0</v>
      </c>
      <c r="AF406" s="74">
        <v>0</v>
      </c>
      <c r="AG406" s="74">
        <v>0</v>
      </c>
      <c r="AH406" s="74">
        <v>0</v>
      </c>
      <c r="AI406" s="74">
        <v>0</v>
      </c>
      <c r="AJ406" s="74">
        <v>0</v>
      </c>
      <c r="AK406" s="74">
        <v>0</v>
      </c>
      <c r="AL406" s="74">
        <v>0.22</v>
      </c>
      <c r="AM406" s="74">
        <v>12</v>
      </c>
      <c r="AN406" s="74">
        <v>100</v>
      </c>
      <c r="AO406" s="74">
        <v>10</v>
      </c>
      <c r="AP406" s="74">
        <v>12</v>
      </c>
      <c r="AQ406" s="74">
        <v>5</v>
      </c>
      <c r="AR406" s="74">
        <v>1.5</v>
      </c>
      <c r="AS406" s="74">
        <v>0</v>
      </c>
      <c r="AT406" s="72"/>
      <c r="AU406" s="72"/>
      <c r="AV406" s="72"/>
    </row>
    <row r="407" spans="1:48" ht="15.6">
      <c r="A407" s="71">
        <v>647</v>
      </c>
      <c r="B407" s="72" t="s">
        <v>773</v>
      </c>
      <c r="C407" s="72" t="s">
        <v>207</v>
      </c>
      <c r="D407" s="72" t="s">
        <v>300</v>
      </c>
      <c r="E407" s="72" t="s">
        <v>676</v>
      </c>
      <c r="F407" s="74">
        <v>233</v>
      </c>
      <c r="G407" s="74">
        <v>992</v>
      </c>
      <c r="H407" s="74">
        <v>0</v>
      </c>
      <c r="I407" s="74">
        <v>0</v>
      </c>
      <c r="J407" s="74">
        <v>0</v>
      </c>
      <c r="K407" s="74">
        <v>0</v>
      </c>
      <c r="L407" s="74">
        <v>0</v>
      </c>
      <c r="M407" s="74">
        <v>0</v>
      </c>
      <c r="N407" s="74">
        <v>57.4</v>
      </c>
      <c r="O407" s="74">
        <v>57.4</v>
      </c>
      <c r="P407" s="74">
        <v>0</v>
      </c>
      <c r="Q407" s="74">
        <v>0</v>
      </c>
      <c r="R407" s="74">
        <v>0.9</v>
      </c>
      <c r="S407" s="74">
        <v>0.5</v>
      </c>
      <c r="T407" s="74">
        <v>0</v>
      </c>
      <c r="U407" s="74">
        <v>0</v>
      </c>
      <c r="V407" s="74">
        <v>41</v>
      </c>
      <c r="W407" s="74">
        <v>0</v>
      </c>
      <c r="X407" s="74">
        <v>0</v>
      </c>
      <c r="Y407" s="74">
        <v>0</v>
      </c>
      <c r="Z407" s="74">
        <v>0</v>
      </c>
      <c r="AA407" s="74">
        <v>0</v>
      </c>
      <c r="AB407" s="74">
        <v>0</v>
      </c>
      <c r="AC407" s="74">
        <v>0</v>
      </c>
      <c r="AD407" s="74">
        <v>0</v>
      </c>
      <c r="AE407" s="74">
        <v>0</v>
      </c>
      <c r="AF407" s="74">
        <v>0</v>
      </c>
      <c r="AG407" s="74">
        <v>0</v>
      </c>
      <c r="AH407" s="74">
        <v>0</v>
      </c>
      <c r="AI407" s="74">
        <v>0</v>
      </c>
      <c r="AJ407" s="74">
        <v>1</v>
      </c>
      <c r="AK407" s="74">
        <v>0</v>
      </c>
      <c r="AL407" s="74">
        <v>0.18</v>
      </c>
      <c r="AM407" s="74">
        <v>11</v>
      </c>
      <c r="AN407" s="74">
        <v>90</v>
      </c>
      <c r="AO407" s="74">
        <v>7</v>
      </c>
      <c r="AP407" s="74">
        <v>13</v>
      </c>
      <c r="AQ407" s="74">
        <v>4</v>
      </c>
      <c r="AR407" s="74">
        <v>1.4</v>
      </c>
      <c r="AS407" s="74">
        <v>0</v>
      </c>
      <c r="AT407" s="72"/>
      <c r="AU407" s="72"/>
      <c r="AV407" s="72"/>
    </row>
    <row r="408" spans="1:48" ht="15.6">
      <c r="A408" s="71">
        <v>654</v>
      </c>
      <c r="B408" s="72" t="s">
        <v>774</v>
      </c>
      <c r="C408" s="72" t="s">
        <v>207</v>
      </c>
      <c r="D408" s="72" t="s">
        <v>300</v>
      </c>
      <c r="E408" s="72" t="s">
        <v>676</v>
      </c>
      <c r="F408" s="74">
        <v>242</v>
      </c>
      <c r="G408" s="74">
        <v>1030</v>
      </c>
      <c r="H408" s="74">
        <v>0</v>
      </c>
      <c r="I408" s="74">
        <v>0</v>
      </c>
      <c r="J408" s="74">
        <v>0</v>
      </c>
      <c r="K408" s="74">
        <v>0</v>
      </c>
      <c r="L408" s="74">
        <v>0</v>
      </c>
      <c r="M408" s="74">
        <v>0</v>
      </c>
      <c r="N408" s="74">
        <v>59.7</v>
      </c>
      <c r="O408" s="74">
        <v>59.7</v>
      </c>
      <c r="P408" s="74">
        <v>0</v>
      </c>
      <c r="Q408" s="74">
        <v>0</v>
      </c>
      <c r="R408" s="74">
        <v>1</v>
      </c>
      <c r="S408" s="74">
        <v>0.4</v>
      </c>
      <c r="T408" s="74">
        <v>0</v>
      </c>
      <c r="U408" s="74">
        <v>0</v>
      </c>
      <c r="V408" s="74">
        <v>38.700000000000003</v>
      </c>
      <c r="W408" s="74">
        <v>0</v>
      </c>
      <c r="X408" s="74">
        <v>0</v>
      </c>
      <c r="Y408" s="74">
        <v>0</v>
      </c>
      <c r="Z408" s="74">
        <v>0</v>
      </c>
      <c r="AA408" s="74">
        <v>0</v>
      </c>
      <c r="AB408" s="74">
        <v>0</v>
      </c>
      <c r="AC408" s="74">
        <v>0</v>
      </c>
      <c r="AD408" s="74">
        <v>0</v>
      </c>
      <c r="AE408" s="74">
        <v>0</v>
      </c>
      <c r="AF408" s="74">
        <v>0</v>
      </c>
      <c r="AG408" s="74">
        <v>0</v>
      </c>
      <c r="AH408" s="74">
        <v>0</v>
      </c>
      <c r="AI408" s="74">
        <v>0</v>
      </c>
      <c r="AJ408" s="74">
        <v>0</v>
      </c>
      <c r="AK408" s="74">
        <v>0</v>
      </c>
      <c r="AL408" s="74">
        <v>0.23</v>
      </c>
      <c r="AM408" s="74">
        <v>16</v>
      </c>
      <c r="AN408" s="74">
        <v>110</v>
      </c>
      <c r="AO408" s="74">
        <v>24</v>
      </c>
      <c r="AP408" s="74">
        <v>12</v>
      </c>
      <c r="AQ408" s="74">
        <v>10</v>
      </c>
      <c r="AR408" s="74">
        <v>1</v>
      </c>
      <c r="AS408" s="74">
        <v>0.2</v>
      </c>
      <c r="AT408" s="72"/>
      <c r="AU408" s="72"/>
      <c r="AV408" s="72"/>
    </row>
    <row r="409" spans="1:48" ht="15.6">
      <c r="A409" s="71">
        <v>656</v>
      </c>
      <c r="B409" s="72" t="s">
        <v>775</v>
      </c>
      <c r="C409" s="72" t="s">
        <v>207</v>
      </c>
      <c r="D409" s="72" t="s">
        <v>300</v>
      </c>
      <c r="E409" s="72" t="s">
        <v>676</v>
      </c>
      <c r="F409" s="74">
        <v>263</v>
      </c>
      <c r="G409" s="74">
        <v>1120</v>
      </c>
      <c r="H409" s="74">
        <v>0</v>
      </c>
      <c r="I409" s="74">
        <v>0</v>
      </c>
      <c r="J409" s="74">
        <v>0</v>
      </c>
      <c r="K409" s="74">
        <v>0</v>
      </c>
      <c r="L409" s="74">
        <v>0</v>
      </c>
      <c r="M409" s="74">
        <v>0</v>
      </c>
      <c r="N409" s="74">
        <v>64.8</v>
      </c>
      <c r="O409" s="74">
        <v>64.8</v>
      </c>
      <c r="P409" s="74">
        <v>0</v>
      </c>
      <c r="Q409" s="74">
        <v>0</v>
      </c>
      <c r="R409" s="74">
        <v>0.9</v>
      </c>
      <c r="S409" s="74">
        <v>0.4</v>
      </c>
      <c r="T409" s="74">
        <v>0</v>
      </c>
      <c r="U409" s="74">
        <v>0</v>
      </c>
      <c r="V409" s="74">
        <v>33.5</v>
      </c>
      <c r="W409" s="74">
        <v>0</v>
      </c>
      <c r="X409" s="74">
        <v>0</v>
      </c>
      <c r="Y409" s="74">
        <v>0</v>
      </c>
      <c r="Z409" s="74">
        <v>0</v>
      </c>
      <c r="AA409" s="74">
        <v>0</v>
      </c>
      <c r="AB409" s="74">
        <v>0</v>
      </c>
      <c r="AC409" s="74">
        <v>0</v>
      </c>
      <c r="AD409" s="74">
        <v>0</v>
      </c>
      <c r="AE409" s="74">
        <v>0</v>
      </c>
      <c r="AF409" s="74">
        <v>0</v>
      </c>
      <c r="AG409" s="74">
        <v>0</v>
      </c>
      <c r="AH409" s="74">
        <v>0</v>
      </c>
      <c r="AI409" s="74">
        <v>0</v>
      </c>
      <c r="AJ409" s="74">
        <v>0</v>
      </c>
      <c r="AK409" s="74">
        <v>0</v>
      </c>
      <c r="AL409" s="74">
        <v>0.39</v>
      </c>
      <c r="AM409" s="74">
        <v>12</v>
      </c>
      <c r="AN409" s="74">
        <v>99</v>
      </c>
      <c r="AO409" s="74">
        <v>14</v>
      </c>
      <c r="AP409" s="74">
        <v>14</v>
      </c>
      <c r="AQ409" s="74">
        <v>5</v>
      </c>
      <c r="AR409" s="74">
        <v>1.3</v>
      </c>
      <c r="AS409" s="74">
        <v>0.1</v>
      </c>
      <c r="AT409" s="72"/>
      <c r="AU409" s="72"/>
      <c r="AV409" s="72"/>
    </row>
    <row r="410" spans="1:48" ht="15.6">
      <c r="A410" s="71">
        <v>664</v>
      </c>
      <c r="B410" s="72" t="s">
        <v>776</v>
      </c>
      <c r="C410" s="72" t="s">
        <v>207</v>
      </c>
      <c r="D410" s="72" t="s">
        <v>300</v>
      </c>
      <c r="E410" s="72" t="s">
        <v>676</v>
      </c>
      <c r="F410" s="74">
        <v>239</v>
      </c>
      <c r="G410" s="74">
        <v>1010</v>
      </c>
      <c r="H410" s="74">
        <v>0</v>
      </c>
      <c r="I410" s="74">
        <v>0</v>
      </c>
      <c r="J410" s="74">
        <v>0</v>
      </c>
      <c r="K410" s="74">
        <v>0</v>
      </c>
      <c r="L410" s="74">
        <v>0</v>
      </c>
      <c r="M410" s="74">
        <v>0</v>
      </c>
      <c r="N410" s="74">
        <v>59</v>
      </c>
      <c r="O410" s="74">
        <v>59</v>
      </c>
      <c r="P410" s="74">
        <v>0</v>
      </c>
      <c r="Q410" s="74">
        <v>0</v>
      </c>
      <c r="R410" s="74">
        <v>0.9</v>
      </c>
      <c r="S410" s="74">
        <v>0.2</v>
      </c>
      <c r="T410" s="74">
        <v>0</v>
      </c>
      <c r="U410" s="74">
        <v>0</v>
      </c>
      <c r="V410" s="74">
        <v>39.6</v>
      </c>
      <c r="W410" s="74">
        <v>0</v>
      </c>
      <c r="X410" s="74">
        <v>0</v>
      </c>
      <c r="Y410" s="74">
        <v>0</v>
      </c>
      <c r="Z410" s="74">
        <v>0</v>
      </c>
      <c r="AA410" s="74">
        <v>0</v>
      </c>
      <c r="AB410" s="74">
        <v>0</v>
      </c>
      <c r="AC410" s="74">
        <v>0</v>
      </c>
      <c r="AD410" s="74">
        <v>0</v>
      </c>
      <c r="AE410" s="74">
        <v>0</v>
      </c>
      <c r="AF410" s="74">
        <v>0</v>
      </c>
      <c r="AG410" s="74">
        <v>0</v>
      </c>
      <c r="AH410" s="74">
        <v>0</v>
      </c>
      <c r="AI410" s="74">
        <v>0</v>
      </c>
      <c r="AJ410" s="74">
        <v>0</v>
      </c>
      <c r="AK410" s="74">
        <v>0</v>
      </c>
      <c r="AL410" s="74">
        <v>0.26</v>
      </c>
      <c r="AM410" s="74">
        <v>15</v>
      </c>
      <c r="AN410" s="74">
        <v>96</v>
      </c>
      <c r="AO410" s="74">
        <v>16</v>
      </c>
      <c r="AP410" s="74">
        <v>10</v>
      </c>
      <c r="AQ410" s="74">
        <v>5</v>
      </c>
      <c r="AR410" s="74">
        <v>1</v>
      </c>
      <c r="AS410" s="74">
        <v>0.1</v>
      </c>
      <c r="AT410" s="72"/>
      <c r="AU410" s="72"/>
      <c r="AV410" s="72"/>
    </row>
    <row r="411" spans="1:48" ht="15.6">
      <c r="A411" s="71">
        <v>677</v>
      </c>
      <c r="B411" s="72" t="s">
        <v>777</v>
      </c>
      <c r="C411" s="72" t="s">
        <v>207</v>
      </c>
      <c r="D411" s="72" t="s">
        <v>300</v>
      </c>
      <c r="E411" s="72" t="s">
        <v>676</v>
      </c>
      <c r="F411" s="74">
        <v>245</v>
      </c>
      <c r="G411" s="74">
        <v>1040</v>
      </c>
      <c r="H411" s="74">
        <v>0</v>
      </c>
      <c r="I411" s="74">
        <v>0</v>
      </c>
      <c r="J411" s="74">
        <v>0</v>
      </c>
      <c r="K411" s="74">
        <v>0</v>
      </c>
      <c r="L411" s="74">
        <v>0</v>
      </c>
      <c r="M411" s="74">
        <v>0</v>
      </c>
      <c r="N411" s="74">
        <v>60.5</v>
      </c>
      <c r="O411" s="74">
        <v>60.5</v>
      </c>
      <c r="P411" s="74">
        <v>0</v>
      </c>
      <c r="Q411" s="74">
        <v>0</v>
      </c>
      <c r="R411" s="74">
        <v>1</v>
      </c>
      <c r="S411" s="74">
        <v>0.2</v>
      </c>
      <c r="T411" s="74">
        <v>0</v>
      </c>
      <c r="U411" s="74">
        <v>0</v>
      </c>
      <c r="V411" s="74">
        <v>38</v>
      </c>
      <c r="W411" s="74">
        <v>0</v>
      </c>
      <c r="X411" s="74">
        <v>0</v>
      </c>
      <c r="Y411" s="74">
        <v>0</v>
      </c>
      <c r="Z411" s="74">
        <v>0</v>
      </c>
      <c r="AA411" s="74">
        <v>0</v>
      </c>
      <c r="AB411" s="74">
        <v>0</v>
      </c>
      <c r="AC411" s="74">
        <v>0</v>
      </c>
      <c r="AD411" s="74">
        <v>0</v>
      </c>
      <c r="AE411" s="74">
        <v>0</v>
      </c>
      <c r="AF411" s="74">
        <v>0</v>
      </c>
      <c r="AG411" s="74">
        <v>0</v>
      </c>
      <c r="AH411" s="74">
        <v>0</v>
      </c>
      <c r="AI411" s="74">
        <v>0</v>
      </c>
      <c r="AJ411" s="74">
        <v>0</v>
      </c>
      <c r="AK411" s="74">
        <v>0</v>
      </c>
      <c r="AL411" s="74">
        <v>0.28999999999999998</v>
      </c>
      <c r="AM411" s="74">
        <v>15</v>
      </c>
      <c r="AN411" s="74">
        <v>100</v>
      </c>
      <c r="AO411" s="74">
        <v>21</v>
      </c>
      <c r="AP411" s="74">
        <v>19</v>
      </c>
      <c r="AQ411" s="74">
        <v>9</v>
      </c>
      <c r="AR411" s="74">
        <v>1.7</v>
      </c>
      <c r="AS411" s="74">
        <v>0.1</v>
      </c>
      <c r="AT411" s="72"/>
      <c r="AU411" s="72"/>
      <c r="AV411" s="72"/>
    </row>
    <row r="412" spans="1:48" ht="15.6">
      <c r="A412" s="71">
        <v>687</v>
      </c>
      <c r="B412" s="72" t="s">
        <v>778</v>
      </c>
      <c r="C412" s="72" t="s">
        <v>207</v>
      </c>
      <c r="D412" s="72" t="s">
        <v>300</v>
      </c>
      <c r="E412" s="72" t="s">
        <v>676</v>
      </c>
      <c r="F412" s="74">
        <v>209</v>
      </c>
      <c r="G412" s="74">
        <v>887</v>
      </c>
      <c r="H412" s="74">
        <v>0</v>
      </c>
      <c r="I412" s="74">
        <v>0</v>
      </c>
      <c r="J412" s="74">
        <v>0</v>
      </c>
      <c r="K412" s="74">
        <v>0</v>
      </c>
      <c r="L412" s="74">
        <v>0</v>
      </c>
      <c r="M412" s="74">
        <v>0</v>
      </c>
      <c r="N412" s="74">
        <v>51.3</v>
      </c>
      <c r="O412" s="74">
        <v>51.3</v>
      </c>
      <c r="P412" s="74">
        <v>0</v>
      </c>
      <c r="Q412" s="74">
        <v>0</v>
      </c>
      <c r="R412" s="74">
        <v>1</v>
      </c>
      <c r="S412" s="74">
        <v>0.4</v>
      </c>
      <c r="T412" s="74">
        <v>0</v>
      </c>
      <c r="U412" s="74">
        <v>0</v>
      </c>
      <c r="V412" s="74">
        <v>47</v>
      </c>
      <c r="W412" s="74">
        <v>0</v>
      </c>
      <c r="X412" s="74">
        <v>0</v>
      </c>
      <c r="Y412" s="74">
        <v>0</v>
      </c>
      <c r="Z412" s="74">
        <v>0</v>
      </c>
      <c r="AA412" s="74">
        <v>0</v>
      </c>
      <c r="AB412" s="74">
        <v>0</v>
      </c>
      <c r="AC412" s="74">
        <v>0</v>
      </c>
      <c r="AD412" s="74">
        <v>0</v>
      </c>
      <c r="AE412" s="74">
        <v>0</v>
      </c>
      <c r="AF412" s="74">
        <v>0</v>
      </c>
      <c r="AG412" s="74">
        <v>0</v>
      </c>
      <c r="AH412" s="74">
        <v>0</v>
      </c>
      <c r="AI412" s="74">
        <v>0</v>
      </c>
      <c r="AJ412" s="74">
        <v>4</v>
      </c>
      <c r="AK412" s="74">
        <v>0</v>
      </c>
      <c r="AL412" s="74">
        <v>0.28999999999999998</v>
      </c>
      <c r="AM412" s="74">
        <v>15</v>
      </c>
      <c r="AN412" s="74">
        <v>100</v>
      </c>
      <c r="AO412" s="74">
        <v>10</v>
      </c>
      <c r="AP412" s="74">
        <v>16</v>
      </c>
      <c r="AQ412" s="74">
        <v>4</v>
      </c>
      <c r="AR412" s="74">
        <v>1.1000000000000001</v>
      </c>
      <c r="AS412" s="74">
        <v>0.1</v>
      </c>
      <c r="AT412" s="72"/>
      <c r="AU412" s="72"/>
      <c r="AV412" s="72"/>
    </row>
    <row r="413" spans="1:48" ht="15.6">
      <c r="A413" s="71">
        <v>481</v>
      </c>
      <c r="B413" s="72" t="s">
        <v>779</v>
      </c>
      <c r="C413" s="72" t="s">
        <v>325</v>
      </c>
      <c r="D413" s="72" t="s">
        <v>462</v>
      </c>
      <c r="E413" s="72" t="s">
        <v>470</v>
      </c>
      <c r="F413" s="74">
        <v>400</v>
      </c>
      <c r="G413" s="74">
        <v>1670</v>
      </c>
      <c r="H413" s="74">
        <v>21.7</v>
      </c>
      <c r="I413" s="74">
        <v>9.6</v>
      </c>
      <c r="J413" s="74">
        <v>7.5</v>
      </c>
      <c r="K413" s="74">
        <v>1.8</v>
      </c>
      <c r="L413" s="74">
        <v>1.7</v>
      </c>
      <c r="M413" s="74">
        <v>1.1000000000000001</v>
      </c>
      <c r="N413" s="74">
        <v>43</v>
      </c>
      <c r="O413" s="74">
        <v>14.6</v>
      </c>
      <c r="P413" s="74">
        <v>0</v>
      </c>
      <c r="Q413" s="74">
        <v>28.4</v>
      </c>
      <c r="R413" s="74">
        <v>3</v>
      </c>
      <c r="S413" s="74">
        <v>6.6</v>
      </c>
      <c r="T413" s="74">
        <v>0.6</v>
      </c>
      <c r="U413" s="74">
        <v>0</v>
      </c>
      <c r="V413" s="74">
        <v>23.8</v>
      </c>
      <c r="W413" s="74">
        <v>0</v>
      </c>
      <c r="X413" s="74">
        <v>31</v>
      </c>
      <c r="Y413" s="74">
        <v>180</v>
      </c>
      <c r="Z413" s="74">
        <v>270</v>
      </c>
      <c r="AA413" s="74">
        <v>0.8</v>
      </c>
      <c r="AB413" s="74">
        <v>1</v>
      </c>
      <c r="AC413" s="74">
        <v>0.18</v>
      </c>
      <c r="AD413" s="74">
        <v>0.09</v>
      </c>
      <c r="AE413" s="74">
        <v>1.1000000000000001</v>
      </c>
      <c r="AF413" s="74">
        <v>2.2999999999999998</v>
      </c>
      <c r="AG413" s="74">
        <v>1.2</v>
      </c>
      <c r="AH413" s="74">
        <v>0.04</v>
      </c>
      <c r="AI413" s="74">
        <v>0.01</v>
      </c>
      <c r="AJ413" s="74">
        <v>0</v>
      </c>
      <c r="AK413" s="74">
        <v>19</v>
      </c>
      <c r="AL413" s="74">
        <v>1.9</v>
      </c>
      <c r="AM413" s="74">
        <v>230</v>
      </c>
      <c r="AN413" s="74">
        <v>90</v>
      </c>
      <c r="AO413" s="74">
        <v>35</v>
      </c>
      <c r="AP413" s="74">
        <v>95</v>
      </c>
      <c r="AQ413" s="74">
        <v>14</v>
      </c>
      <c r="AR413" s="74">
        <v>1.4</v>
      </c>
      <c r="AS413" s="74">
        <v>0.6</v>
      </c>
      <c r="AT413" s="72"/>
      <c r="AU413" s="72"/>
      <c r="AV413" s="72"/>
    </row>
    <row r="414" spans="1:48" ht="15.6">
      <c r="A414" s="71">
        <v>482</v>
      </c>
      <c r="B414" s="72" t="s">
        <v>780</v>
      </c>
      <c r="C414" s="72" t="s">
        <v>325</v>
      </c>
      <c r="D414" s="72" t="s">
        <v>462</v>
      </c>
      <c r="E414" s="72" t="s">
        <v>470</v>
      </c>
      <c r="F414" s="74">
        <v>348</v>
      </c>
      <c r="G414" s="74">
        <v>1460</v>
      </c>
      <c r="H414" s="74">
        <v>14.5</v>
      </c>
      <c r="I414" s="74">
        <v>6.4</v>
      </c>
      <c r="J414" s="74">
        <v>5</v>
      </c>
      <c r="K414" s="74">
        <v>1.2</v>
      </c>
      <c r="L414" s="74">
        <v>1.1000000000000001</v>
      </c>
      <c r="M414" s="74">
        <v>0.8</v>
      </c>
      <c r="N414" s="74">
        <v>47</v>
      </c>
      <c r="O414" s="74">
        <v>18.600000000000001</v>
      </c>
      <c r="P414" s="74">
        <v>0</v>
      </c>
      <c r="Q414" s="74">
        <v>28.4</v>
      </c>
      <c r="R414" s="74">
        <v>2.5</v>
      </c>
      <c r="S414" s="74">
        <v>6</v>
      </c>
      <c r="T414" s="74">
        <v>0.5</v>
      </c>
      <c r="U414" s="74">
        <v>0</v>
      </c>
      <c r="V414" s="74">
        <v>28</v>
      </c>
      <c r="W414" s="74">
        <v>0</v>
      </c>
      <c r="X414" s="74">
        <v>15</v>
      </c>
      <c r="Y414" s="74">
        <v>21</v>
      </c>
      <c r="Z414" s="74">
        <v>20</v>
      </c>
      <c r="AA414" s="74">
        <v>0.2</v>
      </c>
      <c r="AB414" s="74">
        <v>0</v>
      </c>
      <c r="AC414" s="74">
        <v>0.22</v>
      </c>
      <c r="AD414" s="74">
        <v>7.0000000000000007E-2</v>
      </c>
      <c r="AE414" s="74">
        <v>1.3</v>
      </c>
      <c r="AF414" s="74">
        <v>2.5</v>
      </c>
      <c r="AG414" s="74">
        <v>1.2</v>
      </c>
      <c r="AH414" s="74">
        <v>0.06</v>
      </c>
      <c r="AI414" s="74">
        <v>0.01</v>
      </c>
      <c r="AJ414" s="74">
        <v>0</v>
      </c>
      <c r="AK414" s="74">
        <v>21</v>
      </c>
      <c r="AL414" s="74">
        <v>1.9</v>
      </c>
      <c r="AM414" s="74">
        <v>180</v>
      </c>
      <c r="AN414" s="74">
        <v>110</v>
      </c>
      <c r="AO414" s="74">
        <v>50</v>
      </c>
      <c r="AP414" s="74">
        <v>71</v>
      </c>
      <c r="AQ414" s="74">
        <v>16</v>
      </c>
      <c r="AR414" s="74">
        <v>1.4</v>
      </c>
      <c r="AS414" s="74">
        <v>0.5</v>
      </c>
      <c r="AT414" s="72"/>
      <c r="AU414" s="72"/>
      <c r="AV414" s="72"/>
    </row>
    <row r="415" spans="1:48" ht="15.6">
      <c r="A415" s="71">
        <v>829</v>
      </c>
      <c r="B415" s="72" t="s">
        <v>781</v>
      </c>
      <c r="C415" s="72" t="s">
        <v>218</v>
      </c>
      <c r="D415" s="72" t="s">
        <v>219</v>
      </c>
      <c r="E415" s="72" t="s">
        <v>220</v>
      </c>
      <c r="F415" s="74">
        <v>196</v>
      </c>
      <c r="G415" s="74">
        <v>816</v>
      </c>
      <c r="H415" s="74">
        <v>12.5</v>
      </c>
      <c r="I415" s="74">
        <v>2.4</v>
      </c>
      <c r="J415" s="74">
        <v>3.7</v>
      </c>
      <c r="K415" s="74">
        <v>4.0999999999999996</v>
      </c>
      <c r="L415" s="74">
        <v>0.5</v>
      </c>
      <c r="M415" s="74">
        <v>0</v>
      </c>
      <c r="N415" s="74">
        <v>0</v>
      </c>
      <c r="O415" s="74">
        <v>0</v>
      </c>
      <c r="P415" s="74">
        <v>0</v>
      </c>
      <c r="Q415" s="74">
        <v>0</v>
      </c>
      <c r="R415" s="74">
        <v>0</v>
      </c>
      <c r="S415" s="74">
        <v>20.8</v>
      </c>
      <c r="T415" s="74">
        <v>0.4</v>
      </c>
      <c r="U415" s="74">
        <v>0</v>
      </c>
      <c r="V415" s="74">
        <v>65.2</v>
      </c>
      <c r="W415" s="74">
        <v>0</v>
      </c>
      <c r="X415" s="74">
        <v>116</v>
      </c>
      <c r="Y415" s="74">
        <v>12</v>
      </c>
      <c r="Z415" s="74">
        <v>0</v>
      </c>
      <c r="AA415" s="74">
        <v>8.4</v>
      </c>
      <c r="AB415" s="74">
        <v>0.32</v>
      </c>
      <c r="AC415" s="74">
        <v>0.23</v>
      </c>
      <c r="AD415" s="74">
        <v>0.11</v>
      </c>
      <c r="AE415" s="74">
        <v>2.9</v>
      </c>
      <c r="AF415" s="74">
        <v>6.8</v>
      </c>
      <c r="AG415" s="74">
        <v>3.9</v>
      </c>
      <c r="AH415" s="74">
        <v>0.27</v>
      </c>
      <c r="AI415" s="74">
        <v>4.2</v>
      </c>
      <c r="AJ415" s="74">
        <v>0</v>
      </c>
      <c r="AK415" s="74">
        <v>25</v>
      </c>
      <c r="AL415" s="74">
        <v>1.5</v>
      </c>
      <c r="AM415" s="74">
        <v>170</v>
      </c>
      <c r="AN415" s="74">
        <v>370</v>
      </c>
      <c r="AO415" s="74">
        <v>30</v>
      </c>
      <c r="AP415" s="74">
        <v>290</v>
      </c>
      <c r="AQ415" s="74">
        <v>34</v>
      </c>
      <c r="AR415" s="74">
        <v>0.8</v>
      </c>
      <c r="AS415" s="74">
        <v>0.7</v>
      </c>
      <c r="AT415" s="72"/>
      <c r="AU415" s="72">
        <v>17</v>
      </c>
      <c r="AV415" s="72"/>
    </row>
    <row r="416" spans="1:48" ht="15.6">
      <c r="A416" s="71">
        <v>828</v>
      </c>
      <c r="B416" s="72" t="s">
        <v>782</v>
      </c>
      <c r="C416" s="72" t="s">
        <v>218</v>
      </c>
      <c r="D416" s="72" t="s">
        <v>219</v>
      </c>
      <c r="E416" s="72" t="s">
        <v>220</v>
      </c>
      <c r="F416" s="74">
        <v>167</v>
      </c>
      <c r="G416" s="74">
        <v>698</v>
      </c>
      <c r="H416" s="74">
        <v>9.8000000000000007</v>
      </c>
      <c r="I416" s="74">
        <v>2.1</v>
      </c>
      <c r="J416" s="74">
        <v>3.6</v>
      </c>
      <c r="K416" s="74">
        <v>2.8</v>
      </c>
      <c r="L416" s="74">
        <v>0.5</v>
      </c>
      <c r="M416" s="74">
        <v>0</v>
      </c>
      <c r="N416" s="74">
        <v>0</v>
      </c>
      <c r="O416" s="74">
        <v>0</v>
      </c>
      <c r="P416" s="74">
        <v>0</v>
      </c>
      <c r="Q416" s="74">
        <v>0</v>
      </c>
      <c r="R416" s="74">
        <v>0</v>
      </c>
      <c r="S416" s="74">
        <v>19.7</v>
      </c>
      <c r="T416" s="74">
        <v>0.1</v>
      </c>
      <c r="U416" s="74">
        <v>0</v>
      </c>
      <c r="V416" s="74">
        <v>68.900000000000006</v>
      </c>
      <c r="W416" s="74">
        <v>0</v>
      </c>
      <c r="X416" s="74">
        <v>51</v>
      </c>
      <c r="Y416" s="74">
        <v>11</v>
      </c>
      <c r="Z416" s="74">
        <v>0</v>
      </c>
      <c r="AA416" s="74">
        <v>12</v>
      </c>
      <c r="AB416" s="74">
        <v>0.82</v>
      </c>
      <c r="AC416" s="74">
        <v>0.2</v>
      </c>
      <c r="AD416" s="74">
        <v>0.08</v>
      </c>
      <c r="AE416" s="74">
        <v>5.0999999999999996</v>
      </c>
      <c r="AF416" s="74">
        <v>8.8000000000000007</v>
      </c>
      <c r="AG416" s="74">
        <v>3.7</v>
      </c>
      <c r="AH416" s="74">
        <v>0.36</v>
      </c>
      <c r="AI416" s="74">
        <v>4.8</v>
      </c>
      <c r="AJ416" s="74">
        <v>0</v>
      </c>
      <c r="AK416" s="74">
        <v>24</v>
      </c>
      <c r="AL416" s="74">
        <v>1.4</v>
      </c>
      <c r="AM416" s="74">
        <v>59</v>
      </c>
      <c r="AN416" s="74">
        <v>380</v>
      </c>
      <c r="AO416" s="74">
        <v>15</v>
      </c>
      <c r="AP416" s="74">
        <v>250</v>
      </c>
      <c r="AQ416" s="74">
        <v>28</v>
      </c>
      <c r="AR416" s="74">
        <v>0.4</v>
      </c>
      <c r="AS416" s="74">
        <v>0.8</v>
      </c>
      <c r="AT416" s="72"/>
      <c r="AU416" s="72"/>
      <c r="AV416" s="72"/>
    </row>
    <row r="417" spans="1:48" ht="15.6">
      <c r="A417" s="71">
        <v>830</v>
      </c>
      <c r="B417" s="72" t="s">
        <v>783</v>
      </c>
      <c r="C417" s="72" t="s">
        <v>218</v>
      </c>
      <c r="D417" s="72" t="s">
        <v>219</v>
      </c>
      <c r="E417" s="72" t="s">
        <v>220</v>
      </c>
      <c r="F417" s="74">
        <v>178</v>
      </c>
      <c r="G417" s="74">
        <v>745</v>
      </c>
      <c r="H417" s="74">
        <v>9.9</v>
      </c>
      <c r="I417" s="74">
        <v>1.9</v>
      </c>
      <c r="J417" s="74">
        <v>3.2</v>
      </c>
      <c r="K417" s="74">
        <v>3.3</v>
      </c>
      <c r="L417" s="74">
        <v>1</v>
      </c>
      <c r="M417" s="74">
        <v>0</v>
      </c>
      <c r="N417" s="74">
        <v>0</v>
      </c>
      <c r="O417" s="74">
        <v>0</v>
      </c>
      <c r="P417" s="74">
        <v>0</v>
      </c>
      <c r="Q417" s="74">
        <v>0</v>
      </c>
      <c r="R417" s="74">
        <v>0</v>
      </c>
      <c r="S417" s="74">
        <v>22.3</v>
      </c>
      <c r="T417" s="74">
        <v>1.6</v>
      </c>
      <c r="U417" s="74">
        <v>0</v>
      </c>
      <c r="V417" s="74">
        <v>65.400000000000006</v>
      </c>
      <c r="W417" s="74">
        <v>0</v>
      </c>
      <c r="X417" s="74">
        <v>97</v>
      </c>
      <c r="Y417" s="74">
        <v>9</v>
      </c>
      <c r="Z417" s="74">
        <v>0</v>
      </c>
      <c r="AA417" s="74">
        <v>7.9</v>
      </c>
      <c r="AB417" s="74">
        <v>0.16</v>
      </c>
      <c r="AC417" s="74">
        <v>0.23</v>
      </c>
      <c r="AD417" s="74">
        <v>0.12</v>
      </c>
      <c r="AE417" s="74">
        <v>4.4000000000000004</v>
      </c>
      <c r="AF417" s="74">
        <v>8.6</v>
      </c>
      <c r="AG417" s="74">
        <v>4.2</v>
      </c>
      <c r="AH417" s="74">
        <v>0.28000000000000003</v>
      </c>
      <c r="AI417" s="74">
        <v>4.2</v>
      </c>
      <c r="AJ417" s="74">
        <v>0</v>
      </c>
      <c r="AK417" s="74">
        <v>29</v>
      </c>
      <c r="AL417" s="74">
        <v>2.2999999999999998</v>
      </c>
      <c r="AM417" s="74">
        <v>650</v>
      </c>
      <c r="AN417" s="74">
        <v>490</v>
      </c>
      <c r="AO417" s="74">
        <v>65</v>
      </c>
      <c r="AP417" s="74">
        <v>320</v>
      </c>
      <c r="AQ417" s="74">
        <v>35</v>
      </c>
      <c r="AR417" s="74">
        <v>0.5</v>
      </c>
      <c r="AS417" s="74">
        <v>1</v>
      </c>
      <c r="AT417" s="72"/>
      <c r="AU417" s="72">
        <v>17</v>
      </c>
      <c r="AV417" s="72"/>
    </row>
    <row r="418" spans="1:48" ht="15.6">
      <c r="A418" s="71">
        <v>483</v>
      </c>
      <c r="B418" s="72" t="s">
        <v>784</v>
      </c>
      <c r="C418" s="72" t="s">
        <v>325</v>
      </c>
      <c r="D418" s="72" t="s">
        <v>462</v>
      </c>
      <c r="E418" s="72" t="s">
        <v>785</v>
      </c>
      <c r="F418" s="74">
        <v>378</v>
      </c>
      <c r="G418" s="74">
        <v>1570</v>
      </c>
      <c r="H418" s="74">
        <v>23.8</v>
      </c>
      <c r="I418" s="74">
        <v>10.3</v>
      </c>
      <c r="J418" s="74">
        <v>7.6</v>
      </c>
      <c r="K418" s="74">
        <v>4.5</v>
      </c>
      <c r="L418" s="74">
        <v>4.0999999999999996</v>
      </c>
      <c r="M418" s="74">
        <v>1.1000000000000001</v>
      </c>
      <c r="N418" s="74">
        <v>36.5</v>
      </c>
      <c r="O418" s="74">
        <v>25.7</v>
      </c>
      <c r="P418" s="74">
        <v>0</v>
      </c>
      <c r="Q418" s="74">
        <v>10.8</v>
      </c>
      <c r="R418" s="74">
        <v>0.5</v>
      </c>
      <c r="S418" s="74">
        <v>4.0999999999999996</v>
      </c>
      <c r="T418" s="74">
        <v>0.4</v>
      </c>
      <c r="U418" s="74">
        <v>0</v>
      </c>
      <c r="V418" s="74">
        <v>33.700000000000003</v>
      </c>
      <c r="W418" s="74">
        <v>0</v>
      </c>
      <c r="X418" s="74">
        <v>105</v>
      </c>
      <c r="Y418" s="74">
        <v>210</v>
      </c>
      <c r="Z418" s="74">
        <v>0</v>
      </c>
      <c r="AA418" s="74">
        <v>0.3</v>
      </c>
      <c r="AB418" s="74">
        <v>1.2</v>
      </c>
      <c r="AC418" s="74">
        <v>0.06</v>
      </c>
      <c r="AD418" s="74">
        <v>0.11</v>
      </c>
      <c r="AE418" s="74">
        <v>1.3</v>
      </c>
      <c r="AF418" s="74">
        <v>2.2999999999999998</v>
      </c>
      <c r="AG418" s="74">
        <v>1</v>
      </c>
      <c r="AH418" s="74">
        <v>0.03</v>
      </c>
      <c r="AI418" s="74">
        <v>0.01</v>
      </c>
      <c r="AJ418" s="74">
        <v>0</v>
      </c>
      <c r="AK418" s="74">
        <v>8</v>
      </c>
      <c r="AL418" s="74">
        <v>1.4</v>
      </c>
      <c r="AM418" s="74">
        <v>150</v>
      </c>
      <c r="AN418" s="74">
        <v>88</v>
      </c>
      <c r="AO418" s="74">
        <v>47</v>
      </c>
      <c r="AP418" s="74">
        <v>73</v>
      </c>
      <c r="AQ418" s="74">
        <v>16</v>
      </c>
      <c r="AR418" s="74">
        <v>0.9</v>
      </c>
      <c r="AS418" s="74">
        <v>0.4</v>
      </c>
      <c r="AT418" s="72"/>
      <c r="AU418" s="72"/>
      <c r="AV418" s="72"/>
    </row>
    <row r="419" spans="1:48" ht="15.6">
      <c r="A419" s="71">
        <v>371</v>
      </c>
      <c r="B419" s="72" t="s">
        <v>786</v>
      </c>
      <c r="C419" s="72" t="s">
        <v>232</v>
      </c>
      <c r="D419" s="72" t="s">
        <v>233</v>
      </c>
      <c r="E419" s="72" t="s">
        <v>619</v>
      </c>
      <c r="F419" s="74">
        <v>374</v>
      </c>
      <c r="G419" s="74">
        <v>1560</v>
      </c>
      <c r="H419" s="74">
        <v>21.9</v>
      </c>
      <c r="I419" s="74">
        <v>9.6999999999999993</v>
      </c>
      <c r="J419" s="74">
        <v>2.8</v>
      </c>
      <c r="K419" s="74">
        <v>2.7</v>
      </c>
      <c r="L419" s="74">
        <v>2.7</v>
      </c>
      <c r="M419" s="74">
        <v>1.3</v>
      </c>
      <c r="N419" s="74">
        <v>33.9</v>
      </c>
      <c r="O419" s="74">
        <v>1.8</v>
      </c>
      <c r="P419" s="74">
        <v>0.1</v>
      </c>
      <c r="Q419" s="74">
        <v>32</v>
      </c>
      <c r="R419" s="74">
        <v>1.3</v>
      </c>
      <c r="S419" s="74">
        <v>9.6</v>
      </c>
      <c r="T419" s="74">
        <v>1.3</v>
      </c>
      <c r="U419" s="74">
        <v>0</v>
      </c>
      <c r="V419" s="74">
        <v>32.700000000000003</v>
      </c>
      <c r="W419" s="74">
        <v>0</v>
      </c>
      <c r="X419" s="74">
        <v>17</v>
      </c>
      <c r="Y419" s="74">
        <v>143</v>
      </c>
      <c r="Z419" s="74">
        <v>0</v>
      </c>
      <c r="AA419" s="74">
        <v>0.2</v>
      </c>
      <c r="AB419" s="74">
        <v>2.5</v>
      </c>
      <c r="AC419" s="74">
        <v>0.14000000000000001</v>
      </c>
      <c r="AD419" s="74">
        <v>7.0000000000000007E-2</v>
      </c>
      <c r="AE419" s="74">
        <v>1.4</v>
      </c>
      <c r="AF419" s="74">
        <v>3.5</v>
      </c>
      <c r="AG419" s="74">
        <v>2.1</v>
      </c>
      <c r="AH419" s="74">
        <v>0.11</v>
      </c>
      <c r="AI419" s="74">
        <v>0.44</v>
      </c>
      <c r="AJ419" s="74">
        <v>0</v>
      </c>
      <c r="AK419" s="74">
        <v>8.1999999999999993</v>
      </c>
      <c r="AL419" s="74">
        <v>0.99</v>
      </c>
      <c r="AM419" s="74">
        <v>520</v>
      </c>
      <c r="AN419" s="74">
        <v>150</v>
      </c>
      <c r="AO419" s="74">
        <v>12</v>
      </c>
      <c r="AP419" s="74">
        <v>74</v>
      </c>
      <c r="AQ419" s="74">
        <v>21</v>
      </c>
      <c r="AR419" s="74">
        <v>1.3</v>
      </c>
      <c r="AS419" s="74">
        <v>0.8</v>
      </c>
      <c r="AT419" s="72"/>
      <c r="AU419" s="72"/>
      <c r="AV419" s="72"/>
    </row>
    <row r="420" spans="1:48" ht="15.6">
      <c r="A420" s="71">
        <v>1056</v>
      </c>
      <c r="B420" s="72" t="s">
        <v>787</v>
      </c>
      <c r="C420" s="72" t="s">
        <v>232</v>
      </c>
      <c r="D420" s="72" t="s">
        <v>233</v>
      </c>
      <c r="E420" s="72" t="s">
        <v>234</v>
      </c>
      <c r="F420" s="74">
        <v>234</v>
      </c>
      <c r="G420" s="74">
        <v>973</v>
      </c>
      <c r="H420" s="74">
        <v>15.2</v>
      </c>
      <c r="I420" s="74">
        <v>6.1</v>
      </c>
      <c r="J420" s="74">
        <v>3.8</v>
      </c>
      <c r="K420" s="74">
        <v>3.9</v>
      </c>
      <c r="L420" s="74">
        <v>3.57</v>
      </c>
      <c r="M420" s="74">
        <v>0.4</v>
      </c>
      <c r="N420" s="74">
        <v>10.7</v>
      </c>
      <c r="O420" s="74">
        <v>1</v>
      </c>
      <c r="P420" s="74">
        <v>0</v>
      </c>
      <c r="Q420" s="74">
        <v>9.6999999999999993</v>
      </c>
      <c r="R420" s="74">
        <v>0.9</v>
      </c>
      <c r="S420" s="74">
        <v>12.9</v>
      </c>
      <c r="T420" s="74">
        <v>0.9</v>
      </c>
      <c r="U420" s="74">
        <v>0</v>
      </c>
      <c r="V420" s="74">
        <v>58.4</v>
      </c>
      <c r="W420" s="74">
        <v>0.2</v>
      </c>
      <c r="X420" s="74">
        <v>32</v>
      </c>
      <c r="Y420" s="74">
        <v>93</v>
      </c>
      <c r="Z420" s="74">
        <v>41</v>
      </c>
      <c r="AA420" s="74">
        <v>0.2</v>
      </c>
      <c r="AB420" s="74">
        <v>0.78</v>
      </c>
      <c r="AC420" s="74">
        <v>0.1</v>
      </c>
      <c r="AD420" s="74">
        <v>7.0000000000000007E-2</v>
      </c>
      <c r="AE420" s="74">
        <v>3.8</v>
      </c>
      <c r="AF420" s="74">
        <v>6.46</v>
      </c>
      <c r="AG420" s="74">
        <v>2.69</v>
      </c>
      <c r="AH420" s="74">
        <v>0.26</v>
      </c>
      <c r="AI420" s="74">
        <v>0.91</v>
      </c>
      <c r="AJ420" s="74">
        <v>5</v>
      </c>
      <c r="AK420" s="74">
        <v>14</v>
      </c>
      <c r="AL420" s="74">
        <v>1.63</v>
      </c>
      <c r="AM420" s="74">
        <v>370</v>
      </c>
      <c r="AN420" s="74">
        <v>290</v>
      </c>
      <c r="AO420" s="74">
        <v>140</v>
      </c>
      <c r="AP420" s="74">
        <v>180</v>
      </c>
      <c r="AQ420" s="74">
        <v>26</v>
      </c>
      <c r="AR420" s="74">
        <v>0.5</v>
      </c>
      <c r="AS420" s="74">
        <v>0.8</v>
      </c>
      <c r="AT420" s="72"/>
      <c r="AU420" s="72"/>
      <c r="AV420" s="72"/>
    </row>
    <row r="421" spans="1:48" ht="15.6">
      <c r="A421" s="71">
        <v>1055</v>
      </c>
      <c r="B421" s="72" t="s">
        <v>788</v>
      </c>
      <c r="C421" s="72" t="s">
        <v>232</v>
      </c>
      <c r="D421" s="72" t="s">
        <v>233</v>
      </c>
      <c r="E421" s="72" t="s">
        <v>234</v>
      </c>
      <c r="F421" s="74">
        <v>118</v>
      </c>
      <c r="G421" s="74">
        <v>495</v>
      </c>
      <c r="H421" s="74">
        <v>5</v>
      </c>
      <c r="I421" s="74">
        <v>2.4</v>
      </c>
      <c r="J421" s="74">
        <v>1.1000000000000001</v>
      </c>
      <c r="K421" s="74">
        <v>1.3</v>
      </c>
      <c r="L421" s="74">
        <v>1.1000000000000001</v>
      </c>
      <c r="M421" s="74">
        <v>0</v>
      </c>
      <c r="N421" s="74">
        <v>10.9</v>
      </c>
      <c r="O421" s="74">
        <v>2.1</v>
      </c>
      <c r="P421" s="74">
        <v>0.1</v>
      </c>
      <c r="Q421" s="74">
        <v>8.6999999999999993</v>
      </c>
      <c r="R421" s="74">
        <v>0.9</v>
      </c>
      <c r="S421" s="74">
        <v>6.9</v>
      </c>
      <c r="T421" s="74">
        <v>1.3</v>
      </c>
      <c r="U421" s="74">
        <v>0</v>
      </c>
      <c r="V421" s="74">
        <v>74.2</v>
      </c>
      <c r="W421" s="74">
        <v>0</v>
      </c>
      <c r="X421" s="74">
        <v>26</v>
      </c>
      <c r="Y421" s="74">
        <v>43</v>
      </c>
      <c r="Z421" s="74">
        <v>24</v>
      </c>
      <c r="AA421" s="74">
        <v>1.1000000000000001</v>
      </c>
      <c r="AB421" s="74">
        <v>0.2</v>
      </c>
      <c r="AC421" s="74">
        <v>0.13</v>
      </c>
      <c r="AD421" s="74">
        <v>0.09</v>
      </c>
      <c r="AE421" s="74">
        <v>0.89</v>
      </c>
      <c r="AF421" s="74">
        <v>2.29</v>
      </c>
      <c r="AG421" s="74">
        <v>1.39</v>
      </c>
      <c r="AH421" s="74">
        <v>0.24</v>
      </c>
      <c r="AI421" s="74">
        <v>0.28000000000000003</v>
      </c>
      <c r="AJ421" s="74">
        <v>6.6</v>
      </c>
      <c r="AK421" s="74">
        <v>20</v>
      </c>
      <c r="AL421" s="74">
        <v>1.79</v>
      </c>
      <c r="AM421" s="74">
        <v>510</v>
      </c>
      <c r="AN421" s="74">
        <v>260</v>
      </c>
      <c r="AO421" s="74">
        <v>46</v>
      </c>
      <c r="AP421" s="74">
        <v>79</v>
      </c>
      <c r="AQ421" s="74">
        <v>16</v>
      </c>
      <c r="AR421" s="74">
        <v>0.3</v>
      </c>
      <c r="AS421" s="74">
        <v>0.5</v>
      </c>
      <c r="AT421" s="72"/>
      <c r="AU421" s="72"/>
      <c r="AV421" s="72"/>
    </row>
    <row r="422" spans="1:48" ht="15.6">
      <c r="A422" s="71">
        <v>1019</v>
      </c>
      <c r="B422" s="72" t="s">
        <v>789</v>
      </c>
      <c r="C422" s="72" t="s">
        <v>232</v>
      </c>
      <c r="D422" s="72" t="s">
        <v>233</v>
      </c>
      <c r="E422" s="72" t="s">
        <v>234</v>
      </c>
      <c r="F422" s="74">
        <v>134</v>
      </c>
      <c r="G422" s="74">
        <v>559</v>
      </c>
      <c r="H422" s="74">
        <v>6.3</v>
      </c>
      <c r="I422" s="74">
        <v>2.6</v>
      </c>
      <c r="J422" s="74">
        <v>2.5</v>
      </c>
      <c r="K422" s="74">
        <v>0.3</v>
      </c>
      <c r="L422" s="74">
        <v>0.27300000000000002</v>
      </c>
      <c r="M422" s="74">
        <v>0.2</v>
      </c>
      <c r="N422" s="74">
        <v>10.7</v>
      </c>
      <c r="O422" s="74">
        <v>1.3</v>
      </c>
      <c r="P422" s="74">
        <v>0.1</v>
      </c>
      <c r="Q422" s="74">
        <v>9.3000000000000007</v>
      </c>
      <c r="R422" s="74">
        <v>1.1000000000000001</v>
      </c>
      <c r="S422" s="74">
        <v>6.6</v>
      </c>
      <c r="T422" s="74">
        <v>0.4</v>
      </c>
      <c r="U422" s="74">
        <v>0.8</v>
      </c>
      <c r="V422" s="74">
        <v>73.3</v>
      </c>
      <c r="W422" s="74">
        <v>0</v>
      </c>
      <c r="X422" s="74">
        <v>29</v>
      </c>
      <c r="Y422" s="74">
        <v>26</v>
      </c>
      <c r="Z422" s="74">
        <v>46</v>
      </c>
      <c r="AA422" s="74">
        <v>0.2</v>
      </c>
      <c r="AB422" s="74">
        <v>0.28999999999999998</v>
      </c>
      <c r="AC422" s="74">
        <v>0.15</v>
      </c>
      <c r="AD422" s="74">
        <v>0.08</v>
      </c>
      <c r="AE422" s="74">
        <v>1.7</v>
      </c>
      <c r="AF422" s="74">
        <v>3.13</v>
      </c>
      <c r="AG422" s="74">
        <v>1.44</v>
      </c>
      <c r="AH422" s="74">
        <v>0.37</v>
      </c>
      <c r="AI422" s="74">
        <v>0.46</v>
      </c>
      <c r="AJ422" s="74">
        <v>8.3000000000000007</v>
      </c>
      <c r="AK422" s="74">
        <v>24</v>
      </c>
      <c r="AL422" s="74">
        <v>1.19</v>
      </c>
      <c r="AM422" s="74">
        <v>180</v>
      </c>
      <c r="AN422" s="74">
        <v>350</v>
      </c>
      <c r="AO422" s="74">
        <v>22</v>
      </c>
      <c r="AP422" s="74">
        <v>91</v>
      </c>
      <c r="AQ422" s="74">
        <v>15</v>
      </c>
      <c r="AR422" s="74">
        <v>0.5</v>
      </c>
      <c r="AS422" s="74">
        <v>0.9</v>
      </c>
      <c r="AT422" s="72"/>
      <c r="AU422" s="72"/>
      <c r="AV422" s="72"/>
    </row>
    <row r="423" spans="1:48" ht="15.6">
      <c r="A423" s="71">
        <v>1018</v>
      </c>
      <c r="B423" s="72" t="s">
        <v>790</v>
      </c>
      <c r="C423" s="72" t="s">
        <v>232</v>
      </c>
      <c r="D423" s="72" t="s">
        <v>233</v>
      </c>
      <c r="E423" s="72" t="s">
        <v>234</v>
      </c>
      <c r="F423" s="74">
        <v>134</v>
      </c>
      <c r="G423" s="74">
        <v>559</v>
      </c>
      <c r="H423" s="74">
        <v>6.3</v>
      </c>
      <c r="I423" s="74">
        <v>2.4</v>
      </c>
      <c r="J423" s="74">
        <v>2.5</v>
      </c>
      <c r="K423" s="74">
        <v>0.7</v>
      </c>
      <c r="L423" s="74">
        <v>0.67</v>
      </c>
      <c r="M423" s="74">
        <v>0.2</v>
      </c>
      <c r="N423" s="74">
        <v>10.7</v>
      </c>
      <c r="O423" s="74">
        <v>1.3</v>
      </c>
      <c r="P423" s="74">
        <v>0.1</v>
      </c>
      <c r="Q423" s="74">
        <v>9.3000000000000007</v>
      </c>
      <c r="R423" s="74">
        <v>1.1000000000000001</v>
      </c>
      <c r="S423" s="74">
        <v>6.6</v>
      </c>
      <c r="T423" s="74">
        <v>0.5</v>
      </c>
      <c r="U423" s="74">
        <v>0.8</v>
      </c>
      <c r="V423" s="74">
        <v>73.3</v>
      </c>
      <c r="W423" s="74">
        <v>0</v>
      </c>
      <c r="X423" s="74">
        <v>24</v>
      </c>
      <c r="Y423" s="74">
        <v>27</v>
      </c>
      <c r="Z423" s="74">
        <v>54</v>
      </c>
      <c r="AA423" s="74">
        <v>0.2</v>
      </c>
      <c r="AB423" s="74">
        <v>0.25</v>
      </c>
      <c r="AC423" s="74">
        <v>0.15</v>
      </c>
      <c r="AD423" s="74">
        <v>0.08</v>
      </c>
      <c r="AE423" s="74">
        <v>1.7</v>
      </c>
      <c r="AF423" s="74">
        <v>3.13</v>
      </c>
      <c r="AG423" s="74">
        <v>1.44</v>
      </c>
      <c r="AH423" s="74">
        <v>0.37</v>
      </c>
      <c r="AI423" s="74">
        <v>0.46</v>
      </c>
      <c r="AJ423" s="74">
        <v>8.3000000000000007</v>
      </c>
      <c r="AK423" s="74">
        <v>24</v>
      </c>
      <c r="AL423" s="74">
        <v>1.22</v>
      </c>
      <c r="AM423" s="74">
        <v>190</v>
      </c>
      <c r="AN423" s="74">
        <v>350</v>
      </c>
      <c r="AO423" s="74">
        <v>22</v>
      </c>
      <c r="AP423" s="74">
        <v>90</v>
      </c>
      <c r="AQ423" s="74">
        <v>15</v>
      </c>
      <c r="AR423" s="74">
        <v>0.5</v>
      </c>
      <c r="AS423" s="74">
        <v>0.9</v>
      </c>
      <c r="AT423" s="72"/>
      <c r="AU423" s="72"/>
      <c r="AV423" s="72"/>
    </row>
    <row r="424" spans="1:48" ht="15.6">
      <c r="A424" s="71">
        <v>1017</v>
      </c>
      <c r="B424" s="72" t="s">
        <v>791</v>
      </c>
      <c r="C424" s="72" t="s">
        <v>232</v>
      </c>
      <c r="D424" s="72" t="s">
        <v>233</v>
      </c>
      <c r="E424" s="72" t="s">
        <v>234</v>
      </c>
      <c r="F424" s="74">
        <v>167</v>
      </c>
      <c r="G424" s="74">
        <v>696</v>
      </c>
      <c r="H424" s="74">
        <v>9.3000000000000007</v>
      </c>
      <c r="I424" s="74">
        <v>4.2</v>
      </c>
      <c r="J424" s="74">
        <v>3.3</v>
      </c>
      <c r="K424" s="74">
        <v>0.4</v>
      </c>
      <c r="L424" s="74">
        <v>0.35899999999999999</v>
      </c>
      <c r="M424" s="74">
        <v>0.4</v>
      </c>
      <c r="N424" s="74">
        <v>10.9</v>
      </c>
      <c r="O424" s="74">
        <v>1.5</v>
      </c>
      <c r="P424" s="74">
        <v>0</v>
      </c>
      <c r="Q424" s="74">
        <v>9.4</v>
      </c>
      <c r="R424" s="74">
        <v>0.9</v>
      </c>
      <c r="S424" s="74">
        <v>9.4</v>
      </c>
      <c r="T424" s="74">
        <v>0.8</v>
      </c>
      <c r="U424" s="74">
        <v>0</v>
      </c>
      <c r="V424" s="74">
        <v>67.8</v>
      </c>
      <c r="W424" s="74">
        <v>0</v>
      </c>
      <c r="X424" s="74">
        <v>55</v>
      </c>
      <c r="Y424" s="74">
        <v>39</v>
      </c>
      <c r="Z424" s="74">
        <v>4</v>
      </c>
      <c r="AA424" s="74">
        <v>0.3</v>
      </c>
      <c r="AB424" s="74">
        <v>0.3</v>
      </c>
      <c r="AC424" s="74">
        <v>0.15</v>
      </c>
      <c r="AD424" s="74">
        <v>0.12</v>
      </c>
      <c r="AE424" s="74">
        <v>2</v>
      </c>
      <c r="AF424" s="74">
        <v>4.0999999999999996</v>
      </c>
      <c r="AG424" s="74">
        <v>2.08</v>
      </c>
      <c r="AH424" s="74">
        <v>0.41</v>
      </c>
      <c r="AI424" s="74">
        <v>0.71</v>
      </c>
      <c r="AJ424" s="74">
        <v>7.4</v>
      </c>
      <c r="AK424" s="74">
        <v>26</v>
      </c>
      <c r="AL424" s="74">
        <v>1.64</v>
      </c>
      <c r="AM424" s="74">
        <v>330</v>
      </c>
      <c r="AN424" s="74">
        <v>370</v>
      </c>
      <c r="AO424" s="74">
        <v>30</v>
      </c>
      <c r="AP424" s="74">
        <v>130</v>
      </c>
      <c r="AQ424" s="74">
        <v>17</v>
      </c>
      <c r="AR424" s="74">
        <v>0.5</v>
      </c>
      <c r="AS424" s="74">
        <v>1.3</v>
      </c>
      <c r="AT424" s="72"/>
      <c r="AU424" s="72"/>
      <c r="AV424" s="72"/>
    </row>
    <row r="425" spans="1:48" ht="15.6">
      <c r="A425" s="71">
        <v>1054</v>
      </c>
      <c r="B425" s="72" t="s">
        <v>792</v>
      </c>
      <c r="C425" s="72" t="s">
        <v>232</v>
      </c>
      <c r="D425" s="72" t="s">
        <v>233</v>
      </c>
      <c r="E425" s="72" t="s">
        <v>234</v>
      </c>
      <c r="F425" s="74">
        <v>122</v>
      </c>
      <c r="G425" s="74">
        <v>513</v>
      </c>
      <c r="H425" s="74">
        <v>4.5</v>
      </c>
      <c r="I425" s="74">
        <v>1.8</v>
      </c>
      <c r="J425" s="74">
        <v>1.2</v>
      </c>
      <c r="K425" s="74">
        <v>1.1000000000000001</v>
      </c>
      <c r="L425" s="74">
        <v>0.91600000000000004</v>
      </c>
      <c r="M425" s="74">
        <v>0</v>
      </c>
      <c r="N425" s="74">
        <v>11</v>
      </c>
      <c r="O425" s="74">
        <v>2.2000000000000002</v>
      </c>
      <c r="P425" s="74">
        <v>0.1</v>
      </c>
      <c r="Q425" s="74">
        <v>8.6999999999999993</v>
      </c>
      <c r="R425" s="74">
        <v>1.1000000000000001</v>
      </c>
      <c r="S425" s="74">
        <v>8.6999999999999993</v>
      </c>
      <c r="T425" s="74">
        <v>1.1000000000000001</v>
      </c>
      <c r="U425" s="74">
        <v>0</v>
      </c>
      <c r="V425" s="74">
        <v>72.2</v>
      </c>
      <c r="W425" s="74">
        <v>0.2</v>
      </c>
      <c r="X425" s="74">
        <v>71</v>
      </c>
      <c r="Y425" s="74">
        <v>72</v>
      </c>
      <c r="Z425" s="74">
        <v>165</v>
      </c>
      <c r="AA425" s="74">
        <v>0.5</v>
      </c>
      <c r="AB425" s="74">
        <v>0.61</v>
      </c>
      <c r="AC425" s="74">
        <v>0.09</v>
      </c>
      <c r="AD425" s="74">
        <v>0.15</v>
      </c>
      <c r="AE425" s="74">
        <v>0.77</v>
      </c>
      <c r="AF425" s="74">
        <v>2.65</v>
      </c>
      <c r="AG425" s="74">
        <v>1.89</v>
      </c>
      <c r="AH425" s="74">
        <v>0.15</v>
      </c>
      <c r="AI425" s="74">
        <v>0.49</v>
      </c>
      <c r="AJ425" s="74">
        <v>11</v>
      </c>
      <c r="AK425" s="74">
        <v>29</v>
      </c>
      <c r="AL425" s="74">
        <v>1.93</v>
      </c>
      <c r="AM425" s="74">
        <v>450</v>
      </c>
      <c r="AN425" s="74">
        <v>220</v>
      </c>
      <c r="AO425" s="74">
        <v>68</v>
      </c>
      <c r="AP425" s="74">
        <v>130</v>
      </c>
      <c r="AQ425" s="74">
        <v>22</v>
      </c>
      <c r="AR425" s="74">
        <v>1.1000000000000001</v>
      </c>
      <c r="AS425" s="74">
        <v>0.7</v>
      </c>
      <c r="AT425" s="72"/>
      <c r="AU425" s="72"/>
      <c r="AV425" s="72"/>
    </row>
    <row r="426" spans="1:48" ht="15.6">
      <c r="A426" s="71">
        <v>1900000025</v>
      </c>
      <c r="B426" s="72" t="s">
        <v>793</v>
      </c>
      <c r="C426" s="72" t="s">
        <v>211</v>
      </c>
      <c r="D426" s="72" t="s">
        <v>229</v>
      </c>
      <c r="E426" s="72" t="s">
        <v>272</v>
      </c>
      <c r="F426" s="74">
        <v>19</v>
      </c>
      <c r="G426" s="74">
        <v>80</v>
      </c>
      <c r="H426" s="74">
        <v>0.4</v>
      </c>
      <c r="I426" s="74">
        <v>0.1</v>
      </c>
      <c r="J426" s="74">
        <v>0</v>
      </c>
      <c r="K426" s="74">
        <v>0.2</v>
      </c>
      <c r="L426" s="74">
        <v>0.1</v>
      </c>
      <c r="M426" s="74">
        <v>0</v>
      </c>
      <c r="N426" s="74">
        <v>1.2</v>
      </c>
      <c r="O426" s="74">
        <v>1.2</v>
      </c>
      <c r="P426" s="74">
        <v>0</v>
      </c>
      <c r="Q426" s="74">
        <v>0</v>
      </c>
      <c r="R426" s="74">
        <v>1.8</v>
      </c>
      <c r="S426" s="74">
        <v>1.8</v>
      </c>
      <c r="T426" s="74">
        <v>0.1</v>
      </c>
      <c r="U426" s="74">
        <v>0</v>
      </c>
      <c r="V426" s="74">
        <v>93.7</v>
      </c>
      <c r="W426" s="74">
        <v>0</v>
      </c>
      <c r="X426" s="74">
        <v>0</v>
      </c>
      <c r="Y426" s="74">
        <v>73</v>
      </c>
      <c r="Z426" s="74">
        <v>440</v>
      </c>
      <c r="AA426" s="74">
        <v>0</v>
      </c>
      <c r="AB426" s="74">
        <v>0.3</v>
      </c>
      <c r="AC426" s="74">
        <v>0.06</v>
      </c>
      <c r="AD426" s="74">
        <v>0.1</v>
      </c>
      <c r="AE426" s="74">
        <v>0.4</v>
      </c>
      <c r="AF426" s="74">
        <v>0.6</v>
      </c>
      <c r="AG426" s="74">
        <v>0.2</v>
      </c>
      <c r="AH426" s="74">
        <v>0.02</v>
      </c>
      <c r="AI426" s="74">
        <v>0</v>
      </c>
      <c r="AJ426" s="74">
        <v>12</v>
      </c>
      <c r="AK426" s="74">
        <v>35.200000000000003</v>
      </c>
      <c r="AL426" s="74">
        <v>0.6</v>
      </c>
      <c r="AM426" s="74">
        <v>22</v>
      </c>
      <c r="AN426" s="74">
        <v>380</v>
      </c>
      <c r="AO426" s="74">
        <v>44</v>
      </c>
      <c r="AP426" s="74">
        <v>36</v>
      </c>
      <c r="AQ426" s="74">
        <v>10</v>
      </c>
      <c r="AR426" s="74">
        <v>2.8</v>
      </c>
      <c r="AS426" s="74">
        <v>0.2</v>
      </c>
      <c r="AT426" s="72">
        <v>1</v>
      </c>
      <c r="AU426" s="72">
        <v>6.4</v>
      </c>
      <c r="AV426" s="72"/>
    </row>
    <row r="427" spans="1:48" ht="15.6">
      <c r="A427" s="71">
        <v>831</v>
      </c>
      <c r="B427" s="72" t="s">
        <v>794</v>
      </c>
      <c r="C427" s="72" t="s">
        <v>218</v>
      </c>
      <c r="D427" s="72" t="s">
        <v>219</v>
      </c>
      <c r="E427" s="72" t="s">
        <v>795</v>
      </c>
      <c r="F427" s="74">
        <v>303</v>
      </c>
      <c r="G427" s="74">
        <v>1250</v>
      </c>
      <c r="H427" s="74">
        <v>27.7</v>
      </c>
      <c r="I427" s="74">
        <v>8.6</v>
      </c>
      <c r="J427" s="74">
        <v>2.4</v>
      </c>
      <c r="K427" s="74">
        <v>9.4</v>
      </c>
      <c r="L427" s="74">
        <v>0.1</v>
      </c>
      <c r="M427" s="74">
        <v>0</v>
      </c>
      <c r="N427" s="74">
        <v>0</v>
      </c>
      <c r="O427" s="74">
        <v>0</v>
      </c>
      <c r="P427" s="74">
        <v>0</v>
      </c>
      <c r="Q427" s="74">
        <v>0</v>
      </c>
      <c r="R427" s="74">
        <v>0</v>
      </c>
      <c r="S427" s="74">
        <v>13.4</v>
      </c>
      <c r="T427" s="74">
        <v>0.2</v>
      </c>
      <c r="U427" s="74">
        <v>0</v>
      </c>
      <c r="V427" s="74">
        <v>57.4</v>
      </c>
      <c r="W427" s="74">
        <v>0</v>
      </c>
      <c r="X427" s="74">
        <v>26</v>
      </c>
      <c r="Y427" s="74">
        <v>887</v>
      </c>
      <c r="Z427" s="74">
        <v>0</v>
      </c>
      <c r="AA427" s="74">
        <v>16</v>
      </c>
      <c r="AB427" s="74">
        <v>2.4</v>
      </c>
      <c r="AC427" s="74">
        <v>0.28000000000000003</v>
      </c>
      <c r="AD427" s="74">
        <v>0.26</v>
      </c>
      <c r="AE427" s="74">
        <v>1.3</v>
      </c>
      <c r="AF427" s="74">
        <v>3.8</v>
      </c>
      <c r="AG427" s="74">
        <v>2.5</v>
      </c>
      <c r="AH427" s="74">
        <v>0.15</v>
      </c>
      <c r="AI427" s="74">
        <v>1.9</v>
      </c>
      <c r="AJ427" s="74">
        <v>0</v>
      </c>
      <c r="AK427" s="74">
        <v>9.3000000000000007</v>
      </c>
      <c r="AL427" s="74">
        <v>1.2</v>
      </c>
      <c r="AM427" s="74">
        <v>77</v>
      </c>
      <c r="AN427" s="74">
        <v>180</v>
      </c>
      <c r="AO427" s="74">
        <v>140</v>
      </c>
      <c r="AP427" s="74">
        <v>250</v>
      </c>
      <c r="AQ427" s="74">
        <v>16</v>
      </c>
      <c r="AR427" s="74">
        <v>0.5</v>
      </c>
      <c r="AS427" s="74">
        <v>2.5</v>
      </c>
      <c r="AT427" s="72"/>
      <c r="AU427" s="72"/>
      <c r="AV427" s="72"/>
    </row>
    <row r="428" spans="1:48" ht="15.6">
      <c r="A428" s="71">
        <v>832</v>
      </c>
      <c r="B428" s="72" t="s">
        <v>796</v>
      </c>
      <c r="C428" s="72" t="s">
        <v>218</v>
      </c>
      <c r="D428" s="72" t="s">
        <v>219</v>
      </c>
      <c r="E428" s="72" t="s">
        <v>795</v>
      </c>
      <c r="F428" s="74">
        <v>267</v>
      </c>
      <c r="G428" s="74">
        <v>1110</v>
      </c>
      <c r="H428" s="74">
        <v>21.6</v>
      </c>
      <c r="I428" s="74">
        <v>6.2</v>
      </c>
      <c r="J428" s="74">
        <v>2.2000000000000002</v>
      </c>
      <c r="K428" s="74">
        <v>8.1999999999999993</v>
      </c>
      <c r="L428" s="74">
        <v>1.8</v>
      </c>
      <c r="M428" s="74">
        <v>0</v>
      </c>
      <c r="N428" s="74">
        <v>3.2</v>
      </c>
      <c r="O428" s="74">
        <v>0.1</v>
      </c>
      <c r="P428" s="74">
        <v>0</v>
      </c>
      <c r="Q428" s="74">
        <v>3.1</v>
      </c>
      <c r="R428" s="74">
        <v>0.1</v>
      </c>
      <c r="S428" s="74">
        <v>14.8</v>
      </c>
      <c r="T428" s="74">
        <v>0.4</v>
      </c>
      <c r="U428" s="74">
        <v>0</v>
      </c>
      <c r="V428" s="74">
        <v>58.7</v>
      </c>
      <c r="W428" s="74">
        <v>0</v>
      </c>
      <c r="X428" s="74">
        <v>30</v>
      </c>
      <c r="Y428" s="74">
        <v>806</v>
      </c>
      <c r="Z428" s="74">
        <v>0</v>
      </c>
      <c r="AA428" s="74">
        <v>14</v>
      </c>
      <c r="AB428" s="74">
        <v>4.4000000000000004</v>
      </c>
      <c r="AC428" s="74">
        <v>0.26</v>
      </c>
      <c r="AD428" s="74">
        <v>0.27</v>
      </c>
      <c r="AE428" s="74">
        <v>1.4</v>
      </c>
      <c r="AF428" s="74">
        <v>4.2</v>
      </c>
      <c r="AG428" s="74">
        <v>2.8</v>
      </c>
      <c r="AH428" s="74">
        <v>0.12</v>
      </c>
      <c r="AI428" s="74">
        <v>1.7</v>
      </c>
      <c r="AJ428" s="74">
        <v>0</v>
      </c>
      <c r="AK428" s="74">
        <v>9.3000000000000007</v>
      </c>
      <c r="AL428" s="74">
        <v>1.6</v>
      </c>
      <c r="AM428" s="74">
        <v>170</v>
      </c>
      <c r="AN428" s="74">
        <v>180</v>
      </c>
      <c r="AO428" s="74">
        <v>160</v>
      </c>
      <c r="AP428" s="74">
        <v>260</v>
      </c>
      <c r="AQ428" s="74">
        <v>18</v>
      </c>
      <c r="AR428" s="74">
        <v>0.5</v>
      </c>
      <c r="AS428" s="74">
        <v>2.9</v>
      </c>
      <c r="AT428" s="72"/>
      <c r="AU428" s="72"/>
      <c r="AV428" s="72"/>
    </row>
    <row r="429" spans="1:48" ht="15.6">
      <c r="A429" s="71">
        <v>157</v>
      </c>
      <c r="B429" s="72" t="s">
        <v>797</v>
      </c>
      <c r="C429" s="72" t="s">
        <v>275</v>
      </c>
      <c r="D429" s="72" t="s">
        <v>443</v>
      </c>
      <c r="E429" s="72" t="s">
        <v>444</v>
      </c>
      <c r="F429" s="74">
        <v>235</v>
      </c>
      <c r="G429" s="74">
        <v>983</v>
      </c>
      <c r="H429" s="74">
        <v>14.2</v>
      </c>
      <c r="I429" s="74">
        <v>4.8</v>
      </c>
      <c r="J429" s="74">
        <v>4.7</v>
      </c>
      <c r="K429" s="74">
        <v>2.2999999999999998</v>
      </c>
      <c r="L429" s="74">
        <v>2</v>
      </c>
      <c r="M429" s="74">
        <v>0.1</v>
      </c>
      <c r="N429" s="74">
        <v>0</v>
      </c>
      <c r="O429" s="74">
        <v>0</v>
      </c>
      <c r="P429" s="74">
        <v>0</v>
      </c>
      <c r="Q429" s="74">
        <v>0</v>
      </c>
      <c r="R429" s="74">
        <v>0</v>
      </c>
      <c r="S429" s="74">
        <v>26.9</v>
      </c>
      <c r="T429" s="74">
        <v>0.5</v>
      </c>
      <c r="U429" s="74">
        <v>0</v>
      </c>
      <c r="V429" s="74">
        <v>57.1</v>
      </c>
      <c r="W429" s="74">
        <v>0</v>
      </c>
      <c r="X429" s="74">
        <v>96</v>
      </c>
      <c r="Y429" s="74">
        <v>0</v>
      </c>
      <c r="Z429" s="74">
        <v>0</v>
      </c>
      <c r="AA429" s="74">
        <v>0.6</v>
      </c>
      <c r="AB429" s="74">
        <v>0.09</v>
      </c>
      <c r="AC429" s="74">
        <v>0.33</v>
      </c>
      <c r="AD429" s="74">
        <v>0.27</v>
      </c>
      <c r="AE429" s="74">
        <v>5.5</v>
      </c>
      <c r="AF429" s="74">
        <v>11</v>
      </c>
      <c r="AG429" s="74">
        <v>5.7</v>
      </c>
      <c r="AH429" s="74">
        <v>0.3</v>
      </c>
      <c r="AI429" s="74">
        <v>0.92</v>
      </c>
      <c r="AJ429" s="74">
        <v>0</v>
      </c>
      <c r="AK429" s="74">
        <v>0.8</v>
      </c>
      <c r="AL429" s="74">
        <v>1.7</v>
      </c>
      <c r="AM429" s="74">
        <v>210</v>
      </c>
      <c r="AN429" s="74">
        <v>270</v>
      </c>
      <c r="AO429" s="74">
        <v>14</v>
      </c>
      <c r="AP429" s="74">
        <v>170</v>
      </c>
      <c r="AQ429" s="74">
        <v>21</v>
      </c>
      <c r="AR429" s="74">
        <v>1.2</v>
      </c>
      <c r="AS429" s="74">
        <v>2.7</v>
      </c>
      <c r="AT429" s="72"/>
      <c r="AU429" s="72"/>
      <c r="AV429" s="72"/>
    </row>
    <row r="430" spans="1:48" ht="15.6">
      <c r="A430" s="71">
        <v>156</v>
      </c>
      <c r="B430" s="72" t="s">
        <v>798</v>
      </c>
      <c r="C430" s="72" t="s">
        <v>275</v>
      </c>
      <c r="D430" s="72" t="s">
        <v>443</v>
      </c>
      <c r="E430" s="72" t="s">
        <v>444</v>
      </c>
      <c r="F430" s="74">
        <v>190</v>
      </c>
      <c r="G430" s="74">
        <v>792</v>
      </c>
      <c r="H430" s="74">
        <v>12.4</v>
      </c>
      <c r="I430" s="74">
        <v>4.2</v>
      </c>
      <c r="J430" s="74">
        <v>4.0999999999999996</v>
      </c>
      <c r="K430" s="74">
        <v>2</v>
      </c>
      <c r="L430" s="74">
        <v>1.7</v>
      </c>
      <c r="M430" s="74">
        <v>0.1</v>
      </c>
      <c r="N430" s="74">
        <v>0</v>
      </c>
      <c r="O430" s="74">
        <v>0</v>
      </c>
      <c r="P430" s="74">
        <v>0</v>
      </c>
      <c r="Q430" s="74">
        <v>0</v>
      </c>
      <c r="R430" s="74">
        <v>0</v>
      </c>
      <c r="S430" s="74">
        <v>19.600000000000001</v>
      </c>
      <c r="T430" s="74">
        <v>0.2</v>
      </c>
      <c r="U430" s="74">
        <v>0</v>
      </c>
      <c r="V430" s="74">
        <v>66.900000000000006</v>
      </c>
      <c r="W430" s="74">
        <v>0</v>
      </c>
      <c r="X430" s="74">
        <v>66</v>
      </c>
      <c r="Y430" s="74">
        <v>0</v>
      </c>
      <c r="Z430" s="74">
        <v>0</v>
      </c>
      <c r="AA430" s="74">
        <v>0.7</v>
      </c>
      <c r="AB430" s="74">
        <v>0.09</v>
      </c>
      <c r="AC430" s="74">
        <v>0.73</v>
      </c>
      <c r="AD430" s="74">
        <v>0.25</v>
      </c>
      <c r="AE430" s="74">
        <v>7.2</v>
      </c>
      <c r="AF430" s="74">
        <v>11</v>
      </c>
      <c r="AG430" s="74">
        <v>4.2</v>
      </c>
      <c r="AH430" s="74">
        <v>0.44</v>
      </c>
      <c r="AI430" s="74">
        <v>1</v>
      </c>
      <c r="AJ430" s="74">
        <v>0</v>
      </c>
      <c r="AK430" s="74">
        <v>1</v>
      </c>
      <c r="AL430" s="74">
        <v>1.1000000000000001</v>
      </c>
      <c r="AM430" s="74">
        <v>72</v>
      </c>
      <c r="AN430" s="74">
        <v>350</v>
      </c>
      <c r="AO430" s="74">
        <v>11</v>
      </c>
      <c r="AP430" s="74">
        <v>190</v>
      </c>
      <c r="AQ430" s="74">
        <v>21</v>
      </c>
      <c r="AR430" s="74">
        <v>0.8</v>
      </c>
      <c r="AS430" s="74">
        <v>2.2000000000000002</v>
      </c>
      <c r="AT430" s="72"/>
      <c r="AU430" s="72"/>
      <c r="AV430" s="72"/>
    </row>
    <row r="431" spans="1:48" ht="15.6">
      <c r="A431" s="71">
        <v>162</v>
      </c>
      <c r="B431" s="72" t="s">
        <v>799</v>
      </c>
      <c r="C431" s="72" t="s">
        <v>232</v>
      </c>
      <c r="D431" s="72" t="s">
        <v>233</v>
      </c>
      <c r="E431" s="72" t="s">
        <v>234</v>
      </c>
      <c r="F431" s="74">
        <v>246</v>
      </c>
      <c r="G431" s="74">
        <v>1020</v>
      </c>
      <c r="H431" s="74">
        <v>17.100000000000001</v>
      </c>
      <c r="I431" s="74">
        <v>5.2</v>
      </c>
      <c r="J431" s="74">
        <v>7.1</v>
      </c>
      <c r="K431" s="74">
        <v>2.5</v>
      </c>
      <c r="L431" s="74">
        <v>2.12</v>
      </c>
      <c r="M431" s="74">
        <v>0.1</v>
      </c>
      <c r="N431" s="74">
        <v>0.7</v>
      </c>
      <c r="O431" s="74">
        <v>0.5</v>
      </c>
      <c r="P431" s="74">
        <v>0.1</v>
      </c>
      <c r="Q431" s="74">
        <v>0.1</v>
      </c>
      <c r="R431" s="74">
        <v>0.2</v>
      </c>
      <c r="S431" s="74">
        <v>20.9</v>
      </c>
      <c r="T431" s="74">
        <v>1.1000000000000001</v>
      </c>
      <c r="U431" s="74">
        <v>0.8</v>
      </c>
      <c r="V431" s="74">
        <v>58.1</v>
      </c>
      <c r="W431" s="74">
        <v>0</v>
      </c>
      <c r="X431" s="74">
        <v>71</v>
      </c>
      <c r="Y431" s="74">
        <v>0</v>
      </c>
      <c r="Z431" s="74">
        <v>0</v>
      </c>
      <c r="AA431" s="74">
        <v>0.6</v>
      </c>
      <c r="AB431" s="74">
        <v>0.49</v>
      </c>
      <c r="AC431" s="74">
        <v>0.35</v>
      </c>
      <c r="AD431" s="74">
        <v>0.2</v>
      </c>
      <c r="AE431" s="74">
        <v>4.3</v>
      </c>
      <c r="AF431" s="74">
        <v>11.7</v>
      </c>
      <c r="AG431" s="74">
        <v>4.46</v>
      </c>
      <c r="AH431" s="74">
        <v>0.24</v>
      </c>
      <c r="AI431" s="74">
        <v>0.63</v>
      </c>
      <c r="AJ431" s="74">
        <v>1.1000000000000001</v>
      </c>
      <c r="AK431" s="74">
        <v>2.6</v>
      </c>
      <c r="AL431" s="74">
        <v>2.2400000000000002</v>
      </c>
      <c r="AM431" s="74">
        <v>420</v>
      </c>
      <c r="AN431" s="74">
        <v>240</v>
      </c>
      <c r="AO431" s="74">
        <v>16</v>
      </c>
      <c r="AP431" s="74">
        <v>160</v>
      </c>
      <c r="AQ431" s="74">
        <v>20</v>
      </c>
      <c r="AR431" s="74">
        <v>1</v>
      </c>
      <c r="AS431" s="74">
        <v>2.2000000000000002</v>
      </c>
      <c r="AT431" s="72"/>
      <c r="AU431" s="72"/>
      <c r="AV431" s="72"/>
    </row>
    <row r="432" spans="1:48" ht="15.6">
      <c r="A432" s="71">
        <v>164</v>
      </c>
      <c r="B432" s="72" t="s">
        <v>800</v>
      </c>
      <c r="C432" s="72" t="s">
        <v>232</v>
      </c>
      <c r="D432" s="72" t="s">
        <v>233</v>
      </c>
      <c r="E432" s="72" t="s">
        <v>234</v>
      </c>
      <c r="F432" s="74">
        <v>244</v>
      </c>
      <c r="G432" s="74">
        <v>1010</v>
      </c>
      <c r="H432" s="74">
        <v>16.8</v>
      </c>
      <c r="I432" s="74">
        <v>5.4</v>
      </c>
      <c r="J432" s="74">
        <v>6.5</v>
      </c>
      <c r="K432" s="74">
        <v>2.7</v>
      </c>
      <c r="L432" s="74">
        <v>2.2799999999999998</v>
      </c>
      <c r="M432" s="74">
        <v>0.1</v>
      </c>
      <c r="N432" s="74">
        <v>0.7</v>
      </c>
      <c r="O432" s="74">
        <v>0.5</v>
      </c>
      <c r="P432" s="74">
        <v>0.1</v>
      </c>
      <c r="Q432" s="74">
        <v>0.1</v>
      </c>
      <c r="R432" s="74">
        <v>0.2</v>
      </c>
      <c r="S432" s="74">
        <v>20.9</v>
      </c>
      <c r="T432" s="74">
        <v>1.1000000000000001</v>
      </c>
      <c r="U432" s="74">
        <v>0.8</v>
      </c>
      <c r="V432" s="74">
        <v>58.4</v>
      </c>
      <c r="W432" s="74">
        <v>0</v>
      </c>
      <c r="X432" s="74">
        <v>70</v>
      </c>
      <c r="Y432" s="74">
        <v>10</v>
      </c>
      <c r="Z432" s="74">
        <v>6</v>
      </c>
      <c r="AA432" s="74">
        <v>0.6</v>
      </c>
      <c r="AB432" s="74">
        <v>0.48</v>
      </c>
      <c r="AC432" s="74">
        <v>0.35</v>
      </c>
      <c r="AD432" s="74">
        <v>0.2</v>
      </c>
      <c r="AE432" s="74">
        <v>4.3</v>
      </c>
      <c r="AF432" s="74">
        <v>11.7</v>
      </c>
      <c r="AG432" s="74">
        <v>4.46</v>
      </c>
      <c r="AH432" s="74">
        <v>0.24</v>
      </c>
      <c r="AI432" s="74">
        <v>0.63</v>
      </c>
      <c r="AJ432" s="74">
        <v>1.1000000000000001</v>
      </c>
      <c r="AK432" s="74">
        <v>2.6</v>
      </c>
      <c r="AL432" s="74">
        <v>2.29</v>
      </c>
      <c r="AM432" s="74">
        <v>440</v>
      </c>
      <c r="AN432" s="74">
        <v>240</v>
      </c>
      <c r="AO432" s="74">
        <v>16</v>
      </c>
      <c r="AP432" s="74">
        <v>160</v>
      </c>
      <c r="AQ432" s="74">
        <v>20</v>
      </c>
      <c r="AR432" s="74">
        <v>1</v>
      </c>
      <c r="AS432" s="74">
        <v>2.2000000000000002</v>
      </c>
      <c r="AT432" s="72"/>
      <c r="AU432" s="72"/>
      <c r="AV432" s="72"/>
    </row>
    <row r="433" spans="1:48" ht="15.6">
      <c r="A433" s="71">
        <v>163</v>
      </c>
      <c r="B433" s="72" t="s">
        <v>801</v>
      </c>
      <c r="C433" s="72" t="s">
        <v>232</v>
      </c>
      <c r="D433" s="72" t="s">
        <v>233</v>
      </c>
      <c r="E433" s="72" t="s">
        <v>234</v>
      </c>
      <c r="F433" s="74">
        <v>239</v>
      </c>
      <c r="G433" s="74">
        <v>995</v>
      </c>
      <c r="H433" s="74">
        <v>16.3</v>
      </c>
      <c r="I433" s="74">
        <v>6</v>
      </c>
      <c r="J433" s="74">
        <v>5</v>
      </c>
      <c r="K433" s="74">
        <v>3</v>
      </c>
      <c r="L433" s="74">
        <v>2.61</v>
      </c>
      <c r="M433" s="74">
        <v>0.1</v>
      </c>
      <c r="N433" s="74">
        <v>0.7</v>
      </c>
      <c r="O433" s="74">
        <v>0.5</v>
      </c>
      <c r="P433" s="74">
        <v>0.1</v>
      </c>
      <c r="Q433" s="74">
        <v>0.1</v>
      </c>
      <c r="R433" s="74">
        <v>0.2</v>
      </c>
      <c r="S433" s="74">
        <v>20.9</v>
      </c>
      <c r="T433" s="74">
        <v>1.2</v>
      </c>
      <c r="U433" s="74">
        <v>0.8</v>
      </c>
      <c r="V433" s="74">
        <v>58.8</v>
      </c>
      <c r="W433" s="74">
        <v>0</v>
      </c>
      <c r="X433" s="74">
        <v>70</v>
      </c>
      <c r="Y433" s="74">
        <v>24</v>
      </c>
      <c r="Z433" s="74">
        <v>16</v>
      </c>
      <c r="AA433" s="74">
        <v>0.6</v>
      </c>
      <c r="AB433" s="74">
        <v>0.14000000000000001</v>
      </c>
      <c r="AC433" s="74">
        <v>0.35</v>
      </c>
      <c r="AD433" s="74">
        <v>0.2</v>
      </c>
      <c r="AE433" s="74">
        <v>4.3</v>
      </c>
      <c r="AF433" s="74">
        <v>11.7</v>
      </c>
      <c r="AG433" s="74">
        <v>4.46</v>
      </c>
      <c r="AH433" s="74">
        <v>0.24</v>
      </c>
      <c r="AI433" s="74">
        <v>0.63</v>
      </c>
      <c r="AJ433" s="74">
        <v>1.1000000000000001</v>
      </c>
      <c r="AK433" s="74">
        <v>2.6</v>
      </c>
      <c r="AL433" s="74">
        <v>2.37</v>
      </c>
      <c r="AM433" s="74">
        <v>470</v>
      </c>
      <c r="AN433" s="74">
        <v>240</v>
      </c>
      <c r="AO433" s="74">
        <v>16</v>
      </c>
      <c r="AP433" s="74">
        <v>160</v>
      </c>
      <c r="AQ433" s="74">
        <v>20</v>
      </c>
      <c r="AR433" s="74">
        <v>1</v>
      </c>
      <c r="AS433" s="74">
        <v>2.2000000000000002</v>
      </c>
      <c r="AT433" s="72"/>
      <c r="AU433" s="72"/>
      <c r="AV433" s="72"/>
    </row>
    <row r="434" spans="1:48" ht="15.6">
      <c r="A434" s="71">
        <v>161</v>
      </c>
      <c r="B434" s="72" t="s">
        <v>802</v>
      </c>
      <c r="C434" s="72" t="s">
        <v>232</v>
      </c>
      <c r="D434" s="72" t="s">
        <v>233</v>
      </c>
      <c r="E434" s="72" t="s">
        <v>234</v>
      </c>
      <c r="F434" s="74">
        <v>246</v>
      </c>
      <c r="G434" s="74">
        <v>1020</v>
      </c>
      <c r="H434" s="74">
        <v>17.100000000000001</v>
      </c>
      <c r="I434" s="74">
        <v>5.0999999999999996</v>
      </c>
      <c r="J434" s="74">
        <v>5.8</v>
      </c>
      <c r="K434" s="74">
        <v>3.8</v>
      </c>
      <c r="L434" s="74">
        <v>3.49</v>
      </c>
      <c r="M434" s="74">
        <v>0.1</v>
      </c>
      <c r="N434" s="74">
        <v>0.7</v>
      </c>
      <c r="O434" s="74">
        <v>0.5</v>
      </c>
      <c r="P434" s="74">
        <v>0.1</v>
      </c>
      <c r="Q434" s="74">
        <v>0.1</v>
      </c>
      <c r="R434" s="74">
        <v>0.2</v>
      </c>
      <c r="S434" s="74">
        <v>20.9</v>
      </c>
      <c r="T434" s="74">
        <v>1.1000000000000001</v>
      </c>
      <c r="U434" s="74">
        <v>0.8</v>
      </c>
      <c r="V434" s="74">
        <v>58.1</v>
      </c>
      <c r="W434" s="74">
        <v>0</v>
      </c>
      <c r="X434" s="74">
        <v>71</v>
      </c>
      <c r="Y434" s="74">
        <v>0</v>
      </c>
      <c r="Z434" s="74">
        <v>0</v>
      </c>
      <c r="AA434" s="74">
        <v>0.6</v>
      </c>
      <c r="AB434" s="74">
        <v>1.62</v>
      </c>
      <c r="AC434" s="74">
        <v>0.35</v>
      </c>
      <c r="AD434" s="74">
        <v>0.2</v>
      </c>
      <c r="AE434" s="74">
        <v>4.3</v>
      </c>
      <c r="AF434" s="74">
        <v>11.7</v>
      </c>
      <c r="AG434" s="74">
        <v>4.46</v>
      </c>
      <c r="AH434" s="74">
        <v>0.24</v>
      </c>
      <c r="AI434" s="74">
        <v>0.63</v>
      </c>
      <c r="AJ434" s="74">
        <v>1.1000000000000001</v>
      </c>
      <c r="AK434" s="74">
        <v>2.6</v>
      </c>
      <c r="AL434" s="74">
        <v>2.2400000000000002</v>
      </c>
      <c r="AM434" s="74">
        <v>420</v>
      </c>
      <c r="AN434" s="74">
        <v>240</v>
      </c>
      <c r="AO434" s="74">
        <v>16</v>
      </c>
      <c r="AP434" s="74">
        <v>160</v>
      </c>
      <c r="AQ434" s="74">
        <v>20</v>
      </c>
      <c r="AR434" s="74">
        <v>1</v>
      </c>
      <c r="AS434" s="74">
        <v>2.2000000000000002</v>
      </c>
      <c r="AT434" s="72"/>
      <c r="AU434" s="72"/>
      <c r="AV434" s="72"/>
    </row>
    <row r="435" spans="1:48" ht="15.6">
      <c r="A435" s="71">
        <v>159</v>
      </c>
      <c r="B435" s="72" t="s">
        <v>803</v>
      </c>
      <c r="C435" s="72" t="s">
        <v>275</v>
      </c>
      <c r="D435" s="72" t="s">
        <v>443</v>
      </c>
      <c r="E435" s="72" t="s">
        <v>444</v>
      </c>
      <c r="F435" s="74">
        <v>245</v>
      </c>
      <c r="G435" s="74">
        <v>1020</v>
      </c>
      <c r="H435" s="74">
        <v>15.4</v>
      </c>
      <c r="I435" s="74">
        <v>5.2</v>
      </c>
      <c r="J435" s="74">
        <v>5.0999999999999996</v>
      </c>
      <c r="K435" s="74">
        <v>2.5</v>
      </c>
      <c r="L435" s="74">
        <v>2.1</v>
      </c>
      <c r="M435" s="74">
        <v>0.1</v>
      </c>
      <c r="N435" s="74">
        <v>0</v>
      </c>
      <c r="O435" s="74">
        <v>0</v>
      </c>
      <c r="P435" s="74">
        <v>0</v>
      </c>
      <c r="Q435" s="74">
        <v>0</v>
      </c>
      <c r="R435" s="74">
        <v>0</v>
      </c>
      <c r="S435" s="74">
        <v>26.6</v>
      </c>
      <c r="T435" s="74">
        <v>0.3</v>
      </c>
      <c r="U435" s="74">
        <v>0</v>
      </c>
      <c r="V435" s="74">
        <v>56.2</v>
      </c>
      <c r="W435" s="74">
        <v>0</v>
      </c>
      <c r="X435" s="74">
        <v>91</v>
      </c>
      <c r="Y435" s="74">
        <v>0</v>
      </c>
      <c r="Z435" s="74">
        <v>0</v>
      </c>
      <c r="AA435" s="74">
        <v>0.8</v>
      </c>
      <c r="AB435" s="74">
        <v>0.11</v>
      </c>
      <c r="AC435" s="74">
        <v>0.48</v>
      </c>
      <c r="AD435" s="74">
        <v>0.27</v>
      </c>
      <c r="AE435" s="74">
        <v>5.3</v>
      </c>
      <c r="AF435" s="74">
        <v>11</v>
      </c>
      <c r="AG435" s="74">
        <v>5.7</v>
      </c>
      <c r="AH435" s="74">
        <v>0.28999999999999998</v>
      </c>
      <c r="AI435" s="74">
        <v>0.88</v>
      </c>
      <c r="AJ435" s="74">
        <v>0</v>
      </c>
      <c r="AK435" s="74">
        <v>1</v>
      </c>
      <c r="AL435" s="74">
        <v>1.9</v>
      </c>
      <c r="AM435" s="74">
        <v>120</v>
      </c>
      <c r="AN435" s="74">
        <v>330</v>
      </c>
      <c r="AO435" s="74">
        <v>14</v>
      </c>
      <c r="AP435" s="74">
        <v>180</v>
      </c>
      <c r="AQ435" s="74">
        <v>22</v>
      </c>
      <c r="AR435" s="74">
        <v>1.2</v>
      </c>
      <c r="AS435" s="74">
        <v>2.6</v>
      </c>
      <c r="AT435" s="72"/>
      <c r="AU435" s="72">
        <v>0.2</v>
      </c>
      <c r="AV435" s="72"/>
    </row>
    <row r="436" spans="1:48" ht="15.6">
      <c r="A436" s="71">
        <v>173</v>
      </c>
      <c r="B436" s="72" t="s">
        <v>804</v>
      </c>
      <c r="C436" s="72" t="s">
        <v>275</v>
      </c>
      <c r="D436" s="72" t="s">
        <v>443</v>
      </c>
      <c r="E436" s="72" t="s">
        <v>444</v>
      </c>
      <c r="F436" s="74">
        <v>243</v>
      </c>
      <c r="G436" s="74">
        <v>1010</v>
      </c>
      <c r="H436" s="74">
        <v>15.1</v>
      </c>
      <c r="I436" s="74">
        <v>5.0999999999999996</v>
      </c>
      <c r="J436" s="74">
        <v>5</v>
      </c>
      <c r="K436" s="74">
        <v>2.5</v>
      </c>
      <c r="L436" s="74">
        <v>2</v>
      </c>
      <c r="M436" s="74">
        <v>0.1</v>
      </c>
      <c r="N436" s="74">
        <v>0</v>
      </c>
      <c r="O436" s="74">
        <v>0</v>
      </c>
      <c r="P436" s="74">
        <v>0</v>
      </c>
      <c r="Q436" s="74">
        <v>0</v>
      </c>
      <c r="R436" s="74">
        <v>0</v>
      </c>
      <c r="S436" s="74">
        <v>26.8</v>
      </c>
      <c r="T436" s="74">
        <v>0.5</v>
      </c>
      <c r="U436" s="74">
        <v>0</v>
      </c>
      <c r="V436" s="74">
        <v>56.3</v>
      </c>
      <c r="W436" s="74">
        <v>0</v>
      </c>
      <c r="X436" s="74">
        <v>90</v>
      </c>
      <c r="Y436" s="74">
        <v>0</v>
      </c>
      <c r="Z436" s="74">
        <v>0</v>
      </c>
      <c r="AA436" s="74">
        <v>1</v>
      </c>
      <c r="AB436" s="74">
        <v>0.1</v>
      </c>
      <c r="AC436" s="74">
        <v>0.84</v>
      </c>
      <c r="AD436" s="74">
        <v>0.31</v>
      </c>
      <c r="AE436" s="74">
        <v>7.8</v>
      </c>
      <c r="AF436" s="74">
        <v>14</v>
      </c>
      <c r="AG436" s="74">
        <v>5.7</v>
      </c>
      <c r="AH436" s="74">
        <v>0.44</v>
      </c>
      <c r="AI436" s="74">
        <v>1</v>
      </c>
      <c r="AJ436" s="74">
        <v>0</v>
      </c>
      <c r="AK436" s="74">
        <v>1.2</v>
      </c>
      <c r="AL436" s="74">
        <v>1.8</v>
      </c>
      <c r="AM436" s="74">
        <v>200</v>
      </c>
      <c r="AN436" s="74">
        <v>400</v>
      </c>
      <c r="AO436" s="74">
        <v>16</v>
      </c>
      <c r="AP436" s="74">
        <v>240</v>
      </c>
      <c r="AQ436" s="74">
        <v>31</v>
      </c>
      <c r="AR436" s="74">
        <v>0.9</v>
      </c>
      <c r="AS436" s="74">
        <v>3.2</v>
      </c>
      <c r="AT436" s="72"/>
      <c r="AU436" s="72">
        <v>0.2</v>
      </c>
      <c r="AV436" s="72"/>
    </row>
    <row r="437" spans="1:48" ht="15.6">
      <c r="A437" s="71">
        <v>1133</v>
      </c>
      <c r="B437" s="72" t="s">
        <v>805</v>
      </c>
      <c r="C437" s="72" t="s">
        <v>232</v>
      </c>
      <c r="D437" s="72" t="s">
        <v>233</v>
      </c>
      <c r="E437" s="72" t="s">
        <v>234</v>
      </c>
      <c r="F437" s="74">
        <v>113</v>
      </c>
      <c r="G437" s="74">
        <v>470</v>
      </c>
      <c r="H437" s="74">
        <v>5.0999999999999996</v>
      </c>
      <c r="I437" s="74">
        <v>2.6</v>
      </c>
      <c r="J437" s="74">
        <v>1.1000000000000001</v>
      </c>
      <c r="K437" s="74">
        <v>0.4</v>
      </c>
      <c r="L437" s="74">
        <v>0.35699999999999998</v>
      </c>
      <c r="M437" s="74">
        <v>0.2</v>
      </c>
      <c r="N437" s="74">
        <v>9.6</v>
      </c>
      <c r="O437" s="74">
        <v>2.8</v>
      </c>
      <c r="P437" s="74">
        <v>1.3</v>
      </c>
      <c r="Q437" s="74">
        <v>5.5</v>
      </c>
      <c r="R437" s="74">
        <v>3.9</v>
      </c>
      <c r="S437" s="74">
        <v>5.0999999999999996</v>
      </c>
      <c r="T437" s="74">
        <v>0.3</v>
      </c>
      <c r="U437" s="74">
        <v>0</v>
      </c>
      <c r="V437" s="74">
        <v>75</v>
      </c>
      <c r="W437" s="74">
        <v>0</v>
      </c>
      <c r="X437" s="74">
        <v>13</v>
      </c>
      <c r="Y437" s="74">
        <v>103</v>
      </c>
      <c r="Z437" s="74">
        <v>434</v>
      </c>
      <c r="AA437" s="74">
        <v>0</v>
      </c>
      <c r="AB437" s="74">
        <v>0.48</v>
      </c>
      <c r="AC437" s="74">
        <v>0.56999999999999995</v>
      </c>
      <c r="AD437" s="74">
        <v>0.02</v>
      </c>
      <c r="AE437" s="74">
        <v>1</v>
      </c>
      <c r="AF437" s="74">
        <v>1.8</v>
      </c>
      <c r="AG437" s="74">
        <v>0.79</v>
      </c>
      <c r="AH437" s="74">
        <v>0.15</v>
      </c>
      <c r="AI437" s="74">
        <v>0</v>
      </c>
      <c r="AJ437" s="74">
        <v>31.4</v>
      </c>
      <c r="AK437" s="74">
        <v>60</v>
      </c>
      <c r="AL437" s="74">
        <v>1.31</v>
      </c>
      <c r="AM437" s="74">
        <v>150</v>
      </c>
      <c r="AN437" s="74">
        <v>370</v>
      </c>
      <c r="AO437" s="74">
        <v>49</v>
      </c>
      <c r="AP437" s="74">
        <v>110</v>
      </c>
      <c r="AQ437" s="74">
        <v>22</v>
      </c>
      <c r="AR437" s="74">
        <v>1.8</v>
      </c>
      <c r="AS437" s="74">
        <v>0.9</v>
      </c>
      <c r="AT437" s="72"/>
      <c r="AU437" s="72"/>
      <c r="AV437" s="72"/>
    </row>
    <row r="438" spans="1:48" ht="15.6">
      <c r="A438" s="71">
        <v>526</v>
      </c>
      <c r="B438" s="72" t="s">
        <v>806</v>
      </c>
      <c r="C438" s="72" t="s">
        <v>223</v>
      </c>
      <c r="D438" s="72" t="s">
        <v>99</v>
      </c>
      <c r="E438" s="72" t="s">
        <v>807</v>
      </c>
      <c r="F438" s="74">
        <v>114</v>
      </c>
      <c r="G438" s="74">
        <v>481</v>
      </c>
      <c r="H438" s="74">
        <v>0.4</v>
      </c>
      <c r="I438" s="74">
        <v>0.1</v>
      </c>
      <c r="J438" s="74">
        <v>0.1</v>
      </c>
      <c r="K438" s="74">
        <v>0.1</v>
      </c>
      <c r="L438" s="74">
        <v>0.1</v>
      </c>
      <c r="M438" s="74">
        <v>0</v>
      </c>
      <c r="N438" s="74">
        <v>18.100000000000001</v>
      </c>
      <c r="O438" s="74">
        <v>0.9</v>
      </c>
      <c r="P438" s="74">
        <v>0.7</v>
      </c>
      <c r="Q438" s="74">
        <v>16.5</v>
      </c>
      <c r="R438" s="74">
        <v>5.0999999999999996</v>
      </c>
      <c r="S438" s="74">
        <v>6.9</v>
      </c>
      <c r="T438" s="74">
        <v>0.6</v>
      </c>
      <c r="U438" s="74">
        <v>0</v>
      </c>
      <c r="V438" s="74">
        <v>69.099999999999994</v>
      </c>
      <c r="W438" s="74">
        <v>0</v>
      </c>
      <c r="X438" s="74">
        <v>0</v>
      </c>
      <c r="Y438" s="74">
        <v>13</v>
      </c>
      <c r="Z438" s="74">
        <v>80</v>
      </c>
      <c r="AA438" s="74">
        <v>0</v>
      </c>
      <c r="AB438" s="74">
        <v>0.34</v>
      </c>
      <c r="AC438" s="74">
        <v>0.11</v>
      </c>
      <c r="AD438" s="74">
        <v>7.0000000000000007E-2</v>
      </c>
      <c r="AE438" s="74">
        <v>1</v>
      </c>
      <c r="AF438" s="74">
        <v>2.1</v>
      </c>
      <c r="AG438" s="74">
        <v>1.1000000000000001</v>
      </c>
      <c r="AH438" s="74">
        <v>0.36</v>
      </c>
      <c r="AI438" s="74">
        <v>0</v>
      </c>
      <c r="AJ438" s="74">
        <v>0</v>
      </c>
      <c r="AK438" s="74">
        <v>10</v>
      </c>
      <c r="AL438" s="74">
        <v>0.87</v>
      </c>
      <c r="AM438" s="74">
        <v>250</v>
      </c>
      <c r="AN438" s="74">
        <v>270</v>
      </c>
      <c r="AO438" s="74">
        <v>24</v>
      </c>
      <c r="AP438" s="74">
        <v>110</v>
      </c>
      <c r="AQ438" s="74">
        <v>32</v>
      </c>
      <c r="AR438" s="74">
        <v>1.4</v>
      </c>
      <c r="AS438" s="74">
        <v>1</v>
      </c>
      <c r="AT438" s="72"/>
      <c r="AU438" s="72"/>
      <c r="AV438" s="72"/>
    </row>
    <row r="439" spans="1:48" ht="15.6">
      <c r="A439" s="71">
        <v>525</v>
      </c>
      <c r="B439" s="72" t="s">
        <v>808</v>
      </c>
      <c r="C439" s="72" t="s">
        <v>223</v>
      </c>
      <c r="D439" s="72" t="s">
        <v>99</v>
      </c>
      <c r="E439" s="72" t="s">
        <v>807</v>
      </c>
      <c r="F439" s="74">
        <v>330</v>
      </c>
      <c r="G439" s="74">
        <v>1390</v>
      </c>
      <c r="H439" s="74">
        <v>1.3</v>
      </c>
      <c r="I439" s="74">
        <v>0.5</v>
      </c>
      <c r="J439" s="74">
        <v>0.4</v>
      </c>
      <c r="K439" s="74">
        <v>0.1</v>
      </c>
      <c r="L439" s="74">
        <v>0.1</v>
      </c>
      <c r="M439" s="74">
        <v>0</v>
      </c>
      <c r="N439" s="74">
        <v>49.4</v>
      </c>
      <c r="O439" s="74">
        <v>2.2999999999999998</v>
      </c>
      <c r="P439" s="74">
        <v>1.7</v>
      </c>
      <c r="Q439" s="74">
        <v>45.4</v>
      </c>
      <c r="R439" s="74">
        <v>15</v>
      </c>
      <c r="S439" s="74">
        <v>22.7</v>
      </c>
      <c r="T439" s="74">
        <v>0.1</v>
      </c>
      <c r="U439" s="74">
        <v>0</v>
      </c>
      <c r="V439" s="74">
        <v>9.3000000000000007</v>
      </c>
      <c r="W439" s="74">
        <v>0</v>
      </c>
      <c r="X439" s="74">
        <v>0</v>
      </c>
      <c r="Y439" s="74">
        <v>44</v>
      </c>
      <c r="Z439" s="74">
        <v>262</v>
      </c>
      <c r="AA439" s="74">
        <v>0</v>
      </c>
      <c r="AB439" s="74">
        <v>1</v>
      </c>
      <c r="AC439" s="74">
        <v>0.88</v>
      </c>
      <c r="AD439" s="74">
        <v>0.3</v>
      </c>
      <c r="AE439" s="74">
        <v>2.9</v>
      </c>
      <c r="AF439" s="74">
        <v>6.6</v>
      </c>
      <c r="AG439" s="74">
        <v>3.7</v>
      </c>
      <c r="AH439" s="74">
        <v>0.13</v>
      </c>
      <c r="AI439" s="74">
        <v>0</v>
      </c>
      <c r="AJ439" s="74">
        <v>0</v>
      </c>
      <c r="AK439" s="74">
        <v>33</v>
      </c>
      <c r="AL439" s="74">
        <v>2.2999999999999998</v>
      </c>
      <c r="AM439" s="74">
        <v>40</v>
      </c>
      <c r="AN439" s="74">
        <v>1040</v>
      </c>
      <c r="AO439" s="74">
        <v>61</v>
      </c>
      <c r="AP439" s="74">
        <v>340</v>
      </c>
      <c r="AQ439" s="74">
        <v>120</v>
      </c>
      <c r="AR439" s="74">
        <v>3.7</v>
      </c>
      <c r="AS439" s="74">
        <v>3.7</v>
      </c>
      <c r="AT439" s="72"/>
      <c r="AU439" s="72"/>
      <c r="AV439" s="72"/>
    </row>
    <row r="440" spans="1:48" ht="15.6">
      <c r="A440" s="71">
        <v>574</v>
      </c>
      <c r="B440" s="72" t="s">
        <v>809</v>
      </c>
      <c r="C440" s="72" t="s">
        <v>223</v>
      </c>
      <c r="D440" s="72" t="s">
        <v>99</v>
      </c>
      <c r="E440" s="72" t="s">
        <v>810</v>
      </c>
      <c r="F440" s="74">
        <v>72</v>
      </c>
      <c r="G440" s="74">
        <v>300</v>
      </c>
      <c r="H440" s="74">
        <v>0.5</v>
      </c>
      <c r="I440" s="74">
        <v>0.1</v>
      </c>
      <c r="J440" s="74">
        <v>0.1</v>
      </c>
      <c r="K440" s="74">
        <v>0.2</v>
      </c>
      <c r="L440" s="74">
        <v>0.2</v>
      </c>
      <c r="M440" s="74">
        <v>0</v>
      </c>
      <c r="N440" s="74">
        <v>7.5</v>
      </c>
      <c r="O440" s="74">
        <v>1.5</v>
      </c>
      <c r="P440" s="74">
        <v>1.3</v>
      </c>
      <c r="Q440" s="74">
        <v>4.7</v>
      </c>
      <c r="R440" s="74">
        <v>7.3</v>
      </c>
      <c r="S440" s="74">
        <v>5.6</v>
      </c>
      <c r="T440" s="74">
        <v>0.3</v>
      </c>
      <c r="U440" s="74">
        <v>0</v>
      </c>
      <c r="V440" s="74">
        <v>78.599999999999994</v>
      </c>
      <c r="W440" s="74">
        <v>0</v>
      </c>
      <c r="X440" s="74">
        <v>0</v>
      </c>
      <c r="Y440" s="74">
        <v>64</v>
      </c>
      <c r="Z440" s="74">
        <v>383</v>
      </c>
      <c r="AA440" s="74">
        <v>0</v>
      </c>
      <c r="AB440" s="74">
        <v>0.18</v>
      </c>
      <c r="AC440" s="74">
        <v>0.25</v>
      </c>
      <c r="AD440" s="74">
        <v>0.02</v>
      </c>
      <c r="AE440" s="74">
        <v>1.4</v>
      </c>
      <c r="AF440" s="74">
        <v>2.2999999999999998</v>
      </c>
      <c r="AG440" s="74">
        <v>0.9</v>
      </c>
      <c r="AH440" s="74">
        <v>0.09</v>
      </c>
      <c r="AI440" s="74">
        <v>0</v>
      </c>
      <c r="AJ440" s="74">
        <v>10</v>
      </c>
      <c r="AK440" s="74">
        <v>47</v>
      </c>
      <c r="AL440" s="74">
        <v>0.55000000000000004</v>
      </c>
      <c r="AM440" s="74">
        <v>110</v>
      </c>
      <c r="AN440" s="74">
        <v>160</v>
      </c>
      <c r="AO440" s="74">
        <v>32</v>
      </c>
      <c r="AP440" s="74">
        <v>91</v>
      </c>
      <c r="AQ440" s="74">
        <v>19</v>
      </c>
      <c r="AR440" s="74">
        <v>1.2</v>
      </c>
      <c r="AS440" s="74">
        <v>0.7</v>
      </c>
      <c r="AT440" s="72"/>
      <c r="AU440" s="72">
        <v>0.2</v>
      </c>
      <c r="AV440" s="72"/>
    </row>
    <row r="441" spans="1:48" ht="15.6">
      <c r="A441" s="71">
        <v>573</v>
      </c>
      <c r="B441" s="72" t="s">
        <v>811</v>
      </c>
      <c r="C441" s="72" t="s">
        <v>223</v>
      </c>
      <c r="D441" s="72" t="s">
        <v>99</v>
      </c>
      <c r="E441" s="72" t="s">
        <v>810</v>
      </c>
      <c r="F441" s="74">
        <v>68</v>
      </c>
      <c r="G441" s="74">
        <v>284</v>
      </c>
      <c r="H441" s="74">
        <v>0.5</v>
      </c>
      <c r="I441" s="74">
        <v>0.1</v>
      </c>
      <c r="J441" s="74">
        <v>0.1</v>
      </c>
      <c r="K441" s="74">
        <v>0.2</v>
      </c>
      <c r="L441" s="74">
        <v>0.2</v>
      </c>
      <c r="M441" s="74">
        <v>0</v>
      </c>
      <c r="N441" s="74">
        <v>7</v>
      </c>
      <c r="O441" s="74">
        <v>1.4</v>
      </c>
      <c r="P441" s="74">
        <v>1.2</v>
      </c>
      <c r="Q441" s="74">
        <v>4.4000000000000004</v>
      </c>
      <c r="R441" s="74">
        <v>7</v>
      </c>
      <c r="S441" s="74">
        <v>5.3</v>
      </c>
      <c r="T441" s="74">
        <v>0</v>
      </c>
      <c r="U441" s="74">
        <v>0</v>
      </c>
      <c r="V441" s="74">
        <v>79.400000000000006</v>
      </c>
      <c r="W441" s="74">
        <v>0</v>
      </c>
      <c r="X441" s="74">
        <v>0</v>
      </c>
      <c r="Y441" s="74">
        <v>67</v>
      </c>
      <c r="Z441" s="74">
        <v>400</v>
      </c>
      <c r="AA441" s="74">
        <v>0</v>
      </c>
      <c r="AB441" s="74">
        <v>0.18</v>
      </c>
      <c r="AC441" s="74">
        <v>0.32</v>
      </c>
      <c r="AD441" s="74">
        <v>0.02</v>
      </c>
      <c r="AE441" s="74">
        <v>1.8</v>
      </c>
      <c r="AF441" s="74">
        <v>2.6</v>
      </c>
      <c r="AG441" s="74">
        <v>0.8</v>
      </c>
      <c r="AH441" s="74">
        <v>0.1</v>
      </c>
      <c r="AI441" s="74">
        <v>0</v>
      </c>
      <c r="AJ441" s="74">
        <v>14</v>
      </c>
      <c r="AK441" s="74">
        <v>58</v>
      </c>
      <c r="AL441" s="74">
        <v>0.8</v>
      </c>
      <c r="AM441" s="74">
        <v>11</v>
      </c>
      <c r="AN441" s="74">
        <v>210</v>
      </c>
      <c r="AO441" s="74">
        <v>32</v>
      </c>
      <c r="AP441" s="74">
        <v>96</v>
      </c>
      <c r="AQ441" s="74">
        <v>17</v>
      </c>
      <c r="AR441" s="74">
        <v>1.1000000000000001</v>
      </c>
      <c r="AS441" s="74">
        <v>0.9</v>
      </c>
      <c r="AT441" s="72"/>
      <c r="AU441" s="72"/>
      <c r="AV441" s="72"/>
    </row>
    <row r="442" spans="1:48" ht="15.6">
      <c r="A442" s="71">
        <v>570</v>
      </c>
      <c r="B442" s="72" t="s">
        <v>812</v>
      </c>
      <c r="C442" s="72" t="s">
        <v>223</v>
      </c>
      <c r="D442" s="72" t="s">
        <v>99</v>
      </c>
      <c r="E442" s="72" t="s">
        <v>810</v>
      </c>
      <c r="F442" s="74">
        <v>72</v>
      </c>
      <c r="G442" s="74">
        <v>304</v>
      </c>
      <c r="H442" s="74">
        <v>0.7</v>
      </c>
      <c r="I442" s="74">
        <v>0.1</v>
      </c>
      <c r="J442" s="74">
        <v>0.1</v>
      </c>
      <c r="K442" s="74">
        <v>0.3</v>
      </c>
      <c r="L442" s="74">
        <v>0.3</v>
      </c>
      <c r="M442" s="74">
        <v>0</v>
      </c>
      <c r="N442" s="74">
        <v>7.9</v>
      </c>
      <c r="O442" s="74">
        <v>1.6</v>
      </c>
      <c r="P442" s="74">
        <v>1.4</v>
      </c>
      <c r="Q442" s="74">
        <v>4.9000000000000004</v>
      </c>
      <c r="R442" s="74">
        <v>4.8</v>
      </c>
      <c r="S442" s="74">
        <v>6.2</v>
      </c>
      <c r="T442" s="74">
        <v>0.3</v>
      </c>
      <c r="U442" s="74">
        <v>0</v>
      </c>
      <c r="V442" s="74">
        <v>79.5</v>
      </c>
      <c r="W442" s="74">
        <v>0</v>
      </c>
      <c r="X442" s="74">
        <v>0</v>
      </c>
      <c r="Y442" s="74">
        <v>44</v>
      </c>
      <c r="Z442" s="74">
        <v>266</v>
      </c>
      <c r="AA442" s="74">
        <v>0</v>
      </c>
      <c r="AB442" s="74">
        <v>0.2</v>
      </c>
      <c r="AC442" s="74">
        <v>0.6</v>
      </c>
      <c r="AD442" s="74">
        <v>0.02</v>
      </c>
      <c r="AE442" s="74">
        <v>0.9</v>
      </c>
      <c r="AF442" s="74">
        <v>1.9</v>
      </c>
      <c r="AG442" s="74">
        <v>1</v>
      </c>
      <c r="AH442" s="74">
        <v>0.09</v>
      </c>
      <c r="AI442" s="74">
        <v>0</v>
      </c>
      <c r="AJ442" s="74">
        <v>13</v>
      </c>
      <c r="AK442" s="74">
        <v>38</v>
      </c>
      <c r="AL442" s="74">
        <v>0.66</v>
      </c>
      <c r="AM442" s="74">
        <v>110</v>
      </c>
      <c r="AN442" s="74">
        <v>330</v>
      </c>
      <c r="AO442" s="74">
        <v>37</v>
      </c>
      <c r="AP442" s="74">
        <v>68</v>
      </c>
      <c r="AQ442" s="74">
        <v>21</v>
      </c>
      <c r="AR442" s="74">
        <v>1.1000000000000001</v>
      </c>
      <c r="AS442" s="74">
        <v>0.4</v>
      </c>
      <c r="AT442" s="72"/>
      <c r="AU442" s="72">
        <v>0.2</v>
      </c>
      <c r="AV442" s="72"/>
    </row>
    <row r="443" spans="1:48" ht="15.6">
      <c r="A443" s="71">
        <v>569</v>
      </c>
      <c r="B443" s="72" t="s">
        <v>813</v>
      </c>
      <c r="C443" s="72" t="s">
        <v>223</v>
      </c>
      <c r="D443" s="72" t="s">
        <v>99</v>
      </c>
      <c r="E443" s="72" t="s">
        <v>810</v>
      </c>
      <c r="F443" s="74">
        <v>76</v>
      </c>
      <c r="G443" s="74">
        <v>319</v>
      </c>
      <c r="H443" s="74">
        <v>0.7</v>
      </c>
      <c r="I443" s="74">
        <v>0.1</v>
      </c>
      <c r="J443" s="74">
        <v>0.1</v>
      </c>
      <c r="K443" s="74">
        <v>0.3</v>
      </c>
      <c r="L443" s="74">
        <v>0.3</v>
      </c>
      <c r="M443" s="74">
        <v>0</v>
      </c>
      <c r="N443" s="74">
        <v>8.6</v>
      </c>
      <c r="O443" s="74">
        <v>1.8</v>
      </c>
      <c r="P443" s="74">
        <v>1.5</v>
      </c>
      <c r="Q443" s="74">
        <v>5.3</v>
      </c>
      <c r="R443" s="74">
        <v>4.7</v>
      </c>
      <c r="S443" s="74">
        <v>6.4</v>
      </c>
      <c r="T443" s="74">
        <v>0</v>
      </c>
      <c r="U443" s="74">
        <v>0</v>
      </c>
      <c r="V443" s="74">
        <v>78.599999999999994</v>
      </c>
      <c r="W443" s="74">
        <v>0</v>
      </c>
      <c r="X443" s="74">
        <v>0</v>
      </c>
      <c r="Y443" s="74">
        <v>48</v>
      </c>
      <c r="Z443" s="74">
        <v>290</v>
      </c>
      <c r="AA443" s="74">
        <v>0</v>
      </c>
      <c r="AB443" s="74">
        <v>0.2</v>
      </c>
      <c r="AC443" s="74">
        <v>0.74</v>
      </c>
      <c r="AD443" s="74">
        <v>0.02</v>
      </c>
      <c r="AE443" s="74">
        <v>1.1000000000000001</v>
      </c>
      <c r="AF443" s="74">
        <v>2.1</v>
      </c>
      <c r="AG443" s="74">
        <v>1</v>
      </c>
      <c r="AH443" s="74">
        <v>0.12</v>
      </c>
      <c r="AI443" s="74">
        <v>0</v>
      </c>
      <c r="AJ443" s="74">
        <v>20</v>
      </c>
      <c r="AK443" s="74">
        <v>62</v>
      </c>
      <c r="AL443" s="74">
        <v>0.92</v>
      </c>
      <c r="AM443" s="74">
        <v>11</v>
      </c>
      <c r="AN443" s="74">
        <v>360</v>
      </c>
      <c r="AO443" s="74">
        <v>36</v>
      </c>
      <c r="AP443" s="74">
        <v>130</v>
      </c>
      <c r="AQ443" s="74">
        <v>21</v>
      </c>
      <c r="AR443" s="74">
        <v>2</v>
      </c>
      <c r="AS443" s="74">
        <v>1</v>
      </c>
      <c r="AT443" s="72"/>
      <c r="AU443" s="72"/>
      <c r="AV443" s="72"/>
    </row>
    <row r="444" spans="1:48" ht="15.6">
      <c r="A444" s="71">
        <v>572</v>
      </c>
      <c r="B444" s="72" t="s">
        <v>814</v>
      </c>
      <c r="C444" s="72" t="s">
        <v>211</v>
      </c>
      <c r="D444" s="72" t="s">
        <v>815</v>
      </c>
      <c r="E444" s="72" t="s">
        <v>816</v>
      </c>
      <c r="F444" s="74">
        <v>30</v>
      </c>
      <c r="G444" s="74">
        <v>126</v>
      </c>
      <c r="H444" s="74">
        <v>0.2</v>
      </c>
      <c r="I444" s="74">
        <v>0</v>
      </c>
      <c r="J444" s="74">
        <v>0.1</v>
      </c>
      <c r="K444" s="74">
        <v>0.1</v>
      </c>
      <c r="L444" s="74">
        <v>0.1</v>
      </c>
      <c r="M444" s="74">
        <v>0</v>
      </c>
      <c r="N444" s="74">
        <v>3.5</v>
      </c>
      <c r="O444" s="74">
        <v>2.6</v>
      </c>
      <c r="P444" s="74">
        <v>0</v>
      </c>
      <c r="Q444" s="74">
        <v>0.9</v>
      </c>
      <c r="R444" s="74">
        <v>1.4</v>
      </c>
      <c r="S444" s="74">
        <v>2.8</v>
      </c>
      <c r="T444" s="74">
        <v>0.2</v>
      </c>
      <c r="U444" s="74">
        <v>0</v>
      </c>
      <c r="V444" s="74">
        <v>91.8</v>
      </c>
      <c r="W444" s="74">
        <v>0</v>
      </c>
      <c r="X444" s="74">
        <v>0</v>
      </c>
      <c r="Y444" s="74">
        <v>31</v>
      </c>
      <c r="Z444" s="74">
        <v>184</v>
      </c>
      <c r="AA444" s="74">
        <v>0</v>
      </c>
      <c r="AB444" s="74">
        <v>0.2</v>
      </c>
      <c r="AC444" s="74">
        <v>0.11</v>
      </c>
      <c r="AD444" s="74">
        <v>0.11</v>
      </c>
      <c r="AE444" s="74">
        <v>0.4</v>
      </c>
      <c r="AF444" s="74">
        <v>0.8</v>
      </c>
      <c r="AG444" s="74">
        <v>0.4</v>
      </c>
      <c r="AH444" s="74">
        <v>0.11</v>
      </c>
      <c r="AI444" s="74">
        <v>0</v>
      </c>
      <c r="AJ444" s="74">
        <v>19</v>
      </c>
      <c r="AK444" s="74">
        <v>4</v>
      </c>
      <c r="AL444" s="74">
        <v>0.4</v>
      </c>
      <c r="AM444" s="74">
        <v>99</v>
      </c>
      <c r="AN444" s="74">
        <v>130</v>
      </c>
      <c r="AO444" s="74">
        <v>41</v>
      </c>
      <c r="AP444" s="74">
        <v>36</v>
      </c>
      <c r="AQ444" s="74">
        <v>17</v>
      </c>
      <c r="AR444" s="74">
        <v>0.5</v>
      </c>
      <c r="AS444" s="74">
        <v>0.5</v>
      </c>
      <c r="AT444" s="72"/>
      <c r="AU444" s="72"/>
      <c r="AV444" s="72"/>
    </row>
    <row r="445" spans="1:48" ht="15.6">
      <c r="A445" s="71">
        <v>571</v>
      </c>
      <c r="B445" s="72" t="s">
        <v>817</v>
      </c>
      <c r="C445" s="72" t="s">
        <v>211</v>
      </c>
      <c r="D445" s="72" t="s">
        <v>815</v>
      </c>
      <c r="E445" s="72" t="s">
        <v>816</v>
      </c>
      <c r="F445" s="74">
        <v>33</v>
      </c>
      <c r="G445" s="74">
        <v>138</v>
      </c>
      <c r="H445" s="74">
        <v>0.2</v>
      </c>
      <c r="I445" s="74">
        <v>0</v>
      </c>
      <c r="J445" s="74">
        <v>0.1</v>
      </c>
      <c r="K445" s="74">
        <v>0.1</v>
      </c>
      <c r="L445" s="74">
        <v>0.1</v>
      </c>
      <c r="M445" s="74">
        <v>0</v>
      </c>
      <c r="N445" s="74">
        <v>3.9</v>
      </c>
      <c r="O445" s="74">
        <v>2.9</v>
      </c>
      <c r="P445" s="74">
        <v>0</v>
      </c>
      <c r="Q445" s="74">
        <v>1</v>
      </c>
      <c r="R445" s="74">
        <v>1.5</v>
      </c>
      <c r="S445" s="74">
        <v>3.1</v>
      </c>
      <c r="T445" s="74">
        <v>0</v>
      </c>
      <c r="U445" s="74">
        <v>0</v>
      </c>
      <c r="V445" s="74">
        <v>90.7</v>
      </c>
      <c r="W445" s="74">
        <v>0</v>
      </c>
      <c r="X445" s="74">
        <v>0</v>
      </c>
      <c r="Y445" s="74">
        <v>33</v>
      </c>
      <c r="Z445" s="74">
        <v>200</v>
      </c>
      <c r="AA445" s="74">
        <v>0</v>
      </c>
      <c r="AB445" s="74">
        <v>0.18</v>
      </c>
      <c r="AC445" s="74">
        <v>0.17</v>
      </c>
      <c r="AD445" s="74">
        <v>0.14000000000000001</v>
      </c>
      <c r="AE445" s="74">
        <v>0.5</v>
      </c>
      <c r="AF445" s="74">
        <v>1</v>
      </c>
      <c r="AG445" s="74">
        <v>0.5</v>
      </c>
      <c r="AH445" s="74">
        <v>0.16</v>
      </c>
      <c r="AI445" s="74">
        <v>0</v>
      </c>
      <c r="AJ445" s="74">
        <v>30</v>
      </c>
      <c r="AK445" s="74">
        <v>7</v>
      </c>
      <c r="AL445" s="74">
        <v>0.48</v>
      </c>
      <c r="AM445" s="74">
        <v>4</v>
      </c>
      <c r="AN445" s="74">
        <v>150</v>
      </c>
      <c r="AO445" s="74">
        <v>54</v>
      </c>
      <c r="AP445" s="74">
        <v>39</v>
      </c>
      <c r="AQ445" s="74">
        <v>25</v>
      </c>
      <c r="AR445" s="74">
        <v>0.7</v>
      </c>
      <c r="AS445" s="74">
        <v>0.6</v>
      </c>
      <c r="AT445" s="72"/>
      <c r="AU445" s="72"/>
      <c r="AV445" s="72"/>
    </row>
    <row r="446" spans="1:48" ht="15.6">
      <c r="A446" s="71">
        <v>834</v>
      </c>
      <c r="B446" s="72" t="s">
        <v>818</v>
      </c>
      <c r="C446" s="72" t="s">
        <v>218</v>
      </c>
      <c r="D446" s="72" t="s">
        <v>219</v>
      </c>
      <c r="E446" s="72" t="s">
        <v>220</v>
      </c>
      <c r="F446" s="74">
        <v>97</v>
      </c>
      <c r="G446" s="74">
        <v>410</v>
      </c>
      <c r="H446" s="74">
        <v>2.9</v>
      </c>
      <c r="I446" s="74">
        <v>0.7</v>
      </c>
      <c r="J446" s="74">
        <v>1.2</v>
      </c>
      <c r="K446" s="74">
        <v>0.5</v>
      </c>
      <c r="L446" s="74">
        <v>0</v>
      </c>
      <c r="M446" s="74">
        <v>0</v>
      </c>
      <c r="N446" s="74">
        <v>0</v>
      </c>
      <c r="O446" s="74">
        <v>0</v>
      </c>
      <c r="P446" s="74">
        <v>0</v>
      </c>
      <c r="Q446" s="74">
        <v>0</v>
      </c>
      <c r="R446" s="74">
        <v>0</v>
      </c>
      <c r="S446" s="74">
        <v>17.8</v>
      </c>
      <c r="T446" s="74">
        <v>0.2</v>
      </c>
      <c r="U446" s="74">
        <v>0</v>
      </c>
      <c r="V446" s="74">
        <v>77.5</v>
      </c>
      <c r="W446" s="74">
        <v>0</v>
      </c>
      <c r="X446" s="74">
        <v>45</v>
      </c>
      <c r="Y446" s="74">
        <v>0</v>
      </c>
      <c r="Z446" s="74">
        <v>0</v>
      </c>
      <c r="AA446" s="74">
        <v>1.3</v>
      </c>
      <c r="AB446" s="74">
        <v>0.09</v>
      </c>
      <c r="AC446" s="74">
        <v>0.11</v>
      </c>
      <c r="AD446" s="74">
        <v>0.04</v>
      </c>
      <c r="AE446" s="74">
        <v>4.0999999999999996</v>
      </c>
      <c r="AF446" s="74">
        <v>7.4</v>
      </c>
      <c r="AG446" s="74">
        <v>3.3</v>
      </c>
      <c r="AH446" s="74">
        <v>0.47</v>
      </c>
      <c r="AI446" s="74">
        <v>1.4</v>
      </c>
      <c r="AJ446" s="74">
        <v>0</v>
      </c>
      <c r="AK446" s="74">
        <v>14</v>
      </c>
      <c r="AL446" s="74">
        <v>1.3</v>
      </c>
      <c r="AM446" s="74">
        <v>72</v>
      </c>
      <c r="AN446" s="74">
        <v>390</v>
      </c>
      <c r="AO446" s="74">
        <v>5</v>
      </c>
      <c r="AP446" s="74">
        <v>260</v>
      </c>
      <c r="AQ446" s="74">
        <v>30</v>
      </c>
      <c r="AR446" s="74">
        <v>0.6</v>
      </c>
      <c r="AS446" s="74">
        <v>0.9</v>
      </c>
      <c r="AT446" s="72"/>
      <c r="AU446" s="72"/>
      <c r="AV446" s="72"/>
    </row>
    <row r="447" spans="1:48" ht="15.6">
      <c r="A447" s="71">
        <v>835</v>
      </c>
      <c r="B447" s="72" t="s">
        <v>819</v>
      </c>
      <c r="C447" s="72" t="s">
        <v>218</v>
      </c>
      <c r="D447" s="72" t="s">
        <v>219</v>
      </c>
      <c r="E447" s="72" t="s">
        <v>220</v>
      </c>
      <c r="F447" s="74">
        <v>116</v>
      </c>
      <c r="G447" s="74">
        <v>488</v>
      </c>
      <c r="H447" s="74">
        <v>3.4</v>
      </c>
      <c r="I447" s="74">
        <v>0.8</v>
      </c>
      <c r="J447" s="74">
        <v>1.4</v>
      </c>
      <c r="K447" s="74">
        <v>0.5</v>
      </c>
      <c r="L447" s="74">
        <v>0</v>
      </c>
      <c r="M447" s="74">
        <v>0</v>
      </c>
      <c r="N447" s="74">
        <v>0</v>
      </c>
      <c r="O447" s="74">
        <v>0</v>
      </c>
      <c r="P447" s="74">
        <v>0</v>
      </c>
      <c r="Q447" s="74">
        <v>0</v>
      </c>
      <c r="R447" s="74">
        <v>0</v>
      </c>
      <c r="S447" s="74">
        <v>21.3</v>
      </c>
      <c r="T447" s="74">
        <v>1</v>
      </c>
      <c r="U447" s="74">
        <v>0</v>
      </c>
      <c r="V447" s="74">
        <v>72.900000000000006</v>
      </c>
      <c r="W447" s="74">
        <v>0</v>
      </c>
      <c r="X447" s="74">
        <v>54</v>
      </c>
      <c r="Y447" s="74">
        <v>0</v>
      </c>
      <c r="Z447" s="74">
        <v>0</v>
      </c>
      <c r="AA447" s="74">
        <v>1.5</v>
      </c>
      <c r="AB447" s="74">
        <v>0.11</v>
      </c>
      <c r="AC447" s="74">
        <v>0.11</v>
      </c>
      <c r="AD447" s="74">
        <v>0.05</v>
      </c>
      <c r="AE447" s="74">
        <v>4.7</v>
      </c>
      <c r="AF447" s="74">
        <v>8.6999999999999993</v>
      </c>
      <c r="AG447" s="74">
        <v>4</v>
      </c>
      <c r="AH447" s="74">
        <v>0.47</v>
      </c>
      <c r="AI447" s="74">
        <v>1.4</v>
      </c>
      <c r="AJ447" s="74">
        <v>0</v>
      </c>
      <c r="AK447" s="74">
        <v>14</v>
      </c>
      <c r="AL447" s="74">
        <v>2.4</v>
      </c>
      <c r="AM447" s="74">
        <v>380</v>
      </c>
      <c r="AN447" s="74">
        <v>420</v>
      </c>
      <c r="AO447" s="74">
        <v>6</v>
      </c>
      <c r="AP447" s="74">
        <v>290</v>
      </c>
      <c r="AQ447" s="74">
        <v>34</v>
      </c>
      <c r="AR447" s="74">
        <v>0.7</v>
      </c>
      <c r="AS447" s="74">
        <v>1.1000000000000001</v>
      </c>
      <c r="AT447" s="72"/>
      <c r="AU447" s="72"/>
      <c r="AV447" s="72"/>
    </row>
    <row r="448" spans="1:48" ht="15.6">
      <c r="A448" s="71">
        <v>607</v>
      </c>
      <c r="B448" s="72" t="s">
        <v>820</v>
      </c>
      <c r="C448" s="72" t="s">
        <v>211</v>
      </c>
      <c r="D448" s="72" t="s">
        <v>263</v>
      </c>
      <c r="E448" s="72" t="s">
        <v>821</v>
      </c>
      <c r="F448" s="74">
        <v>20</v>
      </c>
      <c r="G448" s="74">
        <v>84</v>
      </c>
      <c r="H448" s="74">
        <v>0</v>
      </c>
      <c r="I448" s="74">
        <v>0</v>
      </c>
      <c r="J448" s="74">
        <v>0</v>
      </c>
      <c r="K448" s="74">
        <v>0</v>
      </c>
      <c r="L448" s="74">
        <v>0</v>
      </c>
      <c r="M448" s="74">
        <v>0</v>
      </c>
      <c r="N448" s="74">
        <v>2.2000000000000002</v>
      </c>
      <c r="O448" s="74">
        <v>2.1</v>
      </c>
      <c r="P448" s="74">
        <v>0</v>
      </c>
      <c r="Q448" s="74">
        <v>0.1</v>
      </c>
      <c r="R448" s="74">
        <v>1.2</v>
      </c>
      <c r="S448" s="74">
        <v>2.2000000000000002</v>
      </c>
      <c r="T448" s="74">
        <v>0.2</v>
      </c>
      <c r="U448" s="74">
        <v>0</v>
      </c>
      <c r="V448" s="74">
        <v>93.8</v>
      </c>
      <c r="W448" s="74">
        <v>0</v>
      </c>
      <c r="X448" s="74">
        <v>0</v>
      </c>
      <c r="Y448" s="74">
        <v>56</v>
      </c>
      <c r="Z448" s="74">
        <v>334</v>
      </c>
      <c r="AA448" s="74">
        <v>0</v>
      </c>
      <c r="AB448" s="74">
        <v>1.2</v>
      </c>
      <c r="AC448" s="74">
        <v>0.12</v>
      </c>
      <c r="AD448" s="74">
        <v>7.0000000000000007E-2</v>
      </c>
      <c r="AE448" s="74">
        <v>0.8</v>
      </c>
      <c r="AF448" s="74">
        <v>1.3</v>
      </c>
      <c r="AG448" s="74">
        <v>0.5</v>
      </c>
      <c r="AH448" s="74">
        <v>7.0000000000000007E-2</v>
      </c>
      <c r="AI448" s="74">
        <v>0</v>
      </c>
      <c r="AJ448" s="74">
        <v>8</v>
      </c>
      <c r="AK448" s="74">
        <v>155</v>
      </c>
      <c r="AL448" s="74">
        <v>0.6</v>
      </c>
      <c r="AM448" s="74">
        <v>98</v>
      </c>
      <c r="AN448" s="74">
        <v>220</v>
      </c>
      <c r="AO448" s="74">
        <v>21</v>
      </c>
      <c r="AP448" s="74">
        <v>47</v>
      </c>
      <c r="AQ448" s="74">
        <v>16</v>
      </c>
      <c r="AR448" s="74">
        <v>0.6</v>
      </c>
      <c r="AS448" s="74">
        <v>0.6</v>
      </c>
      <c r="AT448" s="72"/>
      <c r="AU448" s="72">
        <v>6.5</v>
      </c>
      <c r="AV448" s="72"/>
    </row>
    <row r="449" spans="1:48" ht="15.6">
      <c r="A449" s="71">
        <v>606</v>
      </c>
      <c r="B449" s="72" t="s">
        <v>822</v>
      </c>
      <c r="C449" s="72" t="s">
        <v>211</v>
      </c>
      <c r="D449" s="72" t="s">
        <v>263</v>
      </c>
      <c r="E449" s="72" t="s">
        <v>821</v>
      </c>
      <c r="F449" s="74">
        <v>22</v>
      </c>
      <c r="G449" s="74">
        <v>94</v>
      </c>
      <c r="H449" s="74">
        <v>0</v>
      </c>
      <c r="I449" s="74">
        <v>0</v>
      </c>
      <c r="J449" s="74">
        <v>0</v>
      </c>
      <c r="K449" s="74">
        <v>0</v>
      </c>
      <c r="L449" s="74">
        <v>0</v>
      </c>
      <c r="M449" s="74">
        <v>0</v>
      </c>
      <c r="N449" s="74">
        <v>2.7</v>
      </c>
      <c r="O449" s="74">
        <v>2.6</v>
      </c>
      <c r="P449" s="74">
        <v>0</v>
      </c>
      <c r="Q449" s="74">
        <v>0.1</v>
      </c>
      <c r="R449" s="74">
        <v>1.5</v>
      </c>
      <c r="S449" s="74">
        <v>2.1</v>
      </c>
      <c r="T449" s="74">
        <v>0</v>
      </c>
      <c r="U449" s="74">
        <v>0</v>
      </c>
      <c r="V449" s="74">
        <v>93.4</v>
      </c>
      <c r="W449" s="74">
        <v>0</v>
      </c>
      <c r="X449" s="74">
        <v>0</v>
      </c>
      <c r="Y449" s="74">
        <v>67</v>
      </c>
      <c r="Z449" s="74">
        <v>400</v>
      </c>
      <c r="AA449" s="74">
        <v>0</v>
      </c>
      <c r="AB449" s="74">
        <v>1.2</v>
      </c>
      <c r="AC449" s="74">
        <v>0.16</v>
      </c>
      <c r="AD449" s="74">
        <v>7.0000000000000007E-2</v>
      </c>
      <c r="AE449" s="74">
        <v>1</v>
      </c>
      <c r="AF449" s="74">
        <v>1.4</v>
      </c>
      <c r="AG449" s="74">
        <v>0.4</v>
      </c>
      <c r="AH449" s="74">
        <v>0.09</v>
      </c>
      <c r="AI449" s="74">
        <v>0</v>
      </c>
      <c r="AJ449" s="74">
        <v>10</v>
      </c>
      <c r="AK449" s="74">
        <v>175</v>
      </c>
      <c r="AL449" s="74">
        <v>0.8</v>
      </c>
      <c r="AM449" s="74">
        <v>2</v>
      </c>
      <c r="AN449" s="74">
        <v>260</v>
      </c>
      <c r="AO449" s="74">
        <v>23</v>
      </c>
      <c r="AP449" s="74">
        <v>68</v>
      </c>
      <c r="AQ449" s="74">
        <v>15</v>
      </c>
      <c r="AR449" s="74">
        <v>0.7</v>
      </c>
      <c r="AS449" s="74">
        <v>0.6</v>
      </c>
      <c r="AT449" s="72"/>
      <c r="AU449" s="72"/>
      <c r="AV449" s="72"/>
    </row>
    <row r="450" spans="1:48" ht="15.6">
      <c r="A450" s="71">
        <v>419</v>
      </c>
      <c r="B450" s="72" t="s">
        <v>823</v>
      </c>
      <c r="C450" s="72" t="s">
        <v>325</v>
      </c>
      <c r="D450" s="72" t="s">
        <v>824</v>
      </c>
      <c r="E450" s="72" t="s">
        <v>825</v>
      </c>
      <c r="F450" s="74">
        <v>102</v>
      </c>
      <c r="G450" s="74">
        <v>430</v>
      </c>
      <c r="H450" s="74">
        <v>0.6</v>
      </c>
      <c r="I450" s="74">
        <v>0.1</v>
      </c>
      <c r="J450" s="74">
        <v>0.1</v>
      </c>
      <c r="K450" s="74">
        <v>0.3</v>
      </c>
      <c r="L450" s="74">
        <v>0.3</v>
      </c>
      <c r="M450" s="74">
        <v>0</v>
      </c>
      <c r="N450" s="74">
        <v>19.899999999999999</v>
      </c>
      <c r="O450" s="74">
        <v>0.9</v>
      </c>
      <c r="P450" s="74">
        <v>0</v>
      </c>
      <c r="Q450" s="74">
        <v>19</v>
      </c>
      <c r="R450" s="74">
        <v>1.5</v>
      </c>
      <c r="S450" s="74">
        <v>3.4</v>
      </c>
      <c r="T450" s="74">
        <v>0.6</v>
      </c>
      <c r="U450" s="74">
        <v>0</v>
      </c>
      <c r="V450" s="74">
        <v>75.400000000000006</v>
      </c>
      <c r="W450" s="74">
        <v>0</v>
      </c>
      <c r="X450" s="74">
        <v>0</v>
      </c>
      <c r="Y450" s="74">
        <v>0</v>
      </c>
      <c r="Z450" s="74">
        <v>0</v>
      </c>
      <c r="AA450" s="74">
        <v>0</v>
      </c>
      <c r="AB450" s="74">
        <v>0</v>
      </c>
      <c r="AC450" s="74">
        <v>0.04</v>
      </c>
      <c r="AD450" s="74">
        <v>0.01</v>
      </c>
      <c r="AE450" s="74">
        <v>0.5</v>
      </c>
      <c r="AF450" s="74">
        <v>1.2</v>
      </c>
      <c r="AG450" s="74">
        <v>0.7</v>
      </c>
      <c r="AH450" s="74">
        <v>0.03</v>
      </c>
      <c r="AI450" s="74">
        <v>0</v>
      </c>
      <c r="AJ450" s="74">
        <v>0</v>
      </c>
      <c r="AK450" s="74">
        <v>7</v>
      </c>
      <c r="AL450" s="74">
        <v>0.5</v>
      </c>
      <c r="AM450" s="74">
        <v>240</v>
      </c>
      <c r="AN450" s="74">
        <v>31</v>
      </c>
      <c r="AO450" s="74">
        <v>9</v>
      </c>
      <c r="AP450" s="74">
        <v>45</v>
      </c>
      <c r="AQ450" s="74">
        <v>7</v>
      </c>
      <c r="AR450" s="74">
        <v>0.5</v>
      </c>
      <c r="AS450" s="74">
        <v>0.3</v>
      </c>
      <c r="AT450" s="72"/>
      <c r="AU450" s="72">
        <v>1</v>
      </c>
      <c r="AV450" s="72"/>
    </row>
    <row r="451" spans="1:48" ht="15.6">
      <c r="A451" s="71">
        <v>417</v>
      </c>
      <c r="B451" s="72" t="s">
        <v>826</v>
      </c>
      <c r="C451" s="72" t="s">
        <v>325</v>
      </c>
      <c r="D451" s="72" t="s">
        <v>824</v>
      </c>
      <c r="E451" s="72" t="s">
        <v>825</v>
      </c>
      <c r="F451" s="74">
        <v>360</v>
      </c>
      <c r="G451" s="74">
        <v>1530</v>
      </c>
      <c r="H451" s="74">
        <v>1.9</v>
      </c>
      <c r="I451" s="74">
        <v>0.4</v>
      </c>
      <c r="J451" s="74">
        <v>0.3</v>
      </c>
      <c r="K451" s="74">
        <v>1.1000000000000001</v>
      </c>
      <c r="L451" s="74">
        <v>1</v>
      </c>
      <c r="M451" s="74">
        <v>0</v>
      </c>
      <c r="N451" s="74">
        <v>71.099999999999994</v>
      </c>
      <c r="O451" s="74">
        <v>3.1</v>
      </c>
      <c r="P451" s="74">
        <v>0</v>
      </c>
      <c r="Q451" s="74">
        <v>68</v>
      </c>
      <c r="R451" s="74">
        <v>5.0999999999999996</v>
      </c>
      <c r="S451" s="74">
        <v>12.1</v>
      </c>
      <c r="T451" s="74">
        <v>0</v>
      </c>
      <c r="U451" s="74">
        <v>0</v>
      </c>
      <c r="V451" s="74">
        <v>9.3000000000000007</v>
      </c>
      <c r="W451" s="74">
        <v>0</v>
      </c>
      <c r="X451" s="74">
        <v>0</v>
      </c>
      <c r="Y451" s="74">
        <v>0</v>
      </c>
      <c r="Z451" s="74">
        <v>0</v>
      </c>
      <c r="AA451" s="74">
        <v>0</v>
      </c>
      <c r="AB451" s="74">
        <v>0</v>
      </c>
      <c r="AC451" s="74">
        <v>0.24</v>
      </c>
      <c r="AD451" s="74">
        <v>0.03</v>
      </c>
      <c r="AE451" s="74">
        <v>2.2999999999999998</v>
      </c>
      <c r="AF451" s="74">
        <v>4.8</v>
      </c>
      <c r="AG451" s="74">
        <v>2.5</v>
      </c>
      <c r="AH451" s="74">
        <v>0.17</v>
      </c>
      <c r="AI451" s="74">
        <v>0</v>
      </c>
      <c r="AJ451" s="74">
        <v>0</v>
      </c>
      <c r="AK451" s="74">
        <v>34</v>
      </c>
      <c r="AL451" s="74">
        <v>0.5</v>
      </c>
      <c r="AM451" s="74">
        <v>5</v>
      </c>
      <c r="AN451" s="74">
        <v>160</v>
      </c>
      <c r="AO451" s="74">
        <v>22</v>
      </c>
      <c r="AP451" s="74">
        <v>170</v>
      </c>
      <c r="AQ451" s="74">
        <v>35</v>
      </c>
      <c r="AR451" s="74">
        <v>2.1</v>
      </c>
      <c r="AS451" s="74">
        <v>1</v>
      </c>
      <c r="AT451" s="72"/>
      <c r="AU451" s="72"/>
      <c r="AV451" s="72"/>
    </row>
    <row r="452" spans="1:48" ht="15.6">
      <c r="A452" s="71">
        <v>420</v>
      </c>
      <c r="B452" s="72" t="s">
        <v>827</v>
      </c>
      <c r="C452" s="72" t="s">
        <v>232</v>
      </c>
      <c r="D452" s="72" t="s">
        <v>233</v>
      </c>
      <c r="E452" s="72" t="s">
        <v>323</v>
      </c>
      <c r="F452" s="74">
        <v>121</v>
      </c>
      <c r="G452" s="74">
        <v>509</v>
      </c>
      <c r="H452" s="74">
        <v>3.9</v>
      </c>
      <c r="I452" s="74">
        <v>0.6</v>
      </c>
      <c r="J452" s="74">
        <v>2.8</v>
      </c>
      <c r="K452" s="74">
        <v>0.5</v>
      </c>
      <c r="L452" s="74">
        <v>0.47899999999999998</v>
      </c>
      <c r="M452" s="74">
        <v>0</v>
      </c>
      <c r="N452" s="74">
        <v>17.600000000000001</v>
      </c>
      <c r="O452" s="74">
        <v>1.9</v>
      </c>
      <c r="P452" s="74">
        <v>0.1</v>
      </c>
      <c r="Q452" s="74">
        <v>15.5</v>
      </c>
      <c r="R452" s="74">
        <v>1.8</v>
      </c>
      <c r="S452" s="74">
        <v>3</v>
      </c>
      <c r="T452" s="74">
        <v>0.6</v>
      </c>
      <c r="U452" s="74">
        <v>0</v>
      </c>
      <c r="V452" s="74">
        <v>72.8</v>
      </c>
      <c r="W452" s="74">
        <v>0</v>
      </c>
      <c r="X452" s="74">
        <v>0</v>
      </c>
      <c r="Y452" s="74">
        <v>118</v>
      </c>
      <c r="Z452" s="74">
        <v>708</v>
      </c>
      <c r="AA452" s="74">
        <v>0</v>
      </c>
      <c r="AB452" s="74">
        <v>0.73</v>
      </c>
      <c r="AC452" s="74">
        <v>7.0000000000000007E-2</v>
      </c>
      <c r="AD452" s="74">
        <v>0.01</v>
      </c>
      <c r="AE452" s="74">
        <v>0.74</v>
      </c>
      <c r="AF452" s="74">
        <v>1.38</v>
      </c>
      <c r="AG452" s="74">
        <v>0.61</v>
      </c>
      <c r="AH452" s="74">
        <v>0.08</v>
      </c>
      <c r="AI452" s="74">
        <v>0</v>
      </c>
      <c r="AJ452" s="74">
        <v>3.1</v>
      </c>
      <c r="AK452" s="74">
        <v>12</v>
      </c>
      <c r="AL452" s="74">
        <v>0.89500000000000002</v>
      </c>
      <c r="AM452" s="74">
        <v>240</v>
      </c>
      <c r="AN452" s="74">
        <v>130</v>
      </c>
      <c r="AO452" s="74">
        <v>15</v>
      </c>
      <c r="AP452" s="74">
        <v>48</v>
      </c>
      <c r="AQ452" s="74">
        <v>13</v>
      </c>
      <c r="AR452" s="74">
        <v>0.7</v>
      </c>
      <c r="AS452" s="74">
        <v>0.3</v>
      </c>
      <c r="AT452" s="72"/>
      <c r="AU452" s="72"/>
      <c r="AV452" s="72"/>
    </row>
    <row r="453" spans="1:48" ht="15.6">
      <c r="A453" s="71">
        <v>421</v>
      </c>
      <c r="B453" s="72" t="s">
        <v>828</v>
      </c>
      <c r="C453" s="72" t="s">
        <v>232</v>
      </c>
      <c r="D453" s="72" t="s">
        <v>233</v>
      </c>
      <c r="E453" s="72" t="s">
        <v>323</v>
      </c>
      <c r="F453" s="74">
        <v>115</v>
      </c>
      <c r="G453" s="74">
        <v>483</v>
      </c>
      <c r="H453" s="74">
        <v>3.2</v>
      </c>
      <c r="I453" s="74">
        <v>1.5</v>
      </c>
      <c r="J453" s="74">
        <v>0.7</v>
      </c>
      <c r="K453" s="74">
        <v>1.1000000000000001</v>
      </c>
      <c r="L453" s="74">
        <v>0.95399999999999996</v>
      </c>
      <c r="M453" s="74">
        <v>0</v>
      </c>
      <c r="N453" s="74">
        <v>17.600000000000001</v>
      </c>
      <c r="O453" s="74">
        <v>1.9</v>
      </c>
      <c r="P453" s="74">
        <v>0.1</v>
      </c>
      <c r="Q453" s="74">
        <v>15.5</v>
      </c>
      <c r="R453" s="74">
        <v>1.8</v>
      </c>
      <c r="S453" s="74">
        <v>3</v>
      </c>
      <c r="T453" s="74">
        <v>0.7</v>
      </c>
      <c r="U453" s="74">
        <v>0</v>
      </c>
      <c r="V453" s="74">
        <v>73.400000000000006</v>
      </c>
      <c r="W453" s="74">
        <v>0</v>
      </c>
      <c r="X453" s="74">
        <v>0</v>
      </c>
      <c r="Y453" s="74">
        <v>139</v>
      </c>
      <c r="Z453" s="74">
        <v>722</v>
      </c>
      <c r="AA453" s="74">
        <v>0</v>
      </c>
      <c r="AB453" s="74">
        <v>0.26</v>
      </c>
      <c r="AC453" s="74">
        <v>7.0000000000000007E-2</v>
      </c>
      <c r="AD453" s="74">
        <v>0.01</v>
      </c>
      <c r="AE453" s="74">
        <v>0.74</v>
      </c>
      <c r="AF453" s="74">
        <v>1.38</v>
      </c>
      <c r="AG453" s="74">
        <v>0.61</v>
      </c>
      <c r="AH453" s="74">
        <v>0.08</v>
      </c>
      <c r="AI453" s="74">
        <v>0</v>
      </c>
      <c r="AJ453" s="74">
        <v>3.1</v>
      </c>
      <c r="AK453" s="74">
        <v>12</v>
      </c>
      <c r="AL453" s="74">
        <v>1.01</v>
      </c>
      <c r="AM453" s="74">
        <v>280</v>
      </c>
      <c r="AN453" s="74">
        <v>130</v>
      </c>
      <c r="AO453" s="74">
        <v>15</v>
      </c>
      <c r="AP453" s="74">
        <v>49</v>
      </c>
      <c r="AQ453" s="74">
        <v>13</v>
      </c>
      <c r="AR453" s="74">
        <v>0.7</v>
      </c>
      <c r="AS453" s="74">
        <v>0.3</v>
      </c>
      <c r="AT453" s="72"/>
      <c r="AU453" s="72"/>
      <c r="AV453" s="72"/>
    </row>
    <row r="454" spans="1:48" ht="15.6">
      <c r="A454" s="71">
        <v>1144</v>
      </c>
      <c r="B454" s="72" t="s">
        <v>829</v>
      </c>
      <c r="C454" s="72" t="s">
        <v>275</v>
      </c>
      <c r="D454" s="72" t="s">
        <v>443</v>
      </c>
      <c r="E454" s="72" t="s">
        <v>444</v>
      </c>
      <c r="F454" s="74">
        <v>285</v>
      </c>
      <c r="G454" s="74">
        <v>1180</v>
      </c>
      <c r="H454" s="74">
        <v>24.8</v>
      </c>
      <c r="I454" s="74">
        <v>8.4</v>
      </c>
      <c r="J454" s="74">
        <v>9</v>
      </c>
      <c r="K454" s="74">
        <v>3.8</v>
      </c>
      <c r="L454" s="74">
        <v>3.25</v>
      </c>
      <c r="M454" s="74">
        <v>0.1</v>
      </c>
      <c r="N454" s="74">
        <v>1.3</v>
      </c>
      <c r="O454" s="74">
        <v>1.2</v>
      </c>
      <c r="P454" s="74">
        <v>0</v>
      </c>
      <c r="Q454" s="74">
        <v>0.1</v>
      </c>
      <c r="R454" s="74">
        <v>1</v>
      </c>
      <c r="S454" s="74">
        <v>13.6</v>
      </c>
      <c r="T454" s="74">
        <v>1.1000000000000001</v>
      </c>
      <c r="U454" s="74">
        <v>0</v>
      </c>
      <c r="V454" s="74">
        <v>56.9</v>
      </c>
      <c r="W454" s="74">
        <v>0.2</v>
      </c>
      <c r="X454" s="74">
        <v>58</v>
      </c>
      <c r="Y454" s="74">
        <v>91</v>
      </c>
      <c r="Z454" s="74">
        <v>543</v>
      </c>
      <c r="AA454" s="74">
        <v>0.5</v>
      </c>
      <c r="AB454" s="74">
        <v>0.44</v>
      </c>
      <c r="AC454" s="74">
        <v>0.5</v>
      </c>
      <c r="AD454" s="74">
        <v>0.18</v>
      </c>
      <c r="AE454" s="74">
        <v>5</v>
      </c>
      <c r="AF454" s="74">
        <v>7.74</v>
      </c>
      <c r="AG454" s="74">
        <v>2.67</v>
      </c>
      <c r="AH454" s="74">
        <v>0.41</v>
      </c>
      <c r="AI454" s="74">
        <v>0.87</v>
      </c>
      <c r="AJ454" s="74">
        <v>40.5</v>
      </c>
      <c r="AK454" s="74">
        <v>13</v>
      </c>
      <c r="AL454" s="74">
        <v>2.08</v>
      </c>
      <c r="AM454" s="74">
        <v>470</v>
      </c>
      <c r="AN454" s="74">
        <v>270</v>
      </c>
      <c r="AO454" s="74">
        <v>16</v>
      </c>
      <c r="AP454" s="74">
        <v>150</v>
      </c>
      <c r="AQ454" s="74">
        <v>24</v>
      </c>
      <c r="AR454" s="74">
        <v>1.2</v>
      </c>
      <c r="AS454" s="74">
        <v>1.5</v>
      </c>
      <c r="AT454" s="72"/>
      <c r="AU454" s="72"/>
      <c r="AV454" s="72"/>
    </row>
    <row r="455" spans="1:48" ht="15.6">
      <c r="A455" s="71">
        <v>1134</v>
      </c>
      <c r="B455" s="72" t="s">
        <v>830</v>
      </c>
      <c r="C455" s="72" t="s">
        <v>275</v>
      </c>
      <c r="D455" s="72" t="s">
        <v>443</v>
      </c>
      <c r="E455" s="72" t="s">
        <v>444</v>
      </c>
      <c r="F455" s="74">
        <v>213</v>
      </c>
      <c r="G455" s="74">
        <v>889</v>
      </c>
      <c r="H455" s="74">
        <v>12.8</v>
      </c>
      <c r="I455" s="74">
        <v>4.9000000000000004</v>
      </c>
      <c r="J455" s="74">
        <v>5.7</v>
      </c>
      <c r="K455" s="74">
        <v>0.5</v>
      </c>
      <c r="L455" s="74">
        <v>0.376</v>
      </c>
      <c r="M455" s="74">
        <v>0.6</v>
      </c>
      <c r="N455" s="74">
        <v>0.8</v>
      </c>
      <c r="O455" s="74">
        <v>0.1</v>
      </c>
      <c r="P455" s="74">
        <v>0</v>
      </c>
      <c r="Q455" s="74">
        <v>0.7</v>
      </c>
      <c r="R455" s="74">
        <v>0.3</v>
      </c>
      <c r="S455" s="74">
        <v>23.5</v>
      </c>
      <c r="T455" s="74">
        <v>0.2</v>
      </c>
      <c r="U455" s="74">
        <v>0</v>
      </c>
      <c r="V455" s="74">
        <v>60.4</v>
      </c>
      <c r="W455" s="74">
        <v>0</v>
      </c>
      <c r="X455" s="74">
        <v>73</v>
      </c>
      <c r="Y455" s="74">
        <v>0</v>
      </c>
      <c r="Z455" s="74">
        <v>0</v>
      </c>
      <c r="AA455" s="74">
        <v>0.5</v>
      </c>
      <c r="AB455" s="74">
        <v>0.05</v>
      </c>
      <c r="AC455" s="74">
        <v>0.11</v>
      </c>
      <c r="AD455" s="74">
        <v>0.18</v>
      </c>
      <c r="AE455" s="74">
        <v>4.2</v>
      </c>
      <c r="AF455" s="74">
        <v>9.18</v>
      </c>
      <c r="AG455" s="74">
        <v>4.96</v>
      </c>
      <c r="AH455" s="74">
        <v>0.54</v>
      </c>
      <c r="AI455" s="74">
        <v>2.4</v>
      </c>
      <c r="AJ455" s="74">
        <v>0.8</v>
      </c>
      <c r="AK455" s="74">
        <v>29</v>
      </c>
      <c r="AL455" s="74">
        <v>0.90600000000000003</v>
      </c>
      <c r="AM455" s="74">
        <v>81</v>
      </c>
      <c r="AN455" s="74">
        <v>430</v>
      </c>
      <c r="AO455" s="74">
        <v>19</v>
      </c>
      <c r="AP455" s="74">
        <v>270</v>
      </c>
      <c r="AQ455" s="74">
        <v>28</v>
      </c>
      <c r="AR455" s="74">
        <v>2.2999999999999998</v>
      </c>
      <c r="AS455" s="74">
        <v>4.3</v>
      </c>
      <c r="AT455" s="72"/>
      <c r="AU455" s="72"/>
      <c r="AV455" s="72"/>
    </row>
    <row r="456" spans="1:48" ht="15.6">
      <c r="A456" s="71">
        <v>608</v>
      </c>
      <c r="B456" s="72" t="s">
        <v>831</v>
      </c>
      <c r="C456" s="72" t="s">
        <v>211</v>
      </c>
      <c r="D456" s="72" t="s">
        <v>229</v>
      </c>
      <c r="E456" s="72" t="s">
        <v>230</v>
      </c>
      <c r="F456" s="74">
        <v>27</v>
      </c>
      <c r="G456" s="74">
        <v>112</v>
      </c>
      <c r="H456" s="74">
        <v>0.9</v>
      </c>
      <c r="I456" s="74">
        <v>0.1</v>
      </c>
      <c r="J456" s="74">
        <v>0</v>
      </c>
      <c r="K456" s="74">
        <v>0.4</v>
      </c>
      <c r="L456" s="74">
        <v>0.1</v>
      </c>
      <c r="M456" s="74">
        <v>0</v>
      </c>
      <c r="N456" s="74">
        <v>0.8</v>
      </c>
      <c r="O456" s="74">
        <v>0.7</v>
      </c>
      <c r="P456" s="74">
        <v>0</v>
      </c>
      <c r="Q456" s="74">
        <v>0.1</v>
      </c>
      <c r="R456" s="74">
        <v>2.6</v>
      </c>
      <c r="S456" s="74">
        <v>2.6</v>
      </c>
      <c r="T456" s="74">
        <v>0.4</v>
      </c>
      <c r="U456" s="74">
        <v>0</v>
      </c>
      <c r="V456" s="74">
        <v>91.8</v>
      </c>
      <c r="W456" s="74">
        <v>0</v>
      </c>
      <c r="X456" s="74">
        <v>0</v>
      </c>
      <c r="Y456" s="74">
        <v>550</v>
      </c>
      <c r="Z456" s="74">
        <v>3300</v>
      </c>
      <c r="AA456" s="74">
        <v>0</v>
      </c>
      <c r="AB456" s="74">
        <v>1.7</v>
      </c>
      <c r="AC456" s="74">
        <v>7.0000000000000007E-2</v>
      </c>
      <c r="AD456" s="74">
        <v>0.18</v>
      </c>
      <c r="AE456" s="74">
        <v>0.4</v>
      </c>
      <c r="AF456" s="74">
        <v>1.1000000000000001</v>
      </c>
      <c r="AG456" s="74">
        <v>0.7</v>
      </c>
      <c r="AH456" s="74">
        <v>0.17</v>
      </c>
      <c r="AI456" s="74">
        <v>0</v>
      </c>
      <c r="AJ456" s="74">
        <v>35</v>
      </c>
      <c r="AK456" s="74">
        <v>150</v>
      </c>
      <c r="AL456" s="74">
        <v>1.3</v>
      </c>
      <c r="AM456" s="74">
        <v>170</v>
      </c>
      <c r="AN456" s="74">
        <v>470</v>
      </c>
      <c r="AO456" s="74">
        <v>100</v>
      </c>
      <c r="AP456" s="74">
        <v>45</v>
      </c>
      <c r="AQ456" s="74">
        <v>54</v>
      </c>
      <c r="AR456" s="74">
        <v>2.4</v>
      </c>
      <c r="AS456" s="74">
        <v>0.9</v>
      </c>
      <c r="AT456" s="72"/>
      <c r="AU456" s="72"/>
      <c r="AV456" s="72"/>
    </row>
    <row r="457" spans="1:48" ht="15.6">
      <c r="A457" s="71">
        <v>1200</v>
      </c>
      <c r="B457" s="72" t="s">
        <v>832</v>
      </c>
      <c r="C457" s="72" t="s">
        <v>211</v>
      </c>
      <c r="D457" s="72" t="s">
        <v>260</v>
      </c>
      <c r="E457" s="72" t="s">
        <v>261</v>
      </c>
      <c r="F457" s="74">
        <v>55</v>
      </c>
      <c r="G457" s="74">
        <v>229</v>
      </c>
      <c r="H457" s="74">
        <v>1.1000000000000001</v>
      </c>
      <c r="I457" s="74">
        <v>0.4</v>
      </c>
      <c r="J457" s="74">
        <v>0.4</v>
      </c>
      <c r="K457" s="74">
        <v>0.3</v>
      </c>
      <c r="L457" s="74">
        <v>0.27</v>
      </c>
      <c r="M457" s="74">
        <v>0</v>
      </c>
      <c r="N457" s="74">
        <v>6.3</v>
      </c>
      <c r="O457" s="74">
        <v>6.3</v>
      </c>
      <c r="P457" s="74">
        <v>0</v>
      </c>
      <c r="Q457" s="74">
        <v>0</v>
      </c>
      <c r="R457" s="74">
        <v>2.9</v>
      </c>
      <c r="S457" s="74">
        <v>3.4</v>
      </c>
      <c r="T457" s="74">
        <v>0</v>
      </c>
      <c r="U457" s="74">
        <v>0</v>
      </c>
      <c r="V457" s="74">
        <v>86.3</v>
      </c>
      <c r="W457" s="74">
        <v>0</v>
      </c>
      <c r="X457" s="74">
        <v>0</v>
      </c>
      <c r="Y457" s="74">
        <v>63</v>
      </c>
      <c r="Z457" s="74">
        <v>375</v>
      </c>
      <c r="AA457" s="74">
        <v>0</v>
      </c>
      <c r="AB457" s="74">
        <v>0.5</v>
      </c>
      <c r="AC457" s="74">
        <v>0.15</v>
      </c>
      <c r="AD457" s="74">
        <v>0.3</v>
      </c>
      <c r="AE457" s="74">
        <v>1.2</v>
      </c>
      <c r="AF457" s="74">
        <v>1.4</v>
      </c>
      <c r="AG457" s="74">
        <v>0.2</v>
      </c>
      <c r="AH457" s="74">
        <v>0</v>
      </c>
      <c r="AI457" s="74">
        <v>0</v>
      </c>
      <c r="AJ457" s="74">
        <v>2</v>
      </c>
      <c r="AK457" s="74">
        <v>0</v>
      </c>
      <c r="AL457" s="74">
        <v>2</v>
      </c>
      <c r="AM457" s="74">
        <v>9</v>
      </c>
      <c r="AN457" s="74">
        <v>450</v>
      </c>
      <c r="AO457" s="74">
        <v>170</v>
      </c>
      <c r="AP457" s="74">
        <v>46</v>
      </c>
      <c r="AQ457" s="74">
        <v>51</v>
      </c>
      <c r="AR457" s="74">
        <v>29</v>
      </c>
      <c r="AS457" s="74">
        <v>0.6</v>
      </c>
      <c r="AT457" s="72"/>
      <c r="AU457" s="72"/>
      <c r="AV457" s="72"/>
    </row>
    <row r="458" spans="1:48" ht="15.6">
      <c r="A458" s="71">
        <v>1201</v>
      </c>
      <c r="B458" s="72" t="s">
        <v>833</v>
      </c>
      <c r="C458" s="72" t="s">
        <v>223</v>
      </c>
      <c r="D458" s="72" t="s">
        <v>224</v>
      </c>
      <c r="E458" s="72" t="s">
        <v>270</v>
      </c>
      <c r="F458" s="74">
        <v>363</v>
      </c>
      <c r="G458" s="74">
        <v>1530</v>
      </c>
      <c r="H458" s="74">
        <v>7.2</v>
      </c>
      <c r="I458" s="74">
        <v>2.4</v>
      </c>
      <c r="J458" s="74">
        <v>2.4</v>
      </c>
      <c r="K458" s="74">
        <v>2.4</v>
      </c>
      <c r="L458" s="74">
        <v>2.2999999999999998</v>
      </c>
      <c r="M458" s="74">
        <v>0</v>
      </c>
      <c r="N458" s="74">
        <v>42.8</v>
      </c>
      <c r="O458" s="74">
        <v>42.8</v>
      </c>
      <c r="P458" s="74">
        <v>0</v>
      </c>
      <c r="Q458" s="74">
        <v>0</v>
      </c>
      <c r="R458" s="74">
        <v>18.100000000000001</v>
      </c>
      <c r="S458" s="74">
        <v>22.8</v>
      </c>
      <c r="T458" s="74">
        <v>0.2</v>
      </c>
      <c r="U458" s="74">
        <v>0</v>
      </c>
      <c r="V458" s="74">
        <v>7.7</v>
      </c>
      <c r="W458" s="74">
        <v>0</v>
      </c>
      <c r="X458" s="74">
        <v>0</v>
      </c>
      <c r="Y458" s="74">
        <v>420</v>
      </c>
      <c r="Z458" s="74">
        <v>2520</v>
      </c>
      <c r="AA458" s="74">
        <v>0</v>
      </c>
      <c r="AB458" s="74">
        <v>0.7</v>
      </c>
      <c r="AC458" s="74">
        <v>0.25</v>
      </c>
      <c r="AD458" s="74">
        <v>0.3</v>
      </c>
      <c r="AE458" s="74">
        <v>8.9</v>
      </c>
      <c r="AF458" s="74">
        <v>11.4</v>
      </c>
      <c r="AG458" s="74">
        <v>2.5</v>
      </c>
      <c r="AH458" s="74">
        <v>0</v>
      </c>
      <c r="AI458" s="74">
        <v>0</v>
      </c>
      <c r="AJ458" s="74">
        <v>0</v>
      </c>
      <c r="AK458" s="74">
        <v>0</v>
      </c>
      <c r="AL458" s="74">
        <v>4.92</v>
      </c>
      <c r="AM458" s="74">
        <v>62</v>
      </c>
      <c r="AN458" s="74">
        <v>3020</v>
      </c>
      <c r="AO458" s="74">
        <v>1140</v>
      </c>
      <c r="AP458" s="74">
        <v>310</v>
      </c>
      <c r="AQ458" s="74">
        <v>350</v>
      </c>
      <c r="AR458" s="74">
        <v>32</v>
      </c>
      <c r="AS458" s="74">
        <v>3.9</v>
      </c>
      <c r="AT458" s="72"/>
      <c r="AU458" s="72"/>
      <c r="AV458" s="72"/>
    </row>
    <row r="459" spans="1:48" ht="15.6">
      <c r="A459" s="71">
        <v>2120000015</v>
      </c>
      <c r="B459" s="72" t="s">
        <v>834</v>
      </c>
      <c r="C459" s="72" t="s">
        <v>218</v>
      </c>
      <c r="D459" s="72" t="s">
        <v>219</v>
      </c>
      <c r="E459" s="72" t="s">
        <v>220</v>
      </c>
      <c r="F459" s="74">
        <v>82</v>
      </c>
      <c r="G459" s="74">
        <v>347</v>
      </c>
      <c r="H459" s="74">
        <v>0.6</v>
      </c>
      <c r="I459" s="74">
        <v>0.1</v>
      </c>
      <c r="J459" s="74">
        <v>0.1</v>
      </c>
      <c r="K459" s="74">
        <v>0.2</v>
      </c>
      <c r="L459" s="74">
        <v>0</v>
      </c>
      <c r="M459" s="74">
        <v>0</v>
      </c>
      <c r="N459" s="74">
        <v>0.1</v>
      </c>
      <c r="O459" s="74">
        <v>0</v>
      </c>
      <c r="P459" s="74">
        <v>0</v>
      </c>
      <c r="Q459" s="74">
        <v>0</v>
      </c>
      <c r="R459" s="74">
        <v>0</v>
      </c>
      <c r="S459" s="74">
        <v>19</v>
      </c>
      <c r="T459" s="74">
        <v>0.2</v>
      </c>
      <c r="U459" s="74">
        <v>0</v>
      </c>
      <c r="V459" s="74">
        <v>78.8</v>
      </c>
      <c r="W459" s="74">
        <v>0</v>
      </c>
      <c r="X459" s="74">
        <v>60</v>
      </c>
      <c r="Y459" s="74">
        <v>0</v>
      </c>
      <c r="Z459" s="74">
        <v>0</v>
      </c>
      <c r="AA459" s="74">
        <v>1</v>
      </c>
      <c r="AB459" s="74">
        <v>0.6</v>
      </c>
      <c r="AC459" s="74">
        <v>0.02</v>
      </c>
      <c r="AD459" s="74">
        <v>0.05</v>
      </c>
      <c r="AE459" s="74">
        <v>1.8</v>
      </c>
      <c r="AF459" s="74">
        <v>5.0999999999999996</v>
      </c>
      <c r="AG459" s="74">
        <v>3.3</v>
      </c>
      <c r="AH459" s="74">
        <v>0.21</v>
      </c>
      <c r="AI459" s="74">
        <v>1</v>
      </c>
      <c r="AJ459" s="74">
        <v>0</v>
      </c>
      <c r="AK459" s="74">
        <v>10</v>
      </c>
      <c r="AL459" s="74">
        <v>1.22</v>
      </c>
      <c r="AM459" s="74">
        <v>68</v>
      </c>
      <c r="AN459" s="74">
        <v>530</v>
      </c>
      <c r="AO459" s="74">
        <v>25</v>
      </c>
      <c r="AP459" s="74">
        <v>80</v>
      </c>
      <c r="AQ459" s="74">
        <v>24</v>
      </c>
      <c r="AR459" s="74">
        <v>0.6</v>
      </c>
      <c r="AS459" s="74">
        <v>0.2</v>
      </c>
      <c r="AT459" s="72"/>
      <c r="AU459" s="72"/>
      <c r="AV459" s="72"/>
    </row>
    <row r="460" spans="1:48" ht="15.6">
      <c r="A460" s="71">
        <v>1900000075</v>
      </c>
      <c r="B460" s="72" t="s">
        <v>835</v>
      </c>
      <c r="C460" s="72" t="s">
        <v>325</v>
      </c>
      <c r="D460" s="72" t="s">
        <v>326</v>
      </c>
      <c r="E460" s="72" t="s">
        <v>836</v>
      </c>
      <c r="F460" s="74">
        <v>293</v>
      </c>
      <c r="G460" s="74">
        <v>1220</v>
      </c>
      <c r="H460" s="74">
        <v>5.3</v>
      </c>
      <c r="I460" s="74">
        <v>0.9</v>
      </c>
      <c r="J460" s="74">
        <v>0.7</v>
      </c>
      <c r="K460" s="74">
        <v>2.8</v>
      </c>
      <c r="L460" s="74">
        <v>2.58</v>
      </c>
      <c r="M460" s="74">
        <v>0</v>
      </c>
      <c r="N460" s="74">
        <v>24.9</v>
      </c>
      <c r="O460" s="74">
        <v>2.4</v>
      </c>
      <c r="P460" s="74">
        <v>0</v>
      </c>
      <c r="Q460" s="74">
        <v>22.5</v>
      </c>
      <c r="R460" s="74">
        <v>40.200000000000003</v>
      </c>
      <c r="S460" s="74">
        <v>16.2</v>
      </c>
      <c r="T460" s="74">
        <v>0.1</v>
      </c>
      <c r="U460" s="74">
        <v>0</v>
      </c>
      <c r="V460" s="74">
        <v>8.1999999999999993</v>
      </c>
      <c r="W460" s="74">
        <v>0</v>
      </c>
      <c r="X460" s="74">
        <v>0</v>
      </c>
      <c r="Y460" s="74">
        <v>0</v>
      </c>
      <c r="Z460" s="74">
        <v>0</v>
      </c>
      <c r="AA460" s="74">
        <v>0</v>
      </c>
      <c r="AB460" s="74">
        <v>1.6</v>
      </c>
      <c r="AC460" s="74">
        <v>0.89</v>
      </c>
      <c r="AD460" s="74">
        <v>0.36</v>
      </c>
      <c r="AE460" s="74">
        <v>29.6</v>
      </c>
      <c r="AF460" s="74">
        <v>33.1</v>
      </c>
      <c r="AG460" s="74">
        <v>3.5</v>
      </c>
      <c r="AH460" s="74">
        <v>1.38</v>
      </c>
      <c r="AI460" s="74">
        <v>0</v>
      </c>
      <c r="AJ460" s="74">
        <v>0</v>
      </c>
      <c r="AK460" s="74">
        <v>140</v>
      </c>
      <c r="AL460" s="74">
        <v>5.4</v>
      </c>
      <c r="AM460" s="74">
        <v>28</v>
      </c>
      <c r="AN460" s="74">
        <v>1340</v>
      </c>
      <c r="AO460" s="74">
        <v>75</v>
      </c>
      <c r="AP460" s="74">
        <v>1060</v>
      </c>
      <c r="AQ460" s="74">
        <v>480</v>
      </c>
      <c r="AR460" s="74">
        <v>19</v>
      </c>
      <c r="AS460" s="74">
        <v>7.7</v>
      </c>
      <c r="AT460" s="72">
        <v>6.8</v>
      </c>
      <c r="AU460" s="72">
        <v>2.4</v>
      </c>
      <c r="AV460" s="72"/>
    </row>
    <row r="461" spans="1:48" ht="15.6">
      <c r="A461" s="71">
        <v>409</v>
      </c>
      <c r="B461" s="72" t="s">
        <v>837</v>
      </c>
      <c r="C461" s="72" t="s">
        <v>207</v>
      </c>
      <c r="D461" s="72" t="s">
        <v>300</v>
      </c>
      <c r="E461" s="72" t="s">
        <v>303</v>
      </c>
      <c r="F461" s="74">
        <v>368</v>
      </c>
      <c r="G461" s="74">
        <v>1560</v>
      </c>
      <c r="H461" s="74">
        <v>0.3</v>
      </c>
      <c r="I461" s="74">
        <v>0</v>
      </c>
      <c r="J461" s="74">
        <v>0.1</v>
      </c>
      <c r="K461" s="74">
        <v>0.1</v>
      </c>
      <c r="L461" s="74">
        <v>0.1</v>
      </c>
      <c r="M461" s="74">
        <v>0</v>
      </c>
      <c r="N461" s="74">
        <v>85.6</v>
      </c>
      <c r="O461" s="74">
        <v>42</v>
      </c>
      <c r="P461" s="74">
        <v>0</v>
      </c>
      <c r="Q461" s="74">
        <v>43.6</v>
      </c>
      <c r="R461" s="74">
        <v>5</v>
      </c>
      <c r="S461" s="74">
        <v>3.2</v>
      </c>
      <c r="T461" s="74">
        <v>0.1</v>
      </c>
      <c r="U461" s="74">
        <v>0</v>
      </c>
      <c r="V461" s="74">
        <v>3.2</v>
      </c>
      <c r="W461" s="74">
        <v>0</v>
      </c>
      <c r="X461" s="74">
        <v>0</v>
      </c>
      <c r="Y461" s="74">
        <v>1</v>
      </c>
      <c r="Z461" s="74">
        <v>6</v>
      </c>
      <c r="AA461" s="74">
        <v>0</v>
      </c>
      <c r="AB461" s="74">
        <v>0</v>
      </c>
      <c r="AC461" s="74">
        <v>0.05</v>
      </c>
      <c r="AD461" s="74">
        <v>0.46</v>
      </c>
      <c r="AE461" s="74">
        <v>1.3</v>
      </c>
      <c r="AF461" s="74">
        <v>1.9</v>
      </c>
      <c r="AG461" s="74">
        <v>0.6</v>
      </c>
      <c r="AH461" s="74">
        <v>0.37</v>
      </c>
      <c r="AI461" s="74">
        <v>0</v>
      </c>
      <c r="AJ461" s="74">
        <v>0</v>
      </c>
      <c r="AK461" s="74">
        <v>29</v>
      </c>
      <c r="AL461" s="74">
        <v>2.2999999999999998</v>
      </c>
      <c r="AM461" s="74">
        <v>35</v>
      </c>
      <c r="AN461" s="74">
        <v>830</v>
      </c>
      <c r="AO461" s="74">
        <v>350</v>
      </c>
      <c r="AP461" s="74">
        <v>79</v>
      </c>
      <c r="AQ461" s="74">
        <v>54</v>
      </c>
      <c r="AR461" s="74">
        <v>3</v>
      </c>
      <c r="AS461" s="74">
        <v>0.9</v>
      </c>
      <c r="AT461" s="72"/>
      <c r="AU461" s="72"/>
      <c r="AV461" s="72"/>
    </row>
    <row r="462" spans="1:48" ht="15.6">
      <c r="A462" s="71">
        <v>1900000071</v>
      </c>
      <c r="B462" s="72" t="s">
        <v>838</v>
      </c>
      <c r="C462" s="72" t="s">
        <v>325</v>
      </c>
      <c r="D462" s="72" t="s">
        <v>326</v>
      </c>
      <c r="E462" s="72" t="s">
        <v>839</v>
      </c>
      <c r="F462" s="74">
        <v>363</v>
      </c>
      <c r="G462" s="74">
        <v>1530</v>
      </c>
      <c r="H462" s="74">
        <v>7.3</v>
      </c>
      <c r="I462" s="74">
        <v>0.7</v>
      </c>
      <c r="J462" s="74">
        <v>1.6</v>
      </c>
      <c r="K462" s="74">
        <v>1.6</v>
      </c>
      <c r="L462" s="74">
        <v>1.54</v>
      </c>
      <c r="M462" s="74">
        <v>0</v>
      </c>
      <c r="N462" s="74">
        <v>57</v>
      </c>
      <c r="O462" s="74">
        <v>1.3</v>
      </c>
      <c r="P462" s="74">
        <v>0</v>
      </c>
      <c r="Q462" s="74">
        <v>55.7</v>
      </c>
      <c r="R462" s="74">
        <v>5.7</v>
      </c>
      <c r="S462" s="74">
        <v>14.5</v>
      </c>
      <c r="T462" s="74">
        <v>0</v>
      </c>
      <c r="U462" s="74">
        <v>0</v>
      </c>
      <c r="V462" s="74">
        <v>12</v>
      </c>
      <c r="W462" s="74">
        <v>0</v>
      </c>
      <c r="X462" s="74">
        <v>0</v>
      </c>
      <c r="Y462" s="74">
        <v>0</v>
      </c>
      <c r="Z462" s="74">
        <v>0</v>
      </c>
      <c r="AA462" s="74">
        <v>0</v>
      </c>
      <c r="AB462" s="74">
        <v>0.9</v>
      </c>
      <c r="AC462" s="74">
        <v>0.33</v>
      </c>
      <c r="AD462" s="74">
        <v>0.09</v>
      </c>
      <c r="AE462" s="74">
        <v>2.4</v>
      </c>
      <c r="AF462" s="74">
        <v>5.5</v>
      </c>
      <c r="AG462" s="74">
        <v>3.1</v>
      </c>
      <c r="AH462" s="74">
        <v>0.13</v>
      </c>
      <c r="AI462" s="74">
        <v>0</v>
      </c>
      <c r="AJ462" s="74">
        <v>0</v>
      </c>
      <c r="AK462" s="74">
        <v>46</v>
      </c>
      <c r="AL462" s="74">
        <v>1.8</v>
      </c>
      <c r="AM462" s="74">
        <v>2</v>
      </c>
      <c r="AN462" s="74">
        <v>410</v>
      </c>
      <c r="AO462" s="74">
        <v>43</v>
      </c>
      <c r="AP462" s="74">
        <v>430</v>
      </c>
      <c r="AQ462" s="74">
        <v>130</v>
      </c>
      <c r="AR462" s="74">
        <v>6.3</v>
      </c>
      <c r="AS462" s="74">
        <v>4.5</v>
      </c>
      <c r="AT462" s="72">
        <v>8.6</v>
      </c>
      <c r="AU462" s="72">
        <v>20</v>
      </c>
      <c r="AV462" s="72"/>
    </row>
    <row r="463" spans="1:48" ht="15.6">
      <c r="A463" s="71">
        <v>60100015</v>
      </c>
      <c r="B463" s="72" t="s">
        <v>840</v>
      </c>
      <c r="C463" s="72" t="s">
        <v>325</v>
      </c>
      <c r="D463" s="72" t="s">
        <v>326</v>
      </c>
      <c r="E463" s="72" t="s">
        <v>839</v>
      </c>
      <c r="F463" s="74">
        <v>370</v>
      </c>
      <c r="G463" s="74">
        <v>1570</v>
      </c>
      <c r="H463" s="74">
        <v>1.2</v>
      </c>
      <c r="I463" s="74">
        <v>0.2</v>
      </c>
      <c r="J463" s="74">
        <v>0.2</v>
      </c>
      <c r="K463" s="74">
        <v>0.6</v>
      </c>
      <c r="L463" s="74">
        <v>0.5</v>
      </c>
      <c r="M463" s="74">
        <v>0</v>
      </c>
      <c r="N463" s="74">
        <v>77.3</v>
      </c>
      <c r="O463" s="74">
        <v>0</v>
      </c>
      <c r="P463" s="74">
        <v>0</v>
      </c>
      <c r="Q463" s="74">
        <v>77.3</v>
      </c>
      <c r="R463" s="74">
        <v>9.4</v>
      </c>
      <c r="S463" s="74">
        <v>7.8</v>
      </c>
      <c r="T463" s="74">
        <v>0</v>
      </c>
      <c r="U463" s="74">
        <v>0</v>
      </c>
      <c r="V463" s="74">
        <v>12.1</v>
      </c>
      <c r="W463" s="74">
        <v>0</v>
      </c>
      <c r="X463" s="74">
        <v>0</v>
      </c>
      <c r="Y463" s="74">
        <v>0</v>
      </c>
      <c r="Z463" s="74">
        <v>0</v>
      </c>
      <c r="AA463" s="74">
        <v>0</v>
      </c>
      <c r="AB463" s="74">
        <v>0.85</v>
      </c>
      <c r="AC463" s="74">
        <v>0.35</v>
      </c>
      <c r="AD463" s="74">
        <v>0.13</v>
      </c>
      <c r="AE463" s="74">
        <v>0.4</v>
      </c>
      <c r="AF463" s="74">
        <v>2</v>
      </c>
      <c r="AG463" s="74">
        <v>1.6</v>
      </c>
      <c r="AH463" s="74">
        <v>0.36</v>
      </c>
      <c r="AI463" s="74">
        <v>0</v>
      </c>
      <c r="AJ463" s="74">
        <v>0</v>
      </c>
      <c r="AK463" s="74">
        <v>71</v>
      </c>
      <c r="AL463" s="74">
        <v>0.9</v>
      </c>
      <c r="AM463" s="74">
        <v>1</v>
      </c>
      <c r="AN463" s="74">
        <v>330</v>
      </c>
      <c r="AO463" s="74">
        <v>30</v>
      </c>
      <c r="AP463" s="74">
        <v>150</v>
      </c>
      <c r="AQ463" s="74">
        <v>71</v>
      </c>
      <c r="AR463" s="74">
        <v>1.8</v>
      </c>
      <c r="AS463" s="74">
        <v>2.2999999999999998</v>
      </c>
      <c r="AT463" s="72"/>
      <c r="AU463" s="72"/>
      <c r="AV463" s="72"/>
    </row>
    <row r="464" spans="1:48" ht="15.6">
      <c r="A464" s="71">
        <v>410</v>
      </c>
      <c r="B464" s="72" t="s">
        <v>841</v>
      </c>
      <c r="C464" s="72" t="s">
        <v>325</v>
      </c>
      <c r="D464" s="72" t="s">
        <v>326</v>
      </c>
      <c r="E464" s="72" t="s">
        <v>839</v>
      </c>
      <c r="F464" s="74">
        <v>364</v>
      </c>
      <c r="G464" s="74">
        <v>1540</v>
      </c>
      <c r="H464" s="74">
        <v>1.1000000000000001</v>
      </c>
      <c r="I464" s="74">
        <v>0.1</v>
      </c>
      <c r="J464" s="74">
        <v>0.2</v>
      </c>
      <c r="K464" s="74">
        <v>0.5</v>
      </c>
      <c r="L464" s="74">
        <v>0.4</v>
      </c>
      <c r="M464" s="74">
        <v>0</v>
      </c>
      <c r="N464" s="74">
        <v>78.5</v>
      </c>
      <c r="O464" s="74">
        <v>0</v>
      </c>
      <c r="P464" s="74">
        <v>0</v>
      </c>
      <c r="Q464" s="74">
        <v>78.5</v>
      </c>
      <c r="R464" s="74">
        <v>7</v>
      </c>
      <c r="S464" s="74">
        <v>6.6</v>
      </c>
      <c r="T464" s="74">
        <v>0</v>
      </c>
      <c r="U464" s="74">
        <v>0</v>
      </c>
      <c r="V464" s="74">
        <v>12.5</v>
      </c>
      <c r="W464" s="74">
        <v>0</v>
      </c>
      <c r="X464" s="74">
        <v>0</v>
      </c>
      <c r="Y464" s="74">
        <v>0</v>
      </c>
      <c r="Z464" s="74">
        <v>0</v>
      </c>
      <c r="AA464" s="74">
        <v>0</v>
      </c>
      <c r="AB464" s="74">
        <v>0.8</v>
      </c>
      <c r="AC464" s="74">
        <v>0.31</v>
      </c>
      <c r="AD464" s="74">
        <v>0.11</v>
      </c>
      <c r="AE464" s="74">
        <v>0.5</v>
      </c>
      <c r="AF464" s="74">
        <v>2</v>
      </c>
      <c r="AG464" s="74">
        <v>1.5</v>
      </c>
      <c r="AH464" s="74">
        <v>0.36</v>
      </c>
      <c r="AI464" s="74">
        <v>0</v>
      </c>
      <c r="AJ464" s="74">
        <v>0</v>
      </c>
      <c r="AK464" s="74">
        <v>63</v>
      </c>
      <c r="AL464" s="74">
        <v>0.7</v>
      </c>
      <c r="AM464" s="74">
        <v>1</v>
      </c>
      <c r="AN464" s="74">
        <v>240</v>
      </c>
      <c r="AO464" s="74">
        <v>23</v>
      </c>
      <c r="AP464" s="74">
        <v>110</v>
      </c>
      <c r="AQ464" s="74">
        <v>49</v>
      </c>
      <c r="AR464" s="74">
        <v>1.6</v>
      </c>
      <c r="AS464" s="74">
        <v>1.6</v>
      </c>
      <c r="AT464" s="72"/>
      <c r="AU464" s="72"/>
      <c r="AV464" s="72"/>
    </row>
    <row r="465" spans="1:48" ht="15.6">
      <c r="A465" s="71">
        <v>411</v>
      </c>
      <c r="B465" s="72" t="s">
        <v>842</v>
      </c>
      <c r="C465" s="72" t="s">
        <v>325</v>
      </c>
      <c r="D465" s="72" t="s">
        <v>326</v>
      </c>
      <c r="E465" s="72" t="s">
        <v>839</v>
      </c>
      <c r="F465" s="74">
        <v>375</v>
      </c>
      <c r="G465" s="74">
        <v>1590</v>
      </c>
      <c r="H465" s="74">
        <v>1.3</v>
      </c>
      <c r="I465" s="74">
        <v>0.2</v>
      </c>
      <c r="J465" s="74">
        <v>0.1</v>
      </c>
      <c r="K465" s="74">
        <v>0.7</v>
      </c>
      <c r="L465" s="74">
        <v>0.6</v>
      </c>
      <c r="M465" s="74">
        <v>0</v>
      </c>
      <c r="N465" s="74">
        <v>76</v>
      </c>
      <c r="O465" s="74">
        <v>0</v>
      </c>
      <c r="P465" s="74">
        <v>0</v>
      </c>
      <c r="Q465" s="74">
        <v>76</v>
      </c>
      <c r="R465" s="74">
        <v>11.7</v>
      </c>
      <c r="S465" s="74">
        <v>9</v>
      </c>
      <c r="T465" s="74">
        <v>0</v>
      </c>
      <c r="U465" s="74">
        <v>0</v>
      </c>
      <c r="V465" s="74">
        <v>11.7</v>
      </c>
      <c r="W465" s="74">
        <v>0</v>
      </c>
      <c r="X465" s="74">
        <v>0</v>
      </c>
      <c r="Y465" s="74">
        <v>0</v>
      </c>
      <c r="Z465" s="74">
        <v>0</v>
      </c>
      <c r="AA465" s="74">
        <v>0</v>
      </c>
      <c r="AB465" s="74">
        <v>0.9</v>
      </c>
      <c r="AC465" s="74">
        <v>0.38</v>
      </c>
      <c r="AD465" s="74">
        <v>0.15</v>
      </c>
      <c r="AE465" s="74">
        <v>0.3</v>
      </c>
      <c r="AF465" s="74">
        <v>2</v>
      </c>
      <c r="AG465" s="74">
        <v>1.7</v>
      </c>
      <c r="AH465" s="74">
        <v>0.35</v>
      </c>
      <c r="AI465" s="74">
        <v>0</v>
      </c>
      <c r="AJ465" s="74">
        <v>0</v>
      </c>
      <c r="AK465" s="74">
        <v>78</v>
      </c>
      <c r="AL465" s="74">
        <v>1.1000000000000001</v>
      </c>
      <c r="AM465" s="74">
        <v>1</v>
      </c>
      <c r="AN465" s="74">
        <v>410</v>
      </c>
      <c r="AO465" s="74">
        <v>36</v>
      </c>
      <c r="AP465" s="74">
        <v>190</v>
      </c>
      <c r="AQ465" s="74">
        <v>92</v>
      </c>
      <c r="AR465" s="74">
        <v>1.9</v>
      </c>
      <c r="AS465" s="74">
        <v>3</v>
      </c>
      <c r="AT465" s="72"/>
      <c r="AU465" s="72"/>
      <c r="AV465" s="72"/>
    </row>
    <row r="466" spans="1:48" ht="15.6">
      <c r="A466" s="71">
        <v>1900000070</v>
      </c>
      <c r="B466" s="72" t="s">
        <v>843</v>
      </c>
      <c r="C466" s="72" t="s">
        <v>325</v>
      </c>
      <c r="D466" s="72" t="s">
        <v>326</v>
      </c>
      <c r="E466" s="72" t="s">
        <v>839</v>
      </c>
      <c r="F466" s="74">
        <v>330</v>
      </c>
      <c r="G466" s="74">
        <v>1400</v>
      </c>
      <c r="H466" s="74">
        <v>2.5</v>
      </c>
      <c r="I466" s="74">
        <v>0.4</v>
      </c>
      <c r="J466" s="74">
        <v>0.3</v>
      </c>
      <c r="K466" s="74">
        <v>1</v>
      </c>
      <c r="L466" s="74">
        <v>0.6</v>
      </c>
      <c r="M466" s="74">
        <v>0</v>
      </c>
      <c r="N466" s="74">
        <v>64.400000000000006</v>
      </c>
      <c r="O466" s="74">
        <v>0.9</v>
      </c>
      <c r="P466" s="74">
        <v>0</v>
      </c>
      <c r="Q466" s="74">
        <v>63.5</v>
      </c>
      <c r="R466" s="74">
        <v>7.6</v>
      </c>
      <c r="S466" s="74">
        <v>8.8000000000000007</v>
      </c>
      <c r="T466" s="74">
        <v>0</v>
      </c>
      <c r="U466" s="74">
        <v>0</v>
      </c>
      <c r="V466" s="74">
        <v>14</v>
      </c>
      <c r="W466" s="74">
        <v>0</v>
      </c>
      <c r="X466" s="74">
        <v>0</v>
      </c>
      <c r="Y466" s="74">
        <v>0</v>
      </c>
      <c r="Z466" s="74">
        <v>0</v>
      </c>
      <c r="AA466" s="74">
        <v>0</v>
      </c>
      <c r="AB466" s="74">
        <v>0.3</v>
      </c>
      <c r="AC466" s="74">
        <v>0.37</v>
      </c>
      <c r="AD466" s="74">
        <v>0.12</v>
      </c>
      <c r="AE466" s="74">
        <v>5.7</v>
      </c>
      <c r="AF466" s="74">
        <v>7.7</v>
      </c>
      <c r="AG466" s="74">
        <v>2</v>
      </c>
      <c r="AH466" s="74">
        <v>0.22</v>
      </c>
      <c r="AI466" s="74">
        <v>0</v>
      </c>
      <c r="AJ466" s="74">
        <v>0</v>
      </c>
      <c r="AK466" s="74">
        <v>19</v>
      </c>
      <c r="AL466" s="74">
        <v>1.45</v>
      </c>
      <c r="AM466" s="74">
        <v>3.3</v>
      </c>
      <c r="AN466" s="74">
        <v>360</v>
      </c>
      <c r="AO466" s="74">
        <v>23</v>
      </c>
      <c r="AP466" s="74">
        <v>300</v>
      </c>
      <c r="AQ466" s="74">
        <v>89</v>
      </c>
      <c r="AR466" s="74">
        <v>4.5</v>
      </c>
      <c r="AS466" s="74">
        <v>2.8</v>
      </c>
      <c r="AT466" s="72">
        <v>4.8</v>
      </c>
      <c r="AU466" s="72">
        <v>5</v>
      </c>
      <c r="AV466" s="72"/>
    </row>
    <row r="467" spans="1:48" ht="15.6">
      <c r="A467" s="71">
        <v>1900000077</v>
      </c>
      <c r="B467" s="72" t="s">
        <v>844</v>
      </c>
      <c r="C467" s="72" t="s">
        <v>325</v>
      </c>
      <c r="D467" s="72" t="s">
        <v>326</v>
      </c>
      <c r="E467" s="72" t="s">
        <v>839</v>
      </c>
      <c r="F467" s="74">
        <v>339</v>
      </c>
      <c r="G467" s="74">
        <v>1430</v>
      </c>
      <c r="H467" s="74">
        <v>2.2999999999999998</v>
      </c>
      <c r="I467" s="74">
        <v>0.4</v>
      </c>
      <c r="J467" s="74">
        <v>0.5</v>
      </c>
      <c r="K467" s="74">
        <v>1.3</v>
      </c>
      <c r="L467" s="74">
        <v>1.2</v>
      </c>
      <c r="M467" s="74">
        <v>0</v>
      </c>
      <c r="N467" s="74">
        <v>61.8</v>
      </c>
      <c r="O467" s="74">
        <v>1.9</v>
      </c>
      <c r="P467" s="74">
        <v>0</v>
      </c>
      <c r="Q467" s="74">
        <v>59.9</v>
      </c>
      <c r="R467" s="74">
        <v>7.4</v>
      </c>
      <c r="S467" s="74">
        <v>14</v>
      </c>
      <c r="T467" s="74">
        <v>0</v>
      </c>
      <c r="U467" s="74">
        <v>0</v>
      </c>
      <c r="V467" s="74">
        <v>13.1</v>
      </c>
      <c r="W467" s="74">
        <v>0</v>
      </c>
      <c r="X467" s="74">
        <v>0</v>
      </c>
      <c r="Y467" s="74">
        <v>0</v>
      </c>
      <c r="Z467" s="74">
        <v>5</v>
      </c>
      <c r="AA467" s="74">
        <v>0</v>
      </c>
      <c r="AB467" s="74">
        <v>1.4</v>
      </c>
      <c r="AC467" s="74">
        <v>0.25</v>
      </c>
      <c r="AD467" s="74">
        <v>0.05</v>
      </c>
      <c r="AE467" s="74">
        <v>0.35</v>
      </c>
      <c r="AF467" s="74">
        <v>2.5499999999999998</v>
      </c>
      <c r="AG467" s="74">
        <v>2.2000000000000002</v>
      </c>
      <c r="AH467" s="74">
        <v>0.13</v>
      </c>
      <c r="AI467" s="74">
        <v>0</v>
      </c>
      <c r="AJ467" s="74">
        <v>0</v>
      </c>
      <c r="AK467" s="74">
        <v>45</v>
      </c>
      <c r="AL467" s="74">
        <v>1.4</v>
      </c>
      <c r="AM467" s="74">
        <v>0</v>
      </c>
      <c r="AN467" s="74">
        <v>330</v>
      </c>
      <c r="AO467" s="74">
        <v>26</v>
      </c>
      <c r="AP467" s="74">
        <v>310</v>
      </c>
      <c r="AQ467" s="74">
        <v>89</v>
      </c>
      <c r="AR467" s="74">
        <v>3</v>
      </c>
      <c r="AS467" s="74">
        <v>2.8</v>
      </c>
      <c r="AT467" s="72"/>
      <c r="AU467" s="72"/>
      <c r="AV467" s="72"/>
    </row>
    <row r="468" spans="1:48" ht="15.6">
      <c r="A468" s="71">
        <v>413</v>
      </c>
      <c r="B468" s="72" t="s">
        <v>845</v>
      </c>
      <c r="C468" s="72" t="s">
        <v>325</v>
      </c>
      <c r="D468" s="72" t="s">
        <v>326</v>
      </c>
      <c r="E468" s="72" t="s">
        <v>839</v>
      </c>
      <c r="F468" s="74">
        <v>359</v>
      </c>
      <c r="G468" s="74">
        <v>1520</v>
      </c>
      <c r="H468" s="74">
        <v>2.2000000000000002</v>
      </c>
      <c r="I468" s="74">
        <v>0.3</v>
      </c>
      <c r="J468" s="74">
        <v>0.6</v>
      </c>
      <c r="K468" s="74">
        <v>1.1000000000000001</v>
      </c>
      <c r="L468" s="74">
        <v>1</v>
      </c>
      <c r="M468" s="74">
        <v>0</v>
      </c>
      <c r="N468" s="74">
        <v>75.3</v>
      </c>
      <c r="O468" s="74">
        <v>0</v>
      </c>
      <c r="P468" s="74">
        <v>0</v>
      </c>
      <c r="Q468" s="74">
        <v>75.3</v>
      </c>
      <c r="R468" s="74">
        <v>2.6</v>
      </c>
      <c r="S468" s="74">
        <v>8.3000000000000007</v>
      </c>
      <c r="T468" s="74">
        <v>0</v>
      </c>
      <c r="U468" s="74">
        <v>0</v>
      </c>
      <c r="V468" s="74">
        <v>13</v>
      </c>
      <c r="W468" s="74">
        <v>0</v>
      </c>
      <c r="X468" s="74">
        <v>0</v>
      </c>
      <c r="Y468" s="74">
        <v>0</v>
      </c>
      <c r="Z468" s="74">
        <v>0</v>
      </c>
      <c r="AA468" s="74">
        <v>0</v>
      </c>
      <c r="AB468" s="74">
        <v>0</v>
      </c>
      <c r="AC468" s="74">
        <v>0.36</v>
      </c>
      <c r="AD468" s="74">
        <v>0.1</v>
      </c>
      <c r="AE468" s="74">
        <v>1</v>
      </c>
      <c r="AF468" s="74">
        <v>1.9</v>
      </c>
      <c r="AG468" s="74">
        <v>0.9</v>
      </c>
      <c r="AH468" s="74">
        <v>0.56000000000000005</v>
      </c>
      <c r="AI468" s="74">
        <v>0</v>
      </c>
      <c r="AJ468" s="74">
        <v>0</v>
      </c>
      <c r="AK468" s="74">
        <v>10</v>
      </c>
      <c r="AL468" s="74">
        <v>0.5</v>
      </c>
      <c r="AM468" s="74">
        <v>1</v>
      </c>
      <c r="AN468" s="74">
        <v>120</v>
      </c>
      <c r="AO468" s="74">
        <v>8</v>
      </c>
      <c r="AP468" s="74">
        <v>100</v>
      </c>
      <c r="AQ468" s="74">
        <v>46</v>
      </c>
      <c r="AR468" s="74">
        <v>0.8</v>
      </c>
      <c r="AS468" s="74">
        <v>1</v>
      </c>
      <c r="AT468" s="72"/>
      <c r="AU468" s="72"/>
      <c r="AV468" s="72"/>
    </row>
    <row r="469" spans="1:48" ht="15.6">
      <c r="A469" s="71">
        <v>471</v>
      </c>
      <c r="B469" s="72" t="s">
        <v>846</v>
      </c>
      <c r="C469" s="72" t="s">
        <v>401</v>
      </c>
      <c r="D469" s="72" t="s">
        <v>847</v>
      </c>
      <c r="E469" s="72" t="s">
        <v>848</v>
      </c>
      <c r="F469" s="74">
        <v>350</v>
      </c>
      <c r="G469" s="74">
        <v>1490</v>
      </c>
      <c r="H469" s="74">
        <v>0.3</v>
      </c>
      <c r="I469" s="74">
        <v>0.1</v>
      </c>
      <c r="J469" s="74">
        <v>0.1</v>
      </c>
      <c r="K469" s="74">
        <v>0</v>
      </c>
      <c r="L469" s="74">
        <v>0</v>
      </c>
      <c r="M469" s="74">
        <v>0</v>
      </c>
      <c r="N469" s="74">
        <v>84.6</v>
      </c>
      <c r="O469" s="74">
        <v>0</v>
      </c>
      <c r="P469" s="74">
        <v>0</v>
      </c>
      <c r="Q469" s="74">
        <v>84.6</v>
      </c>
      <c r="R469" s="74">
        <v>1.6</v>
      </c>
      <c r="S469" s="74">
        <v>1.4</v>
      </c>
      <c r="T469" s="74">
        <v>0.1</v>
      </c>
      <c r="U469" s="74">
        <v>0</v>
      </c>
      <c r="V469" s="74">
        <v>11</v>
      </c>
      <c r="W469" s="74">
        <v>0</v>
      </c>
      <c r="X469" s="74">
        <v>0</v>
      </c>
      <c r="Y469" s="74">
        <v>0</v>
      </c>
      <c r="Z469" s="74">
        <v>0</v>
      </c>
      <c r="AA469" s="74">
        <v>0</v>
      </c>
      <c r="AB469" s="74">
        <v>0</v>
      </c>
      <c r="AC469" s="74">
        <v>0.13</v>
      </c>
      <c r="AD469" s="74">
        <v>0.03</v>
      </c>
      <c r="AE469" s="74">
        <v>0.7</v>
      </c>
      <c r="AF469" s="74">
        <v>0.8</v>
      </c>
      <c r="AG469" s="74">
        <v>0.1</v>
      </c>
      <c r="AH469" s="74">
        <v>0</v>
      </c>
      <c r="AI469" s="74">
        <v>0</v>
      </c>
      <c r="AJ469" s="74">
        <v>0</v>
      </c>
      <c r="AK469" s="74">
        <v>10</v>
      </c>
      <c r="AL469" s="74">
        <v>1.3</v>
      </c>
      <c r="AM469" s="74">
        <v>25</v>
      </c>
      <c r="AN469" s="74">
        <v>20</v>
      </c>
      <c r="AO469" s="74">
        <v>54</v>
      </c>
      <c r="AP469" s="74">
        <v>59</v>
      </c>
      <c r="AQ469" s="74">
        <v>2</v>
      </c>
      <c r="AR469" s="74">
        <v>1.6</v>
      </c>
      <c r="AS469" s="74">
        <v>0.1</v>
      </c>
      <c r="AT469" s="72"/>
      <c r="AU469" s="72"/>
      <c r="AV469" s="72"/>
    </row>
    <row r="470" spans="1:48" ht="15.6">
      <c r="A470" s="71">
        <v>60100002</v>
      </c>
      <c r="B470" s="72" t="s">
        <v>849</v>
      </c>
      <c r="C470" s="72" t="s">
        <v>325</v>
      </c>
      <c r="D470" s="72" t="s">
        <v>326</v>
      </c>
      <c r="E470" s="72" t="s">
        <v>839</v>
      </c>
      <c r="F470" s="74">
        <v>349</v>
      </c>
      <c r="G470" s="74">
        <v>1480</v>
      </c>
      <c r="H470" s="74">
        <v>1.5</v>
      </c>
      <c r="I470" s="74">
        <v>0.3</v>
      </c>
      <c r="J470" s="74">
        <v>0.1</v>
      </c>
      <c r="K470" s="74">
        <v>0.5</v>
      </c>
      <c r="L470" s="74">
        <v>0.5</v>
      </c>
      <c r="M470" s="74">
        <v>0</v>
      </c>
      <c r="N470" s="74">
        <v>73.7</v>
      </c>
      <c r="O470" s="74">
        <v>2.1</v>
      </c>
      <c r="P470" s="74">
        <v>0</v>
      </c>
      <c r="Q470" s="74">
        <v>71.599999999999994</v>
      </c>
      <c r="R470" s="74">
        <v>3.3</v>
      </c>
      <c r="S470" s="74">
        <v>8.5</v>
      </c>
      <c r="T470" s="74">
        <v>0</v>
      </c>
      <c r="U470" s="74">
        <v>0</v>
      </c>
      <c r="V470" s="74">
        <v>12.1</v>
      </c>
      <c r="W470" s="74">
        <v>0</v>
      </c>
      <c r="X470" s="74">
        <v>0</v>
      </c>
      <c r="Y470" s="74">
        <v>0</v>
      </c>
      <c r="Z470" s="74">
        <v>0</v>
      </c>
      <c r="AA470" s="74">
        <v>0</v>
      </c>
      <c r="AB470" s="74">
        <v>0.3</v>
      </c>
      <c r="AC470" s="74">
        <v>0.1</v>
      </c>
      <c r="AD470" s="74">
        <v>0.03</v>
      </c>
      <c r="AE470" s="74">
        <v>0.9</v>
      </c>
      <c r="AF470" s="74">
        <v>2.65</v>
      </c>
      <c r="AG470" s="74">
        <v>1.75</v>
      </c>
      <c r="AH470" s="74">
        <v>0.15</v>
      </c>
      <c r="AI470" s="74">
        <v>0</v>
      </c>
      <c r="AJ470" s="74">
        <v>0</v>
      </c>
      <c r="AK470" s="74">
        <v>22</v>
      </c>
      <c r="AL470" s="74">
        <v>1.05</v>
      </c>
      <c r="AM470" s="74">
        <v>3</v>
      </c>
      <c r="AN470" s="74">
        <v>140</v>
      </c>
      <c r="AO470" s="74">
        <v>28</v>
      </c>
      <c r="AP470" s="74">
        <v>120</v>
      </c>
      <c r="AQ470" s="74">
        <v>29</v>
      </c>
      <c r="AR470" s="74">
        <v>1.2</v>
      </c>
      <c r="AS470" s="74">
        <v>0.8</v>
      </c>
      <c r="AT470" s="72"/>
      <c r="AU470" s="72"/>
      <c r="AV470" s="72"/>
    </row>
    <row r="471" spans="1:48" ht="15.6">
      <c r="A471" s="71">
        <v>416</v>
      </c>
      <c r="B471" s="72" t="s">
        <v>850</v>
      </c>
      <c r="C471" s="72" t="s">
        <v>325</v>
      </c>
      <c r="D471" s="72" t="s">
        <v>326</v>
      </c>
      <c r="E471" s="72" t="s">
        <v>839</v>
      </c>
      <c r="F471" s="74">
        <v>338</v>
      </c>
      <c r="G471" s="74">
        <v>1430</v>
      </c>
      <c r="H471" s="74">
        <v>2.4</v>
      </c>
      <c r="I471" s="74">
        <v>0.3</v>
      </c>
      <c r="J471" s="74">
        <v>0.2</v>
      </c>
      <c r="K471" s="74">
        <v>0.9</v>
      </c>
      <c r="L471" s="74">
        <v>0.8</v>
      </c>
      <c r="M471" s="74">
        <v>0</v>
      </c>
      <c r="N471" s="74">
        <v>65.2</v>
      </c>
      <c r="O471" s="74">
        <v>2.2999999999999998</v>
      </c>
      <c r="P471" s="74">
        <v>0</v>
      </c>
      <c r="Q471" s="74">
        <v>62.9</v>
      </c>
      <c r="R471" s="74">
        <v>8.6</v>
      </c>
      <c r="S471" s="74">
        <v>9.6</v>
      </c>
      <c r="T471" s="74">
        <v>0</v>
      </c>
      <c r="U471" s="74">
        <v>0</v>
      </c>
      <c r="V471" s="74">
        <v>12.6</v>
      </c>
      <c r="W471" s="74">
        <v>0</v>
      </c>
      <c r="X471" s="74">
        <v>0</v>
      </c>
      <c r="Y471" s="74">
        <v>0</v>
      </c>
      <c r="Z471" s="74">
        <v>0</v>
      </c>
      <c r="AA471" s="74">
        <v>0</v>
      </c>
      <c r="AB471" s="74">
        <v>1.4</v>
      </c>
      <c r="AC471" s="74">
        <v>0.37</v>
      </c>
      <c r="AD471" s="74">
        <v>0.09</v>
      </c>
      <c r="AE471" s="74">
        <v>5.4</v>
      </c>
      <c r="AF471" s="74">
        <v>7.4</v>
      </c>
      <c r="AG471" s="74">
        <v>2</v>
      </c>
      <c r="AH471" s="74">
        <v>0.43</v>
      </c>
      <c r="AI471" s="74">
        <v>0</v>
      </c>
      <c r="AJ471" s="74">
        <v>0</v>
      </c>
      <c r="AK471" s="74">
        <v>43</v>
      </c>
      <c r="AL471" s="74">
        <v>1.58</v>
      </c>
      <c r="AM471" s="74">
        <v>3</v>
      </c>
      <c r="AN471" s="74">
        <v>370</v>
      </c>
      <c r="AO471" s="74">
        <v>45</v>
      </c>
      <c r="AP471" s="74">
        <v>430</v>
      </c>
      <c r="AQ471" s="74">
        <v>140</v>
      </c>
      <c r="AR471" s="74">
        <v>4.3</v>
      </c>
      <c r="AS471" s="74">
        <v>3</v>
      </c>
      <c r="AT471" s="72"/>
      <c r="AU471" s="72"/>
      <c r="AV471" s="72"/>
    </row>
    <row r="472" spans="1:48" ht="15.6">
      <c r="A472" s="71">
        <v>414</v>
      </c>
      <c r="B472" s="72" t="s">
        <v>851</v>
      </c>
      <c r="C472" s="72" t="s">
        <v>325</v>
      </c>
      <c r="D472" s="72" t="s">
        <v>326</v>
      </c>
      <c r="E472" s="72" t="s">
        <v>839</v>
      </c>
      <c r="F472" s="74">
        <v>352</v>
      </c>
      <c r="G472" s="74">
        <v>1490</v>
      </c>
      <c r="H472" s="74">
        <v>1.8</v>
      </c>
      <c r="I472" s="74">
        <v>0.3</v>
      </c>
      <c r="J472" s="74">
        <v>0.1</v>
      </c>
      <c r="K472" s="74">
        <v>0.6</v>
      </c>
      <c r="L472" s="74">
        <v>0.6</v>
      </c>
      <c r="M472" s="74">
        <v>0</v>
      </c>
      <c r="N472" s="74">
        <v>73</v>
      </c>
      <c r="O472" s="74">
        <v>2.6</v>
      </c>
      <c r="P472" s="74">
        <v>0</v>
      </c>
      <c r="Q472" s="74">
        <v>70.400000000000006</v>
      </c>
      <c r="R472" s="74">
        <v>3.7</v>
      </c>
      <c r="S472" s="74">
        <v>9.1</v>
      </c>
      <c r="T472" s="74">
        <v>0</v>
      </c>
      <c r="U472" s="74">
        <v>0</v>
      </c>
      <c r="V472" s="74">
        <v>10.7</v>
      </c>
      <c r="W472" s="74">
        <v>0</v>
      </c>
      <c r="X472" s="74">
        <v>0</v>
      </c>
      <c r="Y472" s="74">
        <v>0</v>
      </c>
      <c r="Z472" s="74">
        <v>0</v>
      </c>
      <c r="AA472" s="74">
        <v>0</v>
      </c>
      <c r="AB472" s="74">
        <v>0.3</v>
      </c>
      <c r="AC472" s="74">
        <v>0.1</v>
      </c>
      <c r="AD472" s="74">
        <v>0.03</v>
      </c>
      <c r="AE472" s="74">
        <v>0.7</v>
      </c>
      <c r="AF472" s="74">
        <v>2.6</v>
      </c>
      <c r="AG472" s="74">
        <v>1.9</v>
      </c>
      <c r="AH472" s="74">
        <v>0.15</v>
      </c>
      <c r="AI472" s="74">
        <v>0</v>
      </c>
      <c r="AJ472" s="74">
        <v>0</v>
      </c>
      <c r="AK472" s="74">
        <v>22</v>
      </c>
      <c r="AL472" s="74">
        <v>1.6</v>
      </c>
      <c r="AM472" s="74">
        <v>3</v>
      </c>
      <c r="AN472" s="74">
        <v>160</v>
      </c>
      <c r="AO472" s="74">
        <v>29</v>
      </c>
      <c r="AP472" s="74">
        <v>100</v>
      </c>
      <c r="AQ472" s="74">
        <v>21</v>
      </c>
      <c r="AR472" s="74">
        <v>1.1000000000000001</v>
      </c>
      <c r="AS472" s="74">
        <v>0.6</v>
      </c>
      <c r="AT472" s="72"/>
      <c r="AU472" s="72"/>
      <c r="AV472" s="72"/>
    </row>
    <row r="473" spans="1:48" ht="15.6">
      <c r="A473" s="71">
        <v>415</v>
      </c>
      <c r="B473" s="72" t="s">
        <v>852</v>
      </c>
      <c r="C473" s="72" t="s">
        <v>325</v>
      </c>
      <c r="D473" s="72" t="s">
        <v>326</v>
      </c>
      <c r="E473" s="72" t="s">
        <v>839</v>
      </c>
      <c r="F473" s="74">
        <v>344</v>
      </c>
      <c r="G473" s="74">
        <v>1460</v>
      </c>
      <c r="H473" s="74">
        <v>1.1000000000000001</v>
      </c>
      <c r="I473" s="74">
        <v>0.2</v>
      </c>
      <c r="J473" s="74">
        <v>0.1</v>
      </c>
      <c r="K473" s="74">
        <v>0.4</v>
      </c>
      <c r="L473" s="74">
        <v>0.4</v>
      </c>
      <c r="M473" s="74">
        <v>0</v>
      </c>
      <c r="N473" s="74">
        <v>74.3</v>
      </c>
      <c r="O473" s="74">
        <v>1.5</v>
      </c>
      <c r="P473" s="74">
        <v>0</v>
      </c>
      <c r="Q473" s="74">
        <v>72.8</v>
      </c>
      <c r="R473" s="74">
        <v>2.9</v>
      </c>
      <c r="S473" s="74">
        <v>7.8</v>
      </c>
      <c r="T473" s="74">
        <v>0</v>
      </c>
      <c r="U473" s="74">
        <v>0</v>
      </c>
      <c r="V473" s="74">
        <v>13.4</v>
      </c>
      <c r="W473" s="74">
        <v>0</v>
      </c>
      <c r="X473" s="74">
        <v>0</v>
      </c>
      <c r="Y473" s="74">
        <v>0</v>
      </c>
      <c r="Z473" s="74">
        <v>0</v>
      </c>
      <c r="AA473" s="74">
        <v>0</v>
      </c>
      <c r="AB473" s="74">
        <v>0.3</v>
      </c>
      <c r="AC473" s="74">
        <v>0.1</v>
      </c>
      <c r="AD473" s="74">
        <v>0.03</v>
      </c>
      <c r="AE473" s="74">
        <v>1.1000000000000001</v>
      </c>
      <c r="AF473" s="74">
        <v>2.7</v>
      </c>
      <c r="AG473" s="74">
        <v>1.6</v>
      </c>
      <c r="AH473" s="74">
        <v>0.15</v>
      </c>
      <c r="AI473" s="74">
        <v>0</v>
      </c>
      <c r="AJ473" s="74">
        <v>0</v>
      </c>
      <c r="AK473" s="74">
        <v>22</v>
      </c>
      <c r="AL473" s="74">
        <v>0.5</v>
      </c>
      <c r="AM473" s="74">
        <v>3</v>
      </c>
      <c r="AN473" s="74">
        <v>130</v>
      </c>
      <c r="AO473" s="74">
        <v>26</v>
      </c>
      <c r="AP473" s="74">
        <v>140</v>
      </c>
      <c r="AQ473" s="74">
        <v>36</v>
      </c>
      <c r="AR473" s="74">
        <v>1.2</v>
      </c>
      <c r="AS473" s="74">
        <v>0.9</v>
      </c>
      <c r="AT473" s="72"/>
      <c r="AU473" s="72"/>
      <c r="AV473" s="72"/>
    </row>
    <row r="474" spans="1:48" ht="15.6">
      <c r="A474" s="71">
        <v>945</v>
      </c>
      <c r="B474" s="72" t="s">
        <v>853</v>
      </c>
      <c r="C474" s="72" t="s">
        <v>854</v>
      </c>
      <c r="D474" s="72" t="s">
        <v>855</v>
      </c>
      <c r="E474" s="72" t="s">
        <v>856</v>
      </c>
      <c r="F474" s="74">
        <v>408</v>
      </c>
      <c r="G474" s="74">
        <v>1720</v>
      </c>
      <c r="H474" s="74">
        <v>9</v>
      </c>
      <c r="I474" s="74">
        <v>4.0999999999999996</v>
      </c>
      <c r="J474" s="74">
        <v>2.1</v>
      </c>
      <c r="K474" s="74">
        <v>2.1</v>
      </c>
      <c r="L474" s="74">
        <v>2.1</v>
      </c>
      <c r="M474" s="74">
        <v>0</v>
      </c>
      <c r="N474" s="74">
        <v>65</v>
      </c>
      <c r="O474" s="74">
        <v>40.299999999999997</v>
      </c>
      <c r="P474" s="74">
        <v>0</v>
      </c>
      <c r="Q474" s="74">
        <v>24.7</v>
      </c>
      <c r="R474" s="74">
        <v>3.6</v>
      </c>
      <c r="S474" s="74">
        <v>15</v>
      </c>
      <c r="T474" s="74">
        <v>0.3</v>
      </c>
      <c r="U474" s="74">
        <v>0</v>
      </c>
      <c r="V474" s="74">
        <v>4.5999999999999996</v>
      </c>
      <c r="W474" s="74">
        <v>0</v>
      </c>
      <c r="X474" s="74">
        <v>7</v>
      </c>
      <c r="Y474" s="74">
        <v>309</v>
      </c>
      <c r="Z474" s="74">
        <v>0</v>
      </c>
      <c r="AA474" s="74">
        <v>5</v>
      </c>
      <c r="AB474" s="74">
        <v>3</v>
      </c>
      <c r="AC474" s="74">
        <v>0.8</v>
      </c>
      <c r="AD474" s="74">
        <v>0.3</v>
      </c>
      <c r="AE474" s="74">
        <v>4</v>
      </c>
      <c r="AF474" s="74">
        <v>6</v>
      </c>
      <c r="AG474" s="74">
        <v>3</v>
      </c>
      <c r="AH474" s="74">
        <v>0.3</v>
      </c>
      <c r="AI474" s="74">
        <v>0.7</v>
      </c>
      <c r="AJ474" s="74">
        <v>35</v>
      </c>
      <c r="AK474" s="74">
        <v>22</v>
      </c>
      <c r="AL474" s="74">
        <v>2.8</v>
      </c>
      <c r="AM474" s="74">
        <v>100</v>
      </c>
      <c r="AN474" s="74">
        <v>600</v>
      </c>
      <c r="AO474" s="74">
        <v>420</v>
      </c>
      <c r="AP474" s="74">
        <v>340</v>
      </c>
      <c r="AQ474" s="74">
        <v>52</v>
      </c>
      <c r="AR474" s="74">
        <v>7.5</v>
      </c>
      <c r="AS474" s="74">
        <v>2</v>
      </c>
      <c r="AT474" s="72"/>
      <c r="AU474" s="72"/>
      <c r="AV474" s="72"/>
    </row>
    <row r="475" spans="1:48" ht="15.6">
      <c r="A475" s="71">
        <v>946</v>
      </c>
      <c r="B475" s="72" t="s">
        <v>857</v>
      </c>
      <c r="C475" s="72" t="s">
        <v>854</v>
      </c>
      <c r="D475" s="72" t="s">
        <v>855</v>
      </c>
      <c r="E475" s="72" t="s">
        <v>856</v>
      </c>
      <c r="F475" s="74">
        <v>412</v>
      </c>
      <c r="G475" s="74">
        <v>1740</v>
      </c>
      <c r="H475" s="74">
        <v>9</v>
      </c>
      <c r="I475" s="74">
        <v>4.2</v>
      </c>
      <c r="J475" s="74">
        <v>2</v>
      </c>
      <c r="K475" s="74">
        <v>2</v>
      </c>
      <c r="L475" s="74">
        <v>2</v>
      </c>
      <c r="M475" s="74">
        <v>0</v>
      </c>
      <c r="N475" s="74">
        <v>66</v>
      </c>
      <c r="O475" s="74">
        <v>41</v>
      </c>
      <c r="P475" s="74">
        <v>0</v>
      </c>
      <c r="Q475" s="74">
        <v>25</v>
      </c>
      <c r="R475" s="74">
        <v>3.7</v>
      </c>
      <c r="S475" s="74">
        <v>15</v>
      </c>
      <c r="T475" s="74">
        <v>0.3</v>
      </c>
      <c r="U475" s="74">
        <v>0</v>
      </c>
      <c r="V475" s="74">
        <v>3.6</v>
      </c>
      <c r="W475" s="74">
        <v>0</v>
      </c>
      <c r="X475" s="74">
        <v>7</v>
      </c>
      <c r="Y475" s="74">
        <v>309</v>
      </c>
      <c r="Z475" s="74">
        <v>0</v>
      </c>
      <c r="AA475" s="74">
        <v>5</v>
      </c>
      <c r="AB475" s="74">
        <v>3</v>
      </c>
      <c r="AC475" s="74">
        <v>0.8</v>
      </c>
      <c r="AD475" s="74">
        <v>0.3</v>
      </c>
      <c r="AE475" s="74">
        <v>4</v>
      </c>
      <c r="AF475" s="74">
        <v>6.1</v>
      </c>
      <c r="AG475" s="74">
        <v>3</v>
      </c>
      <c r="AH475" s="74">
        <v>0.3</v>
      </c>
      <c r="AI475" s="74">
        <v>0.7</v>
      </c>
      <c r="AJ475" s="74">
        <v>35</v>
      </c>
      <c r="AK475" s="74">
        <v>22</v>
      </c>
      <c r="AL475" s="74">
        <v>2.7</v>
      </c>
      <c r="AM475" s="74">
        <v>120</v>
      </c>
      <c r="AN475" s="74">
        <v>550</v>
      </c>
      <c r="AO475" s="74">
        <v>420</v>
      </c>
      <c r="AP475" s="74">
        <v>340</v>
      </c>
      <c r="AQ475" s="74">
        <v>55</v>
      </c>
      <c r="AR475" s="74">
        <v>7.5</v>
      </c>
      <c r="AS475" s="74">
        <v>1.8</v>
      </c>
      <c r="AT475" s="72"/>
      <c r="AU475" s="72"/>
      <c r="AV475" s="72"/>
    </row>
    <row r="476" spans="1:48" ht="15.6">
      <c r="A476" s="71">
        <v>944</v>
      </c>
      <c r="B476" s="72" t="s">
        <v>858</v>
      </c>
      <c r="C476" s="72" t="s">
        <v>854</v>
      </c>
      <c r="D476" s="72" t="s">
        <v>855</v>
      </c>
      <c r="E476" s="72" t="s">
        <v>856</v>
      </c>
      <c r="F476" s="74">
        <v>416</v>
      </c>
      <c r="G476" s="74">
        <v>1760</v>
      </c>
      <c r="H476" s="74">
        <v>9</v>
      </c>
      <c r="I476" s="74">
        <v>3.9</v>
      </c>
      <c r="J476" s="74">
        <v>2.1</v>
      </c>
      <c r="K476" s="74">
        <v>2.1</v>
      </c>
      <c r="L476" s="74">
        <v>2.1</v>
      </c>
      <c r="M476" s="74">
        <v>0</v>
      </c>
      <c r="N476" s="74">
        <v>68</v>
      </c>
      <c r="O476" s="74">
        <v>35.799999999999997</v>
      </c>
      <c r="P476" s="74">
        <v>0</v>
      </c>
      <c r="Q476" s="74">
        <v>32.200000000000003</v>
      </c>
      <c r="R476" s="74">
        <v>1.6</v>
      </c>
      <c r="S476" s="74">
        <v>15</v>
      </c>
      <c r="T476" s="74">
        <v>0.4</v>
      </c>
      <c r="U476" s="74">
        <v>0</v>
      </c>
      <c r="V476" s="74">
        <v>3.8</v>
      </c>
      <c r="W476" s="74">
        <v>0</v>
      </c>
      <c r="X476" s="74">
        <v>7</v>
      </c>
      <c r="Y476" s="74">
        <v>309</v>
      </c>
      <c r="Z476" s="74">
        <v>0</v>
      </c>
      <c r="AA476" s="74">
        <v>5</v>
      </c>
      <c r="AB476" s="74">
        <v>3</v>
      </c>
      <c r="AC476" s="74">
        <v>0.8</v>
      </c>
      <c r="AD476" s="74">
        <v>0.3</v>
      </c>
      <c r="AE476" s="74">
        <v>4</v>
      </c>
      <c r="AF476" s="74">
        <v>7</v>
      </c>
      <c r="AG476" s="74">
        <v>3</v>
      </c>
      <c r="AH476" s="74">
        <v>0.3</v>
      </c>
      <c r="AI476" s="74">
        <v>0.7</v>
      </c>
      <c r="AJ476" s="74">
        <v>35</v>
      </c>
      <c r="AK476" s="74">
        <v>22</v>
      </c>
      <c r="AL476" s="74">
        <v>2.6</v>
      </c>
      <c r="AM476" s="74">
        <v>160</v>
      </c>
      <c r="AN476" s="74">
        <v>530</v>
      </c>
      <c r="AO476" s="74">
        <v>480</v>
      </c>
      <c r="AP476" s="74">
        <v>380</v>
      </c>
      <c r="AQ476" s="74">
        <v>39</v>
      </c>
      <c r="AR476" s="74">
        <v>7.5</v>
      </c>
      <c r="AS476" s="74">
        <v>1.4</v>
      </c>
      <c r="AT476" s="72"/>
      <c r="AU476" s="72"/>
      <c r="AV476" s="72"/>
    </row>
    <row r="477" spans="1:48" ht="15.6">
      <c r="A477" s="71">
        <v>348</v>
      </c>
      <c r="B477" s="72" t="s">
        <v>859</v>
      </c>
      <c r="C477" s="72" t="s">
        <v>275</v>
      </c>
      <c r="D477" s="72" t="s">
        <v>276</v>
      </c>
      <c r="E477" s="72" t="s">
        <v>277</v>
      </c>
      <c r="F477" s="74">
        <v>404</v>
      </c>
      <c r="G477" s="74">
        <v>1680</v>
      </c>
      <c r="H477" s="74">
        <v>30.7</v>
      </c>
      <c r="I477" s="74">
        <v>10.9</v>
      </c>
      <c r="J477" s="74">
        <v>12</v>
      </c>
      <c r="K477" s="74">
        <v>5</v>
      </c>
      <c r="L477" s="74">
        <v>4.3</v>
      </c>
      <c r="M477" s="74">
        <v>0.1</v>
      </c>
      <c r="N477" s="74">
        <v>26.4</v>
      </c>
      <c r="O477" s="74">
        <v>0.5</v>
      </c>
      <c r="P477" s="74">
        <v>0</v>
      </c>
      <c r="Q477" s="74">
        <v>25.9</v>
      </c>
      <c r="R477" s="74">
        <v>1.3</v>
      </c>
      <c r="S477" s="74">
        <v>4.8</v>
      </c>
      <c r="T477" s="74">
        <v>0.2</v>
      </c>
      <c r="U477" s="74">
        <v>0</v>
      </c>
      <c r="V477" s="74">
        <v>35.799999999999997</v>
      </c>
      <c r="W477" s="74">
        <v>0</v>
      </c>
      <c r="X477" s="74">
        <v>57</v>
      </c>
      <c r="Y477" s="74">
        <v>0</v>
      </c>
      <c r="Z477" s="74">
        <v>0</v>
      </c>
      <c r="AA477" s="74">
        <v>0.1</v>
      </c>
      <c r="AB477" s="74">
        <v>0.3</v>
      </c>
      <c r="AC477" s="74">
        <v>0.13</v>
      </c>
      <c r="AD477" s="74">
        <v>0.1</v>
      </c>
      <c r="AE477" s="74">
        <v>1.6</v>
      </c>
      <c r="AF477" s="74">
        <v>2.4</v>
      </c>
      <c r="AG477" s="74">
        <v>0.8</v>
      </c>
      <c r="AH477" s="74">
        <v>7.0000000000000007E-2</v>
      </c>
      <c r="AI477" s="74">
        <v>0.1</v>
      </c>
      <c r="AJ477" s="74">
        <v>0</v>
      </c>
      <c r="AK477" s="74">
        <v>4.0999999999999996</v>
      </c>
      <c r="AL477" s="74">
        <v>2.2999999999999998</v>
      </c>
      <c r="AM477" s="74">
        <v>85</v>
      </c>
      <c r="AN477" s="74">
        <v>130</v>
      </c>
      <c r="AO477" s="74">
        <v>26</v>
      </c>
      <c r="AP477" s="74">
        <v>69</v>
      </c>
      <c r="AQ477" s="74">
        <v>19</v>
      </c>
      <c r="AR477" s="74">
        <v>1.7</v>
      </c>
      <c r="AS477" s="74">
        <v>0.7</v>
      </c>
      <c r="AT477" s="72"/>
      <c r="AU477" s="72"/>
      <c r="AV477" s="72"/>
    </row>
    <row r="478" spans="1:48" ht="15.6">
      <c r="A478" s="71">
        <v>347</v>
      </c>
      <c r="B478" s="72" t="s">
        <v>860</v>
      </c>
      <c r="C478" s="72" t="s">
        <v>275</v>
      </c>
      <c r="D478" s="72" t="s">
        <v>276</v>
      </c>
      <c r="E478" s="72" t="s">
        <v>277</v>
      </c>
      <c r="F478" s="74">
        <v>497</v>
      </c>
      <c r="G478" s="74">
        <v>2060</v>
      </c>
      <c r="H478" s="74">
        <v>41</v>
      </c>
      <c r="I478" s="74">
        <v>14.5</v>
      </c>
      <c r="J478" s="74">
        <v>16</v>
      </c>
      <c r="K478" s="74">
        <v>6.6</v>
      </c>
      <c r="L478" s="74">
        <v>5.8</v>
      </c>
      <c r="M478" s="74">
        <v>0.1</v>
      </c>
      <c r="N478" s="74">
        <v>26.7</v>
      </c>
      <c r="O478" s="74">
        <v>0.5</v>
      </c>
      <c r="P478" s="74">
        <v>0</v>
      </c>
      <c r="Q478" s="74">
        <v>26.2</v>
      </c>
      <c r="R478" s="74">
        <v>1.2</v>
      </c>
      <c r="S478" s="74">
        <v>4.8</v>
      </c>
      <c r="T478" s="74">
        <v>2.4</v>
      </c>
      <c r="U478" s="74">
        <v>0</v>
      </c>
      <c r="V478" s="74">
        <v>25.3</v>
      </c>
      <c r="W478" s="74">
        <v>0</v>
      </c>
      <c r="X478" s="74">
        <v>58</v>
      </c>
      <c r="Y478" s="74">
        <v>4</v>
      </c>
      <c r="Z478" s="74">
        <v>0</v>
      </c>
      <c r="AA478" s="74">
        <v>0.1</v>
      </c>
      <c r="AB478" s="74">
        <v>0.3</v>
      </c>
      <c r="AC478" s="74">
        <v>0.16</v>
      </c>
      <c r="AD478" s="74">
        <v>0.11</v>
      </c>
      <c r="AE478" s="74">
        <v>2</v>
      </c>
      <c r="AF478" s="74">
        <v>2.8</v>
      </c>
      <c r="AG478" s="74">
        <v>0.8</v>
      </c>
      <c r="AH478" s="74">
        <v>0.09</v>
      </c>
      <c r="AI478" s="74">
        <v>0.1</v>
      </c>
      <c r="AJ478" s="74">
        <v>0</v>
      </c>
      <c r="AK478" s="74">
        <v>6</v>
      </c>
      <c r="AL478" s="74">
        <v>2.8</v>
      </c>
      <c r="AM478" s="74">
        <v>960</v>
      </c>
      <c r="AN478" s="74">
        <v>140</v>
      </c>
      <c r="AO478" s="74">
        <v>25</v>
      </c>
      <c r="AP478" s="74">
        <v>70</v>
      </c>
      <c r="AQ478" s="74">
        <v>18</v>
      </c>
      <c r="AR478" s="74">
        <v>1.6</v>
      </c>
      <c r="AS478" s="74">
        <v>0.7</v>
      </c>
      <c r="AT478" s="72"/>
      <c r="AU478" s="72"/>
      <c r="AV478" s="72"/>
    </row>
    <row r="479" spans="1:48" ht="15.6">
      <c r="A479" s="71">
        <v>1132</v>
      </c>
      <c r="B479" s="72" t="s">
        <v>861</v>
      </c>
      <c r="C479" s="72" t="s">
        <v>232</v>
      </c>
      <c r="D479" s="72" t="s">
        <v>233</v>
      </c>
      <c r="E479" s="72" t="s">
        <v>234</v>
      </c>
      <c r="F479" s="74">
        <v>130</v>
      </c>
      <c r="G479" s="74">
        <v>542</v>
      </c>
      <c r="H479" s="74">
        <v>5.9</v>
      </c>
      <c r="I479" s="74">
        <v>1.9</v>
      </c>
      <c r="J479" s="74">
        <v>2.2000000000000002</v>
      </c>
      <c r="K479" s="74">
        <v>1</v>
      </c>
      <c r="L479" s="74">
        <v>0.69199999999999995</v>
      </c>
      <c r="M479" s="74">
        <v>0</v>
      </c>
      <c r="N479" s="74">
        <v>8.4</v>
      </c>
      <c r="O479" s="74">
        <v>1.8</v>
      </c>
      <c r="P479" s="74">
        <v>0.5</v>
      </c>
      <c r="Q479" s="74">
        <v>6.1</v>
      </c>
      <c r="R479" s="74">
        <v>5.6</v>
      </c>
      <c r="S479" s="74">
        <v>8</v>
      </c>
      <c r="T479" s="74">
        <v>0.6</v>
      </c>
      <c r="U479" s="74">
        <v>0</v>
      </c>
      <c r="V479" s="74">
        <v>70.5</v>
      </c>
      <c r="W479" s="74">
        <v>0</v>
      </c>
      <c r="X479" s="74">
        <v>10</v>
      </c>
      <c r="Y479" s="74">
        <v>18</v>
      </c>
      <c r="Z479" s="74">
        <v>100</v>
      </c>
      <c r="AA479" s="74">
        <v>0</v>
      </c>
      <c r="AB479" s="74">
        <v>0.52</v>
      </c>
      <c r="AC479" s="74">
        <v>0.08</v>
      </c>
      <c r="AD479" s="74">
        <v>0.05</v>
      </c>
      <c r="AE479" s="74">
        <v>1.4</v>
      </c>
      <c r="AF479" s="74">
        <v>2.78</v>
      </c>
      <c r="AG479" s="74">
        <v>1.41</v>
      </c>
      <c r="AH479" s="74">
        <v>0.09</v>
      </c>
      <c r="AI479" s="74">
        <v>0.11</v>
      </c>
      <c r="AJ479" s="74">
        <v>24.2</v>
      </c>
      <c r="AK479" s="74">
        <v>140</v>
      </c>
      <c r="AL479" s="74">
        <v>1.51</v>
      </c>
      <c r="AM479" s="74">
        <v>240</v>
      </c>
      <c r="AN479" s="74">
        <v>300</v>
      </c>
      <c r="AO479" s="74">
        <v>31</v>
      </c>
      <c r="AP479" s="74">
        <v>95</v>
      </c>
      <c r="AQ479" s="74">
        <v>34</v>
      </c>
      <c r="AR479" s="74">
        <v>1.7</v>
      </c>
      <c r="AS479" s="74">
        <v>1.1000000000000001</v>
      </c>
      <c r="AT479" s="72"/>
      <c r="AU479" s="72"/>
      <c r="AV479" s="72"/>
    </row>
    <row r="480" spans="1:48" ht="15.6">
      <c r="A480" s="71">
        <v>576</v>
      </c>
      <c r="B480" s="72" t="s">
        <v>862</v>
      </c>
      <c r="C480" s="72" t="s">
        <v>223</v>
      </c>
      <c r="D480" s="72" t="s">
        <v>99</v>
      </c>
      <c r="E480" s="72" t="s">
        <v>810</v>
      </c>
      <c r="F480" s="74">
        <v>73</v>
      </c>
      <c r="G480" s="74">
        <v>305</v>
      </c>
      <c r="H480" s="74">
        <v>0.5</v>
      </c>
      <c r="I480" s="74">
        <v>0.1</v>
      </c>
      <c r="J480" s="74">
        <v>0.1</v>
      </c>
      <c r="K480" s="74">
        <v>0.3</v>
      </c>
      <c r="L480" s="74">
        <v>0.1</v>
      </c>
      <c r="M480" s="74">
        <v>0</v>
      </c>
      <c r="N480" s="74">
        <v>7.4</v>
      </c>
      <c r="O480" s="74">
        <v>1.4</v>
      </c>
      <c r="P480" s="74">
        <v>0.5</v>
      </c>
      <c r="Q480" s="74">
        <v>5.5</v>
      </c>
      <c r="R480" s="74">
        <v>5.8</v>
      </c>
      <c r="S480" s="74">
        <v>6.7</v>
      </c>
      <c r="T480" s="74">
        <v>0.3</v>
      </c>
      <c r="U480" s="74">
        <v>0</v>
      </c>
      <c r="V480" s="74">
        <v>79.099999999999994</v>
      </c>
      <c r="W480" s="74">
        <v>0</v>
      </c>
      <c r="X480" s="74">
        <v>0</v>
      </c>
      <c r="Y480" s="74">
        <v>9</v>
      </c>
      <c r="Z480" s="74">
        <v>55</v>
      </c>
      <c r="AA480" s="74">
        <v>0</v>
      </c>
      <c r="AB480" s="74">
        <v>0.4</v>
      </c>
      <c r="AC480" s="74">
        <v>0.03</v>
      </c>
      <c r="AD480" s="74">
        <v>0.03</v>
      </c>
      <c r="AE480" s="74">
        <v>0.9</v>
      </c>
      <c r="AF480" s="74">
        <v>1.9</v>
      </c>
      <c r="AG480" s="74">
        <v>1</v>
      </c>
      <c r="AH480" s="74">
        <v>0.04</v>
      </c>
      <c r="AI480" s="74">
        <v>0</v>
      </c>
      <c r="AJ480" s="74">
        <v>14</v>
      </c>
      <c r="AK480" s="74">
        <v>83</v>
      </c>
      <c r="AL480" s="74">
        <v>0.62</v>
      </c>
      <c r="AM480" s="74">
        <v>100</v>
      </c>
      <c r="AN480" s="74">
        <v>230</v>
      </c>
      <c r="AO480" s="74">
        <v>24</v>
      </c>
      <c r="AP480" s="74">
        <v>79</v>
      </c>
      <c r="AQ480" s="74">
        <v>30</v>
      </c>
      <c r="AR480" s="74">
        <v>1</v>
      </c>
      <c r="AS480" s="74">
        <v>0.9</v>
      </c>
      <c r="AT480" s="72"/>
      <c r="AU480" s="72">
        <v>0.9</v>
      </c>
      <c r="AV480" s="72"/>
    </row>
    <row r="481" spans="1:48" ht="15.6">
      <c r="A481" s="71">
        <v>575</v>
      </c>
      <c r="B481" s="72" t="s">
        <v>863</v>
      </c>
      <c r="C481" s="72" t="s">
        <v>223</v>
      </c>
      <c r="D481" s="72" t="s">
        <v>99</v>
      </c>
      <c r="E481" s="72" t="s">
        <v>810</v>
      </c>
      <c r="F481" s="74">
        <v>80</v>
      </c>
      <c r="G481" s="74">
        <v>338</v>
      </c>
      <c r="H481" s="74">
        <v>0.5</v>
      </c>
      <c r="I481" s="74">
        <v>0.1</v>
      </c>
      <c r="J481" s="74">
        <v>0</v>
      </c>
      <c r="K481" s="74">
        <v>0.3</v>
      </c>
      <c r="L481" s="74">
        <v>0.1</v>
      </c>
      <c r="M481" s="74">
        <v>0</v>
      </c>
      <c r="N481" s="74">
        <v>8.5</v>
      </c>
      <c r="O481" s="74">
        <v>1.6</v>
      </c>
      <c r="P481" s="74">
        <v>0.5</v>
      </c>
      <c r="Q481" s="74">
        <v>6.4</v>
      </c>
      <c r="R481" s="74">
        <v>6.1</v>
      </c>
      <c r="S481" s="74">
        <v>7.4</v>
      </c>
      <c r="T481" s="74">
        <v>0</v>
      </c>
      <c r="U481" s="74">
        <v>0</v>
      </c>
      <c r="V481" s="74">
        <v>76.599999999999994</v>
      </c>
      <c r="W481" s="74">
        <v>0</v>
      </c>
      <c r="X481" s="74">
        <v>0</v>
      </c>
      <c r="Y481" s="74">
        <v>11</v>
      </c>
      <c r="Z481" s="74">
        <v>64</v>
      </c>
      <c r="AA481" s="74">
        <v>0</v>
      </c>
      <c r="AB481" s="74">
        <v>0.46</v>
      </c>
      <c r="AC481" s="74">
        <v>0.04</v>
      </c>
      <c r="AD481" s="74">
        <v>0.04</v>
      </c>
      <c r="AE481" s="74">
        <v>1.2</v>
      </c>
      <c r="AF481" s="74">
        <v>2.4</v>
      </c>
      <c r="AG481" s="74">
        <v>1.2</v>
      </c>
      <c r="AH481" s="74">
        <v>0.06</v>
      </c>
      <c r="AI481" s="74">
        <v>0</v>
      </c>
      <c r="AJ481" s="74">
        <v>23</v>
      </c>
      <c r="AK481" s="74">
        <v>145</v>
      </c>
      <c r="AL481" s="74">
        <v>0.84</v>
      </c>
      <c r="AM481" s="74">
        <v>7</v>
      </c>
      <c r="AN481" s="74">
        <v>270</v>
      </c>
      <c r="AO481" s="74">
        <v>25</v>
      </c>
      <c r="AP481" s="74">
        <v>87</v>
      </c>
      <c r="AQ481" s="74">
        <v>32</v>
      </c>
      <c r="AR481" s="74">
        <v>1.2</v>
      </c>
      <c r="AS481" s="74">
        <v>1</v>
      </c>
      <c r="AT481" s="72"/>
      <c r="AU481" s="72"/>
      <c r="AV481" s="72"/>
    </row>
    <row r="482" spans="1:48" ht="15.6">
      <c r="A482" s="71">
        <v>528</v>
      </c>
      <c r="B482" s="72" t="s">
        <v>864</v>
      </c>
      <c r="C482" s="72" t="s">
        <v>223</v>
      </c>
      <c r="D482" s="72" t="s">
        <v>99</v>
      </c>
      <c r="E482" s="72" t="s">
        <v>807</v>
      </c>
      <c r="F482" s="74">
        <v>90</v>
      </c>
      <c r="G482" s="74">
        <v>378</v>
      </c>
      <c r="H482" s="74">
        <v>0.6</v>
      </c>
      <c r="I482" s="74">
        <v>0.1</v>
      </c>
      <c r="J482" s="74">
        <v>0.1</v>
      </c>
      <c r="K482" s="74">
        <v>0.2</v>
      </c>
      <c r="L482" s="74">
        <v>0.2</v>
      </c>
      <c r="M482" s="74">
        <v>0</v>
      </c>
      <c r="N482" s="74">
        <v>10.7</v>
      </c>
      <c r="O482" s="74">
        <v>1.2</v>
      </c>
      <c r="P482" s="74">
        <v>0.4</v>
      </c>
      <c r="Q482" s="74">
        <v>9.1</v>
      </c>
      <c r="R482" s="74">
        <v>5</v>
      </c>
      <c r="S482" s="74">
        <v>7.9</v>
      </c>
      <c r="T482" s="74">
        <v>0.6</v>
      </c>
      <c r="U482" s="74">
        <v>0</v>
      </c>
      <c r="V482" s="74">
        <v>73.8</v>
      </c>
      <c r="W482" s="74">
        <v>0</v>
      </c>
      <c r="X482" s="74">
        <v>0</v>
      </c>
      <c r="Y482" s="74">
        <v>38</v>
      </c>
      <c r="Z482" s="74">
        <v>225</v>
      </c>
      <c r="AA482" s="74">
        <v>0</v>
      </c>
      <c r="AB482" s="74">
        <v>0.6</v>
      </c>
      <c r="AC482" s="74">
        <v>0.03</v>
      </c>
      <c r="AD482" s="74">
        <v>0.06</v>
      </c>
      <c r="AE482" s="74">
        <v>3</v>
      </c>
      <c r="AF482" s="74">
        <v>4.3</v>
      </c>
      <c r="AG482" s="74">
        <v>1.3</v>
      </c>
      <c r="AH482" s="74">
        <v>0.08</v>
      </c>
      <c r="AI482" s="74">
        <v>0</v>
      </c>
      <c r="AJ482" s="74">
        <v>8</v>
      </c>
      <c r="AK482" s="74">
        <v>32</v>
      </c>
      <c r="AL482" s="74">
        <v>2</v>
      </c>
      <c r="AM482" s="74">
        <v>250</v>
      </c>
      <c r="AN482" s="74">
        <v>280</v>
      </c>
      <c r="AO482" s="74">
        <v>56</v>
      </c>
      <c r="AP482" s="74">
        <v>150</v>
      </c>
      <c r="AQ482" s="74">
        <v>38</v>
      </c>
      <c r="AR482" s="74">
        <v>1.6</v>
      </c>
      <c r="AS482" s="74">
        <v>1</v>
      </c>
      <c r="AT482" s="72"/>
      <c r="AU482" s="72"/>
      <c r="AV482" s="72"/>
    </row>
    <row r="483" spans="1:48" ht="15.6">
      <c r="A483" s="71">
        <v>527</v>
      </c>
      <c r="B483" s="72" t="s">
        <v>865</v>
      </c>
      <c r="C483" s="72" t="s">
        <v>223</v>
      </c>
      <c r="D483" s="72" t="s">
        <v>99</v>
      </c>
      <c r="E483" s="72" t="s">
        <v>807</v>
      </c>
      <c r="F483" s="74">
        <v>301</v>
      </c>
      <c r="G483" s="74">
        <v>1270</v>
      </c>
      <c r="H483" s="74">
        <v>1.3</v>
      </c>
      <c r="I483" s="74">
        <v>0.2</v>
      </c>
      <c r="J483" s="74">
        <v>0.3</v>
      </c>
      <c r="K483" s="74">
        <v>0.5</v>
      </c>
      <c r="L483" s="74">
        <v>0.5</v>
      </c>
      <c r="M483" s="74">
        <v>0</v>
      </c>
      <c r="N483" s="74">
        <v>32.799999999999997</v>
      </c>
      <c r="O483" s="74">
        <v>6.2</v>
      </c>
      <c r="P483" s="74">
        <v>2.2999999999999998</v>
      </c>
      <c r="Q483" s="74">
        <v>24.3</v>
      </c>
      <c r="R483" s="74">
        <v>27.6</v>
      </c>
      <c r="S483" s="74">
        <v>25.8</v>
      </c>
      <c r="T483" s="74">
        <v>0</v>
      </c>
      <c r="U483" s="74">
        <v>0</v>
      </c>
      <c r="V483" s="74">
        <v>9</v>
      </c>
      <c r="W483" s="74">
        <v>0</v>
      </c>
      <c r="X483" s="74">
        <v>0</v>
      </c>
      <c r="Y483" s="74">
        <v>5</v>
      </c>
      <c r="Z483" s="74">
        <v>30</v>
      </c>
      <c r="AA483" s="74">
        <v>0</v>
      </c>
      <c r="AB483" s="74">
        <v>0.46</v>
      </c>
      <c r="AC483" s="74">
        <v>0.43</v>
      </c>
      <c r="AD483" s="74">
        <v>0.26</v>
      </c>
      <c r="AE483" s="74">
        <v>2.6</v>
      </c>
      <c r="AF483" s="74">
        <v>6.7</v>
      </c>
      <c r="AG483" s="74">
        <v>4.0999999999999996</v>
      </c>
      <c r="AH483" s="74">
        <v>0.37</v>
      </c>
      <c r="AI483" s="74">
        <v>0</v>
      </c>
      <c r="AJ483" s="74">
        <v>0</v>
      </c>
      <c r="AK483" s="74">
        <v>150</v>
      </c>
      <c r="AL483" s="74">
        <v>3.5</v>
      </c>
      <c r="AM483" s="74">
        <v>13</v>
      </c>
      <c r="AN483" s="74">
        <v>1090</v>
      </c>
      <c r="AO483" s="74">
        <v>110</v>
      </c>
      <c r="AP483" s="74">
        <v>330</v>
      </c>
      <c r="AQ483" s="74">
        <v>200</v>
      </c>
      <c r="AR483" s="74">
        <v>5</v>
      </c>
      <c r="AS483" s="74">
        <v>3.2</v>
      </c>
      <c r="AT483" s="72"/>
      <c r="AU483" s="72"/>
      <c r="AV483" s="72"/>
    </row>
    <row r="484" spans="1:48" ht="15.6">
      <c r="A484" s="71">
        <v>532</v>
      </c>
      <c r="B484" s="72" t="s">
        <v>866</v>
      </c>
      <c r="C484" s="72" t="s">
        <v>223</v>
      </c>
      <c r="D484" s="72" t="s">
        <v>99</v>
      </c>
      <c r="E484" s="72" t="s">
        <v>807</v>
      </c>
      <c r="F484" s="74">
        <v>103</v>
      </c>
      <c r="G484" s="74">
        <v>433</v>
      </c>
      <c r="H484" s="74">
        <v>0.5</v>
      </c>
      <c r="I484" s="74">
        <v>0.1</v>
      </c>
      <c r="J484" s="74">
        <v>0.1</v>
      </c>
      <c r="K484" s="74">
        <v>0.2</v>
      </c>
      <c r="L484" s="74">
        <v>0.2</v>
      </c>
      <c r="M484" s="74">
        <v>0</v>
      </c>
      <c r="N484" s="74">
        <v>14.6</v>
      </c>
      <c r="O484" s="74">
        <v>0.7</v>
      </c>
      <c r="P484" s="74">
        <v>0.6</v>
      </c>
      <c r="Q484" s="74">
        <v>13.3</v>
      </c>
      <c r="R484" s="74">
        <v>6.7</v>
      </c>
      <c r="S484" s="74">
        <v>6.6</v>
      </c>
      <c r="T484" s="74">
        <v>0.6</v>
      </c>
      <c r="U484" s="74">
        <v>0</v>
      </c>
      <c r="V484" s="74">
        <v>69.599999999999994</v>
      </c>
      <c r="W484" s="74">
        <v>0</v>
      </c>
      <c r="X484" s="74">
        <v>0</v>
      </c>
      <c r="Y484" s="74">
        <v>0</v>
      </c>
      <c r="Z484" s="74">
        <v>0</v>
      </c>
      <c r="AA484" s="74">
        <v>0</v>
      </c>
      <c r="AB484" s="74">
        <v>7.0000000000000007E-2</v>
      </c>
      <c r="AC484" s="74">
        <v>0.1</v>
      </c>
      <c r="AD484" s="74">
        <v>0.04</v>
      </c>
      <c r="AE484" s="74">
        <v>0.6</v>
      </c>
      <c r="AF484" s="74">
        <v>1.7</v>
      </c>
      <c r="AG484" s="74">
        <v>1.1000000000000001</v>
      </c>
      <c r="AH484" s="74">
        <v>0.12</v>
      </c>
      <c r="AI484" s="74">
        <v>0</v>
      </c>
      <c r="AJ484" s="74">
        <v>0</v>
      </c>
      <c r="AK484" s="74">
        <v>43</v>
      </c>
      <c r="AL484" s="74">
        <v>2</v>
      </c>
      <c r="AM484" s="74">
        <v>260</v>
      </c>
      <c r="AN484" s="74">
        <v>320</v>
      </c>
      <c r="AO484" s="74">
        <v>65</v>
      </c>
      <c r="AP484" s="74">
        <v>120</v>
      </c>
      <c r="AQ484" s="74">
        <v>47</v>
      </c>
      <c r="AR484" s="74">
        <v>2.5</v>
      </c>
      <c r="AS484" s="74">
        <v>1</v>
      </c>
      <c r="AT484" s="72"/>
      <c r="AU484" s="72">
        <v>0.2</v>
      </c>
      <c r="AV484" s="72"/>
    </row>
    <row r="485" spans="1:48" ht="15.6">
      <c r="A485" s="71">
        <v>531</v>
      </c>
      <c r="B485" s="72" t="s">
        <v>867</v>
      </c>
      <c r="C485" s="72" t="s">
        <v>223</v>
      </c>
      <c r="D485" s="72" t="s">
        <v>99</v>
      </c>
      <c r="E485" s="72" t="s">
        <v>807</v>
      </c>
      <c r="F485" s="74">
        <v>308</v>
      </c>
      <c r="G485" s="74">
        <v>1300</v>
      </c>
      <c r="H485" s="74">
        <v>0.1</v>
      </c>
      <c r="I485" s="74">
        <v>0</v>
      </c>
      <c r="J485" s="74">
        <v>0</v>
      </c>
      <c r="K485" s="74">
        <v>0</v>
      </c>
      <c r="L485" s="74">
        <v>0.01</v>
      </c>
      <c r="M485" s="74">
        <v>0</v>
      </c>
      <c r="N485" s="74">
        <v>43.9</v>
      </c>
      <c r="O485" s="74">
        <v>2</v>
      </c>
      <c r="P485" s="74">
        <v>3.8</v>
      </c>
      <c r="Q485" s="74">
        <v>41.9</v>
      </c>
      <c r="R485" s="74">
        <v>22.9</v>
      </c>
      <c r="S485" s="74">
        <v>21.3</v>
      </c>
      <c r="T485" s="74">
        <v>0</v>
      </c>
      <c r="U485" s="74">
        <v>0</v>
      </c>
      <c r="V485" s="74">
        <v>12.3</v>
      </c>
      <c r="W485" s="74">
        <v>0</v>
      </c>
      <c r="X485" s="74">
        <v>0</v>
      </c>
      <c r="Y485" s="74">
        <v>0</v>
      </c>
      <c r="Z485" s="74">
        <v>0</v>
      </c>
      <c r="AA485" s="74">
        <v>0</v>
      </c>
      <c r="AB485" s="74">
        <v>0.2</v>
      </c>
      <c r="AC485" s="74">
        <v>0.35</v>
      </c>
      <c r="AD485" s="74">
        <v>0.17</v>
      </c>
      <c r="AE485" s="74">
        <v>1.5</v>
      </c>
      <c r="AF485" s="74">
        <v>4.5999999999999996</v>
      </c>
      <c r="AG485" s="74">
        <v>3.4</v>
      </c>
      <c r="AH485" s="74">
        <v>0.35</v>
      </c>
      <c r="AI485" s="74">
        <v>0</v>
      </c>
      <c r="AJ485" s="74">
        <v>0</v>
      </c>
      <c r="AK485" s="74">
        <v>300</v>
      </c>
      <c r="AL485" s="74">
        <v>3.95</v>
      </c>
      <c r="AM485" s="74">
        <v>10</v>
      </c>
      <c r="AN485" s="74">
        <v>1490</v>
      </c>
      <c r="AO485" s="74">
        <v>150</v>
      </c>
      <c r="AP485" s="74">
        <v>480</v>
      </c>
      <c r="AQ485" s="74">
        <v>160</v>
      </c>
      <c r="AR485" s="74">
        <v>6.5</v>
      </c>
      <c r="AS485" s="74">
        <v>3.2</v>
      </c>
      <c r="AT485" s="72">
        <v>17</v>
      </c>
      <c r="AU485" s="72">
        <v>4.7</v>
      </c>
      <c r="AV485" s="72"/>
    </row>
    <row r="486" spans="1:48" ht="15.6">
      <c r="A486" s="71">
        <v>220024</v>
      </c>
      <c r="B486" s="72" t="s">
        <v>868</v>
      </c>
      <c r="C486" s="72" t="s">
        <v>223</v>
      </c>
      <c r="D486" s="72" t="s">
        <v>99</v>
      </c>
      <c r="E486" s="72" t="s">
        <v>807</v>
      </c>
      <c r="F486" s="74">
        <v>302</v>
      </c>
      <c r="G486" s="74">
        <v>1280</v>
      </c>
      <c r="H486" s="74">
        <v>0.1</v>
      </c>
      <c r="I486" s="74">
        <v>0</v>
      </c>
      <c r="J486" s="74">
        <v>0</v>
      </c>
      <c r="K486" s="74">
        <v>0</v>
      </c>
      <c r="L486" s="74">
        <v>0.01</v>
      </c>
      <c r="M486" s="74">
        <v>0</v>
      </c>
      <c r="N486" s="74">
        <v>47.9</v>
      </c>
      <c r="O486" s="74">
        <v>0.2</v>
      </c>
      <c r="P486" s="74">
        <v>0</v>
      </c>
      <c r="Q486" s="74">
        <v>36.5</v>
      </c>
      <c r="R486" s="74">
        <v>14</v>
      </c>
      <c r="S486" s="74">
        <v>20.3</v>
      </c>
      <c r="T486" s="74">
        <v>0</v>
      </c>
      <c r="U486" s="74">
        <v>0</v>
      </c>
      <c r="V486" s="74">
        <v>13.7</v>
      </c>
      <c r="W486" s="74">
        <v>0</v>
      </c>
      <c r="X486" s="74">
        <v>0</v>
      </c>
      <c r="Y486" s="74">
        <v>2</v>
      </c>
      <c r="Z486" s="74">
        <v>12</v>
      </c>
      <c r="AA486" s="74">
        <v>0</v>
      </c>
      <c r="AB486" s="74">
        <v>0.3</v>
      </c>
      <c r="AC486" s="74">
        <v>0.65</v>
      </c>
      <c r="AD486" s="74">
        <v>0.19</v>
      </c>
      <c r="AE486" s="74">
        <v>1.42</v>
      </c>
      <c r="AF486" s="74">
        <v>5.12</v>
      </c>
      <c r="AG486" s="74">
        <v>3.7</v>
      </c>
      <c r="AH486" s="74">
        <v>0.4</v>
      </c>
      <c r="AI486" s="74">
        <v>0</v>
      </c>
      <c r="AJ486" s="74">
        <v>0</v>
      </c>
      <c r="AK486" s="74">
        <v>130</v>
      </c>
      <c r="AL486" s="74">
        <v>3.44</v>
      </c>
      <c r="AM486" s="74">
        <v>10</v>
      </c>
      <c r="AN486" s="74">
        <v>1270</v>
      </c>
      <c r="AO486" s="74">
        <v>120</v>
      </c>
      <c r="AP486" s="74">
        <v>400</v>
      </c>
      <c r="AQ486" s="74">
        <v>150</v>
      </c>
      <c r="AR486" s="74">
        <v>7.2</v>
      </c>
      <c r="AS486" s="74">
        <v>2.7</v>
      </c>
      <c r="AT486" s="72">
        <v>2.8</v>
      </c>
      <c r="AU486" s="72">
        <v>4.7</v>
      </c>
      <c r="AV486" s="72"/>
    </row>
    <row r="487" spans="1:48" ht="15.6">
      <c r="A487" s="71">
        <v>1202</v>
      </c>
      <c r="B487" s="72" t="s">
        <v>869</v>
      </c>
      <c r="C487" s="72" t="s">
        <v>223</v>
      </c>
      <c r="D487" s="72" t="s">
        <v>99</v>
      </c>
      <c r="E487" s="72" t="s">
        <v>807</v>
      </c>
      <c r="F487" s="74">
        <v>310</v>
      </c>
      <c r="G487" s="74">
        <v>1310</v>
      </c>
      <c r="H487" s="74">
        <v>0.5</v>
      </c>
      <c r="I487" s="74">
        <v>0.1</v>
      </c>
      <c r="J487" s="74">
        <v>0.1</v>
      </c>
      <c r="K487" s="74">
        <v>0.4</v>
      </c>
      <c r="L487" s="74">
        <v>0.1</v>
      </c>
      <c r="M487" s="74">
        <v>0</v>
      </c>
      <c r="N487" s="74">
        <v>47.9</v>
      </c>
      <c r="O487" s="74">
        <v>1.7</v>
      </c>
      <c r="P487" s="74">
        <v>0</v>
      </c>
      <c r="Q487" s="74">
        <v>46.2</v>
      </c>
      <c r="R487" s="74">
        <v>14</v>
      </c>
      <c r="S487" s="74">
        <v>21.5</v>
      </c>
      <c r="T487" s="74">
        <v>0</v>
      </c>
      <c r="U487" s="74">
        <v>0</v>
      </c>
      <c r="V487" s="74">
        <v>12.4</v>
      </c>
      <c r="W487" s="74">
        <v>0</v>
      </c>
      <c r="X487" s="74">
        <v>0</v>
      </c>
      <c r="Y487" s="74">
        <v>2</v>
      </c>
      <c r="Z487" s="74">
        <v>12</v>
      </c>
      <c r="AA487" s="74">
        <v>0</v>
      </c>
      <c r="AB487" s="74">
        <v>0.3</v>
      </c>
      <c r="AC487" s="74">
        <v>0.65</v>
      </c>
      <c r="AD487" s="74">
        <v>0.19</v>
      </c>
      <c r="AE487" s="74">
        <v>1.9</v>
      </c>
      <c r="AF487" s="74">
        <v>5.8</v>
      </c>
      <c r="AG487" s="74">
        <v>3.7</v>
      </c>
      <c r="AH487" s="74">
        <v>0.4</v>
      </c>
      <c r="AI487" s="74">
        <v>0</v>
      </c>
      <c r="AJ487" s="74">
        <v>0</v>
      </c>
      <c r="AK487" s="74">
        <v>130</v>
      </c>
      <c r="AL487" s="74">
        <v>3.67</v>
      </c>
      <c r="AM487" s="74">
        <v>10</v>
      </c>
      <c r="AN487" s="74">
        <v>1330</v>
      </c>
      <c r="AO487" s="74">
        <v>100</v>
      </c>
      <c r="AP487" s="74">
        <v>420</v>
      </c>
      <c r="AQ487" s="74">
        <v>150</v>
      </c>
      <c r="AR487" s="74">
        <v>8</v>
      </c>
      <c r="AS487" s="74">
        <v>2.9</v>
      </c>
      <c r="AT487" s="72">
        <v>15</v>
      </c>
      <c r="AU487" s="72">
        <v>4.7</v>
      </c>
      <c r="AV487" s="72"/>
    </row>
    <row r="488" spans="1:48" ht="15.6">
      <c r="A488" s="71">
        <v>529</v>
      </c>
      <c r="B488" s="72" t="s">
        <v>870</v>
      </c>
      <c r="C488" s="72" t="s">
        <v>223</v>
      </c>
      <c r="D488" s="72" t="s">
        <v>99</v>
      </c>
      <c r="E488" s="72" t="s">
        <v>807</v>
      </c>
      <c r="F488" s="74">
        <v>339</v>
      </c>
      <c r="G488" s="74">
        <v>1430</v>
      </c>
      <c r="H488" s="74">
        <v>1.5</v>
      </c>
      <c r="I488" s="74">
        <v>0.5</v>
      </c>
      <c r="J488" s="74">
        <v>0.1</v>
      </c>
      <c r="K488" s="74">
        <v>0.8</v>
      </c>
      <c r="L488" s="74">
        <v>0.4</v>
      </c>
      <c r="M488" s="74">
        <v>0</v>
      </c>
      <c r="N488" s="74">
        <v>55.3</v>
      </c>
      <c r="O488" s="74">
        <v>1.7</v>
      </c>
      <c r="P488" s="74">
        <v>3.9</v>
      </c>
      <c r="Q488" s="74">
        <v>53.6</v>
      </c>
      <c r="R488" s="74">
        <v>9.4</v>
      </c>
      <c r="S488" s="74">
        <v>21.4</v>
      </c>
      <c r="T488" s="74">
        <v>0</v>
      </c>
      <c r="U488" s="74">
        <v>0</v>
      </c>
      <c r="V488" s="74">
        <v>11.2</v>
      </c>
      <c r="W488" s="74">
        <v>0</v>
      </c>
      <c r="X488" s="74">
        <v>0</v>
      </c>
      <c r="Y488" s="74">
        <v>5</v>
      </c>
      <c r="Z488" s="74">
        <v>30</v>
      </c>
      <c r="AA488" s="74">
        <v>0</v>
      </c>
      <c r="AB488" s="74">
        <v>0.3</v>
      </c>
      <c r="AC488" s="74">
        <v>0.54</v>
      </c>
      <c r="AD488" s="74">
        <v>0.18</v>
      </c>
      <c r="AE488" s="74">
        <v>1.01</v>
      </c>
      <c r="AF488" s="74">
        <v>6.9</v>
      </c>
      <c r="AG488" s="74">
        <v>4.8</v>
      </c>
      <c r="AH488" s="74">
        <v>0.37</v>
      </c>
      <c r="AI488" s="74">
        <v>0</v>
      </c>
      <c r="AJ488" s="74">
        <v>0</v>
      </c>
      <c r="AK488" s="74">
        <v>630</v>
      </c>
      <c r="AL488" s="74">
        <v>3.3</v>
      </c>
      <c r="AM488" s="74">
        <v>10</v>
      </c>
      <c r="AN488" s="74">
        <v>1150</v>
      </c>
      <c r="AO488" s="74">
        <v>62</v>
      </c>
      <c r="AP488" s="74">
        <v>340</v>
      </c>
      <c r="AQ488" s="74">
        <v>170</v>
      </c>
      <c r="AR488" s="74">
        <v>5.5</v>
      </c>
      <c r="AS488" s="74">
        <v>3.4</v>
      </c>
      <c r="AT488" s="72">
        <v>50</v>
      </c>
      <c r="AU488" s="72">
        <v>4.7</v>
      </c>
      <c r="AV488" s="72"/>
    </row>
    <row r="489" spans="1:48" ht="15.6">
      <c r="A489" s="71">
        <v>530</v>
      </c>
      <c r="B489" s="72" t="s">
        <v>871</v>
      </c>
      <c r="C489" s="72" t="s">
        <v>223</v>
      </c>
      <c r="D489" s="72" t="s">
        <v>99</v>
      </c>
      <c r="E489" s="72" t="s">
        <v>807</v>
      </c>
      <c r="F489" s="74">
        <v>123</v>
      </c>
      <c r="G489" s="74">
        <v>521</v>
      </c>
      <c r="H489" s="74">
        <v>0.7</v>
      </c>
      <c r="I489" s="74">
        <v>0.2</v>
      </c>
      <c r="J489" s="74">
        <v>0.1</v>
      </c>
      <c r="K489" s="74">
        <v>0.3</v>
      </c>
      <c r="L489" s="74">
        <v>0.3</v>
      </c>
      <c r="M489" s="74">
        <v>0</v>
      </c>
      <c r="N489" s="74">
        <v>18.100000000000001</v>
      </c>
      <c r="O489" s="74">
        <v>1</v>
      </c>
      <c r="P489" s="74">
        <v>0.7</v>
      </c>
      <c r="Q489" s="74">
        <v>16.399999999999999</v>
      </c>
      <c r="R489" s="74">
        <v>4.7</v>
      </c>
      <c r="S489" s="74">
        <v>8.8000000000000007</v>
      </c>
      <c r="T489" s="74">
        <v>0.6</v>
      </c>
      <c r="U489" s="74">
        <v>0</v>
      </c>
      <c r="V489" s="74">
        <v>66.2</v>
      </c>
      <c r="W489" s="74">
        <v>0</v>
      </c>
      <c r="X489" s="74">
        <v>0</v>
      </c>
      <c r="Y489" s="74">
        <v>2</v>
      </c>
      <c r="Z489" s="74">
        <v>13</v>
      </c>
      <c r="AA489" s="74">
        <v>0</v>
      </c>
      <c r="AB489" s="74">
        <v>0.2</v>
      </c>
      <c r="AC489" s="74">
        <v>0.19</v>
      </c>
      <c r="AD489" s="74">
        <v>0.05</v>
      </c>
      <c r="AE489" s="74">
        <v>0.5</v>
      </c>
      <c r="AF489" s="74">
        <v>2.4</v>
      </c>
      <c r="AG489" s="74">
        <v>1.9</v>
      </c>
      <c r="AH489" s="74">
        <v>0.1</v>
      </c>
      <c r="AI489" s="74">
        <v>0</v>
      </c>
      <c r="AJ489" s="74">
        <v>0</v>
      </c>
      <c r="AK489" s="74">
        <v>210</v>
      </c>
      <c r="AL489" s="74">
        <v>1.4</v>
      </c>
      <c r="AM489" s="74">
        <v>250</v>
      </c>
      <c r="AN489" s="74">
        <v>320</v>
      </c>
      <c r="AO489" s="74">
        <v>21</v>
      </c>
      <c r="AP489" s="74">
        <v>140</v>
      </c>
      <c r="AQ489" s="74">
        <v>47</v>
      </c>
      <c r="AR489" s="74">
        <v>1.9</v>
      </c>
      <c r="AS489" s="74">
        <v>1.1000000000000001</v>
      </c>
      <c r="AT489" s="72"/>
      <c r="AU489" s="72">
        <v>0.3</v>
      </c>
      <c r="AV489" s="72"/>
    </row>
    <row r="490" spans="1:48" ht="15.6">
      <c r="A490" s="71">
        <v>534</v>
      </c>
      <c r="B490" s="72" t="s">
        <v>872</v>
      </c>
      <c r="C490" s="72" t="s">
        <v>223</v>
      </c>
      <c r="D490" s="72" t="s">
        <v>99</v>
      </c>
      <c r="E490" s="72" t="s">
        <v>807</v>
      </c>
      <c r="F490" s="74">
        <v>107</v>
      </c>
      <c r="G490" s="74">
        <v>449</v>
      </c>
      <c r="H490" s="74">
        <v>0.6</v>
      </c>
      <c r="I490" s="74">
        <v>0.1</v>
      </c>
      <c r="J490" s="74">
        <v>0.2</v>
      </c>
      <c r="K490" s="74">
        <v>0.2</v>
      </c>
      <c r="L490" s="74">
        <v>0.2</v>
      </c>
      <c r="M490" s="74">
        <v>0</v>
      </c>
      <c r="N490" s="74">
        <v>14</v>
      </c>
      <c r="O490" s="74">
        <v>0.8</v>
      </c>
      <c r="P490" s="74">
        <v>1.7</v>
      </c>
      <c r="Q490" s="74">
        <v>11.5</v>
      </c>
      <c r="R490" s="74">
        <v>7</v>
      </c>
      <c r="S490" s="74">
        <v>7.8</v>
      </c>
      <c r="T490" s="74">
        <v>0.6</v>
      </c>
      <c r="U490" s="74">
        <v>0</v>
      </c>
      <c r="V490" s="74">
        <v>68.599999999999994</v>
      </c>
      <c r="W490" s="74">
        <v>0</v>
      </c>
      <c r="X490" s="74">
        <v>0</v>
      </c>
      <c r="Y490" s="74">
        <v>1</v>
      </c>
      <c r="Z490" s="74">
        <v>4</v>
      </c>
      <c r="AA490" s="74">
        <v>0</v>
      </c>
      <c r="AB490" s="74">
        <v>0.1</v>
      </c>
      <c r="AC490" s="74">
        <v>0.14000000000000001</v>
      </c>
      <c r="AD490" s="74">
        <v>7.0000000000000007E-2</v>
      </c>
      <c r="AE490" s="74">
        <v>0.7</v>
      </c>
      <c r="AF490" s="74">
        <v>1.9</v>
      </c>
      <c r="AG490" s="74">
        <v>1.2</v>
      </c>
      <c r="AH490" s="74">
        <v>0.1</v>
      </c>
      <c r="AI490" s="74">
        <v>0</v>
      </c>
      <c r="AJ490" s="74">
        <v>0</v>
      </c>
      <c r="AK490" s="74">
        <v>43</v>
      </c>
      <c r="AL490" s="74">
        <v>2</v>
      </c>
      <c r="AM490" s="74">
        <v>250</v>
      </c>
      <c r="AN490" s="74">
        <v>420</v>
      </c>
      <c r="AO490" s="74">
        <v>50</v>
      </c>
      <c r="AP490" s="74">
        <v>150</v>
      </c>
      <c r="AQ490" s="74">
        <v>51</v>
      </c>
      <c r="AR490" s="74">
        <v>2.7</v>
      </c>
      <c r="AS490" s="74">
        <v>1</v>
      </c>
      <c r="AT490" s="72"/>
      <c r="AU490" s="72">
        <v>0.2</v>
      </c>
      <c r="AV490" s="72"/>
    </row>
    <row r="491" spans="1:48" ht="15.6">
      <c r="A491" s="71">
        <v>533</v>
      </c>
      <c r="B491" s="72" t="s">
        <v>873</v>
      </c>
      <c r="C491" s="72" t="s">
        <v>223</v>
      </c>
      <c r="D491" s="72" t="s">
        <v>99</v>
      </c>
      <c r="E491" s="72" t="s">
        <v>807</v>
      </c>
      <c r="F491" s="74">
        <v>313</v>
      </c>
      <c r="G491" s="74">
        <v>1320</v>
      </c>
      <c r="H491" s="74">
        <v>0.1</v>
      </c>
      <c r="I491" s="74">
        <v>0</v>
      </c>
      <c r="J491" s="74">
        <v>0</v>
      </c>
      <c r="K491" s="74">
        <v>0</v>
      </c>
      <c r="L491" s="74">
        <v>0.01</v>
      </c>
      <c r="M491" s="74">
        <v>0</v>
      </c>
      <c r="N491" s="74">
        <v>42.6</v>
      </c>
      <c r="O491" s="74">
        <v>1.7</v>
      </c>
      <c r="P491" s="74">
        <v>3.6</v>
      </c>
      <c r="Q491" s="74">
        <v>40.9</v>
      </c>
      <c r="R491" s="74">
        <v>22.9</v>
      </c>
      <c r="S491" s="74">
        <v>24</v>
      </c>
      <c r="T491" s="74">
        <v>0</v>
      </c>
      <c r="U491" s="74">
        <v>0</v>
      </c>
      <c r="V491" s="74">
        <v>11.5</v>
      </c>
      <c r="W491" s="74">
        <v>0</v>
      </c>
      <c r="X491" s="74">
        <v>0</v>
      </c>
      <c r="Y491" s="74">
        <v>0</v>
      </c>
      <c r="Z491" s="74">
        <v>0</v>
      </c>
      <c r="AA491" s="74">
        <v>0</v>
      </c>
      <c r="AB491" s="74">
        <v>0.3</v>
      </c>
      <c r="AC491" s="74">
        <v>0.61</v>
      </c>
      <c r="AD491" s="74">
        <v>0.19</v>
      </c>
      <c r="AE491" s="74">
        <v>1.57</v>
      </c>
      <c r="AF491" s="74">
        <v>4.9000000000000004</v>
      </c>
      <c r="AG491" s="74">
        <v>3.5</v>
      </c>
      <c r="AH491" s="74">
        <v>0.6</v>
      </c>
      <c r="AI491" s="74">
        <v>0</v>
      </c>
      <c r="AJ491" s="74">
        <v>0</v>
      </c>
      <c r="AK491" s="74">
        <v>360</v>
      </c>
      <c r="AL491" s="74">
        <v>4.01</v>
      </c>
      <c r="AM491" s="74">
        <v>10</v>
      </c>
      <c r="AN491" s="74">
        <v>1630</v>
      </c>
      <c r="AO491" s="74">
        <v>120</v>
      </c>
      <c r="AP491" s="74">
        <v>420</v>
      </c>
      <c r="AQ491" s="74">
        <v>140</v>
      </c>
      <c r="AR491" s="74">
        <v>6.9</v>
      </c>
      <c r="AS491" s="74">
        <v>3</v>
      </c>
      <c r="AT491" s="72">
        <v>8.5</v>
      </c>
      <c r="AU491" s="72">
        <v>4.7</v>
      </c>
      <c r="AV491" s="72"/>
    </row>
    <row r="492" spans="1:48" ht="15.6">
      <c r="A492" s="71">
        <v>220025</v>
      </c>
      <c r="B492" s="72" t="s">
        <v>874</v>
      </c>
      <c r="C492" s="72" t="s">
        <v>223</v>
      </c>
      <c r="D492" s="72" t="s">
        <v>99</v>
      </c>
      <c r="E492" s="72" t="s">
        <v>807</v>
      </c>
      <c r="F492" s="74">
        <v>318</v>
      </c>
      <c r="G492" s="74">
        <v>1340</v>
      </c>
      <c r="H492" s="74">
        <v>1</v>
      </c>
      <c r="I492" s="74">
        <v>0.2</v>
      </c>
      <c r="J492" s="74">
        <v>0.1</v>
      </c>
      <c r="K492" s="74">
        <v>0.7</v>
      </c>
      <c r="L492" s="74">
        <v>0.3</v>
      </c>
      <c r="M492" s="74">
        <v>0</v>
      </c>
      <c r="N492" s="74">
        <v>47.9</v>
      </c>
      <c r="O492" s="74">
        <v>4.7</v>
      </c>
      <c r="P492" s="74">
        <v>0</v>
      </c>
      <c r="Q492" s="74">
        <v>32</v>
      </c>
      <c r="R492" s="74">
        <v>14</v>
      </c>
      <c r="S492" s="74">
        <v>22.4</v>
      </c>
      <c r="T492" s="74">
        <v>0</v>
      </c>
      <c r="U492" s="74">
        <v>0</v>
      </c>
      <c r="V492" s="74">
        <v>12.7</v>
      </c>
      <c r="W492" s="74">
        <v>0</v>
      </c>
      <c r="X492" s="74">
        <v>0</v>
      </c>
      <c r="Y492" s="74">
        <v>2</v>
      </c>
      <c r="Z492" s="74">
        <v>12</v>
      </c>
      <c r="AA492" s="74">
        <v>0</v>
      </c>
      <c r="AB492" s="74">
        <v>0.3</v>
      </c>
      <c r="AC492" s="74">
        <v>0.65</v>
      </c>
      <c r="AD492" s="74">
        <v>0.19</v>
      </c>
      <c r="AE492" s="74">
        <v>0.5</v>
      </c>
      <c r="AF492" s="74">
        <v>4.2</v>
      </c>
      <c r="AG492" s="74">
        <v>3.7</v>
      </c>
      <c r="AH492" s="74">
        <v>0.4</v>
      </c>
      <c r="AI492" s="74">
        <v>0</v>
      </c>
      <c r="AJ492" s="74">
        <v>0</v>
      </c>
      <c r="AK492" s="74">
        <v>130</v>
      </c>
      <c r="AL492" s="74">
        <v>3.7</v>
      </c>
      <c r="AM492" s="74">
        <v>10</v>
      </c>
      <c r="AN492" s="74">
        <v>1530</v>
      </c>
      <c r="AO492" s="74">
        <v>110</v>
      </c>
      <c r="AP492" s="74">
        <v>370</v>
      </c>
      <c r="AQ492" s="74">
        <v>160</v>
      </c>
      <c r="AR492" s="74">
        <v>6.7</v>
      </c>
      <c r="AS492" s="74">
        <v>2.4</v>
      </c>
      <c r="AT492" s="72">
        <v>8.8000000000000007</v>
      </c>
      <c r="AU492" s="72">
        <v>73</v>
      </c>
      <c r="AV492" s="72"/>
    </row>
    <row r="493" spans="1:48" ht="15.6">
      <c r="A493" s="71">
        <v>578</v>
      </c>
      <c r="B493" s="72" t="s">
        <v>875</v>
      </c>
      <c r="C493" s="72" t="s">
        <v>211</v>
      </c>
      <c r="D493" s="72" t="s">
        <v>815</v>
      </c>
      <c r="E493" s="72" t="s">
        <v>876</v>
      </c>
      <c r="F493" s="74">
        <v>30</v>
      </c>
      <c r="G493" s="74">
        <v>125</v>
      </c>
      <c r="H493" s="74">
        <v>0.3</v>
      </c>
      <c r="I493" s="74">
        <v>0.1</v>
      </c>
      <c r="J493" s="74">
        <v>0</v>
      </c>
      <c r="K493" s="74">
        <v>0.2</v>
      </c>
      <c r="L493" s="74">
        <v>0.1</v>
      </c>
      <c r="M493" s="74">
        <v>0</v>
      </c>
      <c r="N493" s="74">
        <v>3.5</v>
      </c>
      <c r="O493" s="74">
        <v>2.5</v>
      </c>
      <c r="P493" s="74">
        <v>0</v>
      </c>
      <c r="Q493" s="74">
        <v>1</v>
      </c>
      <c r="R493" s="74">
        <v>3</v>
      </c>
      <c r="S493" s="74">
        <v>1.8</v>
      </c>
      <c r="T493" s="74">
        <v>0.2</v>
      </c>
      <c r="U493" s="74">
        <v>0</v>
      </c>
      <c r="V493" s="74">
        <v>90.8</v>
      </c>
      <c r="W493" s="74">
        <v>0</v>
      </c>
      <c r="X493" s="74">
        <v>0</v>
      </c>
      <c r="Y493" s="74">
        <v>40</v>
      </c>
      <c r="Z493" s="74">
        <v>239</v>
      </c>
      <c r="AA493" s="74">
        <v>0</v>
      </c>
      <c r="AB493" s="74">
        <v>0.18</v>
      </c>
      <c r="AC493" s="74">
        <v>0.04</v>
      </c>
      <c r="AD493" s="74">
        <v>0.06</v>
      </c>
      <c r="AE493" s="74">
        <v>0.6</v>
      </c>
      <c r="AF493" s="74">
        <v>1</v>
      </c>
      <c r="AG493" s="74">
        <v>0.4</v>
      </c>
      <c r="AH493" s="74">
        <v>0.04</v>
      </c>
      <c r="AI493" s="74">
        <v>0</v>
      </c>
      <c r="AJ493" s="74">
        <v>11</v>
      </c>
      <c r="AK493" s="74">
        <v>49</v>
      </c>
      <c r="AL493" s="74">
        <v>0.65</v>
      </c>
      <c r="AM493" s="74">
        <v>98</v>
      </c>
      <c r="AN493" s="74">
        <v>230</v>
      </c>
      <c r="AO493" s="74">
        <v>41</v>
      </c>
      <c r="AP493" s="74">
        <v>34</v>
      </c>
      <c r="AQ493" s="74">
        <v>17</v>
      </c>
      <c r="AR493" s="74">
        <v>0.6</v>
      </c>
      <c r="AS493" s="74">
        <v>0.2</v>
      </c>
      <c r="AT493" s="72"/>
      <c r="AU493" s="72">
        <v>1.7</v>
      </c>
      <c r="AV493" s="72"/>
    </row>
    <row r="494" spans="1:48" ht="15.6">
      <c r="A494" s="71">
        <v>577</v>
      </c>
      <c r="B494" s="72" t="s">
        <v>877</v>
      </c>
      <c r="C494" s="72" t="s">
        <v>211</v>
      </c>
      <c r="D494" s="72" t="s">
        <v>815</v>
      </c>
      <c r="E494" s="72" t="s">
        <v>876</v>
      </c>
      <c r="F494" s="74">
        <v>32</v>
      </c>
      <c r="G494" s="74">
        <v>132</v>
      </c>
      <c r="H494" s="74">
        <v>0.3</v>
      </c>
      <c r="I494" s="74">
        <v>0.1</v>
      </c>
      <c r="J494" s="74">
        <v>0</v>
      </c>
      <c r="K494" s="74">
        <v>0.2</v>
      </c>
      <c r="L494" s="74">
        <v>0.1</v>
      </c>
      <c r="M494" s="74">
        <v>0</v>
      </c>
      <c r="N494" s="74">
        <v>3.8</v>
      </c>
      <c r="O494" s="74">
        <v>2.8</v>
      </c>
      <c r="P494" s="74">
        <v>0</v>
      </c>
      <c r="Q494" s="74">
        <v>1</v>
      </c>
      <c r="R494" s="74">
        <v>3</v>
      </c>
      <c r="S494" s="74">
        <v>1.9</v>
      </c>
      <c r="T494" s="74">
        <v>0</v>
      </c>
      <c r="U494" s="74">
        <v>0</v>
      </c>
      <c r="V494" s="74">
        <v>90</v>
      </c>
      <c r="W494" s="74">
        <v>0</v>
      </c>
      <c r="X494" s="74">
        <v>0</v>
      </c>
      <c r="Y494" s="74">
        <v>43</v>
      </c>
      <c r="Z494" s="74">
        <v>260</v>
      </c>
      <c r="AA494" s="74">
        <v>0</v>
      </c>
      <c r="AB494" s="74">
        <v>0.2</v>
      </c>
      <c r="AC494" s="74">
        <v>0.05</v>
      </c>
      <c r="AD494" s="74">
        <v>7.0000000000000007E-2</v>
      </c>
      <c r="AE494" s="74">
        <v>0.7</v>
      </c>
      <c r="AF494" s="74">
        <v>1.2</v>
      </c>
      <c r="AG494" s="74">
        <v>0.5</v>
      </c>
      <c r="AH494" s="74">
        <v>0.05</v>
      </c>
      <c r="AI494" s="74">
        <v>0</v>
      </c>
      <c r="AJ494" s="74">
        <v>17</v>
      </c>
      <c r="AK494" s="74">
        <v>80</v>
      </c>
      <c r="AL494" s="74">
        <v>0.98</v>
      </c>
      <c r="AM494" s="74">
        <v>2</v>
      </c>
      <c r="AN494" s="74">
        <v>250</v>
      </c>
      <c r="AO494" s="74">
        <v>40</v>
      </c>
      <c r="AP494" s="74">
        <v>35</v>
      </c>
      <c r="AQ494" s="74">
        <v>17</v>
      </c>
      <c r="AR494" s="74">
        <v>0.7</v>
      </c>
      <c r="AS494" s="74">
        <v>0.2</v>
      </c>
      <c r="AT494" s="72"/>
      <c r="AU494" s="72"/>
      <c r="AV494" s="72"/>
    </row>
    <row r="495" spans="1:48" ht="15.6">
      <c r="A495" s="71">
        <v>1900000011</v>
      </c>
      <c r="B495" s="72" t="s">
        <v>878</v>
      </c>
      <c r="C495" s="72" t="s">
        <v>207</v>
      </c>
      <c r="D495" s="72" t="s">
        <v>208</v>
      </c>
      <c r="E495" s="72" t="s">
        <v>209</v>
      </c>
      <c r="F495" s="74">
        <v>52</v>
      </c>
      <c r="G495" s="74">
        <v>221</v>
      </c>
      <c r="H495" s="74">
        <v>0.5</v>
      </c>
      <c r="I495" s="74">
        <v>0.1</v>
      </c>
      <c r="J495" s="74">
        <v>0</v>
      </c>
      <c r="K495" s="74">
        <v>0.2</v>
      </c>
      <c r="L495" s="74">
        <v>0.2</v>
      </c>
      <c r="M495" s="74">
        <v>0</v>
      </c>
      <c r="N495" s="74">
        <v>9.8000000000000007</v>
      </c>
      <c r="O495" s="74">
        <v>9.5</v>
      </c>
      <c r="P495" s="74">
        <v>0</v>
      </c>
      <c r="Q495" s="74">
        <v>0.3</v>
      </c>
      <c r="R495" s="74">
        <v>2.1</v>
      </c>
      <c r="S495" s="74">
        <v>0.9</v>
      </c>
      <c r="T495" s="74">
        <v>0</v>
      </c>
      <c r="U495" s="74">
        <v>0</v>
      </c>
      <c r="V495" s="74">
        <v>85</v>
      </c>
      <c r="W495" s="74">
        <v>0.3</v>
      </c>
      <c r="X495" s="74">
        <v>0</v>
      </c>
      <c r="Y495" s="74">
        <v>5</v>
      </c>
      <c r="Z495" s="74">
        <v>31</v>
      </c>
      <c r="AA495" s="74">
        <v>0</v>
      </c>
      <c r="AB495" s="74">
        <v>0.18</v>
      </c>
      <c r="AC495" s="74">
        <v>0.01</v>
      </c>
      <c r="AD495" s="74">
        <v>0.01</v>
      </c>
      <c r="AE495" s="74">
        <v>0.2</v>
      </c>
      <c r="AF495" s="74">
        <v>0.2</v>
      </c>
      <c r="AG495" s="74">
        <v>0</v>
      </c>
      <c r="AH495" s="74">
        <v>0.05</v>
      </c>
      <c r="AI495" s="74">
        <v>0</v>
      </c>
      <c r="AJ495" s="74">
        <v>29</v>
      </c>
      <c r="AK495" s="74">
        <v>38</v>
      </c>
      <c r="AL495" s="74">
        <v>0.74</v>
      </c>
      <c r="AM495" s="74">
        <v>3</v>
      </c>
      <c r="AN495" s="74">
        <v>130</v>
      </c>
      <c r="AO495" s="74">
        <v>5</v>
      </c>
      <c r="AP495" s="74">
        <v>13</v>
      </c>
      <c r="AQ495" s="74">
        <v>7</v>
      </c>
      <c r="AR495" s="74">
        <v>0.1</v>
      </c>
      <c r="AS495" s="74">
        <v>0.1</v>
      </c>
      <c r="AT495" s="72"/>
      <c r="AU495" s="72"/>
      <c r="AV495" s="72"/>
    </row>
    <row r="496" spans="1:48" ht="15.6">
      <c r="A496" s="71">
        <v>950</v>
      </c>
      <c r="B496" s="72" t="s">
        <v>879</v>
      </c>
      <c r="C496" s="72" t="s">
        <v>232</v>
      </c>
      <c r="D496" s="72" t="s">
        <v>233</v>
      </c>
      <c r="E496" s="72" t="s">
        <v>234</v>
      </c>
      <c r="F496" s="74">
        <v>187</v>
      </c>
      <c r="G496" s="74">
        <v>784</v>
      </c>
      <c r="H496" s="74">
        <v>7.2</v>
      </c>
      <c r="I496" s="74">
        <v>2.1</v>
      </c>
      <c r="J496" s="74">
        <v>3.2</v>
      </c>
      <c r="K496" s="74">
        <v>1</v>
      </c>
      <c r="L496" s="74">
        <v>0.88600000000000001</v>
      </c>
      <c r="M496" s="74">
        <v>0</v>
      </c>
      <c r="N496" s="74">
        <v>13.3</v>
      </c>
      <c r="O496" s="74">
        <v>2.1</v>
      </c>
      <c r="P496" s="74">
        <v>1.2</v>
      </c>
      <c r="Q496" s="74">
        <v>10</v>
      </c>
      <c r="R496" s="74">
        <v>6.8</v>
      </c>
      <c r="S496" s="74">
        <v>13.6</v>
      </c>
      <c r="T496" s="74">
        <v>1</v>
      </c>
      <c r="U496" s="74">
        <v>0.2</v>
      </c>
      <c r="V496" s="74">
        <v>56.2</v>
      </c>
      <c r="W496" s="74">
        <v>0</v>
      </c>
      <c r="X496" s="74">
        <v>25</v>
      </c>
      <c r="Y496" s="74">
        <v>135</v>
      </c>
      <c r="Z496" s="74">
        <v>808</v>
      </c>
      <c r="AA496" s="74">
        <v>0.1</v>
      </c>
      <c r="AB496" s="74">
        <v>0.69</v>
      </c>
      <c r="AC496" s="74">
        <v>0.23</v>
      </c>
      <c r="AD496" s="74">
        <v>0.12</v>
      </c>
      <c r="AE496" s="74">
        <v>2</v>
      </c>
      <c r="AF496" s="74">
        <v>5.39</v>
      </c>
      <c r="AG496" s="74">
        <v>2.35</v>
      </c>
      <c r="AH496" s="74">
        <v>0.21</v>
      </c>
      <c r="AI496" s="74">
        <v>0.26</v>
      </c>
      <c r="AJ496" s="74">
        <v>3.4</v>
      </c>
      <c r="AK496" s="74">
        <v>54</v>
      </c>
      <c r="AL496" s="74">
        <v>2.57</v>
      </c>
      <c r="AM496" s="74">
        <v>400</v>
      </c>
      <c r="AN496" s="74">
        <v>490</v>
      </c>
      <c r="AO496" s="74">
        <v>65</v>
      </c>
      <c r="AP496" s="74">
        <v>150</v>
      </c>
      <c r="AQ496" s="74">
        <v>60</v>
      </c>
      <c r="AR496" s="74">
        <v>2.2999999999999998</v>
      </c>
      <c r="AS496" s="74">
        <v>1.7</v>
      </c>
      <c r="AT496" s="72"/>
      <c r="AU496" s="72"/>
      <c r="AV496" s="72"/>
    </row>
    <row r="497" spans="1:48" ht="15.6">
      <c r="A497" s="71">
        <v>951</v>
      </c>
      <c r="B497" s="72" t="s">
        <v>880</v>
      </c>
      <c r="C497" s="72" t="s">
        <v>232</v>
      </c>
      <c r="D497" s="72" t="s">
        <v>233</v>
      </c>
      <c r="E497" s="72" t="s">
        <v>234</v>
      </c>
      <c r="F497" s="74">
        <v>191</v>
      </c>
      <c r="G497" s="74">
        <v>797</v>
      </c>
      <c r="H497" s="74">
        <v>7.5</v>
      </c>
      <c r="I497" s="74">
        <v>2.2999999999999998</v>
      </c>
      <c r="J497" s="74">
        <v>3.5</v>
      </c>
      <c r="K497" s="74">
        <v>0.9</v>
      </c>
      <c r="L497" s="74">
        <v>0.76800000000000002</v>
      </c>
      <c r="M497" s="74">
        <v>0.1</v>
      </c>
      <c r="N497" s="74">
        <v>13.3</v>
      </c>
      <c r="O497" s="74">
        <v>2.1</v>
      </c>
      <c r="P497" s="74">
        <v>1.2</v>
      </c>
      <c r="Q497" s="74">
        <v>10</v>
      </c>
      <c r="R497" s="74">
        <v>6.8</v>
      </c>
      <c r="S497" s="74">
        <v>13.7</v>
      </c>
      <c r="T497" s="74">
        <v>1</v>
      </c>
      <c r="U497" s="74">
        <v>0.2</v>
      </c>
      <c r="V497" s="74">
        <v>55.9</v>
      </c>
      <c r="W497" s="74">
        <v>0</v>
      </c>
      <c r="X497" s="74">
        <v>26</v>
      </c>
      <c r="Y497" s="74">
        <v>135</v>
      </c>
      <c r="Z497" s="74">
        <v>808</v>
      </c>
      <c r="AA497" s="74">
        <v>0.2</v>
      </c>
      <c r="AB497" s="74">
        <v>0.57999999999999996</v>
      </c>
      <c r="AC497" s="74">
        <v>0.19</v>
      </c>
      <c r="AD497" s="74">
        <v>0.11</v>
      </c>
      <c r="AE497" s="74">
        <v>1.7</v>
      </c>
      <c r="AF497" s="74">
        <v>4.92</v>
      </c>
      <c r="AG497" s="74">
        <v>2.34</v>
      </c>
      <c r="AH497" s="74">
        <v>0.21</v>
      </c>
      <c r="AI497" s="74">
        <v>0.35</v>
      </c>
      <c r="AJ497" s="74">
        <v>3.4</v>
      </c>
      <c r="AK497" s="74">
        <v>55</v>
      </c>
      <c r="AL497" s="74">
        <v>2.56</v>
      </c>
      <c r="AM497" s="74">
        <v>400</v>
      </c>
      <c r="AN497" s="74">
        <v>490</v>
      </c>
      <c r="AO497" s="74">
        <v>65</v>
      </c>
      <c r="AP497" s="74">
        <v>160</v>
      </c>
      <c r="AQ497" s="74">
        <v>60</v>
      </c>
      <c r="AR497" s="74">
        <v>2.4</v>
      </c>
      <c r="AS497" s="74">
        <v>2.1</v>
      </c>
      <c r="AT497" s="72"/>
      <c r="AU497" s="72"/>
      <c r="AV497" s="72"/>
    </row>
    <row r="498" spans="1:48" ht="15.6">
      <c r="A498" s="71">
        <v>1023</v>
      </c>
      <c r="B498" s="72" t="s">
        <v>881</v>
      </c>
      <c r="C498" s="72" t="s">
        <v>232</v>
      </c>
      <c r="D498" s="72" t="s">
        <v>233</v>
      </c>
      <c r="E498" s="72" t="s">
        <v>234</v>
      </c>
      <c r="F498" s="74">
        <v>240</v>
      </c>
      <c r="G498" s="74">
        <v>998</v>
      </c>
      <c r="H498" s="74">
        <v>15.1</v>
      </c>
      <c r="I498" s="74">
        <v>4.8</v>
      </c>
      <c r="J498" s="74">
        <v>6.1</v>
      </c>
      <c r="K498" s="74">
        <v>2.2999999999999998</v>
      </c>
      <c r="L498" s="74">
        <v>2.04</v>
      </c>
      <c r="M498" s="74">
        <v>0</v>
      </c>
      <c r="N498" s="74">
        <v>14.1</v>
      </c>
      <c r="O498" s="74">
        <v>2.1</v>
      </c>
      <c r="P498" s="74">
        <v>1</v>
      </c>
      <c r="Q498" s="74">
        <v>11</v>
      </c>
      <c r="R498" s="74">
        <v>5.8</v>
      </c>
      <c r="S498" s="74">
        <v>9</v>
      </c>
      <c r="T498" s="74">
        <v>0.7</v>
      </c>
      <c r="U498" s="74">
        <v>0</v>
      </c>
      <c r="V498" s="74">
        <v>54.3</v>
      </c>
      <c r="W498" s="74">
        <v>0</v>
      </c>
      <c r="X498" s="74">
        <v>74</v>
      </c>
      <c r="Y498" s="74">
        <v>49</v>
      </c>
      <c r="Z498" s="74">
        <v>130</v>
      </c>
      <c r="AA498" s="74">
        <v>0.3</v>
      </c>
      <c r="AB498" s="74">
        <v>0.93</v>
      </c>
      <c r="AC498" s="74">
        <v>0.24</v>
      </c>
      <c r="AD498" s="74">
        <v>0.15</v>
      </c>
      <c r="AE498" s="74">
        <v>1.1000000000000001</v>
      </c>
      <c r="AF498" s="74">
        <v>2.91</v>
      </c>
      <c r="AG498" s="74">
        <v>1.82</v>
      </c>
      <c r="AH498" s="74">
        <v>0.3</v>
      </c>
      <c r="AI498" s="74">
        <v>0.31</v>
      </c>
      <c r="AJ498" s="74">
        <v>7.1</v>
      </c>
      <c r="AK498" s="74">
        <v>95</v>
      </c>
      <c r="AL498" s="74">
        <v>1.95</v>
      </c>
      <c r="AM498" s="74">
        <v>300</v>
      </c>
      <c r="AN498" s="74">
        <v>470</v>
      </c>
      <c r="AO498" s="74">
        <v>59</v>
      </c>
      <c r="AP498" s="74">
        <v>130</v>
      </c>
      <c r="AQ498" s="74">
        <v>44</v>
      </c>
      <c r="AR498" s="74">
        <v>2.7</v>
      </c>
      <c r="AS498" s="74">
        <v>1.7</v>
      </c>
      <c r="AT498" s="72"/>
      <c r="AU498" s="72"/>
      <c r="AV498" s="72"/>
    </row>
    <row r="499" spans="1:48" ht="15.6">
      <c r="A499" s="71">
        <v>779</v>
      </c>
      <c r="B499" s="72" t="s">
        <v>882</v>
      </c>
      <c r="C499" s="72" t="s">
        <v>416</v>
      </c>
      <c r="D499" s="72" t="s">
        <v>883</v>
      </c>
      <c r="E499" s="72" t="s">
        <v>884</v>
      </c>
      <c r="F499" s="74">
        <v>156</v>
      </c>
      <c r="G499" s="74">
        <v>665</v>
      </c>
      <c r="H499" s="74">
        <v>0</v>
      </c>
      <c r="I499" s="74">
        <v>0</v>
      </c>
      <c r="J499" s="74">
        <v>0</v>
      </c>
      <c r="K499" s="74">
        <v>0</v>
      </c>
      <c r="L499" s="74">
        <v>0</v>
      </c>
      <c r="M499" s="74">
        <v>0</v>
      </c>
      <c r="N499" s="74">
        <v>34.4</v>
      </c>
      <c r="O499" s="74">
        <v>0</v>
      </c>
      <c r="P499" s="74">
        <v>0</v>
      </c>
      <c r="Q499" s="74">
        <v>34.4</v>
      </c>
      <c r="R499" s="74">
        <v>0</v>
      </c>
      <c r="S499" s="74">
        <v>4.7</v>
      </c>
      <c r="T499" s="74">
        <v>46</v>
      </c>
      <c r="U499" s="74">
        <v>0</v>
      </c>
      <c r="V499" s="74">
        <v>12.4</v>
      </c>
      <c r="W499" s="74">
        <v>0</v>
      </c>
      <c r="X499" s="74">
        <v>0</v>
      </c>
      <c r="Y499" s="74">
        <v>0</v>
      </c>
      <c r="Z499" s="74">
        <v>0</v>
      </c>
      <c r="AA499" s="74">
        <v>0</v>
      </c>
      <c r="AB499" s="74">
        <v>0</v>
      </c>
      <c r="AC499" s="74">
        <v>0</v>
      </c>
      <c r="AD499" s="74">
        <v>0</v>
      </c>
      <c r="AE499" s="74">
        <v>0</v>
      </c>
      <c r="AF499" s="74">
        <v>1</v>
      </c>
      <c r="AG499" s="74">
        <v>1</v>
      </c>
      <c r="AH499" s="74">
        <v>0</v>
      </c>
      <c r="AI499" s="74">
        <v>0</v>
      </c>
      <c r="AJ499" s="74">
        <v>0</v>
      </c>
      <c r="AK499" s="74">
        <v>0</v>
      </c>
      <c r="AL499" s="74">
        <v>47.5</v>
      </c>
      <c r="AM499" s="74">
        <v>18500</v>
      </c>
      <c r="AN499" s="74">
        <v>50</v>
      </c>
      <c r="AO499" s="74">
        <v>6</v>
      </c>
      <c r="AP499" s="74">
        <v>10500</v>
      </c>
      <c r="AQ499" s="74">
        <v>2</v>
      </c>
      <c r="AR499" s="74">
        <v>0.5</v>
      </c>
      <c r="AS499" s="74">
        <v>0.1</v>
      </c>
      <c r="AT499" s="72"/>
      <c r="AU499" s="72"/>
      <c r="AV499" s="72"/>
    </row>
    <row r="500" spans="1:48" ht="15.6">
      <c r="A500" s="71">
        <v>777</v>
      </c>
      <c r="B500" s="72" t="s">
        <v>885</v>
      </c>
      <c r="C500" s="72" t="s">
        <v>416</v>
      </c>
      <c r="D500" s="72" t="s">
        <v>886</v>
      </c>
      <c r="E500" s="72" t="s">
        <v>887</v>
      </c>
      <c r="F500" s="74">
        <v>78</v>
      </c>
      <c r="G500" s="74">
        <v>328</v>
      </c>
      <c r="H500" s="74">
        <v>0.9</v>
      </c>
      <c r="I500" s="74">
        <v>0.1</v>
      </c>
      <c r="J500" s="74">
        <v>0.5</v>
      </c>
      <c r="K500" s="74">
        <v>0</v>
      </c>
      <c r="L500" s="74">
        <v>0</v>
      </c>
      <c r="M500" s="74">
        <v>0</v>
      </c>
      <c r="N500" s="74">
        <v>1</v>
      </c>
      <c r="O500" s="74">
        <v>0</v>
      </c>
      <c r="P500" s="74">
        <v>0</v>
      </c>
      <c r="Q500" s="74">
        <v>1</v>
      </c>
      <c r="R500" s="74">
        <v>7.3</v>
      </c>
      <c r="S500" s="74">
        <v>12.9</v>
      </c>
      <c r="T500" s="74">
        <v>0.1</v>
      </c>
      <c r="U500" s="74">
        <v>0</v>
      </c>
      <c r="V500" s="74">
        <v>73</v>
      </c>
      <c r="W500" s="74">
        <v>0</v>
      </c>
      <c r="X500" s="74">
        <v>0</v>
      </c>
      <c r="Y500" s="74">
        <v>0</v>
      </c>
      <c r="Z500" s="74">
        <v>0</v>
      </c>
      <c r="AA500" s="74">
        <v>0</v>
      </c>
      <c r="AB500" s="74">
        <v>0</v>
      </c>
      <c r="AC500" s="74">
        <v>0.81</v>
      </c>
      <c r="AD500" s="74">
        <v>1.7</v>
      </c>
      <c r="AE500" s="74">
        <v>13</v>
      </c>
      <c r="AF500" s="74">
        <v>15</v>
      </c>
      <c r="AG500" s="74">
        <v>2</v>
      </c>
      <c r="AH500" s="74">
        <v>0.72</v>
      </c>
      <c r="AI500" s="74">
        <v>0</v>
      </c>
      <c r="AJ500" s="74">
        <v>0</v>
      </c>
      <c r="AK500" s="74">
        <v>810</v>
      </c>
      <c r="AL500" s="74">
        <v>2.2000000000000002</v>
      </c>
      <c r="AM500" s="74">
        <v>23</v>
      </c>
      <c r="AN500" s="74">
        <v>620</v>
      </c>
      <c r="AO500" s="74">
        <v>20</v>
      </c>
      <c r="AP500" s="74">
        <v>420</v>
      </c>
      <c r="AQ500" s="74">
        <v>55</v>
      </c>
      <c r="AR500" s="74">
        <v>3.9</v>
      </c>
      <c r="AS500" s="74">
        <v>5.2</v>
      </c>
      <c r="AT500" s="72"/>
      <c r="AU500" s="72"/>
      <c r="AV500" s="72"/>
    </row>
    <row r="501" spans="1:48" ht="15.6">
      <c r="A501" s="71">
        <v>778</v>
      </c>
      <c r="B501" s="72" t="s">
        <v>888</v>
      </c>
      <c r="C501" s="72" t="s">
        <v>416</v>
      </c>
      <c r="D501" s="72" t="s">
        <v>886</v>
      </c>
      <c r="E501" s="72" t="s">
        <v>887</v>
      </c>
      <c r="F501" s="74">
        <v>228</v>
      </c>
      <c r="G501" s="74">
        <v>956</v>
      </c>
      <c r="H501" s="74">
        <v>2.5</v>
      </c>
      <c r="I501" s="74">
        <v>0.3</v>
      </c>
      <c r="J501" s="74">
        <v>1.4</v>
      </c>
      <c r="K501" s="74">
        <v>0</v>
      </c>
      <c r="L501" s="74">
        <v>0</v>
      </c>
      <c r="M501" s="74">
        <v>0</v>
      </c>
      <c r="N501" s="74">
        <v>3.2</v>
      </c>
      <c r="O501" s="74">
        <v>0</v>
      </c>
      <c r="P501" s="74">
        <v>0</v>
      </c>
      <c r="Q501" s="74">
        <v>3.2</v>
      </c>
      <c r="R501" s="74">
        <v>19.7</v>
      </c>
      <c r="S501" s="74">
        <v>38.299999999999997</v>
      </c>
      <c r="T501" s="74">
        <v>0.1</v>
      </c>
      <c r="U501" s="74">
        <v>0</v>
      </c>
      <c r="V501" s="74">
        <v>5</v>
      </c>
      <c r="W501" s="74">
        <v>0</v>
      </c>
      <c r="X501" s="74">
        <v>0</v>
      </c>
      <c r="Y501" s="74">
        <v>0</v>
      </c>
      <c r="Z501" s="74">
        <v>0</v>
      </c>
      <c r="AA501" s="74">
        <v>0</v>
      </c>
      <c r="AB501" s="74">
        <v>0</v>
      </c>
      <c r="AC501" s="74">
        <v>2.2999999999999998</v>
      </c>
      <c r="AD501" s="74">
        <v>4.7</v>
      </c>
      <c r="AE501" s="74">
        <v>8.1999999999999993</v>
      </c>
      <c r="AF501" s="74">
        <v>15</v>
      </c>
      <c r="AG501" s="74">
        <v>6.7</v>
      </c>
      <c r="AH501" s="74">
        <v>1.9</v>
      </c>
      <c r="AI501" s="74">
        <v>0</v>
      </c>
      <c r="AJ501" s="74">
        <v>0</v>
      </c>
      <c r="AK501" s="74">
        <v>2500</v>
      </c>
      <c r="AL501" s="74">
        <v>7.7</v>
      </c>
      <c r="AM501" s="74">
        <v>48</v>
      </c>
      <c r="AN501" s="74">
        <v>2000</v>
      </c>
      <c r="AO501" s="74">
        <v>63</v>
      </c>
      <c r="AP501" s="74">
        <v>1250</v>
      </c>
      <c r="AQ501" s="74">
        <v>170</v>
      </c>
      <c r="AR501" s="74">
        <v>18</v>
      </c>
      <c r="AS501" s="74">
        <v>9.3000000000000007</v>
      </c>
      <c r="AT501" s="72"/>
      <c r="AU501" s="72"/>
      <c r="AV501" s="72"/>
    </row>
    <row r="502" spans="1:48" ht="15.6">
      <c r="A502" s="240" t="s">
        <v>889</v>
      </c>
      <c r="B502" s="241" t="s">
        <v>890</v>
      </c>
      <c r="C502" s="241" t="s">
        <v>416</v>
      </c>
      <c r="D502" s="241" t="s">
        <v>886</v>
      </c>
      <c r="E502" s="241" t="s">
        <v>887</v>
      </c>
      <c r="F502" s="242">
        <v>355</v>
      </c>
      <c r="G502" s="242">
        <v>1487</v>
      </c>
      <c r="H502" s="242">
        <v>0.5</v>
      </c>
      <c r="I502" s="242">
        <v>0.1</v>
      </c>
      <c r="J502" s="242">
        <v>0</v>
      </c>
      <c r="K502" s="242">
        <v>0</v>
      </c>
      <c r="L502" s="242">
        <v>0</v>
      </c>
      <c r="M502" s="242">
        <v>0</v>
      </c>
      <c r="N502" s="242">
        <v>86</v>
      </c>
      <c r="O502" s="242">
        <v>0</v>
      </c>
      <c r="P502" s="242">
        <v>0</v>
      </c>
      <c r="Q502" s="242">
        <v>0</v>
      </c>
      <c r="R502" s="242">
        <v>1</v>
      </c>
      <c r="S502" s="242">
        <v>0.5</v>
      </c>
      <c r="T502" s="242">
        <v>0.01</v>
      </c>
      <c r="U502" s="242">
        <v>0</v>
      </c>
      <c r="V502" s="242">
        <v>0</v>
      </c>
      <c r="W502" s="242">
        <v>0</v>
      </c>
      <c r="X502" s="242">
        <v>0</v>
      </c>
      <c r="Y502" s="242">
        <v>0</v>
      </c>
      <c r="Z502" s="242">
        <v>0</v>
      </c>
      <c r="AA502" s="242">
        <v>0</v>
      </c>
      <c r="AB502" s="242">
        <v>0</v>
      </c>
      <c r="AC502" s="242">
        <v>0</v>
      </c>
      <c r="AD502" s="242">
        <v>0</v>
      </c>
      <c r="AE502" s="242">
        <v>0</v>
      </c>
      <c r="AF502" s="242">
        <v>0</v>
      </c>
      <c r="AG502" s="242">
        <v>0</v>
      </c>
      <c r="AH502" s="242">
        <v>0</v>
      </c>
      <c r="AI502" s="242">
        <v>0</v>
      </c>
      <c r="AJ502" s="242">
        <v>0</v>
      </c>
      <c r="AK502" s="242">
        <v>0</v>
      </c>
      <c r="AL502" s="242">
        <v>0</v>
      </c>
      <c r="AM502" s="242">
        <v>0</v>
      </c>
      <c r="AN502" s="242">
        <v>0</v>
      </c>
      <c r="AO502" s="242">
        <v>0</v>
      </c>
      <c r="AP502" s="242">
        <v>0</v>
      </c>
      <c r="AQ502" s="242">
        <v>0</v>
      </c>
      <c r="AR502" s="242">
        <v>0</v>
      </c>
      <c r="AS502" s="242">
        <v>0</v>
      </c>
      <c r="AT502" s="241">
        <v>0</v>
      </c>
      <c r="AU502" s="241">
        <v>0</v>
      </c>
      <c r="AV502" s="241"/>
    </row>
    <row r="503" spans="1:48" ht="15.6">
      <c r="A503" s="71">
        <v>1232</v>
      </c>
      <c r="B503" s="72" t="s">
        <v>891</v>
      </c>
      <c r="C503" s="72" t="s">
        <v>275</v>
      </c>
      <c r="D503" s="72" t="s">
        <v>388</v>
      </c>
      <c r="E503" s="72" t="s">
        <v>892</v>
      </c>
      <c r="F503" s="74">
        <v>83</v>
      </c>
      <c r="G503" s="74">
        <v>351</v>
      </c>
      <c r="H503" s="74">
        <v>1.6</v>
      </c>
      <c r="I503" s="74">
        <v>0.5</v>
      </c>
      <c r="J503" s="74">
        <v>0.7</v>
      </c>
      <c r="K503" s="74">
        <v>0.5</v>
      </c>
      <c r="L503" s="74">
        <v>0.35</v>
      </c>
      <c r="M503" s="74">
        <v>0</v>
      </c>
      <c r="N503" s="74">
        <v>2.7</v>
      </c>
      <c r="O503" s="74">
        <v>0.1</v>
      </c>
      <c r="P503" s="74">
        <v>0</v>
      </c>
      <c r="Q503" s="74">
        <v>0</v>
      </c>
      <c r="R503" s="74">
        <v>1.6</v>
      </c>
      <c r="S503" s="74">
        <v>13.8</v>
      </c>
      <c r="T503" s="74">
        <v>2.2999999999999998</v>
      </c>
      <c r="U503" s="74">
        <v>0</v>
      </c>
      <c r="V503" s="74">
        <v>76.900000000000006</v>
      </c>
      <c r="W503" s="74">
        <v>0</v>
      </c>
      <c r="X503" s="74">
        <v>64</v>
      </c>
      <c r="Y503" s="74">
        <v>0</v>
      </c>
      <c r="Z503" s="74">
        <v>0</v>
      </c>
      <c r="AA503" s="74">
        <v>0</v>
      </c>
      <c r="AB503" s="74">
        <v>0.16</v>
      </c>
      <c r="AC503" s="74">
        <v>0.1</v>
      </c>
      <c r="AD503" s="74">
        <v>0.08</v>
      </c>
      <c r="AE503" s="74">
        <v>3.5</v>
      </c>
      <c r="AF503" s="74">
        <v>6.4</v>
      </c>
      <c r="AG503" s="74">
        <v>2.9</v>
      </c>
      <c r="AH503" s="74">
        <v>0.24</v>
      </c>
      <c r="AI503" s="74">
        <v>1.1000000000000001</v>
      </c>
      <c r="AJ503" s="74">
        <v>0</v>
      </c>
      <c r="AK503" s="74">
        <v>2</v>
      </c>
      <c r="AL503" s="74">
        <v>3.38</v>
      </c>
      <c r="AM503" s="74">
        <v>910</v>
      </c>
      <c r="AN503" s="74">
        <v>310</v>
      </c>
      <c r="AO503" s="74">
        <v>11</v>
      </c>
      <c r="AP503" s="74">
        <v>270</v>
      </c>
      <c r="AQ503" s="74">
        <v>17</v>
      </c>
      <c r="AR503" s="74">
        <v>0.4</v>
      </c>
      <c r="AS503" s="74">
        <v>0.6</v>
      </c>
      <c r="AT503" s="72"/>
      <c r="AU503" s="72">
        <v>3</v>
      </c>
      <c r="AV503" s="72"/>
    </row>
    <row r="504" spans="1:48" ht="15.6">
      <c r="A504" s="71">
        <v>1231</v>
      </c>
      <c r="B504" s="72" t="s">
        <v>893</v>
      </c>
      <c r="C504" s="72" t="s">
        <v>275</v>
      </c>
      <c r="D504" s="72" t="s">
        <v>388</v>
      </c>
      <c r="E504" s="72" t="s">
        <v>892</v>
      </c>
      <c r="F504" s="74">
        <v>111</v>
      </c>
      <c r="G504" s="74">
        <v>466</v>
      </c>
      <c r="H504" s="74">
        <v>4.5999999999999996</v>
      </c>
      <c r="I504" s="74">
        <v>1.5</v>
      </c>
      <c r="J504" s="74">
        <v>2</v>
      </c>
      <c r="K504" s="74">
        <v>0.7</v>
      </c>
      <c r="L504" s="74">
        <v>0.55000000000000004</v>
      </c>
      <c r="M504" s="74">
        <v>0</v>
      </c>
      <c r="N504" s="74">
        <v>1.3</v>
      </c>
      <c r="O504" s="74">
        <v>1.3</v>
      </c>
      <c r="P504" s="74">
        <v>0</v>
      </c>
      <c r="Q504" s="74">
        <v>0</v>
      </c>
      <c r="R504" s="74">
        <v>1.9</v>
      </c>
      <c r="S504" s="74">
        <v>15.3</v>
      </c>
      <c r="T504" s="74">
        <v>2.2999999999999998</v>
      </c>
      <c r="U504" s="74">
        <v>0</v>
      </c>
      <c r="V504" s="74">
        <v>74.5</v>
      </c>
      <c r="W504" s="74">
        <v>0</v>
      </c>
      <c r="X504" s="74">
        <v>64</v>
      </c>
      <c r="Y504" s="74">
        <v>0</v>
      </c>
      <c r="Z504" s="74">
        <v>0</v>
      </c>
      <c r="AA504" s="74">
        <v>0</v>
      </c>
      <c r="AB504" s="74">
        <v>0.16</v>
      </c>
      <c r="AC504" s="74">
        <v>0.32</v>
      </c>
      <c r="AD504" s="74">
        <v>0.13</v>
      </c>
      <c r="AE504" s="74">
        <v>3.5</v>
      </c>
      <c r="AF504" s="74">
        <v>6.4</v>
      </c>
      <c r="AG504" s="74">
        <v>2.9</v>
      </c>
      <c r="AH504" s="74">
        <v>0.24</v>
      </c>
      <c r="AI504" s="74">
        <v>1.1000000000000001</v>
      </c>
      <c r="AJ504" s="74">
        <v>0</v>
      </c>
      <c r="AK504" s="74">
        <v>2</v>
      </c>
      <c r="AL504" s="74">
        <v>3.4</v>
      </c>
      <c r="AM504" s="74">
        <v>940</v>
      </c>
      <c r="AN504" s="74">
        <v>330</v>
      </c>
      <c r="AO504" s="74">
        <v>11</v>
      </c>
      <c r="AP504" s="74">
        <v>270</v>
      </c>
      <c r="AQ504" s="74">
        <v>16</v>
      </c>
      <c r="AR504" s="74">
        <v>0.7</v>
      </c>
      <c r="AS504" s="74">
        <v>1.4</v>
      </c>
      <c r="AT504" s="72"/>
      <c r="AU504" s="72">
        <v>3</v>
      </c>
      <c r="AV504" s="72"/>
    </row>
    <row r="505" spans="1:48" ht="15.6">
      <c r="A505" s="71">
        <v>1168</v>
      </c>
      <c r="B505" s="72" t="s">
        <v>894</v>
      </c>
      <c r="C505" s="72" t="s">
        <v>275</v>
      </c>
      <c r="D505" s="72" t="s">
        <v>388</v>
      </c>
      <c r="E505" s="72" t="s">
        <v>892</v>
      </c>
      <c r="F505" s="74">
        <v>112</v>
      </c>
      <c r="G505" s="74">
        <v>467</v>
      </c>
      <c r="H505" s="74">
        <v>5.0999999999999996</v>
      </c>
      <c r="I505" s="74">
        <v>1.7</v>
      </c>
      <c r="J505" s="74">
        <v>2.2000000000000002</v>
      </c>
      <c r="K505" s="74">
        <v>0.7</v>
      </c>
      <c r="L505" s="74">
        <v>0.6</v>
      </c>
      <c r="M505" s="74">
        <v>0</v>
      </c>
      <c r="N505" s="74">
        <v>1.3</v>
      </c>
      <c r="O505" s="74">
        <v>1.3</v>
      </c>
      <c r="P505" s="74">
        <v>0</v>
      </c>
      <c r="Q505" s="74">
        <v>0</v>
      </c>
      <c r="R505" s="74">
        <v>2.2999999999999998</v>
      </c>
      <c r="S505" s="74">
        <v>14</v>
      </c>
      <c r="T505" s="74">
        <v>2.4</v>
      </c>
      <c r="U505" s="74">
        <v>0</v>
      </c>
      <c r="V505" s="74">
        <v>74.5</v>
      </c>
      <c r="W505" s="74">
        <v>0</v>
      </c>
      <c r="X505" s="74">
        <v>64</v>
      </c>
      <c r="Y505" s="74">
        <v>0</v>
      </c>
      <c r="Z505" s="74">
        <v>0</v>
      </c>
      <c r="AA505" s="74">
        <v>0</v>
      </c>
      <c r="AB505" s="74">
        <v>0.16</v>
      </c>
      <c r="AC505" s="74">
        <v>0.28000000000000003</v>
      </c>
      <c r="AD505" s="74">
        <v>0.13</v>
      </c>
      <c r="AE505" s="74">
        <v>3.5</v>
      </c>
      <c r="AF505" s="74">
        <v>6.4</v>
      </c>
      <c r="AG505" s="74">
        <v>2.9</v>
      </c>
      <c r="AH505" s="74">
        <v>0.2</v>
      </c>
      <c r="AI505" s="74">
        <v>1.1000000000000001</v>
      </c>
      <c r="AJ505" s="74">
        <v>0</v>
      </c>
      <c r="AK505" s="74">
        <v>2</v>
      </c>
      <c r="AL505" s="74">
        <v>3.34</v>
      </c>
      <c r="AM505" s="74">
        <v>940</v>
      </c>
      <c r="AN505" s="74">
        <v>310</v>
      </c>
      <c r="AO505" s="74">
        <v>12</v>
      </c>
      <c r="AP505" s="74">
        <v>260</v>
      </c>
      <c r="AQ505" s="74">
        <v>14</v>
      </c>
      <c r="AR505" s="74">
        <v>0.7</v>
      </c>
      <c r="AS505" s="74">
        <v>1.4</v>
      </c>
      <c r="AT505" s="72"/>
      <c r="AU505" s="72">
        <v>3</v>
      </c>
      <c r="AV505" s="72"/>
    </row>
    <row r="506" spans="1:48" ht="15.6">
      <c r="A506" s="71">
        <v>1167</v>
      </c>
      <c r="B506" s="72" t="s">
        <v>895</v>
      </c>
      <c r="C506" s="72" t="s">
        <v>275</v>
      </c>
      <c r="D506" s="72" t="s">
        <v>388</v>
      </c>
      <c r="E506" s="72" t="s">
        <v>892</v>
      </c>
      <c r="F506" s="74">
        <v>82</v>
      </c>
      <c r="G506" s="74">
        <v>344</v>
      </c>
      <c r="H506" s="74">
        <v>1.3</v>
      </c>
      <c r="I506" s="74">
        <v>0.4</v>
      </c>
      <c r="J506" s="74">
        <v>0.6</v>
      </c>
      <c r="K506" s="74">
        <v>0.3</v>
      </c>
      <c r="L506" s="74">
        <v>0.2</v>
      </c>
      <c r="M506" s="74">
        <v>0</v>
      </c>
      <c r="N506" s="74">
        <v>2.8</v>
      </c>
      <c r="O506" s="74">
        <v>0.1</v>
      </c>
      <c r="P506" s="74">
        <v>0</v>
      </c>
      <c r="Q506" s="74">
        <v>0</v>
      </c>
      <c r="R506" s="74">
        <v>1.9</v>
      </c>
      <c r="S506" s="74">
        <v>13.7</v>
      </c>
      <c r="T506" s="74">
        <v>2.4</v>
      </c>
      <c r="U506" s="74">
        <v>0</v>
      </c>
      <c r="V506" s="74">
        <v>76.599999999999994</v>
      </c>
      <c r="W506" s="74">
        <v>0</v>
      </c>
      <c r="X506" s="74">
        <v>64</v>
      </c>
      <c r="Y506" s="74">
        <v>0</v>
      </c>
      <c r="Z506" s="74">
        <v>0</v>
      </c>
      <c r="AA506" s="74">
        <v>0</v>
      </c>
      <c r="AB506" s="74">
        <v>0.16</v>
      </c>
      <c r="AC506" s="74">
        <v>0.09</v>
      </c>
      <c r="AD506" s="74">
        <v>0.06</v>
      </c>
      <c r="AE506" s="74">
        <v>3.5</v>
      </c>
      <c r="AF506" s="74">
        <v>6.4</v>
      </c>
      <c r="AG506" s="74">
        <v>2.9</v>
      </c>
      <c r="AH506" s="74">
        <v>0.23</v>
      </c>
      <c r="AI506" s="74">
        <v>1.1000000000000001</v>
      </c>
      <c r="AJ506" s="74">
        <v>0</v>
      </c>
      <c r="AK506" s="74">
        <v>2</v>
      </c>
      <c r="AL506" s="74">
        <v>3.58</v>
      </c>
      <c r="AM506" s="74">
        <v>950</v>
      </c>
      <c r="AN506" s="74">
        <v>320</v>
      </c>
      <c r="AO506" s="74">
        <v>10</v>
      </c>
      <c r="AP506" s="74">
        <v>270</v>
      </c>
      <c r="AQ506" s="74">
        <v>17</v>
      </c>
      <c r="AR506" s="74">
        <v>0.4</v>
      </c>
      <c r="AS506" s="74">
        <v>0.4</v>
      </c>
      <c r="AT506" s="72"/>
      <c r="AU506" s="72">
        <v>3</v>
      </c>
      <c r="AV506" s="72"/>
    </row>
    <row r="507" spans="1:48" ht="15.6">
      <c r="A507" s="71">
        <v>1166</v>
      </c>
      <c r="B507" s="72" t="s">
        <v>896</v>
      </c>
      <c r="C507" s="72" t="s">
        <v>275</v>
      </c>
      <c r="D507" s="72" t="s">
        <v>388</v>
      </c>
      <c r="E507" s="72" t="s">
        <v>892</v>
      </c>
      <c r="F507" s="74">
        <v>85</v>
      </c>
      <c r="G507" s="74">
        <v>359</v>
      </c>
      <c r="H507" s="74">
        <v>1.9</v>
      </c>
      <c r="I507" s="74">
        <v>0.6</v>
      </c>
      <c r="J507" s="74">
        <v>0.7</v>
      </c>
      <c r="K507" s="74">
        <v>0.6</v>
      </c>
      <c r="L507" s="74">
        <v>0.5</v>
      </c>
      <c r="M507" s="74">
        <v>0</v>
      </c>
      <c r="N507" s="74">
        <v>2.6</v>
      </c>
      <c r="O507" s="74">
        <v>0.1</v>
      </c>
      <c r="P507" s="74">
        <v>0</v>
      </c>
      <c r="Q507" s="74">
        <v>0</v>
      </c>
      <c r="R507" s="74">
        <v>1.2</v>
      </c>
      <c r="S507" s="74">
        <v>13.8</v>
      </c>
      <c r="T507" s="74">
        <v>2.2000000000000002</v>
      </c>
      <c r="U507" s="74">
        <v>0</v>
      </c>
      <c r="V507" s="74">
        <v>77.2</v>
      </c>
      <c r="W507" s="74">
        <v>0</v>
      </c>
      <c r="X507" s="74">
        <v>64</v>
      </c>
      <c r="Y507" s="74">
        <v>0</v>
      </c>
      <c r="Z507" s="74">
        <v>0</v>
      </c>
      <c r="AA507" s="74">
        <v>0</v>
      </c>
      <c r="AB507" s="74">
        <v>0.16</v>
      </c>
      <c r="AC507" s="74">
        <v>0.11</v>
      </c>
      <c r="AD507" s="74">
        <v>0.09</v>
      </c>
      <c r="AE507" s="74">
        <v>3.5</v>
      </c>
      <c r="AF507" s="74">
        <v>6.4</v>
      </c>
      <c r="AG507" s="74">
        <v>2.9</v>
      </c>
      <c r="AH507" s="74">
        <v>0.24</v>
      </c>
      <c r="AI507" s="74">
        <v>1.1000000000000001</v>
      </c>
      <c r="AJ507" s="74">
        <v>0</v>
      </c>
      <c r="AK507" s="74">
        <v>2</v>
      </c>
      <c r="AL507" s="74">
        <v>3.17</v>
      </c>
      <c r="AM507" s="74">
        <v>870</v>
      </c>
      <c r="AN507" s="74">
        <v>290</v>
      </c>
      <c r="AO507" s="74">
        <v>11</v>
      </c>
      <c r="AP507" s="74">
        <v>270</v>
      </c>
      <c r="AQ507" s="74">
        <v>16</v>
      </c>
      <c r="AR507" s="74">
        <v>0.4</v>
      </c>
      <c r="AS507" s="74">
        <v>0.9</v>
      </c>
      <c r="AT507" s="72"/>
      <c r="AU507" s="72">
        <v>3</v>
      </c>
      <c r="AV507" s="72"/>
    </row>
    <row r="508" spans="1:48" ht="15.6">
      <c r="A508" s="71">
        <v>1169</v>
      </c>
      <c r="B508" s="72" t="s">
        <v>897</v>
      </c>
      <c r="C508" s="72" t="s">
        <v>275</v>
      </c>
      <c r="D508" s="72" t="s">
        <v>388</v>
      </c>
      <c r="E508" s="72" t="s">
        <v>892</v>
      </c>
      <c r="F508" s="74">
        <v>111</v>
      </c>
      <c r="G508" s="74">
        <v>464</v>
      </c>
      <c r="H508" s="74">
        <v>4.0999999999999996</v>
      </c>
      <c r="I508" s="74">
        <v>1.3</v>
      </c>
      <c r="J508" s="74">
        <v>1.8</v>
      </c>
      <c r="K508" s="74">
        <v>0.6</v>
      </c>
      <c r="L508" s="74">
        <v>0.5</v>
      </c>
      <c r="M508" s="74">
        <v>0</v>
      </c>
      <c r="N508" s="74">
        <v>1.2</v>
      </c>
      <c r="O508" s="74">
        <v>1.2</v>
      </c>
      <c r="P508" s="74">
        <v>0</v>
      </c>
      <c r="Q508" s="74">
        <v>0</v>
      </c>
      <c r="R508" s="74">
        <v>1.4</v>
      </c>
      <c r="S508" s="74">
        <v>16.5</v>
      </c>
      <c r="T508" s="74">
        <v>2.2999999999999998</v>
      </c>
      <c r="U508" s="74">
        <v>0</v>
      </c>
      <c r="V508" s="74">
        <v>74.400000000000006</v>
      </c>
      <c r="W508" s="74">
        <v>0</v>
      </c>
      <c r="X508" s="74">
        <v>64</v>
      </c>
      <c r="Y508" s="74">
        <v>0</v>
      </c>
      <c r="Z508" s="74">
        <v>0</v>
      </c>
      <c r="AA508" s="74">
        <v>0</v>
      </c>
      <c r="AB508" s="74">
        <v>0.16</v>
      </c>
      <c r="AC508" s="74">
        <v>0.36</v>
      </c>
      <c r="AD508" s="74">
        <v>0.13</v>
      </c>
      <c r="AE508" s="74">
        <v>3.5</v>
      </c>
      <c r="AF508" s="74">
        <v>6.4</v>
      </c>
      <c r="AG508" s="74">
        <v>2.9</v>
      </c>
      <c r="AH508" s="74">
        <v>0.28000000000000003</v>
      </c>
      <c r="AI508" s="74">
        <v>1.1000000000000001</v>
      </c>
      <c r="AJ508" s="74">
        <v>0</v>
      </c>
      <c r="AK508" s="74">
        <v>2</v>
      </c>
      <c r="AL508" s="74">
        <v>3.46</v>
      </c>
      <c r="AM508" s="74">
        <v>930</v>
      </c>
      <c r="AN508" s="74">
        <v>350</v>
      </c>
      <c r="AO508" s="74">
        <v>9</v>
      </c>
      <c r="AP508" s="74">
        <v>280</v>
      </c>
      <c r="AQ508" s="74">
        <v>17</v>
      </c>
      <c r="AR508" s="74">
        <v>0.6</v>
      </c>
      <c r="AS508" s="74">
        <v>1.3</v>
      </c>
      <c r="AT508" s="72"/>
      <c r="AU508" s="72">
        <v>3</v>
      </c>
      <c r="AV508" s="72"/>
    </row>
    <row r="509" spans="1:48" ht="15.6">
      <c r="A509" s="71">
        <v>1900000001</v>
      </c>
      <c r="B509" s="72" t="s">
        <v>898</v>
      </c>
      <c r="C509" s="72" t="s">
        <v>275</v>
      </c>
      <c r="D509" s="72" t="s">
        <v>899</v>
      </c>
      <c r="E509" s="72" t="s">
        <v>900</v>
      </c>
      <c r="F509" s="74">
        <v>92</v>
      </c>
      <c r="G509" s="74">
        <v>386</v>
      </c>
      <c r="H509" s="74">
        <v>2.2999999999999998</v>
      </c>
      <c r="I509" s="74">
        <v>0.7</v>
      </c>
      <c r="J509" s="74">
        <v>0.5</v>
      </c>
      <c r="K509" s="74">
        <v>0.4</v>
      </c>
      <c r="L509" s="74">
        <v>0.26</v>
      </c>
      <c r="M509" s="74">
        <v>0</v>
      </c>
      <c r="N509" s="74">
        <v>0</v>
      </c>
      <c r="O509" s="74">
        <v>0</v>
      </c>
      <c r="P509" s="74">
        <v>0</v>
      </c>
      <c r="Q509" s="74">
        <v>0</v>
      </c>
      <c r="R509" s="74">
        <v>0</v>
      </c>
      <c r="S509" s="74">
        <v>17.7</v>
      </c>
      <c r="T509" s="74">
        <v>0.2</v>
      </c>
      <c r="U509" s="74">
        <v>0</v>
      </c>
      <c r="V509" s="74">
        <v>75.8</v>
      </c>
      <c r="W509" s="74">
        <v>0</v>
      </c>
      <c r="X509" s="74">
        <v>380</v>
      </c>
      <c r="Y509" s="74">
        <v>9700</v>
      </c>
      <c r="Z509" s="74">
        <v>0</v>
      </c>
      <c r="AA509" s="74">
        <v>0.2</v>
      </c>
      <c r="AB509" s="74">
        <v>0.6</v>
      </c>
      <c r="AC509" s="74">
        <v>0.48</v>
      </c>
      <c r="AD509" s="74">
        <v>2.16</v>
      </c>
      <c r="AE509" s="74">
        <v>10.6</v>
      </c>
      <c r="AF509" s="74">
        <v>14.7</v>
      </c>
      <c r="AG509" s="74">
        <v>4.0999999999999996</v>
      </c>
      <c r="AH509" s="74">
        <v>0.82</v>
      </c>
      <c r="AI509" s="74">
        <v>35</v>
      </c>
      <c r="AJ509" s="74">
        <v>28</v>
      </c>
      <c r="AK509" s="74">
        <v>995</v>
      </c>
      <c r="AL509" s="74">
        <v>1.46</v>
      </c>
      <c r="AM509" s="74">
        <v>76</v>
      </c>
      <c r="AN509" s="74">
        <v>260</v>
      </c>
      <c r="AO509" s="74">
        <v>8</v>
      </c>
      <c r="AP509" s="74">
        <v>280</v>
      </c>
      <c r="AQ509" s="74">
        <v>19</v>
      </c>
      <c r="AR509" s="74">
        <v>9.1999999999999993</v>
      </c>
      <c r="AS509" s="74">
        <v>3.7</v>
      </c>
      <c r="AT509" s="72"/>
      <c r="AU509" s="72"/>
      <c r="AV509" s="72"/>
    </row>
    <row r="510" spans="1:48" ht="15.6">
      <c r="A510" s="71">
        <v>321</v>
      </c>
      <c r="B510" s="72" t="s">
        <v>901</v>
      </c>
      <c r="C510" s="72" t="s">
        <v>275</v>
      </c>
      <c r="D510" s="72" t="s">
        <v>899</v>
      </c>
      <c r="E510" s="72" t="s">
        <v>902</v>
      </c>
      <c r="F510" s="74">
        <v>129</v>
      </c>
      <c r="G510" s="74">
        <v>540</v>
      </c>
      <c r="H510" s="74">
        <v>5</v>
      </c>
      <c r="I510" s="74">
        <v>1.7</v>
      </c>
      <c r="J510" s="74">
        <v>1.7</v>
      </c>
      <c r="K510" s="74">
        <v>0.8</v>
      </c>
      <c r="L510" s="74">
        <v>0.7</v>
      </c>
      <c r="M510" s="74">
        <v>0</v>
      </c>
      <c r="N510" s="74">
        <v>0</v>
      </c>
      <c r="O510" s="74">
        <v>0</v>
      </c>
      <c r="P510" s="74">
        <v>0</v>
      </c>
      <c r="Q510" s="74">
        <v>0</v>
      </c>
      <c r="R510" s="74">
        <v>0</v>
      </c>
      <c r="S510" s="74">
        <v>20.9</v>
      </c>
      <c r="T510" s="74">
        <v>0.3</v>
      </c>
      <c r="U510" s="74">
        <v>0</v>
      </c>
      <c r="V510" s="74">
        <v>71.8</v>
      </c>
      <c r="W510" s="74">
        <v>0</v>
      </c>
      <c r="X510" s="74">
        <v>237</v>
      </c>
      <c r="Y510" s="74">
        <v>9000</v>
      </c>
      <c r="Z510" s="74">
        <v>0</v>
      </c>
      <c r="AA510" s="74">
        <v>1.1000000000000001</v>
      </c>
      <c r="AB510" s="74">
        <v>0.33</v>
      </c>
      <c r="AC510" s="74">
        <v>0.41</v>
      </c>
      <c r="AD510" s="74">
        <v>3.3</v>
      </c>
      <c r="AE510" s="74">
        <v>16</v>
      </c>
      <c r="AF510" s="74">
        <v>20</v>
      </c>
      <c r="AG510" s="74">
        <v>4.5</v>
      </c>
      <c r="AH510" s="74">
        <v>0.57999999999999996</v>
      </c>
      <c r="AI510" s="74">
        <v>23</v>
      </c>
      <c r="AJ510" s="74">
        <v>28</v>
      </c>
      <c r="AK510" s="74">
        <v>290</v>
      </c>
      <c r="AL510" s="74">
        <v>1.6</v>
      </c>
      <c r="AM510" s="74">
        <v>110</v>
      </c>
      <c r="AN510" s="74">
        <v>360</v>
      </c>
      <c r="AO510" s="74">
        <v>14</v>
      </c>
      <c r="AP510" s="74">
        <v>320</v>
      </c>
      <c r="AQ510" s="74">
        <v>32</v>
      </c>
      <c r="AR510" s="74">
        <v>7.8</v>
      </c>
      <c r="AS510" s="74">
        <v>3.3</v>
      </c>
      <c r="AT510" s="72"/>
      <c r="AU510" s="72"/>
      <c r="AV510" s="72"/>
    </row>
    <row r="511" spans="1:48" ht="15.6">
      <c r="A511" s="71">
        <v>323</v>
      </c>
      <c r="B511" s="72" t="s">
        <v>903</v>
      </c>
      <c r="C511" s="72" t="s">
        <v>275</v>
      </c>
      <c r="D511" s="72" t="s">
        <v>899</v>
      </c>
      <c r="E511" s="72" t="s">
        <v>902</v>
      </c>
      <c r="F511" s="74">
        <v>211</v>
      </c>
      <c r="G511" s="74">
        <v>879</v>
      </c>
      <c r="H511" s="74">
        <v>13.1</v>
      </c>
      <c r="I511" s="74">
        <v>4.7</v>
      </c>
      <c r="J511" s="74">
        <v>5.0999999999999996</v>
      </c>
      <c r="K511" s="74">
        <v>2.2999999999999998</v>
      </c>
      <c r="L511" s="74">
        <v>2.0299999999999998</v>
      </c>
      <c r="M511" s="74">
        <v>0</v>
      </c>
      <c r="N511" s="74">
        <v>0</v>
      </c>
      <c r="O511" s="74">
        <v>0</v>
      </c>
      <c r="P511" s="74">
        <v>0</v>
      </c>
      <c r="Q511" s="74">
        <v>0</v>
      </c>
      <c r="R511" s="74">
        <v>0</v>
      </c>
      <c r="S511" s="74">
        <v>23.2</v>
      </c>
      <c r="T511" s="74">
        <v>1.3</v>
      </c>
      <c r="U511" s="74">
        <v>0</v>
      </c>
      <c r="V511" s="74">
        <v>60</v>
      </c>
      <c r="W511" s="74">
        <v>0</v>
      </c>
      <c r="X511" s="74">
        <v>267</v>
      </c>
      <c r="Y511" s="74">
        <v>10000</v>
      </c>
      <c r="Z511" s="74">
        <v>17</v>
      </c>
      <c r="AA511" s="74">
        <v>1.2</v>
      </c>
      <c r="AB511" s="74">
        <v>0.41</v>
      </c>
      <c r="AC511" s="74">
        <v>0.39</v>
      </c>
      <c r="AD511" s="74">
        <v>3.5</v>
      </c>
      <c r="AE511" s="74">
        <v>15</v>
      </c>
      <c r="AF511" s="74">
        <v>22.2</v>
      </c>
      <c r="AG511" s="74">
        <v>5</v>
      </c>
      <c r="AH511" s="74">
        <v>0.52</v>
      </c>
      <c r="AI511" s="74">
        <v>19</v>
      </c>
      <c r="AJ511" s="74">
        <v>23.3</v>
      </c>
      <c r="AK511" s="74">
        <v>270</v>
      </c>
      <c r="AL511" s="74">
        <v>2.84</v>
      </c>
      <c r="AM511" s="74">
        <v>530</v>
      </c>
      <c r="AN511" s="74">
        <v>300</v>
      </c>
      <c r="AO511" s="74">
        <v>16</v>
      </c>
      <c r="AP511" s="74">
        <v>290</v>
      </c>
      <c r="AQ511" s="74">
        <v>33</v>
      </c>
      <c r="AR511" s="74">
        <v>8.3000000000000007</v>
      </c>
      <c r="AS511" s="74">
        <v>3.1</v>
      </c>
      <c r="AT511" s="72"/>
      <c r="AU511" s="72"/>
      <c r="AV511" s="72"/>
    </row>
    <row r="512" spans="1:48" ht="15.6">
      <c r="A512" s="71">
        <v>337</v>
      </c>
      <c r="B512" s="72" t="s">
        <v>904</v>
      </c>
      <c r="C512" s="72" t="s">
        <v>275</v>
      </c>
      <c r="D512" s="72" t="s">
        <v>899</v>
      </c>
      <c r="E512" s="72" t="s">
        <v>902</v>
      </c>
      <c r="F512" s="74">
        <v>180</v>
      </c>
      <c r="G512" s="74">
        <v>754</v>
      </c>
      <c r="H512" s="74">
        <v>8.8000000000000007</v>
      </c>
      <c r="I512" s="74">
        <v>3.1</v>
      </c>
      <c r="J512" s="74">
        <v>3.1</v>
      </c>
      <c r="K512" s="74">
        <v>1.4</v>
      </c>
      <c r="L512" s="74">
        <v>0.9</v>
      </c>
      <c r="M512" s="74">
        <v>0</v>
      </c>
      <c r="N512" s="74">
        <v>0</v>
      </c>
      <c r="O512" s="74">
        <v>0</v>
      </c>
      <c r="P512" s="74">
        <v>0</v>
      </c>
      <c r="Q512" s="74">
        <v>0</v>
      </c>
      <c r="R512" s="74">
        <v>0</v>
      </c>
      <c r="S512" s="74">
        <v>25.2</v>
      </c>
      <c r="T512" s="74">
        <v>0.7</v>
      </c>
      <c r="U512" s="74">
        <v>0</v>
      </c>
      <c r="V512" s="74">
        <v>63.8</v>
      </c>
      <c r="W512" s="74">
        <v>0</v>
      </c>
      <c r="X512" s="74">
        <v>256</v>
      </c>
      <c r="Y512" s="74">
        <v>10300</v>
      </c>
      <c r="Z512" s="74">
        <v>0</v>
      </c>
      <c r="AA512" s="74">
        <v>1</v>
      </c>
      <c r="AB512" s="74">
        <v>0.4</v>
      </c>
      <c r="AC512" s="74">
        <v>0.44</v>
      </c>
      <c r="AD512" s="74">
        <v>4</v>
      </c>
      <c r="AE512" s="74">
        <v>17</v>
      </c>
      <c r="AF512" s="74">
        <v>22</v>
      </c>
      <c r="AG512" s="74">
        <v>5.4</v>
      </c>
      <c r="AH512" s="74">
        <v>0.59</v>
      </c>
      <c r="AI512" s="74">
        <v>22</v>
      </c>
      <c r="AJ512" s="74">
        <v>27</v>
      </c>
      <c r="AK512" s="74">
        <v>310</v>
      </c>
      <c r="AL512" s="74">
        <v>2.2000000000000002</v>
      </c>
      <c r="AM512" s="74">
        <v>260</v>
      </c>
      <c r="AN512" s="74">
        <v>320</v>
      </c>
      <c r="AO512" s="74">
        <v>18</v>
      </c>
      <c r="AP512" s="74">
        <v>330</v>
      </c>
      <c r="AQ512" s="74">
        <v>37</v>
      </c>
      <c r="AR512" s="74">
        <v>9.4</v>
      </c>
      <c r="AS512" s="74">
        <v>3.6</v>
      </c>
      <c r="AT512" s="72"/>
      <c r="AU512" s="72"/>
      <c r="AV512" s="72"/>
    </row>
    <row r="513" spans="1:48" ht="15.6">
      <c r="A513" s="71">
        <v>322</v>
      </c>
      <c r="B513" s="72" t="s">
        <v>905</v>
      </c>
      <c r="C513" s="72" t="s">
        <v>275</v>
      </c>
      <c r="D513" s="72" t="s">
        <v>899</v>
      </c>
      <c r="E513" s="72" t="s">
        <v>902</v>
      </c>
      <c r="F513" s="74">
        <v>162</v>
      </c>
      <c r="G513" s="74">
        <v>680</v>
      </c>
      <c r="H513" s="74">
        <v>6.3</v>
      </c>
      <c r="I513" s="74">
        <v>2.2000000000000002</v>
      </c>
      <c r="J513" s="74">
        <v>2.2000000000000002</v>
      </c>
      <c r="K513" s="74">
        <v>1</v>
      </c>
      <c r="L513" s="74">
        <v>0.9</v>
      </c>
      <c r="M513" s="74">
        <v>0</v>
      </c>
      <c r="N513" s="74">
        <v>0</v>
      </c>
      <c r="O513" s="74">
        <v>0</v>
      </c>
      <c r="P513" s="74">
        <v>0</v>
      </c>
      <c r="Q513" s="74">
        <v>0</v>
      </c>
      <c r="R513" s="74">
        <v>0</v>
      </c>
      <c r="S513" s="74">
        <v>26.3</v>
      </c>
      <c r="T513" s="74">
        <v>0.7</v>
      </c>
      <c r="U513" s="74">
        <v>0</v>
      </c>
      <c r="V513" s="74">
        <v>65.099999999999994</v>
      </c>
      <c r="W513" s="74">
        <v>0</v>
      </c>
      <c r="X513" s="74">
        <v>267</v>
      </c>
      <c r="Y513" s="74">
        <v>10700</v>
      </c>
      <c r="Z513" s="74">
        <v>0</v>
      </c>
      <c r="AA513" s="74">
        <v>1.4</v>
      </c>
      <c r="AB513" s="74">
        <v>0.4</v>
      </c>
      <c r="AC513" s="74">
        <v>0.46</v>
      </c>
      <c r="AD513" s="74">
        <v>4.2</v>
      </c>
      <c r="AE513" s="74">
        <v>17</v>
      </c>
      <c r="AF513" s="74">
        <v>23</v>
      </c>
      <c r="AG513" s="74">
        <v>5.6</v>
      </c>
      <c r="AH513" s="74">
        <v>0.61</v>
      </c>
      <c r="AI513" s="74">
        <v>23</v>
      </c>
      <c r="AJ513" s="74">
        <v>28</v>
      </c>
      <c r="AK513" s="74">
        <v>330</v>
      </c>
      <c r="AL513" s="74">
        <v>2.2999999999999998</v>
      </c>
      <c r="AM513" s="74">
        <v>270</v>
      </c>
      <c r="AN513" s="74">
        <v>350</v>
      </c>
      <c r="AO513" s="74">
        <v>19</v>
      </c>
      <c r="AP513" s="74">
        <v>340</v>
      </c>
      <c r="AQ513" s="74">
        <v>38</v>
      </c>
      <c r="AR513" s="74">
        <v>9.8000000000000007</v>
      </c>
      <c r="AS513" s="74">
        <v>3.7</v>
      </c>
      <c r="AT513" s="72"/>
      <c r="AU513" s="72"/>
      <c r="AV513" s="72"/>
    </row>
    <row r="514" spans="1:48" ht="15.6">
      <c r="A514" s="71">
        <v>324</v>
      </c>
      <c r="B514" s="72" t="s">
        <v>906</v>
      </c>
      <c r="C514" s="72" t="s">
        <v>275</v>
      </c>
      <c r="D514" s="72" t="s">
        <v>899</v>
      </c>
      <c r="E514" s="72" t="s">
        <v>902</v>
      </c>
      <c r="F514" s="74">
        <v>132</v>
      </c>
      <c r="G514" s="74">
        <v>554</v>
      </c>
      <c r="H514" s="74">
        <v>4.4000000000000004</v>
      </c>
      <c r="I514" s="74">
        <v>1.7</v>
      </c>
      <c r="J514" s="74">
        <v>1.9</v>
      </c>
      <c r="K514" s="74">
        <v>0.2</v>
      </c>
      <c r="L514" s="74">
        <v>0.1</v>
      </c>
      <c r="M514" s="74">
        <v>0.2</v>
      </c>
      <c r="N514" s="74">
        <v>2.1</v>
      </c>
      <c r="O514" s="74">
        <v>0</v>
      </c>
      <c r="P514" s="74">
        <v>0</v>
      </c>
      <c r="Q514" s="74">
        <v>2.1</v>
      </c>
      <c r="R514" s="74">
        <v>0</v>
      </c>
      <c r="S514" s="74">
        <v>20.9</v>
      </c>
      <c r="T514" s="74">
        <v>0.3</v>
      </c>
      <c r="U514" s="74">
        <v>0</v>
      </c>
      <c r="V514" s="74">
        <v>71</v>
      </c>
      <c r="W514" s="74">
        <v>0</v>
      </c>
      <c r="X514" s="74">
        <v>283</v>
      </c>
      <c r="Y514" s="74">
        <v>9600</v>
      </c>
      <c r="Z514" s="74">
        <v>0</v>
      </c>
      <c r="AA514" s="74">
        <v>1.1000000000000001</v>
      </c>
      <c r="AB514" s="74">
        <v>0.42</v>
      </c>
      <c r="AC514" s="74">
        <v>0.45</v>
      </c>
      <c r="AD514" s="74">
        <v>3.2</v>
      </c>
      <c r="AE514" s="74">
        <v>10</v>
      </c>
      <c r="AF514" s="74">
        <v>14</v>
      </c>
      <c r="AG514" s="74">
        <v>4.5</v>
      </c>
      <c r="AH514" s="74">
        <v>0.87</v>
      </c>
      <c r="AI514" s="74">
        <v>110</v>
      </c>
      <c r="AJ514" s="74">
        <v>27</v>
      </c>
      <c r="AK514" s="74">
        <v>330</v>
      </c>
      <c r="AL514" s="74">
        <v>1.42</v>
      </c>
      <c r="AM514" s="74">
        <v>130</v>
      </c>
      <c r="AN514" s="74">
        <v>350</v>
      </c>
      <c r="AO514" s="74">
        <v>12</v>
      </c>
      <c r="AP514" s="74">
        <v>280</v>
      </c>
      <c r="AQ514" s="74">
        <v>19</v>
      </c>
      <c r="AR514" s="74">
        <v>5.7</v>
      </c>
      <c r="AS514" s="74">
        <v>2.6</v>
      </c>
      <c r="AT514" s="72"/>
      <c r="AU514" s="72"/>
      <c r="AV514" s="72"/>
    </row>
    <row r="515" spans="1:48" ht="15.6">
      <c r="A515" s="71">
        <v>325</v>
      </c>
      <c r="B515" s="72" t="s">
        <v>907</v>
      </c>
      <c r="C515" s="72" t="s">
        <v>275</v>
      </c>
      <c r="D515" s="72" t="s">
        <v>899</v>
      </c>
      <c r="E515" s="72" t="s">
        <v>902</v>
      </c>
      <c r="F515" s="74">
        <v>171</v>
      </c>
      <c r="G515" s="74">
        <v>718</v>
      </c>
      <c r="H515" s="74">
        <v>7</v>
      </c>
      <c r="I515" s="74">
        <v>2.9</v>
      </c>
      <c r="J515" s="74">
        <v>2.7</v>
      </c>
      <c r="K515" s="74">
        <v>0.8</v>
      </c>
      <c r="L515" s="74">
        <v>0.6</v>
      </c>
      <c r="M515" s="74">
        <v>0.2</v>
      </c>
      <c r="N515" s="74">
        <v>2.5</v>
      </c>
      <c r="O515" s="74">
        <v>0</v>
      </c>
      <c r="P515" s="74">
        <v>0</v>
      </c>
      <c r="Q515" s="74">
        <v>2.5</v>
      </c>
      <c r="R515" s="74">
        <v>0</v>
      </c>
      <c r="S515" s="74">
        <v>24.5</v>
      </c>
      <c r="T515" s="74">
        <v>0.7</v>
      </c>
      <c r="U515" s="74">
        <v>0</v>
      </c>
      <c r="V515" s="74">
        <v>64</v>
      </c>
      <c r="W515" s="74">
        <v>0</v>
      </c>
      <c r="X515" s="74">
        <v>297</v>
      </c>
      <c r="Y515" s="74">
        <v>10700</v>
      </c>
      <c r="Z515" s="74">
        <v>10</v>
      </c>
      <c r="AA515" s="74">
        <v>1.3</v>
      </c>
      <c r="AB515" s="74">
        <v>0.5</v>
      </c>
      <c r="AC515" s="74">
        <v>0.47</v>
      </c>
      <c r="AD515" s="74">
        <v>3.8</v>
      </c>
      <c r="AE515" s="74">
        <v>10</v>
      </c>
      <c r="AF515" s="74">
        <v>16</v>
      </c>
      <c r="AG515" s="74">
        <v>5.5</v>
      </c>
      <c r="AH515" s="74">
        <v>0.86</v>
      </c>
      <c r="AI515" s="74">
        <v>100</v>
      </c>
      <c r="AJ515" s="74">
        <v>24</v>
      </c>
      <c r="AK515" s="74">
        <v>350</v>
      </c>
      <c r="AL515" s="74">
        <v>2</v>
      </c>
      <c r="AM515" s="74">
        <v>280</v>
      </c>
      <c r="AN515" s="74">
        <v>320</v>
      </c>
      <c r="AO515" s="74">
        <v>15</v>
      </c>
      <c r="AP515" s="74">
        <v>280</v>
      </c>
      <c r="AQ515" s="74">
        <v>22</v>
      </c>
      <c r="AR515" s="74">
        <v>6.3</v>
      </c>
      <c r="AS515" s="74">
        <v>2.7</v>
      </c>
      <c r="AT515" s="72"/>
      <c r="AU515" s="72"/>
      <c r="AV515" s="72"/>
    </row>
    <row r="516" spans="1:48" ht="15.6">
      <c r="A516" s="71">
        <v>326</v>
      </c>
      <c r="B516" s="72" t="s">
        <v>908</v>
      </c>
      <c r="C516" s="72" t="s">
        <v>275</v>
      </c>
      <c r="D516" s="72" t="s">
        <v>899</v>
      </c>
      <c r="E516" s="72" t="s">
        <v>902</v>
      </c>
      <c r="F516" s="74">
        <v>119</v>
      </c>
      <c r="G516" s="74">
        <v>500</v>
      </c>
      <c r="H516" s="74">
        <v>3.5</v>
      </c>
      <c r="I516" s="74">
        <v>1.4</v>
      </c>
      <c r="J516" s="74">
        <v>1.5</v>
      </c>
      <c r="K516" s="74">
        <v>0.1</v>
      </c>
      <c r="L516" s="74">
        <v>0.1</v>
      </c>
      <c r="M516" s="74">
        <v>0.2</v>
      </c>
      <c r="N516" s="74">
        <v>1.5</v>
      </c>
      <c r="O516" s="74">
        <v>0</v>
      </c>
      <c r="P516" s="74">
        <v>0</v>
      </c>
      <c r="Q516" s="74">
        <v>1.5</v>
      </c>
      <c r="R516" s="74">
        <v>0</v>
      </c>
      <c r="S516" s="74">
        <v>20.3</v>
      </c>
      <c r="T516" s="74">
        <v>0.3</v>
      </c>
      <c r="U516" s="74">
        <v>0</v>
      </c>
      <c r="V516" s="74">
        <v>72.7</v>
      </c>
      <c r="W516" s="74">
        <v>0</v>
      </c>
      <c r="X516" s="74">
        <v>286</v>
      </c>
      <c r="Y516" s="74">
        <v>11900</v>
      </c>
      <c r="Z516" s="74">
        <v>0</v>
      </c>
      <c r="AA516" s="74">
        <v>0.3</v>
      </c>
      <c r="AB516" s="74">
        <v>0.42</v>
      </c>
      <c r="AC516" s="74">
        <v>0.26</v>
      </c>
      <c r="AD516" s="74">
        <v>1.6</v>
      </c>
      <c r="AE516" s="74">
        <v>11</v>
      </c>
      <c r="AF516" s="74">
        <v>16</v>
      </c>
      <c r="AG516" s="74">
        <v>4.8</v>
      </c>
      <c r="AH516" s="74">
        <v>0.52</v>
      </c>
      <c r="AI516" s="74">
        <v>64</v>
      </c>
      <c r="AJ516" s="74">
        <v>30</v>
      </c>
      <c r="AK516" s="74">
        <v>160</v>
      </c>
      <c r="AL516" s="74">
        <v>1.37</v>
      </c>
      <c r="AM516" s="74">
        <v>120</v>
      </c>
      <c r="AN516" s="74">
        <v>410</v>
      </c>
      <c r="AO516" s="74">
        <v>12</v>
      </c>
      <c r="AP516" s="74">
        <v>320</v>
      </c>
      <c r="AQ516" s="74">
        <v>23</v>
      </c>
      <c r="AR516" s="74">
        <v>6.5</v>
      </c>
      <c r="AS516" s="74">
        <v>5</v>
      </c>
      <c r="AT516" s="72"/>
      <c r="AU516" s="72"/>
      <c r="AV516" s="72"/>
    </row>
    <row r="517" spans="1:48" ht="15.6">
      <c r="A517" s="71">
        <v>328</v>
      </c>
      <c r="B517" s="72" t="s">
        <v>909</v>
      </c>
      <c r="C517" s="72" t="s">
        <v>275</v>
      </c>
      <c r="D517" s="72" t="s">
        <v>899</v>
      </c>
      <c r="E517" s="72" t="s">
        <v>902</v>
      </c>
      <c r="F517" s="74">
        <v>201</v>
      </c>
      <c r="G517" s="74">
        <v>839</v>
      </c>
      <c r="H517" s="74">
        <v>11.5</v>
      </c>
      <c r="I517" s="74">
        <v>4.5999999999999996</v>
      </c>
      <c r="J517" s="74">
        <v>4.9000000000000004</v>
      </c>
      <c r="K517" s="74">
        <v>0.6</v>
      </c>
      <c r="L517" s="74">
        <v>0.59899999999999998</v>
      </c>
      <c r="M517" s="74">
        <v>0.4</v>
      </c>
      <c r="N517" s="74">
        <v>1.7</v>
      </c>
      <c r="O517" s="74">
        <v>0</v>
      </c>
      <c r="P517" s="74">
        <v>0</v>
      </c>
      <c r="Q517" s="74">
        <v>1.7</v>
      </c>
      <c r="R517" s="74">
        <v>0</v>
      </c>
      <c r="S517" s="74">
        <v>22.6</v>
      </c>
      <c r="T517" s="74">
        <v>1.3</v>
      </c>
      <c r="U517" s="74">
        <v>0</v>
      </c>
      <c r="V517" s="74">
        <v>61</v>
      </c>
      <c r="W517" s="74">
        <v>0</v>
      </c>
      <c r="X517" s="74">
        <v>331</v>
      </c>
      <c r="Y517" s="74">
        <v>13200</v>
      </c>
      <c r="Z517" s="74">
        <v>2</v>
      </c>
      <c r="AA517" s="74">
        <v>0.4</v>
      </c>
      <c r="AB517" s="74">
        <v>0.59</v>
      </c>
      <c r="AC517" s="74">
        <v>0.25</v>
      </c>
      <c r="AD517" s="74">
        <v>1.7</v>
      </c>
      <c r="AE517" s="74">
        <v>10</v>
      </c>
      <c r="AF517" s="74">
        <v>17.8</v>
      </c>
      <c r="AG517" s="74">
        <v>5.33</v>
      </c>
      <c r="AH517" s="74">
        <v>0.46</v>
      </c>
      <c r="AI517" s="74">
        <v>53</v>
      </c>
      <c r="AJ517" s="74">
        <v>25</v>
      </c>
      <c r="AK517" s="74">
        <v>150</v>
      </c>
      <c r="AL517" s="74">
        <v>2.52</v>
      </c>
      <c r="AM517" s="74">
        <v>520</v>
      </c>
      <c r="AN517" s="74">
        <v>340</v>
      </c>
      <c r="AO517" s="74">
        <v>14</v>
      </c>
      <c r="AP517" s="74">
        <v>290</v>
      </c>
      <c r="AQ517" s="74">
        <v>25</v>
      </c>
      <c r="AR517" s="74">
        <v>6.9</v>
      </c>
      <c r="AS517" s="74">
        <v>4.7</v>
      </c>
      <c r="AT517" s="72"/>
      <c r="AU517" s="72"/>
      <c r="AV517" s="72"/>
    </row>
    <row r="518" spans="1:48" ht="15.6">
      <c r="A518" s="71">
        <v>329</v>
      </c>
      <c r="B518" s="72" t="s">
        <v>910</v>
      </c>
      <c r="C518" s="72" t="s">
        <v>275</v>
      </c>
      <c r="D518" s="72" t="s">
        <v>899</v>
      </c>
      <c r="E518" s="72" t="s">
        <v>902</v>
      </c>
      <c r="F518" s="74">
        <v>179</v>
      </c>
      <c r="G518" s="74">
        <v>751</v>
      </c>
      <c r="H518" s="74">
        <v>8.3000000000000007</v>
      </c>
      <c r="I518" s="74">
        <v>3.2</v>
      </c>
      <c r="J518" s="74">
        <v>3.6</v>
      </c>
      <c r="K518" s="74">
        <v>0.3</v>
      </c>
      <c r="L518" s="74">
        <v>0.3</v>
      </c>
      <c r="M518" s="74">
        <v>0.4</v>
      </c>
      <c r="N518" s="74">
        <v>1.5</v>
      </c>
      <c r="O518" s="74">
        <v>0</v>
      </c>
      <c r="P518" s="74">
        <v>0</v>
      </c>
      <c r="Q518" s="74">
        <v>1.5</v>
      </c>
      <c r="R518" s="74">
        <v>0</v>
      </c>
      <c r="S518" s="74">
        <v>24.6</v>
      </c>
      <c r="T518" s="74">
        <v>0.3</v>
      </c>
      <c r="U518" s="74">
        <v>0</v>
      </c>
      <c r="V518" s="74">
        <v>64.099999999999994</v>
      </c>
      <c r="W518" s="74">
        <v>0</v>
      </c>
      <c r="X518" s="74">
        <v>310</v>
      </c>
      <c r="Y518" s="74">
        <v>11400</v>
      </c>
      <c r="Z518" s="74">
        <v>0</v>
      </c>
      <c r="AA518" s="74">
        <v>0.4</v>
      </c>
      <c r="AB518" s="74">
        <v>0.54</v>
      </c>
      <c r="AC518" s="74">
        <v>0.28000000000000003</v>
      </c>
      <c r="AD518" s="74">
        <v>2</v>
      </c>
      <c r="AE518" s="74">
        <v>12</v>
      </c>
      <c r="AF518" s="74">
        <v>17</v>
      </c>
      <c r="AG518" s="74">
        <v>5.4</v>
      </c>
      <c r="AH518" s="74">
        <v>0.53</v>
      </c>
      <c r="AI518" s="74">
        <v>69</v>
      </c>
      <c r="AJ518" s="74">
        <v>31</v>
      </c>
      <c r="AK518" s="74">
        <v>170</v>
      </c>
      <c r="AL518" s="74">
        <v>1.5</v>
      </c>
      <c r="AM518" s="74">
        <v>120</v>
      </c>
      <c r="AN518" s="74">
        <v>370</v>
      </c>
      <c r="AO518" s="74">
        <v>15</v>
      </c>
      <c r="AP518" s="74">
        <v>330</v>
      </c>
      <c r="AQ518" s="74">
        <v>25</v>
      </c>
      <c r="AR518" s="74">
        <v>7.9</v>
      </c>
      <c r="AS518" s="74">
        <v>5.4</v>
      </c>
      <c r="AT518" s="72"/>
      <c r="AU518" s="72"/>
      <c r="AV518" s="72"/>
    </row>
    <row r="519" spans="1:48" ht="15.6">
      <c r="A519" s="71">
        <v>327</v>
      </c>
      <c r="B519" s="72" t="s">
        <v>911</v>
      </c>
      <c r="C519" s="72" t="s">
        <v>275</v>
      </c>
      <c r="D519" s="72" t="s">
        <v>899</v>
      </c>
      <c r="E519" s="72" t="s">
        <v>902</v>
      </c>
      <c r="F519" s="74">
        <v>153</v>
      </c>
      <c r="G519" s="74">
        <v>643</v>
      </c>
      <c r="H519" s="74">
        <v>4.7</v>
      </c>
      <c r="I519" s="74">
        <v>1.8</v>
      </c>
      <c r="J519" s="74">
        <v>2.1</v>
      </c>
      <c r="K519" s="74">
        <v>0.2</v>
      </c>
      <c r="L519" s="74">
        <v>0.1</v>
      </c>
      <c r="M519" s="74">
        <v>0.2</v>
      </c>
      <c r="N519" s="74">
        <v>1.9</v>
      </c>
      <c r="O519" s="74">
        <v>0</v>
      </c>
      <c r="P519" s="74">
        <v>0</v>
      </c>
      <c r="Q519" s="74">
        <v>1.9</v>
      </c>
      <c r="R519" s="74">
        <v>0</v>
      </c>
      <c r="S519" s="74">
        <v>25.7</v>
      </c>
      <c r="T519" s="74">
        <v>0.4</v>
      </c>
      <c r="U519" s="74">
        <v>0</v>
      </c>
      <c r="V519" s="74">
        <v>65.599999999999994</v>
      </c>
      <c r="W519" s="74">
        <v>0</v>
      </c>
      <c r="X519" s="74">
        <v>387</v>
      </c>
      <c r="Y519" s="74">
        <v>14200</v>
      </c>
      <c r="Z519" s="74">
        <v>0</v>
      </c>
      <c r="AA519" s="74">
        <v>0.5</v>
      </c>
      <c r="AB519" s="74">
        <v>0.56000000000000005</v>
      </c>
      <c r="AC519" s="74">
        <v>0.35</v>
      </c>
      <c r="AD519" s="74">
        <v>2.4</v>
      </c>
      <c r="AE519" s="74">
        <v>15</v>
      </c>
      <c r="AF519" s="74">
        <v>21</v>
      </c>
      <c r="AG519" s="74">
        <v>6</v>
      </c>
      <c r="AH519" s="74">
        <v>0.66</v>
      </c>
      <c r="AI519" s="74">
        <v>87</v>
      </c>
      <c r="AJ519" s="74">
        <v>38</v>
      </c>
      <c r="AK519" s="74">
        <v>210</v>
      </c>
      <c r="AL519" s="74">
        <v>2.1</v>
      </c>
      <c r="AM519" s="74">
        <v>150</v>
      </c>
      <c r="AN519" s="74">
        <v>490</v>
      </c>
      <c r="AO519" s="74">
        <v>19</v>
      </c>
      <c r="AP519" s="74">
        <v>410</v>
      </c>
      <c r="AQ519" s="74">
        <v>31</v>
      </c>
      <c r="AR519" s="74">
        <v>9.8000000000000007</v>
      </c>
      <c r="AS519" s="74">
        <v>6.8</v>
      </c>
      <c r="AT519" s="72"/>
      <c r="AU519" s="72"/>
      <c r="AV519" s="72"/>
    </row>
    <row r="520" spans="1:48" ht="15.6">
      <c r="A520" s="71">
        <v>650</v>
      </c>
      <c r="B520" s="72" t="s">
        <v>912</v>
      </c>
      <c r="C520" s="72" t="s">
        <v>207</v>
      </c>
      <c r="D520" s="72" t="s">
        <v>208</v>
      </c>
      <c r="E520" s="72" t="s">
        <v>558</v>
      </c>
      <c r="F520" s="74">
        <v>79</v>
      </c>
      <c r="G520" s="74">
        <v>332</v>
      </c>
      <c r="H520" s="74">
        <v>0.5</v>
      </c>
      <c r="I520" s="74">
        <v>0.1</v>
      </c>
      <c r="J520" s="74">
        <v>0.1</v>
      </c>
      <c r="K520" s="74">
        <v>0.2</v>
      </c>
      <c r="L520" s="74">
        <v>0.2</v>
      </c>
      <c r="M520" s="74">
        <v>0</v>
      </c>
      <c r="N520" s="74">
        <v>16.3</v>
      </c>
      <c r="O520" s="74">
        <v>16.3</v>
      </c>
      <c r="P520" s="74">
        <v>0</v>
      </c>
      <c r="Q520" s="74">
        <v>0</v>
      </c>
      <c r="R520" s="74">
        <v>2.2999999999999998</v>
      </c>
      <c r="S520" s="74">
        <v>0.9</v>
      </c>
      <c r="T520" s="74">
        <v>0</v>
      </c>
      <c r="U520" s="74">
        <v>0</v>
      </c>
      <c r="V520" s="74">
        <v>79.099999999999994</v>
      </c>
      <c r="W520" s="74">
        <v>0.2</v>
      </c>
      <c r="X520" s="74">
        <v>0</v>
      </c>
      <c r="Y520" s="74">
        <v>8</v>
      </c>
      <c r="Z520" s="74">
        <v>50</v>
      </c>
      <c r="AA520" s="74">
        <v>0</v>
      </c>
      <c r="AB520" s="74">
        <v>0.77</v>
      </c>
      <c r="AC520" s="74">
        <v>0.03</v>
      </c>
      <c r="AD520" s="74">
        <v>0.02</v>
      </c>
      <c r="AE520" s="74">
        <v>0.3</v>
      </c>
      <c r="AF520" s="74">
        <v>0.4</v>
      </c>
      <c r="AG520" s="74">
        <v>0.1</v>
      </c>
      <c r="AH520" s="74">
        <v>0.11</v>
      </c>
      <c r="AI520" s="74">
        <v>0</v>
      </c>
      <c r="AJ520" s="74">
        <v>1</v>
      </c>
      <c r="AK520" s="74">
        <v>7</v>
      </c>
      <c r="AL520" s="74">
        <v>0.61</v>
      </c>
      <c r="AM520" s="74">
        <v>3</v>
      </c>
      <c r="AN520" s="74">
        <v>170</v>
      </c>
      <c r="AO520" s="74">
        <v>35</v>
      </c>
      <c r="AP520" s="74">
        <v>29</v>
      </c>
      <c r="AQ520" s="74">
        <v>20</v>
      </c>
      <c r="AR520" s="74">
        <v>0.6</v>
      </c>
      <c r="AS520" s="74">
        <v>0.1</v>
      </c>
      <c r="AT520" s="72"/>
      <c r="AU520" s="72"/>
      <c r="AV520" s="72"/>
    </row>
    <row r="521" spans="1:48" ht="15.6">
      <c r="A521" s="71">
        <v>651</v>
      </c>
      <c r="B521" s="72" t="s">
        <v>913</v>
      </c>
      <c r="C521" s="72" t="s">
        <v>207</v>
      </c>
      <c r="D521" s="72" t="s">
        <v>300</v>
      </c>
      <c r="E521" s="72" t="s">
        <v>303</v>
      </c>
      <c r="F521" s="74">
        <v>295</v>
      </c>
      <c r="G521" s="74">
        <v>1250</v>
      </c>
      <c r="H521" s="74">
        <v>0.4</v>
      </c>
      <c r="I521" s="74">
        <v>0.1</v>
      </c>
      <c r="J521" s="74">
        <v>0.1</v>
      </c>
      <c r="K521" s="74">
        <v>0.1</v>
      </c>
      <c r="L521" s="74">
        <v>0.1</v>
      </c>
      <c r="M521" s="74">
        <v>0</v>
      </c>
      <c r="N521" s="74">
        <v>71.2</v>
      </c>
      <c r="O521" s="74">
        <v>71.2</v>
      </c>
      <c r="P521" s="74">
        <v>0</v>
      </c>
      <c r="Q521" s="74">
        <v>0</v>
      </c>
      <c r="R521" s="74">
        <v>2.2999999999999998</v>
      </c>
      <c r="S521" s="74">
        <v>0.5</v>
      </c>
      <c r="T521" s="74">
        <v>0.2</v>
      </c>
      <c r="U521" s="74">
        <v>0</v>
      </c>
      <c r="V521" s="74">
        <v>25.1</v>
      </c>
      <c r="W521" s="74">
        <v>0</v>
      </c>
      <c r="X521" s="74">
        <v>0</v>
      </c>
      <c r="Y521" s="74">
        <v>0</v>
      </c>
      <c r="Z521" s="74">
        <v>0</v>
      </c>
      <c r="AA521" s="74">
        <v>0</v>
      </c>
      <c r="AB521" s="74">
        <v>0</v>
      </c>
      <c r="AC521" s="74">
        <v>0</v>
      </c>
      <c r="AD521" s="74">
        <v>0</v>
      </c>
      <c r="AE521" s="74">
        <v>0</v>
      </c>
      <c r="AF521" s="74">
        <v>0</v>
      </c>
      <c r="AG521" s="74">
        <v>0</v>
      </c>
      <c r="AH521" s="74">
        <v>0</v>
      </c>
      <c r="AI521" s="74">
        <v>0</v>
      </c>
      <c r="AJ521" s="74">
        <v>0</v>
      </c>
      <c r="AK521" s="74">
        <v>0</v>
      </c>
      <c r="AL521" s="74">
        <v>0.48</v>
      </c>
      <c r="AM521" s="74">
        <v>65</v>
      </c>
      <c r="AN521" s="74">
        <v>18</v>
      </c>
      <c r="AO521" s="74">
        <v>45</v>
      </c>
      <c r="AP521" s="74">
        <v>11</v>
      </c>
      <c r="AQ521" s="74">
        <v>10</v>
      </c>
      <c r="AR521" s="74">
        <v>1.4</v>
      </c>
      <c r="AS521" s="74">
        <v>0.1</v>
      </c>
      <c r="AT521" s="72"/>
      <c r="AU521" s="72"/>
      <c r="AV521" s="72"/>
    </row>
    <row r="522" spans="1:48" ht="15.6">
      <c r="A522" s="71">
        <v>652</v>
      </c>
      <c r="B522" s="72" t="s">
        <v>914</v>
      </c>
      <c r="C522" s="72" t="s">
        <v>207</v>
      </c>
      <c r="D522" s="72" t="s">
        <v>300</v>
      </c>
      <c r="E522" s="72" t="s">
        <v>301</v>
      </c>
      <c r="F522" s="74">
        <v>270</v>
      </c>
      <c r="G522" s="74">
        <v>1140</v>
      </c>
      <c r="H522" s="74">
        <v>0.6</v>
      </c>
      <c r="I522" s="74">
        <v>0.1</v>
      </c>
      <c r="J522" s="74">
        <v>0.1</v>
      </c>
      <c r="K522" s="74">
        <v>0.3</v>
      </c>
      <c r="L522" s="74">
        <v>0.3</v>
      </c>
      <c r="M522" s="74">
        <v>0</v>
      </c>
      <c r="N522" s="74">
        <v>58.3</v>
      </c>
      <c r="O522" s="74">
        <v>58.3</v>
      </c>
      <c r="P522" s="74">
        <v>0</v>
      </c>
      <c r="Q522" s="74">
        <v>0</v>
      </c>
      <c r="R522" s="74">
        <v>11</v>
      </c>
      <c r="S522" s="74">
        <v>2.2999999999999998</v>
      </c>
      <c r="T522" s="74">
        <v>0.2</v>
      </c>
      <c r="U522" s="74">
        <v>0</v>
      </c>
      <c r="V522" s="74">
        <v>25.6</v>
      </c>
      <c r="W522" s="74">
        <v>0</v>
      </c>
      <c r="X522" s="74">
        <v>0</v>
      </c>
      <c r="Y522" s="74">
        <v>11</v>
      </c>
      <c r="Z522" s="74">
        <v>65</v>
      </c>
      <c r="AA522" s="74">
        <v>0</v>
      </c>
      <c r="AB522" s="74">
        <v>0.7</v>
      </c>
      <c r="AC522" s="74">
        <v>7.0000000000000007E-2</v>
      </c>
      <c r="AD522" s="74">
        <v>0.06</v>
      </c>
      <c r="AE522" s="74">
        <v>0.8</v>
      </c>
      <c r="AF522" s="74">
        <v>1.2</v>
      </c>
      <c r="AG522" s="74">
        <v>0.4</v>
      </c>
      <c r="AH522" s="74">
        <v>0.22</v>
      </c>
      <c r="AI522" s="74">
        <v>0</v>
      </c>
      <c r="AJ522" s="74">
        <v>1</v>
      </c>
      <c r="AK522" s="74">
        <v>9</v>
      </c>
      <c r="AL522" s="74">
        <v>2.2000000000000002</v>
      </c>
      <c r="AM522" s="74">
        <v>62</v>
      </c>
      <c r="AN522" s="74">
        <v>940</v>
      </c>
      <c r="AO522" s="74">
        <v>240</v>
      </c>
      <c r="AP522" s="74">
        <v>72</v>
      </c>
      <c r="AQ522" s="74">
        <v>86</v>
      </c>
      <c r="AR522" s="74">
        <v>2.6</v>
      </c>
      <c r="AS522" s="74">
        <v>0.3</v>
      </c>
      <c r="AT522" s="72"/>
      <c r="AU522" s="72">
        <v>1.7</v>
      </c>
      <c r="AV522" s="72"/>
    </row>
    <row r="523" spans="1:48" ht="15.6">
      <c r="A523" s="71">
        <v>808</v>
      </c>
      <c r="B523" s="72" t="s">
        <v>915</v>
      </c>
      <c r="C523" s="72" t="s">
        <v>218</v>
      </c>
      <c r="D523" s="72" t="s">
        <v>318</v>
      </c>
      <c r="E523" s="72" t="s">
        <v>319</v>
      </c>
      <c r="F523" s="74">
        <v>194</v>
      </c>
      <c r="G523" s="74">
        <v>811</v>
      </c>
      <c r="H523" s="74">
        <v>10.7</v>
      </c>
      <c r="I523" s="74">
        <v>1.5</v>
      </c>
      <c r="J523" s="74">
        <v>2.5</v>
      </c>
      <c r="K523" s="74">
        <v>6</v>
      </c>
      <c r="L523" s="74">
        <v>5.89</v>
      </c>
      <c r="M523" s="74">
        <v>0</v>
      </c>
      <c r="N523" s="74">
        <v>5.0999999999999996</v>
      </c>
      <c r="O523" s="74">
        <v>0.1</v>
      </c>
      <c r="P523" s="74">
        <v>0</v>
      </c>
      <c r="Q523" s="74">
        <v>5</v>
      </c>
      <c r="R523" s="74">
        <v>0.2</v>
      </c>
      <c r="S523" s="74">
        <v>19.2</v>
      </c>
      <c r="T523" s="74">
        <v>2.9</v>
      </c>
      <c r="U523" s="74">
        <v>0</v>
      </c>
      <c r="V523" s="74">
        <v>60.7</v>
      </c>
      <c r="W523" s="74">
        <v>0</v>
      </c>
      <c r="X523" s="74">
        <v>104</v>
      </c>
      <c r="Y523" s="74">
        <v>30</v>
      </c>
      <c r="Z523" s="74">
        <v>0</v>
      </c>
      <c r="AA523" s="74">
        <v>3.7</v>
      </c>
      <c r="AB523" s="74">
        <v>5.94</v>
      </c>
      <c r="AC523" s="74">
        <v>0.05</v>
      </c>
      <c r="AD523" s="74">
        <v>0.11</v>
      </c>
      <c r="AE523" s="74">
        <v>0.68</v>
      </c>
      <c r="AF523" s="74">
        <v>4.53</v>
      </c>
      <c r="AG523" s="74">
        <v>3.75</v>
      </c>
      <c r="AH523" s="74">
        <v>0.1</v>
      </c>
      <c r="AI523" s="74">
        <v>0.89</v>
      </c>
      <c r="AJ523" s="74">
        <v>0</v>
      </c>
      <c r="AK523" s="74">
        <v>12</v>
      </c>
      <c r="AL523" s="74">
        <v>3.17</v>
      </c>
      <c r="AM523" s="74">
        <v>1140</v>
      </c>
      <c r="AN523" s="74">
        <v>54</v>
      </c>
      <c r="AO523" s="74">
        <v>37</v>
      </c>
      <c r="AP523" s="74">
        <v>130</v>
      </c>
      <c r="AQ523" s="74">
        <v>22</v>
      </c>
      <c r="AR523" s="74">
        <v>0.5</v>
      </c>
      <c r="AS523" s="74">
        <v>1</v>
      </c>
      <c r="AT523" s="72"/>
      <c r="AU523" s="72"/>
      <c r="AV523" s="72"/>
    </row>
    <row r="524" spans="1:48" ht="15.6">
      <c r="A524" s="71">
        <v>1900000029</v>
      </c>
      <c r="B524" s="72" t="s">
        <v>916</v>
      </c>
      <c r="C524" s="72" t="s">
        <v>211</v>
      </c>
      <c r="D524" s="72" t="s">
        <v>215</v>
      </c>
      <c r="E524" s="72" t="s">
        <v>392</v>
      </c>
      <c r="F524" s="74">
        <v>68</v>
      </c>
      <c r="G524" s="74">
        <v>287</v>
      </c>
      <c r="H524" s="74">
        <v>0.6</v>
      </c>
      <c r="I524" s="74">
        <v>0.2</v>
      </c>
      <c r="J524" s="74">
        <v>0.1</v>
      </c>
      <c r="K524" s="74">
        <v>0.1</v>
      </c>
      <c r="L524" s="74">
        <v>0.04</v>
      </c>
      <c r="M524" s="74">
        <v>0</v>
      </c>
      <c r="N524" s="74">
        <v>11.7</v>
      </c>
      <c r="O524" s="74">
        <v>11.7</v>
      </c>
      <c r="P524" s="74">
        <v>0</v>
      </c>
      <c r="Q524" s="74">
        <v>0</v>
      </c>
      <c r="R524" s="74">
        <v>4.2</v>
      </c>
      <c r="S524" s="74">
        <v>1.8</v>
      </c>
      <c r="T524" s="74">
        <v>0</v>
      </c>
      <c r="U524" s="74">
        <v>0</v>
      </c>
      <c r="V524" s="74">
        <v>80.3</v>
      </c>
      <c r="W524" s="74">
        <v>0</v>
      </c>
      <c r="X524" s="74">
        <v>0</v>
      </c>
      <c r="Y524" s="74">
        <v>275</v>
      </c>
      <c r="Z524" s="74">
        <v>1650</v>
      </c>
      <c r="AA524" s="74">
        <v>0</v>
      </c>
      <c r="AB524" s="74">
        <v>0.7</v>
      </c>
      <c r="AC524" s="74">
        <v>0.1</v>
      </c>
      <c r="AD524" s="74">
        <v>0.06</v>
      </c>
      <c r="AE524" s="74">
        <v>1.5</v>
      </c>
      <c r="AF524" s="74">
        <v>1.8</v>
      </c>
      <c r="AG524" s="74">
        <v>0.3</v>
      </c>
      <c r="AH524" s="74">
        <v>0.26</v>
      </c>
      <c r="AI524" s="74">
        <v>0</v>
      </c>
      <c r="AJ524" s="74">
        <v>45.5</v>
      </c>
      <c r="AK524" s="74">
        <v>50.5</v>
      </c>
      <c r="AL524" s="74">
        <v>4.21</v>
      </c>
      <c r="AM524" s="74">
        <v>0.9</v>
      </c>
      <c r="AN524" s="74">
        <v>380</v>
      </c>
      <c r="AO524" s="74">
        <v>8.3000000000000007</v>
      </c>
      <c r="AP524" s="74">
        <v>39</v>
      </c>
      <c r="AQ524" s="74">
        <v>23</v>
      </c>
      <c r="AR524" s="74">
        <v>0.8</v>
      </c>
      <c r="AS524" s="74">
        <v>0.4</v>
      </c>
      <c r="AT524" s="72">
        <v>1.6</v>
      </c>
      <c r="AU524" s="72">
        <v>1</v>
      </c>
      <c r="AV524" s="72"/>
    </row>
    <row r="525" spans="1:48" ht="15.6">
      <c r="A525" s="71">
        <v>445</v>
      </c>
      <c r="B525" s="72" t="s">
        <v>917</v>
      </c>
      <c r="C525" s="72" t="s">
        <v>325</v>
      </c>
      <c r="D525" s="72" t="s">
        <v>601</v>
      </c>
      <c r="E525" s="72" t="s">
        <v>602</v>
      </c>
      <c r="F525" s="74">
        <v>379</v>
      </c>
      <c r="G525" s="74">
        <v>1610</v>
      </c>
      <c r="H525" s="74">
        <v>1.5</v>
      </c>
      <c r="I525" s="74">
        <v>0.3</v>
      </c>
      <c r="J525" s="74">
        <v>0.5</v>
      </c>
      <c r="K525" s="74">
        <v>0.4</v>
      </c>
      <c r="L525" s="74">
        <v>0.4</v>
      </c>
      <c r="M525" s="74">
        <v>0.2</v>
      </c>
      <c r="N525" s="74">
        <v>83.4</v>
      </c>
      <c r="O525" s="74">
        <v>7</v>
      </c>
      <c r="P525" s="74">
        <v>0</v>
      </c>
      <c r="Q525" s="74">
        <v>76.400000000000006</v>
      </c>
      <c r="R525" s="74">
        <v>2.1</v>
      </c>
      <c r="S525" s="74">
        <v>7</v>
      </c>
      <c r="T525" s="74">
        <v>1.2</v>
      </c>
      <c r="U525" s="74">
        <v>0</v>
      </c>
      <c r="V525" s="74">
        <v>4.5</v>
      </c>
      <c r="W525" s="74">
        <v>0</v>
      </c>
      <c r="X525" s="74">
        <v>0</v>
      </c>
      <c r="Y525" s="74">
        <v>0</v>
      </c>
      <c r="Z525" s="74">
        <v>0</v>
      </c>
      <c r="AA525" s="74">
        <v>0</v>
      </c>
      <c r="AB525" s="74">
        <v>0.6</v>
      </c>
      <c r="AC525" s="74">
        <v>0.02</v>
      </c>
      <c r="AD525" s="74">
        <v>0.04</v>
      </c>
      <c r="AE525" s="74">
        <v>2.4</v>
      </c>
      <c r="AF525" s="74">
        <v>3.9</v>
      </c>
      <c r="AG525" s="74">
        <v>1.5</v>
      </c>
      <c r="AH525" s="74">
        <v>7.0000000000000007E-2</v>
      </c>
      <c r="AI525" s="74">
        <v>0</v>
      </c>
      <c r="AJ525" s="74">
        <v>0</v>
      </c>
      <c r="AK525" s="74">
        <v>19</v>
      </c>
      <c r="AL525" s="74">
        <v>1.52</v>
      </c>
      <c r="AM525" s="74">
        <v>470</v>
      </c>
      <c r="AN525" s="74">
        <v>160</v>
      </c>
      <c r="AO525" s="74">
        <v>4</v>
      </c>
      <c r="AP525" s="74">
        <v>94</v>
      </c>
      <c r="AQ525" s="74">
        <v>25</v>
      </c>
      <c r="AR525" s="74">
        <v>0.4</v>
      </c>
      <c r="AS525" s="74">
        <v>1</v>
      </c>
      <c r="AT525" s="72"/>
      <c r="AU525" s="72"/>
      <c r="AV525" s="72"/>
    </row>
    <row r="526" spans="1:48" ht="15.6">
      <c r="A526" s="71">
        <v>444</v>
      </c>
      <c r="B526" s="72" t="s">
        <v>918</v>
      </c>
      <c r="C526" s="72" t="s">
        <v>325</v>
      </c>
      <c r="D526" s="72" t="s">
        <v>601</v>
      </c>
      <c r="E526" s="72" t="s">
        <v>602</v>
      </c>
      <c r="F526" s="74">
        <v>366</v>
      </c>
      <c r="G526" s="74">
        <v>1550</v>
      </c>
      <c r="H526" s="74">
        <v>5.8</v>
      </c>
      <c r="I526" s="74">
        <v>1.2</v>
      </c>
      <c r="J526" s="74">
        <v>3.5</v>
      </c>
      <c r="K526" s="74">
        <v>0.7</v>
      </c>
      <c r="L526" s="74">
        <v>0.7</v>
      </c>
      <c r="M526" s="74">
        <v>0</v>
      </c>
      <c r="N526" s="74">
        <v>61.7</v>
      </c>
      <c r="O526" s="74">
        <v>3</v>
      </c>
      <c r="P526" s="74">
        <v>0</v>
      </c>
      <c r="Q526" s="74">
        <v>58.7</v>
      </c>
      <c r="R526" s="74">
        <v>6.7</v>
      </c>
      <c r="S526" s="74">
        <v>13.5</v>
      </c>
      <c r="T526" s="74">
        <v>0</v>
      </c>
      <c r="U526" s="74">
        <v>0</v>
      </c>
      <c r="V526" s="74">
        <v>10.9</v>
      </c>
      <c r="W526" s="74">
        <v>0</v>
      </c>
      <c r="X526" s="74">
        <v>0</v>
      </c>
      <c r="Y526" s="74">
        <v>0</v>
      </c>
      <c r="Z526" s="74">
        <v>0</v>
      </c>
      <c r="AA526" s="74">
        <v>0</v>
      </c>
      <c r="AB526" s="74">
        <v>1.5</v>
      </c>
      <c r="AC526" s="74">
        <v>0.27</v>
      </c>
      <c r="AD526" s="74">
        <v>0.1</v>
      </c>
      <c r="AE526" s="74">
        <v>2.4</v>
      </c>
      <c r="AF526" s="74">
        <v>5.5</v>
      </c>
      <c r="AG526" s="74">
        <v>3.1</v>
      </c>
      <c r="AH526" s="74">
        <v>0.2</v>
      </c>
      <c r="AI526" s="74">
        <v>0</v>
      </c>
      <c r="AJ526" s="74">
        <v>0</v>
      </c>
      <c r="AK526" s="74">
        <v>56</v>
      </c>
      <c r="AL526" s="74">
        <v>1.4</v>
      </c>
      <c r="AM526" s="74">
        <v>4</v>
      </c>
      <c r="AN526" s="74">
        <v>350</v>
      </c>
      <c r="AO526" s="74">
        <v>40</v>
      </c>
      <c r="AP526" s="74">
        <v>220</v>
      </c>
      <c r="AQ526" s="74">
        <v>120</v>
      </c>
      <c r="AR526" s="74">
        <v>1.3</v>
      </c>
      <c r="AS526" s="74">
        <v>4.5</v>
      </c>
      <c r="AT526" s="72"/>
      <c r="AU526" s="72"/>
      <c r="AV526" s="72"/>
    </row>
    <row r="527" spans="1:48" ht="15.6">
      <c r="A527" s="71">
        <v>1900000072</v>
      </c>
      <c r="B527" s="72" t="s">
        <v>919</v>
      </c>
      <c r="C527" s="72" t="s">
        <v>325</v>
      </c>
      <c r="D527" s="72" t="s">
        <v>601</v>
      </c>
      <c r="E527" s="72" t="s">
        <v>920</v>
      </c>
      <c r="F527" s="74">
        <v>352</v>
      </c>
      <c r="G527" s="74">
        <v>1490</v>
      </c>
      <c r="H527" s="74">
        <v>2</v>
      </c>
      <c r="I527" s="74">
        <v>0.3</v>
      </c>
      <c r="J527" s="74">
        <v>0.2</v>
      </c>
      <c r="K527" s="74">
        <v>0.9</v>
      </c>
      <c r="L527" s="74">
        <v>0.8</v>
      </c>
      <c r="M527" s="74">
        <v>0</v>
      </c>
      <c r="N527" s="74">
        <v>69</v>
      </c>
      <c r="O527" s="74">
        <v>1</v>
      </c>
      <c r="P527" s="74">
        <v>0</v>
      </c>
      <c r="Q527" s="74">
        <v>68</v>
      </c>
      <c r="R527" s="74">
        <v>5</v>
      </c>
      <c r="S527" s="74">
        <v>12</v>
      </c>
      <c r="T527" s="74">
        <v>0.1</v>
      </c>
      <c r="U527" s="74">
        <v>0</v>
      </c>
      <c r="V527" s="74">
        <v>14</v>
      </c>
      <c r="W527" s="74">
        <v>0</v>
      </c>
      <c r="X527" s="74">
        <v>0</v>
      </c>
      <c r="Y527" s="74">
        <v>0</v>
      </c>
      <c r="Z527" s="74">
        <v>0</v>
      </c>
      <c r="AA527" s="74">
        <v>0</v>
      </c>
      <c r="AB527" s="74">
        <v>0.9</v>
      </c>
      <c r="AC527" s="74">
        <v>0.35</v>
      </c>
      <c r="AD527" s="74">
        <v>0.17</v>
      </c>
      <c r="AE527" s="74">
        <v>1.8</v>
      </c>
      <c r="AF527" s="74">
        <v>3.4</v>
      </c>
      <c r="AG527" s="74">
        <v>1.6</v>
      </c>
      <c r="AH527" s="74">
        <v>0.28999999999999998</v>
      </c>
      <c r="AI527" s="74">
        <v>0</v>
      </c>
      <c r="AJ527" s="74">
        <v>0</v>
      </c>
      <c r="AK527" s="74">
        <v>78</v>
      </c>
      <c r="AL527" s="74">
        <v>1.1299999999999999</v>
      </c>
      <c r="AM527" s="74">
        <v>40</v>
      </c>
      <c r="AN527" s="74">
        <v>530</v>
      </c>
      <c r="AO527" s="74">
        <v>64</v>
      </c>
      <c r="AP527" s="74">
        <v>370</v>
      </c>
      <c r="AQ527" s="74">
        <v>110</v>
      </c>
      <c r="AR527" s="74">
        <v>3.7</v>
      </c>
      <c r="AS527" s="74">
        <v>2.6</v>
      </c>
      <c r="AT527" s="72">
        <v>2</v>
      </c>
      <c r="AU527" s="72">
        <v>4.5999999999999996</v>
      </c>
      <c r="AV527" s="72"/>
    </row>
    <row r="528" spans="1:48" ht="15.6">
      <c r="A528" s="71">
        <v>447</v>
      </c>
      <c r="B528" s="72" t="s">
        <v>921</v>
      </c>
      <c r="C528" s="72" t="s">
        <v>325</v>
      </c>
      <c r="D528" s="72" t="s">
        <v>601</v>
      </c>
      <c r="E528" s="72" t="s">
        <v>922</v>
      </c>
      <c r="F528" s="74">
        <v>388</v>
      </c>
      <c r="G528" s="74">
        <v>1640</v>
      </c>
      <c r="H528" s="74">
        <v>6.3</v>
      </c>
      <c r="I528" s="74">
        <v>1.1000000000000001</v>
      </c>
      <c r="J528" s="74">
        <v>2.2999999999999998</v>
      </c>
      <c r="K528" s="74">
        <v>2.6</v>
      </c>
      <c r="L528" s="74">
        <v>2.4</v>
      </c>
      <c r="M528" s="74">
        <v>0</v>
      </c>
      <c r="N528" s="74">
        <v>69.099999999999994</v>
      </c>
      <c r="O528" s="74">
        <v>16.8</v>
      </c>
      <c r="P528" s="74">
        <v>0</v>
      </c>
      <c r="Q528" s="74">
        <v>52.3</v>
      </c>
      <c r="R528" s="74">
        <v>6.8</v>
      </c>
      <c r="S528" s="74">
        <v>10.4</v>
      </c>
      <c r="T528" s="74">
        <v>0.6</v>
      </c>
      <c r="U528" s="74">
        <v>0</v>
      </c>
      <c r="V528" s="74">
        <v>5.7</v>
      </c>
      <c r="W528" s="74">
        <v>0</v>
      </c>
      <c r="X528" s="74">
        <v>0</v>
      </c>
      <c r="Y528" s="74">
        <v>0</v>
      </c>
      <c r="Z528" s="74">
        <v>0</v>
      </c>
      <c r="AA528" s="74">
        <v>0</v>
      </c>
      <c r="AB528" s="74">
        <v>3.2</v>
      </c>
      <c r="AC528" s="74">
        <v>0.05</v>
      </c>
      <c r="AD528" s="74">
        <v>0.18</v>
      </c>
      <c r="AE528" s="74">
        <v>1.1000000000000001</v>
      </c>
      <c r="AF528" s="74">
        <v>3.3</v>
      </c>
      <c r="AG528" s="74">
        <v>2.2000000000000002</v>
      </c>
      <c r="AH528" s="74">
        <v>1.6</v>
      </c>
      <c r="AI528" s="74">
        <v>0</v>
      </c>
      <c r="AJ528" s="74">
        <v>0</v>
      </c>
      <c r="AK528" s="74">
        <v>130</v>
      </c>
      <c r="AL528" s="74">
        <v>1.67</v>
      </c>
      <c r="AM528" s="74">
        <v>230</v>
      </c>
      <c r="AN528" s="74">
        <v>410</v>
      </c>
      <c r="AO528" s="74">
        <v>16</v>
      </c>
      <c r="AP528" s="74">
        <v>180</v>
      </c>
      <c r="AQ528" s="74">
        <v>86</v>
      </c>
      <c r="AR528" s="74">
        <v>1.5</v>
      </c>
      <c r="AS528" s="74">
        <v>2</v>
      </c>
      <c r="AT528" s="72"/>
      <c r="AU528" s="72"/>
      <c r="AV528" s="72"/>
    </row>
    <row r="529" spans="1:48" ht="15.6">
      <c r="A529" s="71">
        <v>1900000073</v>
      </c>
      <c r="B529" s="72" t="s">
        <v>923</v>
      </c>
      <c r="C529" s="72" t="s">
        <v>325</v>
      </c>
      <c r="D529" s="72" t="s">
        <v>601</v>
      </c>
      <c r="E529" s="72" t="s">
        <v>920</v>
      </c>
      <c r="F529" s="74">
        <v>324</v>
      </c>
      <c r="G529" s="74">
        <v>1370</v>
      </c>
      <c r="H529" s="74">
        <v>2</v>
      </c>
      <c r="I529" s="74">
        <v>0.3</v>
      </c>
      <c r="J529" s="74">
        <v>0.2</v>
      </c>
      <c r="K529" s="74">
        <v>0.7</v>
      </c>
      <c r="L529" s="74">
        <v>0.621</v>
      </c>
      <c r="M529" s="74">
        <v>0</v>
      </c>
      <c r="N529" s="74">
        <v>64.400000000000006</v>
      </c>
      <c r="O529" s="74">
        <v>0.9</v>
      </c>
      <c r="P529" s="74">
        <v>0</v>
      </c>
      <c r="Q529" s="74">
        <v>63.5</v>
      </c>
      <c r="R529" s="74">
        <v>7.6</v>
      </c>
      <c r="S529" s="74">
        <v>8.3000000000000007</v>
      </c>
      <c r="T529" s="74">
        <v>0</v>
      </c>
      <c r="U529" s="74">
        <v>0</v>
      </c>
      <c r="V529" s="74">
        <v>12</v>
      </c>
      <c r="W529" s="74">
        <v>0</v>
      </c>
      <c r="X529" s="74">
        <v>0</v>
      </c>
      <c r="Y529" s="74">
        <v>0</v>
      </c>
      <c r="Z529" s="74">
        <v>0</v>
      </c>
      <c r="AA529" s="74">
        <v>0</v>
      </c>
      <c r="AB529" s="74">
        <v>0.3</v>
      </c>
      <c r="AC529" s="74">
        <v>0.12</v>
      </c>
      <c r="AD529" s="74">
        <v>0.03</v>
      </c>
      <c r="AE529" s="74">
        <v>5.7</v>
      </c>
      <c r="AF529" s="74">
        <v>7.7</v>
      </c>
      <c r="AG529" s="74">
        <v>2</v>
      </c>
      <c r="AH529" s="74">
        <v>0.1</v>
      </c>
      <c r="AI529" s="74">
        <v>0</v>
      </c>
      <c r="AJ529" s="74">
        <v>0</v>
      </c>
      <c r="AK529" s="74">
        <v>19</v>
      </c>
      <c r="AL529" s="74">
        <v>1</v>
      </c>
      <c r="AM529" s="74">
        <v>5</v>
      </c>
      <c r="AN529" s="74">
        <v>280</v>
      </c>
      <c r="AO529" s="74">
        <v>18</v>
      </c>
      <c r="AP529" s="74">
        <v>220</v>
      </c>
      <c r="AQ529" s="74">
        <v>70</v>
      </c>
      <c r="AR529" s="74">
        <v>3.2</v>
      </c>
      <c r="AS529" s="74">
        <v>2</v>
      </c>
      <c r="AT529" s="72">
        <v>8.6</v>
      </c>
      <c r="AU529" s="72">
        <v>10</v>
      </c>
      <c r="AV529" s="72"/>
    </row>
    <row r="530" spans="1:48" ht="15.6">
      <c r="A530" s="71">
        <v>443</v>
      </c>
      <c r="B530" s="72" t="s">
        <v>924</v>
      </c>
      <c r="C530" s="72" t="s">
        <v>325</v>
      </c>
      <c r="D530" s="72" t="s">
        <v>601</v>
      </c>
      <c r="E530" s="72" t="s">
        <v>602</v>
      </c>
      <c r="F530" s="74">
        <v>374</v>
      </c>
      <c r="G530" s="74">
        <v>1580</v>
      </c>
      <c r="H530" s="74">
        <v>1.1000000000000001</v>
      </c>
      <c r="I530" s="74">
        <v>0.3</v>
      </c>
      <c r="J530" s="74">
        <v>0.4</v>
      </c>
      <c r="K530" s="74">
        <v>0.3</v>
      </c>
      <c r="L530" s="74">
        <v>0.3</v>
      </c>
      <c r="M530" s="74">
        <v>0.1</v>
      </c>
      <c r="N530" s="74">
        <v>81.099999999999994</v>
      </c>
      <c r="O530" s="74">
        <v>6.2</v>
      </c>
      <c r="P530" s="74">
        <v>0</v>
      </c>
      <c r="Q530" s="74">
        <v>74.900000000000006</v>
      </c>
      <c r="R530" s="74">
        <v>3.9</v>
      </c>
      <c r="S530" s="74">
        <v>7.9</v>
      </c>
      <c r="T530" s="74">
        <v>1.8</v>
      </c>
      <c r="U530" s="74">
        <v>0</v>
      </c>
      <c r="V530" s="74">
        <v>2.9</v>
      </c>
      <c r="W530" s="74">
        <v>0</v>
      </c>
      <c r="X530" s="74">
        <v>0</v>
      </c>
      <c r="Y530" s="74">
        <v>0</v>
      </c>
      <c r="Z530" s="74">
        <v>0</v>
      </c>
      <c r="AA530" s="74">
        <v>2.8</v>
      </c>
      <c r="AB530" s="74">
        <v>0.4</v>
      </c>
      <c r="AC530" s="74">
        <v>0.48</v>
      </c>
      <c r="AD530" s="74">
        <v>0.9</v>
      </c>
      <c r="AE530" s="74">
        <v>3.8</v>
      </c>
      <c r="AF530" s="74">
        <v>4.7</v>
      </c>
      <c r="AG530" s="74">
        <v>0.9</v>
      </c>
      <c r="AH530" s="74">
        <v>1.8</v>
      </c>
      <c r="AI530" s="74">
        <v>0</v>
      </c>
      <c r="AJ530" s="74">
        <v>0</v>
      </c>
      <c r="AK530" s="74">
        <v>167</v>
      </c>
      <c r="AL530" s="74">
        <v>3.07</v>
      </c>
      <c r="AM530" s="74">
        <v>700</v>
      </c>
      <c r="AN530" s="74">
        <v>100</v>
      </c>
      <c r="AO530" s="74">
        <v>2</v>
      </c>
      <c r="AP530" s="74">
        <v>47</v>
      </c>
      <c r="AQ530" s="74">
        <v>14</v>
      </c>
      <c r="AR530" s="74">
        <v>1</v>
      </c>
      <c r="AS530" s="74">
        <v>0.3</v>
      </c>
      <c r="AT530" s="72"/>
      <c r="AU530" s="72">
        <v>1</v>
      </c>
      <c r="AV530" s="72"/>
    </row>
    <row r="531" spans="1:48" ht="15.6">
      <c r="A531" s="71">
        <v>446</v>
      </c>
      <c r="B531" s="72" t="s">
        <v>925</v>
      </c>
      <c r="C531" s="72" t="s">
        <v>325</v>
      </c>
      <c r="D531" s="72" t="s">
        <v>601</v>
      </c>
      <c r="E531" s="72" t="s">
        <v>602</v>
      </c>
      <c r="F531" s="74">
        <v>373</v>
      </c>
      <c r="G531" s="74">
        <v>1580</v>
      </c>
      <c r="H531" s="74">
        <v>2.5</v>
      </c>
      <c r="I531" s="74">
        <v>0.6</v>
      </c>
      <c r="J531" s="74">
        <v>0.3</v>
      </c>
      <c r="K531" s="74">
        <v>0.9</v>
      </c>
      <c r="L531" s="74">
        <v>0.9</v>
      </c>
      <c r="M531" s="74">
        <v>0</v>
      </c>
      <c r="N531" s="74">
        <v>69</v>
      </c>
      <c r="O531" s="74">
        <v>6.8</v>
      </c>
      <c r="P531" s="74">
        <v>0</v>
      </c>
      <c r="Q531" s="74">
        <v>62.2</v>
      </c>
      <c r="R531" s="74">
        <v>9.3000000000000007</v>
      </c>
      <c r="S531" s="74">
        <v>14</v>
      </c>
      <c r="T531" s="74">
        <v>0</v>
      </c>
      <c r="U531" s="74">
        <v>0</v>
      </c>
      <c r="V531" s="74">
        <v>3.5</v>
      </c>
      <c r="W531" s="74">
        <v>0</v>
      </c>
      <c r="X531" s="74">
        <v>0</v>
      </c>
      <c r="Y531" s="74">
        <v>0</v>
      </c>
      <c r="Z531" s="74">
        <v>0</v>
      </c>
      <c r="AA531" s="74">
        <v>0</v>
      </c>
      <c r="AB531" s="74">
        <v>2</v>
      </c>
      <c r="AC531" s="74">
        <v>0.08</v>
      </c>
      <c r="AD531" s="74">
        <v>0.15</v>
      </c>
      <c r="AE531" s="74">
        <v>4.0999999999999996</v>
      </c>
      <c r="AF531" s="74">
        <v>5.9</v>
      </c>
      <c r="AG531" s="74">
        <v>1.8</v>
      </c>
      <c r="AH531" s="74">
        <v>0.17</v>
      </c>
      <c r="AI531" s="74">
        <v>0</v>
      </c>
      <c r="AJ531" s="74">
        <v>0</v>
      </c>
      <c r="AK531" s="74">
        <v>32</v>
      </c>
      <c r="AL531" s="74">
        <v>1.61</v>
      </c>
      <c r="AM531" s="74">
        <v>11</v>
      </c>
      <c r="AN531" s="74">
        <v>410</v>
      </c>
      <c r="AO531" s="74">
        <v>11</v>
      </c>
      <c r="AP531" s="74">
        <v>300</v>
      </c>
      <c r="AQ531" s="74">
        <v>140</v>
      </c>
      <c r="AR531" s="74">
        <v>2.4</v>
      </c>
      <c r="AS531" s="74">
        <v>2.4</v>
      </c>
      <c r="AT531" s="72"/>
      <c r="AU531" s="72">
        <v>1</v>
      </c>
      <c r="AV531" s="72"/>
    </row>
    <row r="532" spans="1:48" ht="15.6">
      <c r="A532" s="71">
        <v>947</v>
      </c>
      <c r="B532" s="72" t="s">
        <v>926</v>
      </c>
      <c r="C532" s="72" t="s">
        <v>854</v>
      </c>
      <c r="D532" s="72" t="s">
        <v>855</v>
      </c>
      <c r="E532" s="72" t="s">
        <v>927</v>
      </c>
      <c r="F532" s="74">
        <v>370</v>
      </c>
      <c r="G532" s="74">
        <v>1570</v>
      </c>
      <c r="H532" s="74">
        <v>1.5</v>
      </c>
      <c r="I532" s="74">
        <v>0.3</v>
      </c>
      <c r="J532" s="74">
        <v>0.2</v>
      </c>
      <c r="K532" s="74">
        <v>0.6</v>
      </c>
      <c r="L532" s="74">
        <v>0.6</v>
      </c>
      <c r="M532" s="74">
        <v>0</v>
      </c>
      <c r="N532" s="74">
        <v>76.3</v>
      </c>
      <c r="O532" s="74">
        <v>28</v>
      </c>
      <c r="P532" s="74">
        <v>0</v>
      </c>
      <c r="Q532" s="74">
        <v>48.3</v>
      </c>
      <c r="R532" s="74">
        <v>7.7</v>
      </c>
      <c r="S532" s="74">
        <v>9</v>
      </c>
      <c r="T532" s="74">
        <v>1</v>
      </c>
      <c r="U532" s="74">
        <v>0</v>
      </c>
      <c r="V532" s="74">
        <v>2.6</v>
      </c>
      <c r="W532" s="74">
        <v>0</v>
      </c>
      <c r="X532" s="74">
        <v>0</v>
      </c>
      <c r="Y532" s="74">
        <v>210</v>
      </c>
      <c r="Z532" s="74">
        <v>0</v>
      </c>
      <c r="AA532" s="74">
        <v>6.3</v>
      </c>
      <c r="AB532" s="74">
        <v>5</v>
      </c>
      <c r="AC532" s="74">
        <v>0.5</v>
      </c>
      <c r="AD532" s="74">
        <v>0.5</v>
      </c>
      <c r="AE532" s="74">
        <v>8</v>
      </c>
      <c r="AF532" s="74">
        <v>9.1</v>
      </c>
      <c r="AG532" s="74">
        <v>1.1000000000000001</v>
      </c>
      <c r="AH532" s="74">
        <v>0.1</v>
      </c>
      <c r="AI532" s="74">
        <v>0</v>
      </c>
      <c r="AJ532" s="74">
        <v>65</v>
      </c>
      <c r="AK532" s="74">
        <v>19</v>
      </c>
      <c r="AL532" s="74">
        <v>2.9</v>
      </c>
      <c r="AM532" s="74">
        <v>400</v>
      </c>
      <c r="AN532" s="74">
        <v>410</v>
      </c>
      <c r="AO532" s="74">
        <v>140</v>
      </c>
      <c r="AP532" s="74">
        <v>120</v>
      </c>
      <c r="AQ532" s="74">
        <v>55</v>
      </c>
      <c r="AR532" s="74">
        <v>15</v>
      </c>
      <c r="AS532" s="74">
        <v>0.8</v>
      </c>
      <c r="AT532" s="72"/>
      <c r="AU532" s="72"/>
      <c r="AV532" s="72"/>
    </row>
    <row r="533" spans="1:48" ht="15.6">
      <c r="A533" s="71">
        <v>948</v>
      </c>
      <c r="B533" s="72" t="s">
        <v>928</v>
      </c>
      <c r="C533" s="72" t="s">
        <v>854</v>
      </c>
      <c r="D533" s="72" t="s">
        <v>855</v>
      </c>
      <c r="E533" s="72" t="s">
        <v>927</v>
      </c>
      <c r="F533" s="74">
        <v>385</v>
      </c>
      <c r="G533" s="74">
        <v>1630</v>
      </c>
      <c r="H533" s="74">
        <v>1</v>
      </c>
      <c r="I533" s="74">
        <v>0.2</v>
      </c>
      <c r="J533" s="74">
        <v>0.1</v>
      </c>
      <c r="K533" s="74">
        <v>0.3</v>
      </c>
      <c r="L533" s="74">
        <v>0.3</v>
      </c>
      <c r="M533" s="74">
        <v>0</v>
      </c>
      <c r="N533" s="74">
        <v>84.6</v>
      </c>
      <c r="O533" s="74">
        <v>29</v>
      </c>
      <c r="P533" s="74">
        <v>0</v>
      </c>
      <c r="Q533" s="74">
        <v>55.6</v>
      </c>
      <c r="R533" s="74">
        <v>2.4</v>
      </c>
      <c r="S533" s="74">
        <v>8.1999999999999993</v>
      </c>
      <c r="T533" s="74">
        <v>0.1</v>
      </c>
      <c r="U533" s="74">
        <v>0</v>
      </c>
      <c r="V533" s="74">
        <v>3.1</v>
      </c>
      <c r="W533" s="74">
        <v>0</v>
      </c>
      <c r="X533" s="74">
        <v>0</v>
      </c>
      <c r="Y533" s="74">
        <v>210</v>
      </c>
      <c r="Z533" s="74">
        <v>0</v>
      </c>
      <c r="AA533" s="74">
        <v>6.3</v>
      </c>
      <c r="AB533" s="74">
        <v>5</v>
      </c>
      <c r="AC533" s="74">
        <v>0.5</v>
      </c>
      <c r="AD533" s="74">
        <v>0.51</v>
      </c>
      <c r="AE533" s="74">
        <v>8</v>
      </c>
      <c r="AF533" s="74">
        <v>9.3000000000000007</v>
      </c>
      <c r="AG533" s="74">
        <v>1.3</v>
      </c>
      <c r="AH533" s="74">
        <v>0.11</v>
      </c>
      <c r="AI533" s="74">
        <v>0</v>
      </c>
      <c r="AJ533" s="74">
        <v>65</v>
      </c>
      <c r="AK533" s="74">
        <v>19</v>
      </c>
      <c r="AL533" s="74">
        <v>0.7</v>
      </c>
      <c r="AM533" s="74">
        <v>30</v>
      </c>
      <c r="AN533" s="74">
        <v>120</v>
      </c>
      <c r="AO533" s="74">
        <v>140</v>
      </c>
      <c r="AP533" s="74">
        <v>110</v>
      </c>
      <c r="AQ533" s="74">
        <v>28</v>
      </c>
      <c r="AR533" s="74">
        <v>15</v>
      </c>
      <c r="AS533" s="74">
        <v>0.8</v>
      </c>
      <c r="AT533" s="72"/>
      <c r="AU533" s="72"/>
      <c r="AV533" s="72"/>
    </row>
    <row r="534" spans="1:48" ht="15.6">
      <c r="A534" s="71">
        <v>448</v>
      </c>
      <c r="B534" s="72" t="s">
        <v>929</v>
      </c>
      <c r="C534" s="72" t="s">
        <v>325</v>
      </c>
      <c r="D534" s="72" t="s">
        <v>601</v>
      </c>
      <c r="E534" s="72" t="s">
        <v>602</v>
      </c>
      <c r="F534" s="74">
        <v>372</v>
      </c>
      <c r="G534" s="74">
        <v>1570</v>
      </c>
      <c r="H534" s="74">
        <v>1.3</v>
      </c>
      <c r="I534" s="74">
        <v>0.4</v>
      </c>
      <c r="J534" s="74">
        <v>0.4</v>
      </c>
      <c r="K534" s="74">
        <v>0.4</v>
      </c>
      <c r="L534" s="74">
        <v>0.4</v>
      </c>
      <c r="M534" s="74">
        <v>0</v>
      </c>
      <c r="N534" s="74">
        <v>79.2</v>
      </c>
      <c r="O534" s="74">
        <v>17.2</v>
      </c>
      <c r="P534" s="74">
        <v>0</v>
      </c>
      <c r="Q534" s="74">
        <v>62</v>
      </c>
      <c r="R534" s="74">
        <v>6.5</v>
      </c>
      <c r="S534" s="74">
        <v>7.5</v>
      </c>
      <c r="T534" s="74">
        <v>1.5</v>
      </c>
      <c r="U534" s="74">
        <v>0</v>
      </c>
      <c r="V534" s="74">
        <v>3</v>
      </c>
      <c r="W534" s="74">
        <v>0</v>
      </c>
      <c r="X534" s="74">
        <v>0</v>
      </c>
      <c r="Y534" s="74">
        <v>0</v>
      </c>
      <c r="Z534" s="74">
        <v>0</v>
      </c>
      <c r="AA534" s="74">
        <v>0</v>
      </c>
      <c r="AB534" s="74">
        <v>17</v>
      </c>
      <c r="AC534" s="74">
        <v>2.4</v>
      </c>
      <c r="AD534" s="74">
        <v>2.7</v>
      </c>
      <c r="AE534" s="74">
        <v>31</v>
      </c>
      <c r="AF534" s="74">
        <v>33</v>
      </c>
      <c r="AG534" s="74">
        <v>1.8</v>
      </c>
      <c r="AH534" s="74">
        <v>3.4</v>
      </c>
      <c r="AI534" s="74">
        <v>1.7</v>
      </c>
      <c r="AJ534" s="74">
        <v>102</v>
      </c>
      <c r="AK534" s="74">
        <v>340</v>
      </c>
      <c r="AL534" s="74">
        <v>2.5</v>
      </c>
      <c r="AM534" s="74">
        <v>600</v>
      </c>
      <c r="AN534" s="74">
        <v>290</v>
      </c>
      <c r="AO534" s="74">
        <v>500</v>
      </c>
      <c r="AP534" s="74">
        <v>170</v>
      </c>
      <c r="AQ534" s="74">
        <v>50</v>
      </c>
      <c r="AR534" s="74">
        <v>24</v>
      </c>
      <c r="AS534" s="74">
        <v>2</v>
      </c>
      <c r="AT534" s="72"/>
      <c r="AU534" s="72">
        <v>1</v>
      </c>
      <c r="AV534" s="72"/>
    </row>
    <row r="535" spans="1:48" ht="15.6">
      <c r="A535" s="71">
        <v>449</v>
      </c>
      <c r="B535" s="72" t="s">
        <v>930</v>
      </c>
      <c r="C535" s="72" t="s">
        <v>325</v>
      </c>
      <c r="D535" s="72" t="s">
        <v>601</v>
      </c>
      <c r="E535" s="72" t="s">
        <v>602</v>
      </c>
      <c r="F535" s="74">
        <v>349</v>
      </c>
      <c r="G535" s="74">
        <v>1470</v>
      </c>
      <c r="H535" s="74">
        <v>1.9</v>
      </c>
      <c r="I535" s="74">
        <v>0.4</v>
      </c>
      <c r="J535" s="74">
        <v>0.2</v>
      </c>
      <c r="K535" s="74">
        <v>1</v>
      </c>
      <c r="L535" s="74">
        <v>0.9</v>
      </c>
      <c r="M535" s="74">
        <v>0</v>
      </c>
      <c r="N535" s="74">
        <v>64.2</v>
      </c>
      <c r="O535" s="74">
        <v>18.100000000000001</v>
      </c>
      <c r="P535" s="74">
        <v>0</v>
      </c>
      <c r="Q535" s="74">
        <v>46.1</v>
      </c>
      <c r="R535" s="74">
        <v>17.3</v>
      </c>
      <c r="S535" s="74">
        <v>10.199999999999999</v>
      </c>
      <c r="T535" s="74">
        <v>2.2999999999999998</v>
      </c>
      <c r="U535" s="74">
        <v>0</v>
      </c>
      <c r="V535" s="74">
        <v>3</v>
      </c>
      <c r="W535" s="74">
        <v>0</v>
      </c>
      <c r="X535" s="74">
        <v>0</v>
      </c>
      <c r="Y535" s="74">
        <v>0</v>
      </c>
      <c r="Z535" s="74">
        <v>0</v>
      </c>
      <c r="AA535" s="74">
        <v>2.8</v>
      </c>
      <c r="AB535" s="74">
        <v>2.2000000000000002</v>
      </c>
      <c r="AC535" s="74">
        <v>1</v>
      </c>
      <c r="AD535" s="74">
        <v>1.5</v>
      </c>
      <c r="AE535" s="74">
        <v>16</v>
      </c>
      <c r="AF535" s="74">
        <v>18</v>
      </c>
      <c r="AG535" s="74">
        <v>2.4</v>
      </c>
      <c r="AH535" s="74">
        <v>1.8</v>
      </c>
      <c r="AI535" s="74">
        <v>0.8</v>
      </c>
      <c r="AJ535" s="74">
        <v>35</v>
      </c>
      <c r="AK535" s="74">
        <v>250</v>
      </c>
      <c r="AL535" s="74">
        <v>3.4</v>
      </c>
      <c r="AM535" s="74">
        <v>910</v>
      </c>
      <c r="AN535" s="74">
        <v>540</v>
      </c>
      <c r="AO535" s="74">
        <v>50</v>
      </c>
      <c r="AP535" s="74">
        <v>450</v>
      </c>
      <c r="AQ535" s="74">
        <v>120</v>
      </c>
      <c r="AR535" s="74">
        <v>12</v>
      </c>
      <c r="AS535" s="74">
        <v>2.5</v>
      </c>
      <c r="AT535" s="72"/>
      <c r="AU535" s="72">
        <v>1</v>
      </c>
      <c r="AV535" s="72"/>
    </row>
    <row r="536" spans="1:48" ht="15.6">
      <c r="A536" s="71">
        <v>1900000114</v>
      </c>
      <c r="B536" s="72" t="s">
        <v>931</v>
      </c>
      <c r="C536" s="72" t="s">
        <v>533</v>
      </c>
      <c r="D536" s="72" t="s">
        <v>565</v>
      </c>
      <c r="E536" s="72" t="s">
        <v>25</v>
      </c>
      <c r="F536" s="74">
        <v>0</v>
      </c>
      <c r="G536" s="74">
        <v>0</v>
      </c>
      <c r="H536" s="74">
        <v>0</v>
      </c>
      <c r="I536" s="74">
        <v>0</v>
      </c>
      <c r="J536" s="74">
        <v>0</v>
      </c>
      <c r="K536" s="74">
        <v>0</v>
      </c>
      <c r="L536" s="74">
        <v>0</v>
      </c>
      <c r="M536" s="74">
        <v>0</v>
      </c>
      <c r="N536" s="74">
        <v>0</v>
      </c>
      <c r="O536" s="74">
        <v>0</v>
      </c>
      <c r="P536" s="74">
        <v>0</v>
      </c>
      <c r="Q536" s="74">
        <v>0</v>
      </c>
      <c r="R536" s="74">
        <v>0</v>
      </c>
      <c r="S536" s="74">
        <v>0</v>
      </c>
      <c r="T536" s="74">
        <v>100</v>
      </c>
      <c r="U536" s="74">
        <v>0</v>
      </c>
      <c r="V536" s="74">
        <v>0</v>
      </c>
      <c r="W536" s="74">
        <v>0</v>
      </c>
      <c r="X536" s="74">
        <v>0</v>
      </c>
      <c r="Y536" s="74">
        <v>0</v>
      </c>
      <c r="Z536" s="74">
        <v>0</v>
      </c>
      <c r="AA536" s="74">
        <v>0</v>
      </c>
      <c r="AB536" s="74">
        <v>0</v>
      </c>
      <c r="AC536" s="74">
        <v>0</v>
      </c>
      <c r="AD536" s="74">
        <v>0</v>
      </c>
      <c r="AE536" s="74">
        <v>0</v>
      </c>
      <c r="AF536" s="74">
        <v>0</v>
      </c>
      <c r="AG536" s="74">
        <v>0</v>
      </c>
      <c r="AH536" s="74">
        <v>0</v>
      </c>
      <c r="AI536" s="74">
        <v>0</v>
      </c>
      <c r="AJ536" s="74">
        <v>0</v>
      </c>
      <c r="AK536" s="74">
        <v>0</v>
      </c>
      <c r="AL536" s="74">
        <v>98</v>
      </c>
      <c r="AM536" s="74">
        <v>40000</v>
      </c>
      <c r="AN536" s="74">
        <v>0</v>
      </c>
      <c r="AO536" s="74">
        <v>0</v>
      </c>
      <c r="AP536" s="74">
        <v>0</v>
      </c>
      <c r="AQ536" s="74">
        <v>300</v>
      </c>
      <c r="AR536" s="74">
        <v>0</v>
      </c>
      <c r="AS536" s="74">
        <v>0</v>
      </c>
      <c r="AT536" s="72"/>
      <c r="AU536" s="72"/>
      <c r="AV536" s="72"/>
    </row>
    <row r="537" spans="1:48" ht="15.6">
      <c r="A537" s="71">
        <v>1900000027</v>
      </c>
      <c r="B537" s="72" t="s">
        <v>932</v>
      </c>
      <c r="C537" s="72" t="s">
        <v>211</v>
      </c>
      <c r="D537" s="72" t="s">
        <v>229</v>
      </c>
      <c r="E537" s="72" t="s">
        <v>272</v>
      </c>
      <c r="F537" s="74">
        <v>39</v>
      </c>
      <c r="G537" s="74">
        <v>165</v>
      </c>
      <c r="H537" s="74">
        <v>0.5</v>
      </c>
      <c r="I537" s="74">
        <v>0.1</v>
      </c>
      <c r="J537" s="74">
        <v>0</v>
      </c>
      <c r="K537" s="74">
        <v>0.3</v>
      </c>
      <c r="L537" s="74">
        <v>0.3</v>
      </c>
      <c r="M537" s="74">
        <v>0</v>
      </c>
      <c r="N537" s="74">
        <v>3.9</v>
      </c>
      <c r="O537" s="74">
        <v>3.5</v>
      </c>
      <c r="P537" s="74">
        <v>0.2</v>
      </c>
      <c r="Q537" s="74">
        <v>0.2</v>
      </c>
      <c r="R537" s="74">
        <v>2.6</v>
      </c>
      <c r="S537" s="74">
        <v>3.5</v>
      </c>
      <c r="T537" s="74">
        <v>0.3</v>
      </c>
      <c r="U537" s="74">
        <v>0</v>
      </c>
      <c r="V537" s="74">
        <v>89.7</v>
      </c>
      <c r="W537" s="74">
        <v>0</v>
      </c>
      <c r="X537" s="74">
        <v>0</v>
      </c>
      <c r="Y537" s="74">
        <v>612</v>
      </c>
      <c r="Z537" s="74">
        <v>3670</v>
      </c>
      <c r="AA537" s="74">
        <v>0</v>
      </c>
      <c r="AB537" s="74">
        <v>1.3</v>
      </c>
      <c r="AC537" s="74">
        <v>0.13</v>
      </c>
      <c r="AD537" s="74">
        <v>0.35</v>
      </c>
      <c r="AE537" s="74">
        <v>0.8</v>
      </c>
      <c r="AF537" s="74">
        <v>1.6</v>
      </c>
      <c r="AG537" s="74">
        <v>0.8</v>
      </c>
      <c r="AH537" s="74">
        <v>0.14000000000000001</v>
      </c>
      <c r="AI537" s="74">
        <v>0</v>
      </c>
      <c r="AJ537" s="74">
        <v>63</v>
      </c>
      <c r="AK537" s="74">
        <v>90</v>
      </c>
      <c r="AL537" s="74">
        <v>0.81</v>
      </c>
      <c r="AM537" s="74">
        <v>110</v>
      </c>
      <c r="AN537" s="74">
        <v>370</v>
      </c>
      <c r="AO537" s="74">
        <v>200</v>
      </c>
      <c r="AP537" s="74">
        <v>44</v>
      </c>
      <c r="AQ537" s="74">
        <v>26</v>
      </c>
      <c r="AR537" s="74">
        <v>3.8</v>
      </c>
      <c r="AS537" s="74">
        <v>0.4</v>
      </c>
      <c r="AT537" s="72"/>
      <c r="AU537" s="72"/>
      <c r="AV537" s="72"/>
    </row>
    <row r="538" spans="1:48" ht="15.6">
      <c r="A538" s="71">
        <v>653</v>
      </c>
      <c r="B538" s="72" t="s">
        <v>933</v>
      </c>
      <c r="C538" s="72" t="s">
        <v>207</v>
      </c>
      <c r="D538" s="72" t="s">
        <v>208</v>
      </c>
      <c r="E538" s="72" t="s">
        <v>313</v>
      </c>
      <c r="F538" s="74">
        <v>49</v>
      </c>
      <c r="G538" s="74">
        <v>203</v>
      </c>
      <c r="H538" s="74">
        <v>0.6</v>
      </c>
      <c r="I538" s="74">
        <v>0</v>
      </c>
      <c r="J538" s="74">
        <v>0.1</v>
      </c>
      <c r="K538" s="74">
        <v>0.3</v>
      </c>
      <c r="L538" s="74">
        <v>0.2</v>
      </c>
      <c r="M538" s="74">
        <v>0</v>
      </c>
      <c r="N538" s="74">
        <v>5.0999999999999996</v>
      </c>
      <c r="O538" s="74">
        <v>5.0999999999999996</v>
      </c>
      <c r="P538" s="74">
        <v>0</v>
      </c>
      <c r="Q538" s="74">
        <v>0</v>
      </c>
      <c r="R538" s="74">
        <v>6.7</v>
      </c>
      <c r="S538" s="74">
        <v>0.9</v>
      </c>
      <c r="T538" s="74">
        <v>0</v>
      </c>
      <c r="U538" s="74">
        <v>0</v>
      </c>
      <c r="V538" s="74">
        <v>84.3</v>
      </c>
      <c r="W538" s="74">
        <v>1.9</v>
      </c>
      <c r="X538" s="74">
        <v>0</v>
      </c>
      <c r="Y538" s="74">
        <v>2</v>
      </c>
      <c r="Z538" s="74">
        <v>10</v>
      </c>
      <c r="AA538" s="74">
        <v>0</v>
      </c>
      <c r="AB538" s="74">
        <v>0.2</v>
      </c>
      <c r="AC538" s="74">
        <v>0.03</v>
      </c>
      <c r="AD538" s="74">
        <v>0.02</v>
      </c>
      <c r="AE538" s="74">
        <v>0.6</v>
      </c>
      <c r="AF538" s="74">
        <v>0.8</v>
      </c>
      <c r="AG538" s="74">
        <v>0.2</v>
      </c>
      <c r="AH538" s="74">
        <v>0.05</v>
      </c>
      <c r="AI538" s="74">
        <v>0</v>
      </c>
      <c r="AJ538" s="74">
        <v>30</v>
      </c>
      <c r="AK538" s="74">
        <v>33</v>
      </c>
      <c r="AL538" s="74">
        <v>0.54</v>
      </c>
      <c r="AM538" s="74">
        <v>1</v>
      </c>
      <c r="AN538" s="74">
        <v>230</v>
      </c>
      <c r="AO538" s="74">
        <v>26</v>
      </c>
      <c r="AP538" s="74">
        <v>23</v>
      </c>
      <c r="AQ538" s="74">
        <v>20</v>
      </c>
      <c r="AR538" s="74">
        <v>0.5</v>
      </c>
      <c r="AS538" s="74">
        <v>0.3</v>
      </c>
      <c r="AT538" s="72"/>
      <c r="AU538" s="72"/>
      <c r="AV538" s="72"/>
    </row>
    <row r="539" spans="1:48" ht="15.6">
      <c r="A539" s="71">
        <v>1900000106</v>
      </c>
      <c r="B539" s="72" t="s">
        <v>934</v>
      </c>
      <c r="C539" s="72" t="s">
        <v>207</v>
      </c>
      <c r="D539" s="72" t="s">
        <v>300</v>
      </c>
      <c r="E539" s="72" t="s">
        <v>301</v>
      </c>
      <c r="F539" s="74">
        <v>293</v>
      </c>
      <c r="G539" s="74">
        <v>1230</v>
      </c>
      <c r="H539" s="74">
        <v>3.6</v>
      </c>
      <c r="I539" s="74">
        <v>0</v>
      </c>
      <c r="J539" s="74">
        <v>0.6</v>
      </c>
      <c r="K539" s="74">
        <v>1.8</v>
      </c>
      <c r="L539" s="74">
        <v>1</v>
      </c>
      <c r="M539" s="74">
        <v>0</v>
      </c>
      <c r="N539" s="74">
        <v>30.9</v>
      </c>
      <c r="O539" s="74">
        <v>30.9</v>
      </c>
      <c r="P539" s="74">
        <v>0</v>
      </c>
      <c r="Q539" s="74">
        <v>0</v>
      </c>
      <c r="R539" s="74">
        <v>40.5</v>
      </c>
      <c r="S539" s="74">
        <v>5.4</v>
      </c>
      <c r="T539" s="74">
        <v>0</v>
      </c>
      <c r="U539" s="74">
        <v>0</v>
      </c>
      <c r="V539" s="74">
        <v>5</v>
      </c>
      <c r="W539" s="74">
        <v>11.5</v>
      </c>
      <c r="X539" s="74">
        <v>0</v>
      </c>
      <c r="Y539" s="74"/>
      <c r="Z539" s="74"/>
      <c r="AA539" s="74">
        <v>0</v>
      </c>
      <c r="AB539" s="74">
        <v>1.21</v>
      </c>
      <c r="AC539" s="74"/>
      <c r="AD539" s="74">
        <v>0.12</v>
      </c>
      <c r="AE539" s="74">
        <v>3.63</v>
      </c>
      <c r="AF539" s="74">
        <v>4.84</v>
      </c>
      <c r="AG539" s="74">
        <v>1.21</v>
      </c>
      <c r="AH539" s="74">
        <v>0.3</v>
      </c>
      <c r="AI539" s="74">
        <v>0</v>
      </c>
      <c r="AJ539" s="74"/>
      <c r="AK539" s="74">
        <v>199.7</v>
      </c>
      <c r="AL539" s="74">
        <v>3.27</v>
      </c>
      <c r="AM539" s="74">
        <v>6.1</v>
      </c>
      <c r="AN539" s="74">
        <v>1390</v>
      </c>
      <c r="AO539" s="74">
        <v>160</v>
      </c>
      <c r="AP539" s="74">
        <v>140</v>
      </c>
      <c r="AQ539" s="74">
        <v>120</v>
      </c>
      <c r="AR539" s="74">
        <v>3</v>
      </c>
      <c r="AS539" s="74">
        <v>1.8</v>
      </c>
      <c r="AT539" s="72"/>
      <c r="AU539" s="72"/>
      <c r="AV539" s="72"/>
    </row>
    <row r="540" spans="1:48" ht="15.6">
      <c r="A540" s="71">
        <v>1073</v>
      </c>
      <c r="B540" s="72" t="s">
        <v>935</v>
      </c>
      <c r="C540" s="72" t="s">
        <v>232</v>
      </c>
      <c r="D540" s="72" t="s">
        <v>233</v>
      </c>
      <c r="E540" s="72" t="s">
        <v>234</v>
      </c>
      <c r="F540" s="74">
        <v>249</v>
      </c>
      <c r="G540" s="74">
        <v>1040</v>
      </c>
      <c r="H540" s="74">
        <v>17.7</v>
      </c>
      <c r="I540" s="74">
        <v>6.3</v>
      </c>
      <c r="J540" s="74">
        <v>6.5</v>
      </c>
      <c r="K540" s="74">
        <v>2</v>
      </c>
      <c r="L540" s="74">
        <v>1.69</v>
      </c>
      <c r="M540" s="74">
        <v>0.1</v>
      </c>
      <c r="N540" s="74">
        <v>6.5</v>
      </c>
      <c r="O540" s="74">
        <v>1.1000000000000001</v>
      </c>
      <c r="P540" s="74">
        <v>0</v>
      </c>
      <c r="Q540" s="74">
        <v>5.4</v>
      </c>
      <c r="R540" s="74">
        <v>0.4</v>
      </c>
      <c r="S540" s="74">
        <v>13.3</v>
      </c>
      <c r="T540" s="74">
        <v>3.2</v>
      </c>
      <c r="U540" s="74">
        <v>1.4</v>
      </c>
      <c r="V540" s="74">
        <v>55.7</v>
      </c>
      <c r="W540" s="74">
        <v>0</v>
      </c>
      <c r="X540" s="74">
        <v>39</v>
      </c>
      <c r="Y540" s="74">
        <v>34</v>
      </c>
      <c r="Z540" s="74">
        <v>79</v>
      </c>
      <c r="AA540" s="74">
        <v>0</v>
      </c>
      <c r="AB540" s="74">
        <v>0.26</v>
      </c>
      <c r="AC540" s="74">
        <v>0.25</v>
      </c>
      <c r="AD540" s="74">
        <v>0.15</v>
      </c>
      <c r="AE540" s="74">
        <v>2.5</v>
      </c>
      <c r="AF540" s="74">
        <v>5.07</v>
      </c>
      <c r="AG540" s="74">
        <v>2.63</v>
      </c>
      <c r="AH540" s="74">
        <v>0.16</v>
      </c>
      <c r="AI540" s="74">
        <v>0.9</v>
      </c>
      <c r="AJ540" s="74">
        <v>1.4</v>
      </c>
      <c r="AK540" s="74">
        <v>8</v>
      </c>
      <c r="AL540" s="74">
        <v>3.95</v>
      </c>
      <c r="AM540" s="74">
        <v>1270</v>
      </c>
      <c r="AN540" s="74">
        <v>210</v>
      </c>
      <c r="AO540" s="74">
        <v>88</v>
      </c>
      <c r="AP540" s="74">
        <v>160</v>
      </c>
      <c r="AQ540" s="74">
        <v>20</v>
      </c>
      <c r="AR540" s="74">
        <v>1.7</v>
      </c>
      <c r="AS540" s="74">
        <v>1.8</v>
      </c>
      <c r="AT540" s="72"/>
      <c r="AU540" s="72"/>
      <c r="AV540" s="72"/>
    </row>
    <row r="541" spans="1:48" ht="15.6">
      <c r="A541" s="71">
        <v>251</v>
      </c>
      <c r="B541" s="72" t="s">
        <v>936</v>
      </c>
      <c r="C541" s="72" t="s">
        <v>275</v>
      </c>
      <c r="D541" s="72" t="s">
        <v>443</v>
      </c>
      <c r="E541" s="72" t="s">
        <v>655</v>
      </c>
      <c r="F541" s="74">
        <v>202</v>
      </c>
      <c r="G541" s="74">
        <v>844</v>
      </c>
      <c r="H541" s="74">
        <v>10.3</v>
      </c>
      <c r="I541" s="74">
        <v>2.4</v>
      </c>
      <c r="J541" s="74">
        <v>3.4</v>
      </c>
      <c r="K541" s="74">
        <v>2.1</v>
      </c>
      <c r="L541" s="74">
        <v>1.9</v>
      </c>
      <c r="M541" s="74">
        <v>0</v>
      </c>
      <c r="N541" s="74">
        <v>0</v>
      </c>
      <c r="O541" s="74">
        <v>0</v>
      </c>
      <c r="P541" s="74">
        <v>0</v>
      </c>
      <c r="Q541" s="74">
        <v>0</v>
      </c>
      <c r="R541" s="74">
        <v>0</v>
      </c>
      <c r="S541" s="74">
        <v>27.2</v>
      </c>
      <c r="T541" s="74">
        <v>0.9</v>
      </c>
      <c r="U541" s="74">
        <v>0</v>
      </c>
      <c r="V541" s="74">
        <v>61.2</v>
      </c>
      <c r="W541" s="74">
        <v>0</v>
      </c>
      <c r="X541" s="74">
        <v>132</v>
      </c>
      <c r="Y541" s="74">
        <v>20</v>
      </c>
      <c r="Z541" s="74">
        <v>0</v>
      </c>
      <c r="AA541" s="74">
        <v>0.5</v>
      </c>
      <c r="AB541" s="74">
        <v>0.06</v>
      </c>
      <c r="AC541" s="74">
        <v>0.09</v>
      </c>
      <c r="AD541" s="74">
        <v>0.31</v>
      </c>
      <c r="AE541" s="74">
        <v>7.3</v>
      </c>
      <c r="AF541" s="74">
        <v>12</v>
      </c>
      <c r="AG541" s="74">
        <v>5.0999999999999996</v>
      </c>
      <c r="AH541" s="74">
        <v>0.33</v>
      </c>
      <c r="AI541" s="74">
        <v>0.44</v>
      </c>
      <c r="AJ541" s="74">
        <v>0</v>
      </c>
      <c r="AK541" s="74">
        <v>8.1999999999999993</v>
      </c>
      <c r="AL541" s="74">
        <v>1.32</v>
      </c>
      <c r="AM541" s="74">
        <v>340</v>
      </c>
      <c r="AN541" s="74">
        <v>190</v>
      </c>
      <c r="AO541" s="74">
        <v>9</v>
      </c>
      <c r="AP541" s="74">
        <v>190</v>
      </c>
      <c r="AQ541" s="74">
        <v>27</v>
      </c>
      <c r="AR541" s="74">
        <v>0.7</v>
      </c>
      <c r="AS541" s="74">
        <v>1.2</v>
      </c>
      <c r="AT541" s="72"/>
      <c r="AU541" s="72">
        <v>2.4</v>
      </c>
      <c r="AV541" s="72"/>
    </row>
    <row r="542" spans="1:48" ht="15.6">
      <c r="A542" s="71">
        <v>253</v>
      </c>
      <c r="B542" s="72" t="s">
        <v>937</v>
      </c>
      <c r="C542" s="72" t="s">
        <v>232</v>
      </c>
      <c r="D542" s="72" t="s">
        <v>233</v>
      </c>
      <c r="E542" s="72" t="s">
        <v>234</v>
      </c>
      <c r="F542" s="74">
        <v>204</v>
      </c>
      <c r="G542" s="74">
        <v>849</v>
      </c>
      <c r="H542" s="74">
        <v>13.5</v>
      </c>
      <c r="I542" s="74">
        <v>3.3</v>
      </c>
      <c r="J542" s="74">
        <v>4.9000000000000004</v>
      </c>
      <c r="K542" s="74">
        <v>2.7</v>
      </c>
      <c r="L542" s="74">
        <v>2.41</v>
      </c>
      <c r="M542" s="74">
        <v>0.1</v>
      </c>
      <c r="N542" s="74">
        <v>1.7</v>
      </c>
      <c r="O542" s="74">
        <v>1.5</v>
      </c>
      <c r="P542" s="74">
        <v>0.2</v>
      </c>
      <c r="Q542" s="74">
        <v>0</v>
      </c>
      <c r="R542" s="74">
        <v>0.7</v>
      </c>
      <c r="S542" s="74">
        <v>18.5</v>
      </c>
      <c r="T542" s="74">
        <v>1.1000000000000001</v>
      </c>
      <c r="U542" s="74">
        <v>0</v>
      </c>
      <c r="V542" s="74">
        <v>63.5</v>
      </c>
      <c r="W542" s="74">
        <v>0</v>
      </c>
      <c r="X542" s="74">
        <v>79</v>
      </c>
      <c r="Y542" s="74">
        <v>53</v>
      </c>
      <c r="Z542" s="74">
        <v>180</v>
      </c>
      <c r="AA542" s="74">
        <v>0.3</v>
      </c>
      <c r="AB542" s="74">
        <v>0.7</v>
      </c>
      <c r="AC542" s="74">
        <v>0.09</v>
      </c>
      <c r="AD542" s="74">
        <v>0.2</v>
      </c>
      <c r="AE542" s="74">
        <v>4.5999999999999996</v>
      </c>
      <c r="AF542" s="74">
        <v>11</v>
      </c>
      <c r="AG542" s="74">
        <v>3.24</v>
      </c>
      <c r="AH542" s="74">
        <v>0.27</v>
      </c>
      <c r="AI542" s="74">
        <v>0.27</v>
      </c>
      <c r="AJ542" s="74">
        <v>7.1</v>
      </c>
      <c r="AK542" s="74">
        <v>12</v>
      </c>
      <c r="AL542" s="74">
        <v>2.0299999999999998</v>
      </c>
      <c r="AM542" s="74">
        <v>440</v>
      </c>
      <c r="AN542" s="74">
        <v>260</v>
      </c>
      <c r="AO542" s="74">
        <v>17</v>
      </c>
      <c r="AP542" s="74">
        <v>130</v>
      </c>
      <c r="AQ542" s="74">
        <v>24</v>
      </c>
      <c r="AR542" s="74">
        <v>0.8</v>
      </c>
      <c r="AS542" s="74">
        <v>0.8</v>
      </c>
      <c r="AT542" s="72"/>
      <c r="AU542" s="72"/>
      <c r="AV542" s="72"/>
    </row>
    <row r="543" spans="1:48" ht="15.6">
      <c r="A543" s="71">
        <v>252</v>
      </c>
      <c r="B543" s="72" t="s">
        <v>938</v>
      </c>
      <c r="C543" s="72" t="s">
        <v>232</v>
      </c>
      <c r="D543" s="72" t="s">
        <v>233</v>
      </c>
      <c r="E543" s="72" t="s">
        <v>234</v>
      </c>
      <c r="F543" s="74">
        <v>201</v>
      </c>
      <c r="G543" s="74">
        <v>837</v>
      </c>
      <c r="H543" s="74">
        <v>13.2</v>
      </c>
      <c r="I543" s="74">
        <v>3.6</v>
      </c>
      <c r="J543" s="74">
        <v>4.0999999999999996</v>
      </c>
      <c r="K543" s="74">
        <v>2.9</v>
      </c>
      <c r="L543" s="74">
        <v>2.59</v>
      </c>
      <c r="M543" s="74">
        <v>0.1</v>
      </c>
      <c r="N543" s="74">
        <v>1.7</v>
      </c>
      <c r="O543" s="74">
        <v>1.5</v>
      </c>
      <c r="P543" s="74">
        <v>0.2</v>
      </c>
      <c r="Q543" s="74">
        <v>0</v>
      </c>
      <c r="R543" s="74">
        <v>0.7</v>
      </c>
      <c r="S543" s="74">
        <v>18.5</v>
      </c>
      <c r="T543" s="74">
        <v>1.1000000000000001</v>
      </c>
      <c r="U543" s="74">
        <v>0</v>
      </c>
      <c r="V543" s="74">
        <v>63.7</v>
      </c>
      <c r="W543" s="74">
        <v>0</v>
      </c>
      <c r="X543" s="74">
        <v>79</v>
      </c>
      <c r="Y543" s="74">
        <v>61</v>
      </c>
      <c r="Z543" s="74">
        <v>185</v>
      </c>
      <c r="AA543" s="74">
        <v>0.3</v>
      </c>
      <c r="AB543" s="74">
        <v>0.52</v>
      </c>
      <c r="AC543" s="74">
        <v>0.09</v>
      </c>
      <c r="AD543" s="74">
        <v>0.2</v>
      </c>
      <c r="AE543" s="74">
        <v>4.5999999999999996</v>
      </c>
      <c r="AF543" s="74">
        <v>11</v>
      </c>
      <c r="AG543" s="74">
        <v>3.24</v>
      </c>
      <c r="AH543" s="74">
        <v>0.27</v>
      </c>
      <c r="AI543" s="74">
        <v>0.27</v>
      </c>
      <c r="AJ543" s="74">
        <v>7.1</v>
      </c>
      <c r="AK543" s="74">
        <v>12</v>
      </c>
      <c r="AL543" s="74">
        <v>2.0699999999999998</v>
      </c>
      <c r="AM543" s="74">
        <v>450</v>
      </c>
      <c r="AN543" s="74">
        <v>260</v>
      </c>
      <c r="AO543" s="74">
        <v>17</v>
      </c>
      <c r="AP543" s="74">
        <v>130</v>
      </c>
      <c r="AQ543" s="74">
        <v>24</v>
      </c>
      <c r="AR543" s="74">
        <v>0.8</v>
      </c>
      <c r="AS543" s="74">
        <v>0.8</v>
      </c>
      <c r="AT543" s="72"/>
      <c r="AU543" s="72"/>
      <c r="AV543" s="72"/>
    </row>
    <row r="544" spans="1:48" ht="15.6">
      <c r="A544" s="71">
        <v>254</v>
      </c>
      <c r="B544" s="72" t="s">
        <v>939</v>
      </c>
      <c r="C544" s="72" t="s">
        <v>275</v>
      </c>
      <c r="D544" s="72" t="s">
        <v>443</v>
      </c>
      <c r="E544" s="72" t="s">
        <v>655</v>
      </c>
      <c r="F544" s="74">
        <v>223</v>
      </c>
      <c r="G544" s="74">
        <v>933</v>
      </c>
      <c r="H544" s="74">
        <v>11.8</v>
      </c>
      <c r="I544" s="74">
        <v>2.8</v>
      </c>
      <c r="J544" s="74">
        <v>3.9</v>
      </c>
      <c r="K544" s="74">
        <v>2.4</v>
      </c>
      <c r="L544" s="74">
        <v>2.2000000000000002</v>
      </c>
      <c r="M544" s="74">
        <v>0.1</v>
      </c>
      <c r="N544" s="74">
        <v>0</v>
      </c>
      <c r="O544" s="74">
        <v>0</v>
      </c>
      <c r="P544" s="74">
        <v>0</v>
      </c>
      <c r="Q544" s="74">
        <v>0</v>
      </c>
      <c r="R544" s="74">
        <v>0</v>
      </c>
      <c r="S544" s="74">
        <v>29.2</v>
      </c>
      <c r="T544" s="74">
        <v>0.6</v>
      </c>
      <c r="U544" s="74">
        <v>0</v>
      </c>
      <c r="V544" s="74">
        <v>57.1</v>
      </c>
      <c r="W544" s="74">
        <v>0</v>
      </c>
      <c r="X544" s="74">
        <v>120</v>
      </c>
      <c r="Y544" s="74">
        <v>20</v>
      </c>
      <c r="Z544" s="74">
        <v>0</v>
      </c>
      <c r="AA544" s="74">
        <v>0.6</v>
      </c>
      <c r="AB544" s="74">
        <v>0.1</v>
      </c>
      <c r="AC544" s="74">
        <v>0.1</v>
      </c>
      <c r="AD544" s="74">
        <v>0.32</v>
      </c>
      <c r="AE544" s="74">
        <v>7.6</v>
      </c>
      <c r="AF544" s="74">
        <v>13</v>
      </c>
      <c r="AG544" s="74">
        <v>5.5</v>
      </c>
      <c r="AH544" s="74">
        <v>0.34</v>
      </c>
      <c r="AI544" s="74">
        <v>0.47</v>
      </c>
      <c r="AJ544" s="74">
        <v>0</v>
      </c>
      <c r="AK544" s="74">
        <v>8.5</v>
      </c>
      <c r="AL544" s="74">
        <v>1.63</v>
      </c>
      <c r="AM544" s="74">
        <v>260</v>
      </c>
      <c r="AN544" s="74">
        <v>240</v>
      </c>
      <c r="AO544" s="74">
        <v>9</v>
      </c>
      <c r="AP544" s="74">
        <v>200</v>
      </c>
      <c r="AQ544" s="74">
        <v>29</v>
      </c>
      <c r="AR544" s="74">
        <v>0.7</v>
      </c>
      <c r="AS544" s="74">
        <v>1.1000000000000001</v>
      </c>
      <c r="AT544" s="72"/>
      <c r="AU544" s="72">
        <v>2.4</v>
      </c>
      <c r="AV544" s="72"/>
    </row>
    <row r="545" spans="1:48" ht="15.6">
      <c r="A545" s="71">
        <v>255</v>
      </c>
      <c r="B545" s="72" t="s">
        <v>940</v>
      </c>
      <c r="C545" s="72" t="s">
        <v>275</v>
      </c>
      <c r="D545" s="72" t="s">
        <v>443</v>
      </c>
      <c r="E545" s="72" t="s">
        <v>655</v>
      </c>
      <c r="F545" s="74">
        <v>235</v>
      </c>
      <c r="G545" s="74">
        <v>984</v>
      </c>
      <c r="H545" s="74">
        <v>13.4</v>
      </c>
      <c r="I545" s="74">
        <v>3.2</v>
      </c>
      <c r="J545" s="74">
        <v>4.4000000000000004</v>
      </c>
      <c r="K545" s="74">
        <v>2.7</v>
      </c>
      <c r="L545" s="74">
        <v>2.4</v>
      </c>
      <c r="M545" s="74">
        <v>0.1</v>
      </c>
      <c r="N545" s="74">
        <v>0</v>
      </c>
      <c r="O545" s="74">
        <v>0</v>
      </c>
      <c r="P545" s="74">
        <v>0</v>
      </c>
      <c r="Q545" s="74">
        <v>0</v>
      </c>
      <c r="R545" s="74">
        <v>0</v>
      </c>
      <c r="S545" s="74">
        <v>28.7</v>
      </c>
      <c r="T545" s="74">
        <v>0.7</v>
      </c>
      <c r="U545" s="74">
        <v>0</v>
      </c>
      <c r="V545" s="74">
        <v>55.3</v>
      </c>
      <c r="W545" s="74">
        <v>0</v>
      </c>
      <c r="X545" s="74">
        <v>108</v>
      </c>
      <c r="Y545" s="74">
        <v>20</v>
      </c>
      <c r="Z545" s="74">
        <v>0</v>
      </c>
      <c r="AA545" s="74">
        <v>0.8</v>
      </c>
      <c r="AB545" s="74">
        <v>0.1</v>
      </c>
      <c r="AC545" s="74">
        <v>0.1</v>
      </c>
      <c r="AD545" s="74">
        <v>0.31</v>
      </c>
      <c r="AE545" s="74">
        <v>9.1999999999999993</v>
      </c>
      <c r="AF545" s="74">
        <v>15</v>
      </c>
      <c r="AG545" s="74">
        <v>5.4</v>
      </c>
      <c r="AH545" s="74">
        <v>0.31</v>
      </c>
      <c r="AI545" s="74">
        <v>0.54</v>
      </c>
      <c r="AJ545" s="74">
        <v>0</v>
      </c>
      <c r="AK545" s="74">
        <v>9.1999999999999993</v>
      </c>
      <c r="AL545" s="74">
        <v>1.99</v>
      </c>
      <c r="AM545" s="74">
        <v>270</v>
      </c>
      <c r="AN545" s="74">
        <v>400</v>
      </c>
      <c r="AO545" s="74">
        <v>10</v>
      </c>
      <c r="AP545" s="74">
        <v>210</v>
      </c>
      <c r="AQ545" s="74">
        <v>27</v>
      </c>
      <c r="AR545" s="74">
        <v>0.8</v>
      </c>
      <c r="AS545" s="74">
        <v>1.1000000000000001</v>
      </c>
      <c r="AT545" s="72"/>
      <c r="AU545" s="72">
        <v>2.4</v>
      </c>
      <c r="AV545" s="72"/>
    </row>
    <row r="546" spans="1:48" ht="15.6">
      <c r="A546" s="71">
        <v>261</v>
      </c>
      <c r="B546" s="72" t="s">
        <v>941</v>
      </c>
      <c r="C546" s="72" t="s">
        <v>275</v>
      </c>
      <c r="D546" s="72" t="s">
        <v>443</v>
      </c>
      <c r="E546" s="72" t="s">
        <v>655</v>
      </c>
      <c r="F546" s="74">
        <v>231</v>
      </c>
      <c r="G546" s="74">
        <v>964</v>
      </c>
      <c r="H546" s="74">
        <v>13.7</v>
      </c>
      <c r="I546" s="74">
        <v>3.2</v>
      </c>
      <c r="J546" s="74">
        <v>4.5</v>
      </c>
      <c r="K546" s="74">
        <v>2.9</v>
      </c>
      <c r="L546" s="74">
        <v>2.4</v>
      </c>
      <c r="M546" s="74">
        <v>0.1</v>
      </c>
      <c r="N546" s="74">
        <v>0</v>
      </c>
      <c r="O546" s="74">
        <v>0</v>
      </c>
      <c r="P546" s="74">
        <v>0</v>
      </c>
      <c r="Q546" s="74">
        <v>0</v>
      </c>
      <c r="R546" s="74">
        <v>0</v>
      </c>
      <c r="S546" s="74">
        <v>26.9</v>
      </c>
      <c r="T546" s="74">
        <v>0.7</v>
      </c>
      <c r="U546" s="74">
        <v>0</v>
      </c>
      <c r="V546" s="74">
        <v>57.1</v>
      </c>
      <c r="W546" s="74">
        <v>0</v>
      </c>
      <c r="X546" s="74">
        <v>131</v>
      </c>
      <c r="Y546" s="74">
        <v>30</v>
      </c>
      <c r="Z546" s="74">
        <v>0</v>
      </c>
      <c r="AA546" s="74">
        <v>0.6</v>
      </c>
      <c r="AB546" s="74">
        <v>0.3</v>
      </c>
      <c r="AC546" s="74">
        <v>0.1</v>
      </c>
      <c r="AD546" s="74">
        <v>0.38</v>
      </c>
      <c r="AE546" s="74">
        <v>5.8</v>
      </c>
      <c r="AF546" s="74">
        <v>11</v>
      </c>
      <c r="AG546" s="74">
        <v>5</v>
      </c>
      <c r="AH546" s="74">
        <v>0.16</v>
      </c>
      <c r="AI546" s="74">
        <v>0.91</v>
      </c>
      <c r="AJ546" s="74">
        <v>0</v>
      </c>
      <c r="AK546" s="74">
        <v>6.6</v>
      </c>
      <c r="AL546" s="74">
        <v>2.2799999999999998</v>
      </c>
      <c r="AM546" s="74">
        <v>300</v>
      </c>
      <c r="AN546" s="74">
        <v>410</v>
      </c>
      <c r="AO546" s="74">
        <v>22</v>
      </c>
      <c r="AP546" s="74">
        <v>190</v>
      </c>
      <c r="AQ546" s="74">
        <v>25</v>
      </c>
      <c r="AR546" s="74">
        <v>1.4</v>
      </c>
      <c r="AS546" s="74">
        <v>1.4</v>
      </c>
      <c r="AT546" s="72"/>
      <c r="AU546" s="72">
        <v>2.4</v>
      </c>
      <c r="AV546" s="72"/>
    </row>
    <row r="547" spans="1:48" ht="15.6">
      <c r="A547" s="71">
        <v>256</v>
      </c>
      <c r="B547" s="72" t="s">
        <v>942</v>
      </c>
      <c r="C547" s="72" t="s">
        <v>275</v>
      </c>
      <c r="D547" s="72" t="s">
        <v>443</v>
      </c>
      <c r="E547" s="72" t="s">
        <v>655</v>
      </c>
      <c r="F547" s="74">
        <v>197</v>
      </c>
      <c r="G547" s="74">
        <v>826</v>
      </c>
      <c r="H547" s="74">
        <v>10.6</v>
      </c>
      <c r="I547" s="74">
        <v>2.5</v>
      </c>
      <c r="J547" s="74">
        <v>3.5</v>
      </c>
      <c r="K547" s="74">
        <v>2.2000000000000002</v>
      </c>
      <c r="L547" s="74">
        <v>1.9</v>
      </c>
      <c r="M547" s="74">
        <v>0.1</v>
      </c>
      <c r="N547" s="74">
        <v>0</v>
      </c>
      <c r="O547" s="74">
        <v>0</v>
      </c>
      <c r="P547" s="74">
        <v>0</v>
      </c>
      <c r="Q547" s="74">
        <v>0</v>
      </c>
      <c r="R547" s="74">
        <v>0</v>
      </c>
      <c r="S547" s="74">
        <v>25.5</v>
      </c>
      <c r="T547" s="74">
        <v>0.6</v>
      </c>
      <c r="U547" s="74">
        <v>0</v>
      </c>
      <c r="V547" s="74">
        <v>62.3</v>
      </c>
      <c r="W547" s="74">
        <v>0</v>
      </c>
      <c r="X547" s="74">
        <v>139</v>
      </c>
      <c r="Y547" s="74">
        <v>30</v>
      </c>
      <c r="Z547" s="74">
        <v>0</v>
      </c>
      <c r="AA547" s="74">
        <v>0.7</v>
      </c>
      <c r="AB547" s="74">
        <v>0.3</v>
      </c>
      <c r="AC547" s="74">
        <v>0.1</v>
      </c>
      <c r="AD547" s="74">
        <v>0.4</v>
      </c>
      <c r="AE547" s="74">
        <v>4.5999999999999996</v>
      </c>
      <c r="AF547" s="74">
        <v>9.4</v>
      </c>
      <c r="AG547" s="74">
        <v>4.8</v>
      </c>
      <c r="AH547" s="74">
        <v>0.21</v>
      </c>
      <c r="AI547" s="74">
        <v>0.74</v>
      </c>
      <c r="AJ547" s="74">
        <v>0</v>
      </c>
      <c r="AK547" s="74">
        <v>5.9</v>
      </c>
      <c r="AL547" s="74">
        <v>1.53</v>
      </c>
      <c r="AM547" s="74">
        <v>260</v>
      </c>
      <c r="AN547" s="74">
        <v>190</v>
      </c>
      <c r="AO547" s="74">
        <v>20</v>
      </c>
      <c r="AP547" s="74">
        <v>180</v>
      </c>
      <c r="AQ547" s="74">
        <v>23</v>
      </c>
      <c r="AR547" s="74">
        <v>1.3</v>
      </c>
      <c r="AS547" s="74">
        <v>1.5</v>
      </c>
      <c r="AT547" s="72"/>
      <c r="AU547" s="72">
        <v>2.4</v>
      </c>
      <c r="AV547" s="72"/>
    </row>
    <row r="548" spans="1:48" ht="15.6">
      <c r="A548" s="71">
        <v>257</v>
      </c>
      <c r="B548" s="72" t="s">
        <v>943</v>
      </c>
      <c r="C548" s="72" t="s">
        <v>232</v>
      </c>
      <c r="D548" s="72" t="s">
        <v>233</v>
      </c>
      <c r="E548" s="72" t="s">
        <v>234</v>
      </c>
      <c r="F548" s="74">
        <v>203</v>
      </c>
      <c r="G548" s="74">
        <v>846</v>
      </c>
      <c r="H548" s="74">
        <v>13.8</v>
      </c>
      <c r="I548" s="74">
        <v>3.4</v>
      </c>
      <c r="J548" s="74">
        <v>5</v>
      </c>
      <c r="K548" s="74">
        <v>2.8</v>
      </c>
      <c r="L548" s="74">
        <v>2.41</v>
      </c>
      <c r="M548" s="74">
        <v>0.1</v>
      </c>
      <c r="N548" s="74">
        <v>1.7</v>
      </c>
      <c r="O548" s="74">
        <v>1.5</v>
      </c>
      <c r="P548" s="74">
        <v>0.2</v>
      </c>
      <c r="Q548" s="74">
        <v>0</v>
      </c>
      <c r="R548" s="74">
        <v>0.7</v>
      </c>
      <c r="S548" s="74">
        <v>17.3</v>
      </c>
      <c r="T548" s="74">
        <v>1.1000000000000001</v>
      </c>
      <c r="U548" s="74">
        <v>0</v>
      </c>
      <c r="V548" s="74">
        <v>64.400000000000006</v>
      </c>
      <c r="W548" s="74">
        <v>0.5</v>
      </c>
      <c r="X548" s="74">
        <v>95</v>
      </c>
      <c r="Y548" s="74">
        <v>62</v>
      </c>
      <c r="Z548" s="74">
        <v>180</v>
      </c>
      <c r="AA548" s="74">
        <v>0.3</v>
      </c>
      <c r="AB548" s="74">
        <v>0.78</v>
      </c>
      <c r="AC548" s="74">
        <v>0.09</v>
      </c>
      <c r="AD548" s="74">
        <v>0.24</v>
      </c>
      <c r="AE548" s="74">
        <v>3</v>
      </c>
      <c r="AF548" s="74">
        <v>7.96</v>
      </c>
      <c r="AG548" s="74">
        <v>3.06</v>
      </c>
      <c r="AH548" s="74">
        <v>0.2</v>
      </c>
      <c r="AI548" s="74">
        <v>0.44</v>
      </c>
      <c r="AJ548" s="74">
        <v>7.1</v>
      </c>
      <c r="AK548" s="74">
        <v>10</v>
      </c>
      <c r="AL548" s="74">
        <v>2.2400000000000002</v>
      </c>
      <c r="AM548" s="74">
        <v>440</v>
      </c>
      <c r="AN548" s="74">
        <v>270</v>
      </c>
      <c r="AO548" s="74">
        <v>24</v>
      </c>
      <c r="AP548" s="74">
        <v>120</v>
      </c>
      <c r="AQ548" s="74">
        <v>23</v>
      </c>
      <c r="AR548" s="74">
        <v>1.1000000000000001</v>
      </c>
      <c r="AS548" s="74">
        <v>0.9</v>
      </c>
      <c r="AT548" s="72"/>
      <c r="AU548" s="72"/>
      <c r="AV548" s="72"/>
    </row>
    <row r="549" spans="1:48" ht="15.6">
      <c r="A549" s="71">
        <v>258</v>
      </c>
      <c r="B549" s="72" t="s">
        <v>944</v>
      </c>
      <c r="C549" s="72" t="s">
        <v>232</v>
      </c>
      <c r="D549" s="72" t="s">
        <v>233</v>
      </c>
      <c r="E549" s="72" t="s">
        <v>234</v>
      </c>
      <c r="F549" s="74">
        <v>200</v>
      </c>
      <c r="G549" s="74">
        <v>835</v>
      </c>
      <c r="H549" s="74">
        <v>13.5</v>
      </c>
      <c r="I549" s="74">
        <v>3.7</v>
      </c>
      <c r="J549" s="74">
        <v>4.2</v>
      </c>
      <c r="K549" s="74">
        <v>3</v>
      </c>
      <c r="L549" s="74">
        <v>2.59</v>
      </c>
      <c r="M549" s="74">
        <v>0.1</v>
      </c>
      <c r="N549" s="74">
        <v>1.7</v>
      </c>
      <c r="O549" s="74">
        <v>1.5</v>
      </c>
      <c r="P549" s="74">
        <v>0.2</v>
      </c>
      <c r="Q549" s="74">
        <v>0</v>
      </c>
      <c r="R549" s="74">
        <v>0.7</v>
      </c>
      <c r="S549" s="74">
        <v>17.3</v>
      </c>
      <c r="T549" s="74">
        <v>1.2</v>
      </c>
      <c r="U549" s="74">
        <v>0</v>
      </c>
      <c r="V549" s="74">
        <v>64.599999999999994</v>
      </c>
      <c r="W549" s="74">
        <v>0.5</v>
      </c>
      <c r="X549" s="74">
        <v>96</v>
      </c>
      <c r="Y549" s="74">
        <v>70</v>
      </c>
      <c r="Z549" s="74">
        <v>185</v>
      </c>
      <c r="AA549" s="74">
        <v>0.3</v>
      </c>
      <c r="AB549" s="74">
        <v>0.6</v>
      </c>
      <c r="AC549" s="74">
        <v>0.09</v>
      </c>
      <c r="AD549" s="74">
        <v>0.24</v>
      </c>
      <c r="AE549" s="74">
        <v>3</v>
      </c>
      <c r="AF549" s="74">
        <v>7.96</v>
      </c>
      <c r="AG549" s="74">
        <v>3.06</v>
      </c>
      <c r="AH549" s="74">
        <v>0.2</v>
      </c>
      <c r="AI549" s="74">
        <v>0.44</v>
      </c>
      <c r="AJ549" s="74">
        <v>7.1</v>
      </c>
      <c r="AK549" s="74">
        <v>10</v>
      </c>
      <c r="AL549" s="74">
        <v>2.2799999999999998</v>
      </c>
      <c r="AM549" s="74">
        <v>460</v>
      </c>
      <c r="AN549" s="74">
        <v>270</v>
      </c>
      <c r="AO549" s="74">
        <v>24</v>
      </c>
      <c r="AP549" s="74">
        <v>120</v>
      </c>
      <c r="AQ549" s="74">
        <v>23</v>
      </c>
      <c r="AR549" s="74">
        <v>1.1000000000000001</v>
      </c>
      <c r="AS549" s="74">
        <v>0.9</v>
      </c>
      <c r="AT549" s="72"/>
      <c r="AU549" s="72"/>
      <c r="AV549" s="72"/>
    </row>
    <row r="550" spans="1:48" ht="15.6">
      <c r="A550" s="71">
        <v>259</v>
      </c>
      <c r="B550" s="72" t="s">
        <v>945</v>
      </c>
      <c r="C550" s="72" t="s">
        <v>232</v>
      </c>
      <c r="D550" s="72" t="s">
        <v>233</v>
      </c>
      <c r="E550" s="72" t="s">
        <v>234</v>
      </c>
      <c r="F550" s="74">
        <v>215</v>
      </c>
      <c r="G550" s="74">
        <v>898</v>
      </c>
      <c r="H550" s="74">
        <v>11.9</v>
      </c>
      <c r="I550" s="74">
        <v>2.8</v>
      </c>
      <c r="J550" s="74">
        <v>4</v>
      </c>
      <c r="K550" s="74">
        <v>2.5</v>
      </c>
      <c r="L550" s="74">
        <v>2.1</v>
      </c>
      <c r="M550" s="74">
        <v>0</v>
      </c>
      <c r="N550" s="74">
        <v>0</v>
      </c>
      <c r="O550" s="74">
        <v>0</v>
      </c>
      <c r="P550" s="74">
        <v>0</v>
      </c>
      <c r="Q550" s="74">
        <v>0</v>
      </c>
      <c r="R550" s="74">
        <v>0</v>
      </c>
      <c r="S550" s="74">
        <v>26.9</v>
      </c>
      <c r="T550" s="74">
        <v>0.7</v>
      </c>
      <c r="U550" s="74">
        <v>0</v>
      </c>
      <c r="V550" s="74">
        <v>59.4</v>
      </c>
      <c r="W550" s="74">
        <v>0</v>
      </c>
      <c r="X550" s="74">
        <v>140</v>
      </c>
      <c r="Y550" s="74">
        <v>30</v>
      </c>
      <c r="Z550" s="74">
        <v>0</v>
      </c>
      <c r="AA550" s="74">
        <v>0.6</v>
      </c>
      <c r="AB550" s="74">
        <v>0.2</v>
      </c>
      <c r="AC550" s="74">
        <v>0.09</v>
      </c>
      <c r="AD550" s="74">
        <v>0.39</v>
      </c>
      <c r="AE550" s="74">
        <v>4.8</v>
      </c>
      <c r="AF550" s="74">
        <v>9.8000000000000007</v>
      </c>
      <c r="AG550" s="74">
        <v>5</v>
      </c>
      <c r="AH550" s="74">
        <v>0.21</v>
      </c>
      <c r="AI550" s="74">
        <v>0.76</v>
      </c>
      <c r="AJ550" s="74">
        <v>0</v>
      </c>
      <c r="AK550" s="74">
        <v>6</v>
      </c>
      <c r="AL550" s="74">
        <v>1.83</v>
      </c>
      <c r="AM550" s="74">
        <v>260</v>
      </c>
      <c r="AN550" s="74">
        <v>250</v>
      </c>
      <c r="AO550" s="74">
        <v>20</v>
      </c>
      <c r="AP550" s="74">
        <v>180</v>
      </c>
      <c r="AQ550" s="74">
        <v>26</v>
      </c>
      <c r="AR550" s="74">
        <v>1.4</v>
      </c>
      <c r="AS550" s="74">
        <v>1.4</v>
      </c>
      <c r="AT550" s="72"/>
      <c r="AU550" s="72">
        <v>2.4</v>
      </c>
      <c r="AV550" s="72"/>
    </row>
    <row r="551" spans="1:48" ht="15.6">
      <c r="A551" s="71">
        <v>14</v>
      </c>
      <c r="B551" s="72" t="s">
        <v>946</v>
      </c>
      <c r="C551" s="72" t="s">
        <v>275</v>
      </c>
      <c r="D551" s="72" t="s">
        <v>443</v>
      </c>
      <c r="E551" s="72" t="s">
        <v>655</v>
      </c>
      <c r="F551" s="74">
        <v>196</v>
      </c>
      <c r="G551" s="74">
        <v>817</v>
      </c>
      <c r="H551" s="74">
        <v>12.7</v>
      </c>
      <c r="I551" s="74">
        <v>3</v>
      </c>
      <c r="J551" s="74">
        <v>4.2</v>
      </c>
      <c r="K551" s="74">
        <v>2.6</v>
      </c>
      <c r="L551" s="74">
        <v>2.2999999999999998</v>
      </c>
      <c r="M551" s="74">
        <v>0.1</v>
      </c>
      <c r="N551" s="74">
        <v>0</v>
      </c>
      <c r="O551" s="74">
        <v>0</v>
      </c>
      <c r="P551" s="74">
        <v>0</v>
      </c>
      <c r="Q551" s="74">
        <v>0</v>
      </c>
      <c r="R551" s="74">
        <v>0</v>
      </c>
      <c r="S551" s="74">
        <v>20.399999999999999</v>
      </c>
      <c r="T551" s="74">
        <v>0.2</v>
      </c>
      <c r="U551" s="74">
        <v>0</v>
      </c>
      <c r="V551" s="74">
        <v>66</v>
      </c>
      <c r="W551" s="74">
        <v>0</v>
      </c>
      <c r="X551" s="74">
        <v>89</v>
      </c>
      <c r="Y551" s="74">
        <v>20</v>
      </c>
      <c r="Z551" s="74">
        <v>0</v>
      </c>
      <c r="AA551" s="74">
        <v>0.6</v>
      </c>
      <c r="AB551" s="74">
        <v>0.1</v>
      </c>
      <c r="AC551" s="74">
        <v>0.12</v>
      </c>
      <c r="AD551" s="74">
        <v>0.22</v>
      </c>
      <c r="AE551" s="74">
        <v>8.1999999999999993</v>
      </c>
      <c r="AF551" s="74">
        <v>12</v>
      </c>
      <c r="AG551" s="74">
        <v>3.6</v>
      </c>
      <c r="AH551" s="74">
        <v>0.37</v>
      </c>
      <c r="AI551" s="74">
        <v>0.6</v>
      </c>
      <c r="AJ551" s="74">
        <v>0</v>
      </c>
      <c r="AK551" s="74">
        <v>11</v>
      </c>
      <c r="AL551" s="74">
        <v>0.8</v>
      </c>
      <c r="AM551" s="74">
        <v>61</v>
      </c>
      <c r="AN551" s="74">
        <v>310</v>
      </c>
      <c r="AO551" s="74">
        <v>7</v>
      </c>
      <c r="AP551" s="74">
        <v>190</v>
      </c>
      <c r="AQ551" s="74">
        <v>24</v>
      </c>
      <c r="AR551" s="74">
        <v>0.6</v>
      </c>
      <c r="AS551" s="74">
        <v>0.8</v>
      </c>
      <c r="AT551" s="72"/>
      <c r="AU551" s="72"/>
      <c r="AV551" s="72"/>
    </row>
    <row r="552" spans="1:48" ht="15.6">
      <c r="A552" s="71">
        <v>15</v>
      </c>
      <c r="B552" s="72" t="s">
        <v>947</v>
      </c>
      <c r="C552" s="72" t="s">
        <v>275</v>
      </c>
      <c r="D552" s="72" t="s">
        <v>443</v>
      </c>
      <c r="E552" s="72" t="s">
        <v>655</v>
      </c>
      <c r="F552" s="74">
        <v>195</v>
      </c>
      <c r="G552" s="74">
        <v>814</v>
      </c>
      <c r="H552" s="74">
        <v>13</v>
      </c>
      <c r="I552" s="74">
        <v>3.1</v>
      </c>
      <c r="J552" s="74">
        <v>4.3</v>
      </c>
      <c r="K552" s="74">
        <v>2.7</v>
      </c>
      <c r="L552" s="74">
        <v>2.2999999999999998</v>
      </c>
      <c r="M552" s="74">
        <v>0.1</v>
      </c>
      <c r="N552" s="74">
        <v>0</v>
      </c>
      <c r="O552" s="74">
        <v>0</v>
      </c>
      <c r="P552" s="74">
        <v>0</v>
      </c>
      <c r="Q552" s="74">
        <v>0</v>
      </c>
      <c r="R552" s="74">
        <v>0</v>
      </c>
      <c r="S552" s="74">
        <v>19.100000000000001</v>
      </c>
      <c r="T552" s="74">
        <v>0.2</v>
      </c>
      <c r="U552" s="74">
        <v>0</v>
      </c>
      <c r="V552" s="74">
        <v>67</v>
      </c>
      <c r="W552" s="74">
        <v>0.6</v>
      </c>
      <c r="X552" s="74">
        <v>108</v>
      </c>
      <c r="Y552" s="74">
        <v>30</v>
      </c>
      <c r="Z552" s="74">
        <v>0</v>
      </c>
      <c r="AA552" s="74">
        <v>0.6</v>
      </c>
      <c r="AB552" s="74">
        <v>0.2</v>
      </c>
      <c r="AC552" s="74">
        <v>0.12</v>
      </c>
      <c r="AD552" s="74">
        <v>0.27</v>
      </c>
      <c r="AE552" s="74">
        <v>5.2</v>
      </c>
      <c r="AF552" s="74">
        <v>8.6</v>
      </c>
      <c r="AG552" s="74">
        <v>3.4</v>
      </c>
      <c r="AH552" s="74">
        <v>0.23</v>
      </c>
      <c r="AI552" s="74">
        <v>1</v>
      </c>
      <c r="AJ552" s="74">
        <v>0</v>
      </c>
      <c r="AK552" s="74">
        <v>7.8</v>
      </c>
      <c r="AL552" s="74">
        <v>1.03</v>
      </c>
      <c r="AM552" s="74">
        <v>81</v>
      </c>
      <c r="AN552" s="74">
        <v>330</v>
      </c>
      <c r="AO552" s="74">
        <v>16</v>
      </c>
      <c r="AP552" s="74">
        <v>170</v>
      </c>
      <c r="AQ552" s="74">
        <v>22</v>
      </c>
      <c r="AR552" s="74">
        <v>1.1000000000000001</v>
      </c>
      <c r="AS552" s="74">
        <v>1</v>
      </c>
      <c r="AT552" s="72"/>
      <c r="AU552" s="72"/>
      <c r="AV552" s="72"/>
    </row>
    <row r="553" spans="1:48" ht="15.6">
      <c r="A553" s="71">
        <v>260</v>
      </c>
      <c r="B553" s="72" t="s">
        <v>948</v>
      </c>
      <c r="C553" s="72" t="s">
        <v>275</v>
      </c>
      <c r="D553" s="72" t="s">
        <v>443</v>
      </c>
      <c r="E553" s="72" t="s">
        <v>655</v>
      </c>
      <c r="F553" s="74">
        <v>231</v>
      </c>
      <c r="G553" s="74">
        <v>964</v>
      </c>
      <c r="H553" s="74">
        <v>13.7</v>
      </c>
      <c r="I553" s="74">
        <v>3.2</v>
      </c>
      <c r="J553" s="74">
        <v>4.5</v>
      </c>
      <c r="K553" s="74">
        <v>2.9</v>
      </c>
      <c r="L553" s="74">
        <v>2.4</v>
      </c>
      <c r="M553" s="74">
        <v>0.1</v>
      </c>
      <c r="N553" s="74">
        <v>0</v>
      </c>
      <c r="O553" s="74">
        <v>0</v>
      </c>
      <c r="P553" s="74">
        <v>0</v>
      </c>
      <c r="Q553" s="74">
        <v>0</v>
      </c>
      <c r="R553" s="74">
        <v>0</v>
      </c>
      <c r="S553" s="74">
        <v>26.9</v>
      </c>
      <c r="T553" s="74">
        <v>0.7</v>
      </c>
      <c r="U553" s="74">
        <v>0</v>
      </c>
      <c r="V553" s="74">
        <v>57.1</v>
      </c>
      <c r="W553" s="74">
        <v>0</v>
      </c>
      <c r="X553" s="74">
        <v>131</v>
      </c>
      <c r="Y553" s="74">
        <v>30</v>
      </c>
      <c r="Z553" s="74">
        <v>0</v>
      </c>
      <c r="AA553" s="74">
        <v>0.6</v>
      </c>
      <c r="AB553" s="74">
        <v>0.3</v>
      </c>
      <c r="AC553" s="74">
        <v>0.1</v>
      </c>
      <c r="AD553" s="74">
        <v>0.38</v>
      </c>
      <c r="AE553" s="74">
        <v>5.8</v>
      </c>
      <c r="AF553" s="74">
        <v>11</v>
      </c>
      <c r="AG553" s="74">
        <v>5</v>
      </c>
      <c r="AH553" s="74">
        <v>0.16</v>
      </c>
      <c r="AI553" s="74">
        <v>0.91</v>
      </c>
      <c r="AJ553" s="74">
        <v>0</v>
      </c>
      <c r="AK553" s="74">
        <v>6.6</v>
      </c>
      <c r="AL553" s="74">
        <v>2.2799999999999998</v>
      </c>
      <c r="AM553" s="74">
        <v>300</v>
      </c>
      <c r="AN553" s="74">
        <v>410</v>
      </c>
      <c r="AO553" s="74">
        <v>22</v>
      </c>
      <c r="AP553" s="74">
        <v>190</v>
      </c>
      <c r="AQ553" s="74">
        <v>25</v>
      </c>
      <c r="AR553" s="74">
        <v>1.4</v>
      </c>
      <c r="AS553" s="74">
        <v>1.4</v>
      </c>
      <c r="AT553" s="72"/>
      <c r="AU553" s="72">
        <v>2.4</v>
      </c>
      <c r="AV553" s="72"/>
    </row>
    <row r="554" spans="1:48" ht="15.6">
      <c r="A554" s="71">
        <v>245</v>
      </c>
      <c r="B554" s="72" t="s">
        <v>949</v>
      </c>
      <c r="C554" s="72" t="s">
        <v>275</v>
      </c>
      <c r="D554" s="72" t="s">
        <v>443</v>
      </c>
      <c r="E554" s="72" t="s">
        <v>655</v>
      </c>
      <c r="F554" s="74">
        <v>239</v>
      </c>
      <c r="G554" s="74">
        <v>998</v>
      </c>
      <c r="H554" s="74">
        <v>14.3</v>
      </c>
      <c r="I554" s="74">
        <v>3.4</v>
      </c>
      <c r="J554" s="74">
        <v>4.7</v>
      </c>
      <c r="K554" s="74">
        <v>2.9</v>
      </c>
      <c r="L554" s="74">
        <v>2.6</v>
      </c>
      <c r="M554" s="74">
        <v>0.1</v>
      </c>
      <c r="N554" s="74">
        <v>0</v>
      </c>
      <c r="O554" s="74">
        <v>0</v>
      </c>
      <c r="P554" s="74">
        <v>0</v>
      </c>
      <c r="Q554" s="74">
        <v>0</v>
      </c>
      <c r="R554" s="74">
        <v>0</v>
      </c>
      <c r="S554" s="74">
        <v>27.6</v>
      </c>
      <c r="T554" s="74">
        <v>0.7</v>
      </c>
      <c r="U554" s="74">
        <v>0</v>
      </c>
      <c r="V554" s="74">
        <v>55.6</v>
      </c>
      <c r="W554" s="74">
        <v>0</v>
      </c>
      <c r="X554" s="74">
        <v>139</v>
      </c>
      <c r="Y554" s="74">
        <v>20</v>
      </c>
      <c r="Z554" s="74">
        <v>0</v>
      </c>
      <c r="AA554" s="74">
        <v>0.9</v>
      </c>
      <c r="AB554" s="74">
        <v>0.3</v>
      </c>
      <c r="AC554" s="74">
        <v>0.12</v>
      </c>
      <c r="AD554" s="74">
        <v>0.32</v>
      </c>
      <c r="AE554" s="74">
        <v>7.5</v>
      </c>
      <c r="AF554" s="74">
        <v>13</v>
      </c>
      <c r="AG554" s="74">
        <v>5.2</v>
      </c>
      <c r="AH554" s="74">
        <v>0.34</v>
      </c>
      <c r="AI554" s="74">
        <v>0.73</v>
      </c>
      <c r="AJ554" s="74">
        <v>0</v>
      </c>
      <c r="AK554" s="74">
        <v>7.9</v>
      </c>
      <c r="AL554" s="74">
        <v>2.08</v>
      </c>
      <c r="AM554" s="74">
        <v>280</v>
      </c>
      <c r="AN554" s="74">
        <v>350</v>
      </c>
      <c r="AO554" s="74">
        <v>15</v>
      </c>
      <c r="AP554" s="74">
        <v>200</v>
      </c>
      <c r="AQ554" s="74">
        <v>25</v>
      </c>
      <c r="AR554" s="74">
        <v>1.1000000000000001</v>
      </c>
      <c r="AS554" s="74">
        <v>1.3</v>
      </c>
      <c r="AT554" s="72"/>
      <c r="AU554" s="72">
        <v>2.4</v>
      </c>
      <c r="AV554" s="72"/>
    </row>
    <row r="555" spans="1:48" ht="15.6">
      <c r="A555" s="71">
        <v>240</v>
      </c>
      <c r="B555" s="72" t="s">
        <v>950</v>
      </c>
      <c r="C555" s="72" t="s">
        <v>275</v>
      </c>
      <c r="D555" s="72" t="s">
        <v>443</v>
      </c>
      <c r="E555" s="72" t="s">
        <v>655</v>
      </c>
      <c r="F555" s="74">
        <v>204</v>
      </c>
      <c r="G555" s="74">
        <v>854</v>
      </c>
      <c r="H555" s="74">
        <v>11.1</v>
      </c>
      <c r="I555" s="74">
        <v>2.7</v>
      </c>
      <c r="J555" s="74">
        <v>3.7</v>
      </c>
      <c r="K555" s="74">
        <v>2.2999999999999998</v>
      </c>
      <c r="L555" s="74">
        <v>2</v>
      </c>
      <c r="M555" s="74">
        <v>0</v>
      </c>
      <c r="N555" s="74">
        <v>0</v>
      </c>
      <c r="O555" s="74">
        <v>0</v>
      </c>
      <c r="P555" s="74">
        <v>0</v>
      </c>
      <c r="Q555" s="74">
        <v>0</v>
      </c>
      <c r="R555" s="74">
        <v>0</v>
      </c>
      <c r="S555" s="74">
        <v>26.1</v>
      </c>
      <c r="T555" s="74">
        <v>0.6</v>
      </c>
      <c r="U555" s="74">
        <v>0</v>
      </c>
      <c r="V555" s="74">
        <v>61.4</v>
      </c>
      <c r="W555" s="74">
        <v>0</v>
      </c>
      <c r="X555" s="74">
        <v>128</v>
      </c>
      <c r="Y555" s="74">
        <v>20</v>
      </c>
      <c r="Z555" s="74">
        <v>0</v>
      </c>
      <c r="AA555" s="74">
        <v>0.8</v>
      </c>
      <c r="AB555" s="74">
        <v>0.3</v>
      </c>
      <c r="AC555" s="74">
        <v>0.1</v>
      </c>
      <c r="AD555" s="74">
        <v>0.35</v>
      </c>
      <c r="AE555" s="74">
        <v>6.1</v>
      </c>
      <c r="AF555" s="74">
        <v>11</v>
      </c>
      <c r="AG555" s="74">
        <v>4.9000000000000004</v>
      </c>
      <c r="AH555" s="74">
        <v>0.27</v>
      </c>
      <c r="AI555" s="74">
        <v>0.59</v>
      </c>
      <c r="AJ555" s="74">
        <v>0</v>
      </c>
      <c r="AK555" s="74">
        <v>7</v>
      </c>
      <c r="AL555" s="74">
        <v>1.39</v>
      </c>
      <c r="AM555" s="74">
        <v>250</v>
      </c>
      <c r="AN555" s="74">
        <v>190</v>
      </c>
      <c r="AO555" s="74">
        <v>14</v>
      </c>
      <c r="AP555" s="74">
        <v>180</v>
      </c>
      <c r="AQ555" s="74">
        <v>24</v>
      </c>
      <c r="AR555" s="74">
        <v>1</v>
      </c>
      <c r="AS555" s="74">
        <v>1.3</v>
      </c>
      <c r="AT555" s="72"/>
      <c r="AU555" s="72">
        <v>2.4</v>
      </c>
      <c r="AV555" s="72"/>
    </row>
    <row r="556" spans="1:48" ht="15.6">
      <c r="A556" s="71">
        <v>16</v>
      </c>
      <c r="B556" s="72" t="s">
        <v>951</v>
      </c>
      <c r="C556" s="72" t="s">
        <v>275</v>
      </c>
      <c r="D556" s="72" t="s">
        <v>443</v>
      </c>
      <c r="E556" s="72" t="s">
        <v>655</v>
      </c>
      <c r="F556" s="74">
        <v>201</v>
      </c>
      <c r="G556" s="74">
        <v>836</v>
      </c>
      <c r="H556" s="74">
        <v>13.6</v>
      </c>
      <c r="I556" s="74">
        <v>3.2</v>
      </c>
      <c r="J556" s="74">
        <v>4.5</v>
      </c>
      <c r="K556" s="74">
        <v>2.8</v>
      </c>
      <c r="L556" s="74">
        <v>2.4</v>
      </c>
      <c r="M556" s="74">
        <v>0.1</v>
      </c>
      <c r="N556" s="74">
        <v>0</v>
      </c>
      <c r="O556" s="74">
        <v>0</v>
      </c>
      <c r="P556" s="74">
        <v>0</v>
      </c>
      <c r="Q556" s="74">
        <v>0</v>
      </c>
      <c r="R556" s="74">
        <v>0</v>
      </c>
      <c r="S556" s="74">
        <v>19.600000000000001</v>
      </c>
      <c r="T556" s="74">
        <v>0.2</v>
      </c>
      <c r="U556" s="74">
        <v>0</v>
      </c>
      <c r="V556" s="74">
        <v>66</v>
      </c>
      <c r="W556" s="74">
        <v>0</v>
      </c>
      <c r="X556" s="74">
        <v>99</v>
      </c>
      <c r="Y556" s="74">
        <v>20</v>
      </c>
      <c r="Z556" s="74">
        <v>0</v>
      </c>
      <c r="AA556" s="74">
        <v>0.6</v>
      </c>
      <c r="AB556" s="74">
        <v>0.2</v>
      </c>
      <c r="AC556" s="74">
        <v>0.12</v>
      </c>
      <c r="AD556" s="74">
        <v>0.25</v>
      </c>
      <c r="AE556" s="74">
        <v>6.6</v>
      </c>
      <c r="AF556" s="74">
        <v>10</v>
      </c>
      <c r="AG556" s="74">
        <v>3.4</v>
      </c>
      <c r="AH556" s="74">
        <v>0.3</v>
      </c>
      <c r="AI556" s="74">
        <v>0.8</v>
      </c>
      <c r="AJ556" s="74">
        <v>0</v>
      </c>
      <c r="AK556" s="74">
        <v>9.4</v>
      </c>
      <c r="AL556" s="74">
        <v>0.88</v>
      </c>
      <c r="AM556" s="74">
        <v>70</v>
      </c>
      <c r="AN556" s="74">
        <v>320</v>
      </c>
      <c r="AO556" s="74">
        <v>11</v>
      </c>
      <c r="AP556" s="74">
        <v>180</v>
      </c>
      <c r="AQ556" s="74">
        <v>23</v>
      </c>
      <c r="AR556" s="74">
        <v>0.8</v>
      </c>
      <c r="AS556" s="74">
        <v>0.9</v>
      </c>
      <c r="AT556" s="72"/>
      <c r="AU556" s="72"/>
      <c r="AV556" s="72"/>
    </row>
    <row r="557" spans="1:48" ht="15.6">
      <c r="A557" s="71">
        <v>242</v>
      </c>
      <c r="B557" s="72" t="s">
        <v>952</v>
      </c>
      <c r="C557" s="72" t="s">
        <v>232</v>
      </c>
      <c r="D557" s="72" t="s">
        <v>233</v>
      </c>
      <c r="E557" s="72" t="s">
        <v>234</v>
      </c>
      <c r="F557" s="74">
        <v>224</v>
      </c>
      <c r="G557" s="74">
        <v>931</v>
      </c>
      <c r="H557" s="74">
        <v>15.4</v>
      </c>
      <c r="I557" s="74">
        <v>3.7</v>
      </c>
      <c r="J557" s="74">
        <v>5.6</v>
      </c>
      <c r="K557" s="74">
        <v>3.1</v>
      </c>
      <c r="L557" s="74">
        <v>2.69</v>
      </c>
      <c r="M557" s="74">
        <v>0.1</v>
      </c>
      <c r="N557" s="74">
        <v>1.8</v>
      </c>
      <c r="O557" s="74">
        <v>1.6</v>
      </c>
      <c r="P557" s="74">
        <v>0.2</v>
      </c>
      <c r="Q557" s="74">
        <v>0</v>
      </c>
      <c r="R557" s="74">
        <v>0.7</v>
      </c>
      <c r="S557" s="74">
        <v>19.100000000000001</v>
      </c>
      <c r="T557" s="74">
        <v>1.2</v>
      </c>
      <c r="U557" s="74">
        <v>0</v>
      </c>
      <c r="V557" s="74">
        <v>60.7</v>
      </c>
      <c r="W557" s="74">
        <v>0</v>
      </c>
      <c r="X557" s="74">
        <v>94</v>
      </c>
      <c r="Y557" s="74">
        <v>58</v>
      </c>
      <c r="Z557" s="74">
        <v>194</v>
      </c>
      <c r="AA557" s="74">
        <v>0.3</v>
      </c>
      <c r="AB557" s="74">
        <v>0.84</v>
      </c>
      <c r="AC557" s="74">
        <v>0.1</v>
      </c>
      <c r="AD557" s="74">
        <v>0.24</v>
      </c>
      <c r="AE557" s="74">
        <v>4.0999999999999996</v>
      </c>
      <c r="AF557" s="74">
        <v>9.9</v>
      </c>
      <c r="AG557" s="74">
        <v>3.29</v>
      </c>
      <c r="AH557" s="74">
        <v>0.25</v>
      </c>
      <c r="AI557" s="74">
        <v>0.38</v>
      </c>
      <c r="AJ557" s="74">
        <v>7.7</v>
      </c>
      <c r="AK557" s="74">
        <v>12</v>
      </c>
      <c r="AL557" s="74">
        <v>2.2599999999999998</v>
      </c>
      <c r="AM557" s="74">
        <v>470</v>
      </c>
      <c r="AN557" s="74">
        <v>290</v>
      </c>
      <c r="AO557" s="74">
        <v>21</v>
      </c>
      <c r="AP557" s="74">
        <v>130</v>
      </c>
      <c r="AQ557" s="74">
        <v>25</v>
      </c>
      <c r="AR557" s="74">
        <v>1</v>
      </c>
      <c r="AS557" s="74">
        <v>0.9</v>
      </c>
      <c r="AT557" s="72"/>
      <c r="AU557" s="72"/>
      <c r="AV557" s="72"/>
    </row>
    <row r="558" spans="1:48" ht="15.6">
      <c r="A558" s="71">
        <v>241</v>
      </c>
      <c r="B558" s="72" t="s">
        <v>953</v>
      </c>
      <c r="C558" s="72" t="s">
        <v>232</v>
      </c>
      <c r="D558" s="72" t="s">
        <v>233</v>
      </c>
      <c r="E558" s="72" t="s">
        <v>234</v>
      </c>
      <c r="F558" s="74">
        <v>221</v>
      </c>
      <c r="G558" s="74">
        <v>920</v>
      </c>
      <c r="H558" s="74">
        <v>15.1</v>
      </c>
      <c r="I558" s="74">
        <v>4.0999999999999996</v>
      </c>
      <c r="J558" s="74">
        <v>4.8</v>
      </c>
      <c r="K558" s="74">
        <v>3.3</v>
      </c>
      <c r="L558" s="74">
        <v>2.88</v>
      </c>
      <c r="M558" s="74">
        <v>0.1</v>
      </c>
      <c r="N558" s="74">
        <v>1.8</v>
      </c>
      <c r="O558" s="74">
        <v>1.6</v>
      </c>
      <c r="P558" s="74">
        <v>0.2</v>
      </c>
      <c r="Q558" s="74">
        <v>0</v>
      </c>
      <c r="R558" s="74">
        <v>0.7</v>
      </c>
      <c r="S558" s="74">
        <v>19.100000000000001</v>
      </c>
      <c r="T558" s="74">
        <v>1.2</v>
      </c>
      <c r="U558" s="74">
        <v>0</v>
      </c>
      <c r="V558" s="74">
        <v>60.9</v>
      </c>
      <c r="W558" s="74">
        <v>0</v>
      </c>
      <c r="X558" s="74">
        <v>94</v>
      </c>
      <c r="Y558" s="74">
        <v>66</v>
      </c>
      <c r="Z558" s="74">
        <v>199</v>
      </c>
      <c r="AA558" s="74">
        <v>0.3</v>
      </c>
      <c r="AB558" s="74">
        <v>0.65</v>
      </c>
      <c r="AC558" s="74">
        <v>0.1</v>
      </c>
      <c r="AD558" s="74">
        <v>0.24</v>
      </c>
      <c r="AE558" s="74">
        <v>4.0999999999999996</v>
      </c>
      <c r="AF558" s="74">
        <v>9.9</v>
      </c>
      <c r="AG558" s="74">
        <v>3.29</v>
      </c>
      <c r="AH558" s="74">
        <v>0.25</v>
      </c>
      <c r="AI558" s="74">
        <v>0.38</v>
      </c>
      <c r="AJ558" s="74">
        <v>7.7</v>
      </c>
      <c r="AK558" s="74">
        <v>12</v>
      </c>
      <c r="AL558" s="74">
        <v>2.31</v>
      </c>
      <c r="AM558" s="74">
        <v>490</v>
      </c>
      <c r="AN558" s="74">
        <v>290</v>
      </c>
      <c r="AO558" s="74">
        <v>21</v>
      </c>
      <c r="AP558" s="74">
        <v>130</v>
      </c>
      <c r="AQ558" s="74">
        <v>25</v>
      </c>
      <c r="AR558" s="74">
        <v>1</v>
      </c>
      <c r="AS558" s="74">
        <v>0.9</v>
      </c>
      <c r="AT558" s="72"/>
      <c r="AU558" s="72"/>
      <c r="AV558" s="72"/>
    </row>
    <row r="559" spans="1:48" ht="15.6">
      <c r="A559" s="71">
        <v>243</v>
      </c>
      <c r="B559" s="72" t="s">
        <v>954</v>
      </c>
      <c r="C559" s="72" t="s">
        <v>275</v>
      </c>
      <c r="D559" s="72" t="s">
        <v>443</v>
      </c>
      <c r="E559" s="72" t="s">
        <v>655</v>
      </c>
      <c r="F559" s="74">
        <v>233</v>
      </c>
      <c r="G559" s="74">
        <v>974</v>
      </c>
      <c r="H559" s="74">
        <v>13.1</v>
      </c>
      <c r="I559" s="74">
        <v>3.1</v>
      </c>
      <c r="J559" s="74">
        <v>4.3</v>
      </c>
      <c r="K559" s="74">
        <v>2.7</v>
      </c>
      <c r="L559" s="74">
        <v>2.2999999999999998</v>
      </c>
      <c r="M559" s="74">
        <v>0.1</v>
      </c>
      <c r="N559" s="74">
        <v>0</v>
      </c>
      <c r="O559" s="74">
        <v>0</v>
      </c>
      <c r="P559" s="74">
        <v>0</v>
      </c>
      <c r="Q559" s="74">
        <v>0</v>
      </c>
      <c r="R559" s="74">
        <v>0</v>
      </c>
      <c r="S559" s="74">
        <v>28.8</v>
      </c>
      <c r="T559" s="74">
        <v>0.7</v>
      </c>
      <c r="U559" s="74">
        <v>0</v>
      </c>
      <c r="V559" s="74">
        <v>56.1</v>
      </c>
      <c r="W559" s="74">
        <v>0</v>
      </c>
      <c r="X559" s="74">
        <v>138</v>
      </c>
      <c r="Y559" s="74">
        <v>20</v>
      </c>
      <c r="Z559" s="74">
        <v>0</v>
      </c>
      <c r="AA559" s="74">
        <v>0.6</v>
      </c>
      <c r="AB559" s="74">
        <v>0.01</v>
      </c>
      <c r="AC559" s="74">
        <v>0.1</v>
      </c>
      <c r="AD559" s="74">
        <v>0.4</v>
      </c>
      <c r="AE559" s="74">
        <v>6.4</v>
      </c>
      <c r="AF559" s="74">
        <v>12</v>
      </c>
      <c r="AG559" s="74">
        <v>5.4</v>
      </c>
      <c r="AH559" s="74">
        <v>0.49</v>
      </c>
      <c r="AI559" s="74">
        <v>0.64</v>
      </c>
      <c r="AJ559" s="74">
        <v>0</v>
      </c>
      <c r="AK559" s="74">
        <v>7.5</v>
      </c>
      <c r="AL559" s="74">
        <v>1.76</v>
      </c>
      <c r="AM559" s="74">
        <v>270</v>
      </c>
      <c r="AN559" s="74">
        <v>250</v>
      </c>
      <c r="AO559" s="74">
        <v>15</v>
      </c>
      <c r="AP559" s="74">
        <v>200</v>
      </c>
      <c r="AQ559" s="74">
        <v>28</v>
      </c>
      <c r="AR559" s="74">
        <v>1</v>
      </c>
      <c r="AS559" s="74">
        <v>1.3</v>
      </c>
      <c r="AT559" s="72"/>
      <c r="AU559" s="72">
        <v>2.4</v>
      </c>
      <c r="AV559" s="72"/>
    </row>
    <row r="560" spans="1:48" ht="15.6">
      <c r="A560" s="71">
        <v>244</v>
      </c>
      <c r="B560" s="72" t="s">
        <v>955</v>
      </c>
      <c r="C560" s="72" t="s">
        <v>275</v>
      </c>
      <c r="D560" s="72" t="s">
        <v>443</v>
      </c>
      <c r="E560" s="72" t="s">
        <v>655</v>
      </c>
      <c r="F560" s="74">
        <v>239</v>
      </c>
      <c r="G560" s="74">
        <v>998</v>
      </c>
      <c r="H560" s="74">
        <v>14.3</v>
      </c>
      <c r="I560" s="74">
        <v>3.4</v>
      </c>
      <c r="J560" s="74">
        <v>4.7</v>
      </c>
      <c r="K560" s="74">
        <v>2.9</v>
      </c>
      <c r="L560" s="74">
        <v>2.6</v>
      </c>
      <c r="M560" s="74">
        <v>0.1</v>
      </c>
      <c r="N560" s="74">
        <v>0</v>
      </c>
      <c r="O560" s="74">
        <v>0</v>
      </c>
      <c r="P560" s="74">
        <v>0</v>
      </c>
      <c r="Q560" s="74">
        <v>0</v>
      </c>
      <c r="R560" s="74">
        <v>0</v>
      </c>
      <c r="S560" s="74">
        <v>27.6</v>
      </c>
      <c r="T560" s="74">
        <v>0.7</v>
      </c>
      <c r="U560" s="74">
        <v>0</v>
      </c>
      <c r="V560" s="74">
        <v>55.6</v>
      </c>
      <c r="W560" s="74">
        <v>0</v>
      </c>
      <c r="X560" s="74">
        <v>139</v>
      </c>
      <c r="Y560" s="74">
        <v>20</v>
      </c>
      <c r="Z560" s="74">
        <v>0</v>
      </c>
      <c r="AA560" s="74">
        <v>0.9</v>
      </c>
      <c r="AB560" s="74">
        <v>0.3</v>
      </c>
      <c r="AC560" s="74">
        <v>0.12</v>
      </c>
      <c r="AD560" s="74">
        <v>0.32</v>
      </c>
      <c r="AE560" s="74">
        <v>7.5</v>
      </c>
      <c r="AF560" s="74">
        <v>13</v>
      </c>
      <c r="AG560" s="74">
        <v>5.2</v>
      </c>
      <c r="AH560" s="74">
        <v>0.34</v>
      </c>
      <c r="AI560" s="74">
        <v>0.73</v>
      </c>
      <c r="AJ560" s="74">
        <v>0</v>
      </c>
      <c r="AK560" s="74">
        <v>7.9</v>
      </c>
      <c r="AL560" s="74">
        <v>2.08</v>
      </c>
      <c r="AM560" s="74">
        <v>280</v>
      </c>
      <c r="AN560" s="74">
        <v>350</v>
      </c>
      <c r="AO560" s="74">
        <v>15</v>
      </c>
      <c r="AP560" s="74">
        <v>200</v>
      </c>
      <c r="AQ560" s="74">
        <v>25</v>
      </c>
      <c r="AR560" s="74">
        <v>1.1000000000000001</v>
      </c>
      <c r="AS560" s="74">
        <v>1.3</v>
      </c>
      <c r="AT560" s="72"/>
      <c r="AU560" s="72">
        <v>2.4</v>
      </c>
      <c r="AV560" s="72"/>
    </row>
    <row r="561" spans="1:48" ht="15.6">
      <c r="A561" s="71">
        <v>246</v>
      </c>
      <c r="B561" s="72" t="s">
        <v>956</v>
      </c>
      <c r="C561" s="72" t="s">
        <v>275</v>
      </c>
      <c r="D561" s="72" t="s">
        <v>443</v>
      </c>
      <c r="E561" s="72" t="s">
        <v>655</v>
      </c>
      <c r="F561" s="74">
        <v>169</v>
      </c>
      <c r="G561" s="74">
        <v>713</v>
      </c>
      <c r="H561" s="74">
        <v>4.2</v>
      </c>
      <c r="I561" s="74">
        <v>1.1000000000000001</v>
      </c>
      <c r="J561" s="74">
        <v>1.5</v>
      </c>
      <c r="K561" s="74">
        <v>0.9</v>
      </c>
      <c r="L561" s="74">
        <v>0.9</v>
      </c>
      <c r="M561" s="74">
        <v>0</v>
      </c>
      <c r="N561" s="74">
        <v>0</v>
      </c>
      <c r="O561" s="74">
        <v>0</v>
      </c>
      <c r="P561" s="74">
        <v>0</v>
      </c>
      <c r="Q561" s="74">
        <v>0</v>
      </c>
      <c r="R561" s="74">
        <v>0</v>
      </c>
      <c r="S561" s="74">
        <v>32.799999999999997</v>
      </c>
      <c r="T561" s="74">
        <v>0.6</v>
      </c>
      <c r="U561" s="74">
        <v>0</v>
      </c>
      <c r="V561" s="74">
        <v>61.5</v>
      </c>
      <c r="W561" s="74">
        <v>0</v>
      </c>
      <c r="X561" s="74">
        <v>117</v>
      </c>
      <c r="Y561" s="74">
        <v>7</v>
      </c>
      <c r="Z561" s="74">
        <v>0</v>
      </c>
      <c r="AA561" s="74">
        <v>0.2</v>
      </c>
      <c r="AB561" s="74">
        <v>0.2</v>
      </c>
      <c r="AC561" s="74">
        <v>0.1</v>
      </c>
      <c r="AD561" s="74">
        <v>0.27</v>
      </c>
      <c r="AE561" s="74">
        <v>6.8</v>
      </c>
      <c r="AF561" s="74">
        <v>13</v>
      </c>
      <c r="AG561" s="74">
        <v>6.1</v>
      </c>
      <c r="AH561" s="74">
        <v>0.44</v>
      </c>
      <c r="AI561" s="74">
        <v>0.49</v>
      </c>
      <c r="AJ561" s="74">
        <v>0</v>
      </c>
      <c r="AK561" s="74">
        <v>9.5</v>
      </c>
      <c r="AL561" s="74">
        <v>1.46</v>
      </c>
      <c r="AM561" s="74">
        <v>240</v>
      </c>
      <c r="AN561" s="74">
        <v>310</v>
      </c>
      <c r="AO561" s="74">
        <v>15</v>
      </c>
      <c r="AP561" s="74">
        <v>200</v>
      </c>
      <c r="AQ561" s="74">
        <v>25</v>
      </c>
      <c r="AR561" s="74">
        <v>1.2</v>
      </c>
      <c r="AS561" s="74">
        <v>1.4</v>
      </c>
      <c r="AT561" s="72"/>
      <c r="AU561" s="72">
        <v>2.4</v>
      </c>
      <c r="AV561" s="72"/>
    </row>
    <row r="562" spans="1:48" ht="15.6">
      <c r="A562" s="71">
        <v>17</v>
      </c>
      <c r="B562" s="72" t="s">
        <v>957</v>
      </c>
      <c r="C562" s="72" t="s">
        <v>275</v>
      </c>
      <c r="D562" s="72" t="s">
        <v>443</v>
      </c>
      <c r="E562" s="72" t="s">
        <v>655</v>
      </c>
      <c r="F562" s="74">
        <v>110</v>
      </c>
      <c r="G562" s="74">
        <v>463</v>
      </c>
      <c r="H562" s="74">
        <v>2</v>
      </c>
      <c r="I562" s="74">
        <v>0.5</v>
      </c>
      <c r="J562" s="74">
        <v>0.7</v>
      </c>
      <c r="K562" s="74">
        <v>0.4</v>
      </c>
      <c r="L562" s="74">
        <v>0.4</v>
      </c>
      <c r="M562" s="74">
        <v>0</v>
      </c>
      <c r="N562" s="74">
        <v>0</v>
      </c>
      <c r="O562" s="74">
        <v>0</v>
      </c>
      <c r="P562" s="74">
        <v>0</v>
      </c>
      <c r="Q562" s="74">
        <v>0</v>
      </c>
      <c r="R562" s="74">
        <v>0</v>
      </c>
      <c r="S562" s="74">
        <v>22.9</v>
      </c>
      <c r="T562" s="74">
        <v>0.2</v>
      </c>
      <c r="U562" s="74">
        <v>0</v>
      </c>
      <c r="V562" s="74">
        <v>74</v>
      </c>
      <c r="W562" s="74">
        <v>0</v>
      </c>
      <c r="X562" s="74">
        <v>87</v>
      </c>
      <c r="Y562" s="74">
        <v>10</v>
      </c>
      <c r="Z562" s="74">
        <v>0</v>
      </c>
      <c r="AA562" s="74">
        <v>0.2</v>
      </c>
      <c r="AB562" s="74">
        <v>0.2</v>
      </c>
      <c r="AC562" s="74">
        <v>0.14000000000000001</v>
      </c>
      <c r="AD562" s="74">
        <v>0.19</v>
      </c>
      <c r="AE562" s="74">
        <v>8</v>
      </c>
      <c r="AF562" s="74">
        <v>12</v>
      </c>
      <c r="AG562" s="74">
        <v>4.3</v>
      </c>
      <c r="AH562" s="74">
        <v>0.37</v>
      </c>
      <c r="AI562" s="74">
        <v>0.72</v>
      </c>
      <c r="AJ562" s="74">
        <v>0</v>
      </c>
      <c r="AK562" s="74">
        <v>11</v>
      </c>
      <c r="AL562" s="74">
        <v>1.03</v>
      </c>
      <c r="AM562" s="74">
        <v>77</v>
      </c>
      <c r="AN562" s="74">
        <v>380</v>
      </c>
      <c r="AO562" s="74">
        <v>12</v>
      </c>
      <c r="AP562" s="74">
        <v>200</v>
      </c>
      <c r="AQ562" s="74">
        <v>27</v>
      </c>
      <c r="AR562" s="74">
        <v>0.9</v>
      </c>
      <c r="AS562" s="74">
        <v>1</v>
      </c>
      <c r="AT562" s="72"/>
      <c r="AU562" s="72"/>
      <c r="AV562" s="72"/>
    </row>
    <row r="563" spans="1:48" ht="15.6">
      <c r="A563" s="71">
        <v>248</v>
      </c>
      <c r="B563" s="72" t="s">
        <v>958</v>
      </c>
      <c r="C563" s="72" t="s">
        <v>232</v>
      </c>
      <c r="D563" s="72" t="s">
        <v>233</v>
      </c>
      <c r="E563" s="72" t="s">
        <v>234</v>
      </c>
      <c r="F563" s="74">
        <v>129</v>
      </c>
      <c r="G563" s="74">
        <v>543</v>
      </c>
      <c r="H563" s="74">
        <v>4.0999999999999996</v>
      </c>
      <c r="I563" s="74">
        <v>1.1000000000000001</v>
      </c>
      <c r="J563" s="74">
        <v>1.9</v>
      </c>
      <c r="K563" s="74">
        <v>0.8</v>
      </c>
      <c r="L563" s="74">
        <v>0.73899999999999999</v>
      </c>
      <c r="M563" s="74">
        <v>0</v>
      </c>
      <c r="N563" s="74">
        <v>1.7</v>
      </c>
      <c r="O563" s="74">
        <v>1.5</v>
      </c>
      <c r="P563" s="74">
        <v>0.2</v>
      </c>
      <c r="Q563" s="74">
        <v>0</v>
      </c>
      <c r="R563" s="74">
        <v>0.7</v>
      </c>
      <c r="S563" s="74">
        <v>21</v>
      </c>
      <c r="T563" s="74">
        <v>1.1000000000000001</v>
      </c>
      <c r="U563" s="74">
        <v>0</v>
      </c>
      <c r="V563" s="74">
        <v>70.099999999999994</v>
      </c>
      <c r="W563" s="74">
        <v>0</v>
      </c>
      <c r="X563" s="74">
        <v>78</v>
      </c>
      <c r="Y563" s="74">
        <v>45</v>
      </c>
      <c r="Z563" s="74">
        <v>183</v>
      </c>
      <c r="AA563" s="74">
        <v>0.1</v>
      </c>
      <c r="AB563" s="74">
        <v>0.8</v>
      </c>
      <c r="AC563" s="74">
        <v>0.1</v>
      </c>
      <c r="AD563" s="74">
        <v>0.17</v>
      </c>
      <c r="AE563" s="74">
        <v>4.5999999999999996</v>
      </c>
      <c r="AF563" s="74">
        <v>11.1</v>
      </c>
      <c r="AG563" s="74">
        <v>3.91</v>
      </c>
      <c r="AH563" s="74">
        <v>0.28000000000000003</v>
      </c>
      <c r="AI563" s="74">
        <v>0.32</v>
      </c>
      <c r="AJ563" s="74">
        <v>7.2</v>
      </c>
      <c r="AK563" s="74">
        <v>12</v>
      </c>
      <c r="AL563" s="74">
        <v>2.27</v>
      </c>
      <c r="AM563" s="74">
        <v>450</v>
      </c>
      <c r="AN563" s="74">
        <v>300</v>
      </c>
      <c r="AO563" s="74">
        <v>21</v>
      </c>
      <c r="AP563" s="74">
        <v>140</v>
      </c>
      <c r="AQ563" s="74">
        <v>26</v>
      </c>
      <c r="AR563" s="74">
        <v>1</v>
      </c>
      <c r="AS563" s="74">
        <v>0.9</v>
      </c>
      <c r="AT563" s="72"/>
      <c r="AU563" s="72"/>
      <c r="AV563" s="72"/>
    </row>
    <row r="564" spans="1:48" ht="15.6">
      <c r="A564" s="71">
        <v>247</v>
      </c>
      <c r="B564" s="72" t="s">
        <v>959</v>
      </c>
      <c r="C564" s="72" t="s">
        <v>232</v>
      </c>
      <c r="D564" s="72" t="s">
        <v>233</v>
      </c>
      <c r="E564" s="72" t="s">
        <v>234</v>
      </c>
      <c r="F564" s="74">
        <v>126</v>
      </c>
      <c r="G564" s="74">
        <v>532</v>
      </c>
      <c r="H564" s="74">
        <v>3.8</v>
      </c>
      <c r="I564" s="74">
        <v>1.4</v>
      </c>
      <c r="J564" s="74">
        <v>1.1000000000000001</v>
      </c>
      <c r="K564" s="74">
        <v>1</v>
      </c>
      <c r="L564" s="74">
        <v>0.92100000000000004</v>
      </c>
      <c r="M564" s="74">
        <v>0</v>
      </c>
      <c r="N564" s="74">
        <v>1.7</v>
      </c>
      <c r="O564" s="74">
        <v>1.5</v>
      </c>
      <c r="P564" s="74">
        <v>0.2</v>
      </c>
      <c r="Q564" s="74">
        <v>0</v>
      </c>
      <c r="R564" s="74">
        <v>0.7</v>
      </c>
      <c r="S564" s="74">
        <v>21</v>
      </c>
      <c r="T564" s="74">
        <v>1.2</v>
      </c>
      <c r="U564" s="74">
        <v>0</v>
      </c>
      <c r="V564" s="74">
        <v>70.400000000000006</v>
      </c>
      <c r="W564" s="74">
        <v>0</v>
      </c>
      <c r="X564" s="74">
        <v>78</v>
      </c>
      <c r="Y564" s="74">
        <v>53</v>
      </c>
      <c r="Z564" s="74">
        <v>188</v>
      </c>
      <c r="AA564" s="74">
        <v>0.1</v>
      </c>
      <c r="AB564" s="74">
        <v>0.61</v>
      </c>
      <c r="AC564" s="74">
        <v>0.1</v>
      </c>
      <c r="AD564" s="74">
        <v>0.17</v>
      </c>
      <c r="AE564" s="74">
        <v>4.5999999999999996</v>
      </c>
      <c r="AF564" s="74">
        <v>11.1</v>
      </c>
      <c r="AG564" s="74">
        <v>3.91</v>
      </c>
      <c r="AH564" s="74">
        <v>0.28000000000000003</v>
      </c>
      <c r="AI564" s="74">
        <v>0.32</v>
      </c>
      <c r="AJ564" s="74">
        <v>7.2</v>
      </c>
      <c r="AK564" s="74">
        <v>12</v>
      </c>
      <c r="AL564" s="74">
        <v>2.31</v>
      </c>
      <c r="AM564" s="74">
        <v>460</v>
      </c>
      <c r="AN564" s="74">
        <v>300</v>
      </c>
      <c r="AO564" s="74">
        <v>21</v>
      </c>
      <c r="AP564" s="74">
        <v>140</v>
      </c>
      <c r="AQ564" s="74">
        <v>26</v>
      </c>
      <c r="AR564" s="74">
        <v>1</v>
      </c>
      <c r="AS564" s="74">
        <v>0.9</v>
      </c>
      <c r="AT564" s="72"/>
      <c r="AU564" s="72"/>
      <c r="AV564" s="72"/>
    </row>
    <row r="565" spans="1:48" ht="15.6">
      <c r="A565" s="71">
        <v>249</v>
      </c>
      <c r="B565" s="72" t="s">
        <v>960</v>
      </c>
      <c r="C565" s="72" t="s">
        <v>275</v>
      </c>
      <c r="D565" s="72" t="s">
        <v>443</v>
      </c>
      <c r="E565" s="72" t="s">
        <v>655</v>
      </c>
      <c r="F565" s="74">
        <v>185</v>
      </c>
      <c r="G565" s="74">
        <v>779</v>
      </c>
      <c r="H565" s="74">
        <v>5.8</v>
      </c>
      <c r="I565" s="74">
        <v>1.4</v>
      </c>
      <c r="J565" s="74">
        <v>2</v>
      </c>
      <c r="K565" s="74">
        <v>1.1000000000000001</v>
      </c>
      <c r="L565" s="74">
        <v>0.6</v>
      </c>
      <c r="M565" s="74">
        <v>0</v>
      </c>
      <c r="N565" s="74">
        <v>0</v>
      </c>
      <c r="O565" s="74">
        <v>0</v>
      </c>
      <c r="P565" s="74">
        <v>0</v>
      </c>
      <c r="Q565" s="74">
        <v>0</v>
      </c>
      <c r="R565" s="74">
        <v>0</v>
      </c>
      <c r="S565" s="74">
        <v>33.200000000000003</v>
      </c>
      <c r="T565" s="74">
        <v>0.7</v>
      </c>
      <c r="U565" s="74">
        <v>0</v>
      </c>
      <c r="V565" s="74">
        <v>59.1</v>
      </c>
      <c r="W565" s="74">
        <v>0</v>
      </c>
      <c r="X565" s="74">
        <v>137</v>
      </c>
      <c r="Y565" s="74">
        <v>20</v>
      </c>
      <c r="Z565" s="74">
        <v>0</v>
      </c>
      <c r="AA565" s="74">
        <v>0.2</v>
      </c>
      <c r="AB565" s="74">
        <v>0.2</v>
      </c>
      <c r="AC565" s="74">
        <v>0.12</v>
      </c>
      <c r="AD565" s="74">
        <v>0.3</v>
      </c>
      <c r="AE565" s="74">
        <v>7.6</v>
      </c>
      <c r="AF565" s="74">
        <v>14</v>
      </c>
      <c r="AG565" s="74">
        <v>6.2</v>
      </c>
      <c r="AH565" s="74">
        <v>0.28999999999999998</v>
      </c>
      <c r="AI565" s="74">
        <v>0.55000000000000004</v>
      </c>
      <c r="AJ565" s="74">
        <v>0</v>
      </c>
      <c r="AK565" s="74">
        <v>11</v>
      </c>
      <c r="AL565" s="74">
        <v>1.89</v>
      </c>
      <c r="AM565" s="74">
        <v>270</v>
      </c>
      <c r="AN565" s="74">
        <v>340</v>
      </c>
      <c r="AO565" s="74">
        <v>17</v>
      </c>
      <c r="AP565" s="74">
        <v>220</v>
      </c>
      <c r="AQ565" s="74">
        <v>30</v>
      </c>
      <c r="AR565" s="74">
        <v>1.3</v>
      </c>
      <c r="AS565" s="74">
        <v>1.6</v>
      </c>
      <c r="AT565" s="72"/>
      <c r="AU565" s="72">
        <v>2.4</v>
      </c>
      <c r="AV565" s="72"/>
    </row>
    <row r="566" spans="1:48" ht="15.6">
      <c r="A566" s="71">
        <v>250</v>
      </c>
      <c r="B566" s="72" t="s">
        <v>961</v>
      </c>
      <c r="C566" s="72" t="s">
        <v>275</v>
      </c>
      <c r="D566" s="72" t="s">
        <v>443</v>
      </c>
      <c r="E566" s="72" t="s">
        <v>655</v>
      </c>
      <c r="F566" s="74">
        <v>168</v>
      </c>
      <c r="G566" s="74">
        <v>708</v>
      </c>
      <c r="H566" s="74">
        <v>4.9000000000000004</v>
      </c>
      <c r="I566" s="74">
        <v>1.3</v>
      </c>
      <c r="J566" s="74">
        <v>1.6</v>
      </c>
      <c r="K566" s="74">
        <v>0.9</v>
      </c>
      <c r="L566" s="74">
        <v>0.9</v>
      </c>
      <c r="M566" s="74">
        <v>0</v>
      </c>
      <c r="N566" s="74">
        <v>0</v>
      </c>
      <c r="O566" s="74">
        <v>0</v>
      </c>
      <c r="P566" s="74">
        <v>0</v>
      </c>
      <c r="Q566" s="74">
        <v>0</v>
      </c>
      <c r="R566" s="74">
        <v>0</v>
      </c>
      <c r="S566" s="74">
        <v>31</v>
      </c>
      <c r="T566" s="74">
        <v>0.7</v>
      </c>
      <c r="U566" s="74">
        <v>0</v>
      </c>
      <c r="V566" s="74">
        <v>61.6</v>
      </c>
      <c r="W566" s="74">
        <v>0</v>
      </c>
      <c r="X566" s="74">
        <v>117</v>
      </c>
      <c r="Y566" s="74">
        <v>10</v>
      </c>
      <c r="Z566" s="74">
        <v>0</v>
      </c>
      <c r="AA566" s="74">
        <v>0.2</v>
      </c>
      <c r="AB566" s="74">
        <v>0.2</v>
      </c>
      <c r="AC566" s="74">
        <v>0.14000000000000001</v>
      </c>
      <c r="AD566" s="74">
        <v>0.23</v>
      </c>
      <c r="AE566" s="74">
        <v>8.8000000000000007</v>
      </c>
      <c r="AF566" s="74">
        <v>15</v>
      </c>
      <c r="AG566" s="74">
        <v>6</v>
      </c>
      <c r="AH566" s="74">
        <v>0.4</v>
      </c>
      <c r="AI566" s="74">
        <v>0.63</v>
      </c>
      <c r="AJ566" s="74">
        <v>0</v>
      </c>
      <c r="AK566" s="74">
        <v>9</v>
      </c>
      <c r="AL566" s="74">
        <v>2.19</v>
      </c>
      <c r="AM566" s="74">
        <v>280</v>
      </c>
      <c r="AN566" s="74">
        <v>410</v>
      </c>
      <c r="AO566" s="74">
        <v>16</v>
      </c>
      <c r="AP566" s="74">
        <v>220</v>
      </c>
      <c r="AQ566" s="74">
        <v>30</v>
      </c>
      <c r="AR566" s="74">
        <v>1.2</v>
      </c>
      <c r="AS566" s="74">
        <v>1.3</v>
      </c>
      <c r="AT566" s="72"/>
      <c r="AU566" s="72">
        <v>2.4</v>
      </c>
      <c r="AV566" s="72"/>
    </row>
    <row r="567" spans="1:48" ht="15.6">
      <c r="A567" s="71">
        <v>13</v>
      </c>
      <c r="B567" s="72" t="s">
        <v>962</v>
      </c>
      <c r="C567" s="72" t="s">
        <v>275</v>
      </c>
      <c r="D567" s="72" t="s">
        <v>443</v>
      </c>
      <c r="E567" s="72" t="s">
        <v>655</v>
      </c>
      <c r="F567" s="74">
        <v>474</v>
      </c>
      <c r="G567" s="74">
        <v>1950</v>
      </c>
      <c r="H567" s="74">
        <v>48.3</v>
      </c>
      <c r="I567" s="74">
        <v>11.4</v>
      </c>
      <c r="J567" s="74">
        <v>16</v>
      </c>
      <c r="K567" s="74">
        <v>10</v>
      </c>
      <c r="L567" s="74">
        <v>8.6999999999999993</v>
      </c>
      <c r="M567" s="74">
        <v>0.2</v>
      </c>
      <c r="N567" s="74">
        <v>0</v>
      </c>
      <c r="O567" s="74">
        <v>0</v>
      </c>
      <c r="P567" s="74">
        <v>0</v>
      </c>
      <c r="Q567" s="74">
        <v>0</v>
      </c>
      <c r="R567" s="74">
        <v>0</v>
      </c>
      <c r="S567" s="74">
        <v>9.6999999999999993</v>
      </c>
      <c r="T567" s="74">
        <v>0.1</v>
      </c>
      <c r="U567" s="74">
        <v>0</v>
      </c>
      <c r="V567" s="74">
        <v>42.3</v>
      </c>
      <c r="W567" s="74">
        <v>0</v>
      </c>
      <c r="X567" s="74">
        <v>135</v>
      </c>
      <c r="Y567" s="74">
        <v>64</v>
      </c>
      <c r="Z567" s="74">
        <v>0</v>
      </c>
      <c r="AA567" s="74">
        <v>1.9</v>
      </c>
      <c r="AB567" s="74">
        <v>0.15</v>
      </c>
      <c r="AC567" s="74">
        <v>0.04</v>
      </c>
      <c r="AD567" s="74">
        <v>0.44</v>
      </c>
      <c r="AE567" s="74">
        <v>2.7</v>
      </c>
      <c r="AF567" s="74">
        <v>3.6</v>
      </c>
      <c r="AG567" s="74">
        <v>0.9</v>
      </c>
      <c r="AH567" s="74">
        <v>0.08</v>
      </c>
      <c r="AI567" s="74">
        <v>1</v>
      </c>
      <c r="AJ567" s="74">
        <v>0</v>
      </c>
      <c r="AK567" s="74">
        <v>4</v>
      </c>
      <c r="AL567" s="74">
        <v>0.41</v>
      </c>
      <c r="AM567" s="74">
        <v>50</v>
      </c>
      <c r="AN567" s="74">
        <v>130</v>
      </c>
      <c r="AO567" s="74">
        <v>8</v>
      </c>
      <c r="AP567" s="74">
        <v>91</v>
      </c>
      <c r="AQ567" s="74">
        <v>9</v>
      </c>
      <c r="AR567" s="74">
        <v>0.6</v>
      </c>
      <c r="AS567" s="74">
        <v>0.7</v>
      </c>
      <c r="AT567" s="72"/>
      <c r="AU567" s="72"/>
      <c r="AV567" s="72"/>
    </row>
    <row r="568" spans="1:48" ht="15.6">
      <c r="A568" s="71">
        <v>1203</v>
      </c>
      <c r="B568" s="72" t="s">
        <v>963</v>
      </c>
      <c r="C568" s="72" t="s">
        <v>211</v>
      </c>
      <c r="D568" s="72" t="s">
        <v>260</v>
      </c>
      <c r="E568" s="72" t="s">
        <v>261</v>
      </c>
      <c r="F568" s="74">
        <v>32</v>
      </c>
      <c r="G568" s="74">
        <v>133</v>
      </c>
      <c r="H568" s="74">
        <v>0.4</v>
      </c>
      <c r="I568" s="74">
        <v>0.1</v>
      </c>
      <c r="J568" s="74">
        <v>0.1</v>
      </c>
      <c r="K568" s="74">
        <v>0.2</v>
      </c>
      <c r="L568" s="74">
        <v>0.04</v>
      </c>
      <c r="M568" s="74">
        <v>0</v>
      </c>
      <c r="N568" s="74">
        <v>2.6</v>
      </c>
      <c r="O568" s="74">
        <v>2.6</v>
      </c>
      <c r="P568" s="74">
        <v>0</v>
      </c>
      <c r="Q568" s="74">
        <v>0</v>
      </c>
      <c r="R568" s="74">
        <v>3.3</v>
      </c>
      <c r="S568" s="74">
        <v>2.8</v>
      </c>
      <c r="T568" s="74">
        <v>0</v>
      </c>
      <c r="U568" s="74">
        <v>0</v>
      </c>
      <c r="V568" s="74">
        <v>90</v>
      </c>
      <c r="W568" s="74">
        <v>0</v>
      </c>
      <c r="X568" s="74">
        <v>0</v>
      </c>
      <c r="Y568" s="74">
        <v>350</v>
      </c>
      <c r="Z568" s="74">
        <v>2100</v>
      </c>
      <c r="AA568" s="74">
        <v>0</v>
      </c>
      <c r="AB568" s="74">
        <v>0.2</v>
      </c>
      <c r="AC568" s="74">
        <v>0.23</v>
      </c>
      <c r="AD568" s="74">
        <v>0.11</v>
      </c>
      <c r="AE568" s="74">
        <v>0.2</v>
      </c>
      <c r="AF568" s="74">
        <v>0.67</v>
      </c>
      <c r="AG568" s="74">
        <v>0.47</v>
      </c>
      <c r="AH568" s="74">
        <v>0.1</v>
      </c>
      <c r="AI568" s="74">
        <v>0</v>
      </c>
      <c r="AJ568" s="74">
        <v>31</v>
      </c>
      <c r="AK568" s="74">
        <v>3.3</v>
      </c>
      <c r="AL568" s="74">
        <v>1.7</v>
      </c>
      <c r="AM568" s="74">
        <v>7</v>
      </c>
      <c r="AN568" s="74">
        <v>400</v>
      </c>
      <c r="AO568" s="74">
        <v>64</v>
      </c>
      <c r="AP568" s="74">
        <v>51</v>
      </c>
      <c r="AQ568" s="74">
        <v>14</v>
      </c>
      <c r="AR568" s="74">
        <v>2.7</v>
      </c>
      <c r="AS568" s="74">
        <v>0.5</v>
      </c>
      <c r="AT568" s="72"/>
      <c r="AU568" s="72"/>
      <c r="AV568" s="72"/>
    </row>
    <row r="569" spans="1:48" ht="15.6">
      <c r="A569" s="71">
        <v>1900000002</v>
      </c>
      <c r="B569" s="72" t="s">
        <v>964</v>
      </c>
      <c r="C569" s="72" t="s">
        <v>275</v>
      </c>
      <c r="D569" s="72" t="s">
        <v>443</v>
      </c>
      <c r="E569" s="72" t="s">
        <v>655</v>
      </c>
      <c r="F569" s="74">
        <v>152</v>
      </c>
      <c r="G569" s="74">
        <v>636</v>
      </c>
      <c r="H569" s="74">
        <v>6.5</v>
      </c>
      <c r="I569" s="74">
        <v>1.8</v>
      </c>
      <c r="J569" s="74">
        <v>2.4</v>
      </c>
      <c r="K569" s="74">
        <v>1.4</v>
      </c>
      <c r="L569" s="74">
        <v>1.19</v>
      </c>
      <c r="M569" s="74">
        <v>0.1</v>
      </c>
      <c r="N569" s="74">
        <v>0</v>
      </c>
      <c r="O569" s="74">
        <v>0</v>
      </c>
      <c r="P569" s="74">
        <v>0</v>
      </c>
      <c r="Q569" s="74">
        <v>0</v>
      </c>
      <c r="R569" s="74">
        <v>0</v>
      </c>
      <c r="S569" s="74">
        <v>23.4</v>
      </c>
      <c r="T569" s="74">
        <v>0.2</v>
      </c>
      <c r="U569" s="74">
        <v>0</v>
      </c>
      <c r="V569" s="74">
        <v>68.900000000000006</v>
      </c>
      <c r="W569" s="74">
        <v>0</v>
      </c>
      <c r="X569" s="74">
        <v>74</v>
      </c>
      <c r="Y569" s="74">
        <v>28</v>
      </c>
      <c r="Z569" s="74">
        <v>0</v>
      </c>
      <c r="AA569" s="74">
        <v>0.4</v>
      </c>
      <c r="AB569" s="74">
        <v>0.01</v>
      </c>
      <c r="AC569" s="74">
        <v>0.06</v>
      </c>
      <c r="AD569" s="74">
        <v>0.1</v>
      </c>
      <c r="AE569" s="74">
        <v>7.7</v>
      </c>
      <c r="AF569" s="74">
        <v>11.3</v>
      </c>
      <c r="AG569" s="74">
        <v>3.6</v>
      </c>
      <c r="AH569" s="74">
        <v>0.38</v>
      </c>
      <c r="AI569" s="74">
        <v>0.34</v>
      </c>
      <c r="AJ569" s="74">
        <v>1.3</v>
      </c>
      <c r="AK569" s="74">
        <v>5</v>
      </c>
      <c r="AL569" s="74">
        <v>1.25</v>
      </c>
      <c r="AM569" s="74">
        <v>67</v>
      </c>
      <c r="AN569" s="74">
        <v>190</v>
      </c>
      <c r="AO569" s="74">
        <v>11</v>
      </c>
      <c r="AP569" s="74">
        <v>150</v>
      </c>
      <c r="AQ569" s="74">
        <v>22</v>
      </c>
      <c r="AR569" s="74">
        <v>0.8</v>
      </c>
      <c r="AS569" s="74">
        <v>1.1000000000000001</v>
      </c>
      <c r="AT569" s="72">
        <v>16</v>
      </c>
      <c r="AU569" s="72">
        <v>6</v>
      </c>
      <c r="AV569" s="72"/>
    </row>
    <row r="570" spans="1:48" ht="15.6">
      <c r="A570" s="71">
        <v>1920000020</v>
      </c>
      <c r="B570" s="72" t="s">
        <v>965</v>
      </c>
      <c r="C570" s="72" t="s">
        <v>218</v>
      </c>
      <c r="D570" s="72" t="s">
        <v>538</v>
      </c>
      <c r="E570" s="72" t="s">
        <v>539</v>
      </c>
      <c r="F570" s="74">
        <v>88</v>
      </c>
      <c r="G570" s="74">
        <v>373</v>
      </c>
      <c r="H570" s="74">
        <v>0.2</v>
      </c>
      <c r="I570" s="74">
        <v>0</v>
      </c>
      <c r="J570" s="74">
        <v>0</v>
      </c>
      <c r="K570" s="74">
        <v>0.1</v>
      </c>
      <c r="L570" s="74">
        <v>2.0999999999999999E-3</v>
      </c>
      <c r="M570" s="74">
        <v>0</v>
      </c>
      <c r="N570" s="74">
        <v>0</v>
      </c>
      <c r="O570" s="74">
        <v>0</v>
      </c>
      <c r="P570" s="74">
        <v>0</v>
      </c>
      <c r="Q570" s="74">
        <v>0</v>
      </c>
      <c r="R570" s="74">
        <v>0</v>
      </c>
      <c r="S570" s="74">
        <v>21.5</v>
      </c>
      <c r="T570" s="74">
        <v>0.5</v>
      </c>
      <c r="U570" s="74">
        <v>0</v>
      </c>
      <c r="V570" s="74">
        <v>75.099999999999994</v>
      </c>
      <c r="W570" s="74">
        <v>0</v>
      </c>
      <c r="X570" s="74">
        <v>79</v>
      </c>
      <c r="Y570" s="74">
        <v>8</v>
      </c>
      <c r="Z570" s="74">
        <v>0</v>
      </c>
      <c r="AA570" s="74">
        <v>7.1</v>
      </c>
      <c r="AB570" s="74">
        <v>0.1</v>
      </c>
      <c r="AC570" s="74">
        <v>0.03</v>
      </c>
      <c r="AD570" s="74">
        <v>0.01</v>
      </c>
      <c r="AE570" s="74">
        <v>0.2</v>
      </c>
      <c r="AF570" s="74">
        <v>4</v>
      </c>
      <c r="AG570" s="74">
        <v>3.8</v>
      </c>
      <c r="AH570" s="74">
        <v>0.05</v>
      </c>
      <c r="AI570" s="74">
        <v>0.1</v>
      </c>
      <c r="AJ570" s="74">
        <v>0</v>
      </c>
      <c r="AK570" s="74">
        <v>0.2</v>
      </c>
      <c r="AL570" s="74">
        <v>1.9</v>
      </c>
      <c r="AM570" s="74">
        <v>190</v>
      </c>
      <c r="AN570" s="74">
        <v>180</v>
      </c>
      <c r="AO570" s="74">
        <v>87</v>
      </c>
      <c r="AP570" s="74">
        <v>150</v>
      </c>
      <c r="AQ570" s="74">
        <v>30</v>
      </c>
      <c r="AR570" s="74">
        <v>1.8</v>
      </c>
      <c r="AS570" s="74">
        <v>0.3</v>
      </c>
      <c r="AT570" s="72"/>
      <c r="AU570" s="72"/>
      <c r="AV570" s="72"/>
    </row>
    <row r="571" spans="1:48" ht="15.6">
      <c r="A571" s="71">
        <v>900</v>
      </c>
      <c r="B571" s="72" t="s">
        <v>966</v>
      </c>
      <c r="C571" s="72" t="s">
        <v>218</v>
      </c>
      <c r="D571" s="72" t="s">
        <v>219</v>
      </c>
      <c r="E571" s="72" t="s">
        <v>220</v>
      </c>
      <c r="F571" s="74">
        <v>101</v>
      </c>
      <c r="G571" s="74">
        <v>428</v>
      </c>
      <c r="H571" s="74">
        <v>2</v>
      </c>
      <c r="I571" s="74">
        <v>0.4</v>
      </c>
      <c r="J571" s="74">
        <v>0.4</v>
      </c>
      <c r="K571" s="74">
        <v>0.5</v>
      </c>
      <c r="L571" s="74">
        <v>0</v>
      </c>
      <c r="M571" s="74">
        <v>0</v>
      </c>
      <c r="N571" s="74">
        <v>0</v>
      </c>
      <c r="O571" s="74">
        <v>0</v>
      </c>
      <c r="P571" s="74">
        <v>0</v>
      </c>
      <c r="Q571" s="74">
        <v>0</v>
      </c>
      <c r="R571" s="74">
        <v>0</v>
      </c>
      <c r="S571" s="74">
        <v>20.8</v>
      </c>
      <c r="T571" s="74">
        <v>1</v>
      </c>
      <c r="U571" s="74">
        <v>0</v>
      </c>
      <c r="V571" s="74">
        <v>75.099999999999994</v>
      </c>
      <c r="W571" s="74">
        <v>0</v>
      </c>
      <c r="X571" s="74">
        <v>40</v>
      </c>
      <c r="Y571" s="74">
        <v>45</v>
      </c>
      <c r="Z571" s="74">
        <v>0</v>
      </c>
      <c r="AA571" s="74">
        <v>6.8</v>
      </c>
      <c r="AB571" s="74">
        <v>2.8</v>
      </c>
      <c r="AC571" s="74">
        <v>0.02</v>
      </c>
      <c r="AD571" s="74">
        <v>0.05</v>
      </c>
      <c r="AE571" s="74">
        <v>1.1000000000000001</v>
      </c>
      <c r="AF571" s="74">
        <v>5</v>
      </c>
      <c r="AG571" s="74">
        <v>3.9</v>
      </c>
      <c r="AH571" s="74">
        <v>0.23</v>
      </c>
      <c r="AI571" s="74">
        <v>0.86</v>
      </c>
      <c r="AJ571" s="74">
        <v>0</v>
      </c>
      <c r="AK571" s="74">
        <v>5.9</v>
      </c>
      <c r="AL571" s="74">
        <v>2.1</v>
      </c>
      <c r="AM571" s="74">
        <v>380</v>
      </c>
      <c r="AN571" s="74">
        <v>280</v>
      </c>
      <c r="AO571" s="74">
        <v>15</v>
      </c>
      <c r="AP571" s="74">
        <v>160</v>
      </c>
      <c r="AQ571" s="74">
        <v>36</v>
      </c>
      <c r="AR571" s="74">
        <v>0.6</v>
      </c>
      <c r="AS571" s="74">
        <v>0.5</v>
      </c>
      <c r="AT571" s="72"/>
      <c r="AU571" s="72"/>
      <c r="AV571" s="72"/>
    </row>
    <row r="572" spans="1:48" ht="15.6">
      <c r="A572" s="71">
        <v>899</v>
      </c>
      <c r="B572" s="72" t="s">
        <v>967</v>
      </c>
      <c r="C572" s="72" t="s">
        <v>218</v>
      </c>
      <c r="D572" s="72" t="s">
        <v>219</v>
      </c>
      <c r="E572" s="72" t="s">
        <v>220</v>
      </c>
      <c r="F572" s="74">
        <v>95</v>
      </c>
      <c r="G572" s="74">
        <v>400</v>
      </c>
      <c r="H572" s="74">
        <v>1.4</v>
      </c>
      <c r="I572" s="74">
        <v>0.3</v>
      </c>
      <c r="J572" s="74">
        <v>0.3</v>
      </c>
      <c r="K572" s="74">
        <v>0.4</v>
      </c>
      <c r="L572" s="74">
        <v>0</v>
      </c>
      <c r="M572" s="74">
        <v>0</v>
      </c>
      <c r="N572" s="74">
        <v>0</v>
      </c>
      <c r="O572" s="74">
        <v>0</v>
      </c>
      <c r="P572" s="74">
        <v>0</v>
      </c>
      <c r="Q572" s="74">
        <v>0</v>
      </c>
      <c r="R572" s="74">
        <v>0</v>
      </c>
      <c r="S572" s="74">
        <v>20.5</v>
      </c>
      <c r="T572" s="74">
        <v>0.3</v>
      </c>
      <c r="U572" s="74">
        <v>0</v>
      </c>
      <c r="V572" s="74">
        <v>76.5</v>
      </c>
      <c r="W572" s="74">
        <v>0</v>
      </c>
      <c r="X572" s="74">
        <v>37</v>
      </c>
      <c r="Y572" s="74">
        <v>50</v>
      </c>
      <c r="Z572" s="74">
        <v>0</v>
      </c>
      <c r="AA572" s="74">
        <v>7</v>
      </c>
      <c r="AB572" s="74">
        <v>2.6</v>
      </c>
      <c r="AC572" s="74">
        <v>0.03</v>
      </c>
      <c r="AD572" s="74">
        <v>0.05</v>
      </c>
      <c r="AE572" s="74">
        <v>1.1000000000000001</v>
      </c>
      <c r="AF572" s="74">
        <v>4.9000000000000004</v>
      </c>
      <c r="AG572" s="74">
        <v>3.8</v>
      </c>
      <c r="AH572" s="74">
        <v>0.3</v>
      </c>
      <c r="AI572" s="74">
        <v>1</v>
      </c>
      <c r="AJ572" s="74">
        <v>0</v>
      </c>
      <c r="AK572" s="74">
        <v>6</v>
      </c>
      <c r="AL572" s="74">
        <v>1.4</v>
      </c>
      <c r="AM572" s="74">
        <v>130</v>
      </c>
      <c r="AN572" s="74">
        <v>300</v>
      </c>
      <c r="AO572" s="74">
        <v>18</v>
      </c>
      <c r="AP572" s="74">
        <v>160</v>
      </c>
      <c r="AQ572" s="74">
        <v>31</v>
      </c>
      <c r="AR572" s="74">
        <v>0.6</v>
      </c>
      <c r="AS572" s="74">
        <v>0.5</v>
      </c>
      <c r="AT572" s="72"/>
      <c r="AU572" s="72"/>
      <c r="AV572" s="72"/>
    </row>
    <row r="573" spans="1:48" ht="15.6">
      <c r="A573" s="71">
        <v>901</v>
      </c>
      <c r="B573" s="72" t="s">
        <v>968</v>
      </c>
      <c r="C573" s="72" t="s">
        <v>218</v>
      </c>
      <c r="D573" s="72" t="s">
        <v>219</v>
      </c>
      <c r="E573" s="72" t="s">
        <v>220</v>
      </c>
      <c r="F573" s="74">
        <v>121</v>
      </c>
      <c r="G573" s="74">
        <v>511</v>
      </c>
      <c r="H573" s="74">
        <v>1.9</v>
      </c>
      <c r="I573" s="74">
        <v>0.4</v>
      </c>
      <c r="J573" s="74">
        <v>0.4</v>
      </c>
      <c r="K573" s="74">
        <v>0.5</v>
      </c>
      <c r="L573" s="74">
        <v>0</v>
      </c>
      <c r="M573" s="74">
        <v>0</v>
      </c>
      <c r="N573" s="74">
        <v>0</v>
      </c>
      <c r="O573" s="74">
        <v>0</v>
      </c>
      <c r="P573" s="74">
        <v>0</v>
      </c>
      <c r="Q573" s="74">
        <v>0</v>
      </c>
      <c r="R573" s="74">
        <v>0</v>
      </c>
      <c r="S573" s="74">
        <v>25.9</v>
      </c>
      <c r="T573" s="74">
        <v>1.2</v>
      </c>
      <c r="U573" s="74">
        <v>0</v>
      </c>
      <c r="V573" s="74">
        <v>69.900000000000006</v>
      </c>
      <c r="W573" s="74">
        <v>0</v>
      </c>
      <c r="X573" s="74">
        <v>47</v>
      </c>
      <c r="Y573" s="74">
        <v>63</v>
      </c>
      <c r="Z573" s="74">
        <v>0</v>
      </c>
      <c r="AA573" s="74">
        <v>8.4</v>
      </c>
      <c r="AB573" s="74">
        <v>3.5</v>
      </c>
      <c r="AC573" s="74">
        <v>0.03</v>
      </c>
      <c r="AD573" s="74">
        <v>0.06</v>
      </c>
      <c r="AE573" s="74">
        <v>1.4</v>
      </c>
      <c r="AF573" s="74">
        <v>6.5</v>
      </c>
      <c r="AG573" s="74">
        <v>5.0999999999999996</v>
      </c>
      <c r="AH573" s="74">
        <v>0.32</v>
      </c>
      <c r="AI573" s="74">
        <v>1.1000000000000001</v>
      </c>
      <c r="AJ573" s="74">
        <v>0</v>
      </c>
      <c r="AK573" s="74">
        <v>6.4</v>
      </c>
      <c r="AL573" s="74">
        <v>2.2999999999999998</v>
      </c>
      <c r="AM573" s="74">
        <v>470</v>
      </c>
      <c r="AN573" s="74">
        <v>340</v>
      </c>
      <c r="AO573" s="74">
        <v>24</v>
      </c>
      <c r="AP573" s="74">
        <v>200</v>
      </c>
      <c r="AQ573" s="74">
        <v>35</v>
      </c>
      <c r="AR573" s="74">
        <v>0.7</v>
      </c>
      <c r="AS573" s="74">
        <v>0.7</v>
      </c>
      <c r="AT573" s="72"/>
      <c r="AU573" s="72"/>
      <c r="AV573" s="72"/>
    </row>
    <row r="574" spans="1:48" ht="15.6">
      <c r="A574" s="71">
        <v>518</v>
      </c>
      <c r="B574" s="72" t="s">
        <v>969</v>
      </c>
      <c r="C574" s="72" t="s">
        <v>355</v>
      </c>
      <c r="D574" s="72" t="s">
        <v>356</v>
      </c>
      <c r="E574" s="72" t="s">
        <v>970</v>
      </c>
      <c r="F574" s="74">
        <v>358</v>
      </c>
      <c r="G574" s="74">
        <v>1500</v>
      </c>
      <c r="H574" s="74">
        <v>21.2</v>
      </c>
      <c r="I574" s="74">
        <v>12.2</v>
      </c>
      <c r="J574" s="74">
        <v>5.0999999999999996</v>
      </c>
      <c r="K574" s="74">
        <v>0.8</v>
      </c>
      <c r="L574" s="74">
        <v>0.7</v>
      </c>
      <c r="M574" s="74">
        <v>0.6</v>
      </c>
      <c r="N574" s="74">
        <v>36.5</v>
      </c>
      <c r="O574" s="74">
        <v>28.2</v>
      </c>
      <c r="P574" s="74">
        <v>0</v>
      </c>
      <c r="Q574" s="74">
        <v>8.3000000000000007</v>
      </c>
      <c r="R574" s="74">
        <v>0.6</v>
      </c>
      <c r="S574" s="74">
        <v>5.0999999999999996</v>
      </c>
      <c r="T574" s="74">
        <v>0.2</v>
      </c>
      <c r="U574" s="74">
        <v>0</v>
      </c>
      <c r="V574" s="74">
        <v>35.5</v>
      </c>
      <c r="W574" s="74">
        <v>0</v>
      </c>
      <c r="X574" s="74">
        <v>62</v>
      </c>
      <c r="Y574" s="74">
        <v>242</v>
      </c>
      <c r="Z574" s="74">
        <v>122</v>
      </c>
      <c r="AA574" s="74">
        <v>0.1</v>
      </c>
      <c r="AB574" s="74">
        <v>0.9</v>
      </c>
      <c r="AC574" s="74">
        <v>0.04</v>
      </c>
      <c r="AD574" s="74">
        <v>0.34</v>
      </c>
      <c r="AE574" s="74">
        <v>0.92</v>
      </c>
      <c r="AF574" s="74">
        <v>2.08</v>
      </c>
      <c r="AG574" s="74">
        <v>1.1599999999999999</v>
      </c>
      <c r="AH574" s="74">
        <v>0.05</v>
      </c>
      <c r="AI574" s="74">
        <v>0.28000000000000003</v>
      </c>
      <c r="AJ574" s="74">
        <v>0</v>
      </c>
      <c r="AK574" s="74">
        <v>9.4</v>
      </c>
      <c r="AL574" s="74">
        <v>1.08</v>
      </c>
      <c r="AM574" s="74">
        <v>86</v>
      </c>
      <c r="AN574" s="74">
        <v>240</v>
      </c>
      <c r="AO574" s="74">
        <v>160</v>
      </c>
      <c r="AP574" s="74">
        <v>130</v>
      </c>
      <c r="AQ574" s="74">
        <v>23</v>
      </c>
      <c r="AR574" s="74">
        <v>0.4</v>
      </c>
      <c r="AS574" s="74">
        <v>0.7</v>
      </c>
      <c r="AT574" s="72"/>
      <c r="AU574" s="72"/>
      <c r="AV574" s="72"/>
    </row>
    <row r="575" spans="1:48" ht="15.6">
      <c r="A575" s="71">
        <v>519</v>
      </c>
      <c r="B575" s="72" t="s">
        <v>971</v>
      </c>
      <c r="C575" s="72" t="s">
        <v>355</v>
      </c>
      <c r="D575" s="72" t="s">
        <v>356</v>
      </c>
      <c r="E575" s="72" t="s">
        <v>970</v>
      </c>
      <c r="F575" s="74">
        <v>263</v>
      </c>
      <c r="G575" s="74">
        <v>1100</v>
      </c>
      <c r="H575" s="74">
        <v>12.4</v>
      </c>
      <c r="I575" s="74">
        <v>2.4</v>
      </c>
      <c r="J575" s="74">
        <v>6.3</v>
      </c>
      <c r="K575" s="74">
        <v>2.5</v>
      </c>
      <c r="L575" s="74">
        <v>2.34</v>
      </c>
      <c r="M575" s="74">
        <v>0.1</v>
      </c>
      <c r="N575" s="74">
        <v>28.7</v>
      </c>
      <c r="O575" s="74">
        <v>23</v>
      </c>
      <c r="P575" s="74">
        <v>0</v>
      </c>
      <c r="Q575" s="74">
        <v>5.7</v>
      </c>
      <c r="R575" s="74">
        <v>2</v>
      </c>
      <c r="S575" s="74">
        <v>7.9</v>
      </c>
      <c r="T575" s="74">
        <v>0.1</v>
      </c>
      <c r="U575" s="74">
        <v>0.2</v>
      </c>
      <c r="V575" s="74">
        <v>48.1</v>
      </c>
      <c r="W575" s="74">
        <v>0</v>
      </c>
      <c r="X575" s="74">
        <v>119</v>
      </c>
      <c r="Y575" s="74">
        <v>70</v>
      </c>
      <c r="Z575" s="74">
        <v>5</v>
      </c>
      <c r="AA575" s="74">
        <v>0.7</v>
      </c>
      <c r="AB575" s="74">
        <v>3.85</v>
      </c>
      <c r="AC575" s="74">
        <v>0.08</v>
      </c>
      <c r="AD575" s="74">
        <v>0.28999999999999998</v>
      </c>
      <c r="AE575" s="74">
        <v>0.44</v>
      </c>
      <c r="AF575" s="74">
        <v>2.09</v>
      </c>
      <c r="AG575" s="74">
        <v>1.64</v>
      </c>
      <c r="AH575" s="74">
        <v>0.13</v>
      </c>
      <c r="AI575" s="74">
        <v>0.49</v>
      </c>
      <c r="AJ575" s="74">
        <v>0.1</v>
      </c>
      <c r="AK575" s="74">
        <v>22</v>
      </c>
      <c r="AL575" s="74">
        <v>1.1000000000000001</v>
      </c>
      <c r="AM575" s="74">
        <v>38</v>
      </c>
      <c r="AN575" s="74">
        <v>220</v>
      </c>
      <c r="AO575" s="74">
        <v>110</v>
      </c>
      <c r="AP575" s="74">
        <v>160</v>
      </c>
      <c r="AQ575" s="74">
        <v>43</v>
      </c>
      <c r="AR575" s="74">
        <v>1.4</v>
      </c>
      <c r="AS575" s="74">
        <v>1.1000000000000001</v>
      </c>
      <c r="AT575" s="72"/>
      <c r="AU575" s="72"/>
      <c r="AV575" s="72"/>
    </row>
    <row r="576" spans="1:48" ht="15.6">
      <c r="A576" s="71">
        <v>513</v>
      </c>
      <c r="B576" s="72" t="s">
        <v>972</v>
      </c>
      <c r="C576" s="72" t="s">
        <v>240</v>
      </c>
      <c r="D576" s="72" t="s">
        <v>973</v>
      </c>
      <c r="E576" s="72" t="s">
        <v>974</v>
      </c>
      <c r="F576" s="74">
        <v>132</v>
      </c>
      <c r="G576" s="74">
        <v>561</v>
      </c>
      <c r="H576" s="74">
        <v>0</v>
      </c>
      <c r="I576" s="74">
        <v>0</v>
      </c>
      <c r="J576" s="74">
        <v>0</v>
      </c>
      <c r="K576" s="74">
        <v>0</v>
      </c>
      <c r="L576" s="74">
        <v>0</v>
      </c>
      <c r="M576" s="74">
        <v>0</v>
      </c>
      <c r="N576" s="74">
        <v>32.6</v>
      </c>
      <c r="O576" s="74">
        <v>32.6</v>
      </c>
      <c r="P576" s="74">
        <v>0</v>
      </c>
      <c r="Q576" s="74">
        <v>0</v>
      </c>
      <c r="R576" s="74">
        <v>0</v>
      </c>
      <c r="S576" s="74">
        <v>0.4</v>
      </c>
      <c r="T576" s="74">
        <v>0</v>
      </c>
      <c r="U576" s="74">
        <v>0</v>
      </c>
      <c r="V576" s="74">
        <v>66.900000000000006</v>
      </c>
      <c r="W576" s="74">
        <v>0</v>
      </c>
      <c r="X576" s="74">
        <v>0</v>
      </c>
      <c r="Y576" s="74">
        <v>0</v>
      </c>
      <c r="Z576" s="74">
        <v>0</v>
      </c>
      <c r="AA576" s="74">
        <v>0</v>
      </c>
      <c r="AB576" s="74">
        <v>0</v>
      </c>
      <c r="AC576" s="74">
        <v>0</v>
      </c>
      <c r="AD576" s="74">
        <v>0</v>
      </c>
      <c r="AE576" s="74">
        <v>0</v>
      </c>
      <c r="AF576" s="74">
        <v>0</v>
      </c>
      <c r="AG576" s="74">
        <v>0</v>
      </c>
      <c r="AH576" s="74">
        <v>0</v>
      </c>
      <c r="AI576" s="74">
        <v>0</v>
      </c>
      <c r="AJ576" s="74">
        <v>0</v>
      </c>
      <c r="AK576" s="74">
        <v>0</v>
      </c>
      <c r="AL576" s="74">
        <v>0.1</v>
      </c>
      <c r="AM576" s="74">
        <v>2</v>
      </c>
      <c r="AN576" s="74">
        <v>0</v>
      </c>
      <c r="AO576" s="74">
        <v>3</v>
      </c>
      <c r="AP576" s="74">
        <v>0</v>
      </c>
      <c r="AQ576" s="74">
        <v>0</v>
      </c>
      <c r="AR576" s="74">
        <v>0</v>
      </c>
      <c r="AS576" s="74">
        <v>0.1</v>
      </c>
      <c r="AT576" s="72"/>
      <c r="AU576" s="72"/>
      <c r="AV576" s="72"/>
    </row>
    <row r="577" spans="1:48" ht="15.6">
      <c r="A577" s="71">
        <v>514</v>
      </c>
      <c r="B577" s="72" t="s">
        <v>975</v>
      </c>
      <c r="C577" s="72" t="s">
        <v>355</v>
      </c>
      <c r="D577" s="72" t="s">
        <v>356</v>
      </c>
      <c r="E577" s="72" t="s">
        <v>970</v>
      </c>
      <c r="F577" s="74">
        <v>199</v>
      </c>
      <c r="G577" s="74">
        <v>833</v>
      </c>
      <c r="H577" s="74">
        <v>10.9</v>
      </c>
      <c r="I577" s="74">
        <v>6.1</v>
      </c>
      <c r="J577" s="74">
        <v>2.5</v>
      </c>
      <c r="K577" s="74">
        <v>0.3</v>
      </c>
      <c r="L577" s="74">
        <v>0.3</v>
      </c>
      <c r="M577" s="74">
        <v>0.4</v>
      </c>
      <c r="N577" s="74">
        <v>21.7</v>
      </c>
      <c r="O577" s="74">
        <v>21.7</v>
      </c>
      <c r="P577" s="74">
        <v>2</v>
      </c>
      <c r="Q577" s="74">
        <v>0</v>
      </c>
      <c r="R577" s="74">
        <v>0</v>
      </c>
      <c r="S577" s="74">
        <v>3.6</v>
      </c>
      <c r="T577" s="74">
        <v>0.1</v>
      </c>
      <c r="U577" s="74">
        <v>0</v>
      </c>
      <c r="V577" s="74">
        <v>63.2</v>
      </c>
      <c r="W577" s="74">
        <v>0</v>
      </c>
      <c r="X577" s="74">
        <v>33</v>
      </c>
      <c r="Y577" s="74">
        <v>115</v>
      </c>
      <c r="Z577" s="74">
        <v>195</v>
      </c>
      <c r="AA577" s="74">
        <v>0.1</v>
      </c>
      <c r="AB577" s="74">
        <v>0.2</v>
      </c>
      <c r="AC577" s="74">
        <v>0.04</v>
      </c>
      <c r="AD577" s="74">
        <v>0.21</v>
      </c>
      <c r="AE577" s="74">
        <v>0.1</v>
      </c>
      <c r="AF577" s="74">
        <v>0.9</v>
      </c>
      <c r="AG577" s="74">
        <v>0.8</v>
      </c>
      <c r="AH577" s="74">
        <v>0.08</v>
      </c>
      <c r="AI577" s="74">
        <v>0.4</v>
      </c>
      <c r="AJ577" s="74">
        <v>1</v>
      </c>
      <c r="AK577" s="74">
        <v>5</v>
      </c>
      <c r="AL577" s="74">
        <v>0.63</v>
      </c>
      <c r="AM577" s="74">
        <v>56</v>
      </c>
      <c r="AN577" s="74">
        <v>180</v>
      </c>
      <c r="AO577" s="74">
        <v>140</v>
      </c>
      <c r="AP577" s="74">
        <v>120</v>
      </c>
      <c r="AQ577" s="74">
        <v>14</v>
      </c>
      <c r="AR577" s="74">
        <v>0.1</v>
      </c>
      <c r="AS577" s="74">
        <v>0.4</v>
      </c>
      <c r="AT577" s="72"/>
      <c r="AU577" s="72"/>
      <c r="AV577" s="72"/>
    </row>
    <row r="578" spans="1:48" ht="15.6">
      <c r="A578" s="71">
        <v>515</v>
      </c>
      <c r="B578" s="72" t="s">
        <v>976</v>
      </c>
      <c r="C578" s="72" t="s">
        <v>416</v>
      </c>
      <c r="D578" s="72" t="s">
        <v>572</v>
      </c>
      <c r="E578" s="72" t="s">
        <v>977</v>
      </c>
      <c r="F578" s="74">
        <v>349</v>
      </c>
      <c r="G578" s="74">
        <v>1480</v>
      </c>
      <c r="H578" s="74">
        <v>0.1</v>
      </c>
      <c r="I578" s="74">
        <v>0</v>
      </c>
      <c r="J578" s="74">
        <v>0</v>
      </c>
      <c r="K578" s="74">
        <v>0</v>
      </c>
      <c r="L578" s="74">
        <v>0</v>
      </c>
      <c r="M578" s="74">
        <v>0</v>
      </c>
      <c r="N578" s="74">
        <v>0</v>
      </c>
      <c r="O578" s="74">
        <v>0</v>
      </c>
      <c r="P578" s="74">
        <v>0</v>
      </c>
      <c r="Q578" s="74">
        <v>0</v>
      </c>
      <c r="R578" s="74">
        <v>0</v>
      </c>
      <c r="S578" s="74">
        <v>87</v>
      </c>
      <c r="T578" s="74">
        <v>0.1</v>
      </c>
      <c r="U578" s="74">
        <v>0</v>
      </c>
      <c r="V578" s="74">
        <v>12</v>
      </c>
      <c r="W578" s="74">
        <v>0</v>
      </c>
      <c r="X578" s="74">
        <v>0</v>
      </c>
      <c r="Y578" s="74">
        <v>0</v>
      </c>
      <c r="Z578" s="74">
        <v>0</v>
      </c>
      <c r="AA578" s="74">
        <v>0</v>
      </c>
      <c r="AB578" s="74">
        <v>0</v>
      </c>
      <c r="AC578" s="74">
        <v>0</v>
      </c>
      <c r="AD578" s="74">
        <v>0</v>
      </c>
      <c r="AE578" s="74">
        <v>0</v>
      </c>
      <c r="AF578" s="74">
        <v>0</v>
      </c>
      <c r="AG578" s="74">
        <v>0</v>
      </c>
      <c r="AH578" s="74">
        <v>0</v>
      </c>
      <c r="AI578" s="74">
        <v>0</v>
      </c>
      <c r="AJ578" s="74">
        <v>0</v>
      </c>
      <c r="AK578" s="74">
        <v>0</v>
      </c>
      <c r="AL578" s="74">
        <v>1.3</v>
      </c>
      <c r="AM578" s="74">
        <v>32</v>
      </c>
      <c r="AN578" s="74">
        <v>16</v>
      </c>
      <c r="AO578" s="74">
        <v>11</v>
      </c>
      <c r="AP578" s="74">
        <v>32</v>
      </c>
      <c r="AQ578" s="74">
        <v>11</v>
      </c>
      <c r="AR578" s="74">
        <v>0</v>
      </c>
      <c r="AS578" s="74">
        <v>0.2</v>
      </c>
      <c r="AT578" s="72"/>
      <c r="AU578" s="72"/>
      <c r="AV578" s="72"/>
    </row>
    <row r="579" spans="1:48" ht="15.6">
      <c r="A579" s="71">
        <v>516</v>
      </c>
      <c r="B579" s="72" t="s">
        <v>978</v>
      </c>
      <c r="C579" s="72" t="s">
        <v>240</v>
      </c>
      <c r="D579" s="72" t="s">
        <v>973</v>
      </c>
      <c r="E579" s="72" t="s">
        <v>979</v>
      </c>
      <c r="F579" s="74">
        <v>97</v>
      </c>
      <c r="G579" s="74">
        <v>410</v>
      </c>
      <c r="H579" s="74">
        <v>0</v>
      </c>
      <c r="I579" s="74">
        <v>0</v>
      </c>
      <c r="J579" s="74">
        <v>0</v>
      </c>
      <c r="K579" s="74">
        <v>0</v>
      </c>
      <c r="L579" s="74">
        <v>0</v>
      </c>
      <c r="M579" s="74">
        <v>0</v>
      </c>
      <c r="N579" s="74">
        <v>21.6</v>
      </c>
      <c r="O579" s="74">
        <v>21.6</v>
      </c>
      <c r="P579" s="74">
        <v>0</v>
      </c>
      <c r="Q579" s="74">
        <v>0</v>
      </c>
      <c r="R579" s="74">
        <v>0.4</v>
      </c>
      <c r="S579" s="74">
        <v>2.2000000000000002</v>
      </c>
      <c r="T579" s="74">
        <v>0</v>
      </c>
      <c r="U579" s="74">
        <v>0</v>
      </c>
      <c r="V579" s="74">
        <v>75.400000000000006</v>
      </c>
      <c r="W579" s="74">
        <v>0.2</v>
      </c>
      <c r="X579" s="74">
        <v>0</v>
      </c>
      <c r="Y579" s="74">
        <v>1</v>
      </c>
      <c r="Z579" s="74">
        <v>4</v>
      </c>
      <c r="AA579" s="74">
        <v>0</v>
      </c>
      <c r="AB579" s="74">
        <v>0.02</v>
      </c>
      <c r="AC579" s="74">
        <v>0.01</v>
      </c>
      <c r="AD579" s="74">
        <v>0.01</v>
      </c>
      <c r="AE579" s="74">
        <v>0.08</v>
      </c>
      <c r="AF579" s="74">
        <v>0.08</v>
      </c>
      <c r="AG579" s="74">
        <v>0</v>
      </c>
      <c r="AH579" s="74">
        <v>0.03</v>
      </c>
      <c r="AI579" s="74">
        <v>0</v>
      </c>
      <c r="AJ579" s="74">
        <v>2.9</v>
      </c>
      <c r="AK579" s="74">
        <v>0.4</v>
      </c>
      <c r="AL579" s="74">
        <v>0.23499999999999999</v>
      </c>
      <c r="AM579" s="74">
        <v>2.6</v>
      </c>
      <c r="AN579" s="74">
        <v>46</v>
      </c>
      <c r="AO579" s="74">
        <v>9.5</v>
      </c>
      <c r="AP579" s="74">
        <v>2.8</v>
      </c>
      <c r="AQ579" s="74">
        <v>5</v>
      </c>
      <c r="AR579" s="74">
        <v>0.1</v>
      </c>
      <c r="AS579" s="74">
        <v>0.1</v>
      </c>
      <c r="AT579" s="72"/>
      <c r="AU579" s="72"/>
      <c r="AV579" s="72"/>
    </row>
    <row r="580" spans="1:48" ht="15.6">
      <c r="A580" s="71">
        <v>517</v>
      </c>
      <c r="B580" s="72" t="s">
        <v>980</v>
      </c>
      <c r="C580" s="72" t="s">
        <v>240</v>
      </c>
      <c r="D580" s="72" t="s">
        <v>973</v>
      </c>
      <c r="E580" s="72" t="s">
        <v>979</v>
      </c>
      <c r="F580" s="74">
        <v>84</v>
      </c>
      <c r="G580" s="74">
        <v>355</v>
      </c>
      <c r="H580" s="74">
        <v>0.1</v>
      </c>
      <c r="I580" s="74">
        <v>0</v>
      </c>
      <c r="J580" s="74">
        <v>0</v>
      </c>
      <c r="K580" s="74">
        <v>0.1</v>
      </c>
      <c r="L580" s="74">
        <v>1.7299999999999999E-2</v>
      </c>
      <c r="M580" s="74">
        <v>0</v>
      </c>
      <c r="N580" s="74">
        <v>17.399999999999999</v>
      </c>
      <c r="O580" s="74">
        <v>17.399999999999999</v>
      </c>
      <c r="P580" s="74">
        <v>0</v>
      </c>
      <c r="Q580" s="74">
        <v>0</v>
      </c>
      <c r="R580" s="74">
        <v>0.7</v>
      </c>
      <c r="S580" s="74">
        <v>2.6</v>
      </c>
      <c r="T580" s="74">
        <v>0</v>
      </c>
      <c r="U580" s="74">
        <v>0</v>
      </c>
      <c r="V580" s="74">
        <v>78.099999999999994</v>
      </c>
      <c r="W580" s="74">
        <v>0.4</v>
      </c>
      <c r="X580" s="74">
        <v>0</v>
      </c>
      <c r="Y580" s="74">
        <v>10</v>
      </c>
      <c r="Z580" s="74">
        <v>58</v>
      </c>
      <c r="AA580" s="74">
        <v>0</v>
      </c>
      <c r="AB580" s="74">
        <v>0.13</v>
      </c>
      <c r="AC580" s="74">
        <v>0.05</v>
      </c>
      <c r="AD580" s="74">
        <v>0.02</v>
      </c>
      <c r="AE580" s="74">
        <v>0.32</v>
      </c>
      <c r="AF580" s="74">
        <v>0.38</v>
      </c>
      <c r="AG580" s="74">
        <v>0.06</v>
      </c>
      <c r="AH580" s="74">
        <v>0.05</v>
      </c>
      <c r="AI580" s="74">
        <v>0</v>
      </c>
      <c r="AJ580" s="74">
        <v>30.3</v>
      </c>
      <c r="AK580" s="74">
        <v>17</v>
      </c>
      <c r="AL580" s="74">
        <v>0.314</v>
      </c>
      <c r="AM580" s="74">
        <v>3.8</v>
      </c>
      <c r="AN580" s="74">
        <v>88</v>
      </c>
      <c r="AO580" s="74">
        <v>17</v>
      </c>
      <c r="AP580" s="74">
        <v>10</v>
      </c>
      <c r="AQ580" s="74">
        <v>5.8</v>
      </c>
      <c r="AR580" s="74">
        <v>0.2</v>
      </c>
      <c r="AS580" s="74">
        <v>0.1</v>
      </c>
      <c r="AT580" s="72"/>
      <c r="AU580" s="72"/>
      <c r="AV580" s="72"/>
    </row>
    <row r="581" spans="1:48" ht="15.6">
      <c r="A581" s="71">
        <v>660</v>
      </c>
      <c r="B581" s="72" t="s">
        <v>981</v>
      </c>
      <c r="C581" s="72" t="s">
        <v>207</v>
      </c>
      <c r="D581" s="72" t="s">
        <v>300</v>
      </c>
      <c r="E581" s="72" t="s">
        <v>676</v>
      </c>
      <c r="F581" s="74">
        <v>275</v>
      </c>
      <c r="G581" s="74">
        <v>1170</v>
      </c>
      <c r="H581" s="74">
        <v>0</v>
      </c>
      <c r="I581" s="74">
        <v>0</v>
      </c>
      <c r="J581" s="74">
        <v>0</v>
      </c>
      <c r="K581" s="74">
        <v>0</v>
      </c>
      <c r="L581" s="74">
        <v>0</v>
      </c>
      <c r="M581" s="74">
        <v>0</v>
      </c>
      <c r="N581" s="74">
        <v>68</v>
      </c>
      <c r="O581" s="74">
        <v>68</v>
      </c>
      <c r="P581" s="74">
        <v>0</v>
      </c>
      <c r="Q581" s="74">
        <v>0</v>
      </c>
      <c r="R581" s="74">
        <v>0.7</v>
      </c>
      <c r="S581" s="74">
        <v>0.3</v>
      </c>
      <c r="T581" s="74">
        <v>0</v>
      </c>
      <c r="U581" s="74">
        <v>0</v>
      </c>
      <c r="V581" s="74">
        <v>30.7</v>
      </c>
      <c r="W581" s="74">
        <v>0</v>
      </c>
      <c r="X581" s="74">
        <v>0</v>
      </c>
      <c r="Y581" s="74">
        <v>8</v>
      </c>
      <c r="Z581" s="74">
        <v>50</v>
      </c>
      <c r="AA581" s="74">
        <v>0</v>
      </c>
      <c r="AB581" s="74">
        <v>0</v>
      </c>
      <c r="AC581" s="74">
        <v>0</v>
      </c>
      <c r="AD581" s="74">
        <v>0</v>
      </c>
      <c r="AE581" s="74">
        <v>0</v>
      </c>
      <c r="AF581" s="74">
        <v>0</v>
      </c>
      <c r="AG581" s="74">
        <v>0</v>
      </c>
      <c r="AH581" s="74">
        <v>0</v>
      </c>
      <c r="AI581" s="74">
        <v>0</v>
      </c>
      <c r="AJ581" s="74">
        <v>3</v>
      </c>
      <c r="AK581" s="74">
        <v>5</v>
      </c>
      <c r="AL581" s="74">
        <v>0.3</v>
      </c>
      <c r="AM581" s="74">
        <v>18</v>
      </c>
      <c r="AN581" s="74">
        <v>44</v>
      </c>
      <c r="AO581" s="74">
        <v>35</v>
      </c>
      <c r="AP581" s="74">
        <v>10</v>
      </c>
      <c r="AQ581" s="74">
        <v>4</v>
      </c>
      <c r="AR581" s="74">
        <v>0.7</v>
      </c>
      <c r="AS581" s="74">
        <v>0.1</v>
      </c>
      <c r="AT581" s="72"/>
      <c r="AU581" s="72"/>
      <c r="AV581" s="72"/>
    </row>
    <row r="582" spans="1:48" ht="15.6">
      <c r="A582" s="71">
        <v>84</v>
      </c>
      <c r="B582" s="72" t="s">
        <v>982</v>
      </c>
      <c r="C582" s="72" t="s">
        <v>647</v>
      </c>
      <c r="D582" s="72" t="s">
        <v>648</v>
      </c>
      <c r="E582" s="72" t="s">
        <v>649</v>
      </c>
      <c r="F582" s="74">
        <v>342</v>
      </c>
      <c r="G582" s="74">
        <v>1420</v>
      </c>
      <c r="H582" s="74">
        <v>30.9</v>
      </c>
      <c r="I582" s="74">
        <v>8.3000000000000007</v>
      </c>
      <c r="J582" s="74">
        <v>11.7</v>
      </c>
      <c r="K582" s="74">
        <v>4.5999999999999996</v>
      </c>
      <c r="L582" s="74">
        <v>3.9</v>
      </c>
      <c r="M582" s="74">
        <v>0.1</v>
      </c>
      <c r="N582" s="74">
        <v>0</v>
      </c>
      <c r="O582" s="74">
        <v>0</v>
      </c>
      <c r="P582" s="74">
        <v>0</v>
      </c>
      <c r="Q582" s="74">
        <v>0</v>
      </c>
      <c r="R582" s="74">
        <v>0</v>
      </c>
      <c r="S582" s="74">
        <v>16</v>
      </c>
      <c r="T582" s="74">
        <v>0.1</v>
      </c>
      <c r="U582" s="74">
        <v>0</v>
      </c>
      <c r="V582" s="74">
        <v>51</v>
      </c>
      <c r="W582" s="74">
        <v>0</v>
      </c>
      <c r="X582" s="74">
        <v>1280</v>
      </c>
      <c r="Y582" s="74">
        <v>500</v>
      </c>
      <c r="Z582" s="74">
        <v>0</v>
      </c>
      <c r="AA582" s="74">
        <v>4.9000000000000004</v>
      </c>
      <c r="AB582" s="74">
        <v>4.5999999999999996</v>
      </c>
      <c r="AC582" s="74">
        <v>0.24</v>
      </c>
      <c r="AD582" s="74">
        <v>0.65</v>
      </c>
      <c r="AE582" s="74">
        <v>0.01</v>
      </c>
      <c r="AF582" s="74">
        <v>4.7</v>
      </c>
      <c r="AG582" s="74">
        <v>4.7</v>
      </c>
      <c r="AH582" s="74">
        <v>0.8</v>
      </c>
      <c r="AI582" s="74">
        <v>2.8</v>
      </c>
      <c r="AJ582" s="74">
        <v>0</v>
      </c>
      <c r="AK582" s="74">
        <v>130</v>
      </c>
      <c r="AL582" s="74">
        <v>1.7</v>
      </c>
      <c r="AM582" s="74">
        <v>48</v>
      </c>
      <c r="AN582" s="74">
        <v>90</v>
      </c>
      <c r="AO582" s="74">
        <v>130</v>
      </c>
      <c r="AP582" s="74">
        <v>480</v>
      </c>
      <c r="AQ582" s="74">
        <v>11</v>
      </c>
      <c r="AR582" s="74">
        <v>5.5</v>
      </c>
      <c r="AS582" s="74">
        <v>3</v>
      </c>
      <c r="AT582" s="72"/>
      <c r="AU582" s="72"/>
      <c r="AV582" s="72"/>
    </row>
    <row r="583" spans="1:48" ht="15.6">
      <c r="A583" s="71">
        <v>1900000056</v>
      </c>
      <c r="B583" s="72" t="s">
        <v>983</v>
      </c>
      <c r="C583" s="72" t="s">
        <v>647</v>
      </c>
      <c r="D583" s="72" t="s">
        <v>648</v>
      </c>
      <c r="E583" s="72" t="s">
        <v>649</v>
      </c>
      <c r="F583" s="74">
        <v>294</v>
      </c>
      <c r="G583" s="74">
        <v>1220</v>
      </c>
      <c r="H583" s="74">
        <v>25.2</v>
      </c>
      <c r="I583" s="74">
        <v>7.9</v>
      </c>
      <c r="J583" s="74">
        <v>9.8000000000000007</v>
      </c>
      <c r="K583" s="74">
        <v>4.2</v>
      </c>
      <c r="L583" s="74">
        <v>3.98</v>
      </c>
      <c r="M583" s="74">
        <v>0.1</v>
      </c>
      <c r="N583" s="74">
        <v>1.3</v>
      </c>
      <c r="O583" s="74">
        <v>0.2</v>
      </c>
      <c r="P583" s="74">
        <v>0</v>
      </c>
      <c r="Q583" s="74">
        <v>0</v>
      </c>
      <c r="R583" s="74">
        <v>0</v>
      </c>
      <c r="S583" s="74">
        <v>15.3</v>
      </c>
      <c r="T583" s="74">
        <v>0.2</v>
      </c>
      <c r="U583" s="74">
        <v>0</v>
      </c>
      <c r="V583" s="74">
        <v>56.8</v>
      </c>
      <c r="W583" s="74">
        <v>0</v>
      </c>
      <c r="X583" s="74">
        <v>991</v>
      </c>
      <c r="Y583" s="74">
        <v>395</v>
      </c>
      <c r="Z583" s="74">
        <v>10</v>
      </c>
      <c r="AA583" s="74">
        <v>5.2</v>
      </c>
      <c r="AB583" s="74">
        <v>2.2400000000000002</v>
      </c>
      <c r="AC583" s="74">
        <v>0.22</v>
      </c>
      <c r="AD583" s="74">
        <v>0.56000000000000005</v>
      </c>
      <c r="AE583" s="74">
        <v>0.03</v>
      </c>
      <c r="AF583" s="74">
        <v>3.75</v>
      </c>
      <c r="AG583" s="74">
        <v>3.72</v>
      </c>
      <c r="AH583" s="74">
        <v>0.44</v>
      </c>
      <c r="AI583" s="74">
        <v>1.64</v>
      </c>
      <c r="AJ583" s="74">
        <v>0</v>
      </c>
      <c r="AK583" s="74">
        <v>151</v>
      </c>
      <c r="AL583" s="74">
        <v>1.37</v>
      </c>
      <c r="AM583" s="74">
        <v>71</v>
      </c>
      <c r="AN583" s="74">
        <v>120</v>
      </c>
      <c r="AO583" s="74">
        <v>130</v>
      </c>
      <c r="AP583" s="74">
        <v>420</v>
      </c>
      <c r="AQ583" s="74">
        <v>11</v>
      </c>
      <c r="AR583" s="74">
        <v>3.7</v>
      </c>
      <c r="AS583" s="74">
        <v>3.2</v>
      </c>
      <c r="AT583" s="72">
        <v>56</v>
      </c>
      <c r="AU583" s="72"/>
      <c r="AV583" s="72"/>
    </row>
    <row r="584" spans="1:48" ht="15.6">
      <c r="A584" s="71">
        <v>1204</v>
      </c>
      <c r="B584" s="72" t="s">
        <v>984</v>
      </c>
      <c r="C584" s="72" t="s">
        <v>223</v>
      </c>
      <c r="D584" s="72" t="s">
        <v>224</v>
      </c>
      <c r="E584" s="72" t="s">
        <v>227</v>
      </c>
      <c r="F584" s="74">
        <v>82</v>
      </c>
      <c r="G584" s="74">
        <v>345</v>
      </c>
      <c r="H584" s="74">
        <v>0.8</v>
      </c>
      <c r="I584" s="74">
        <v>0.2</v>
      </c>
      <c r="J584" s="74">
        <v>0.2</v>
      </c>
      <c r="K584" s="74">
        <v>0.2</v>
      </c>
      <c r="L584" s="74">
        <v>0.14299999999999999</v>
      </c>
      <c r="M584" s="74">
        <v>0</v>
      </c>
      <c r="N584" s="74">
        <v>15.8</v>
      </c>
      <c r="O584" s="74">
        <v>15.8</v>
      </c>
      <c r="P584" s="74">
        <v>0</v>
      </c>
      <c r="Q584" s="74">
        <v>0</v>
      </c>
      <c r="R584" s="74">
        <v>2</v>
      </c>
      <c r="S584" s="74">
        <v>1.8</v>
      </c>
      <c r="T584" s="74">
        <v>0</v>
      </c>
      <c r="U584" s="74">
        <v>0</v>
      </c>
      <c r="V584" s="74">
        <v>78.900000000000006</v>
      </c>
      <c r="W584" s="74">
        <v>0</v>
      </c>
      <c r="X584" s="74">
        <v>0</v>
      </c>
      <c r="Y584" s="74">
        <v>0</v>
      </c>
      <c r="Z584" s="74">
        <v>0</v>
      </c>
      <c r="AA584" s="74">
        <v>0</v>
      </c>
      <c r="AB584" s="74">
        <v>0.5</v>
      </c>
      <c r="AC584" s="74">
        <v>0.03</v>
      </c>
      <c r="AD584" s="74">
        <v>0.03</v>
      </c>
      <c r="AE584" s="74">
        <v>0.75</v>
      </c>
      <c r="AF584" s="74">
        <v>0.95</v>
      </c>
      <c r="AG584" s="74">
        <v>0.2</v>
      </c>
      <c r="AH584" s="74">
        <v>0.16</v>
      </c>
      <c r="AI584" s="74">
        <v>0</v>
      </c>
      <c r="AJ584" s="74">
        <v>5</v>
      </c>
      <c r="AK584" s="74">
        <v>11</v>
      </c>
      <c r="AL584" s="74">
        <v>0.8</v>
      </c>
      <c r="AM584" s="74">
        <v>13</v>
      </c>
      <c r="AN584" s="74">
        <v>420</v>
      </c>
      <c r="AO584" s="74">
        <v>16</v>
      </c>
      <c r="AP584" s="74">
        <v>34</v>
      </c>
      <c r="AQ584" s="74">
        <v>43</v>
      </c>
      <c r="AR584" s="74">
        <v>0.6</v>
      </c>
      <c r="AS584" s="74">
        <v>0.3</v>
      </c>
      <c r="AT584" s="72"/>
      <c r="AU584" s="72"/>
      <c r="AV584" s="72"/>
    </row>
    <row r="585" spans="1:48" ht="15.6">
      <c r="A585" s="71">
        <v>1900000076</v>
      </c>
      <c r="B585" s="72" t="s">
        <v>985</v>
      </c>
      <c r="C585" s="72" t="s">
        <v>325</v>
      </c>
      <c r="D585" s="72" t="s">
        <v>326</v>
      </c>
      <c r="E585" s="72" t="s">
        <v>986</v>
      </c>
      <c r="F585" s="74">
        <v>391</v>
      </c>
      <c r="G585" s="74">
        <v>1640</v>
      </c>
      <c r="H585" s="74">
        <v>9.6</v>
      </c>
      <c r="I585" s="74">
        <v>1.4</v>
      </c>
      <c r="J585" s="74">
        <v>1.1000000000000001</v>
      </c>
      <c r="K585" s="74">
        <v>4.3</v>
      </c>
      <c r="L585" s="74">
        <v>4</v>
      </c>
      <c r="M585" s="74">
        <v>0</v>
      </c>
      <c r="N585" s="74">
        <v>41.8</v>
      </c>
      <c r="O585" s="74">
        <v>15.7</v>
      </c>
      <c r="P585" s="74">
        <v>0</v>
      </c>
      <c r="Q585" s="74">
        <v>26.1</v>
      </c>
      <c r="R585" s="74">
        <v>12.3</v>
      </c>
      <c r="S585" s="74">
        <v>28.1</v>
      </c>
      <c r="T585" s="74">
        <v>0</v>
      </c>
      <c r="U585" s="74">
        <v>0</v>
      </c>
      <c r="V585" s="74">
        <v>6.7</v>
      </c>
      <c r="W585" s="74">
        <v>0</v>
      </c>
      <c r="X585" s="74">
        <v>0</v>
      </c>
      <c r="Y585" s="74">
        <v>0</v>
      </c>
      <c r="Z585" s="74">
        <v>0</v>
      </c>
      <c r="AA585" s="74">
        <v>0</v>
      </c>
      <c r="AB585" s="74">
        <v>11</v>
      </c>
      <c r="AC585" s="74">
        <v>1.45</v>
      </c>
      <c r="AD585" s="74">
        <v>0.61</v>
      </c>
      <c r="AE585" s="74">
        <v>5.8</v>
      </c>
      <c r="AF585" s="74">
        <v>11.47</v>
      </c>
      <c r="AG585" s="74">
        <v>5.67</v>
      </c>
      <c r="AH585" s="74">
        <v>1.42</v>
      </c>
      <c r="AI585" s="74">
        <v>0</v>
      </c>
      <c r="AJ585" s="74">
        <v>0</v>
      </c>
      <c r="AK585" s="74">
        <v>190</v>
      </c>
      <c r="AL585" s="74">
        <v>4.4000000000000004</v>
      </c>
      <c r="AM585" s="74">
        <v>5.5</v>
      </c>
      <c r="AN585" s="74">
        <v>1050</v>
      </c>
      <c r="AO585" s="74">
        <v>41</v>
      </c>
      <c r="AP585" s="74">
        <v>1000</v>
      </c>
      <c r="AQ585" s="74">
        <v>260</v>
      </c>
      <c r="AR585" s="74">
        <v>5</v>
      </c>
      <c r="AS585" s="74">
        <v>18</v>
      </c>
      <c r="AT585" s="72">
        <v>3</v>
      </c>
      <c r="AU585" s="72">
        <v>0.3</v>
      </c>
      <c r="AV585" s="72"/>
    </row>
    <row r="586" spans="1:48" ht="15.6">
      <c r="A586" s="71">
        <v>731</v>
      </c>
      <c r="B586" s="72" t="s">
        <v>987</v>
      </c>
      <c r="C586" s="72" t="s">
        <v>256</v>
      </c>
      <c r="D586" s="72" t="s">
        <v>257</v>
      </c>
      <c r="E586" s="72" t="s">
        <v>258</v>
      </c>
      <c r="F586" s="74">
        <v>222</v>
      </c>
      <c r="G586" s="74">
        <v>919</v>
      </c>
      <c r="H586" s="74">
        <v>0</v>
      </c>
      <c r="I586" s="74">
        <v>0</v>
      </c>
      <c r="J586" s="74">
        <v>0</v>
      </c>
      <c r="K586" s="74">
        <v>0</v>
      </c>
      <c r="L586" s="74">
        <v>0</v>
      </c>
      <c r="M586" s="74">
        <v>0</v>
      </c>
      <c r="N586" s="74">
        <v>0</v>
      </c>
      <c r="O586" s="74">
        <v>0</v>
      </c>
      <c r="P586" s="74">
        <v>0</v>
      </c>
      <c r="Q586" s="74">
        <v>0</v>
      </c>
      <c r="R586" s="74">
        <v>0</v>
      </c>
      <c r="S586" s="74">
        <v>0</v>
      </c>
      <c r="T586" s="74">
        <v>0</v>
      </c>
      <c r="U586" s="74">
        <v>31.7</v>
      </c>
      <c r="V586" s="74">
        <v>68.3</v>
      </c>
      <c r="W586" s="74">
        <v>0</v>
      </c>
      <c r="X586" s="74">
        <v>0</v>
      </c>
      <c r="Y586" s="74">
        <v>0</v>
      </c>
      <c r="Z586" s="74">
        <v>0</v>
      </c>
      <c r="AA586" s="74">
        <v>0</v>
      </c>
      <c r="AB586" s="74">
        <v>0</v>
      </c>
      <c r="AC586" s="74">
        <v>0</v>
      </c>
      <c r="AD586" s="74">
        <v>0</v>
      </c>
      <c r="AE586" s="74">
        <v>0</v>
      </c>
      <c r="AF586" s="74">
        <v>0</v>
      </c>
      <c r="AG586" s="74">
        <v>0</v>
      </c>
      <c r="AH586" s="74">
        <v>0</v>
      </c>
      <c r="AI586" s="74">
        <v>0</v>
      </c>
      <c r="AJ586" s="74">
        <v>0</v>
      </c>
      <c r="AK586" s="74">
        <v>0</v>
      </c>
      <c r="AL586" s="74">
        <v>0</v>
      </c>
      <c r="AM586" s="74">
        <v>0</v>
      </c>
      <c r="AN586" s="74">
        <v>0</v>
      </c>
      <c r="AO586" s="74">
        <v>0</v>
      </c>
      <c r="AP586" s="74">
        <v>0</v>
      </c>
      <c r="AQ586" s="74">
        <v>0</v>
      </c>
      <c r="AR586" s="74">
        <v>0</v>
      </c>
      <c r="AS586" s="74">
        <v>0</v>
      </c>
      <c r="AT586" s="72"/>
      <c r="AU586" s="72"/>
      <c r="AV586" s="72"/>
    </row>
    <row r="587" spans="1:48" ht="15.6">
      <c r="A587" s="71">
        <v>655</v>
      </c>
      <c r="B587" s="72" t="s">
        <v>988</v>
      </c>
      <c r="C587" s="72" t="s">
        <v>207</v>
      </c>
      <c r="D587" s="72" t="s">
        <v>208</v>
      </c>
      <c r="E587" s="72" t="s">
        <v>296</v>
      </c>
      <c r="F587" s="74">
        <v>57</v>
      </c>
      <c r="G587" s="74">
        <v>240</v>
      </c>
      <c r="H587" s="74">
        <v>0.3</v>
      </c>
      <c r="I587" s="74">
        <v>0.1</v>
      </c>
      <c r="J587" s="74">
        <v>0.1</v>
      </c>
      <c r="K587" s="74">
        <v>0.1</v>
      </c>
      <c r="L587" s="74">
        <v>0</v>
      </c>
      <c r="M587" s="74">
        <v>0</v>
      </c>
      <c r="N587" s="74">
        <v>11.5</v>
      </c>
      <c r="O587" s="74">
        <v>11.5</v>
      </c>
      <c r="P587" s="74">
        <v>0</v>
      </c>
      <c r="Q587" s="74">
        <v>0</v>
      </c>
      <c r="R587" s="74">
        <v>1.6</v>
      </c>
      <c r="S587" s="74">
        <v>0.9</v>
      </c>
      <c r="T587" s="74">
        <v>0</v>
      </c>
      <c r="U587" s="74">
        <v>0</v>
      </c>
      <c r="V587" s="74">
        <v>85.2</v>
      </c>
      <c r="W587" s="74">
        <v>0.4</v>
      </c>
      <c r="X587" s="74">
        <v>0</v>
      </c>
      <c r="Y587" s="74">
        <v>20</v>
      </c>
      <c r="Z587" s="74">
        <v>123</v>
      </c>
      <c r="AA587" s="74">
        <v>0</v>
      </c>
      <c r="AB587" s="74">
        <v>0.13</v>
      </c>
      <c r="AC587" s="74">
        <v>0.04</v>
      </c>
      <c r="AD587" s="74">
        <v>0.05</v>
      </c>
      <c r="AE587" s="74">
        <v>0.4</v>
      </c>
      <c r="AF587" s="74">
        <v>0.5</v>
      </c>
      <c r="AG587" s="74">
        <v>0.1</v>
      </c>
      <c r="AH587" s="74">
        <v>0.05</v>
      </c>
      <c r="AI587" s="74">
        <v>0</v>
      </c>
      <c r="AJ587" s="74">
        <v>10</v>
      </c>
      <c r="AK587" s="74">
        <v>9</v>
      </c>
      <c r="AL587" s="74">
        <v>0.55000000000000004</v>
      </c>
      <c r="AM587" s="74">
        <v>3</v>
      </c>
      <c r="AN587" s="74">
        <v>200</v>
      </c>
      <c r="AO587" s="74">
        <v>15</v>
      </c>
      <c r="AP587" s="74">
        <v>17</v>
      </c>
      <c r="AQ587" s="74">
        <v>10</v>
      </c>
      <c r="AR587" s="74">
        <v>0.4</v>
      </c>
      <c r="AS587" s="74">
        <v>0.1</v>
      </c>
      <c r="AT587" s="72"/>
      <c r="AU587" s="72"/>
      <c r="AV587" s="72"/>
    </row>
    <row r="588" spans="1:48" ht="15.6">
      <c r="A588" s="71">
        <v>1900000095</v>
      </c>
      <c r="B588" s="72" t="s">
        <v>989</v>
      </c>
      <c r="C588" s="72" t="s">
        <v>207</v>
      </c>
      <c r="D588" s="72" t="s">
        <v>208</v>
      </c>
      <c r="E588" s="72" t="s">
        <v>209</v>
      </c>
      <c r="F588" s="74">
        <v>41</v>
      </c>
      <c r="G588" s="74">
        <v>169</v>
      </c>
      <c r="H588" s="74">
        <v>0.5</v>
      </c>
      <c r="I588" s="74">
        <v>0</v>
      </c>
      <c r="J588" s="74">
        <v>0.1</v>
      </c>
      <c r="K588" s="74">
        <v>0.1</v>
      </c>
      <c r="L588" s="74">
        <v>0.1</v>
      </c>
      <c r="M588" s="74">
        <v>0</v>
      </c>
      <c r="N588" s="74">
        <v>5</v>
      </c>
      <c r="O588" s="74">
        <v>4.9000000000000004</v>
      </c>
      <c r="P588" s="74">
        <v>0</v>
      </c>
      <c r="Q588" s="74">
        <v>0.1</v>
      </c>
      <c r="R588" s="74">
        <v>5.3</v>
      </c>
      <c r="S588" s="74">
        <v>0.8</v>
      </c>
      <c r="T588" s="74">
        <v>0</v>
      </c>
      <c r="U588" s="74">
        <v>0</v>
      </c>
      <c r="V588" s="74">
        <v>84.7</v>
      </c>
      <c r="W588" s="74">
        <v>0.8</v>
      </c>
      <c r="X588" s="74">
        <v>0</v>
      </c>
      <c r="Y588" s="74">
        <v>73</v>
      </c>
      <c r="Z588" s="74">
        <v>435</v>
      </c>
      <c r="AA588" s="74">
        <v>0</v>
      </c>
      <c r="AB588" s="74">
        <v>0.55000000000000004</v>
      </c>
      <c r="AC588" s="74">
        <v>0.04</v>
      </c>
      <c r="AD588" s="74">
        <v>0.04</v>
      </c>
      <c r="AE588" s="74">
        <v>1</v>
      </c>
      <c r="AF588" s="74">
        <v>1.1000000000000001</v>
      </c>
      <c r="AG588" s="74">
        <v>0.1</v>
      </c>
      <c r="AH588" s="74">
        <v>0.14000000000000001</v>
      </c>
      <c r="AI588" s="74">
        <v>0</v>
      </c>
      <c r="AJ588" s="74">
        <v>230</v>
      </c>
      <c r="AK588" s="74">
        <v>40.799999999999997</v>
      </c>
      <c r="AL588" s="74">
        <v>0.28999999999999998</v>
      </c>
      <c r="AM588" s="74">
        <v>5</v>
      </c>
      <c r="AN588" s="74">
        <v>230</v>
      </c>
      <c r="AO588" s="74">
        <v>13</v>
      </c>
      <c r="AP588" s="74">
        <v>25</v>
      </c>
      <c r="AQ588" s="74">
        <v>12</v>
      </c>
      <c r="AR588" s="74">
        <v>0.4</v>
      </c>
      <c r="AS588" s="74">
        <v>0.2</v>
      </c>
      <c r="AT588" s="72"/>
      <c r="AU588" s="72"/>
      <c r="AV588" s="72"/>
    </row>
    <row r="589" spans="1:48" ht="15.6">
      <c r="A589" s="71">
        <v>840</v>
      </c>
      <c r="B589" s="72" t="s">
        <v>990</v>
      </c>
      <c r="C589" s="72" t="s">
        <v>232</v>
      </c>
      <c r="D589" s="72" t="s">
        <v>233</v>
      </c>
      <c r="E589" s="72" t="s">
        <v>234</v>
      </c>
      <c r="F589" s="74">
        <v>117</v>
      </c>
      <c r="G589" s="74">
        <v>490</v>
      </c>
      <c r="H589" s="74">
        <v>5.0999999999999996</v>
      </c>
      <c r="I589" s="74">
        <v>0.9</v>
      </c>
      <c r="J589" s="74">
        <v>1.9</v>
      </c>
      <c r="K589" s="74">
        <v>1.9</v>
      </c>
      <c r="L589" s="74">
        <v>1.26</v>
      </c>
      <c r="M589" s="74">
        <v>0</v>
      </c>
      <c r="N589" s="74">
        <v>1.5</v>
      </c>
      <c r="O589" s="74">
        <v>1.3</v>
      </c>
      <c r="P589" s="74">
        <v>0.2</v>
      </c>
      <c r="Q589" s="74">
        <v>0</v>
      </c>
      <c r="R589" s="74">
        <v>0.5</v>
      </c>
      <c r="S589" s="74">
        <v>14.8</v>
      </c>
      <c r="T589" s="74">
        <v>0.9</v>
      </c>
      <c r="U589" s="74">
        <v>0.7</v>
      </c>
      <c r="V589" s="74">
        <v>75.099999999999994</v>
      </c>
      <c r="W589" s="74">
        <v>0</v>
      </c>
      <c r="X589" s="74">
        <v>28</v>
      </c>
      <c r="Y589" s="74">
        <v>33</v>
      </c>
      <c r="Z589" s="74">
        <v>110</v>
      </c>
      <c r="AA589" s="74">
        <v>10</v>
      </c>
      <c r="AB589" s="74">
        <v>2.09</v>
      </c>
      <c r="AC589" s="74">
        <v>0.06</v>
      </c>
      <c r="AD589" s="74">
        <v>0.05</v>
      </c>
      <c r="AE589" s="74">
        <v>1.9</v>
      </c>
      <c r="AF589" s="74">
        <v>4.9800000000000004</v>
      </c>
      <c r="AG589" s="74">
        <v>2.73</v>
      </c>
      <c r="AH589" s="74">
        <v>0.35</v>
      </c>
      <c r="AI589" s="74">
        <v>0.69</v>
      </c>
      <c r="AJ589" s="74">
        <v>4.5</v>
      </c>
      <c r="AK589" s="74">
        <v>14</v>
      </c>
      <c r="AL589" s="74">
        <v>2.15</v>
      </c>
      <c r="AM589" s="74">
        <v>360</v>
      </c>
      <c r="AN589" s="74">
        <v>350</v>
      </c>
      <c r="AO589" s="74">
        <v>15</v>
      </c>
      <c r="AP589" s="74">
        <v>190</v>
      </c>
      <c r="AQ589" s="74">
        <v>30</v>
      </c>
      <c r="AR589" s="74">
        <v>0.6</v>
      </c>
      <c r="AS589" s="74">
        <v>0.6</v>
      </c>
      <c r="AT589" s="72"/>
      <c r="AU589" s="72"/>
      <c r="AV589" s="72"/>
    </row>
    <row r="590" spans="1:48" ht="15.6">
      <c r="A590" s="71">
        <v>838</v>
      </c>
      <c r="B590" s="72" t="s">
        <v>991</v>
      </c>
      <c r="C590" s="72" t="s">
        <v>218</v>
      </c>
      <c r="D590" s="72" t="s">
        <v>219</v>
      </c>
      <c r="E590" s="72" t="s">
        <v>220</v>
      </c>
      <c r="F590" s="74">
        <v>108</v>
      </c>
      <c r="G590" s="74">
        <v>456</v>
      </c>
      <c r="H590" s="74">
        <v>3.5</v>
      </c>
      <c r="I590" s="74">
        <v>0.9</v>
      </c>
      <c r="J590" s="74">
        <v>1</v>
      </c>
      <c r="K590" s="74">
        <v>1</v>
      </c>
      <c r="L590" s="74">
        <v>0</v>
      </c>
      <c r="M590" s="74">
        <v>0</v>
      </c>
      <c r="N590" s="74">
        <v>0</v>
      </c>
      <c r="O590" s="74">
        <v>0</v>
      </c>
      <c r="P590" s="74">
        <v>0</v>
      </c>
      <c r="Q590" s="74">
        <v>0</v>
      </c>
      <c r="R590" s="74">
        <v>0</v>
      </c>
      <c r="S590" s="74">
        <v>19.2</v>
      </c>
      <c r="T590" s="74">
        <v>0.9</v>
      </c>
      <c r="U590" s="74">
        <v>0</v>
      </c>
      <c r="V590" s="74">
        <v>74.8</v>
      </c>
      <c r="W590" s="74">
        <v>0</v>
      </c>
      <c r="X590" s="74">
        <v>36</v>
      </c>
      <c r="Y590" s="74">
        <v>19</v>
      </c>
      <c r="Z590" s="74">
        <v>0</v>
      </c>
      <c r="AA590" s="74">
        <v>15</v>
      </c>
      <c r="AB590" s="74">
        <v>0.8</v>
      </c>
      <c r="AC590" s="74">
        <v>0.04</v>
      </c>
      <c r="AD590" s="74">
        <v>0.05</v>
      </c>
      <c r="AE590" s="74">
        <v>2.5</v>
      </c>
      <c r="AF590" s="74">
        <v>6.1</v>
      </c>
      <c r="AG590" s="74">
        <v>3.6</v>
      </c>
      <c r="AH590" s="74">
        <v>0.31</v>
      </c>
      <c r="AI590" s="74">
        <v>0.87</v>
      </c>
      <c r="AJ590" s="74">
        <v>0</v>
      </c>
      <c r="AK590" s="74">
        <v>15</v>
      </c>
      <c r="AL590" s="74">
        <v>2.2999999999999998</v>
      </c>
      <c r="AM590" s="74">
        <v>360</v>
      </c>
      <c r="AN590" s="74">
        <v>340</v>
      </c>
      <c r="AO590" s="74">
        <v>6</v>
      </c>
      <c r="AP590" s="74">
        <v>250</v>
      </c>
      <c r="AQ590" s="74">
        <v>41</v>
      </c>
      <c r="AR590" s="74">
        <v>0.4</v>
      </c>
      <c r="AS590" s="74">
        <v>0.8</v>
      </c>
      <c r="AT590" s="72"/>
      <c r="AU590" s="72">
        <v>130</v>
      </c>
      <c r="AV590" s="72"/>
    </row>
    <row r="591" spans="1:48" ht="15.6">
      <c r="A591" s="71">
        <v>837</v>
      </c>
      <c r="B591" s="72" t="s">
        <v>992</v>
      </c>
      <c r="C591" s="72" t="s">
        <v>218</v>
      </c>
      <c r="D591" s="72" t="s">
        <v>219</v>
      </c>
      <c r="E591" s="72" t="s">
        <v>220</v>
      </c>
      <c r="F591" s="74">
        <v>100</v>
      </c>
      <c r="G591" s="74">
        <v>420</v>
      </c>
      <c r="H591" s="74">
        <v>2.7</v>
      </c>
      <c r="I591" s="74">
        <v>0.7</v>
      </c>
      <c r="J591" s="74">
        <v>0.8</v>
      </c>
      <c r="K591" s="74">
        <v>0.8</v>
      </c>
      <c r="L591" s="74">
        <v>0</v>
      </c>
      <c r="M591" s="74">
        <v>0</v>
      </c>
      <c r="N591" s="74">
        <v>0</v>
      </c>
      <c r="O591" s="74">
        <v>0</v>
      </c>
      <c r="P591" s="74">
        <v>0</v>
      </c>
      <c r="Q591" s="74">
        <v>0</v>
      </c>
      <c r="R591" s="74">
        <v>0</v>
      </c>
      <c r="S591" s="74">
        <v>18.8</v>
      </c>
      <c r="T591" s="74">
        <v>0.3</v>
      </c>
      <c r="U591" s="74">
        <v>0</v>
      </c>
      <c r="V591" s="74">
        <v>76.8</v>
      </c>
      <c r="W591" s="74">
        <v>0</v>
      </c>
      <c r="X591" s="74">
        <v>36</v>
      </c>
      <c r="Y591" s="74">
        <v>19</v>
      </c>
      <c r="Z591" s="74">
        <v>0</v>
      </c>
      <c r="AA591" s="74">
        <v>15</v>
      </c>
      <c r="AB591" s="74">
        <v>0.7</v>
      </c>
      <c r="AC591" s="74">
        <v>0.05</v>
      </c>
      <c r="AD591" s="74">
        <v>7.0000000000000007E-2</v>
      </c>
      <c r="AE591" s="74">
        <v>2.6</v>
      </c>
      <c r="AF591" s="74">
        <v>6.1</v>
      </c>
      <c r="AG591" s="74">
        <v>3.5</v>
      </c>
      <c r="AH591" s="74">
        <v>0.41</v>
      </c>
      <c r="AI591" s="74">
        <v>1</v>
      </c>
      <c r="AJ591" s="74">
        <v>0</v>
      </c>
      <c r="AK591" s="74">
        <v>15</v>
      </c>
      <c r="AL591" s="74">
        <v>1.5</v>
      </c>
      <c r="AM591" s="74">
        <v>100</v>
      </c>
      <c r="AN591" s="74">
        <v>370</v>
      </c>
      <c r="AO591" s="74">
        <v>7</v>
      </c>
      <c r="AP591" s="74">
        <v>260</v>
      </c>
      <c r="AQ591" s="74">
        <v>32</v>
      </c>
      <c r="AR591" s="74">
        <v>0.4</v>
      </c>
      <c r="AS591" s="74">
        <v>0.7</v>
      </c>
      <c r="AT591" s="72"/>
      <c r="AU591" s="72"/>
      <c r="AV591" s="72"/>
    </row>
    <row r="592" spans="1:48" ht="15.6">
      <c r="A592" s="71">
        <v>839</v>
      </c>
      <c r="B592" s="72" t="s">
        <v>993</v>
      </c>
      <c r="C592" s="72" t="s">
        <v>218</v>
      </c>
      <c r="D592" s="72" t="s">
        <v>219</v>
      </c>
      <c r="E592" s="72" t="s">
        <v>220</v>
      </c>
      <c r="F592" s="74">
        <v>118</v>
      </c>
      <c r="G592" s="74">
        <v>499</v>
      </c>
      <c r="H592" s="74">
        <v>3.2</v>
      </c>
      <c r="I592" s="74">
        <v>0.8</v>
      </c>
      <c r="J592" s="74">
        <v>0.9</v>
      </c>
      <c r="K592" s="74">
        <v>0.9</v>
      </c>
      <c r="L592" s="74">
        <v>0</v>
      </c>
      <c r="M592" s="74">
        <v>0</v>
      </c>
      <c r="N592" s="74">
        <v>0</v>
      </c>
      <c r="O592" s="74">
        <v>0</v>
      </c>
      <c r="P592" s="74">
        <v>0</v>
      </c>
      <c r="Q592" s="74">
        <v>0</v>
      </c>
      <c r="R592" s="74">
        <v>0</v>
      </c>
      <c r="S592" s="74">
        <v>22.4</v>
      </c>
      <c r="T592" s="74">
        <v>1</v>
      </c>
      <c r="U592" s="74">
        <v>0</v>
      </c>
      <c r="V592" s="74">
        <v>71.5</v>
      </c>
      <c r="W592" s="74">
        <v>0</v>
      </c>
      <c r="X592" s="74">
        <v>43</v>
      </c>
      <c r="Y592" s="74">
        <v>21</v>
      </c>
      <c r="Z592" s="74">
        <v>0</v>
      </c>
      <c r="AA592" s="74">
        <v>17</v>
      </c>
      <c r="AB592" s="74">
        <v>0.9</v>
      </c>
      <c r="AC592" s="74">
        <v>0.05</v>
      </c>
      <c r="AD592" s="74">
        <v>0.08</v>
      </c>
      <c r="AE592" s="74">
        <v>3</v>
      </c>
      <c r="AF592" s="74">
        <v>7.2</v>
      </c>
      <c r="AG592" s="74">
        <v>4.2</v>
      </c>
      <c r="AH592" s="74">
        <v>0.41</v>
      </c>
      <c r="AI592" s="74">
        <v>1</v>
      </c>
      <c r="AJ592" s="74">
        <v>0</v>
      </c>
      <c r="AK592" s="74">
        <v>15</v>
      </c>
      <c r="AL592" s="74">
        <v>2.7</v>
      </c>
      <c r="AM592" s="74">
        <v>420</v>
      </c>
      <c r="AN592" s="74">
        <v>390</v>
      </c>
      <c r="AO592" s="74">
        <v>9</v>
      </c>
      <c r="AP592" s="74">
        <v>290</v>
      </c>
      <c r="AQ592" s="74">
        <v>36</v>
      </c>
      <c r="AR592" s="74">
        <v>0.4</v>
      </c>
      <c r="AS592" s="74">
        <v>0.9</v>
      </c>
      <c r="AT592" s="72"/>
      <c r="AU592" s="72">
        <v>130</v>
      </c>
      <c r="AV592" s="72"/>
    </row>
    <row r="593" spans="1:48" ht="15.6">
      <c r="A593" s="71">
        <v>1126</v>
      </c>
      <c r="B593" s="72" t="s">
        <v>994</v>
      </c>
      <c r="C593" s="72" t="s">
        <v>218</v>
      </c>
      <c r="D593" s="72" t="s">
        <v>219</v>
      </c>
      <c r="E593" s="72" t="s">
        <v>220</v>
      </c>
      <c r="F593" s="74">
        <v>110</v>
      </c>
      <c r="G593" s="74">
        <v>462</v>
      </c>
      <c r="H593" s="74">
        <v>2.7</v>
      </c>
      <c r="I593" s="74">
        <v>0.7</v>
      </c>
      <c r="J593" s="74">
        <v>0.8</v>
      </c>
      <c r="K593" s="74">
        <v>0.8</v>
      </c>
      <c r="L593" s="74">
        <v>2.18E-2</v>
      </c>
      <c r="M593" s="74">
        <v>0</v>
      </c>
      <c r="N593" s="74">
        <v>0.7</v>
      </c>
      <c r="O593" s="74">
        <v>0.6</v>
      </c>
      <c r="P593" s="74">
        <v>0.1</v>
      </c>
      <c r="Q593" s="74">
        <v>0</v>
      </c>
      <c r="R593" s="74">
        <v>0.3</v>
      </c>
      <c r="S593" s="74">
        <v>18.7</v>
      </c>
      <c r="T593" s="74">
        <v>1.1000000000000001</v>
      </c>
      <c r="U593" s="74">
        <v>0.9</v>
      </c>
      <c r="V593" s="74">
        <v>73.7</v>
      </c>
      <c r="W593" s="74">
        <v>0.3</v>
      </c>
      <c r="X593" s="74">
        <v>36</v>
      </c>
      <c r="Y593" s="74">
        <v>19</v>
      </c>
      <c r="Z593" s="74">
        <v>1</v>
      </c>
      <c r="AA593" s="74">
        <v>15</v>
      </c>
      <c r="AB593" s="74">
        <v>0.77</v>
      </c>
      <c r="AC593" s="74">
        <v>7.0000000000000007E-2</v>
      </c>
      <c r="AD593" s="74">
        <v>7.0000000000000007E-2</v>
      </c>
      <c r="AE593" s="74">
        <v>2.7</v>
      </c>
      <c r="AF593" s="74">
        <v>6.15</v>
      </c>
      <c r="AG593" s="74">
        <v>3.48</v>
      </c>
      <c r="AH593" s="74">
        <v>0.44</v>
      </c>
      <c r="AI593" s="74">
        <v>0.99</v>
      </c>
      <c r="AJ593" s="74">
        <v>4.5999999999999996</v>
      </c>
      <c r="AK593" s="74">
        <v>18</v>
      </c>
      <c r="AL593" s="74">
        <v>2.39</v>
      </c>
      <c r="AM593" s="74">
        <v>410</v>
      </c>
      <c r="AN593" s="74">
        <v>410</v>
      </c>
      <c r="AO593" s="74">
        <v>14</v>
      </c>
      <c r="AP593" s="74">
        <v>260</v>
      </c>
      <c r="AQ593" s="74">
        <v>37</v>
      </c>
      <c r="AR593" s="74">
        <v>0.6</v>
      </c>
      <c r="AS593" s="74">
        <v>0.8</v>
      </c>
      <c r="AT593" s="72"/>
      <c r="AU593" s="72"/>
      <c r="AV593" s="72"/>
    </row>
    <row r="594" spans="1:48" ht="15.6">
      <c r="A594" s="71">
        <v>536</v>
      </c>
      <c r="B594" s="72" t="s">
        <v>995</v>
      </c>
      <c r="C594" s="72" t="s">
        <v>223</v>
      </c>
      <c r="D594" s="72" t="s">
        <v>99</v>
      </c>
      <c r="E594" s="72" t="s">
        <v>807</v>
      </c>
      <c r="F594" s="74">
        <v>130</v>
      </c>
      <c r="G594" s="74">
        <v>545</v>
      </c>
      <c r="H594" s="74">
        <v>2.1</v>
      </c>
      <c r="I594" s="74">
        <v>0.2</v>
      </c>
      <c r="J594" s="74">
        <v>0.4</v>
      </c>
      <c r="K594" s="74">
        <v>1</v>
      </c>
      <c r="L594" s="74">
        <v>1</v>
      </c>
      <c r="M594" s="74">
        <v>0</v>
      </c>
      <c r="N594" s="74">
        <v>16.7</v>
      </c>
      <c r="O594" s="74">
        <v>1</v>
      </c>
      <c r="P594" s="74">
        <v>0.6</v>
      </c>
      <c r="Q594" s="74">
        <v>15.1</v>
      </c>
      <c r="R594" s="74">
        <v>5.0999999999999996</v>
      </c>
      <c r="S594" s="74">
        <v>8.4</v>
      </c>
      <c r="T594" s="74">
        <v>0.6</v>
      </c>
      <c r="U594" s="74">
        <v>0</v>
      </c>
      <c r="V594" s="74">
        <v>65.8</v>
      </c>
      <c r="W594" s="74">
        <v>0</v>
      </c>
      <c r="X594" s="74">
        <v>0</v>
      </c>
      <c r="Y594" s="74">
        <v>4</v>
      </c>
      <c r="Z594" s="74">
        <v>23</v>
      </c>
      <c r="AA594" s="74">
        <v>0</v>
      </c>
      <c r="AB594" s="74">
        <v>1.1000000000000001</v>
      </c>
      <c r="AC594" s="74">
        <v>0.1</v>
      </c>
      <c r="AD594" s="74">
        <v>7.0000000000000007E-2</v>
      </c>
      <c r="AE594" s="74">
        <v>0.7</v>
      </c>
      <c r="AF594" s="74">
        <v>1.8</v>
      </c>
      <c r="AG594" s="74">
        <v>1.1000000000000001</v>
      </c>
      <c r="AH594" s="74">
        <v>0.14000000000000001</v>
      </c>
      <c r="AI594" s="74">
        <v>0</v>
      </c>
      <c r="AJ594" s="74">
        <v>0</v>
      </c>
      <c r="AK594" s="74">
        <v>54</v>
      </c>
      <c r="AL594" s="74">
        <v>1.5</v>
      </c>
      <c r="AM594" s="74">
        <v>250</v>
      </c>
      <c r="AN594" s="74">
        <v>270</v>
      </c>
      <c r="AO594" s="74">
        <v>46</v>
      </c>
      <c r="AP594" s="74">
        <v>83</v>
      </c>
      <c r="AQ594" s="74">
        <v>39</v>
      </c>
      <c r="AR594" s="74">
        <v>2.1</v>
      </c>
      <c r="AS594" s="74">
        <v>1.2</v>
      </c>
      <c r="AT594" s="72"/>
      <c r="AU594" s="72">
        <v>0.2</v>
      </c>
      <c r="AV594" s="72"/>
    </row>
    <row r="595" spans="1:48" ht="15.6">
      <c r="A595" s="71">
        <v>535</v>
      </c>
      <c r="B595" s="72" t="s">
        <v>996</v>
      </c>
      <c r="C595" s="72" t="s">
        <v>223</v>
      </c>
      <c r="D595" s="72" t="s">
        <v>99</v>
      </c>
      <c r="E595" s="72" t="s">
        <v>807</v>
      </c>
      <c r="F595" s="74">
        <v>354</v>
      </c>
      <c r="G595" s="74">
        <v>1490</v>
      </c>
      <c r="H595" s="74">
        <v>5</v>
      </c>
      <c r="I595" s="74">
        <v>0.5</v>
      </c>
      <c r="J595" s="74">
        <v>1</v>
      </c>
      <c r="K595" s="74">
        <v>2.5</v>
      </c>
      <c r="L595" s="74">
        <v>2.5</v>
      </c>
      <c r="M595" s="74">
        <v>0</v>
      </c>
      <c r="N595" s="74">
        <v>51.4</v>
      </c>
      <c r="O595" s="74">
        <v>2.8</v>
      </c>
      <c r="P595" s="74">
        <v>3.4</v>
      </c>
      <c r="Q595" s="74">
        <v>45.2</v>
      </c>
      <c r="R595" s="74">
        <v>13.5</v>
      </c>
      <c r="S595" s="74">
        <v>19</v>
      </c>
      <c r="T595" s="74">
        <v>0</v>
      </c>
      <c r="U595" s="74">
        <v>0</v>
      </c>
      <c r="V595" s="74">
        <v>8</v>
      </c>
      <c r="W595" s="74">
        <v>0</v>
      </c>
      <c r="X595" s="74">
        <v>0</v>
      </c>
      <c r="Y595" s="74">
        <v>10</v>
      </c>
      <c r="Z595" s="74">
        <v>60</v>
      </c>
      <c r="AA595" s="74">
        <v>0</v>
      </c>
      <c r="AB595" s="74">
        <v>2.7</v>
      </c>
      <c r="AC595" s="74">
        <v>0.41</v>
      </c>
      <c r="AD595" s="74">
        <v>0.15</v>
      </c>
      <c r="AE595" s="74">
        <v>1.9</v>
      </c>
      <c r="AF595" s="74">
        <v>4.4000000000000004</v>
      </c>
      <c r="AG595" s="74">
        <v>2.5</v>
      </c>
      <c r="AH595" s="74">
        <v>0.5</v>
      </c>
      <c r="AI595" s="74">
        <v>0</v>
      </c>
      <c r="AJ595" s="74">
        <v>3</v>
      </c>
      <c r="AK595" s="74">
        <v>180</v>
      </c>
      <c r="AL595" s="74">
        <v>3</v>
      </c>
      <c r="AM595" s="74">
        <v>6</v>
      </c>
      <c r="AN595" s="74">
        <v>980</v>
      </c>
      <c r="AO595" s="74">
        <v>140</v>
      </c>
      <c r="AP595" s="74">
        <v>240</v>
      </c>
      <c r="AQ595" s="74">
        <v>100</v>
      </c>
      <c r="AR595" s="74">
        <v>6.3</v>
      </c>
      <c r="AS595" s="74">
        <v>2.5</v>
      </c>
      <c r="AT595" s="72"/>
      <c r="AU595" s="72"/>
      <c r="AV595" s="72"/>
    </row>
    <row r="596" spans="1:48" ht="15.6">
      <c r="A596" s="71">
        <v>566</v>
      </c>
      <c r="B596" s="72" t="s">
        <v>997</v>
      </c>
      <c r="C596" s="72" t="s">
        <v>211</v>
      </c>
      <c r="D596" s="72" t="s">
        <v>494</v>
      </c>
      <c r="E596" s="72" t="s">
        <v>495</v>
      </c>
      <c r="F596" s="74">
        <v>22</v>
      </c>
      <c r="G596" s="74">
        <v>91</v>
      </c>
      <c r="H596" s="74">
        <v>0.4</v>
      </c>
      <c r="I596" s="74">
        <v>0.1</v>
      </c>
      <c r="J596" s="74">
        <v>0</v>
      </c>
      <c r="K596" s="74">
        <v>0.2</v>
      </c>
      <c r="L596" s="74">
        <v>0.2</v>
      </c>
      <c r="M596" s="74">
        <v>0</v>
      </c>
      <c r="N596" s="74">
        <v>1.5</v>
      </c>
      <c r="O596" s="74">
        <v>1.3</v>
      </c>
      <c r="P596" s="74">
        <v>0.1</v>
      </c>
      <c r="Q596" s="74">
        <v>0.1</v>
      </c>
      <c r="R596" s="74">
        <v>2.2999999999999998</v>
      </c>
      <c r="S596" s="74">
        <v>1.9</v>
      </c>
      <c r="T596" s="74">
        <v>0.3</v>
      </c>
      <c r="U596" s="74">
        <v>0</v>
      </c>
      <c r="V596" s="74">
        <v>93.3</v>
      </c>
      <c r="W596" s="74">
        <v>0</v>
      </c>
      <c r="X596" s="74">
        <v>0</v>
      </c>
      <c r="Y596" s="74">
        <v>161</v>
      </c>
      <c r="Z596" s="74">
        <v>770</v>
      </c>
      <c r="AA596" s="74">
        <v>0</v>
      </c>
      <c r="AB596" s="74">
        <v>1.1000000000000001</v>
      </c>
      <c r="AC596" s="74">
        <v>0.04</v>
      </c>
      <c r="AD596" s="74">
        <v>0.06</v>
      </c>
      <c r="AE596" s="74">
        <v>0.4</v>
      </c>
      <c r="AF596" s="74">
        <v>0.8</v>
      </c>
      <c r="AG596" s="74">
        <v>0.4</v>
      </c>
      <c r="AH596" s="74">
        <v>0.09</v>
      </c>
      <c r="AI596" s="74">
        <v>0</v>
      </c>
      <c r="AJ596" s="74">
        <v>35</v>
      </c>
      <c r="AK596" s="74">
        <v>48</v>
      </c>
      <c r="AL596" s="74">
        <v>0.6</v>
      </c>
      <c r="AM596" s="74">
        <v>110</v>
      </c>
      <c r="AN596" s="74">
        <v>100</v>
      </c>
      <c r="AO596" s="74">
        <v>130</v>
      </c>
      <c r="AP596" s="74">
        <v>41</v>
      </c>
      <c r="AQ596" s="74">
        <v>12</v>
      </c>
      <c r="AR596" s="74">
        <v>0.5</v>
      </c>
      <c r="AS596" s="74">
        <v>0.5</v>
      </c>
      <c r="AT596" s="72"/>
      <c r="AU596" s="72">
        <v>1.7</v>
      </c>
      <c r="AV596" s="72"/>
    </row>
    <row r="597" spans="1:48" ht="15.6">
      <c r="A597" s="71">
        <v>565</v>
      </c>
      <c r="B597" s="72" t="s">
        <v>998</v>
      </c>
      <c r="C597" s="72" t="s">
        <v>211</v>
      </c>
      <c r="D597" s="72" t="s">
        <v>494</v>
      </c>
      <c r="E597" s="72" t="s">
        <v>495</v>
      </c>
      <c r="F597" s="74">
        <v>28</v>
      </c>
      <c r="G597" s="74">
        <v>119</v>
      </c>
      <c r="H597" s="74">
        <v>0.4</v>
      </c>
      <c r="I597" s="74">
        <v>0.1</v>
      </c>
      <c r="J597" s="74">
        <v>0</v>
      </c>
      <c r="K597" s="74">
        <v>0.3</v>
      </c>
      <c r="L597" s="74">
        <v>0.3</v>
      </c>
      <c r="M597" s="74">
        <v>0</v>
      </c>
      <c r="N597" s="74">
        <v>2.5</v>
      </c>
      <c r="O597" s="74">
        <v>2.1</v>
      </c>
      <c r="P597" s="74">
        <v>0.2</v>
      </c>
      <c r="Q597" s="74">
        <v>0.2</v>
      </c>
      <c r="R597" s="74">
        <v>2.6</v>
      </c>
      <c r="S597" s="74">
        <v>2.4</v>
      </c>
      <c r="T597" s="74">
        <v>0</v>
      </c>
      <c r="U597" s="74">
        <v>0</v>
      </c>
      <c r="V597" s="74">
        <v>91.6</v>
      </c>
      <c r="W597" s="74">
        <v>0</v>
      </c>
      <c r="X597" s="74">
        <v>0</v>
      </c>
      <c r="Y597" s="74">
        <v>180</v>
      </c>
      <c r="Z597" s="74">
        <v>1080</v>
      </c>
      <c r="AA597" s="74">
        <v>0</v>
      </c>
      <c r="AB597" s="74">
        <v>1.3</v>
      </c>
      <c r="AC597" s="74">
        <v>7.0000000000000007E-2</v>
      </c>
      <c r="AD597" s="74">
        <v>0.09</v>
      </c>
      <c r="AE597" s="74">
        <v>0.7</v>
      </c>
      <c r="AF597" s="74">
        <v>1.1000000000000001</v>
      </c>
      <c r="AG597" s="74">
        <v>0.4</v>
      </c>
      <c r="AH597" s="74">
        <v>0.14000000000000001</v>
      </c>
      <c r="AI597" s="74">
        <v>0</v>
      </c>
      <c r="AJ597" s="74">
        <v>79</v>
      </c>
      <c r="AK597" s="74">
        <v>90</v>
      </c>
      <c r="AL597" s="74">
        <v>1.04</v>
      </c>
      <c r="AM597" s="74">
        <v>19</v>
      </c>
      <c r="AN597" s="74">
        <v>230</v>
      </c>
      <c r="AO597" s="74">
        <v>150</v>
      </c>
      <c r="AP597" s="74">
        <v>51</v>
      </c>
      <c r="AQ597" s="74">
        <v>20</v>
      </c>
      <c r="AR597" s="74">
        <v>0.6</v>
      </c>
      <c r="AS597" s="74">
        <v>0.7</v>
      </c>
      <c r="AT597" s="72"/>
      <c r="AU597" s="72"/>
      <c r="AV597" s="72"/>
    </row>
    <row r="598" spans="1:48" ht="15.6">
      <c r="A598" s="71">
        <v>568</v>
      </c>
      <c r="B598" s="72" t="s">
        <v>999</v>
      </c>
      <c r="C598" s="72" t="s">
        <v>211</v>
      </c>
      <c r="D598" s="72" t="s">
        <v>494</v>
      </c>
      <c r="E598" s="72" t="s">
        <v>495</v>
      </c>
      <c r="F598" s="74">
        <v>20</v>
      </c>
      <c r="G598" s="74">
        <v>85</v>
      </c>
      <c r="H598" s="74">
        <v>0.4</v>
      </c>
      <c r="I598" s="74">
        <v>0.1</v>
      </c>
      <c r="J598" s="74">
        <v>0</v>
      </c>
      <c r="K598" s="74">
        <v>0.2</v>
      </c>
      <c r="L598" s="74">
        <v>0.2</v>
      </c>
      <c r="M598" s="74">
        <v>0</v>
      </c>
      <c r="N598" s="74">
        <v>1.3</v>
      </c>
      <c r="O598" s="74">
        <v>1.1000000000000001</v>
      </c>
      <c r="P598" s="74">
        <v>0.1</v>
      </c>
      <c r="Q598" s="74">
        <v>0.1</v>
      </c>
      <c r="R598" s="74">
        <v>2.2000000000000002</v>
      </c>
      <c r="S598" s="74">
        <v>1.8</v>
      </c>
      <c r="T598" s="74">
        <v>0.3</v>
      </c>
      <c r="U598" s="74">
        <v>0</v>
      </c>
      <c r="V598" s="74">
        <v>93.7</v>
      </c>
      <c r="W598" s="74">
        <v>0</v>
      </c>
      <c r="X598" s="74">
        <v>0</v>
      </c>
      <c r="Y598" s="74">
        <v>174</v>
      </c>
      <c r="Z598" s="74">
        <v>838</v>
      </c>
      <c r="AA598" s="74">
        <v>0</v>
      </c>
      <c r="AB598" s="74">
        <v>1.1000000000000001</v>
      </c>
      <c r="AC598" s="74">
        <v>0.05</v>
      </c>
      <c r="AD598" s="74">
        <v>0.04</v>
      </c>
      <c r="AE598" s="74">
        <v>0.6</v>
      </c>
      <c r="AF598" s="74">
        <v>0.9</v>
      </c>
      <c r="AG598" s="74">
        <v>0.3</v>
      </c>
      <c r="AH598" s="74">
        <v>0.08</v>
      </c>
      <c r="AI598" s="74">
        <v>0</v>
      </c>
      <c r="AJ598" s="74">
        <v>43</v>
      </c>
      <c r="AK598" s="74">
        <v>54</v>
      </c>
      <c r="AL598" s="74">
        <v>0.6</v>
      </c>
      <c r="AM598" s="74">
        <v>110</v>
      </c>
      <c r="AN598" s="74">
        <v>100</v>
      </c>
      <c r="AO598" s="74">
        <v>110</v>
      </c>
      <c r="AP598" s="74">
        <v>22</v>
      </c>
      <c r="AQ598" s="74">
        <v>10</v>
      </c>
      <c r="AR598" s="74">
        <v>0.3</v>
      </c>
      <c r="AS598" s="74">
        <v>0.3</v>
      </c>
      <c r="AT598" s="72"/>
      <c r="AU598" s="72">
        <v>1.7</v>
      </c>
      <c r="AV598" s="72"/>
    </row>
    <row r="599" spans="1:48" ht="15.6">
      <c r="A599" s="71">
        <v>567</v>
      </c>
      <c r="B599" s="72" t="s">
        <v>1000</v>
      </c>
      <c r="C599" s="72" t="s">
        <v>211</v>
      </c>
      <c r="D599" s="72" t="s">
        <v>494</v>
      </c>
      <c r="E599" s="72" t="s">
        <v>495</v>
      </c>
      <c r="F599" s="74">
        <v>29</v>
      </c>
      <c r="G599" s="74">
        <v>119</v>
      </c>
      <c r="H599" s="74">
        <v>0.5</v>
      </c>
      <c r="I599" s="74">
        <v>0.1</v>
      </c>
      <c r="J599" s="74">
        <v>0</v>
      </c>
      <c r="K599" s="74">
        <v>0.3</v>
      </c>
      <c r="L599" s="74">
        <v>0.3</v>
      </c>
      <c r="M599" s="74">
        <v>0</v>
      </c>
      <c r="N599" s="74">
        <v>2.2999999999999998</v>
      </c>
      <c r="O599" s="74">
        <v>1.9</v>
      </c>
      <c r="P599" s="74">
        <v>0.2</v>
      </c>
      <c r="Q599" s="74">
        <v>0.2</v>
      </c>
      <c r="R599" s="74">
        <v>2.6</v>
      </c>
      <c r="S599" s="74">
        <v>2.4</v>
      </c>
      <c r="T599" s="74">
        <v>0</v>
      </c>
      <c r="U599" s="74">
        <v>0</v>
      </c>
      <c r="V599" s="74">
        <v>91.3</v>
      </c>
      <c r="W599" s="74">
        <v>0</v>
      </c>
      <c r="X599" s="74">
        <v>0</v>
      </c>
      <c r="Y599" s="74">
        <v>204</v>
      </c>
      <c r="Z599" s="74">
        <v>1230</v>
      </c>
      <c r="AA599" s="74">
        <v>0</v>
      </c>
      <c r="AB599" s="74">
        <v>1.3</v>
      </c>
      <c r="AC599" s="74">
        <v>0.1</v>
      </c>
      <c r="AD599" s="74">
        <v>7.0000000000000007E-2</v>
      </c>
      <c r="AE599" s="74">
        <v>1</v>
      </c>
      <c r="AF599" s="74">
        <v>1.4</v>
      </c>
      <c r="AG599" s="74">
        <v>0.4</v>
      </c>
      <c r="AH599" s="74">
        <v>0.14000000000000001</v>
      </c>
      <c r="AI599" s="74">
        <v>0</v>
      </c>
      <c r="AJ599" s="74">
        <v>84</v>
      </c>
      <c r="AK599" s="74">
        <v>90</v>
      </c>
      <c r="AL599" s="74">
        <v>0.81</v>
      </c>
      <c r="AM599" s="74">
        <v>19</v>
      </c>
      <c r="AN599" s="74">
        <v>230</v>
      </c>
      <c r="AO599" s="74">
        <v>130</v>
      </c>
      <c r="AP599" s="74">
        <v>43</v>
      </c>
      <c r="AQ599" s="74">
        <v>20</v>
      </c>
      <c r="AR599" s="74">
        <v>0.5</v>
      </c>
      <c r="AS599" s="74">
        <v>0.4</v>
      </c>
      <c r="AT599" s="72"/>
      <c r="AU599" s="72"/>
      <c r="AV599" s="72"/>
    </row>
    <row r="600" spans="1:48" ht="15.6">
      <c r="A600" s="71">
        <v>439</v>
      </c>
      <c r="B600" s="72" t="s">
        <v>1001</v>
      </c>
      <c r="C600" s="72" t="s">
        <v>325</v>
      </c>
      <c r="D600" s="72" t="s">
        <v>473</v>
      </c>
      <c r="E600" s="72" t="s">
        <v>474</v>
      </c>
      <c r="F600" s="74">
        <v>396</v>
      </c>
      <c r="G600" s="74">
        <v>1670</v>
      </c>
      <c r="H600" s="74">
        <v>8.6999999999999993</v>
      </c>
      <c r="I600" s="74">
        <v>2.5</v>
      </c>
      <c r="J600" s="74">
        <v>4.9000000000000004</v>
      </c>
      <c r="K600" s="74">
        <v>1.2</v>
      </c>
      <c r="L600" s="74">
        <v>1</v>
      </c>
      <c r="M600" s="74">
        <v>0</v>
      </c>
      <c r="N600" s="74">
        <v>67</v>
      </c>
      <c r="O600" s="74">
        <v>4.3</v>
      </c>
      <c r="P600" s="74">
        <v>0</v>
      </c>
      <c r="Q600" s="74">
        <v>62.7</v>
      </c>
      <c r="R600" s="74">
        <v>3.5</v>
      </c>
      <c r="S600" s="74">
        <v>10.7</v>
      </c>
      <c r="T600" s="74">
        <v>0.8</v>
      </c>
      <c r="U600" s="74">
        <v>0</v>
      </c>
      <c r="V600" s="74">
        <v>8.1</v>
      </c>
      <c r="W600" s="74">
        <v>0</v>
      </c>
      <c r="X600" s="74">
        <v>6</v>
      </c>
      <c r="Y600" s="74">
        <v>0</v>
      </c>
      <c r="Z600" s="74">
        <v>0</v>
      </c>
      <c r="AA600" s="74">
        <v>0</v>
      </c>
      <c r="AB600" s="74">
        <v>1.2</v>
      </c>
      <c r="AC600" s="74">
        <v>0.4</v>
      </c>
      <c r="AD600" s="74">
        <v>0.52</v>
      </c>
      <c r="AE600" s="74">
        <v>6</v>
      </c>
      <c r="AF600" s="74">
        <v>7.6</v>
      </c>
      <c r="AG600" s="74">
        <v>1.6</v>
      </c>
      <c r="AH600" s="74">
        <v>0.13</v>
      </c>
      <c r="AI600" s="74">
        <v>0</v>
      </c>
      <c r="AJ600" s="74">
        <v>0</v>
      </c>
      <c r="AK600" s="74">
        <v>25</v>
      </c>
      <c r="AL600" s="74">
        <v>2.02</v>
      </c>
      <c r="AM600" s="74">
        <v>310</v>
      </c>
      <c r="AN600" s="74">
        <v>110</v>
      </c>
      <c r="AO600" s="74">
        <v>110</v>
      </c>
      <c r="AP600" s="74">
        <v>180</v>
      </c>
      <c r="AQ600" s="74">
        <v>31</v>
      </c>
      <c r="AR600" s="74">
        <v>3.2</v>
      </c>
      <c r="AS600" s="74">
        <v>0.7</v>
      </c>
      <c r="AT600" s="72"/>
      <c r="AU600" s="72"/>
      <c r="AV600" s="72"/>
    </row>
    <row r="601" spans="1:48" ht="15.6">
      <c r="A601" s="71">
        <v>1900000099</v>
      </c>
      <c r="B601" s="72" t="s">
        <v>1002</v>
      </c>
      <c r="C601" s="72" t="s">
        <v>207</v>
      </c>
      <c r="D601" s="72" t="s">
        <v>208</v>
      </c>
      <c r="E601" s="72" t="s">
        <v>313</v>
      </c>
      <c r="F601" s="74">
        <v>52</v>
      </c>
      <c r="G601" s="74">
        <v>219</v>
      </c>
      <c r="H601" s="74">
        <v>0.5</v>
      </c>
      <c r="I601" s="74">
        <v>0</v>
      </c>
      <c r="J601" s="74">
        <v>0</v>
      </c>
      <c r="K601" s="74">
        <v>0.1</v>
      </c>
      <c r="L601" s="74">
        <v>0.1</v>
      </c>
      <c r="M601" s="74">
        <v>0</v>
      </c>
      <c r="N601" s="74">
        <v>5</v>
      </c>
      <c r="O601" s="74">
        <v>5</v>
      </c>
      <c r="P601" s="74">
        <v>0</v>
      </c>
      <c r="Q601" s="74">
        <v>0</v>
      </c>
      <c r="R601" s="74">
        <v>8.1999999999999993</v>
      </c>
      <c r="S601" s="74">
        <v>1.1000000000000001</v>
      </c>
      <c r="T601" s="74">
        <v>0</v>
      </c>
      <c r="U601" s="74">
        <v>0</v>
      </c>
      <c r="V601" s="74">
        <v>82.8</v>
      </c>
      <c r="W601" s="74">
        <v>2.4</v>
      </c>
      <c r="X601" s="74">
        <v>0</v>
      </c>
      <c r="Y601" s="74">
        <v>2</v>
      </c>
      <c r="Z601" s="74">
        <v>14</v>
      </c>
      <c r="AA601" s="74">
        <v>0</v>
      </c>
      <c r="AB601" s="74">
        <v>0.1</v>
      </c>
      <c r="AC601" s="74">
        <v>0.04</v>
      </c>
      <c r="AD601" s="74">
        <v>0.06</v>
      </c>
      <c r="AE601" s="74">
        <v>0.1</v>
      </c>
      <c r="AF601" s="74">
        <v>0.1</v>
      </c>
      <c r="AG601" s="74">
        <v>0</v>
      </c>
      <c r="AH601" s="74">
        <v>0.05</v>
      </c>
      <c r="AI601" s="74">
        <v>0</v>
      </c>
      <c r="AJ601" s="74">
        <v>40</v>
      </c>
      <c r="AK601" s="74">
        <v>11</v>
      </c>
      <c r="AL601" s="74">
        <v>0.38</v>
      </c>
      <c r="AM601" s="74">
        <v>3</v>
      </c>
      <c r="AN601" s="74">
        <v>280</v>
      </c>
      <c r="AO601" s="74">
        <v>36</v>
      </c>
      <c r="AP601" s="74">
        <v>30</v>
      </c>
      <c r="AQ601" s="74">
        <v>13</v>
      </c>
      <c r="AR601" s="74">
        <v>1.2</v>
      </c>
      <c r="AS601" s="74">
        <v>0.2</v>
      </c>
      <c r="AT601" s="72"/>
      <c r="AU601" s="72">
        <v>1</v>
      </c>
      <c r="AV601" s="72"/>
    </row>
    <row r="602" spans="1:48" ht="15.6">
      <c r="A602" s="71">
        <v>291</v>
      </c>
      <c r="B602" s="72" t="s">
        <v>1003</v>
      </c>
      <c r="C602" s="72" t="s">
        <v>232</v>
      </c>
      <c r="D602" s="72" t="s">
        <v>233</v>
      </c>
      <c r="E602" s="72" t="s">
        <v>234</v>
      </c>
      <c r="F602" s="74">
        <v>169</v>
      </c>
      <c r="G602" s="74">
        <v>708</v>
      </c>
      <c r="H602" s="74">
        <v>5.3</v>
      </c>
      <c r="I602" s="74">
        <v>0.9</v>
      </c>
      <c r="J602" s="74">
        <v>3.3</v>
      </c>
      <c r="K602" s="74">
        <v>0.7</v>
      </c>
      <c r="L602" s="74">
        <v>0.63100000000000001</v>
      </c>
      <c r="M602" s="74">
        <v>0</v>
      </c>
      <c r="N602" s="74">
        <v>19.8</v>
      </c>
      <c r="O602" s="74">
        <v>1.2</v>
      </c>
      <c r="P602" s="74">
        <v>1.1000000000000001</v>
      </c>
      <c r="Q602" s="74">
        <v>17.399999999999999</v>
      </c>
      <c r="R602" s="74">
        <v>4.9000000000000004</v>
      </c>
      <c r="S602" s="74">
        <v>8</v>
      </c>
      <c r="T602" s="74">
        <v>1.1000000000000001</v>
      </c>
      <c r="U602" s="74">
        <v>0</v>
      </c>
      <c r="V602" s="74">
        <v>59.7</v>
      </c>
      <c r="W602" s="74">
        <v>0</v>
      </c>
      <c r="X602" s="74">
        <v>47</v>
      </c>
      <c r="Y602" s="74">
        <v>41</v>
      </c>
      <c r="Z602" s="74">
        <v>113</v>
      </c>
      <c r="AA602" s="74">
        <v>0.2</v>
      </c>
      <c r="AB602" s="74">
        <v>0.89</v>
      </c>
      <c r="AC602" s="74">
        <v>0.11</v>
      </c>
      <c r="AD602" s="74">
        <v>0.11</v>
      </c>
      <c r="AE602" s="74">
        <v>0.74</v>
      </c>
      <c r="AF602" s="74">
        <v>2.2799999999999998</v>
      </c>
      <c r="AG602" s="74">
        <v>1.49</v>
      </c>
      <c r="AH602" s="74">
        <v>0.13</v>
      </c>
      <c r="AI602" s="74">
        <v>0.11</v>
      </c>
      <c r="AJ602" s="74">
        <v>6.9</v>
      </c>
      <c r="AK602" s="74">
        <v>30</v>
      </c>
      <c r="AL602" s="74">
        <v>2.27</v>
      </c>
      <c r="AM602" s="74">
        <v>440</v>
      </c>
      <c r="AN602" s="74">
        <v>340</v>
      </c>
      <c r="AO602" s="74">
        <v>54</v>
      </c>
      <c r="AP602" s="74">
        <v>150</v>
      </c>
      <c r="AQ602" s="74">
        <v>42</v>
      </c>
      <c r="AR602" s="74">
        <v>2.5</v>
      </c>
      <c r="AS602" s="74">
        <v>1</v>
      </c>
      <c r="AT602" s="72"/>
      <c r="AU602" s="72"/>
      <c r="AV602" s="72"/>
    </row>
    <row r="603" spans="1:48" ht="15.6">
      <c r="A603" s="71">
        <v>292</v>
      </c>
      <c r="B603" s="72" t="s">
        <v>1004</v>
      </c>
      <c r="C603" s="72" t="s">
        <v>232</v>
      </c>
      <c r="D603" s="72" t="s">
        <v>233</v>
      </c>
      <c r="E603" s="72" t="s">
        <v>234</v>
      </c>
      <c r="F603" s="74">
        <v>169</v>
      </c>
      <c r="G603" s="74">
        <v>708</v>
      </c>
      <c r="H603" s="74">
        <v>5.3</v>
      </c>
      <c r="I603" s="74">
        <v>0.9</v>
      </c>
      <c r="J603" s="74">
        <v>1.5</v>
      </c>
      <c r="K603" s="74">
        <v>2.2999999999999998</v>
      </c>
      <c r="L603" s="74">
        <v>2.17</v>
      </c>
      <c r="M603" s="74">
        <v>0.1</v>
      </c>
      <c r="N603" s="74">
        <v>19.8</v>
      </c>
      <c r="O603" s="74">
        <v>1.2</v>
      </c>
      <c r="P603" s="74">
        <v>1.1000000000000001</v>
      </c>
      <c r="Q603" s="74">
        <v>17.399999999999999</v>
      </c>
      <c r="R603" s="74">
        <v>4.9000000000000004</v>
      </c>
      <c r="S603" s="74">
        <v>8</v>
      </c>
      <c r="T603" s="74">
        <v>1.1000000000000001</v>
      </c>
      <c r="U603" s="74">
        <v>0</v>
      </c>
      <c r="V603" s="74">
        <v>59.7</v>
      </c>
      <c r="W603" s="74">
        <v>0</v>
      </c>
      <c r="X603" s="74">
        <v>47</v>
      </c>
      <c r="Y603" s="74">
        <v>42</v>
      </c>
      <c r="Z603" s="74">
        <v>118</v>
      </c>
      <c r="AA603" s="74">
        <v>0.2</v>
      </c>
      <c r="AB603" s="74">
        <v>1.26</v>
      </c>
      <c r="AC603" s="74">
        <v>0.11</v>
      </c>
      <c r="AD603" s="74">
        <v>0.11</v>
      </c>
      <c r="AE603" s="74">
        <v>0.74</v>
      </c>
      <c r="AF603" s="74">
        <v>2.2799999999999998</v>
      </c>
      <c r="AG603" s="74">
        <v>1.49</v>
      </c>
      <c r="AH603" s="74">
        <v>0.13</v>
      </c>
      <c r="AI603" s="74">
        <v>0.11</v>
      </c>
      <c r="AJ603" s="74">
        <v>6.9</v>
      </c>
      <c r="AK603" s="74">
        <v>30</v>
      </c>
      <c r="AL603" s="74">
        <v>2.27</v>
      </c>
      <c r="AM603" s="74">
        <v>440</v>
      </c>
      <c r="AN603" s="74">
        <v>340</v>
      </c>
      <c r="AO603" s="74">
        <v>54</v>
      </c>
      <c r="AP603" s="74">
        <v>150</v>
      </c>
      <c r="AQ603" s="74">
        <v>42</v>
      </c>
      <c r="AR603" s="74">
        <v>2.5</v>
      </c>
      <c r="AS603" s="74">
        <v>1</v>
      </c>
      <c r="AT603" s="72"/>
      <c r="AU603" s="72"/>
      <c r="AV603" s="72"/>
    </row>
    <row r="604" spans="1:48" ht="15.6">
      <c r="A604" s="71">
        <v>1034</v>
      </c>
      <c r="B604" s="72" t="s">
        <v>1005</v>
      </c>
      <c r="C604" s="72" t="s">
        <v>232</v>
      </c>
      <c r="D604" s="72" t="s">
        <v>233</v>
      </c>
      <c r="E604" s="72" t="s">
        <v>234</v>
      </c>
      <c r="F604" s="74">
        <v>56</v>
      </c>
      <c r="G604" s="74">
        <v>238</v>
      </c>
      <c r="H604" s="74">
        <v>0.7</v>
      </c>
      <c r="I604" s="74">
        <v>0.1</v>
      </c>
      <c r="J604" s="74">
        <v>0.1</v>
      </c>
      <c r="K604" s="74">
        <v>0.3</v>
      </c>
      <c r="L604" s="74">
        <v>0.193</v>
      </c>
      <c r="M604" s="74">
        <v>0</v>
      </c>
      <c r="N604" s="74">
        <v>3</v>
      </c>
      <c r="O604" s="74">
        <v>2.2000000000000002</v>
      </c>
      <c r="P604" s="74">
        <v>0.8</v>
      </c>
      <c r="Q604" s="74">
        <v>0</v>
      </c>
      <c r="R604" s="74">
        <v>1.4</v>
      </c>
      <c r="S604" s="74">
        <v>8.8000000000000007</v>
      </c>
      <c r="T604" s="74">
        <v>1.1000000000000001</v>
      </c>
      <c r="U604" s="74">
        <v>0</v>
      </c>
      <c r="V604" s="74">
        <v>84</v>
      </c>
      <c r="W604" s="74">
        <v>0</v>
      </c>
      <c r="X604" s="74">
        <v>19</v>
      </c>
      <c r="Y604" s="74">
        <v>29</v>
      </c>
      <c r="Z604" s="74">
        <v>174</v>
      </c>
      <c r="AA604" s="74">
        <v>0.1</v>
      </c>
      <c r="AB604" s="74">
        <v>0.36</v>
      </c>
      <c r="AC604" s="74">
        <v>0.13</v>
      </c>
      <c r="AD604" s="74">
        <v>0.05</v>
      </c>
      <c r="AE604" s="74">
        <v>3.2</v>
      </c>
      <c r="AF604" s="74">
        <v>4.7300000000000004</v>
      </c>
      <c r="AG604" s="74">
        <v>1.59</v>
      </c>
      <c r="AH604" s="74">
        <v>0.41</v>
      </c>
      <c r="AI604" s="74">
        <v>0.34</v>
      </c>
      <c r="AJ604" s="74">
        <v>18.899999999999999</v>
      </c>
      <c r="AK604" s="74">
        <v>21</v>
      </c>
      <c r="AL604" s="74">
        <v>2.06</v>
      </c>
      <c r="AM604" s="74">
        <v>450</v>
      </c>
      <c r="AN604" s="74">
        <v>310</v>
      </c>
      <c r="AO604" s="74">
        <v>30</v>
      </c>
      <c r="AP604" s="74">
        <v>99</v>
      </c>
      <c r="AQ604" s="74">
        <v>26</v>
      </c>
      <c r="AR604" s="74">
        <v>0.7</v>
      </c>
      <c r="AS604" s="74">
        <v>0.5</v>
      </c>
      <c r="AT604" s="72"/>
      <c r="AU604" s="72"/>
      <c r="AV604" s="72"/>
    </row>
    <row r="605" spans="1:48" ht="15.6">
      <c r="A605" s="71">
        <v>295</v>
      </c>
      <c r="B605" s="72" t="s">
        <v>1006</v>
      </c>
      <c r="C605" s="72" t="s">
        <v>232</v>
      </c>
      <c r="D605" s="72" t="s">
        <v>233</v>
      </c>
      <c r="E605" s="72" t="s">
        <v>234</v>
      </c>
      <c r="F605" s="74">
        <v>264</v>
      </c>
      <c r="G605" s="74">
        <v>1100</v>
      </c>
      <c r="H605" s="74">
        <v>17.100000000000001</v>
      </c>
      <c r="I605" s="74">
        <v>5.8</v>
      </c>
      <c r="J605" s="74">
        <v>5.7</v>
      </c>
      <c r="K605" s="74">
        <v>2.8</v>
      </c>
      <c r="L605" s="74">
        <v>2.4</v>
      </c>
      <c r="M605" s="74">
        <v>0.1</v>
      </c>
      <c r="N605" s="74">
        <v>0</v>
      </c>
      <c r="O605" s="74">
        <v>0</v>
      </c>
      <c r="P605" s="74">
        <v>0</v>
      </c>
      <c r="Q605" s="74">
        <v>0</v>
      </c>
      <c r="R605" s="74">
        <v>0</v>
      </c>
      <c r="S605" s="74">
        <v>27.5</v>
      </c>
      <c r="T605" s="74">
        <v>0.6</v>
      </c>
      <c r="U605" s="74">
        <v>0</v>
      </c>
      <c r="V605" s="74">
        <v>53.7</v>
      </c>
      <c r="W605" s="74">
        <v>0</v>
      </c>
      <c r="X605" s="74">
        <v>96</v>
      </c>
      <c r="Y605" s="74">
        <v>0</v>
      </c>
      <c r="Z605" s="74">
        <v>0</v>
      </c>
      <c r="AA605" s="74">
        <v>0.8</v>
      </c>
      <c r="AB605" s="74">
        <v>0.2</v>
      </c>
      <c r="AC605" s="74">
        <v>0.54</v>
      </c>
      <c r="AD605" s="74">
        <v>0.25</v>
      </c>
      <c r="AE605" s="74">
        <v>7.1</v>
      </c>
      <c r="AF605" s="74">
        <v>13</v>
      </c>
      <c r="AG605" s="74">
        <v>5.9</v>
      </c>
      <c r="AH605" s="74">
        <v>0.35</v>
      </c>
      <c r="AI605" s="74">
        <v>1.2</v>
      </c>
      <c r="AJ605" s="74">
        <v>0</v>
      </c>
      <c r="AK605" s="74">
        <v>7.5</v>
      </c>
      <c r="AL605" s="74">
        <v>1.7</v>
      </c>
      <c r="AM605" s="74">
        <v>230</v>
      </c>
      <c r="AN605" s="74">
        <v>380</v>
      </c>
      <c r="AO605" s="74">
        <v>18</v>
      </c>
      <c r="AP605" s="74">
        <v>240</v>
      </c>
      <c r="AQ605" s="74">
        <v>25</v>
      </c>
      <c r="AR605" s="74">
        <v>2</v>
      </c>
      <c r="AS605" s="74">
        <v>3.1</v>
      </c>
      <c r="AT605" s="72"/>
      <c r="AU605" s="72">
        <v>3</v>
      </c>
      <c r="AV605" s="72"/>
    </row>
    <row r="606" spans="1:48" ht="15.6">
      <c r="A606" s="71">
        <v>296</v>
      </c>
      <c r="B606" s="72" t="s">
        <v>1007</v>
      </c>
      <c r="C606" s="72" t="s">
        <v>232</v>
      </c>
      <c r="D606" s="72" t="s">
        <v>233</v>
      </c>
      <c r="E606" s="72" t="s">
        <v>234</v>
      </c>
      <c r="F606" s="74">
        <v>261</v>
      </c>
      <c r="G606" s="74">
        <v>1090</v>
      </c>
      <c r="H606" s="74">
        <v>16.600000000000001</v>
      </c>
      <c r="I606" s="74">
        <v>5.7</v>
      </c>
      <c r="J606" s="74">
        <v>5.6</v>
      </c>
      <c r="K606" s="74">
        <v>2.8</v>
      </c>
      <c r="L606" s="74">
        <v>2.2999999999999998</v>
      </c>
      <c r="M606" s="74">
        <v>0.1</v>
      </c>
      <c r="N606" s="74">
        <v>0</v>
      </c>
      <c r="O606" s="74">
        <v>0</v>
      </c>
      <c r="P606" s="74">
        <v>0</v>
      </c>
      <c r="Q606" s="74">
        <v>0</v>
      </c>
      <c r="R606" s="74">
        <v>0</v>
      </c>
      <c r="S606" s="74">
        <v>27.8</v>
      </c>
      <c r="T606" s="74">
        <v>0.6</v>
      </c>
      <c r="U606" s="74">
        <v>0</v>
      </c>
      <c r="V606" s="74">
        <v>53.9</v>
      </c>
      <c r="W606" s="74">
        <v>0</v>
      </c>
      <c r="X606" s="74">
        <v>83</v>
      </c>
      <c r="Y606" s="74">
        <v>0</v>
      </c>
      <c r="Z606" s="74">
        <v>0</v>
      </c>
      <c r="AA606" s="74">
        <v>0.8</v>
      </c>
      <c r="AB606" s="74">
        <v>0.2</v>
      </c>
      <c r="AC606" s="74">
        <v>0.6</v>
      </c>
      <c r="AD606" s="74">
        <v>0.3</v>
      </c>
      <c r="AE606" s="74">
        <v>7.2</v>
      </c>
      <c r="AF606" s="74">
        <v>13</v>
      </c>
      <c r="AG606" s="74">
        <v>5.9</v>
      </c>
      <c r="AH606" s="74">
        <v>0.36</v>
      </c>
      <c r="AI606" s="74">
        <v>1.2</v>
      </c>
      <c r="AJ606" s="74">
        <v>0</v>
      </c>
      <c r="AK606" s="74">
        <v>7.6</v>
      </c>
      <c r="AL606" s="74">
        <v>1.7</v>
      </c>
      <c r="AM606" s="74">
        <v>230</v>
      </c>
      <c r="AN606" s="74">
        <v>390</v>
      </c>
      <c r="AO606" s="74">
        <v>19</v>
      </c>
      <c r="AP606" s="74">
        <v>240</v>
      </c>
      <c r="AQ606" s="74">
        <v>26</v>
      </c>
      <c r="AR606" s="74">
        <v>2.1</v>
      </c>
      <c r="AS606" s="74">
        <v>3.1</v>
      </c>
      <c r="AT606" s="72"/>
      <c r="AU606" s="72">
        <v>3</v>
      </c>
      <c r="AV606" s="72"/>
    </row>
    <row r="607" spans="1:48" ht="15.6">
      <c r="A607" s="71">
        <v>293</v>
      </c>
      <c r="B607" s="72" t="s">
        <v>1008</v>
      </c>
      <c r="C607" s="72" t="s">
        <v>275</v>
      </c>
      <c r="D607" s="72" t="s">
        <v>443</v>
      </c>
      <c r="E607" s="72" t="s">
        <v>444</v>
      </c>
      <c r="F607" s="74">
        <v>142</v>
      </c>
      <c r="G607" s="74">
        <v>595</v>
      </c>
      <c r="H607" s="74">
        <v>6.8</v>
      </c>
      <c r="I607" s="74">
        <v>2.7</v>
      </c>
      <c r="J607" s="74">
        <v>3</v>
      </c>
      <c r="K607" s="74">
        <v>0.3</v>
      </c>
      <c r="L607" s="74">
        <v>0.2</v>
      </c>
      <c r="M607" s="74">
        <v>0.3</v>
      </c>
      <c r="N607" s="74">
        <v>0</v>
      </c>
      <c r="O607" s="74">
        <v>0</v>
      </c>
      <c r="P607" s="74">
        <v>0</v>
      </c>
      <c r="Q607" s="74">
        <v>0</v>
      </c>
      <c r="R607" s="74">
        <v>0</v>
      </c>
      <c r="S607" s="74">
        <v>20.2</v>
      </c>
      <c r="T607" s="74">
        <v>0.2</v>
      </c>
      <c r="U607" s="74">
        <v>0</v>
      </c>
      <c r="V607" s="74">
        <v>72.099999999999994</v>
      </c>
      <c r="W607" s="74">
        <v>0</v>
      </c>
      <c r="X607" s="74">
        <v>61</v>
      </c>
      <c r="Y607" s="74">
        <v>0</v>
      </c>
      <c r="Z607" s="74">
        <v>0</v>
      </c>
      <c r="AA607" s="74">
        <v>0.4</v>
      </c>
      <c r="AB607" s="74">
        <v>0.1</v>
      </c>
      <c r="AC607" s="74">
        <v>0.09</v>
      </c>
      <c r="AD607" s="74">
        <v>0.15</v>
      </c>
      <c r="AE607" s="74">
        <v>3.4</v>
      </c>
      <c r="AF607" s="74">
        <v>7.7</v>
      </c>
      <c r="AG607" s="74">
        <v>4.3</v>
      </c>
      <c r="AH607" s="74">
        <v>0.45</v>
      </c>
      <c r="AI607" s="74">
        <v>2</v>
      </c>
      <c r="AJ607" s="74">
        <v>0</v>
      </c>
      <c r="AK607" s="74">
        <v>14</v>
      </c>
      <c r="AL607" s="74">
        <v>0.9</v>
      </c>
      <c r="AM607" s="74">
        <v>64</v>
      </c>
      <c r="AN607" s="74">
        <v>360</v>
      </c>
      <c r="AO607" s="74">
        <v>10</v>
      </c>
      <c r="AP607" s="74">
        <v>180</v>
      </c>
      <c r="AQ607" s="74">
        <v>22</v>
      </c>
      <c r="AR607" s="74">
        <v>1.6</v>
      </c>
      <c r="AS607" s="74">
        <v>3.5</v>
      </c>
      <c r="AT607" s="72"/>
      <c r="AU607" s="72"/>
      <c r="AV607" s="72"/>
    </row>
    <row r="608" spans="1:48" ht="15.6">
      <c r="A608" s="71">
        <v>1033</v>
      </c>
      <c r="B608" s="72" t="s">
        <v>1009</v>
      </c>
      <c r="C608" s="72" t="s">
        <v>232</v>
      </c>
      <c r="D608" s="72" t="s">
        <v>233</v>
      </c>
      <c r="E608" s="72" t="s">
        <v>234</v>
      </c>
      <c r="F608" s="74">
        <v>207</v>
      </c>
      <c r="G608" s="74">
        <v>862</v>
      </c>
      <c r="H608" s="74">
        <v>13.8</v>
      </c>
      <c r="I608" s="74">
        <v>5.3</v>
      </c>
      <c r="J608" s="74">
        <v>6.2</v>
      </c>
      <c r="K608" s="74">
        <v>0.5</v>
      </c>
      <c r="L608" s="74">
        <v>0.47199999999999998</v>
      </c>
      <c r="M608" s="74">
        <v>0.6</v>
      </c>
      <c r="N608" s="74">
        <v>1.2</v>
      </c>
      <c r="O608" s="74">
        <v>0.9</v>
      </c>
      <c r="P608" s="74">
        <v>0.3</v>
      </c>
      <c r="Q608" s="74">
        <v>0</v>
      </c>
      <c r="R608" s="74">
        <v>0.8</v>
      </c>
      <c r="S608" s="74">
        <v>19.100000000000001</v>
      </c>
      <c r="T608" s="74">
        <v>0.9</v>
      </c>
      <c r="U608" s="74">
        <v>0</v>
      </c>
      <c r="V608" s="74">
        <v>62.6</v>
      </c>
      <c r="W608" s="74">
        <v>0</v>
      </c>
      <c r="X608" s="74">
        <v>53</v>
      </c>
      <c r="Y608" s="74">
        <v>49</v>
      </c>
      <c r="Z608" s="74">
        <v>291</v>
      </c>
      <c r="AA608" s="74">
        <v>0.4</v>
      </c>
      <c r="AB608" s="74">
        <v>0.37</v>
      </c>
      <c r="AC608" s="74">
        <v>0.16</v>
      </c>
      <c r="AD608" s="74">
        <v>0.16</v>
      </c>
      <c r="AE608" s="74">
        <v>3.7</v>
      </c>
      <c r="AF608" s="74">
        <v>7.74</v>
      </c>
      <c r="AG608" s="74">
        <v>3.99</v>
      </c>
      <c r="AH608" s="74">
        <v>0.5</v>
      </c>
      <c r="AI608" s="74">
        <v>1.7</v>
      </c>
      <c r="AJ608" s="74">
        <v>22.1</v>
      </c>
      <c r="AK608" s="74">
        <v>34</v>
      </c>
      <c r="AL608" s="74">
        <v>2.1800000000000002</v>
      </c>
      <c r="AM608" s="74">
        <v>390</v>
      </c>
      <c r="AN608" s="74">
        <v>400</v>
      </c>
      <c r="AO608" s="74">
        <v>41</v>
      </c>
      <c r="AP608" s="74">
        <v>240</v>
      </c>
      <c r="AQ608" s="74">
        <v>27</v>
      </c>
      <c r="AR608" s="74">
        <v>1.1000000000000001</v>
      </c>
      <c r="AS608" s="74">
        <v>3</v>
      </c>
      <c r="AT608" s="72"/>
      <c r="AU608" s="72"/>
      <c r="AV608" s="72"/>
    </row>
    <row r="609" spans="1:48" ht="15.6">
      <c r="A609" s="71">
        <v>294</v>
      </c>
      <c r="B609" s="72" t="s">
        <v>1010</v>
      </c>
      <c r="C609" s="72" t="s">
        <v>232</v>
      </c>
      <c r="D609" s="72" t="s">
        <v>233</v>
      </c>
      <c r="E609" s="72" t="s">
        <v>234</v>
      </c>
      <c r="F609" s="74">
        <v>183</v>
      </c>
      <c r="G609" s="74">
        <v>768</v>
      </c>
      <c r="H609" s="74">
        <v>8.1999999999999993</v>
      </c>
      <c r="I609" s="74">
        <v>3.2</v>
      </c>
      <c r="J609" s="74">
        <v>3.7</v>
      </c>
      <c r="K609" s="74">
        <v>0.3</v>
      </c>
      <c r="L609" s="74">
        <v>0.3</v>
      </c>
      <c r="M609" s="74">
        <v>0.4</v>
      </c>
      <c r="N609" s="74">
        <v>0</v>
      </c>
      <c r="O609" s="74">
        <v>0</v>
      </c>
      <c r="P609" s="74">
        <v>0</v>
      </c>
      <c r="Q609" s="74">
        <v>0</v>
      </c>
      <c r="R609" s="74">
        <v>0</v>
      </c>
      <c r="S609" s="74">
        <v>27.3</v>
      </c>
      <c r="T609" s="74">
        <v>0.5</v>
      </c>
      <c r="U609" s="74">
        <v>0</v>
      </c>
      <c r="V609" s="74">
        <v>63</v>
      </c>
      <c r="W609" s="74">
        <v>0</v>
      </c>
      <c r="X609" s="74">
        <v>86</v>
      </c>
      <c r="Y609" s="74">
        <v>0</v>
      </c>
      <c r="Z609" s="74">
        <v>0</v>
      </c>
      <c r="AA609" s="74">
        <v>0.3</v>
      </c>
      <c r="AB609" s="74">
        <v>0.1</v>
      </c>
      <c r="AC609" s="74">
        <v>0.06</v>
      </c>
      <c r="AD609" s="74">
        <v>0.18</v>
      </c>
      <c r="AE609" s="74">
        <v>3.8</v>
      </c>
      <c r="AF609" s="74">
        <v>9.6</v>
      </c>
      <c r="AG609" s="74">
        <v>5.8</v>
      </c>
      <c r="AH609" s="74">
        <v>0.28999999999999998</v>
      </c>
      <c r="AI609" s="74">
        <v>2</v>
      </c>
      <c r="AJ609" s="74">
        <v>0</v>
      </c>
      <c r="AK609" s="74">
        <v>17</v>
      </c>
      <c r="AL609" s="74">
        <v>1.5</v>
      </c>
      <c r="AM609" s="74">
        <v>190</v>
      </c>
      <c r="AN609" s="74">
        <v>350</v>
      </c>
      <c r="AO609" s="74">
        <v>13</v>
      </c>
      <c r="AP609" s="74">
        <v>220</v>
      </c>
      <c r="AQ609" s="74">
        <v>29</v>
      </c>
      <c r="AR609" s="74">
        <v>2.2000000000000002</v>
      </c>
      <c r="AS609" s="74">
        <v>4.9000000000000004</v>
      </c>
      <c r="AT609" s="72"/>
      <c r="AU609" s="72">
        <v>3</v>
      </c>
      <c r="AV609" s="72"/>
    </row>
    <row r="610" spans="1:48" ht="15.6">
      <c r="A610" s="71">
        <v>1900000031</v>
      </c>
      <c r="B610" s="72" t="s">
        <v>1011</v>
      </c>
      <c r="C610" s="72" t="s">
        <v>211</v>
      </c>
      <c r="D610" s="72" t="s">
        <v>260</v>
      </c>
      <c r="E610" s="72" t="s">
        <v>261</v>
      </c>
      <c r="F610" s="74">
        <v>51</v>
      </c>
      <c r="G610" s="74">
        <v>212</v>
      </c>
      <c r="H610" s="74">
        <v>0.7</v>
      </c>
      <c r="I610" s="74">
        <v>0.1</v>
      </c>
      <c r="J610" s="74">
        <v>0.1</v>
      </c>
      <c r="K610" s="74">
        <v>0.5</v>
      </c>
      <c r="L610" s="74">
        <v>0.1</v>
      </c>
      <c r="M610" s="74">
        <v>0</v>
      </c>
      <c r="N610" s="74">
        <v>5.3</v>
      </c>
      <c r="O610" s="74">
        <v>5.0999999999999996</v>
      </c>
      <c r="P610" s="74">
        <v>0</v>
      </c>
      <c r="Q610" s="74">
        <v>0</v>
      </c>
      <c r="R610" s="74">
        <v>3.9</v>
      </c>
      <c r="S610" s="74">
        <v>3.8</v>
      </c>
      <c r="T610" s="74">
        <v>0</v>
      </c>
      <c r="U610" s="74">
        <v>0</v>
      </c>
      <c r="V610" s="74">
        <v>86.4</v>
      </c>
      <c r="W610" s="74">
        <v>0</v>
      </c>
      <c r="X610" s="74">
        <v>0</v>
      </c>
      <c r="Y610" s="74">
        <v>123</v>
      </c>
      <c r="Z610" s="74">
        <v>740</v>
      </c>
      <c r="AA610" s="74">
        <v>0</v>
      </c>
      <c r="AB610" s="74">
        <v>5</v>
      </c>
      <c r="AC610" s="74">
        <v>0.12</v>
      </c>
      <c r="AD610" s="74">
        <v>0.33</v>
      </c>
      <c r="AE610" s="74">
        <v>1.1000000000000001</v>
      </c>
      <c r="AF610" s="74">
        <v>1.6</v>
      </c>
      <c r="AG610" s="74">
        <v>0.5</v>
      </c>
      <c r="AH610" s="74">
        <v>0.09</v>
      </c>
      <c r="AI610" s="74">
        <v>0</v>
      </c>
      <c r="AJ610" s="74">
        <v>31</v>
      </c>
      <c r="AK610" s="74">
        <v>110</v>
      </c>
      <c r="AL610" s="74">
        <v>1.7</v>
      </c>
      <c r="AM610" s="74">
        <v>15</v>
      </c>
      <c r="AN610" s="74">
        <v>260</v>
      </c>
      <c r="AO610" s="74">
        <v>210</v>
      </c>
      <c r="AP610" s="74">
        <v>75</v>
      </c>
      <c r="AQ610" s="74">
        <v>11</v>
      </c>
      <c r="AR610" s="74">
        <v>9.5</v>
      </c>
      <c r="AS610" s="74">
        <v>0.7</v>
      </c>
      <c r="AT610" s="72"/>
      <c r="AU610" s="72"/>
      <c r="AV610" s="72"/>
    </row>
    <row r="611" spans="1:48" ht="15.6">
      <c r="A611" s="71">
        <v>844</v>
      </c>
      <c r="B611" s="72" t="s">
        <v>1012</v>
      </c>
      <c r="C611" s="72" t="s">
        <v>232</v>
      </c>
      <c r="D611" s="72" t="s">
        <v>233</v>
      </c>
      <c r="E611" s="72" t="s">
        <v>234</v>
      </c>
      <c r="F611" s="74">
        <v>94</v>
      </c>
      <c r="G611" s="74">
        <v>393</v>
      </c>
      <c r="H611" s="74">
        <v>3.1</v>
      </c>
      <c r="I611" s="74">
        <v>0.4</v>
      </c>
      <c r="J611" s="74">
        <v>1.3</v>
      </c>
      <c r="K611" s="74">
        <v>1.3</v>
      </c>
      <c r="L611" s="74">
        <v>1.1499999999999999</v>
      </c>
      <c r="M611" s="74">
        <v>0</v>
      </c>
      <c r="N611" s="74">
        <v>1.4</v>
      </c>
      <c r="O611" s="74">
        <v>1.2</v>
      </c>
      <c r="P611" s="74">
        <v>0.2</v>
      </c>
      <c r="Q611" s="74">
        <v>0</v>
      </c>
      <c r="R611" s="74">
        <v>0.5</v>
      </c>
      <c r="S611" s="74">
        <v>13.7</v>
      </c>
      <c r="T611" s="74">
        <v>0.8</v>
      </c>
      <c r="U611" s="74">
        <v>0.6</v>
      </c>
      <c r="V611" s="74">
        <v>78.900000000000006</v>
      </c>
      <c r="W611" s="74">
        <v>0</v>
      </c>
      <c r="X611" s="74">
        <v>23</v>
      </c>
      <c r="Y611" s="74">
        <v>24</v>
      </c>
      <c r="Z611" s="74">
        <v>101</v>
      </c>
      <c r="AA611" s="74">
        <v>1.7</v>
      </c>
      <c r="AB611" s="74">
        <v>1.86</v>
      </c>
      <c r="AC611" s="74">
        <v>0.08</v>
      </c>
      <c r="AD611" s="74">
        <v>0.02</v>
      </c>
      <c r="AE611" s="74">
        <v>2.5</v>
      </c>
      <c r="AF611" s="74">
        <v>5.48</v>
      </c>
      <c r="AG611" s="74">
        <v>2.5</v>
      </c>
      <c r="AH611" s="74">
        <v>0.14000000000000001</v>
      </c>
      <c r="AI611" s="74">
        <v>0.23</v>
      </c>
      <c r="AJ611" s="74">
        <v>4.0999999999999996</v>
      </c>
      <c r="AK611" s="74">
        <v>11</v>
      </c>
      <c r="AL611" s="74">
        <v>1.69</v>
      </c>
      <c r="AM611" s="74">
        <v>320</v>
      </c>
      <c r="AN611" s="74">
        <v>290</v>
      </c>
      <c r="AO611" s="74">
        <v>19</v>
      </c>
      <c r="AP611" s="74">
        <v>140</v>
      </c>
      <c r="AQ611" s="74">
        <v>27</v>
      </c>
      <c r="AR611" s="74">
        <v>0.4</v>
      </c>
      <c r="AS611" s="74">
        <v>0.4</v>
      </c>
      <c r="AT611" s="72"/>
      <c r="AU611" s="72"/>
      <c r="AV611" s="72"/>
    </row>
    <row r="612" spans="1:48" ht="15.6">
      <c r="A612" s="71">
        <v>842</v>
      </c>
      <c r="B612" s="72" t="s">
        <v>1013</v>
      </c>
      <c r="C612" s="72" t="s">
        <v>218</v>
      </c>
      <c r="D612" s="72" t="s">
        <v>219</v>
      </c>
      <c r="E612" s="72" t="s">
        <v>220</v>
      </c>
      <c r="F612" s="74">
        <v>84</v>
      </c>
      <c r="G612" s="74">
        <v>357</v>
      </c>
      <c r="H612" s="74">
        <v>0.5</v>
      </c>
      <c r="I612" s="74">
        <v>0.1</v>
      </c>
      <c r="J612" s="74">
        <v>0.1</v>
      </c>
      <c r="K612" s="74">
        <v>0.2</v>
      </c>
      <c r="L612" s="74">
        <v>0.1</v>
      </c>
      <c r="M612" s="74">
        <v>0</v>
      </c>
      <c r="N612" s="74">
        <v>0</v>
      </c>
      <c r="O612" s="74">
        <v>0</v>
      </c>
      <c r="P612" s="74">
        <v>0</v>
      </c>
      <c r="Q612" s="74">
        <v>0</v>
      </c>
      <c r="R612" s="74">
        <v>0</v>
      </c>
      <c r="S612" s="74">
        <v>19.899999999999999</v>
      </c>
      <c r="T612" s="74">
        <v>0.9</v>
      </c>
      <c r="U612" s="74">
        <v>0</v>
      </c>
      <c r="V612" s="74">
        <v>77.7</v>
      </c>
      <c r="W612" s="74">
        <v>0</v>
      </c>
      <c r="X612" s="74">
        <v>35</v>
      </c>
      <c r="Y612" s="74">
        <v>10</v>
      </c>
      <c r="Z612" s="74">
        <v>0</v>
      </c>
      <c r="AA612" s="74">
        <v>2.7</v>
      </c>
      <c r="AB612" s="74">
        <v>0.69</v>
      </c>
      <c r="AC612" s="74">
        <v>0.08</v>
      </c>
      <c r="AD612" s="74">
        <v>0.01</v>
      </c>
      <c r="AE612" s="74">
        <v>3.4</v>
      </c>
      <c r="AF612" s="74">
        <v>7.1</v>
      </c>
      <c r="AG612" s="74">
        <v>3.7</v>
      </c>
      <c r="AH612" s="74">
        <v>0.09</v>
      </c>
      <c r="AI612" s="74">
        <v>0.36</v>
      </c>
      <c r="AJ612" s="74">
        <v>0</v>
      </c>
      <c r="AK612" s="74">
        <v>11</v>
      </c>
      <c r="AL612" s="74">
        <v>1.9</v>
      </c>
      <c r="AM612" s="74">
        <v>340</v>
      </c>
      <c r="AN612" s="74">
        <v>300</v>
      </c>
      <c r="AO612" s="74">
        <v>13</v>
      </c>
      <c r="AP612" s="74">
        <v>210</v>
      </c>
      <c r="AQ612" s="74">
        <v>42</v>
      </c>
      <c r="AR612" s="74">
        <v>0.2</v>
      </c>
      <c r="AS612" s="74">
        <v>0.5</v>
      </c>
      <c r="AT612" s="72"/>
      <c r="AU612" s="72"/>
      <c r="AV612" s="72"/>
    </row>
    <row r="613" spans="1:48" ht="15.6">
      <c r="A613" s="71">
        <v>841</v>
      </c>
      <c r="B613" s="72" t="s">
        <v>1014</v>
      </c>
      <c r="C613" s="72" t="s">
        <v>218</v>
      </c>
      <c r="D613" s="72" t="s">
        <v>219</v>
      </c>
      <c r="E613" s="72" t="s">
        <v>220</v>
      </c>
      <c r="F613" s="74">
        <v>80</v>
      </c>
      <c r="G613" s="74">
        <v>338</v>
      </c>
      <c r="H613" s="74">
        <v>0.4</v>
      </c>
      <c r="I613" s="74">
        <v>0.1</v>
      </c>
      <c r="J613" s="74">
        <v>0.1</v>
      </c>
      <c r="K613" s="74">
        <v>0.1</v>
      </c>
      <c r="L613" s="74">
        <v>0</v>
      </c>
      <c r="M613" s="74">
        <v>0</v>
      </c>
      <c r="N613" s="74">
        <v>0</v>
      </c>
      <c r="O613" s="74">
        <v>0</v>
      </c>
      <c r="P613" s="74">
        <v>0</v>
      </c>
      <c r="Q613" s="74">
        <v>0</v>
      </c>
      <c r="R613" s="74">
        <v>0</v>
      </c>
      <c r="S613" s="74">
        <v>19</v>
      </c>
      <c r="T613" s="74">
        <v>0.2</v>
      </c>
      <c r="U613" s="74">
        <v>0</v>
      </c>
      <c r="V613" s="74">
        <v>79.2</v>
      </c>
      <c r="W613" s="74">
        <v>0</v>
      </c>
      <c r="X613" s="74">
        <v>32</v>
      </c>
      <c r="Y613" s="74">
        <v>10</v>
      </c>
      <c r="Z613" s="74">
        <v>0</v>
      </c>
      <c r="AA613" s="74">
        <v>2.7</v>
      </c>
      <c r="AB613" s="74">
        <v>0.62</v>
      </c>
      <c r="AC613" s="74">
        <v>0.1</v>
      </c>
      <c r="AD613" s="74">
        <v>0.02</v>
      </c>
      <c r="AE613" s="74">
        <v>3.9</v>
      </c>
      <c r="AF613" s="74">
        <v>7.4</v>
      </c>
      <c r="AG613" s="74">
        <v>3.5</v>
      </c>
      <c r="AH613" s="74">
        <v>0.12</v>
      </c>
      <c r="AI613" s="74">
        <v>0.36</v>
      </c>
      <c r="AJ613" s="74">
        <v>0</v>
      </c>
      <c r="AK613" s="74">
        <v>11</v>
      </c>
      <c r="AL613" s="74">
        <v>1.1000000000000001</v>
      </c>
      <c r="AM613" s="74">
        <v>72</v>
      </c>
      <c r="AN613" s="74">
        <v>320</v>
      </c>
      <c r="AO613" s="74">
        <v>14</v>
      </c>
      <c r="AP613" s="74">
        <v>210</v>
      </c>
      <c r="AQ613" s="74">
        <v>32</v>
      </c>
      <c r="AR613" s="74">
        <v>0.2</v>
      </c>
      <c r="AS613" s="74">
        <v>0.4</v>
      </c>
      <c r="AT613" s="72"/>
      <c r="AU613" s="72"/>
      <c r="AV613" s="72"/>
    </row>
    <row r="614" spans="1:48" ht="15.6">
      <c r="A614" s="71">
        <v>843</v>
      </c>
      <c r="B614" s="72" t="s">
        <v>1015</v>
      </c>
      <c r="C614" s="72" t="s">
        <v>218</v>
      </c>
      <c r="D614" s="72" t="s">
        <v>219</v>
      </c>
      <c r="E614" s="72" t="s">
        <v>220</v>
      </c>
      <c r="F614" s="74">
        <v>97</v>
      </c>
      <c r="G614" s="74">
        <v>410</v>
      </c>
      <c r="H614" s="74">
        <v>0.5</v>
      </c>
      <c r="I614" s="74">
        <v>0.1</v>
      </c>
      <c r="J614" s="74">
        <v>0.1</v>
      </c>
      <c r="K614" s="74">
        <v>0.1</v>
      </c>
      <c r="L614" s="74">
        <v>0</v>
      </c>
      <c r="M614" s="74">
        <v>0</v>
      </c>
      <c r="N614" s="74">
        <v>0</v>
      </c>
      <c r="O614" s="74">
        <v>0</v>
      </c>
      <c r="P614" s="74">
        <v>0</v>
      </c>
      <c r="Q614" s="74">
        <v>0</v>
      </c>
      <c r="R614" s="74">
        <v>0</v>
      </c>
      <c r="S614" s="74">
        <v>23</v>
      </c>
      <c r="T614" s="74">
        <v>1</v>
      </c>
      <c r="U614" s="74">
        <v>0</v>
      </c>
      <c r="V614" s="74">
        <v>74.3</v>
      </c>
      <c r="W614" s="74">
        <v>0</v>
      </c>
      <c r="X614" s="74">
        <v>39</v>
      </c>
      <c r="Y614" s="74">
        <v>11</v>
      </c>
      <c r="Z614" s="74">
        <v>0</v>
      </c>
      <c r="AA614" s="74">
        <v>3.1</v>
      </c>
      <c r="AB614" s="74">
        <v>0.79</v>
      </c>
      <c r="AC614" s="74">
        <v>0.1</v>
      </c>
      <c r="AD614" s="74">
        <v>0.02</v>
      </c>
      <c r="AE614" s="74">
        <v>4.5</v>
      </c>
      <c r="AF614" s="74">
        <v>8.8000000000000007</v>
      </c>
      <c r="AG614" s="74">
        <v>4.3</v>
      </c>
      <c r="AH614" s="74">
        <v>0.12</v>
      </c>
      <c r="AI614" s="74">
        <v>0.37</v>
      </c>
      <c r="AJ614" s="74">
        <v>0</v>
      </c>
      <c r="AK614" s="74">
        <v>11</v>
      </c>
      <c r="AL614" s="74">
        <v>2.2000000000000002</v>
      </c>
      <c r="AM614" s="74">
        <v>390</v>
      </c>
      <c r="AN614" s="74">
        <v>340</v>
      </c>
      <c r="AO614" s="74">
        <v>18</v>
      </c>
      <c r="AP614" s="74">
        <v>240</v>
      </c>
      <c r="AQ614" s="74">
        <v>37</v>
      </c>
      <c r="AR614" s="74">
        <v>0.3</v>
      </c>
      <c r="AS614" s="74">
        <v>0.5</v>
      </c>
      <c r="AT614" s="72"/>
      <c r="AU614" s="72"/>
      <c r="AV614" s="72"/>
    </row>
    <row r="615" spans="1:48" ht="15.6">
      <c r="A615" s="71">
        <v>1900000059</v>
      </c>
      <c r="B615" s="72" t="s">
        <v>1016</v>
      </c>
      <c r="C615" s="72" t="s">
        <v>401</v>
      </c>
      <c r="D615" s="72" t="s">
        <v>402</v>
      </c>
      <c r="E615" s="72" t="s">
        <v>408</v>
      </c>
      <c r="F615" s="74">
        <v>114</v>
      </c>
      <c r="G615" s="74">
        <v>484</v>
      </c>
      <c r="H615" s="74">
        <v>0.3</v>
      </c>
      <c r="I615" s="74">
        <v>0.1</v>
      </c>
      <c r="J615" s="74">
        <v>0</v>
      </c>
      <c r="K615" s="74">
        <v>0.1</v>
      </c>
      <c r="L615" s="74">
        <v>0.1</v>
      </c>
      <c r="M615" s="74">
        <v>0</v>
      </c>
      <c r="N615" s="74">
        <v>25.7</v>
      </c>
      <c r="O615" s="74">
        <v>0.7</v>
      </c>
      <c r="P615" s="74">
        <v>0</v>
      </c>
      <c r="Q615" s="74">
        <v>25</v>
      </c>
      <c r="R615" s="74">
        <v>1.3</v>
      </c>
      <c r="S615" s="74">
        <v>1.5</v>
      </c>
      <c r="T615" s="74">
        <v>0</v>
      </c>
      <c r="U615" s="74">
        <v>0</v>
      </c>
      <c r="V615" s="74">
        <v>67.2</v>
      </c>
      <c r="W615" s="74">
        <v>0</v>
      </c>
      <c r="X615" s="74">
        <v>0</v>
      </c>
      <c r="Y615" s="74">
        <v>14</v>
      </c>
      <c r="Z615" s="74">
        <v>83</v>
      </c>
      <c r="AA615" s="74">
        <v>0</v>
      </c>
      <c r="AB615" s="74">
        <v>4.5999999999999996</v>
      </c>
      <c r="AC615" s="74">
        <v>0.16</v>
      </c>
      <c r="AD615" s="74">
        <v>0.01</v>
      </c>
      <c r="AE615" s="74">
        <v>0.2</v>
      </c>
      <c r="AF615" s="74">
        <v>0.5</v>
      </c>
      <c r="AG615" s="74">
        <v>0.3</v>
      </c>
      <c r="AH615" s="74">
        <v>0.16</v>
      </c>
      <c r="AI615" s="74">
        <v>0</v>
      </c>
      <c r="AJ615" s="74">
        <v>4</v>
      </c>
      <c r="AK615" s="74">
        <v>8</v>
      </c>
      <c r="AL615" s="74">
        <v>0.47</v>
      </c>
      <c r="AM615" s="74">
        <v>2</v>
      </c>
      <c r="AN615" s="74">
        <v>380</v>
      </c>
      <c r="AO615" s="74">
        <v>15</v>
      </c>
      <c r="AP615" s="74">
        <v>27</v>
      </c>
      <c r="AQ615" s="74">
        <v>15</v>
      </c>
      <c r="AR615" s="74">
        <v>0.7</v>
      </c>
      <c r="AS615" s="74">
        <v>0.3</v>
      </c>
      <c r="AT615" s="72">
        <v>1</v>
      </c>
      <c r="AU615" s="72">
        <v>2</v>
      </c>
      <c r="AV615" s="72"/>
    </row>
    <row r="616" spans="1:48" ht="15.6">
      <c r="A616" s="71">
        <v>82</v>
      </c>
      <c r="B616" s="72" t="s">
        <v>1017</v>
      </c>
      <c r="C616" s="72" t="s">
        <v>355</v>
      </c>
      <c r="D616" s="72" t="s">
        <v>1018</v>
      </c>
      <c r="E616" s="72" t="s">
        <v>1019</v>
      </c>
      <c r="F616" s="74">
        <v>83</v>
      </c>
      <c r="G616" s="74">
        <v>349</v>
      </c>
      <c r="H616" s="74">
        <v>3.6</v>
      </c>
      <c r="I616" s="74">
        <v>2</v>
      </c>
      <c r="J616" s="74">
        <v>0.8</v>
      </c>
      <c r="K616" s="74">
        <v>0.1</v>
      </c>
      <c r="L616" s="74">
        <v>0.1</v>
      </c>
      <c r="M616" s="74">
        <v>0.1</v>
      </c>
      <c r="N616" s="74">
        <v>8.5</v>
      </c>
      <c r="O616" s="74">
        <v>8.5</v>
      </c>
      <c r="P616" s="74">
        <v>0</v>
      </c>
      <c r="Q616" s="74">
        <v>0</v>
      </c>
      <c r="R616" s="74">
        <v>0</v>
      </c>
      <c r="S616" s="74">
        <v>3.9</v>
      </c>
      <c r="T616" s="74">
        <v>0.1</v>
      </c>
      <c r="U616" s="74">
        <v>0</v>
      </c>
      <c r="V616" s="74">
        <v>82.9</v>
      </c>
      <c r="W616" s="74">
        <v>0.4</v>
      </c>
      <c r="X616" s="74">
        <v>8</v>
      </c>
      <c r="Y616" s="74">
        <v>55</v>
      </c>
      <c r="Z616" s="74">
        <v>31</v>
      </c>
      <c r="AA616" s="74">
        <v>0</v>
      </c>
      <c r="AB616" s="74">
        <v>0.1</v>
      </c>
      <c r="AC616" s="74">
        <v>0.02</v>
      </c>
      <c r="AD616" s="74">
        <v>0.18</v>
      </c>
      <c r="AE616" s="74">
        <v>0.2</v>
      </c>
      <c r="AF616" s="74">
        <v>1</v>
      </c>
      <c r="AG616" s="74">
        <v>0.8</v>
      </c>
      <c r="AH616" s="74">
        <v>0.03</v>
      </c>
      <c r="AI616" s="74">
        <v>0</v>
      </c>
      <c r="AJ616" s="74">
        <v>0</v>
      </c>
      <c r="AK616" s="74">
        <v>7</v>
      </c>
      <c r="AL616" s="74">
        <v>0.75</v>
      </c>
      <c r="AM616" s="74">
        <v>46</v>
      </c>
      <c r="AN616" s="74">
        <v>140</v>
      </c>
      <c r="AO616" s="74">
        <v>140</v>
      </c>
      <c r="AP616" s="74">
        <v>95</v>
      </c>
      <c r="AQ616" s="74">
        <v>18</v>
      </c>
      <c r="AR616" s="74">
        <v>0.2</v>
      </c>
      <c r="AS616" s="74">
        <v>0.6</v>
      </c>
      <c r="AT616" s="72"/>
      <c r="AU616" s="72">
        <v>18</v>
      </c>
      <c r="AV616" s="72"/>
    </row>
    <row r="617" spans="1:48" ht="15.6">
      <c r="A617" s="71">
        <v>81</v>
      </c>
      <c r="B617" s="72" t="s">
        <v>1020</v>
      </c>
      <c r="C617" s="72" t="s">
        <v>355</v>
      </c>
      <c r="D617" s="72" t="s">
        <v>1018</v>
      </c>
      <c r="E617" s="72" t="s">
        <v>1019</v>
      </c>
      <c r="F617" s="74">
        <v>114</v>
      </c>
      <c r="G617" s="74">
        <v>478</v>
      </c>
      <c r="H617" s="74">
        <v>3.2</v>
      </c>
      <c r="I617" s="74">
        <v>1.8</v>
      </c>
      <c r="J617" s="74">
        <v>0.7</v>
      </c>
      <c r="K617" s="74">
        <v>0.1</v>
      </c>
      <c r="L617" s="74">
        <v>0.1</v>
      </c>
      <c r="M617" s="74">
        <v>0.1</v>
      </c>
      <c r="N617" s="74">
        <v>15.8</v>
      </c>
      <c r="O617" s="74">
        <v>15.8</v>
      </c>
      <c r="P617" s="74">
        <v>0</v>
      </c>
      <c r="Q617" s="74">
        <v>0</v>
      </c>
      <c r="R617" s="74">
        <v>0.8</v>
      </c>
      <c r="S617" s="74">
        <v>4.2</v>
      </c>
      <c r="T617" s="74">
        <v>0.1</v>
      </c>
      <c r="U617" s="74">
        <v>0</v>
      </c>
      <c r="V617" s="74">
        <v>75</v>
      </c>
      <c r="W617" s="74">
        <v>1.1000000000000001</v>
      </c>
      <c r="X617" s="74">
        <v>8</v>
      </c>
      <c r="Y617" s="74">
        <v>54</v>
      </c>
      <c r="Z617" s="74">
        <v>119</v>
      </c>
      <c r="AA617" s="74">
        <v>0</v>
      </c>
      <c r="AB617" s="74">
        <v>0.05</v>
      </c>
      <c r="AC617" s="74">
        <v>0.03</v>
      </c>
      <c r="AD617" s="74">
        <v>0.22</v>
      </c>
      <c r="AE617" s="74">
        <v>0.2</v>
      </c>
      <c r="AF617" s="74">
        <v>1.1000000000000001</v>
      </c>
      <c r="AG617" s="74">
        <v>0.9</v>
      </c>
      <c r="AH617" s="74">
        <v>0.04</v>
      </c>
      <c r="AI617" s="74">
        <v>0</v>
      </c>
      <c r="AJ617" s="74">
        <v>0</v>
      </c>
      <c r="AK617" s="74">
        <v>3</v>
      </c>
      <c r="AL617" s="74">
        <v>0.75</v>
      </c>
      <c r="AM617" s="74">
        <v>48</v>
      </c>
      <c r="AN617" s="74">
        <v>180</v>
      </c>
      <c r="AO617" s="74">
        <v>120</v>
      </c>
      <c r="AP617" s="74">
        <v>110</v>
      </c>
      <c r="AQ617" s="74">
        <v>12</v>
      </c>
      <c r="AR617" s="74">
        <v>0.2</v>
      </c>
      <c r="AS617" s="74">
        <v>0.5</v>
      </c>
      <c r="AT617" s="72"/>
      <c r="AU617" s="72">
        <v>18</v>
      </c>
      <c r="AV617" s="72"/>
    </row>
    <row r="618" spans="1:48" ht="15.6">
      <c r="A618" s="71">
        <v>80</v>
      </c>
      <c r="B618" s="72" t="s">
        <v>1021</v>
      </c>
      <c r="C618" s="72" t="s">
        <v>355</v>
      </c>
      <c r="D618" s="72" t="s">
        <v>1018</v>
      </c>
      <c r="E618" s="72" t="s">
        <v>1019</v>
      </c>
      <c r="F618" s="74">
        <v>96</v>
      </c>
      <c r="G618" s="74">
        <v>403</v>
      </c>
      <c r="H618" s="74">
        <v>3.2</v>
      </c>
      <c r="I618" s="74">
        <v>1.8</v>
      </c>
      <c r="J618" s="74">
        <v>0.7</v>
      </c>
      <c r="K618" s="74">
        <v>0.1</v>
      </c>
      <c r="L618" s="74">
        <v>0.1</v>
      </c>
      <c r="M618" s="74">
        <v>0.1</v>
      </c>
      <c r="N618" s="74">
        <v>12.4</v>
      </c>
      <c r="O618" s="74">
        <v>12.4</v>
      </c>
      <c r="P618" s="74">
        <v>0</v>
      </c>
      <c r="Q618" s="74">
        <v>0</v>
      </c>
      <c r="R618" s="74">
        <v>0</v>
      </c>
      <c r="S618" s="74">
        <v>4.2</v>
      </c>
      <c r="T618" s="74">
        <v>0.1</v>
      </c>
      <c r="U618" s="74">
        <v>0</v>
      </c>
      <c r="V618" s="74">
        <v>79.3</v>
      </c>
      <c r="W618" s="74">
        <v>0.2</v>
      </c>
      <c r="X618" s="74">
        <v>12</v>
      </c>
      <c r="Y618" s="74">
        <v>52</v>
      </c>
      <c r="Z618" s="74">
        <v>115</v>
      </c>
      <c r="AA618" s="74">
        <v>0</v>
      </c>
      <c r="AB618" s="74">
        <v>0.05</v>
      </c>
      <c r="AC618" s="74">
        <v>0.03</v>
      </c>
      <c r="AD618" s="74">
        <v>0.17</v>
      </c>
      <c r="AE618" s="74">
        <v>0.2</v>
      </c>
      <c r="AF618" s="74">
        <v>1.1000000000000001</v>
      </c>
      <c r="AG618" s="74">
        <v>0.9</v>
      </c>
      <c r="AH618" s="74">
        <v>0.03</v>
      </c>
      <c r="AI618" s="74">
        <v>0</v>
      </c>
      <c r="AJ618" s="74">
        <v>0</v>
      </c>
      <c r="AK618" s="74">
        <v>2.5</v>
      </c>
      <c r="AL618" s="74">
        <v>0.75</v>
      </c>
      <c r="AM618" s="74">
        <v>39</v>
      </c>
      <c r="AN618" s="74">
        <v>150</v>
      </c>
      <c r="AO618" s="74">
        <v>130</v>
      </c>
      <c r="AP618" s="74">
        <v>91</v>
      </c>
      <c r="AQ618" s="74">
        <v>10</v>
      </c>
      <c r="AR618" s="74">
        <v>0.2</v>
      </c>
      <c r="AS618" s="74">
        <v>0.5</v>
      </c>
      <c r="AT618" s="72"/>
      <c r="AU618" s="72">
        <v>18</v>
      </c>
      <c r="AV618" s="72"/>
    </row>
    <row r="619" spans="1:48" ht="15.6">
      <c r="A619" s="71">
        <v>2122000009</v>
      </c>
      <c r="B619" s="72" t="s">
        <v>1022</v>
      </c>
      <c r="C619" s="72" t="s">
        <v>355</v>
      </c>
      <c r="D619" s="72" t="s">
        <v>1018</v>
      </c>
      <c r="E619" s="72" t="s">
        <v>1019</v>
      </c>
      <c r="F619" s="74">
        <v>113</v>
      </c>
      <c r="G619" s="74">
        <v>475</v>
      </c>
      <c r="H619" s="74">
        <v>5</v>
      </c>
      <c r="I619" s="74">
        <v>3.2</v>
      </c>
      <c r="J619" s="74">
        <v>1.3</v>
      </c>
      <c r="K619" s="74">
        <v>0.2</v>
      </c>
      <c r="L619" s="74">
        <v>0.1</v>
      </c>
      <c r="M619" s="74">
        <v>0.1</v>
      </c>
      <c r="N619" s="74">
        <v>13.7</v>
      </c>
      <c r="O619" s="74">
        <v>13.7</v>
      </c>
      <c r="P619" s="74">
        <v>0</v>
      </c>
      <c r="Q619" s="74">
        <v>0</v>
      </c>
      <c r="R619" s="74">
        <v>0.8</v>
      </c>
      <c r="S619" s="74">
        <v>2.7</v>
      </c>
      <c r="T619" s="74">
        <v>0.1</v>
      </c>
      <c r="U619" s="74">
        <v>0</v>
      </c>
      <c r="V619" s="74">
        <v>75</v>
      </c>
      <c r="W619" s="74">
        <v>0.4</v>
      </c>
      <c r="X619" s="74">
        <v>17</v>
      </c>
      <c r="Y619" s="74">
        <v>121</v>
      </c>
      <c r="Z619" s="74">
        <v>36</v>
      </c>
      <c r="AA619" s="74">
        <v>0.1</v>
      </c>
      <c r="AB619" s="74">
        <v>0.38</v>
      </c>
      <c r="AC619" s="74">
        <v>0.01</v>
      </c>
      <c r="AD619" s="74">
        <v>0.12</v>
      </c>
      <c r="AE619" s="74">
        <v>0</v>
      </c>
      <c r="AF619" s="74">
        <v>0</v>
      </c>
      <c r="AG619" s="74">
        <v>0</v>
      </c>
      <c r="AH619" s="74">
        <v>0</v>
      </c>
      <c r="AI619" s="74">
        <v>0.2</v>
      </c>
      <c r="AJ619" s="74">
        <v>0</v>
      </c>
      <c r="AK619" s="74">
        <v>1.7</v>
      </c>
      <c r="AL619" s="74">
        <v>0.7</v>
      </c>
      <c r="AM619" s="74">
        <v>33</v>
      </c>
      <c r="AN619" s="74">
        <v>150</v>
      </c>
      <c r="AO619" s="74">
        <v>95</v>
      </c>
      <c r="AP619" s="74">
        <v>80</v>
      </c>
      <c r="AQ619" s="74">
        <v>9</v>
      </c>
      <c r="AR619" s="74">
        <v>0</v>
      </c>
      <c r="AS619" s="74">
        <v>0.3</v>
      </c>
      <c r="AT619" s="72"/>
      <c r="AU619" s="72"/>
      <c r="AV619" s="72"/>
    </row>
    <row r="620" spans="1:48" ht="15.6">
      <c r="A620" s="71">
        <v>2122000015</v>
      </c>
      <c r="B620" s="72" t="s">
        <v>1023</v>
      </c>
      <c r="C620" s="72" t="s">
        <v>355</v>
      </c>
      <c r="D620" s="72" t="s">
        <v>1018</v>
      </c>
      <c r="E620" s="72" t="s">
        <v>1019</v>
      </c>
      <c r="F620" s="74">
        <v>56</v>
      </c>
      <c r="G620" s="74">
        <v>236</v>
      </c>
      <c r="H620" s="74">
        <v>2</v>
      </c>
      <c r="I620" s="74">
        <v>1.4</v>
      </c>
      <c r="J620" s="74">
        <v>0.4</v>
      </c>
      <c r="K620" s="74">
        <v>0.1</v>
      </c>
      <c r="L620" s="74">
        <v>0.1</v>
      </c>
      <c r="M620" s="74">
        <v>0.1</v>
      </c>
      <c r="N620" s="74">
        <v>3.9</v>
      </c>
      <c r="O620" s="74">
        <v>3.9</v>
      </c>
      <c r="P620" s="74">
        <v>0</v>
      </c>
      <c r="Q620" s="74">
        <v>0</v>
      </c>
      <c r="R620" s="74">
        <v>0</v>
      </c>
      <c r="S620" s="74">
        <v>5.3</v>
      </c>
      <c r="T620" s="74">
        <v>0</v>
      </c>
      <c r="U620" s="74">
        <v>0</v>
      </c>
      <c r="V620" s="74">
        <v>87.9</v>
      </c>
      <c r="W620" s="74">
        <v>0.4</v>
      </c>
      <c r="X620" s="74">
        <v>6</v>
      </c>
      <c r="Y620" s="74">
        <v>30</v>
      </c>
      <c r="Z620" s="74">
        <v>17</v>
      </c>
      <c r="AA620" s="74">
        <v>0</v>
      </c>
      <c r="AB620" s="74">
        <v>0.03</v>
      </c>
      <c r="AC620" s="74">
        <v>0.03</v>
      </c>
      <c r="AD620" s="74">
        <v>0.24</v>
      </c>
      <c r="AE620" s="74">
        <v>0.2</v>
      </c>
      <c r="AF620" s="74">
        <v>1.1000000000000001</v>
      </c>
      <c r="AG620" s="74">
        <v>0.9</v>
      </c>
      <c r="AH620" s="74">
        <v>0.03</v>
      </c>
      <c r="AI620" s="74">
        <v>0</v>
      </c>
      <c r="AJ620" s="74">
        <v>0</v>
      </c>
      <c r="AK620" s="74">
        <v>1.7</v>
      </c>
      <c r="AL620" s="74">
        <v>0.75</v>
      </c>
      <c r="AM620" s="74">
        <v>0.1</v>
      </c>
      <c r="AN620" s="74">
        <v>180</v>
      </c>
      <c r="AO620" s="74">
        <v>120</v>
      </c>
      <c r="AP620" s="74">
        <v>110</v>
      </c>
      <c r="AQ620" s="74">
        <v>12</v>
      </c>
      <c r="AR620" s="74">
        <v>0.2</v>
      </c>
      <c r="AS620" s="74">
        <v>0.5</v>
      </c>
      <c r="AT620" s="72"/>
      <c r="AU620" s="72"/>
      <c r="AV620" s="72"/>
    </row>
    <row r="621" spans="1:48" ht="15.6">
      <c r="A621" s="71">
        <v>2122000008</v>
      </c>
      <c r="B621" s="72" t="s">
        <v>1024</v>
      </c>
      <c r="C621" s="72" t="s">
        <v>355</v>
      </c>
      <c r="D621" s="72" t="s">
        <v>1018</v>
      </c>
      <c r="E621" s="72" t="s">
        <v>1019</v>
      </c>
      <c r="F621" s="74">
        <v>85</v>
      </c>
      <c r="G621" s="74">
        <v>354</v>
      </c>
      <c r="H621" s="74">
        <v>6.6</v>
      </c>
      <c r="I621" s="74">
        <v>4.2</v>
      </c>
      <c r="J621" s="74">
        <v>1.6</v>
      </c>
      <c r="K621" s="74">
        <v>0.2</v>
      </c>
      <c r="L621" s="74">
        <v>0.2</v>
      </c>
      <c r="M621" s="74">
        <v>0.2</v>
      </c>
      <c r="N621" s="74">
        <v>4.8</v>
      </c>
      <c r="O621" s="74">
        <v>4.8</v>
      </c>
      <c r="P621" s="74">
        <v>0</v>
      </c>
      <c r="Q621" s="74">
        <v>0</v>
      </c>
      <c r="R621" s="74">
        <v>0</v>
      </c>
      <c r="S621" s="74">
        <v>1.4</v>
      </c>
      <c r="T621" s="74">
        <v>0.1</v>
      </c>
      <c r="U621" s="74">
        <v>0</v>
      </c>
      <c r="V621" s="74">
        <v>83.9</v>
      </c>
      <c r="W621" s="74">
        <v>0.4</v>
      </c>
      <c r="X621" s="74">
        <v>17</v>
      </c>
      <c r="Y621" s="74">
        <v>121</v>
      </c>
      <c r="Z621" s="74">
        <v>36</v>
      </c>
      <c r="AA621" s="74">
        <v>0.1</v>
      </c>
      <c r="AB621" s="74">
        <v>0.38</v>
      </c>
      <c r="AC621" s="74">
        <v>0.02</v>
      </c>
      <c r="AD621" s="74">
        <v>0.17</v>
      </c>
      <c r="AE621" s="74">
        <v>0</v>
      </c>
      <c r="AF621" s="74">
        <v>0</v>
      </c>
      <c r="AG621" s="74">
        <v>0</v>
      </c>
      <c r="AH621" s="74">
        <v>0.03</v>
      </c>
      <c r="AI621" s="74">
        <v>0.2</v>
      </c>
      <c r="AJ621" s="74">
        <v>0</v>
      </c>
      <c r="AK621" s="74">
        <v>1.7</v>
      </c>
      <c r="AL621" s="74">
        <v>0.75</v>
      </c>
      <c r="AM621" s="74">
        <v>32</v>
      </c>
      <c r="AN621" s="74">
        <v>140</v>
      </c>
      <c r="AO621" s="74">
        <v>100</v>
      </c>
      <c r="AP621" s="74">
        <v>97</v>
      </c>
      <c r="AQ621" s="74">
        <v>8.4</v>
      </c>
      <c r="AR621" s="74">
        <v>0</v>
      </c>
      <c r="AS621" s="74">
        <v>0.3</v>
      </c>
      <c r="AT621" s="72"/>
      <c r="AU621" s="72"/>
      <c r="AV621" s="72"/>
    </row>
    <row r="622" spans="1:48" ht="15.6">
      <c r="A622" s="71">
        <v>77</v>
      </c>
      <c r="B622" s="72" t="s">
        <v>1025</v>
      </c>
      <c r="C622" s="72" t="s">
        <v>355</v>
      </c>
      <c r="D622" s="72" t="s">
        <v>1018</v>
      </c>
      <c r="E622" s="72" t="s">
        <v>1019</v>
      </c>
      <c r="F622" s="74">
        <v>62</v>
      </c>
      <c r="G622" s="74">
        <v>263</v>
      </c>
      <c r="H622" s="74">
        <v>0.3</v>
      </c>
      <c r="I622" s="74">
        <v>0.2</v>
      </c>
      <c r="J622" s="74">
        <v>0.1</v>
      </c>
      <c r="K622" s="74">
        <v>0</v>
      </c>
      <c r="L622" s="74">
        <v>0</v>
      </c>
      <c r="M622" s="74">
        <v>0</v>
      </c>
      <c r="N622" s="74">
        <v>11.6</v>
      </c>
      <c r="O622" s="74">
        <v>11.6</v>
      </c>
      <c r="P622" s="74">
        <v>0</v>
      </c>
      <c r="Q622" s="74">
        <v>0</v>
      </c>
      <c r="R622" s="74">
        <v>0</v>
      </c>
      <c r="S622" s="74">
        <v>3.2</v>
      </c>
      <c r="T622" s="74">
        <v>0.2</v>
      </c>
      <c r="U622" s="74">
        <v>0</v>
      </c>
      <c r="V622" s="74">
        <v>84.2</v>
      </c>
      <c r="W622" s="74">
        <v>0</v>
      </c>
      <c r="X622" s="74">
        <v>1</v>
      </c>
      <c r="Y622" s="74">
        <v>16</v>
      </c>
      <c r="Z622" s="74">
        <v>9</v>
      </c>
      <c r="AA622" s="74">
        <v>0</v>
      </c>
      <c r="AB622" s="74">
        <v>0</v>
      </c>
      <c r="AC622" s="74">
        <v>0.02</v>
      </c>
      <c r="AD622" s="74">
        <v>0.18</v>
      </c>
      <c r="AE622" s="74">
        <v>0.2</v>
      </c>
      <c r="AF622" s="74">
        <v>0.9</v>
      </c>
      <c r="AG622" s="74">
        <v>0.7</v>
      </c>
      <c r="AH622" s="74">
        <v>0.03</v>
      </c>
      <c r="AI622" s="74">
        <v>0</v>
      </c>
      <c r="AJ622" s="74">
        <v>0</v>
      </c>
      <c r="AK622" s="74">
        <v>6</v>
      </c>
      <c r="AL622" s="74">
        <v>0.75</v>
      </c>
      <c r="AM622" s="74">
        <v>60</v>
      </c>
      <c r="AN622" s="74">
        <v>120</v>
      </c>
      <c r="AO622" s="74">
        <v>81</v>
      </c>
      <c r="AP622" s="74">
        <v>72</v>
      </c>
      <c r="AQ622" s="74">
        <v>8</v>
      </c>
      <c r="AR622" s="74">
        <v>0.2</v>
      </c>
      <c r="AS622" s="74">
        <v>0.3</v>
      </c>
      <c r="AT622" s="72"/>
      <c r="AU622" s="72">
        <v>18</v>
      </c>
      <c r="AV622" s="72"/>
    </row>
    <row r="623" spans="1:48" ht="15.6">
      <c r="A623" s="71">
        <v>73</v>
      </c>
      <c r="B623" s="72" t="s">
        <v>1026</v>
      </c>
      <c r="C623" s="72" t="s">
        <v>355</v>
      </c>
      <c r="D623" s="72" t="s">
        <v>1018</v>
      </c>
      <c r="E623" s="72" t="s">
        <v>1019</v>
      </c>
      <c r="F623" s="74">
        <v>70</v>
      </c>
      <c r="G623" s="74">
        <v>297</v>
      </c>
      <c r="H623" s="74">
        <v>1.3</v>
      </c>
      <c r="I623" s="74">
        <v>0.7</v>
      </c>
      <c r="J623" s="74">
        <v>0.3</v>
      </c>
      <c r="K623" s="74">
        <v>0</v>
      </c>
      <c r="L623" s="74">
        <v>0</v>
      </c>
      <c r="M623" s="74">
        <v>0.1</v>
      </c>
      <c r="N623" s="74">
        <v>11.5</v>
      </c>
      <c r="O623" s="74">
        <v>11.5</v>
      </c>
      <c r="P623" s="74">
        <v>0</v>
      </c>
      <c r="Q623" s="74">
        <v>0</v>
      </c>
      <c r="R623" s="74">
        <v>0</v>
      </c>
      <c r="S623" s="74">
        <v>3</v>
      </c>
      <c r="T623" s="74">
        <v>0.1</v>
      </c>
      <c r="U623" s="74">
        <v>0</v>
      </c>
      <c r="V623" s="74">
        <v>83.3</v>
      </c>
      <c r="W623" s="74">
        <v>0.2</v>
      </c>
      <c r="X623" s="74">
        <v>3</v>
      </c>
      <c r="Y623" s="74">
        <v>33</v>
      </c>
      <c r="Z623" s="74">
        <v>19</v>
      </c>
      <c r="AA623" s="74">
        <v>0</v>
      </c>
      <c r="AB623" s="74">
        <v>0.02</v>
      </c>
      <c r="AC623" s="74">
        <v>0.02</v>
      </c>
      <c r="AD623" s="74">
        <v>0.17</v>
      </c>
      <c r="AE623" s="74">
        <v>0.2</v>
      </c>
      <c r="AF623" s="74">
        <v>0.8</v>
      </c>
      <c r="AG623" s="74">
        <v>0.6</v>
      </c>
      <c r="AH623" s="74">
        <v>0.03</v>
      </c>
      <c r="AI623" s="74">
        <v>0</v>
      </c>
      <c r="AJ623" s="74">
        <v>0</v>
      </c>
      <c r="AK623" s="74">
        <v>6.4</v>
      </c>
      <c r="AL623" s="74">
        <v>0.75</v>
      </c>
      <c r="AM623" s="74">
        <v>42</v>
      </c>
      <c r="AN623" s="74">
        <v>98</v>
      </c>
      <c r="AO623" s="74">
        <v>110</v>
      </c>
      <c r="AP623" s="74">
        <v>78</v>
      </c>
      <c r="AQ623" s="74">
        <v>8</v>
      </c>
      <c r="AR623" s="74">
        <v>0.2</v>
      </c>
      <c r="AS623" s="74">
        <v>0.3</v>
      </c>
      <c r="AT623" s="72"/>
      <c r="AU623" s="72">
        <v>18</v>
      </c>
      <c r="AV623" s="72"/>
    </row>
    <row r="624" spans="1:48" ht="15.6">
      <c r="A624" s="71">
        <v>71</v>
      </c>
      <c r="B624" s="72" t="s">
        <v>1027</v>
      </c>
      <c r="C624" s="72" t="s">
        <v>355</v>
      </c>
      <c r="D624" s="72" t="s">
        <v>1018</v>
      </c>
      <c r="E624" s="72" t="s">
        <v>1019</v>
      </c>
      <c r="F624" s="74">
        <v>70</v>
      </c>
      <c r="G624" s="74">
        <v>295</v>
      </c>
      <c r="H624" s="74">
        <v>1.4</v>
      </c>
      <c r="I624" s="74">
        <v>0.8</v>
      </c>
      <c r="J624" s="74">
        <v>0.3</v>
      </c>
      <c r="K624" s="74">
        <v>0</v>
      </c>
      <c r="L624" s="74">
        <v>0</v>
      </c>
      <c r="M624" s="74">
        <v>0.1</v>
      </c>
      <c r="N624" s="74">
        <v>11.2</v>
      </c>
      <c r="O624" s="74">
        <v>11.2</v>
      </c>
      <c r="P624" s="74">
        <v>0</v>
      </c>
      <c r="Q624" s="74">
        <v>0</v>
      </c>
      <c r="R624" s="74">
        <v>0</v>
      </c>
      <c r="S624" s="74">
        <v>3.1</v>
      </c>
      <c r="T624" s="74">
        <v>0.1</v>
      </c>
      <c r="U624" s="74">
        <v>0</v>
      </c>
      <c r="V624" s="74">
        <v>83.6</v>
      </c>
      <c r="W624" s="74">
        <v>0</v>
      </c>
      <c r="X624" s="74">
        <v>3</v>
      </c>
      <c r="Y624" s="74">
        <v>33</v>
      </c>
      <c r="Z624" s="74">
        <v>19</v>
      </c>
      <c r="AA624" s="74">
        <v>0</v>
      </c>
      <c r="AB624" s="74">
        <v>0.02</v>
      </c>
      <c r="AC624" s="74">
        <v>0.02</v>
      </c>
      <c r="AD624" s="74">
        <v>0.25</v>
      </c>
      <c r="AE624" s="74">
        <v>0.2</v>
      </c>
      <c r="AF624" s="74">
        <v>0.9</v>
      </c>
      <c r="AG624" s="74">
        <v>0.7</v>
      </c>
      <c r="AH624" s="74">
        <v>0.05</v>
      </c>
      <c r="AI624" s="74">
        <v>0</v>
      </c>
      <c r="AJ624" s="74">
        <v>0</v>
      </c>
      <c r="AK624" s="74">
        <v>1.1000000000000001</v>
      </c>
      <c r="AL624" s="74">
        <v>0.7</v>
      </c>
      <c r="AM624" s="74">
        <v>46</v>
      </c>
      <c r="AN624" s="74">
        <v>160</v>
      </c>
      <c r="AO624" s="74">
        <v>100</v>
      </c>
      <c r="AP624" s="74">
        <v>85</v>
      </c>
      <c r="AQ624" s="74">
        <v>8</v>
      </c>
      <c r="AR624" s="74">
        <v>0.2</v>
      </c>
      <c r="AS624" s="74">
        <v>0.4</v>
      </c>
      <c r="AT624" s="72"/>
      <c r="AU624" s="72">
        <v>18</v>
      </c>
      <c r="AV624" s="72"/>
    </row>
    <row r="625" spans="1:48" ht="15.6">
      <c r="A625" s="71">
        <v>78</v>
      </c>
      <c r="B625" s="72" t="s">
        <v>1028</v>
      </c>
      <c r="C625" s="72" t="s">
        <v>355</v>
      </c>
      <c r="D625" s="72" t="s">
        <v>1018</v>
      </c>
      <c r="E625" s="72" t="s">
        <v>1019</v>
      </c>
      <c r="F625" s="74">
        <v>69</v>
      </c>
      <c r="G625" s="74">
        <v>294</v>
      </c>
      <c r="H625" s="74">
        <v>0.1</v>
      </c>
      <c r="I625" s="74">
        <v>0.1</v>
      </c>
      <c r="J625" s="74">
        <v>0</v>
      </c>
      <c r="K625" s="74">
        <v>0</v>
      </c>
      <c r="L625" s="74">
        <v>0</v>
      </c>
      <c r="M625" s="74">
        <v>0</v>
      </c>
      <c r="N625" s="74">
        <v>11.8</v>
      </c>
      <c r="O625" s="74">
        <v>11.8</v>
      </c>
      <c r="P625" s="74">
        <v>0</v>
      </c>
      <c r="Q625" s="74">
        <v>0</v>
      </c>
      <c r="R625" s="74">
        <v>0</v>
      </c>
      <c r="S625" s="74">
        <v>5</v>
      </c>
      <c r="T625" s="74">
        <v>0.2</v>
      </c>
      <c r="U625" s="74">
        <v>0</v>
      </c>
      <c r="V625" s="74">
        <v>82</v>
      </c>
      <c r="W625" s="74">
        <v>0.4</v>
      </c>
      <c r="X625" s="74">
        <v>1</v>
      </c>
      <c r="Y625" s="74">
        <v>18</v>
      </c>
      <c r="Z625" s="74">
        <v>10</v>
      </c>
      <c r="AA625" s="74">
        <v>0</v>
      </c>
      <c r="AB625" s="74">
        <v>0</v>
      </c>
      <c r="AC625" s="74">
        <v>0.04</v>
      </c>
      <c r="AD625" s="74">
        <v>0.3</v>
      </c>
      <c r="AE625" s="74">
        <v>0.2</v>
      </c>
      <c r="AF625" s="74">
        <v>0.3</v>
      </c>
      <c r="AG625" s="74">
        <v>0.1</v>
      </c>
      <c r="AH625" s="74">
        <v>0.03</v>
      </c>
      <c r="AI625" s="74">
        <v>0</v>
      </c>
      <c r="AJ625" s="74">
        <v>0</v>
      </c>
      <c r="AK625" s="74">
        <v>6.8</v>
      </c>
      <c r="AL625" s="74">
        <v>0.75</v>
      </c>
      <c r="AM625" s="74">
        <v>73</v>
      </c>
      <c r="AN625" s="74">
        <v>210</v>
      </c>
      <c r="AO625" s="74">
        <v>150</v>
      </c>
      <c r="AP625" s="74">
        <v>120</v>
      </c>
      <c r="AQ625" s="74">
        <v>12</v>
      </c>
      <c r="AR625" s="74">
        <v>0.3</v>
      </c>
      <c r="AS625" s="74">
        <v>0.4</v>
      </c>
      <c r="AT625" s="72"/>
      <c r="AU625" s="72">
        <v>18</v>
      </c>
      <c r="AV625" s="72"/>
    </row>
    <row r="626" spans="1:48" ht="15.6">
      <c r="A626" s="71">
        <v>69</v>
      </c>
      <c r="B626" s="72" t="s">
        <v>1029</v>
      </c>
      <c r="C626" s="72" t="s">
        <v>355</v>
      </c>
      <c r="D626" s="72" t="s">
        <v>1018</v>
      </c>
      <c r="E626" s="72" t="s">
        <v>1019</v>
      </c>
      <c r="F626" s="74">
        <v>50</v>
      </c>
      <c r="G626" s="74">
        <v>210</v>
      </c>
      <c r="H626" s="74">
        <v>0.4</v>
      </c>
      <c r="I626" s="74">
        <v>0.2</v>
      </c>
      <c r="J626" s="74">
        <v>0.1</v>
      </c>
      <c r="K626" s="74">
        <v>0</v>
      </c>
      <c r="L626" s="74">
        <v>0</v>
      </c>
      <c r="M626" s="74">
        <v>0</v>
      </c>
      <c r="N626" s="74">
        <v>5.7</v>
      </c>
      <c r="O626" s="74">
        <v>5.7</v>
      </c>
      <c r="P626" s="74">
        <v>0</v>
      </c>
      <c r="Q626" s="74">
        <v>0</v>
      </c>
      <c r="R626" s="74">
        <v>1</v>
      </c>
      <c r="S626" s="74">
        <v>4.3</v>
      </c>
      <c r="T626" s="74">
        <v>0.2</v>
      </c>
      <c r="U626" s="74">
        <v>0</v>
      </c>
      <c r="V626" s="74">
        <v>87.6</v>
      </c>
      <c r="W626" s="74">
        <v>1.3</v>
      </c>
      <c r="X626" s="74">
        <v>2</v>
      </c>
      <c r="Y626" s="74">
        <v>30</v>
      </c>
      <c r="Z626" s="74">
        <v>17</v>
      </c>
      <c r="AA626" s="74">
        <v>0</v>
      </c>
      <c r="AB626" s="74">
        <v>0</v>
      </c>
      <c r="AC626" s="74">
        <v>0.04</v>
      </c>
      <c r="AD626" s="74">
        <v>0.25</v>
      </c>
      <c r="AE626" s="74">
        <v>0.2</v>
      </c>
      <c r="AF626" s="74">
        <v>1.1000000000000001</v>
      </c>
      <c r="AG626" s="74">
        <v>0.9</v>
      </c>
      <c r="AH626" s="74">
        <v>0.04</v>
      </c>
      <c r="AI626" s="74">
        <v>0</v>
      </c>
      <c r="AJ626" s="74">
        <v>0</v>
      </c>
      <c r="AK626" s="74">
        <v>1.7</v>
      </c>
      <c r="AL626" s="74">
        <v>0.75</v>
      </c>
      <c r="AM626" s="74">
        <v>92</v>
      </c>
      <c r="AN626" s="74">
        <v>200</v>
      </c>
      <c r="AO626" s="74">
        <v>120</v>
      </c>
      <c r="AP626" s="74">
        <v>100</v>
      </c>
      <c r="AQ626" s="74">
        <v>17</v>
      </c>
      <c r="AR626" s="74">
        <v>0.3</v>
      </c>
      <c r="AS626" s="74">
        <v>0.4</v>
      </c>
      <c r="AT626" s="72"/>
      <c r="AU626" s="72"/>
      <c r="AV626" s="72"/>
    </row>
    <row r="627" spans="1:48" ht="15.6">
      <c r="A627" s="71">
        <v>79</v>
      </c>
      <c r="B627" s="72" t="s">
        <v>1030</v>
      </c>
      <c r="C627" s="72" t="s">
        <v>355</v>
      </c>
      <c r="D627" s="72" t="s">
        <v>1018</v>
      </c>
      <c r="E627" s="72" t="s">
        <v>1019</v>
      </c>
      <c r="F627" s="74">
        <v>42</v>
      </c>
      <c r="G627" s="74">
        <v>177</v>
      </c>
      <c r="H627" s="74">
        <v>0.2</v>
      </c>
      <c r="I627" s="74">
        <v>0.1</v>
      </c>
      <c r="J627" s="74">
        <v>0.1</v>
      </c>
      <c r="K627" s="74">
        <v>0</v>
      </c>
      <c r="L627" s="74">
        <v>0</v>
      </c>
      <c r="M627" s="74">
        <v>0</v>
      </c>
      <c r="N627" s="74">
        <v>5.2</v>
      </c>
      <c r="O627" s="74">
        <v>5.2</v>
      </c>
      <c r="P627" s="74">
        <v>0</v>
      </c>
      <c r="Q627" s="74">
        <v>0</v>
      </c>
      <c r="R627" s="74">
        <v>0</v>
      </c>
      <c r="S627" s="74">
        <v>4.5999999999999996</v>
      </c>
      <c r="T627" s="74">
        <v>0.2</v>
      </c>
      <c r="U627" s="74">
        <v>0</v>
      </c>
      <c r="V627" s="74">
        <v>89</v>
      </c>
      <c r="W627" s="74">
        <v>0.3</v>
      </c>
      <c r="X627" s="74">
        <v>2</v>
      </c>
      <c r="Y627" s="74">
        <v>17</v>
      </c>
      <c r="Z627" s="74">
        <v>10</v>
      </c>
      <c r="AA627" s="74">
        <v>0</v>
      </c>
      <c r="AB627" s="74">
        <v>0</v>
      </c>
      <c r="AC627" s="74">
        <v>0.04</v>
      </c>
      <c r="AD627" s="74">
        <v>0.27</v>
      </c>
      <c r="AE627" s="74">
        <v>0.2</v>
      </c>
      <c r="AF627" s="74">
        <v>1.2</v>
      </c>
      <c r="AG627" s="74">
        <v>1</v>
      </c>
      <c r="AH627" s="74">
        <v>0.03</v>
      </c>
      <c r="AI627" s="74">
        <v>0</v>
      </c>
      <c r="AJ627" s="74">
        <v>0</v>
      </c>
      <c r="AK627" s="74">
        <v>1.5</v>
      </c>
      <c r="AL627" s="74">
        <v>0.75</v>
      </c>
      <c r="AM627" s="74">
        <v>72</v>
      </c>
      <c r="AN627" s="74">
        <v>200</v>
      </c>
      <c r="AO627" s="74">
        <v>160</v>
      </c>
      <c r="AP627" s="74">
        <v>130</v>
      </c>
      <c r="AQ627" s="74">
        <v>14</v>
      </c>
      <c r="AR627" s="74">
        <v>0.2</v>
      </c>
      <c r="AS627" s="74">
        <v>0.6</v>
      </c>
      <c r="AT627" s="72"/>
      <c r="AU627" s="72">
        <v>18</v>
      </c>
      <c r="AV627" s="72"/>
    </row>
    <row r="628" spans="1:48" ht="15.6">
      <c r="A628" s="71">
        <v>68</v>
      </c>
      <c r="B628" s="72" t="s">
        <v>1031</v>
      </c>
      <c r="C628" s="72" t="s">
        <v>355</v>
      </c>
      <c r="D628" s="72" t="s">
        <v>1018</v>
      </c>
      <c r="E628" s="72" t="s">
        <v>1019</v>
      </c>
      <c r="F628" s="74">
        <v>47</v>
      </c>
      <c r="G628" s="74">
        <v>202</v>
      </c>
      <c r="H628" s="74">
        <v>0.1</v>
      </c>
      <c r="I628" s="74">
        <v>0.1</v>
      </c>
      <c r="J628" s="74">
        <v>0</v>
      </c>
      <c r="K628" s="74">
        <v>0</v>
      </c>
      <c r="L628" s="74">
        <v>0</v>
      </c>
      <c r="M628" s="74">
        <v>0</v>
      </c>
      <c r="N628" s="74">
        <v>6.3</v>
      </c>
      <c r="O628" s="74">
        <v>6.3</v>
      </c>
      <c r="P628" s="74">
        <v>0</v>
      </c>
      <c r="Q628" s="74">
        <v>0</v>
      </c>
      <c r="R628" s="74">
        <v>0</v>
      </c>
      <c r="S628" s="74">
        <v>5</v>
      </c>
      <c r="T628" s="74">
        <v>0.2</v>
      </c>
      <c r="U628" s="74">
        <v>0</v>
      </c>
      <c r="V628" s="74">
        <v>87.4</v>
      </c>
      <c r="W628" s="74">
        <v>0.5</v>
      </c>
      <c r="X628" s="74">
        <v>2</v>
      </c>
      <c r="Y628" s="74">
        <v>17</v>
      </c>
      <c r="Z628" s="74">
        <v>41</v>
      </c>
      <c r="AA628" s="74">
        <v>0</v>
      </c>
      <c r="AB628" s="74">
        <v>0</v>
      </c>
      <c r="AC628" s="74">
        <v>0.04</v>
      </c>
      <c r="AD628" s="74">
        <v>0.25</v>
      </c>
      <c r="AE628" s="74">
        <v>0.2</v>
      </c>
      <c r="AF628" s="74">
        <v>1.3</v>
      </c>
      <c r="AG628" s="74">
        <v>1.1000000000000001</v>
      </c>
      <c r="AH628" s="74">
        <v>0.04</v>
      </c>
      <c r="AI628" s="74">
        <v>0</v>
      </c>
      <c r="AJ628" s="74">
        <v>0</v>
      </c>
      <c r="AK628" s="74">
        <v>1.8</v>
      </c>
      <c r="AL628" s="74">
        <v>0.75</v>
      </c>
      <c r="AM628" s="74">
        <v>92</v>
      </c>
      <c r="AN628" s="74">
        <v>260</v>
      </c>
      <c r="AO628" s="74">
        <v>160</v>
      </c>
      <c r="AP628" s="74">
        <v>140</v>
      </c>
      <c r="AQ628" s="74">
        <v>14</v>
      </c>
      <c r="AR628" s="74">
        <v>0.1</v>
      </c>
      <c r="AS628" s="74">
        <v>0.1</v>
      </c>
      <c r="AT628" s="72"/>
      <c r="AU628" s="72">
        <v>18</v>
      </c>
      <c r="AV628" s="72"/>
    </row>
    <row r="629" spans="1:48" ht="15.6">
      <c r="A629" s="71">
        <v>1900000102</v>
      </c>
      <c r="B629" s="72" t="s">
        <v>1032</v>
      </c>
      <c r="C629" s="72" t="s">
        <v>355</v>
      </c>
      <c r="D629" s="72" t="s">
        <v>1018</v>
      </c>
      <c r="E629" s="72" t="s">
        <v>1019</v>
      </c>
      <c r="F629" s="74">
        <v>79</v>
      </c>
      <c r="G629" s="74">
        <v>333</v>
      </c>
      <c r="H629" s="74">
        <v>1.8</v>
      </c>
      <c r="I629" s="74">
        <v>1</v>
      </c>
      <c r="J629" s="74">
        <v>0.5</v>
      </c>
      <c r="K629" s="74">
        <v>0.1</v>
      </c>
      <c r="L629" s="74">
        <v>0.05</v>
      </c>
      <c r="M629" s="74">
        <v>0.1</v>
      </c>
      <c r="N629" s="74">
        <v>11.3</v>
      </c>
      <c r="O629" s="74">
        <v>11.3</v>
      </c>
      <c r="P629" s="74">
        <v>0</v>
      </c>
      <c r="Q629" s="74">
        <v>0</v>
      </c>
      <c r="R629" s="74">
        <v>0</v>
      </c>
      <c r="S629" s="74">
        <v>4.3</v>
      </c>
      <c r="T629" s="74">
        <v>0.2</v>
      </c>
      <c r="U629" s="74">
        <v>0</v>
      </c>
      <c r="V629" s="74">
        <v>81.7</v>
      </c>
      <c r="W629" s="74">
        <v>0.2</v>
      </c>
      <c r="X629" s="74">
        <v>7</v>
      </c>
      <c r="Y629" s="74">
        <v>38</v>
      </c>
      <c r="Z629" s="74">
        <v>22</v>
      </c>
      <c r="AA629" s="74">
        <v>0</v>
      </c>
      <c r="AB629" s="74">
        <v>0.03</v>
      </c>
      <c r="AC629" s="74">
        <v>0.04</v>
      </c>
      <c r="AD629" s="74">
        <v>0.25</v>
      </c>
      <c r="AE629" s="74">
        <v>0.2</v>
      </c>
      <c r="AF629" s="74">
        <v>1.1000000000000001</v>
      </c>
      <c r="AG629" s="74">
        <v>0.9</v>
      </c>
      <c r="AH629" s="74">
        <v>0.04</v>
      </c>
      <c r="AI629" s="74">
        <v>0</v>
      </c>
      <c r="AJ629" s="74">
        <v>0</v>
      </c>
      <c r="AK629" s="74">
        <v>7</v>
      </c>
      <c r="AL629" s="74">
        <v>0.75</v>
      </c>
      <c r="AM629" s="74">
        <v>70</v>
      </c>
      <c r="AN629" s="74">
        <v>180</v>
      </c>
      <c r="AO629" s="74">
        <v>130</v>
      </c>
      <c r="AP629" s="74">
        <v>110</v>
      </c>
      <c r="AQ629" s="74">
        <v>12</v>
      </c>
      <c r="AR629" s="74">
        <v>0.2</v>
      </c>
      <c r="AS629" s="74">
        <v>0.5</v>
      </c>
      <c r="AT629" s="72"/>
      <c r="AU629" s="72"/>
      <c r="AV629" s="72"/>
    </row>
    <row r="630" spans="1:48" ht="15.6">
      <c r="A630" s="71">
        <v>75</v>
      </c>
      <c r="B630" s="72" t="s">
        <v>1033</v>
      </c>
      <c r="C630" s="72" t="s">
        <v>355</v>
      </c>
      <c r="D630" s="72" t="s">
        <v>1018</v>
      </c>
      <c r="E630" s="72" t="s">
        <v>1019</v>
      </c>
      <c r="F630" s="74">
        <v>92</v>
      </c>
      <c r="G630" s="74">
        <v>390</v>
      </c>
      <c r="H630" s="74">
        <v>1.7</v>
      </c>
      <c r="I630" s="74">
        <v>1</v>
      </c>
      <c r="J630" s="74">
        <v>0.4</v>
      </c>
      <c r="K630" s="74">
        <v>0.1</v>
      </c>
      <c r="L630" s="74">
        <v>0</v>
      </c>
      <c r="M630" s="74">
        <v>0.1</v>
      </c>
      <c r="N630" s="74">
        <v>14.6</v>
      </c>
      <c r="O630" s="74">
        <v>14.6</v>
      </c>
      <c r="P630" s="74">
        <v>0</v>
      </c>
      <c r="Q630" s="74">
        <v>0</v>
      </c>
      <c r="R630" s="74">
        <v>0</v>
      </c>
      <c r="S630" s="74">
        <v>4.3</v>
      </c>
      <c r="T630" s="74">
        <v>0.2</v>
      </c>
      <c r="U630" s="74">
        <v>0</v>
      </c>
      <c r="V630" s="74">
        <v>78.2</v>
      </c>
      <c r="W630" s="74">
        <v>0.5</v>
      </c>
      <c r="X630" s="74">
        <v>6</v>
      </c>
      <c r="Y630" s="74">
        <v>36</v>
      </c>
      <c r="Z630" s="74">
        <v>20</v>
      </c>
      <c r="AA630" s="74">
        <v>0</v>
      </c>
      <c r="AB630" s="74">
        <v>0.03</v>
      </c>
      <c r="AC630" s="74">
        <v>0.03</v>
      </c>
      <c r="AD630" s="74">
        <v>0.25</v>
      </c>
      <c r="AE630" s="74">
        <v>0.1</v>
      </c>
      <c r="AF630" s="74">
        <v>1</v>
      </c>
      <c r="AG630" s="74">
        <v>0.9</v>
      </c>
      <c r="AH630" s="74">
        <v>0.04</v>
      </c>
      <c r="AI630" s="74">
        <v>0</v>
      </c>
      <c r="AJ630" s="74">
        <v>0</v>
      </c>
      <c r="AK630" s="74">
        <v>8.3000000000000007</v>
      </c>
      <c r="AL630" s="74">
        <v>0.75</v>
      </c>
      <c r="AM630" s="74">
        <v>72</v>
      </c>
      <c r="AN630" s="74">
        <v>210</v>
      </c>
      <c r="AO630" s="74">
        <v>130</v>
      </c>
      <c r="AP630" s="74">
        <v>110</v>
      </c>
      <c r="AQ630" s="74">
        <v>12</v>
      </c>
      <c r="AR630" s="74">
        <v>0.2</v>
      </c>
      <c r="AS630" s="74">
        <v>0.5</v>
      </c>
      <c r="AT630" s="72"/>
      <c r="AU630" s="72">
        <v>18</v>
      </c>
      <c r="AV630" s="72"/>
    </row>
    <row r="631" spans="1:48" ht="15.6">
      <c r="A631" s="71">
        <v>76</v>
      </c>
      <c r="B631" s="72" t="s">
        <v>1034</v>
      </c>
      <c r="C631" s="72" t="s">
        <v>355</v>
      </c>
      <c r="D631" s="72" t="s">
        <v>1018</v>
      </c>
      <c r="E631" s="72" t="s">
        <v>1019</v>
      </c>
      <c r="F631" s="74">
        <v>54</v>
      </c>
      <c r="G631" s="74">
        <v>228</v>
      </c>
      <c r="H631" s="74">
        <v>1.8</v>
      </c>
      <c r="I631" s="74">
        <v>1</v>
      </c>
      <c r="J631" s="74">
        <v>0.4</v>
      </c>
      <c r="K631" s="74">
        <v>0.1</v>
      </c>
      <c r="L631" s="74">
        <v>0.1</v>
      </c>
      <c r="M631" s="74">
        <v>0.1</v>
      </c>
      <c r="N631" s="74">
        <v>5</v>
      </c>
      <c r="O631" s="74">
        <v>5</v>
      </c>
      <c r="P631" s="74">
        <v>0</v>
      </c>
      <c r="Q631" s="74">
        <v>0</v>
      </c>
      <c r="R631" s="74">
        <v>0</v>
      </c>
      <c r="S631" s="74">
        <v>4.2</v>
      </c>
      <c r="T631" s="74">
        <v>0.2</v>
      </c>
      <c r="U631" s="74">
        <v>0</v>
      </c>
      <c r="V631" s="74">
        <v>87.9</v>
      </c>
      <c r="W631" s="74">
        <v>0.4</v>
      </c>
      <c r="X631" s="74">
        <v>6</v>
      </c>
      <c r="Y631" s="74">
        <v>30</v>
      </c>
      <c r="Z631" s="74">
        <v>17</v>
      </c>
      <c r="AA631" s="74">
        <v>0</v>
      </c>
      <c r="AB631" s="74">
        <v>0.03</v>
      </c>
      <c r="AC631" s="74">
        <v>0.03</v>
      </c>
      <c r="AD631" s="74">
        <v>0.24</v>
      </c>
      <c r="AE631" s="74">
        <v>0.2</v>
      </c>
      <c r="AF631" s="74">
        <v>1.1000000000000001</v>
      </c>
      <c r="AG631" s="74">
        <v>0.9</v>
      </c>
      <c r="AH631" s="74">
        <v>0.03</v>
      </c>
      <c r="AI631" s="74">
        <v>0</v>
      </c>
      <c r="AJ631" s="74">
        <v>0</v>
      </c>
      <c r="AK631" s="74">
        <v>1.7</v>
      </c>
      <c r="AL631" s="74">
        <v>0.75</v>
      </c>
      <c r="AM631" s="74">
        <v>62</v>
      </c>
      <c r="AN631" s="74">
        <v>180</v>
      </c>
      <c r="AO631" s="74">
        <v>120</v>
      </c>
      <c r="AP631" s="74">
        <v>110</v>
      </c>
      <c r="AQ631" s="74">
        <v>12</v>
      </c>
      <c r="AR631" s="74">
        <v>0.2</v>
      </c>
      <c r="AS631" s="74">
        <v>0.5</v>
      </c>
      <c r="AT631" s="72"/>
      <c r="AU631" s="72">
        <v>18</v>
      </c>
      <c r="AV631" s="72"/>
    </row>
    <row r="632" spans="1:48" ht="15.6">
      <c r="A632" s="71">
        <v>70</v>
      </c>
      <c r="B632" s="72" t="s">
        <v>1035</v>
      </c>
      <c r="C632" s="72" t="s">
        <v>355</v>
      </c>
      <c r="D632" s="72" t="s">
        <v>1018</v>
      </c>
      <c r="E632" s="72" t="s">
        <v>1019</v>
      </c>
      <c r="F632" s="74">
        <v>91</v>
      </c>
      <c r="G632" s="74">
        <v>386</v>
      </c>
      <c r="H632" s="74">
        <v>2.1</v>
      </c>
      <c r="I632" s="74">
        <v>1.2</v>
      </c>
      <c r="J632" s="74">
        <v>0.5</v>
      </c>
      <c r="K632" s="74">
        <v>0.1</v>
      </c>
      <c r="L632" s="74">
        <v>0.1</v>
      </c>
      <c r="M632" s="74">
        <v>0.1</v>
      </c>
      <c r="N632" s="74">
        <v>13.1</v>
      </c>
      <c r="O632" s="74">
        <v>13.1</v>
      </c>
      <c r="P632" s="74">
        <v>0</v>
      </c>
      <c r="Q632" s="74">
        <v>0</v>
      </c>
      <c r="R632" s="74">
        <v>0</v>
      </c>
      <c r="S632" s="74">
        <v>4.7</v>
      </c>
      <c r="T632" s="74">
        <v>0.2</v>
      </c>
      <c r="U632" s="74">
        <v>0</v>
      </c>
      <c r="V632" s="74">
        <v>78.900000000000006</v>
      </c>
      <c r="W632" s="74">
        <v>0.5</v>
      </c>
      <c r="X632" s="74">
        <v>8</v>
      </c>
      <c r="Y632" s="74">
        <v>45</v>
      </c>
      <c r="Z632" s="74">
        <v>26</v>
      </c>
      <c r="AA632" s="74">
        <v>0</v>
      </c>
      <c r="AB632" s="74">
        <v>0.04</v>
      </c>
      <c r="AC632" s="74">
        <v>0.04</v>
      </c>
      <c r="AD632" s="74">
        <v>0.27</v>
      </c>
      <c r="AE632" s="74">
        <v>0.2</v>
      </c>
      <c r="AF632" s="74">
        <v>1.2</v>
      </c>
      <c r="AG632" s="74">
        <v>1</v>
      </c>
      <c r="AH632" s="74">
        <v>0.04</v>
      </c>
      <c r="AI632" s="74">
        <v>0</v>
      </c>
      <c r="AJ632" s="74">
        <v>0</v>
      </c>
      <c r="AK632" s="74">
        <v>8</v>
      </c>
      <c r="AL632" s="74">
        <v>0.75</v>
      </c>
      <c r="AM632" s="74">
        <v>81</v>
      </c>
      <c r="AN632" s="74">
        <v>230</v>
      </c>
      <c r="AO632" s="74">
        <v>160</v>
      </c>
      <c r="AP632" s="74">
        <v>140</v>
      </c>
      <c r="AQ632" s="74">
        <v>14</v>
      </c>
      <c r="AR632" s="74">
        <v>0.2</v>
      </c>
      <c r="AS632" s="74">
        <v>0.6</v>
      </c>
      <c r="AT632" s="72"/>
      <c r="AU632" s="72">
        <v>18</v>
      </c>
      <c r="AV632" s="72"/>
    </row>
    <row r="633" spans="1:48" ht="15.6">
      <c r="A633" s="71">
        <v>1920000013</v>
      </c>
      <c r="B633" s="72" t="s">
        <v>1036</v>
      </c>
      <c r="C633" s="72" t="s">
        <v>355</v>
      </c>
      <c r="D633" s="72" t="s">
        <v>1018</v>
      </c>
      <c r="E633" s="72" t="s">
        <v>1019</v>
      </c>
      <c r="F633" s="74">
        <v>76</v>
      </c>
      <c r="G633" s="74">
        <v>323</v>
      </c>
      <c r="H633" s="74">
        <v>0</v>
      </c>
      <c r="I633" s="74">
        <v>0</v>
      </c>
      <c r="J633" s="74">
        <v>0</v>
      </c>
      <c r="K633" s="74">
        <v>0</v>
      </c>
      <c r="L633" s="74">
        <v>0</v>
      </c>
      <c r="M633" s="74">
        <v>0</v>
      </c>
      <c r="N633" s="74">
        <v>9.6999999999999993</v>
      </c>
      <c r="O633" s="74">
        <v>8.9</v>
      </c>
      <c r="P633" s="74">
        <v>0</v>
      </c>
      <c r="Q633" s="74">
        <v>0</v>
      </c>
      <c r="R633" s="74">
        <v>0</v>
      </c>
      <c r="S633" s="74">
        <v>9</v>
      </c>
      <c r="T633" s="74">
        <v>0.2</v>
      </c>
      <c r="U633" s="74">
        <v>0</v>
      </c>
      <c r="V633" s="74">
        <v>82</v>
      </c>
      <c r="W633" s="74">
        <v>0.4</v>
      </c>
      <c r="X633" s="74">
        <v>1</v>
      </c>
      <c r="Y633" s="74">
        <v>18</v>
      </c>
      <c r="Z633" s="74">
        <v>10</v>
      </c>
      <c r="AA633" s="74">
        <v>0</v>
      </c>
      <c r="AB633" s="74">
        <v>0</v>
      </c>
      <c r="AC633" s="74">
        <v>0.04</v>
      </c>
      <c r="AD633" s="74">
        <v>0.3</v>
      </c>
      <c r="AE633" s="74">
        <v>0.2</v>
      </c>
      <c r="AF633" s="74">
        <v>0.3</v>
      </c>
      <c r="AG633" s="74">
        <v>0.1</v>
      </c>
      <c r="AH633" s="74">
        <v>0.03</v>
      </c>
      <c r="AI633" s="74">
        <v>0</v>
      </c>
      <c r="AJ633" s="74">
        <v>0</v>
      </c>
      <c r="AK633" s="74">
        <v>6.8</v>
      </c>
      <c r="AL633" s="74">
        <v>0.75</v>
      </c>
      <c r="AM633" s="74">
        <v>73</v>
      </c>
      <c r="AN633" s="74">
        <v>210</v>
      </c>
      <c r="AO633" s="74">
        <v>92</v>
      </c>
      <c r="AP633" s="74">
        <v>120</v>
      </c>
      <c r="AQ633" s="74">
        <v>12</v>
      </c>
      <c r="AR633" s="74">
        <v>0.3</v>
      </c>
      <c r="AS633" s="74">
        <v>0.4</v>
      </c>
      <c r="AT633" s="72"/>
      <c r="AU633" s="72"/>
      <c r="AV633" s="72"/>
    </row>
    <row r="634" spans="1:48" ht="15.6">
      <c r="A634" s="71">
        <v>1920000004</v>
      </c>
      <c r="B634" s="72" t="s">
        <v>1037</v>
      </c>
      <c r="C634" s="72" t="s">
        <v>355</v>
      </c>
      <c r="D634" s="72" t="s">
        <v>1018</v>
      </c>
      <c r="E634" s="72" t="s">
        <v>1019</v>
      </c>
      <c r="F634" s="74">
        <v>78</v>
      </c>
      <c r="G634" s="74">
        <v>332</v>
      </c>
      <c r="H634" s="74">
        <v>0.2</v>
      </c>
      <c r="I634" s="74">
        <v>0.1</v>
      </c>
      <c r="J634" s="74">
        <v>0.1</v>
      </c>
      <c r="K634" s="74">
        <v>0</v>
      </c>
      <c r="L634" s="74">
        <v>0</v>
      </c>
      <c r="M634" s="74">
        <v>0</v>
      </c>
      <c r="N634" s="74">
        <v>16</v>
      </c>
      <c r="O634" s="74">
        <v>16</v>
      </c>
      <c r="P634" s="74">
        <v>0</v>
      </c>
      <c r="Q634" s="74">
        <v>0</v>
      </c>
      <c r="R634" s="74">
        <v>0</v>
      </c>
      <c r="S634" s="74">
        <v>3.1</v>
      </c>
      <c r="T634" s="74">
        <v>0.2</v>
      </c>
      <c r="U634" s="74">
        <v>0</v>
      </c>
      <c r="V634" s="74">
        <v>84.2</v>
      </c>
      <c r="W634" s="74">
        <v>0</v>
      </c>
      <c r="X634" s="74">
        <v>1</v>
      </c>
      <c r="Y634" s="74">
        <v>16</v>
      </c>
      <c r="Z634" s="74">
        <v>9</v>
      </c>
      <c r="AA634" s="74">
        <v>0</v>
      </c>
      <c r="AB634" s="74">
        <v>0</v>
      </c>
      <c r="AC634" s="74">
        <v>0.02</v>
      </c>
      <c r="AD634" s="74">
        <v>0.17</v>
      </c>
      <c r="AE634" s="74">
        <v>0.2</v>
      </c>
      <c r="AF634" s="74">
        <v>0.9</v>
      </c>
      <c r="AG634" s="74">
        <v>0.7</v>
      </c>
      <c r="AH634" s="74">
        <v>0.03</v>
      </c>
      <c r="AI634" s="74">
        <v>0</v>
      </c>
      <c r="AJ634" s="74">
        <v>0</v>
      </c>
      <c r="AK634" s="74">
        <v>6</v>
      </c>
      <c r="AL634" s="74">
        <v>0.75</v>
      </c>
      <c r="AM634" s="74">
        <v>60</v>
      </c>
      <c r="AN634" s="74">
        <v>120</v>
      </c>
      <c r="AO634" s="74">
        <v>100</v>
      </c>
      <c r="AP634" s="74">
        <v>78</v>
      </c>
      <c r="AQ634" s="74">
        <v>8</v>
      </c>
      <c r="AR634" s="74">
        <v>0.2</v>
      </c>
      <c r="AS634" s="74">
        <v>0.3</v>
      </c>
      <c r="AT634" s="72"/>
      <c r="AU634" s="72">
        <v>18</v>
      </c>
      <c r="AV634" s="72"/>
    </row>
    <row r="635" spans="1:48" ht="15.6">
      <c r="A635" s="71">
        <v>1920000005</v>
      </c>
      <c r="B635" s="72" t="s">
        <v>1038</v>
      </c>
      <c r="C635" s="72" t="s">
        <v>355</v>
      </c>
      <c r="D635" s="72" t="s">
        <v>1018</v>
      </c>
      <c r="E635" s="72" t="s">
        <v>1019</v>
      </c>
      <c r="F635" s="74">
        <v>34</v>
      </c>
      <c r="G635" s="74">
        <v>145</v>
      </c>
      <c r="H635" s="74">
        <v>0.1</v>
      </c>
      <c r="I635" s="74">
        <v>0</v>
      </c>
      <c r="J635" s="74">
        <v>0.1</v>
      </c>
      <c r="K635" s="74">
        <v>0</v>
      </c>
      <c r="L635" s="74">
        <v>0</v>
      </c>
      <c r="M635" s="74">
        <v>0</v>
      </c>
      <c r="N635" s="74">
        <v>5</v>
      </c>
      <c r="O635" s="74">
        <v>4.7</v>
      </c>
      <c r="P635" s="74">
        <v>0</v>
      </c>
      <c r="Q635" s="74">
        <v>0.3</v>
      </c>
      <c r="R635" s="74">
        <v>0.1</v>
      </c>
      <c r="S635" s="74">
        <v>3.3</v>
      </c>
      <c r="T635" s="74">
        <v>0.2</v>
      </c>
      <c r="U635" s="74">
        <v>0</v>
      </c>
      <c r="V635" s="74">
        <v>84.2</v>
      </c>
      <c r="W635" s="74">
        <v>0</v>
      </c>
      <c r="X635" s="74">
        <v>1</v>
      </c>
      <c r="Y635" s="74">
        <v>16</v>
      </c>
      <c r="Z635" s="74">
        <v>9</v>
      </c>
      <c r="AA635" s="74">
        <v>0</v>
      </c>
      <c r="AB635" s="74">
        <v>0</v>
      </c>
      <c r="AC635" s="74">
        <v>0.02</v>
      </c>
      <c r="AD635" s="74">
        <v>0.18</v>
      </c>
      <c r="AE635" s="74">
        <v>0.2</v>
      </c>
      <c r="AF635" s="74">
        <v>0.9</v>
      </c>
      <c r="AG635" s="74">
        <v>0.7</v>
      </c>
      <c r="AH635" s="74">
        <v>0.03</v>
      </c>
      <c r="AI635" s="74">
        <v>0</v>
      </c>
      <c r="AJ635" s="74">
        <v>0</v>
      </c>
      <c r="AK635" s="74">
        <v>6</v>
      </c>
      <c r="AL635" s="74">
        <v>0.75</v>
      </c>
      <c r="AM635" s="74">
        <v>60</v>
      </c>
      <c r="AN635" s="74">
        <v>120</v>
      </c>
      <c r="AO635" s="74">
        <v>120</v>
      </c>
      <c r="AP635" s="74">
        <v>72</v>
      </c>
      <c r="AQ635" s="74">
        <v>8</v>
      </c>
      <c r="AR635" s="74">
        <v>0.2</v>
      </c>
      <c r="AS635" s="74">
        <v>0.3</v>
      </c>
      <c r="AT635" s="72"/>
      <c r="AU635" s="72"/>
      <c r="AV635" s="72"/>
    </row>
    <row r="636" spans="1:48" ht="15.6">
      <c r="A636" s="71">
        <v>1920000003</v>
      </c>
      <c r="B636" s="72" t="s">
        <v>1039</v>
      </c>
      <c r="C636" s="72" t="s">
        <v>355</v>
      </c>
      <c r="D636" s="72" t="s">
        <v>1018</v>
      </c>
      <c r="E636" s="72" t="s">
        <v>1019</v>
      </c>
      <c r="F636" s="74">
        <v>71</v>
      </c>
      <c r="G636" s="74">
        <v>302</v>
      </c>
      <c r="H636" s="74">
        <v>1.4</v>
      </c>
      <c r="I636" s="74">
        <v>0.9</v>
      </c>
      <c r="J636" s="74">
        <v>0.3</v>
      </c>
      <c r="K636" s="74">
        <v>0</v>
      </c>
      <c r="L636" s="74">
        <v>0</v>
      </c>
      <c r="M636" s="74">
        <v>0.1</v>
      </c>
      <c r="N636" s="74">
        <v>11.8</v>
      </c>
      <c r="O636" s="74">
        <v>11.8</v>
      </c>
      <c r="P636" s="74">
        <v>0</v>
      </c>
      <c r="Q636" s="74">
        <v>0</v>
      </c>
      <c r="R636" s="74">
        <v>0</v>
      </c>
      <c r="S636" s="74">
        <v>2.8</v>
      </c>
      <c r="T636" s="74">
        <v>0.1</v>
      </c>
      <c r="U636" s="74">
        <v>0</v>
      </c>
      <c r="V636" s="74">
        <v>83.3</v>
      </c>
      <c r="W636" s="74">
        <v>0.2</v>
      </c>
      <c r="X636" s="74">
        <v>3</v>
      </c>
      <c r="Y636" s="74">
        <v>33</v>
      </c>
      <c r="Z636" s="74">
        <v>19</v>
      </c>
      <c r="AA636" s="74">
        <v>0</v>
      </c>
      <c r="AB636" s="74">
        <v>0.02</v>
      </c>
      <c r="AC636" s="74">
        <v>0.02</v>
      </c>
      <c r="AD636" s="74">
        <v>0.17</v>
      </c>
      <c r="AE636" s="74">
        <v>0.2</v>
      </c>
      <c r="AF636" s="74">
        <v>0.8</v>
      </c>
      <c r="AG636" s="74">
        <v>0.6</v>
      </c>
      <c r="AH636" s="74">
        <v>0.03</v>
      </c>
      <c r="AI636" s="74">
        <v>0</v>
      </c>
      <c r="AJ636" s="74">
        <v>0</v>
      </c>
      <c r="AK636" s="74">
        <v>6.4</v>
      </c>
      <c r="AL636" s="74">
        <v>0.75</v>
      </c>
      <c r="AM636" s="74">
        <v>42</v>
      </c>
      <c r="AN636" s="74">
        <v>98</v>
      </c>
      <c r="AO636" s="74">
        <v>100</v>
      </c>
      <c r="AP636" s="74">
        <v>78</v>
      </c>
      <c r="AQ636" s="74">
        <v>8</v>
      </c>
      <c r="AR636" s="74">
        <v>0.2</v>
      </c>
      <c r="AS636" s="74">
        <v>0.3</v>
      </c>
      <c r="AT636" s="72"/>
      <c r="AU636" s="72"/>
      <c r="AV636" s="72"/>
    </row>
    <row r="637" spans="1:48" ht="15.6">
      <c r="A637" s="71">
        <v>1920000001</v>
      </c>
      <c r="B637" s="72" t="s">
        <v>1040</v>
      </c>
      <c r="C637" s="72" t="s">
        <v>355</v>
      </c>
      <c r="D637" s="72" t="s">
        <v>1018</v>
      </c>
      <c r="E637" s="72" t="s">
        <v>1019</v>
      </c>
      <c r="F637" s="74">
        <v>73</v>
      </c>
      <c r="G637" s="74">
        <v>308</v>
      </c>
      <c r="H637" s="74">
        <v>1.3</v>
      </c>
      <c r="I637" s="74">
        <v>0.9</v>
      </c>
      <c r="J637" s="74">
        <v>0.3</v>
      </c>
      <c r="K637" s="74">
        <v>0</v>
      </c>
      <c r="L637" s="74">
        <v>0</v>
      </c>
      <c r="M637" s="74">
        <v>0.1</v>
      </c>
      <c r="N637" s="74">
        <v>12.5</v>
      </c>
      <c r="O637" s="74">
        <v>12.4</v>
      </c>
      <c r="P637" s="74">
        <v>0</v>
      </c>
      <c r="Q637" s="74">
        <v>0</v>
      </c>
      <c r="R637" s="74">
        <v>0</v>
      </c>
      <c r="S637" s="74">
        <v>2.6</v>
      </c>
      <c r="T637" s="74">
        <v>0.1</v>
      </c>
      <c r="U637" s="74">
        <v>0</v>
      </c>
      <c r="V637" s="74">
        <v>83.3</v>
      </c>
      <c r="W637" s="74">
        <v>0.2</v>
      </c>
      <c r="X637" s="74">
        <v>3</v>
      </c>
      <c r="Y637" s="74">
        <v>33</v>
      </c>
      <c r="Z637" s="74">
        <v>19</v>
      </c>
      <c r="AA637" s="74">
        <v>0</v>
      </c>
      <c r="AB637" s="74">
        <v>0.02</v>
      </c>
      <c r="AC637" s="74">
        <v>0.02</v>
      </c>
      <c r="AD637" s="74">
        <v>0.17</v>
      </c>
      <c r="AE637" s="74">
        <v>0.2</v>
      </c>
      <c r="AF637" s="74">
        <v>0.8</v>
      </c>
      <c r="AG637" s="74">
        <v>0.6</v>
      </c>
      <c r="AH637" s="74">
        <v>0.03</v>
      </c>
      <c r="AI637" s="74">
        <v>0</v>
      </c>
      <c r="AJ637" s="74">
        <v>0</v>
      </c>
      <c r="AK637" s="74">
        <v>6.4</v>
      </c>
      <c r="AL637" s="74">
        <v>0.75</v>
      </c>
      <c r="AM637" s="74">
        <v>42</v>
      </c>
      <c r="AN637" s="74">
        <v>98</v>
      </c>
      <c r="AO637" s="74">
        <v>110</v>
      </c>
      <c r="AP637" s="74">
        <v>72</v>
      </c>
      <c r="AQ637" s="74">
        <v>8</v>
      </c>
      <c r="AR637" s="74">
        <v>0.2</v>
      </c>
      <c r="AS637" s="74">
        <v>0.3</v>
      </c>
      <c r="AT637" s="72"/>
      <c r="AU637" s="72"/>
      <c r="AV637" s="72"/>
    </row>
    <row r="638" spans="1:48" ht="15.6">
      <c r="A638" s="71">
        <v>1920000002</v>
      </c>
      <c r="B638" s="72" t="s">
        <v>1041</v>
      </c>
      <c r="C638" s="72" t="s">
        <v>355</v>
      </c>
      <c r="D638" s="72" t="s">
        <v>1018</v>
      </c>
      <c r="E638" s="72" t="s">
        <v>1019</v>
      </c>
      <c r="F638" s="74">
        <v>70</v>
      </c>
      <c r="G638" s="74">
        <v>296</v>
      </c>
      <c r="H638" s="74">
        <v>1.4</v>
      </c>
      <c r="I638" s="74">
        <v>0.9</v>
      </c>
      <c r="J638" s="74">
        <v>0.3</v>
      </c>
      <c r="K638" s="74">
        <v>0</v>
      </c>
      <c r="L638" s="74">
        <v>0</v>
      </c>
      <c r="M638" s="74">
        <v>0.1</v>
      </c>
      <c r="N638" s="74">
        <v>11.7</v>
      </c>
      <c r="O638" s="74">
        <v>11.7</v>
      </c>
      <c r="P638" s="74">
        <v>0</v>
      </c>
      <c r="Q638" s="74">
        <v>0</v>
      </c>
      <c r="R638" s="74">
        <v>0</v>
      </c>
      <c r="S638" s="74">
        <v>2.7</v>
      </c>
      <c r="T638" s="74">
        <v>0.1</v>
      </c>
      <c r="U638" s="74">
        <v>0</v>
      </c>
      <c r="V638" s="74">
        <v>83.6</v>
      </c>
      <c r="W638" s="74">
        <v>0</v>
      </c>
      <c r="X638" s="74">
        <v>3</v>
      </c>
      <c r="Y638" s="74">
        <v>33</v>
      </c>
      <c r="Z638" s="74">
        <v>19</v>
      </c>
      <c r="AA638" s="74">
        <v>0</v>
      </c>
      <c r="AB638" s="74">
        <v>0.02</v>
      </c>
      <c r="AC638" s="74">
        <v>0.02</v>
      </c>
      <c r="AD638" s="74">
        <v>0.25</v>
      </c>
      <c r="AE638" s="74">
        <v>0.2</v>
      </c>
      <c r="AF638" s="74">
        <v>0.9</v>
      </c>
      <c r="AG638" s="74">
        <v>0.7</v>
      </c>
      <c r="AH638" s="74">
        <v>0.05</v>
      </c>
      <c r="AI638" s="74">
        <v>0</v>
      </c>
      <c r="AJ638" s="74">
        <v>0</v>
      </c>
      <c r="AK638" s="74">
        <v>1.1000000000000001</v>
      </c>
      <c r="AL638" s="74">
        <v>0.7</v>
      </c>
      <c r="AM638" s="74">
        <v>46</v>
      </c>
      <c r="AN638" s="74">
        <v>160</v>
      </c>
      <c r="AO638" s="74">
        <v>100</v>
      </c>
      <c r="AP638" s="74">
        <v>85</v>
      </c>
      <c r="AQ638" s="74">
        <v>8</v>
      </c>
      <c r="AR638" s="74">
        <v>0.2</v>
      </c>
      <c r="AS638" s="74">
        <v>0.4</v>
      </c>
      <c r="AT638" s="72"/>
      <c r="AU638" s="72"/>
      <c r="AV638" s="72"/>
    </row>
    <row r="639" spans="1:48" ht="15.6">
      <c r="A639" s="71">
        <v>1920000012</v>
      </c>
      <c r="B639" s="72" t="s">
        <v>1042</v>
      </c>
      <c r="C639" s="72" t="s">
        <v>355</v>
      </c>
      <c r="D639" s="72" t="s">
        <v>1018</v>
      </c>
      <c r="E639" s="72" t="s">
        <v>1019</v>
      </c>
      <c r="F639" s="74">
        <v>42</v>
      </c>
      <c r="G639" s="74">
        <v>176</v>
      </c>
      <c r="H639" s="74">
        <v>0.1</v>
      </c>
      <c r="I639" s="74">
        <v>0.1</v>
      </c>
      <c r="J639" s="74">
        <v>0</v>
      </c>
      <c r="K639" s="74">
        <v>0</v>
      </c>
      <c r="L639" s="74">
        <v>0</v>
      </c>
      <c r="M639" s="74">
        <v>0</v>
      </c>
      <c r="N639" s="74">
        <v>4.8</v>
      </c>
      <c r="O639" s="74">
        <v>4.7</v>
      </c>
      <c r="P639" s="74">
        <v>0</v>
      </c>
      <c r="Q639" s="74">
        <v>0</v>
      </c>
      <c r="R639" s="74">
        <v>0.4</v>
      </c>
      <c r="S639" s="74">
        <v>4.8</v>
      </c>
      <c r="T639" s="74">
        <v>0.2</v>
      </c>
      <c r="U639" s="74">
        <v>0</v>
      </c>
      <c r="V639" s="74">
        <v>87.4</v>
      </c>
      <c r="W639" s="74">
        <v>0.5</v>
      </c>
      <c r="X639" s="74">
        <v>2</v>
      </c>
      <c r="Y639" s="74">
        <v>17</v>
      </c>
      <c r="Z639" s="74">
        <v>0</v>
      </c>
      <c r="AA639" s="74">
        <v>0</v>
      </c>
      <c r="AB639" s="74">
        <v>0</v>
      </c>
      <c r="AC639" s="74">
        <v>0.04</v>
      </c>
      <c r="AD639" s="74">
        <v>0.25</v>
      </c>
      <c r="AE639" s="74">
        <v>0.2</v>
      </c>
      <c r="AF639" s="74">
        <v>1.3</v>
      </c>
      <c r="AG639" s="74">
        <v>1.1000000000000001</v>
      </c>
      <c r="AH639" s="74">
        <v>0.04</v>
      </c>
      <c r="AI639" s="74">
        <v>0</v>
      </c>
      <c r="AJ639" s="74">
        <v>0</v>
      </c>
      <c r="AK639" s="74">
        <v>1.8</v>
      </c>
      <c r="AL639" s="74">
        <v>0.75</v>
      </c>
      <c r="AM639" s="74">
        <v>92</v>
      </c>
      <c r="AN639" s="74">
        <v>260</v>
      </c>
      <c r="AO639" s="74">
        <v>140</v>
      </c>
      <c r="AP639" s="74">
        <v>140</v>
      </c>
      <c r="AQ639" s="74">
        <v>14</v>
      </c>
      <c r="AR639" s="74">
        <v>0.1</v>
      </c>
      <c r="AS639" s="74">
        <v>0.1</v>
      </c>
      <c r="AT639" s="72"/>
      <c r="AU639" s="72">
        <v>27</v>
      </c>
      <c r="AV639" s="72"/>
    </row>
    <row r="640" spans="1:48" ht="15.6">
      <c r="A640" s="71">
        <v>1920000011</v>
      </c>
      <c r="B640" s="72" t="s">
        <v>1043</v>
      </c>
      <c r="C640" s="72" t="s">
        <v>355</v>
      </c>
      <c r="D640" s="72" t="s">
        <v>1018</v>
      </c>
      <c r="E640" s="72" t="s">
        <v>1019</v>
      </c>
      <c r="F640" s="74">
        <v>41</v>
      </c>
      <c r="G640" s="74">
        <v>175</v>
      </c>
      <c r="H640" s="74">
        <v>0.2</v>
      </c>
      <c r="I640" s="74">
        <v>0.1</v>
      </c>
      <c r="J640" s="74">
        <v>0.1</v>
      </c>
      <c r="K640" s="74">
        <v>0</v>
      </c>
      <c r="L640" s="74">
        <v>0</v>
      </c>
      <c r="M640" s="74">
        <v>0</v>
      </c>
      <c r="N640" s="74">
        <v>5</v>
      </c>
      <c r="O640" s="74">
        <v>5</v>
      </c>
      <c r="P640" s="74">
        <v>0</v>
      </c>
      <c r="Q640" s="74">
        <v>0</v>
      </c>
      <c r="R640" s="74">
        <v>0</v>
      </c>
      <c r="S640" s="74">
        <v>4.9000000000000004</v>
      </c>
      <c r="T640" s="74">
        <v>0.2</v>
      </c>
      <c r="U640" s="74">
        <v>0</v>
      </c>
      <c r="V640" s="74">
        <v>89</v>
      </c>
      <c r="W640" s="74">
        <v>0.3</v>
      </c>
      <c r="X640" s="74">
        <v>2</v>
      </c>
      <c r="Y640" s="74">
        <v>17</v>
      </c>
      <c r="Z640" s="74">
        <v>0</v>
      </c>
      <c r="AA640" s="74">
        <v>0</v>
      </c>
      <c r="AB640" s="74">
        <v>0</v>
      </c>
      <c r="AC640" s="74">
        <v>0.04</v>
      </c>
      <c r="AD640" s="74">
        <v>0.27</v>
      </c>
      <c r="AE640" s="74">
        <v>0.2</v>
      </c>
      <c r="AF640" s="74">
        <v>1.2</v>
      </c>
      <c r="AG640" s="74">
        <v>1</v>
      </c>
      <c r="AH640" s="74">
        <v>0.03</v>
      </c>
      <c r="AI640" s="74">
        <v>0</v>
      </c>
      <c r="AJ640" s="74">
        <v>0</v>
      </c>
      <c r="AK640" s="74">
        <v>1.5</v>
      </c>
      <c r="AL640" s="74">
        <v>0.75</v>
      </c>
      <c r="AM640" s="74">
        <v>72</v>
      </c>
      <c r="AN640" s="74">
        <v>200</v>
      </c>
      <c r="AO640" s="74">
        <v>150</v>
      </c>
      <c r="AP640" s="74">
        <v>130</v>
      </c>
      <c r="AQ640" s="74">
        <v>14</v>
      </c>
      <c r="AR640" s="74">
        <v>0.2</v>
      </c>
      <c r="AS640" s="74">
        <v>0.6</v>
      </c>
      <c r="AT640" s="72"/>
      <c r="AU640" s="72">
        <v>35</v>
      </c>
      <c r="AV640" s="72"/>
    </row>
    <row r="641" spans="1:48" ht="15.6">
      <c r="A641" s="71">
        <v>1920000007</v>
      </c>
      <c r="B641" s="72" t="s">
        <v>1044</v>
      </c>
      <c r="C641" s="72" t="s">
        <v>355</v>
      </c>
      <c r="D641" s="72" t="s">
        <v>1018</v>
      </c>
      <c r="E641" s="72" t="s">
        <v>1019</v>
      </c>
      <c r="F641" s="74">
        <v>76</v>
      </c>
      <c r="G641" s="74">
        <v>322</v>
      </c>
      <c r="H641" s="74">
        <v>1.5</v>
      </c>
      <c r="I641" s="74">
        <v>1</v>
      </c>
      <c r="J641" s="74">
        <v>0.5</v>
      </c>
      <c r="K641" s="74">
        <v>0.1</v>
      </c>
      <c r="L641" s="74">
        <v>0.1</v>
      </c>
      <c r="M641" s="74">
        <v>0.1</v>
      </c>
      <c r="N641" s="74">
        <v>12</v>
      </c>
      <c r="O641" s="74">
        <v>11.3</v>
      </c>
      <c r="P641" s="74">
        <v>0</v>
      </c>
      <c r="Q641" s="74">
        <v>0</v>
      </c>
      <c r="R641" s="74">
        <v>0</v>
      </c>
      <c r="S641" s="74">
        <v>3.5</v>
      </c>
      <c r="T641" s="74">
        <v>0.2</v>
      </c>
      <c r="U641" s="74">
        <v>0</v>
      </c>
      <c r="V641" s="74">
        <v>80.099999999999994</v>
      </c>
      <c r="W641" s="74">
        <v>0.2</v>
      </c>
      <c r="X641" s="74">
        <v>8</v>
      </c>
      <c r="Y641" s="74">
        <v>38</v>
      </c>
      <c r="Z641" s="74">
        <v>22</v>
      </c>
      <c r="AA641" s="74">
        <v>0</v>
      </c>
      <c r="AB641" s="74">
        <v>0.03</v>
      </c>
      <c r="AC641" s="74">
        <v>0.04</v>
      </c>
      <c r="AD641" s="74">
        <v>0.2</v>
      </c>
      <c r="AE641" s="74">
        <v>0.2</v>
      </c>
      <c r="AF641" s="74">
        <v>1.1000000000000001</v>
      </c>
      <c r="AG641" s="74">
        <v>0.9</v>
      </c>
      <c r="AH641" s="74">
        <v>0.04</v>
      </c>
      <c r="AI641" s="74">
        <v>0.32</v>
      </c>
      <c r="AJ641" s="74">
        <v>0</v>
      </c>
      <c r="AK641" s="74">
        <v>7.6</v>
      </c>
      <c r="AL641" s="74">
        <v>0.75</v>
      </c>
      <c r="AM641" s="74">
        <v>81</v>
      </c>
      <c r="AN641" s="74">
        <v>200</v>
      </c>
      <c r="AO641" s="74">
        <v>120</v>
      </c>
      <c r="AP641" s="74">
        <v>97</v>
      </c>
      <c r="AQ641" s="74">
        <v>12</v>
      </c>
      <c r="AR641" s="74">
        <v>0.2</v>
      </c>
      <c r="AS641" s="74">
        <v>0.4</v>
      </c>
      <c r="AT641" s="72"/>
      <c r="AU641" s="72">
        <v>24</v>
      </c>
      <c r="AV641" s="72"/>
    </row>
    <row r="642" spans="1:48" ht="15.6">
      <c r="A642" s="71">
        <v>1920000009</v>
      </c>
      <c r="B642" s="72" t="s">
        <v>1045</v>
      </c>
      <c r="C642" s="72" t="s">
        <v>355</v>
      </c>
      <c r="D642" s="72" t="s">
        <v>1018</v>
      </c>
      <c r="E642" s="72" t="s">
        <v>1019</v>
      </c>
      <c r="F642" s="74">
        <v>98</v>
      </c>
      <c r="G642" s="74">
        <v>414</v>
      </c>
      <c r="H642" s="74">
        <v>1.6</v>
      </c>
      <c r="I642" s="74">
        <v>1</v>
      </c>
      <c r="J642" s="74">
        <v>0.5</v>
      </c>
      <c r="K642" s="74">
        <v>0.1</v>
      </c>
      <c r="L642" s="74">
        <v>0.1</v>
      </c>
      <c r="M642" s="74">
        <v>0.1</v>
      </c>
      <c r="N642" s="74">
        <v>16.100000000000001</v>
      </c>
      <c r="O642" s="74">
        <v>16.100000000000001</v>
      </c>
      <c r="P642" s="74">
        <v>0</v>
      </c>
      <c r="Q642" s="74">
        <v>0</v>
      </c>
      <c r="R642" s="74">
        <v>0.1</v>
      </c>
      <c r="S642" s="74">
        <v>3.7</v>
      </c>
      <c r="T642" s="74">
        <v>0.2</v>
      </c>
      <c r="U642" s="74">
        <v>0</v>
      </c>
      <c r="V642" s="74">
        <v>80.099999999999994</v>
      </c>
      <c r="W642" s="74">
        <v>1.3</v>
      </c>
      <c r="X642" s="74">
        <v>8</v>
      </c>
      <c r="Y642" s="74">
        <v>38</v>
      </c>
      <c r="Z642" s="74">
        <v>22</v>
      </c>
      <c r="AA642" s="74">
        <v>0</v>
      </c>
      <c r="AB642" s="74">
        <v>0.03</v>
      </c>
      <c r="AC642" s="74">
        <v>0.04</v>
      </c>
      <c r="AD642" s="74">
        <v>0.25</v>
      </c>
      <c r="AE642" s="74">
        <v>0.2</v>
      </c>
      <c r="AF642" s="74">
        <v>1.1000000000000001</v>
      </c>
      <c r="AG642" s="74">
        <v>0.9</v>
      </c>
      <c r="AH642" s="74">
        <v>0.04</v>
      </c>
      <c r="AI642" s="74">
        <v>0</v>
      </c>
      <c r="AJ642" s="74">
        <v>0</v>
      </c>
      <c r="AK642" s="74">
        <v>1.7</v>
      </c>
      <c r="AL642" s="74">
        <v>0.75</v>
      </c>
      <c r="AM642" s="74">
        <v>92</v>
      </c>
      <c r="AN642" s="74">
        <v>200</v>
      </c>
      <c r="AO642" s="74">
        <v>120</v>
      </c>
      <c r="AP642" s="74">
        <v>100</v>
      </c>
      <c r="AQ642" s="74">
        <v>17</v>
      </c>
      <c r="AR642" s="74">
        <v>0.3</v>
      </c>
      <c r="AS642" s="74">
        <v>0.4</v>
      </c>
      <c r="AT642" s="72"/>
      <c r="AU642" s="72"/>
      <c r="AV642" s="72"/>
    </row>
    <row r="643" spans="1:48" ht="15.6">
      <c r="A643" s="71">
        <v>1920000008</v>
      </c>
      <c r="B643" s="72" t="s">
        <v>1046</v>
      </c>
      <c r="C643" s="72" t="s">
        <v>355</v>
      </c>
      <c r="D643" s="72" t="s">
        <v>1018</v>
      </c>
      <c r="E643" s="72" t="s">
        <v>1019</v>
      </c>
      <c r="F643" s="74">
        <v>83</v>
      </c>
      <c r="G643" s="74">
        <v>350</v>
      </c>
      <c r="H643" s="74">
        <v>1.3</v>
      </c>
      <c r="I643" s="74">
        <v>0.8</v>
      </c>
      <c r="J643" s="74">
        <v>0.4</v>
      </c>
      <c r="K643" s="74">
        <v>0.1</v>
      </c>
      <c r="L643" s="74">
        <v>0</v>
      </c>
      <c r="M643" s="74">
        <v>0.1</v>
      </c>
      <c r="N643" s="74">
        <v>13.6</v>
      </c>
      <c r="O643" s="74">
        <v>13.5</v>
      </c>
      <c r="P643" s="74">
        <v>0</v>
      </c>
      <c r="Q643" s="74">
        <v>0</v>
      </c>
      <c r="R643" s="74">
        <v>0.2</v>
      </c>
      <c r="S643" s="74">
        <v>3.7</v>
      </c>
      <c r="T643" s="74">
        <v>0.2</v>
      </c>
      <c r="U643" s="74">
        <v>0</v>
      </c>
      <c r="V643" s="74">
        <v>78.2</v>
      </c>
      <c r="W643" s="74">
        <v>0.5</v>
      </c>
      <c r="X643" s="74">
        <v>6</v>
      </c>
      <c r="Y643" s="74">
        <v>36</v>
      </c>
      <c r="Z643" s="74">
        <v>20</v>
      </c>
      <c r="AA643" s="74">
        <v>0</v>
      </c>
      <c r="AB643" s="74">
        <v>0.03</v>
      </c>
      <c r="AC643" s="74">
        <v>0.03</v>
      </c>
      <c r="AD643" s="74">
        <v>0.25</v>
      </c>
      <c r="AE643" s="74">
        <v>0.1</v>
      </c>
      <c r="AF643" s="74">
        <v>1</v>
      </c>
      <c r="AG643" s="74">
        <v>0.9</v>
      </c>
      <c r="AH643" s="74">
        <v>0.04</v>
      </c>
      <c r="AI643" s="74">
        <v>0</v>
      </c>
      <c r="AJ643" s="74">
        <v>0</v>
      </c>
      <c r="AK643" s="74">
        <v>8.3000000000000007</v>
      </c>
      <c r="AL643" s="74">
        <v>0.75</v>
      </c>
      <c r="AM643" s="74">
        <v>72</v>
      </c>
      <c r="AN643" s="74">
        <v>210</v>
      </c>
      <c r="AO643" s="74">
        <v>120</v>
      </c>
      <c r="AP643" s="74">
        <v>110</v>
      </c>
      <c r="AQ643" s="74">
        <v>12</v>
      </c>
      <c r="AR643" s="74">
        <v>0.2</v>
      </c>
      <c r="AS643" s="74">
        <v>0.5</v>
      </c>
      <c r="AT643" s="72"/>
      <c r="AU643" s="72"/>
      <c r="AV643" s="72"/>
    </row>
    <row r="644" spans="1:48" ht="15.6">
      <c r="A644" s="71">
        <v>1920000010</v>
      </c>
      <c r="B644" s="72" t="s">
        <v>1047</v>
      </c>
      <c r="C644" s="72" t="s">
        <v>355</v>
      </c>
      <c r="D644" s="72" t="s">
        <v>1018</v>
      </c>
      <c r="E644" s="72" t="s">
        <v>1019</v>
      </c>
      <c r="F644" s="74">
        <v>48</v>
      </c>
      <c r="G644" s="74">
        <v>202</v>
      </c>
      <c r="H644" s="74">
        <v>1.5</v>
      </c>
      <c r="I644" s="74">
        <v>1</v>
      </c>
      <c r="J644" s="74">
        <v>0.4</v>
      </c>
      <c r="K644" s="74">
        <v>0.1</v>
      </c>
      <c r="L644" s="74">
        <v>0.1</v>
      </c>
      <c r="M644" s="74">
        <v>0.1</v>
      </c>
      <c r="N644" s="74">
        <v>4.5</v>
      </c>
      <c r="O644" s="74">
        <v>4.5</v>
      </c>
      <c r="P644" s="74">
        <v>0</v>
      </c>
      <c r="Q644" s="74">
        <v>0</v>
      </c>
      <c r="R644" s="74">
        <v>0</v>
      </c>
      <c r="S644" s="74">
        <v>3.8</v>
      </c>
      <c r="T644" s="74">
        <v>0.2</v>
      </c>
      <c r="U644" s="74">
        <v>0</v>
      </c>
      <c r="V644" s="74">
        <v>87.9</v>
      </c>
      <c r="W644" s="74">
        <v>0.4</v>
      </c>
      <c r="X644" s="74">
        <v>6</v>
      </c>
      <c r="Y644" s="74">
        <v>30</v>
      </c>
      <c r="Z644" s="74">
        <v>17</v>
      </c>
      <c r="AA644" s="74">
        <v>0</v>
      </c>
      <c r="AB644" s="74">
        <v>0.03</v>
      </c>
      <c r="AC644" s="74">
        <v>0.03</v>
      </c>
      <c r="AD644" s="74">
        <v>0.24</v>
      </c>
      <c r="AE644" s="74">
        <v>0.2</v>
      </c>
      <c r="AF644" s="74">
        <v>1.1000000000000001</v>
      </c>
      <c r="AG644" s="74">
        <v>0.9</v>
      </c>
      <c r="AH644" s="74">
        <v>0.03</v>
      </c>
      <c r="AI644" s="74">
        <v>0</v>
      </c>
      <c r="AJ644" s="74">
        <v>0</v>
      </c>
      <c r="AK644" s="74">
        <v>1.7</v>
      </c>
      <c r="AL644" s="74">
        <v>0.75</v>
      </c>
      <c r="AM644" s="74">
        <v>62</v>
      </c>
      <c r="AN644" s="74">
        <v>180</v>
      </c>
      <c r="AO644" s="74">
        <v>120</v>
      </c>
      <c r="AP644" s="74">
        <v>110</v>
      </c>
      <c r="AQ644" s="74">
        <v>12</v>
      </c>
      <c r="AR644" s="74">
        <v>0.2</v>
      </c>
      <c r="AS644" s="74">
        <v>0.5</v>
      </c>
      <c r="AT644" s="72"/>
      <c r="AU644" s="72"/>
      <c r="AV644" s="72"/>
    </row>
    <row r="645" spans="1:48" ht="15.6">
      <c r="A645" s="71">
        <v>1920000006</v>
      </c>
      <c r="B645" s="72" t="s">
        <v>1048</v>
      </c>
      <c r="C645" s="72" t="s">
        <v>355</v>
      </c>
      <c r="D645" s="72" t="s">
        <v>1018</v>
      </c>
      <c r="E645" s="72" t="s">
        <v>1019</v>
      </c>
      <c r="F645" s="74">
        <v>78</v>
      </c>
      <c r="G645" s="74">
        <v>330</v>
      </c>
      <c r="H645" s="74">
        <v>1.5</v>
      </c>
      <c r="I645" s="74">
        <v>1</v>
      </c>
      <c r="J645" s="74">
        <v>0.5</v>
      </c>
      <c r="K645" s="74">
        <v>0.1</v>
      </c>
      <c r="L645" s="74">
        <v>0.1</v>
      </c>
      <c r="M645" s="74">
        <v>0.1</v>
      </c>
      <c r="N645" s="74">
        <v>12.2</v>
      </c>
      <c r="O645" s="74">
        <v>11.5</v>
      </c>
      <c r="P645" s="74">
        <v>0</v>
      </c>
      <c r="Q645" s="74">
        <v>0</v>
      </c>
      <c r="R645" s="74">
        <v>0</v>
      </c>
      <c r="S645" s="74">
        <v>3.5</v>
      </c>
      <c r="T645" s="74">
        <v>0.2</v>
      </c>
      <c r="U645" s="74">
        <v>0</v>
      </c>
      <c r="V645" s="74">
        <v>78.900000000000006</v>
      </c>
      <c r="W645" s="74">
        <v>0.5</v>
      </c>
      <c r="X645" s="74">
        <v>8</v>
      </c>
      <c r="Y645" s="74">
        <v>45</v>
      </c>
      <c r="Z645" s="74">
        <v>26</v>
      </c>
      <c r="AA645" s="74">
        <v>0</v>
      </c>
      <c r="AB645" s="74">
        <v>0.04</v>
      </c>
      <c r="AC645" s="74">
        <v>0.04</v>
      </c>
      <c r="AD645" s="74">
        <v>0.2</v>
      </c>
      <c r="AE645" s="74">
        <v>0.2</v>
      </c>
      <c r="AF645" s="74">
        <v>1.2</v>
      </c>
      <c r="AG645" s="74">
        <v>1</v>
      </c>
      <c r="AH645" s="74">
        <v>0.04</v>
      </c>
      <c r="AI645" s="74">
        <v>0.32</v>
      </c>
      <c r="AJ645" s="74">
        <v>0</v>
      </c>
      <c r="AK645" s="74">
        <v>8</v>
      </c>
      <c r="AL645" s="74">
        <v>0.75</v>
      </c>
      <c r="AM645" s="74">
        <v>81</v>
      </c>
      <c r="AN645" s="74">
        <v>230</v>
      </c>
      <c r="AO645" s="74">
        <v>120</v>
      </c>
      <c r="AP645" s="74">
        <v>97</v>
      </c>
      <c r="AQ645" s="74">
        <v>14</v>
      </c>
      <c r="AR645" s="74">
        <v>0.2</v>
      </c>
      <c r="AS645" s="74">
        <v>0.6</v>
      </c>
      <c r="AT645" s="72"/>
      <c r="AU645" s="72">
        <v>24</v>
      </c>
      <c r="AV645" s="72"/>
    </row>
    <row r="646" spans="1:48" ht="15.6">
      <c r="A646" s="71">
        <v>2120000011</v>
      </c>
      <c r="B646" s="72" t="s">
        <v>1049</v>
      </c>
      <c r="C646" s="72" t="s">
        <v>275</v>
      </c>
      <c r="D646" s="72" t="s">
        <v>502</v>
      </c>
      <c r="E646" s="72" t="s">
        <v>503</v>
      </c>
      <c r="F646" s="74">
        <v>140</v>
      </c>
      <c r="G646" s="74">
        <v>587</v>
      </c>
      <c r="H646" s="74">
        <v>6</v>
      </c>
      <c r="I646" s="74">
        <v>2.1</v>
      </c>
      <c r="J646" s="74">
        <v>2</v>
      </c>
      <c r="K646" s="74">
        <v>1</v>
      </c>
      <c r="L646" s="74">
        <v>0.9</v>
      </c>
      <c r="M646" s="74">
        <v>0</v>
      </c>
      <c r="N646" s="74">
        <v>0.1</v>
      </c>
      <c r="O646" s="74">
        <v>0</v>
      </c>
      <c r="P646" s="74">
        <v>0</v>
      </c>
      <c r="Q646" s="74">
        <v>0</v>
      </c>
      <c r="R646" s="74">
        <v>0</v>
      </c>
      <c r="S646" s="74">
        <v>21.4</v>
      </c>
      <c r="T646" s="74">
        <v>0.3</v>
      </c>
      <c r="U646" s="74">
        <v>0</v>
      </c>
      <c r="V646" s="74">
        <v>70.3</v>
      </c>
      <c r="W646" s="74">
        <v>0</v>
      </c>
      <c r="X646" s="74">
        <v>63</v>
      </c>
      <c r="Y646" s="74">
        <v>0</v>
      </c>
      <c r="Z646" s="74">
        <v>0</v>
      </c>
      <c r="AA646" s="74">
        <v>0.5</v>
      </c>
      <c r="AB646" s="74">
        <v>0.8</v>
      </c>
      <c r="AC646" s="74">
        <v>0.52</v>
      </c>
      <c r="AD646" s="74">
        <v>0.14000000000000001</v>
      </c>
      <c r="AE646" s="74">
        <v>2.2000000000000002</v>
      </c>
      <c r="AF646" s="74">
        <v>6.9</v>
      </c>
      <c r="AG646" s="74">
        <v>4.7</v>
      </c>
      <c r="AH646" s="74">
        <v>0.46</v>
      </c>
      <c r="AI646" s="74">
        <v>1</v>
      </c>
      <c r="AJ646" s="74">
        <v>0</v>
      </c>
      <c r="AK646" s="74">
        <v>1</v>
      </c>
      <c r="AL646" s="74">
        <v>2.21</v>
      </c>
      <c r="AM646" s="74">
        <v>100</v>
      </c>
      <c r="AN646" s="74">
        <v>480</v>
      </c>
      <c r="AO646" s="74">
        <v>13</v>
      </c>
      <c r="AP646" s="74">
        <v>300</v>
      </c>
      <c r="AQ646" s="74">
        <v>18</v>
      </c>
      <c r="AR646" s="74">
        <v>1.5</v>
      </c>
      <c r="AS646" s="74">
        <v>2.1</v>
      </c>
      <c r="AT646" s="72"/>
      <c r="AU646" s="72">
        <v>0.2</v>
      </c>
      <c r="AV646" s="72"/>
    </row>
    <row r="647" spans="1:48" ht="15.6">
      <c r="A647" s="71">
        <v>1900000006</v>
      </c>
      <c r="B647" s="72" t="s">
        <v>1050</v>
      </c>
      <c r="C647" s="72" t="s">
        <v>275</v>
      </c>
      <c r="D647" s="72" t="s">
        <v>443</v>
      </c>
      <c r="E647" s="72" t="s">
        <v>444</v>
      </c>
      <c r="F647" s="74">
        <v>108</v>
      </c>
      <c r="G647" s="74">
        <v>457</v>
      </c>
      <c r="H647" s="74">
        <v>3.4</v>
      </c>
      <c r="I647" s="74">
        <v>1.5</v>
      </c>
      <c r="J647" s="74">
        <v>1.4</v>
      </c>
      <c r="K647" s="74">
        <v>0.2</v>
      </c>
      <c r="L647" s="74">
        <v>0.2</v>
      </c>
      <c r="M647" s="74">
        <v>0</v>
      </c>
      <c r="N647" s="74">
        <v>0</v>
      </c>
      <c r="O647" s="74">
        <v>0</v>
      </c>
      <c r="P647" s="74">
        <v>0</v>
      </c>
      <c r="Q647" s="74">
        <v>0</v>
      </c>
      <c r="R647" s="74">
        <v>0</v>
      </c>
      <c r="S647" s="74">
        <v>19.5</v>
      </c>
      <c r="T647" s="74">
        <v>0.2</v>
      </c>
      <c r="U647" s="74">
        <v>0</v>
      </c>
      <c r="V647" s="74">
        <v>75.900000000000006</v>
      </c>
      <c r="W647" s="74">
        <v>0</v>
      </c>
      <c r="X647" s="74">
        <v>65</v>
      </c>
      <c r="Y647" s="74">
        <v>25</v>
      </c>
      <c r="Z647" s="74">
        <v>0</v>
      </c>
      <c r="AA647" s="74"/>
      <c r="AB647" s="74">
        <v>0.21</v>
      </c>
      <c r="AC647" s="74">
        <v>0.1</v>
      </c>
      <c r="AD647" s="74">
        <v>0.2</v>
      </c>
      <c r="AE647" s="74">
        <v>5.0999999999999996</v>
      </c>
      <c r="AF647" s="74">
        <v>9.8000000000000007</v>
      </c>
      <c r="AG647" s="74">
        <v>4.7</v>
      </c>
      <c r="AH647" s="74">
        <v>0.4</v>
      </c>
      <c r="AI647" s="74">
        <v>5</v>
      </c>
      <c r="AJ647" s="74">
        <v>0</v>
      </c>
      <c r="AK647" s="74">
        <v>5</v>
      </c>
      <c r="AL647" s="74">
        <v>1.1000000000000001</v>
      </c>
      <c r="AM647" s="74">
        <v>94</v>
      </c>
      <c r="AN647" s="74">
        <v>360</v>
      </c>
      <c r="AO647" s="74">
        <v>10</v>
      </c>
      <c r="AP647" s="74">
        <v>170</v>
      </c>
      <c r="AQ647" s="74">
        <v>22</v>
      </c>
      <c r="AR647" s="74">
        <v>1.8</v>
      </c>
      <c r="AS647" s="74">
        <v>2.2999999999999998</v>
      </c>
      <c r="AT647" s="72"/>
      <c r="AU647" s="72">
        <v>6</v>
      </c>
      <c r="AV647" s="72"/>
    </row>
    <row r="648" spans="1:48" ht="15.6">
      <c r="A648" s="71">
        <v>484</v>
      </c>
      <c r="B648" s="72" t="s">
        <v>1051</v>
      </c>
      <c r="C648" s="72" t="s">
        <v>325</v>
      </c>
      <c r="D648" s="72" t="s">
        <v>462</v>
      </c>
      <c r="E648" s="72" t="s">
        <v>1052</v>
      </c>
      <c r="F648" s="74">
        <v>518</v>
      </c>
      <c r="G648" s="74">
        <v>2160</v>
      </c>
      <c r="H648" s="74">
        <v>31.2</v>
      </c>
      <c r="I648" s="74">
        <v>11.4</v>
      </c>
      <c r="J648" s="74">
        <v>9.5</v>
      </c>
      <c r="K648" s="74">
        <v>4.8</v>
      </c>
      <c r="L648" s="74">
        <v>4.5</v>
      </c>
      <c r="M648" s="74">
        <v>1.3</v>
      </c>
      <c r="N648" s="74">
        <v>54</v>
      </c>
      <c r="O648" s="74">
        <v>26.1</v>
      </c>
      <c r="P648" s="74">
        <v>0</v>
      </c>
      <c r="Q648" s="74">
        <v>27.9</v>
      </c>
      <c r="R648" s="74">
        <v>2.5</v>
      </c>
      <c r="S648" s="74">
        <v>4.0999999999999996</v>
      </c>
      <c r="T648" s="74">
        <v>0.9</v>
      </c>
      <c r="U648" s="74">
        <v>0</v>
      </c>
      <c r="V648" s="74">
        <v>7.3</v>
      </c>
      <c r="W648" s="74">
        <v>0</v>
      </c>
      <c r="X648" s="74">
        <v>78</v>
      </c>
      <c r="Y648" s="74">
        <v>150</v>
      </c>
      <c r="Z648" s="74">
        <v>0</v>
      </c>
      <c r="AA648" s="74">
        <v>1.3</v>
      </c>
      <c r="AB648" s="74">
        <v>1.6</v>
      </c>
      <c r="AC648" s="74">
        <v>0.1</v>
      </c>
      <c r="AD648" s="74">
        <v>0.05</v>
      </c>
      <c r="AE648" s="74">
        <v>0.6</v>
      </c>
      <c r="AF648" s="74">
        <v>1.4</v>
      </c>
      <c r="AG648" s="74">
        <v>0.8</v>
      </c>
      <c r="AH648" s="74">
        <v>0.05</v>
      </c>
      <c r="AI648" s="74">
        <v>0.01</v>
      </c>
      <c r="AJ648" s="74">
        <v>0</v>
      </c>
      <c r="AK648" s="74">
        <v>5</v>
      </c>
      <c r="AL648" s="74">
        <v>0.9</v>
      </c>
      <c r="AM648" s="74">
        <v>350</v>
      </c>
      <c r="AN648" s="74">
        <v>67</v>
      </c>
      <c r="AO648" s="74">
        <v>21</v>
      </c>
      <c r="AP648" s="74">
        <v>45</v>
      </c>
      <c r="AQ648" s="74">
        <v>11</v>
      </c>
      <c r="AR648" s="74">
        <v>0.9</v>
      </c>
      <c r="AS648" s="74">
        <v>0.3</v>
      </c>
      <c r="AT648" s="72"/>
      <c r="AU648" s="72"/>
      <c r="AV648" s="72"/>
    </row>
    <row r="649" spans="1:48" ht="15.6">
      <c r="A649" s="71">
        <v>921</v>
      </c>
      <c r="B649" s="72" t="s">
        <v>1053</v>
      </c>
      <c r="C649" s="72" t="s">
        <v>218</v>
      </c>
      <c r="D649" s="72" t="s">
        <v>538</v>
      </c>
      <c r="E649" s="72" t="s">
        <v>1054</v>
      </c>
      <c r="F649" s="74">
        <v>90</v>
      </c>
      <c r="G649" s="74">
        <v>383</v>
      </c>
      <c r="H649" s="74">
        <v>0.8</v>
      </c>
      <c r="I649" s="74">
        <v>0.2</v>
      </c>
      <c r="J649" s="74">
        <v>0.2</v>
      </c>
      <c r="K649" s="74">
        <v>0.3</v>
      </c>
      <c r="L649" s="74">
        <v>0</v>
      </c>
      <c r="M649" s="74">
        <v>0</v>
      </c>
      <c r="N649" s="74">
        <v>0.2</v>
      </c>
      <c r="O649" s="74">
        <v>0</v>
      </c>
      <c r="P649" s="74">
        <v>0</v>
      </c>
      <c r="Q649" s="74">
        <v>0.2</v>
      </c>
      <c r="R649" s="74">
        <v>0</v>
      </c>
      <c r="S649" s="74">
        <v>20.6</v>
      </c>
      <c r="T649" s="74">
        <v>0.8</v>
      </c>
      <c r="U649" s="74">
        <v>0</v>
      </c>
      <c r="V649" s="74">
        <v>76</v>
      </c>
      <c r="W649" s="74">
        <v>0</v>
      </c>
      <c r="X649" s="74">
        <v>93</v>
      </c>
      <c r="Y649" s="74">
        <v>0</v>
      </c>
      <c r="Z649" s="74">
        <v>0</v>
      </c>
      <c r="AA649" s="74">
        <v>0</v>
      </c>
      <c r="AB649" s="74">
        <v>1.5</v>
      </c>
      <c r="AC649" s="74">
        <v>0.09</v>
      </c>
      <c r="AD649" s="74">
        <v>0.06</v>
      </c>
      <c r="AE649" s="74">
        <v>2</v>
      </c>
      <c r="AF649" s="74">
        <v>5.8</v>
      </c>
      <c r="AG649" s="74">
        <v>3.8</v>
      </c>
      <c r="AH649" s="74">
        <v>0.08</v>
      </c>
      <c r="AI649" s="74">
        <v>3</v>
      </c>
      <c r="AJ649" s="74">
        <v>0</v>
      </c>
      <c r="AK649" s="74">
        <v>11</v>
      </c>
      <c r="AL649" s="74">
        <v>2</v>
      </c>
      <c r="AM649" s="74">
        <v>320</v>
      </c>
      <c r="AN649" s="74">
        <v>280</v>
      </c>
      <c r="AO649" s="74">
        <v>60</v>
      </c>
      <c r="AP649" s="74">
        <v>200</v>
      </c>
      <c r="AQ649" s="74">
        <v>42</v>
      </c>
      <c r="AR649" s="74">
        <v>0.9</v>
      </c>
      <c r="AS649" s="74">
        <v>2.7</v>
      </c>
      <c r="AT649" s="72"/>
      <c r="AU649" s="72"/>
      <c r="AV649" s="72"/>
    </row>
    <row r="650" spans="1:48" ht="15.6">
      <c r="A650" s="71">
        <v>2120000016</v>
      </c>
      <c r="B650" s="72" t="s">
        <v>1055</v>
      </c>
      <c r="C650" s="72" t="s">
        <v>218</v>
      </c>
      <c r="D650" s="72" t="s">
        <v>538</v>
      </c>
      <c r="E650" s="72" t="s">
        <v>1054</v>
      </c>
      <c r="F650" s="74">
        <v>79</v>
      </c>
      <c r="G650" s="74">
        <v>336</v>
      </c>
      <c r="H650" s="74">
        <v>0.7</v>
      </c>
      <c r="I650" s="74">
        <v>0.2</v>
      </c>
      <c r="J650" s="74">
        <v>0.1</v>
      </c>
      <c r="K650" s="74">
        <v>0.2</v>
      </c>
      <c r="L650" s="74">
        <v>0</v>
      </c>
      <c r="M650" s="74">
        <v>0</v>
      </c>
      <c r="N650" s="74">
        <v>0.1</v>
      </c>
      <c r="O650" s="74">
        <v>0</v>
      </c>
      <c r="P650" s="74">
        <v>0</v>
      </c>
      <c r="Q650" s="74">
        <v>0</v>
      </c>
      <c r="R650" s="74">
        <v>0</v>
      </c>
      <c r="S650" s="74">
        <v>18.2</v>
      </c>
      <c r="T650" s="74">
        <v>0.2</v>
      </c>
      <c r="U650" s="74">
        <v>0</v>
      </c>
      <c r="V650" s="74">
        <v>77.900000000000006</v>
      </c>
      <c r="W650" s="74">
        <v>0</v>
      </c>
      <c r="X650" s="74">
        <v>94</v>
      </c>
      <c r="Y650" s="74">
        <v>11</v>
      </c>
      <c r="Z650" s="74">
        <v>0</v>
      </c>
      <c r="AA650" s="74">
        <v>0.1</v>
      </c>
      <c r="AB650" s="74">
        <v>1.5</v>
      </c>
      <c r="AC650" s="74">
        <v>0.03</v>
      </c>
      <c r="AD650" s="74">
        <v>0.04</v>
      </c>
      <c r="AE650" s="74">
        <v>0.6</v>
      </c>
      <c r="AF650" s="74">
        <v>4.4000000000000004</v>
      </c>
      <c r="AG650" s="74">
        <v>3.8</v>
      </c>
      <c r="AH650" s="74">
        <v>0.06</v>
      </c>
      <c r="AI650" s="74">
        <v>0.9</v>
      </c>
      <c r="AJ650" s="74">
        <v>0</v>
      </c>
      <c r="AK650" s="74">
        <v>9.1</v>
      </c>
      <c r="AL650" s="74">
        <v>2.1800000000000002</v>
      </c>
      <c r="AM650" s="74">
        <v>88</v>
      </c>
      <c r="AN650" s="74">
        <v>280</v>
      </c>
      <c r="AO650" s="74">
        <v>59</v>
      </c>
      <c r="AP650" s="74">
        <v>190</v>
      </c>
      <c r="AQ650" s="74">
        <v>27</v>
      </c>
      <c r="AR650" s="74">
        <v>0.6</v>
      </c>
      <c r="AS650" s="74">
        <v>3</v>
      </c>
      <c r="AT650" s="72"/>
      <c r="AU650" s="72"/>
      <c r="AV650" s="72"/>
    </row>
    <row r="651" spans="1:48" ht="15.6">
      <c r="A651" s="71">
        <v>923</v>
      </c>
      <c r="B651" s="72" t="s">
        <v>1056</v>
      </c>
      <c r="C651" s="72" t="s">
        <v>218</v>
      </c>
      <c r="D651" s="72" t="s">
        <v>538</v>
      </c>
      <c r="E651" s="72" t="s">
        <v>1054</v>
      </c>
      <c r="F651" s="74">
        <v>90</v>
      </c>
      <c r="G651" s="74">
        <v>382</v>
      </c>
      <c r="H651" s="74">
        <v>0.5</v>
      </c>
      <c r="I651" s="74">
        <v>0.1</v>
      </c>
      <c r="J651" s="74">
        <v>0.1</v>
      </c>
      <c r="K651" s="74">
        <v>0.2</v>
      </c>
      <c r="L651" s="74">
        <v>0</v>
      </c>
      <c r="M651" s="74">
        <v>0</v>
      </c>
      <c r="N651" s="74">
        <v>0.2</v>
      </c>
      <c r="O651" s="74">
        <v>0</v>
      </c>
      <c r="P651" s="74">
        <v>0</v>
      </c>
      <c r="Q651" s="74">
        <v>0.2</v>
      </c>
      <c r="R651" s="74">
        <v>0</v>
      </c>
      <c r="S651" s="74">
        <v>21.2</v>
      </c>
      <c r="T651" s="74">
        <v>1.4</v>
      </c>
      <c r="U651" s="74">
        <v>0</v>
      </c>
      <c r="V651" s="74">
        <v>76</v>
      </c>
      <c r="W651" s="74">
        <v>0</v>
      </c>
      <c r="X651" s="74">
        <v>70</v>
      </c>
      <c r="Y651" s="74">
        <v>0</v>
      </c>
      <c r="Z651" s="74">
        <v>0</v>
      </c>
      <c r="AA651" s="74">
        <v>0</v>
      </c>
      <c r="AB651" s="74">
        <v>0.9</v>
      </c>
      <c r="AC651" s="74">
        <v>0.08</v>
      </c>
      <c r="AD651" s="74">
        <v>0.04</v>
      </c>
      <c r="AE651" s="74">
        <v>2</v>
      </c>
      <c r="AF651" s="74">
        <v>6</v>
      </c>
      <c r="AG651" s="74">
        <v>4</v>
      </c>
      <c r="AH651" s="74">
        <v>0.06</v>
      </c>
      <c r="AI651" s="74">
        <v>0.8</v>
      </c>
      <c r="AJ651" s="74">
        <v>0</v>
      </c>
      <c r="AK651" s="74">
        <v>9.6999999999999993</v>
      </c>
      <c r="AL651" s="74">
        <v>2.1</v>
      </c>
      <c r="AM651" s="74">
        <v>550</v>
      </c>
      <c r="AN651" s="74">
        <v>190</v>
      </c>
      <c r="AO651" s="74">
        <v>38</v>
      </c>
      <c r="AP651" s="74">
        <v>200</v>
      </c>
      <c r="AQ651" s="74">
        <v>41</v>
      </c>
      <c r="AR651" s="74">
        <v>1</v>
      </c>
      <c r="AS651" s="74">
        <v>1.5</v>
      </c>
      <c r="AT651" s="72"/>
      <c r="AU651" s="72"/>
      <c r="AV651" s="72"/>
    </row>
    <row r="652" spans="1:48" ht="15.6">
      <c r="A652" s="71">
        <v>922</v>
      </c>
      <c r="B652" s="72" t="s">
        <v>1057</v>
      </c>
      <c r="C652" s="72" t="s">
        <v>218</v>
      </c>
      <c r="D652" s="72" t="s">
        <v>538</v>
      </c>
      <c r="E652" s="72" t="s">
        <v>1054</v>
      </c>
      <c r="F652" s="74">
        <v>89</v>
      </c>
      <c r="G652" s="74">
        <v>377</v>
      </c>
      <c r="H652" s="74">
        <v>0.5</v>
      </c>
      <c r="I652" s="74">
        <v>0.1</v>
      </c>
      <c r="J652" s="74">
        <v>0.1</v>
      </c>
      <c r="K652" s="74">
        <v>0.2</v>
      </c>
      <c r="L652" s="74">
        <v>0</v>
      </c>
      <c r="M652" s="74">
        <v>0</v>
      </c>
      <c r="N652" s="74">
        <v>0.2</v>
      </c>
      <c r="O652" s="74">
        <v>0</v>
      </c>
      <c r="P652" s="74">
        <v>0</v>
      </c>
      <c r="Q652" s="74">
        <v>0.2</v>
      </c>
      <c r="R652" s="74">
        <v>0</v>
      </c>
      <c r="S652" s="74">
        <v>20.9</v>
      </c>
      <c r="T652" s="74">
        <v>0.8</v>
      </c>
      <c r="U652" s="74">
        <v>0</v>
      </c>
      <c r="V652" s="74">
        <v>76.099999999999994</v>
      </c>
      <c r="W652" s="74">
        <v>0</v>
      </c>
      <c r="X652" s="74">
        <v>68</v>
      </c>
      <c r="Y652" s="74">
        <v>0</v>
      </c>
      <c r="Z652" s="74">
        <v>0</v>
      </c>
      <c r="AA652" s="74">
        <v>0</v>
      </c>
      <c r="AB652" s="74">
        <v>0.9</v>
      </c>
      <c r="AC652" s="74">
        <v>0.09</v>
      </c>
      <c r="AD652" s="74">
        <v>0.04</v>
      </c>
      <c r="AE652" s="74">
        <v>2</v>
      </c>
      <c r="AF652" s="74">
        <v>5.9</v>
      </c>
      <c r="AG652" s="74">
        <v>3.9</v>
      </c>
      <c r="AH652" s="74">
        <v>0.08</v>
      </c>
      <c r="AI652" s="74">
        <v>1</v>
      </c>
      <c r="AJ652" s="74">
        <v>0</v>
      </c>
      <c r="AK652" s="74">
        <v>11</v>
      </c>
      <c r="AL652" s="74">
        <v>2.1</v>
      </c>
      <c r="AM652" s="74">
        <v>320</v>
      </c>
      <c r="AN652" s="74">
        <v>190</v>
      </c>
      <c r="AO652" s="74">
        <v>37</v>
      </c>
      <c r="AP652" s="74">
        <v>200</v>
      </c>
      <c r="AQ652" s="74">
        <v>42</v>
      </c>
      <c r="AR652" s="74">
        <v>1</v>
      </c>
      <c r="AS652" s="74">
        <v>1.5</v>
      </c>
      <c r="AT652" s="72"/>
      <c r="AU652" s="72"/>
      <c r="AV652" s="72"/>
    </row>
    <row r="653" spans="1:48" ht="15.6">
      <c r="A653" s="71">
        <v>1900000101</v>
      </c>
      <c r="B653" s="72" t="s">
        <v>1058</v>
      </c>
      <c r="C653" s="72" t="s">
        <v>218</v>
      </c>
      <c r="D653" s="72" t="s">
        <v>219</v>
      </c>
      <c r="E653" s="72" t="s">
        <v>795</v>
      </c>
      <c r="F653" s="74">
        <v>314</v>
      </c>
      <c r="G653" s="74">
        <v>1300</v>
      </c>
      <c r="H653" s="74">
        <v>27.4</v>
      </c>
      <c r="I653" s="74">
        <v>5.8</v>
      </c>
      <c r="J653" s="74">
        <v>11.8</v>
      </c>
      <c r="K653" s="74">
        <v>6</v>
      </c>
      <c r="L653" s="74">
        <v>0.6</v>
      </c>
      <c r="M653" s="74">
        <v>0</v>
      </c>
      <c r="N653" s="74">
        <v>0.1</v>
      </c>
      <c r="O653" s="74">
        <v>0</v>
      </c>
      <c r="P653" s="74">
        <v>0</v>
      </c>
      <c r="Q653" s="74">
        <v>0.1</v>
      </c>
      <c r="R653" s="74">
        <v>0</v>
      </c>
      <c r="S653" s="74">
        <v>16.7</v>
      </c>
      <c r="T653" s="74">
        <v>0.9</v>
      </c>
      <c r="U653" s="74">
        <v>0</v>
      </c>
      <c r="V653" s="74">
        <v>54.3</v>
      </c>
      <c r="W653" s="74">
        <v>0</v>
      </c>
      <c r="X653" s="74">
        <v>108</v>
      </c>
      <c r="Y653" s="74">
        <v>5350</v>
      </c>
      <c r="Z653" s="74">
        <v>0</v>
      </c>
      <c r="AA653" s="74">
        <v>14.3</v>
      </c>
      <c r="AB653" s="74">
        <v>5.9</v>
      </c>
      <c r="AC653" s="74">
        <v>0.2</v>
      </c>
      <c r="AD653" s="74">
        <v>0.6</v>
      </c>
      <c r="AE653" s="74">
        <v>3</v>
      </c>
      <c r="AF653" s="74">
        <v>5.5</v>
      </c>
      <c r="AG653" s="74">
        <v>2.5</v>
      </c>
      <c r="AH653" s="74">
        <v>0.19</v>
      </c>
      <c r="AI653" s="74">
        <v>2.95</v>
      </c>
      <c r="AJ653" s="74">
        <v>1</v>
      </c>
      <c r="AK653" s="74">
        <v>16.5</v>
      </c>
      <c r="AL653" s="74">
        <v>1.55</v>
      </c>
      <c r="AM653" s="74">
        <v>350</v>
      </c>
      <c r="AN653" s="74">
        <v>180</v>
      </c>
      <c r="AO653" s="74">
        <v>7.5</v>
      </c>
      <c r="AP653" s="74">
        <v>190</v>
      </c>
      <c r="AQ653" s="74">
        <v>15</v>
      </c>
      <c r="AR653" s="74">
        <v>4.0999999999999996</v>
      </c>
      <c r="AS653" s="74">
        <v>2.2000000000000002</v>
      </c>
      <c r="AT653" s="72">
        <v>57</v>
      </c>
      <c r="AU653" s="72">
        <v>35</v>
      </c>
      <c r="AV653" s="72"/>
    </row>
    <row r="654" spans="1:48" ht="15.6">
      <c r="A654" s="71">
        <v>2120000019</v>
      </c>
      <c r="B654" s="72" t="s">
        <v>1059</v>
      </c>
      <c r="C654" s="72" t="s">
        <v>218</v>
      </c>
      <c r="D654" s="72" t="s">
        <v>291</v>
      </c>
      <c r="E654" s="72" t="s">
        <v>500</v>
      </c>
      <c r="F654" s="74">
        <v>66</v>
      </c>
      <c r="G654" s="74">
        <v>280</v>
      </c>
      <c r="H654" s="74">
        <v>0.7</v>
      </c>
      <c r="I654" s="74">
        <v>0.1</v>
      </c>
      <c r="J654" s="74">
        <v>0.1</v>
      </c>
      <c r="K654" s="74">
        <v>0.3</v>
      </c>
      <c r="L654" s="74">
        <v>0</v>
      </c>
      <c r="M654" s="74">
        <v>0</v>
      </c>
      <c r="N654" s="74">
        <v>0.6</v>
      </c>
      <c r="O654" s="74">
        <v>0</v>
      </c>
      <c r="P654" s="74">
        <v>0</v>
      </c>
      <c r="Q654" s="74">
        <v>0</v>
      </c>
      <c r="R654" s="74">
        <v>0</v>
      </c>
      <c r="S654" s="74">
        <v>14.3</v>
      </c>
      <c r="T654" s="74">
        <v>1.1000000000000001</v>
      </c>
      <c r="U654" s="74">
        <v>0</v>
      </c>
      <c r="V654" s="74">
        <v>82.3</v>
      </c>
      <c r="W654" s="74">
        <v>0</v>
      </c>
      <c r="X654" s="74">
        <v>98</v>
      </c>
      <c r="Y654" s="74">
        <v>0</v>
      </c>
      <c r="Z654" s="74">
        <v>0</v>
      </c>
      <c r="AA654" s="74">
        <v>0</v>
      </c>
      <c r="AB654" s="74">
        <v>0</v>
      </c>
      <c r="AC654" s="74">
        <v>0.01</v>
      </c>
      <c r="AD654" s="74">
        <v>0.04</v>
      </c>
      <c r="AE654" s="74">
        <v>1.3</v>
      </c>
      <c r="AF654" s="74">
        <v>3.9</v>
      </c>
      <c r="AG654" s="74">
        <v>2.6</v>
      </c>
      <c r="AH654" s="74">
        <v>0.04</v>
      </c>
      <c r="AI654" s="74">
        <v>41</v>
      </c>
      <c r="AJ654" s="74">
        <v>0</v>
      </c>
      <c r="AK654" s="74">
        <v>18</v>
      </c>
      <c r="AL654" s="74">
        <v>1.79</v>
      </c>
      <c r="AM654" s="74">
        <v>420</v>
      </c>
      <c r="AN654" s="74">
        <v>200</v>
      </c>
      <c r="AO654" s="74">
        <v>51</v>
      </c>
      <c r="AP654" s="74">
        <v>100</v>
      </c>
      <c r="AQ654" s="74">
        <v>95</v>
      </c>
      <c r="AR654" s="74">
        <v>21</v>
      </c>
      <c r="AS654" s="74">
        <v>1</v>
      </c>
      <c r="AT654" s="72"/>
      <c r="AU654" s="72"/>
      <c r="AV654" s="72"/>
    </row>
    <row r="655" spans="1:48" ht="15.6">
      <c r="A655" s="71">
        <v>658</v>
      </c>
      <c r="B655" s="72" t="s">
        <v>1060</v>
      </c>
      <c r="C655" s="72" t="s">
        <v>207</v>
      </c>
      <c r="D655" s="72" t="s">
        <v>208</v>
      </c>
      <c r="E655" s="72" t="s">
        <v>652</v>
      </c>
      <c r="F655" s="74">
        <v>47</v>
      </c>
      <c r="G655" s="74">
        <v>201</v>
      </c>
      <c r="H655" s="74">
        <v>0.2</v>
      </c>
      <c r="I655" s="74">
        <v>0</v>
      </c>
      <c r="J655" s="74">
        <v>0</v>
      </c>
      <c r="K655" s="74">
        <v>0.1</v>
      </c>
      <c r="L655" s="74">
        <v>0</v>
      </c>
      <c r="M655" s="74">
        <v>0</v>
      </c>
      <c r="N655" s="74">
        <v>8.9</v>
      </c>
      <c r="O655" s="74">
        <v>8.9</v>
      </c>
      <c r="P655" s="74">
        <v>0</v>
      </c>
      <c r="Q655" s="74">
        <v>0</v>
      </c>
      <c r="R655" s="74">
        <v>1.8</v>
      </c>
      <c r="S655" s="74">
        <v>1.1000000000000001</v>
      </c>
      <c r="T655" s="74">
        <v>0</v>
      </c>
      <c r="U655" s="74">
        <v>0</v>
      </c>
      <c r="V655" s="74">
        <v>86.3</v>
      </c>
      <c r="W655" s="74">
        <v>0.7</v>
      </c>
      <c r="X655" s="74">
        <v>0</v>
      </c>
      <c r="Y655" s="74">
        <v>20</v>
      </c>
      <c r="Z655" s="74">
        <v>120</v>
      </c>
      <c r="AA655" s="74">
        <v>0</v>
      </c>
      <c r="AB655" s="74">
        <v>0.24</v>
      </c>
      <c r="AC655" s="74">
        <v>0.09</v>
      </c>
      <c r="AD655" s="74">
        <v>0.05</v>
      </c>
      <c r="AE655" s="74">
        <v>0.7</v>
      </c>
      <c r="AF655" s="74">
        <v>0.8</v>
      </c>
      <c r="AG655" s="74">
        <v>0.1</v>
      </c>
      <c r="AH655" s="74">
        <v>0.1</v>
      </c>
      <c r="AI655" s="74">
        <v>0</v>
      </c>
      <c r="AJ655" s="74">
        <v>57</v>
      </c>
      <c r="AK655" s="74">
        <v>31</v>
      </c>
      <c r="AL655" s="74">
        <v>0.42</v>
      </c>
      <c r="AM655" s="74">
        <v>4</v>
      </c>
      <c r="AN655" s="74">
        <v>160</v>
      </c>
      <c r="AO655" s="74">
        <v>35</v>
      </c>
      <c r="AP655" s="74">
        <v>19</v>
      </c>
      <c r="AQ655" s="74">
        <v>11</v>
      </c>
      <c r="AR655" s="74">
        <v>0.2</v>
      </c>
      <c r="AS655" s="74">
        <v>0.1</v>
      </c>
      <c r="AT655" s="72"/>
      <c r="AU655" s="72">
        <v>0.3</v>
      </c>
      <c r="AV655" s="72"/>
    </row>
    <row r="656" spans="1:48" ht="15.6">
      <c r="A656" s="71">
        <v>1153</v>
      </c>
      <c r="B656" s="72" t="s">
        <v>1061</v>
      </c>
      <c r="C656" s="72" t="s">
        <v>232</v>
      </c>
      <c r="D656" s="72" t="s">
        <v>233</v>
      </c>
      <c r="E656" s="72" t="s">
        <v>323</v>
      </c>
      <c r="F656" s="74">
        <v>183</v>
      </c>
      <c r="G656" s="74">
        <v>763</v>
      </c>
      <c r="H656" s="74">
        <v>12.4</v>
      </c>
      <c r="I656" s="74">
        <v>5.8</v>
      </c>
      <c r="J656" s="74">
        <v>3.5</v>
      </c>
      <c r="K656" s="74">
        <v>2</v>
      </c>
      <c r="L656" s="74">
        <v>1.79</v>
      </c>
      <c r="M656" s="74">
        <v>0.3</v>
      </c>
      <c r="N656" s="74">
        <v>9.1999999999999993</v>
      </c>
      <c r="O656" s="74">
        <v>2.5</v>
      </c>
      <c r="P656" s="74">
        <v>0.1</v>
      </c>
      <c r="Q656" s="74">
        <v>6.7</v>
      </c>
      <c r="R656" s="74">
        <v>0.7</v>
      </c>
      <c r="S656" s="74">
        <v>7.7</v>
      </c>
      <c r="T656" s="74">
        <v>0.8</v>
      </c>
      <c r="U656" s="74">
        <v>0.4</v>
      </c>
      <c r="V656" s="74">
        <v>67.7</v>
      </c>
      <c r="W656" s="74">
        <v>0</v>
      </c>
      <c r="X656" s="74">
        <v>21</v>
      </c>
      <c r="Y656" s="74">
        <v>144</v>
      </c>
      <c r="Z656" s="74">
        <v>465</v>
      </c>
      <c r="AA656" s="74">
        <v>0.1</v>
      </c>
      <c r="AB656" s="74">
        <v>0.24</v>
      </c>
      <c r="AC656" s="74">
        <v>0.12</v>
      </c>
      <c r="AD656" s="74">
        <v>0.13</v>
      </c>
      <c r="AE656" s="74">
        <v>1.2</v>
      </c>
      <c r="AF656" s="74">
        <v>2.86</v>
      </c>
      <c r="AG656" s="74">
        <v>1.61</v>
      </c>
      <c r="AH656" s="74">
        <v>0.15</v>
      </c>
      <c r="AI656" s="74">
        <v>0.46</v>
      </c>
      <c r="AJ656" s="74">
        <v>5.5</v>
      </c>
      <c r="AK656" s="74">
        <v>14</v>
      </c>
      <c r="AL656" s="74">
        <v>1.49</v>
      </c>
      <c r="AM656" s="74">
        <v>310</v>
      </c>
      <c r="AN656" s="74">
        <v>200</v>
      </c>
      <c r="AO656" s="74">
        <v>96</v>
      </c>
      <c r="AP656" s="74">
        <v>130</v>
      </c>
      <c r="AQ656" s="74">
        <v>15</v>
      </c>
      <c r="AR656" s="74">
        <v>0.6</v>
      </c>
      <c r="AS656" s="74">
        <v>1.1000000000000001</v>
      </c>
      <c r="AT656" s="72"/>
      <c r="AU656" s="72"/>
      <c r="AV656" s="72"/>
    </row>
    <row r="657" spans="1:48" ht="15.6">
      <c r="A657" s="71">
        <v>1900000004</v>
      </c>
      <c r="B657" s="72" t="s">
        <v>1062</v>
      </c>
      <c r="C657" s="72" t="s">
        <v>275</v>
      </c>
      <c r="D657" s="72" t="s">
        <v>443</v>
      </c>
      <c r="E657" s="72" t="s">
        <v>444</v>
      </c>
      <c r="F657" s="74">
        <v>113</v>
      </c>
      <c r="G657" s="74">
        <v>478</v>
      </c>
      <c r="H657" s="74">
        <v>3</v>
      </c>
      <c r="I657" s="74">
        <v>1</v>
      </c>
      <c r="J657" s="74">
        <v>0.3</v>
      </c>
      <c r="K657" s="74">
        <v>1.5</v>
      </c>
      <c r="L657" s="74">
        <v>0.2</v>
      </c>
      <c r="M657" s="74">
        <v>0</v>
      </c>
      <c r="N657" s="74">
        <v>0</v>
      </c>
      <c r="O657" s="74">
        <v>0</v>
      </c>
      <c r="P657" s="74">
        <v>0</v>
      </c>
      <c r="Q657" s="74">
        <v>0</v>
      </c>
      <c r="R657" s="74">
        <v>0</v>
      </c>
      <c r="S657" s="74">
        <v>21.6</v>
      </c>
      <c r="T657" s="74">
        <v>0.2</v>
      </c>
      <c r="U657" s="74">
        <v>0</v>
      </c>
      <c r="V657" s="74">
        <v>73.3</v>
      </c>
      <c r="W657" s="74">
        <v>0</v>
      </c>
      <c r="X657" s="74">
        <v>60</v>
      </c>
      <c r="Y657" s="74">
        <v>0</v>
      </c>
      <c r="Z657" s="74">
        <v>0</v>
      </c>
      <c r="AA657" s="74">
        <v>0</v>
      </c>
      <c r="AB657" s="74">
        <v>0.1</v>
      </c>
      <c r="AC657" s="74">
        <v>0.09</v>
      </c>
      <c r="AD657" s="74">
        <v>0.06</v>
      </c>
      <c r="AE657" s="74">
        <v>8.07</v>
      </c>
      <c r="AF657" s="74">
        <v>12.07</v>
      </c>
      <c r="AG657" s="74">
        <v>4</v>
      </c>
      <c r="AH657" s="74">
        <v>0.3</v>
      </c>
      <c r="AI657" s="74">
        <v>1</v>
      </c>
      <c r="AJ657" s="74">
        <v>0</v>
      </c>
      <c r="AK657" s="74">
        <v>10</v>
      </c>
      <c r="AL657" s="74">
        <v>1.2</v>
      </c>
      <c r="AM657" s="74">
        <v>77</v>
      </c>
      <c r="AN657" s="74">
        <v>320</v>
      </c>
      <c r="AO657" s="74">
        <v>9.1</v>
      </c>
      <c r="AP657" s="74">
        <v>210</v>
      </c>
      <c r="AQ657" s="74">
        <v>26</v>
      </c>
      <c r="AR657" s="74">
        <v>0.8</v>
      </c>
      <c r="AS657" s="74">
        <v>1.7</v>
      </c>
      <c r="AT657" s="72">
        <v>10</v>
      </c>
      <c r="AU657" s="72">
        <v>0.6</v>
      </c>
      <c r="AV657" s="72"/>
    </row>
    <row r="658" spans="1:48" ht="15.6">
      <c r="A658" s="71">
        <v>34</v>
      </c>
      <c r="B658" s="72" t="s">
        <v>1063</v>
      </c>
      <c r="C658" s="72" t="s">
        <v>355</v>
      </c>
      <c r="D658" s="72" t="s">
        <v>1064</v>
      </c>
      <c r="E658" s="72" t="s">
        <v>1065</v>
      </c>
      <c r="F658" s="74">
        <v>338</v>
      </c>
      <c r="G658" s="74">
        <v>1420</v>
      </c>
      <c r="H658" s="74">
        <v>9</v>
      </c>
      <c r="I658" s="74">
        <v>5.4</v>
      </c>
      <c r="J658" s="74">
        <v>2</v>
      </c>
      <c r="K658" s="74">
        <v>0.3</v>
      </c>
      <c r="L658" s="74">
        <v>0.2</v>
      </c>
      <c r="M658" s="74">
        <v>0.3</v>
      </c>
      <c r="N658" s="74">
        <v>56.4</v>
      </c>
      <c r="O658" s="74">
        <v>56.4</v>
      </c>
      <c r="P658" s="74">
        <v>0</v>
      </c>
      <c r="Q658" s="74">
        <v>0</v>
      </c>
      <c r="R658" s="74">
        <v>0</v>
      </c>
      <c r="S658" s="74">
        <v>7.8</v>
      </c>
      <c r="T658" s="74">
        <v>0.4</v>
      </c>
      <c r="U658" s="74">
        <v>0</v>
      </c>
      <c r="V658" s="74">
        <v>25</v>
      </c>
      <c r="W658" s="74">
        <v>0</v>
      </c>
      <c r="X658" s="74">
        <v>34</v>
      </c>
      <c r="Y658" s="74">
        <v>161</v>
      </c>
      <c r="Z658" s="74">
        <v>74</v>
      </c>
      <c r="AA658" s="74">
        <v>0.1</v>
      </c>
      <c r="AB658" s="74">
        <v>0.2</v>
      </c>
      <c r="AC658" s="74">
        <v>0.05</v>
      </c>
      <c r="AD658" s="74">
        <v>0.4</v>
      </c>
      <c r="AE658" s="74">
        <v>1.2</v>
      </c>
      <c r="AF658" s="74">
        <v>3</v>
      </c>
      <c r="AG658" s="74">
        <v>1.8</v>
      </c>
      <c r="AH658" s="74">
        <v>7.0000000000000007E-2</v>
      </c>
      <c r="AI658" s="74">
        <v>0.5</v>
      </c>
      <c r="AJ658" s="74">
        <v>0</v>
      </c>
      <c r="AK658" s="74">
        <v>14</v>
      </c>
      <c r="AL658" s="74">
        <v>1.8</v>
      </c>
      <c r="AM658" s="74">
        <v>140</v>
      </c>
      <c r="AN658" s="74">
        <v>390</v>
      </c>
      <c r="AO658" s="74">
        <v>340</v>
      </c>
      <c r="AP658" s="74">
        <v>230</v>
      </c>
      <c r="AQ658" s="74">
        <v>30</v>
      </c>
      <c r="AR658" s="74">
        <v>0.4</v>
      </c>
      <c r="AS658" s="74">
        <v>1.2</v>
      </c>
      <c r="AT658" s="72"/>
      <c r="AU658" s="72"/>
      <c r="AV658" s="72"/>
    </row>
    <row r="659" spans="1:48" ht="15.6">
      <c r="A659" s="71">
        <v>500</v>
      </c>
      <c r="B659" s="72" t="s">
        <v>1066</v>
      </c>
      <c r="C659" s="72" t="s">
        <v>355</v>
      </c>
      <c r="D659" s="72" t="s">
        <v>356</v>
      </c>
      <c r="E659" s="72" t="s">
        <v>357</v>
      </c>
      <c r="F659" s="74">
        <v>163</v>
      </c>
      <c r="G659" s="74">
        <v>683</v>
      </c>
      <c r="H659" s="74">
        <v>6.8</v>
      </c>
      <c r="I659" s="74">
        <v>2.2999999999999998</v>
      </c>
      <c r="J659" s="74">
        <v>2.4</v>
      </c>
      <c r="K659" s="74">
        <v>0.8</v>
      </c>
      <c r="L659" s="74">
        <v>0.67400000000000004</v>
      </c>
      <c r="M659" s="74">
        <v>0.1</v>
      </c>
      <c r="N659" s="74">
        <v>19.5</v>
      </c>
      <c r="O659" s="74">
        <v>18.5</v>
      </c>
      <c r="P659" s="74">
        <v>0</v>
      </c>
      <c r="Q659" s="74">
        <v>1</v>
      </c>
      <c r="R659" s="74">
        <v>0</v>
      </c>
      <c r="S659" s="74">
        <v>5.9</v>
      </c>
      <c r="T659" s="74">
        <v>0.1</v>
      </c>
      <c r="U659" s="74">
        <v>0</v>
      </c>
      <c r="V659" s="74">
        <v>66.3</v>
      </c>
      <c r="W659" s="74">
        <v>0</v>
      </c>
      <c r="X659" s="74">
        <v>227</v>
      </c>
      <c r="Y659" s="74">
        <v>106</v>
      </c>
      <c r="Z659" s="74">
        <v>11</v>
      </c>
      <c r="AA659" s="74">
        <v>0.9</v>
      </c>
      <c r="AB659" s="74">
        <v>0.82</v>
      </c>
      <c r="AC659" s="74">
        <v>0.08</v>
      </c>
      <c r="AD659" s="74">
        <v>0.28000000000000003</v>
      </c>
      <c r="AE659" s="74">
        <v>0.2</v>
      </c>
      <c r="AF659" s="74">
        <v>1.68</v>
      </c>
      <c r="AG659" s="74">
        <v>1.48</v>
      </c>
      <c r="AH659" s="74">
        <v>0.19</v>
      </c>
      <c r="AI659" s="74">
        <v>0.59</v>
      </c>
      <c r="AJ659" s="74">
        <v>0</v>
      </c>
      <c r="AK659" s="74">
        <v>24</v>
      </c>
      <c r="AL659" s="74">
        <v>1.03</v>
      </c>
      <c r="AM659" s="74">
        <v>46</v>
      </c>
      <c r="AN659" s="74">
        <v>170</v>
      </c>
      <c r="AO659" s="74">
        <v>130</v>
      </c>
      <c r="AP659" s="74">
        <v>160</v>
      </c>
      <c r="AQ659" s="74">
        <v>11</v>
      </c>
      <c r="AR659" s="74">
        <v>1.1000000000000001</v>
      </c>
      <c r="AS659" s="74">
        <v>1</v>
      </c>
      <c r="AT659" s="72"/>
      <c r="AU659" s="72"/>
      <c r="AV659" s="72"/>
    </row>
    <row r="660" spans="1:48" ht="15.6">
      <c r="A660" s="71">
        <v>19</v>
      </c>
      <c r="B660" s="72" t="s">
        <v>1067</v>
      </c>
      <c r="C660" s="72" t="s">
        <v>355</v>
      </c>
      <c r="D660" s="72" t="s">
        <v>1068</v>
      </c>
      <c r="E660" s="72" t="s">
        <v>1069</v>
      </c>
      <c r="F660" s="74">
        <v>70</v>
      </c>
      <c r="G660" s="74">
        <v>291</v>
      </c>
      <c r="H660" s="74">
        <v>4</v>
      </c>
      <c r="I660" s="74">
        <v>2.6</v>
      </c>
      <c r="J660" s="74">
        <v>1.1000000000000001</v>
      </c>
      <c r="K660" s="74">
        <v>0.1</v>
      </c>
      <c r="L660" s="74">
        <v>0.1</v>
      </c>
      <c r="M660" s="74">
        <v>0.1</v>
      </c>
      <c r="N660" s="74">
        <v>4.5999999999999996</v>
      </c>
      <c r="O660" s="74">
        <v>4.5999999999999996</v>
      </c>
      <c r="P660" s="74">
        <v>0</v>
      </c>
      <c r="Q660" s="74">
        <v>0</v>
      </c>
      <c r="R660" s="74">
        <v>0</v>
      </c>
      <c r="S660" s="74">
        <v>3.8</v>
      </c>
      <c r="T660" s="74">
        <v>0.1</v>
      </c>
      <c r="U660" s="74">
        <v>0</v>
      </c>
      <c r="V660" s="74">
        <v>86.9</v>
      </c>
      <c r="W660" s="74">
        <v>0</v>
      </c>
      <c r="X660" s="74">
        <v>11</v>
      </c>
      <c r="Y660" s="74">
        <v>53</v>
      </c>
      <c r="Z660" s="74">
        <v>0</v>
      </c>
      <c r="AA660" s="74">
        <v>0.1</v>
      </c>
      <c r="AB660" s="74">
        <v>0.03</v>
      </c>
      <c r="AC660" s="74">
        <v>0.05</v>
      </c>
      <c r="AD660" s="74">
        <v>0.1</v>
      </c>
      <c r="AE660" s="74">
        <v>0.3</v>
      </c>
      <c r="AF660" s="74">
        <v>1</v>
      </c>
      <c r="AG660" s="74">
        <v>0.7</v>
      </c>
      <c r="AH660" s="74">
        <v>0.04</v>
      </c>
      <c r="AI660" s="74">
        <v>0.08</v>
      </c>
      <c r="AJ660" s="74">
        <v>3</v>
      </c>
      <c r="AK660" s="74">
        <v>1</v>
      </c>
      <c r="AL660" s="74">
        <v>0.85</v>
      </c>
      <c r="AM660" s="74">
        <v>40</v>
      </c>
      <c r="AN660" s="74">
        <v>180</v>
      </c>
      <c r="AO660" s="74">
        <v>150</v>
      </c>
      <c r="AP660" s="74">
        <v>120</v>
      </c>
      <c r="AQ660" s="74">
        <v>20</v>
      </c>
      <c r="AR660" s="74">
        <v>0.2</v>
      </c>
      <c r="AS660" s="74">
        <v>0.3</v>
      </c>
      <c r="AT660" s="72"/>
      <c r="AU660" s="72"/>
      <c r="AV660" s="72"/>
    </row>
    <row r="661" spans="1:48" ht="15.6">
      <c r="A661" s="71">
        <v>1205</v>
      </c>
      <c r="B661" s="72" t="s">
        <v>1070</v>
      </c>
      <c r="C661" s="72" t="s">
        <v>1071</v>
      </c>
      <c r="D661" s="72" t="s">
        <v>1072</v>
      </c>
      <c r="E661" s="72" t="s">
        <v>1073</v>
      </c>
      <c r="F661" s="74">
        <v>185</v>
      </c>
      <c r="G661" s="74">
        <v>762</v>
      </c>
      <c r="H661" s="74">
        <v>18.399999999999999</v>
      </c>
      <c r="I661" s="74">
        <v>14</v>
      </c>
      <c r="J661" s="74">
        <v>2.2999999999999998</v>
      </c>
      <c r="K661" s="74">
        <v>0.9</v>
      </c>
      <c r="L661" s="74">
        <v>0.87</v>
      </c>
      <c r="M661" s="74">
        <v>0</v>
      </c>
      <c r="N661" s="74">
        <v>2.8</v>
      </c>
      <c r="O661" s="74">
        <v>1.1000000000000001</v>
      </c>
      <c r="P661" s="74">
        <v>0</v>
      </c>
      <c r="Q661" s="74">
        <v>1.7</v>
      </c>
      <c r="R661" s="74">
        <v>0</v>
      </c>
      <c r="S661" s="74">
        <v>2</v>
      </c>
      <c r="T661" s="74">
        <v>0</v>
      </c>
      <c r="U661" s="74">
        <v>0</v>
      </c>
      <c r="V661" s="74">
        <v>75.8</v>
      </c>
      <c r="W661" s="74">
        <v>0</v>
      </c>
      <c r="X661" s="74">
        <v>0</v>
      </c>
      <c r="Y661" s="74">
        <v>0</v>
      </c>
      <c r="Z661" s="74">
        <v>0</v>
      </c>
      <c r="AA661" s="74">
        <v>0</v>
      </c>
      <c r="AB661" s="74">
        <v>0</v>
      </c>
      <c r="AC661" s="74">
        <v>0.02</v>
      </c>
      <c r="AD661" s="74">
        <v>0</v>
      </c>
      <c r="AE661" s="74">
        <v>0.6</v>
      </c>
      <c r="AF661" s="74">
        <v>0.8</v>
      </c>
      <c r="AG661" s="74">
        <v>0.2</v>
      </c>
      <c r="AH661" s="74">
        <v>0.03</v>
      </c>
      <c r="AI661" s="74">
        <v>0</v>
      </c>
      <c r="AJ661" s="74">
        <v>1</v>
      </c>
      <c r="AK661" s="74">
        <v>14</v>
      </c>
      <c r="AL661" s="74">
        <v>1</v>
      </c>
      <c r="AM661" s="74">
        <v>13</v>
      </c>
      <c r="AN661" s="74">
        <v>220</v>
      </c>
      <c r="AO661" s="74">
        <v>18</v>
      </c>
      <c r="AP661" s="74">
        <v>96</v>
      </c>
      <c r="AQ661" s="74">
        <v>46</v>
      </c>
      <c r="AR661" s="74">
        <v>3.3</v>
      </c>
      <c r="AS661" s="74">
        <v>0.6</v>
      </c>
      <c r="AT661" s="72"/>
      <c r="AU661" s="72"/>
      <c r="AV661" s="72"/>
    </row>
    <row r="662" spans="1:48" ht="15.6">
      <c r="A662" s="71">
        <v>20</v>
      </c>
      <c r="B662" s="72" t="s">
        <v>1074</v>
      </c>
      <c r="C662" s="72" t="s">
        <v>355</v>
      </c>
      <c r="D662" s="72" t="s">
        <v>1068</v>
      </c>
      <c r="E662" s="72" t="s">
        <v>1069</v>
      </c>
      <c r="F662" s="74">
        <v>93</v>
      </c>
      <c r="G662" s="74">
        <v>388</v>
      </c>
      <c r="H662" s="74">
        <v>6.2</v>
      </c>
      <c r="I662" s="74">
        <v>3.3</v>
      </c>
      <c r="J662" s="74">
        <v>1.5</v>
      </c>
      <c r="K662" s="74">
        <v>0.2</v>
      </c>
      <c r="L662" s="74">
        <v>0.2</v>
      </c>
      <c r="M662" s="74">
        <v>0.3</v>
      </c>
      <c r="N662" s="74">
        <v>4.2</v>
      </c>
      <c r="O662" s="74">
        <v>4.2</v>
      </c>
      <c r="P662" s="74">
        <v>0</v>
      </c>
      <c r="Q662" s="74">
        <v>0</v>
      </c>
      <c r="R662" s="74">
        <v>0</v>
      </c>
      <c r="S662" s="74">
        <v>5.0999999999999996</v>
      </c>
      <c r="T662" s="74">
        <v>0.1</v>
      </c>
      <c r="U662" s="74">
        <v>0</v>
      </c>
      <c r="V662" s="74">
        <v>86.9</v>
      </c>
      <c r="W662" s="74">
        <v>0</v>
      </c>
      <c r="X662" s="74">
        <v>55</v>
      </c>
      <c r="Y662" s="74">
        <v>50</v>
      </c>
      <c r="Z662" s="74">
        <v>0</v>
      </c>
      <c r="AA662" s="74">
        <v>0.2</v>
      </c>
      <c r="AB662" s="74">
        <v>0.11</v>
      </c>
      <c r="AC662" s="74">
        <v>0.06</v>
      </c>
      <c r="AD662" s="74">
        <v>0.15</v>
      </c>
      <c r="AE662" s="74">
        <v>0.2</v>
      </c>
      <c r="AF662" s="74">
        <v>1.1000000000000001</v>
      </c>
      <c r="AG662" s="74">
        <v>0.9</v>
      </c>
      <c r="AH662" s="74">
        <v>7.0000000000000007E-2</v>
      </c>
      <c r="AI662" s="74">
        <v>0.15</v>
      </c>
      <c r="AJ662" s="74">
        <v>5</v>
      </c>
      <c r="AK662" s="74">
        <v>5</v>
      </c>
      <c r="AL662" s="74">
        <v>0.93</v>
      </c>
      <c r="AM662" s="74">
        <v>37</v>
      </c>
      <c r="AN662" s="74">
        <v>120</v>
      </c>
      <c r="AO662" s="74">
        <v>190</v>
      </c>
      <c r="AP662" s="74">
        <v>140</v>
      </c>
      <c r="AQ662" s="74">
        <v>15</v>
      </c>
      <c r="AR662" s="74">
        <v>0.2</v>
      </c>
      <c r="AS662" s="74">
        <v>0.7</v>
      </c>
      <c r="AT662" s="72"/>
      <c r="AU662" s="72"/>
      <c r="AV662" s="72"/>
    </row>
    <row r="663" spans="1:48" ht="15.6">
      <c r="A663" s="71">
        <v>35</v>
      </c>
      <c r="B663" s="72" t="s">
        <v>1075</v>
      </c>
      <c r="C663" s="72" t="s">
        <v>355</v>
      </c>
      <c r="D663" s="72" t="s">
        <v>1064</v>
      </c>
      <c r="E663" s="72" t="s">
        <v>1065</v>
      </c>
      <c r="F663" s="74">
        <v>136</v>
      </c>
      <c r="G663" s="74">
        <v>567</v>
      </c>
      <c r="H663" s="74">
        <v>7.8</v>
      </c>
      <c r="I663" s="74">
        <v>4.4000000000000004</v>
      </c>
      <c r="J663" s="74">
        <v>1.8</v>
      </c>
      <c r="K663" s="74">
        <v>0.2</v>
      </c>
      <c r="L663" s="74">
        <v>0.2</v>
      </c>
      <c r="M663" s="74">
        <v>0.3</v>
      </c>
      <c r="N663" s="74">
        <v>9.8000000000000007</v>
      </c>
      <c r="O663" s="74">
        <v>9.8000000000000007</v>
      </c>
      <c r="P663" s="74">
        <v>0</v>
      </c>
      <c r="Q663" s="74">
        <v>0</v>
      </c>
      <c r="R663" s="74">
        <v>0</v>
      </c>
      <c r="S663" s="74">
        <v>6.6</v>
      </c>
      <c r="T663" s="74">
        <v>0.4</v>
      </c>
      <c r="U663" s="74">
        <v>0</v>
      </c>
      <c r="V663" s="74">
        <v>74</v>
      </c>
      <c r="W663" s="74">
        <v>0</v>
      </c>
      <c r="X663" s="74">
        <v>28</v>
      </c>
      <c r="Y663" s="74">
        <v>129</v>
      </c>
      <c r="Z663" s="74">
        <v>106</v>
      </c>
      <c r="AA663" s="74">
        <v>0.1</v>
      </c>
      <c r="AB663" s="74">
        <v>0.14000000000000001</v>
      </c>
      <c r="AC663" s="74">
        <v>0.06</v>
      </c>
      <c r="AD663" s="74">
        <v>0.31</v>
      </c>
      <c r="AE663" s="74">
        <v>0.6</v>
      </c>
      <c r="AF663" s="74">
        <v>2.2000000000000002</v>
      </c>
      <c r="AG663" s="74">
        <v>1.6</v>
      </c>
      <c r="AH663" s="74">
        <v>0.06</v>
      </c>
      <c r="AI663" s="74">
        <v>0.08</v>
      </c>
      <c r="AJ663" s="74">
        <v>0</v>
      </c>
      <c r="AK663" s="74">
        <v>9</v>
      </c>
      <c r="AL663" s="74">
        <v>1.8</v>
      </c>
      <c r="AM663" s="74">
        <v>140</v>
      </c>
      <c r="AN663" s="74">
        <v>320</v>
      </c>
      <c r="AO663" s="74">
        <v>260</v>
      </c>
      <c r="AP663" s="74">
        <v>230</v>
      </c>
      <c r="AQ663" s="74">
        <v>22</v>
      </c>
      <c r="AR663" s="74">
        <v>0.1</v>
      </c>
      <c r="AS663" s="74">
        <v>0.8</v>
      </c>
      <c r="AT663" s="72"/>
      <c r="AU663" s="72"/>
      <c r="AV663" s="72"/>
    </row>
    <row r="664" spans="1:48" ht="15.6">
      <c r="A664" s="71">
        <v>1900000067</v>
      </c>
      <c r="B664" s="72" t="s">
        <v>1076</v>
      </c>
      <c r="C664" s="72" t="s">
        <v>355</v>
      </c>
      <c r="D664" s="72" t="s">
        <v>1018</v>
      </c>
      <c r="E664" s="72" t="s">
        <v>1019</v>
      </c>
      <c r="F664" s="74">
        <v>67</v>
      </c>
      <c r="G664" s="74">
        <v>282</v>
      </c>
      <c r="H664" s="74">
        <v>3.6</v>
      </c>
      <c r="I664" s="74">
        <v>2.2000000000000002</v>
      </c>
      <c r="J664" s="74">
        <v>0.9</v>
      </c>
      <c r="K664" s="74">
        <v>0.2</v>
      </c>
      <c r="L664" s="74">
        <v>0.1</v>
      </c>
      <c r="M664" s="74">
        <v>0.1</v>
      </c>
      <c r="N664" s="74">
        <v>4.5</v>
      </c>
      <c r="O664" s="74">
        <v>4.5</v>
      </c>
      <c r="P664" s="74">
        <v>0</v>
      </c>
      <c r="Q664" s="74">
        <v>0</v>
      </c>
      <c r="R664" s="74">
        <v>0</v>
      </c>
      <c r="S664" s="74">
        <v>4</v>
      </c>
      <c r="T664" s="74">
        <v>0.1</v>
      </c>
      <c r="U664" s="74">
        <v>0</v>
      </c>
      <c r="V664" s="74">
        <v>85.5</v>
      </c>
      <c r="W664" s="74">
        <v>0.4</v>
      </c>
      <c r="X664" s="74">
        <v>11</v>
      </c>
      <c r="Y664" s="74">
        <v>40</v>
      </c>
      <c r="Z664" s="74">
        <v>15</v>
      </c>
      <c r="AA664" s="74">
        <v>0.2</v>
      </c>
      <c r="AB664" s="74">
        <v>0.11</v>
      </c>
      <c r="AC664" s="74">
        <v>0.02</v>
      </c>
      <c r="AD664" s="74">
        <v>0.13</v>
      </c>
      <c r="AE664" s="74">
        <v>0.09</v>
      </c>
      <c r="AF664" s="74">
        <v>0.89</v>
      </c>
      <c r="AG664" s="74">
        <v>0.8</v>
      </c>
      <c r="AH664" s="74">
        <v>0.04</v>
      </c>
      <c r="AI664" s="74">
        <v>0.5</v>
      </c>
      <c r="AJ664" s="74"/>
      <c r="AK664" s="74">
        <v>5</v>
      </c>
      <c r="AL664" s="74">
        <v>0.75</v>
      </c>
      <c r="AM664" s="74">
        <v>45</v>
      </c>
      <c r="AN664" s="74">
        <v>180</v>
      </c>
      <c r="AO664" s="74">
        <v>150</v>
      </c>
      <c r="AP664" s="74">
        <v>110</v>
      </c>
      <c r="AQ664" s="74">
        <v>12</v>
      </c>
      <c r="AR664" s="74">
        <v>0</v>
      </c>
      <c r="AS664" s="74">
        <v>0.5</v>
      </c>
      <c r="AT664" s="72"/>
      <c r="AU664" s="72">
        <v>12</v>
      </c>
      <c r="AV664" s="72"/>
    </row>
    <row r="665" spans="1:48" ht="15.6">
      <c r="A665" s="71">
        <v>1920000016</v>
      </c>
      <c r="B665" s="72" t="s">
        <v>1077</v>
      </c>
      <c r="C665" s="72" t="s">
        <v>355</v>
      </c>
      <c r="D665" s="72" t="s">
        <v>1018</v>
      </c>
      <c r="E665" s="72" t="s">
        <v>1019</v>
      </c>
      <c r="F665" s="74">
        <v>57</v>
      </c>
      <c r="G665" s="74">
        <v>241</v>
      </c>
      <c r="H665" s="74">
        <v>0.8</v>
      </c>
      <c r="I665" s="74">
        <v>0.2</v>
      </c>
      <c r="J665" s="74">
        <v>0.1</v>
      </c>
      <c r="K665" s="74">
        <v>0</v>
      </c>
      <c r="L665" s="74">
        <v>0</v>
      </c>
      <c r="M665" s="74">
        <v>0</v>
      </c>
      <c r="N665" s="74">
        <v>6.6</v>
      </c>
      <c r="O665" s="74">
        <v>5.4</v>
      </c>
      <c r="P665" s="74">
        <v>0</v>
      </c>
      <c r="Q665" s="74">
        <v>1.2</v>
      </c>
      <c r="R665" s="74">
        <v>1.6</v>
      </c>
      <c r="S665" s="74">
        <v>4.2</v>
      </c>
      <c r="T665" s="74">
        <v>0.2</v>
      </c>
      <c r="U665" s="74">
        <v>0</v>
      </c>
      <c r="V665" s="74">
        <v>87.6</v>
      </c>
      <c r="W665" s="74">
        <v>1.3</v>
      </c>
      <c r="X665" s="74">
        <v>2</v>
      </c>
      <c r="Y665" s="74">
        <v>30</v>
      </c>
      <c r="Z665" s="74">
        <v>17</v>
      </c>
      <c r="AA665" s="74">
        <v>0</v>
      </c>
      <c r="AB665" s="74">
        <v>0</v>
      </c>
      <c r="AC665" s="74">
        <v>0.04</v>
      </c>
      <c r="AD665" s="74">
        <v>0.25</v>
      </c>
      <c r="AE665" s="74">
        <v>0.2</v>
      </c>
      <c r="AF665" s="74">
        <v>1.1000000000000001</v>
      </c>
      <c r="AG665" s="74">
        <v>0.9</v>
      </c>
      <c r="AH665" s="74">
        <v>0.04</v>
      </c>
      <c r="AI665" s="74">
        <v>0</v>
      </c>
      <c r="AJ665" s="74">
        <v>0</v>
      </c>
      <c r="AK665" s="74">
        <v>1.7</v>
      </c>
      <c r="AL665" s="74">
        <v>0.75</v>
      </c>
      <c r="AM665" s="74">
        <v>92</v>
      </c>
      <c r="AN665" s="74">
        <v>200</v>
      </c>
      <c r="AO665" s="74">
        <v>140</v>
      </c>
      <c r="AP665" s="74">
        <v>110</v>
      </c>
      <c r="AQ665" s="74">
        <v>17</v>
      </c>
      <c r="AR665" s="74">
        <v>0.3</v>
      </c>
      <c r="AS665" s="74">
        <v>0.4</v>
      </c>
      <c r="AT665" s="72"/>
      <c r="AU665" s="72">
        <v>24</v>
      </c>
      <c r="AV665" s="72"/>
    </row>
    <row r="666" spans="1:48" ht="15.6">
      <c r="A666" s="71">
        <v>1920000017</v>
      </c>
      <c r="B666" s="72" t="s">
        <v>1078</v>
      </c>
      <c r="C666" s="72" t="s">
        <v>355</v>
      </c>
      <c r="D666" s="72" t="s">
        <v>1018</v>
      </c>
      <c r="E666" s="72" t="s">
        <v>1019</v>
      </c>
      <c r="F666" s="74">
        <v>71</v>
      </c>
      <c r="G666" s="74">
        <v>298</v>
      </c>
      <c r="H666" s="74">
        <v>1.7</v>
      </c>
      <c r="I666" s="74">
        <v>1</v>
      </c>
      <c r="J666" s="74">
        <v>0.3</v>
      </c>
      <c r="K666" s="74">
        <v>0</v>
      </c>
      <c r="L666" s="74">
        <v>0</v>
      </c>
      <c r="M666" s="74">
        <v>0.1</v>
      </c>
      <c r="N666" s="74">
        <v>11</v>
      </c>
      <c r="O666" s="74">
        <v>10.7</v>
      </c>
      <c r="P666" s="74">
        <v>0</v>
      </c>
      <c r="Q666" s="74">
        <v>0</v>
      </c>
      <c r="R666" s="74">
        <v>0</v>
      </c>
      <c r="S666" s="74">
        <v>2.7</v>
      </c>
      <c r="T666" s="74">
        <v>0.1</v>
      </c>
      <c r="U666" s="74">
        <v>0</v>
      </c>
      <c r="V666" s="74">
        <v>83.3</v>
      </c>
      <c r="W666" s="74">
        <v>0.2</v>
      </c>
      <c r="X666" s="74">
        <v>3</v>
      </c>
      <c r="Y666" s="74">
        <v>33</v>
      </c>
      <c r="Z666" s="74">
        <v>19</v>
      </c>
      <c r="AA666" s="74">
        <v>0</v>
      </c>
      <c r="AB666" s="74">
        <v>0.02</v>
      </c>
      <c r="AC666" s="74">
        <v>0.02</v>
      </c>
      <c r="AD666" s="74">
        <v>0.17</v>
      </c>
      <c r="AE666" s="74">
        <v>0.2</v>
      </c>
      <c r="AF666" s="74">
        <v>0.8</v>
      </c>
      <c r="AG666" s="74">
        <v>0.6</v>
      </c>
      <c r="AH666" s="74">
        <v>0.03</v>
      </c>
      <c r="AI666" s="74">
        <v>0</v>
      </c>
      <c r="AJ666" s="74">
        <v>0</v>
      </c>
      <c r="AK666" s="74">
        <v>6.4</v>
      </c>
      <c r="AL666" s="74">
        <v>0.75</v>
      </c>
      <c r="AM666" s="74">
        <v>42</v>
      </c>
      <c r="AN666" s="74">
        <v>98</v>
      </c>
      <c r="AO666" s="74">
        <v>96</v>
      </c>
      <c r="AP666" s="74">
        <v>78</v>
      </c>
      <c r="AQ666" s="74">
        <v>8</v>
      </c>
      <c r="AR666" s="74">
        <v>0.2</v>
      </c>
      <c r="AS666" s="74">
        <v>0.3</v>
      </c>
      <c r="AT666" s="72"/>
      <c r="AU666" s="72"/>
      <c r="AV666" s="72"/>
    </row>
    <row r="667" spans="1:48" ht="15.6">
      <c r="A667" s="71">
        <v>1920000018</v>
      </c>
      <c r="B667" s="72" t="s">
        <v>1079</v>
      </c>
      <c r="C667" s="72" t="s">
        <v>355</v>
      </c>
      <c r="D667" s="72" t="s">
        <v>1018</v>
      </c>
      <c r="E667" s="72" t="s">
        <v>1019</v>
      </c>
      <c r="F667" s="74">
        <v>51</v>
      </c>
      <c r="G667" s="74">
        <v>217</v>
      </c>
      <c r="H667" s="74">
        <v>0.4</v>
      </c>
      <c r="I667" s="74">
        <v>0.2</v>
      </c>
      <c r="J667" s="74">
        <v>0</v>
      </c>
      <c r="K667" s="74">
        <v>0</v>
      </c>
      <c r="L667" s="74">
        <v>0</v>
      </c>
      <c r="M667" s="74">
        <v>0</v>
      </c>
      <c r="N667" s="74">
        <v>6.2</v>
      </c>
      <c r="O667" s="74">
        <v>6.1</v>
      </c>
      <c r="P667" s="74">
        <v>0</v>
      </c>
      <c r="Q667" s="74">
        <v>0</v>
      </c>
      <c r="R667" s="74">
        <v>0</v>
      </c>
      <c r="S667" s="74">
        <v>5.3</v>
      </c>
      <c r="T667" s="74">
        <v>0.2</v>
      </c>
      <c r="U667" s="74">
        <v>0</v>
      </c>
      <c r="V667" s="74">
        <v>87.4</v>
      </c>
      <c r="W667" s="74">
        <v>0.5</v>
      </c>
      <c r="X667" s="74">
        <v>2</v>
      </c>
      <c r="Y667" s="74">
        <v>17</v>
      </c>
      <c r="Z667" s="74">
        <v>41</v>
      </c>
      <c r="AA667" s="74">
        <v>0</v>
      </c>
      <c r="AB667" s="74">
        <v>0</v>
      </c>
      <c r="AC667" s="74">
        <v>0.04</v>
      </c>
      <c r="AD667" s="74">
        <v>0.25</v>
      </c>
      <c r="AE667" s="74">
        <v>0.2</v>
      </c>
      <c r="AF667" s="74">
        <v>1.3</v>
      </c>
      <c r="AG667" s="74">
        <v>1.1000000000000001</v>
      </c>
      <c r="AH667" s="74">
        <v>0.04</v>
      </c>
      <c r="AI667" s="74">
        <v>0</v>
      </c>
      <c r="AJ667" s="74">
        <v>0</v>
      </c>
      <c r="AK667" s="74">
        <v>1.8</v>
      </c>
      <c r="AL667" s="74">
        <v>0.75</v>
      </c>
      <c r="AM667" s="74">
        <v>92</v>
      </c>
      <c r="AN667" s="74">
        <v>260</v>
      </c>
      <c r="AO667" s="74">
        <v>110</v>
      </c>
      <c r="AP667" s="74">
        <v>140</v>
      </c>
      <c r="AQ667" s="74">
        <v>14</v>
      </c>
      <c r="AR667" s="74">
        <v>0.1</v>
      </c>
      <c r="AS667" s="74">
        <v>0.1</v>
      </c>
      <c r="AT667" s="72"/>
      <c r="AU667" s="72"/>
      <c r="AV667" s="72"/>
    </row>
    <row r="668" spans="1:48" ht="15.6">
      <c r="A668" s="71">
        <v>1920000014</v>
      </c>
      <c r="B668" s="72" t="s">
        <v>1080</v>
      </c>
      <c r="C668" s="72" t="s">
        <v>355</v>
      </c>
      <c r="D668" s="72" t="s">
        <v>1018</v>
      </c>
      <c r="E668" s="72" t="s">
        <v>1019</v>
      </c>
      <c r="F668" s="74">
        <v>70</v>
      </c>
      <c r="G668" s="74">
        <v>294</v>
      </c>
      <c r="H668" s="74">
        <v>3.7</v>
      </c>
      <c r="I668" s="74">
        <v>2.4</v>
      </c>
      <c r="J668" s="74">
        <v>0.9</v>
      </c>
      <c r="K668" s="74">
        <v>0.2</v>
      </c>
      <c r="L668" s="74">
        <v>0.1</v>
      </c>
      <c r="M668" s="74">
        <v>0.1</v>
      </c>
      <c r="N668" s="74">
        <v>4.8</v>
      </c>
      <c r="O668" s="74">
        <v>4.8</v>
      </c>
      <c r="P668" s="74">
        <v>0</v>
      </c>
      <c r="Q668" s="74">
        <v>0</v>
      </c>
      <c r="R668" s="74">
        <v>0</v>
      </c>
      <c r="S668" s="74">
        <v>4.2</v>
      </c>
      <c r="T668" s="74">
        <v>0.1</v>
      </c>
      <c r="U668" s="74">
        <v>0</v>
      </c>
      <c r="V668" s="74">
        <v>85.5</v>
      </c>
      <c r="W668" s="74">
        <v>0.4</v>
      </c>
      <c r="X668" s="74">
        <v>11</v>
      </c>
      <c r="Y668" s="74">
        <v>40</v>
      </c>
      <c r="Z668" s="74">
        <v>15</v>
      </c>
      <c r="AA668" s="74">
        <v>0.2</v>
      </c>
      <c r="AB668" s="74">
        <v>0.11</v>
      </c>
      <c r="AC668" s="74">
        <v>0.02</v>
      </c>
      <c r="AD668" s="74">
        <v>0.13</v>
      </c>
      <c r="AE668" s="74">
        <v>0.09</v>
      </c>
      <c r="AF668" s="74">
        <v>0.89</v>
      </c>
      <c r="AG668" s="74">
        <v>0.8</v>
      </c>
      <c r="AH668" s="74">
        <v>0.04</v>
      </c>
      <c r="AI668" s="74">
        <v>0.5</v>
      </c>
      <c r="AJ668" s="74">
        <v>0</v>
      </c>
      <c r="AK668" s="74">
        <v>5</v>
      </c>
      <c r="AL668" s="74">
        <v>0.75</v>
      </c>
      <c r="AM668" s="74">
        <v>45</v>
      </c>
      <c r="AN668" s="74">
        <v>180</v>
      </c>
      <c r="AO668" s="74">
        <v>160</v>
      </c>
      <c r="AP668" s="74">
        <v>110</v>
      </c>
      <c r="AQ668" s="74">
        <v>12</v>
      </c>
      <c r="AR668" s="74">
        <v>0</v>
      </c>
      <c r="AS668" s="74">
        <v>0.5</v>
      </c>
      <c r="AT668" s="72"/>
      <c r="AU668" s="72">
        <v>7.5</v>
      </c>
      <c r="AV668" s="72"/>
    </row>
    <row r="669" spans="1:48" ht="15.6">
      <c r="A669" s="71">
        <v>1920000015</v>
      </c>
      <c r="B669" s="72" t="s">
        <v>1081</v>
      </c>
      <c r="C669" s="72" t="s">
        <v>355</v>
      </c>
      <c r="D669" s="72" t="s">
        <v>1018</v>
      </c>
      <c r="E669" s="72" t="s">
        <v>1019</v>
      </c>
      <c r="F669" s="74">
        <v>57</v>
      </c>
      <c r="G669" s="74">
        <v>243</v>
      </c>
      <c r="H669" s="74">
        <v>0.4</v>
      </c>
      <c r="I669" s="74">
        <v>0.2</v>
      </c>
      <c r="J669" s="74">
        <v>0</v>
      </c>
      <c r="K669" s="74">
        <v>0</v>
      </c>
      <c r="L669" s="74">
        <v>0</v>
      </c>
      <c r="M669" s="74">
        <v>0</v>
      </c>
      <c r="N669" s="74">
        <v>8.1999999999999993</v>
      </c>
      <c r="O669" s="74">
        <v>7.9</v>
      </c>
      <c r="P669" s="74">
        <v>0</v>
      </c>
      <c r="Q669" s="74">
        <v>0</v>
      </c>
      <c r="R669" s="74">
        <v>0</v>
      </c>
      <c r="S669" s="74">
        <v>4.9000000000000004</v>
      </c>
      <c r="T669" s="74">
        <v>0.2</v>
      </c>
      <c r="U669" s="74">
        <v>0</v>
      </c>
      <c r="V669" s="74">
        <v>87.4</v>
      </c>
      <c r="W669" s="74">
        <v>0.5</v>
      </c>
      <c r="X669" s="74">
        <v>2</v>
      </c>
      <c r="Y669" s="74">
        <v>17</v>
      </c>
      <c r="Z669" s="74">
        <v>41</v>
      </c>
      <c r="AA669" s="74">
        <v>0</v>
      </c>
      <c r="AB669" s="74">
        <v>0</v>
      </c>
      <c r="AC669" s="74">
        <v>0.04</v>
      </c>
      <c r="AD669" s="74">
        <v>0.25</v>
      </c>
      <c r="AE669" s="74">
        <v>0.2</v>
      </c>
      <c r="AF669" s="74">
        <v>1.3</v>
      </c>
      <c r="AG669" s="74">
        <v>1.1000000000000001</v>
      </c>
      <c r="AH669" s="74">
        <v>0.04</v>
      </c>
      <c r="AI669" s="74">
        <v>0</v>
      </c>
      <c r="AJ669" s="74">
        <v>0</v>
      </c>
      <c r="AK669" s="74">
        <v>1.8</v>
      </c>
      <c r="AL669" s="74">
        <v>0.75</v>
      </c>
      <c r="AM669" s="74">
        <v>92</v>
      </c>
      <c r="AN669" s="74">
        <v>260</v>
      </c>
      <c r="AO669" s="74">
        <v>110</v>
      </c>
      <c r="AP669" s="74">
        <v>140</v>
      </c>
      <c r="AQ669" s="74">
        <v>14</v>
      </c>
      <c r="AR669" s="74">
        <v>0.1</v>
      </c>
      <c r="AS669" s="74">
        <v>0.1</v>
      </c>
      <c r="AT669" s="72"/>
      <c r="AU669" s="72"/>
      <c r="AV669" s="72"/>
    </row>
    <row r="670" spans="1:48" ht="15.6">
      <c r="A670" s="71">
        <v>30</v>
      </c>
      <c r="B670" s="72" t="s">
        <v>1082</v>
      </c>
      <c r="C670" s="72" t="s">
        <v>355</v>
      </c>
      <c r="D670" s="72" t="s">
        <v>1068</v>
      </c>
      <c r="E670" s="72" t="s">
        <v>1069</v>
      </c>
      <c r="F670" s="74">
        <v>62</v>
      </c>
      <c r="G670" s="74">
        <v>260</v>
      </c>
      <c r="H670" s="74">
        <v>3.4</v>
      </c>
      <c r="I670" s="74">
        <v>1.9</v>
      </c>
      <c r="J670" s="74">
        <v>0.8</v>
      </c>
      <c r="K670" s="74">
        <v>0.1</v>
      </c>
      <c r="L670" s="74">
        <v>0.1</v>
      </c>
      <c r="M670" s="74">
        <v>0.1</v>
      </c>
      <c r="N670" s="74">
        <v>4.8</v>
      </c>
      <c r="O670" s="74">
        <v>4.8</v>
      </c>
      <c r="P670" s="74">
        <v>0</v>
      </c>
      <c r="Q670" s="74">
        <v>0</v>
      </c>
      <c r="R670" s="74">
        <v>0</v>
      </c>
      <c r="S670" s="74">
        <v>3.1</v>
      </c>
      <c r="T670" s="74">
        <v>0.1</v>
      </c>
      <c r="U670" s="74">
        <v>0</v>
      </c>
      <c r="V670" s="74">
        <v>88.1</v>
      </c>
      <c r="W670" s="74">
        <v>0</v>
      </c>
      <c r="X670" s="74">
        <v>13</v>
      </c>
      <c r="Y670" s="74">
        <v>38</v>
      </c>
      <c r="Z670" s="74">
        <v>140</v>
      </c>
      <c r="AA670" s="74">
        <v>0.1</v>
      </c>
      <c r="AB670" s="74">
        <v>0.09</v>
      </c>
      <c r="AC670" s="74">
        <v>0.03</v>
      </c>
      <c r="AD670" s="74">
        <v>0.16</v>
      </c>
      <c r="AE670" s="74">
        <v>0.2</v>
      </c>
      <c r="AF670" s="74">
        <v>0.9</v>
      </c>
      <c r="AG670" s="74">
        <v>0.7</v>
      </c>
      <c r="AH670" s="74">
        <v>0.06</v>
      </c>
      <c r="AI670" s="74">
        <v>0.39</v>
      </c>
      <c r="AJ670" s="74">
        <v>1</v>
      </c>
      <c r="AK670" s="74">
        <v>6</v>
      </c>
      <c r="AL670" s="74">
        <v>0.72</v>
      </c>
      <c r="AM670" s="74">
        <v>37</v>
      </c>
      <c r="AN670" s="74">
        <v>150</v>
      </c>
      <c r="AO670" s="74">
        <v>110</v>
      </c>
      <c r="AP670" s="74">
        <v>91</v>
      </c>
      <c r="AQ670" s="74">
        <v>10</v>
      </c>
      <c r="AR670" s="74">
        <v>0.2</v>
      </c>
      <c r="AS670" s="74">
        <v>0.5</v>
      </c>
      <c r="AT670" s="72"/>
      <c r="AU670" s="72"/>
      <c r="AV670" s="72"/>
    </row>
    <row r="671" spans="1:48" ht="15.6">
      <c r="A671" s="71">
        <v>1900000064</v>
      </c>
      <c r="B671" s="72" t="s">
        <v>1083</v>
      </c>
      <c r="C671" s="72" t="s">
        <v>355</v>
      </c>
      <c r="D671" s="72" t="s">
        <v>1068</v>
      </c>
      <c r="E671" s="72" t="s">
        <v>1069</v>
      </c>
      <c r="F671" s="74">
        <v>62</v>
      </c>
      <c r="G671" s="74">
        <v>258</v>
      </c>
      <c r="H671" s="74">
        <v>3.5</v>
      </c>
      <c r="I671" s="74">
        <v>2.2000000000000002</v>
      </c>
      <c r="J671" s="74">
        <v>0.8</v>
      </c>
      <c r="K671" s="74">
        <v>0.1</v>
      </c>
      <c r="L671" s="74">
        <v>0.1</v>
      </c>
      <c r="M671" s="74">
        <v>0.1</v>
      </c>
      <c r="N671" s="74">
        <v>4.5999999999999996</v>
      </c>
      <c r="O671" s="74">
        <v>4.5999999999999996</v>
      </c>
      <c r="P671" s="74">
        <v>0</v>
      </c>
      <c r="Q671" s="74">
        <v>0</v>
      </c>
      <c r="R671" s="74">
        <v>0</v>
      </c>
      <c r="S671" s="74">
        <v>3</v>
      </c>
      <c r="T671" s="74">
        <v>0.1</v>
      </c>
      <c r="U671" s="74">
        <v>0</v>
      </c>
      <c r="V671" s="74">
        <v>88.1</v>
      </c>
      <c r="W671" s="74">
        <v>0</v>
      </c>
      <c r="X671" s="74">
        <v>13</v>
      </c>
      <c r="Y671" s="74">
        <v>117</v>
      </c>
      <c r="Z671" s="74">
        <v>29</v>
      </c>
      <c r="AA671" s="74">
        <v>0.8</v>
      </c>
      <c r="AB671" s="74">
        <v>1.7</v>
      </c>
      <c r="AC671" s="74">
        <v>0.04</v>
      </c>
      <c r="AD671" s="74">
        <v>0.14000000000000001</v>
      </c>
      <c r="AE671" s="74">
        <v>0.2</v>
      </c>
      <c r="AF671" s="74">
        <v>0.9</v>
      </c>
      <c r="AG671" s="74">
        <v>0.7</v>
      </c>
      <c r="AH671" s="74">
        <v>0.04</v>
      </c>
      <c r="AI671" s="74">
        <v>0.18</v>
      </c>
      <c r="AJ671" s="74">
        <v>0</v>
      </c>
      <c r="AK671" s="74">
        <v>29</v>
      </c>
      <c r="AL671" s="74">
        <v>0.75</v>
      </c>
      <c r="AM671" s="74">
        <v>43</v>
      </c>
      <c r="AN671" s="74">
        <v>160</v>
      </c>
      <c r="AO671" s="74">
        <v>110</v>
      </c>
      <c r="AP671" s="74">
        <v>77</v>
      </c>
      <c r="AQ671" s="74">
        <v>9</v>
      </c>
      <c r="AR671" s="74">
        <v>0.1</v>
      </c>
      <c r="AS671" s="74">
        <v>0.4</v>
      </c>
      <c r="AT671" s="72"/>
      <c r="AU671" s="72"/>
      <c r="AV671" s="72"/>
    </row>
    <row r="672" spans="1:48" ht="15.6">
      <c r="A672" s="71">
        <v>22</v>
      </c>
      <c r="B672" s="72" t="s">
        <v>1084</v>
      </c>
      <c r="C672" s="72" t="s">
        <v>355</v>
      </c>
      <c r="D672" s="72" t="s">
        <v>1068</v>
      </c>
      <c r="E672" s="72" t="s">
        <v>1069</v>
      </c>
      <c r="F672" s="74">
        <v>62</v>
      </c>
      <c r="G672" s="74">
        <v>260</v>
      </c>
      <c r="H672" s="74">
        <v>3.5</v>
      </c>
      <c r="I672" s="74">
        <v>2</v>
      </c>
      <c r="J672" s="74">
        <v>0.8</v>
      </c>
      <c r="K672" s="74">
        <v>0.1</v>
      </c>
      <c r="L672" s="74">
        <v>0.1</v>
      </c>
      <c r="M672" s="74">
        <v>0.1</v>
      </c>
      <c r="N672" s="74">
        <v>4.7</v>
      </c>
      <c r="O672" s="74">
        <v>4.7</v>
      </c>
      <c r="P672" s="74">
        <v>0</v>
      </c>
      <c r="Q672" s="74">
        <v>0</v>
      </c>
      <c r="R672" s="74">
        <v>0</v>
      </c>
      <c r="S672" s="74">
        <v>3</v>
      </c>
      <c r="T672" s="74">
        <v>0.1</v>
      </c>
      <c r="U672" s="74">
        <v>0</v>
      </c>
      <c r="V672" s="74">
        <v>88</v>
      </c>
      <c r="W672" s="74">
        <v>0</v>
      </c>
      <c r="X672" s="74">
        <v>13</v>
      </c>
      <c r="Y672" s="74">
        <v>56</v>
      </c>
      <c r="Z672" s="74">
        <v>21</v>
      </c>
      <c r="AA672" s="74">
        <v>0.1</v>
      </c>
      <c r="AB672" s="74">
        <v>0.09</v>
      </c>
      <c r="AC672" s="74">
        <v>0.04</v>
      </c>
      <c r="AD672" s="74">
        <v>0.14000000000000001</v>
      </c>
      <c r="AE672" s="74">
        <v>0.2</v>
      </c>
      <c r="AF672" s="74">
        <v>0.9</v>
      </c>
      <c r="AG672" s="74">
        <v>0.7</v>
      </c>
      <c r="AH672" s="74">
        <v>0.06</v>
      </c>
      <c r="AI672" s="74">
        <v>0.39</v>
      </c>
      <c r="AJ672" s="74">
        <v>0</v>
      </c>
      <c r="AK672" s="74">
        <v>6</v>
      </c>
      <c r="AL672" s="74">
        <v>0.72</v>
      </c>
      <c r="AM672" s="74">
        <v>43</v>
      </c>
      <c r="AN672" s="74">
        <v>150</v>
      </c>
      <c r="AO672" s="74">
        <v>110</v>
      </c>
      <c r="AP672" s="74">
        <v>88</v>
      </c>
      <c r="AQ672" s="74">
        <v>11</v>
      </c>
      <c r="AR672" s="74">
        <v>0.1</v>
      </c>
      <c r="AS672" s="74">
        <v>0.4</v>
      </c>
      <c r="AT672" s="72"/>
      <c r="AU672" s="72"/>
      <c r="AV672" s="72"/>
    </row>
    <row r="673" spans="1:48" ht="15.6">
      <c r="A673" s="71">
        <v>31</v>
      </c>
      <c r="B673" s="72" t="s">
        <v>1085</v>
      </c>
      <c r="C673" s="72" t="s">
        <v>355</v>
      </c>
      <c r="D673" s="72" t="s">
        <v>1064</v>
      </c>
      <c r="E673" s="72" t="s">
        <v>1086</v>
      </c>
      <c r="F673" s="74">
        <v>495</v>
      </c>
      <c r="G673" s="74">
        <v>2070</v>
      </c>
      <c r="H673" s="74">
        <v>25.9</v>
      </c>
      <c r="I673" s="74">
        <v>14.5</v>
      </c>
      <c r="J673" s="74">
        <v>5.9</v>
      </c>
      <c r="K673" s="74">
        <v>0.7</v>
      </c>
      <c r="L673" s="74">
        <v>0.7</v>
      </c>
      <c r="M673" s="74">
        <v>0.9</v>
      </c>
      <c r="N673" s="74">
        <v>38.700000000000003</v>
      </c>
      <c r="O673" s="74">
        <v>38.700000000000003</v>
      </c>
      <c r="P673" s="74">
        <v>0</v>
      </c>
      <c r="Q673" s="74">
        <v>0</v>
      </c>
      <c r="R673" s="74">
        <v>0</v>
      </c>
      <c r="S673" s="74">
        <v>26.8</v>
      </c>
      <c r="T673" s="74">
        <v>0.9</v>
      </c>
      <c r="U673" s="74">
        <v>0</v>
      </c>
      <c r="V673" s="74">
        <v>2.6</v>
      </c>
      <c r="W673" s="74">
        <v>0</v>
      </c>
      <c r="X673" s="74">
        <v>69</v>
      </c>
      <c r="Y673" s="74">
        <v>296</v>
      </c>
      <c r="Z673" s="74">
        <v>158</v>
      </c>
      <c r="AA673" s="74">
        <v>0.2</v>
      </c>
      <c r="AB673" s="74">
        <v>0.61</v>
      </c>
      <c r="AC673" s="74">
        <v>0.22</v>
      </c>
      <c r="AD673" s="74">
        <v>1.2</v>
      </c>
      <c r="AE673" s="74">
        <v>1.3</v>
      </c>
      <c r="AF673" s="74">
        <v>7.6</v>
      </c>
      <c r="AG673" s="74">
        <v>6.3</v>
      </c>
      <c r="AH673" s="74">
        <v>0.48</v>
      </c>
      <c r="AI673" s="74">
        <v>2</v>
      </c>
      <c r="AJ673" s="74">
        <v>8</v>
      </c>
      <c r="AK673" s="74">
        <v>46</v>
      </c>
      <c r="AL673" s="74">
        <v>6</v>
      </c>
      <c r="AM673" s="74">
        <v>350</v>
      </c>
      <c r="AN673" s="74">
        <v>1220</v>
      </c>
      <c r="AO673" s="74">
        <v>920</v>
      </c>
      <c r="AP673" s="74">
        <v>750</v>
      </c>
      <c r="AQ673" s="74">
        <v>110</v>
      </c>
      <c r="AR673" s="74">
        <v>0.6</v>
      </c>
      <c r="AS673" s="74">
        <v>3.2</v>
      </c>
      <c r="AT673" s="72"/>
      <c r="AU673" s="72"/>
      <c r="AV673" s="72"/>
    </row>
    <row r="674" spans="1:48" ht="15.6">
      <c r="A674" s="71">
        <v>23</v>
      </c>
      <c r="B674" s="72" t="s">
        <v>1087</v>
      </c>
      <c r="C674" s="72" t="s">
        <v>355</v>
      </c>
      <c r="D674" s="72" t="s">
        <v>1068</v>
      </c>
      <c r="E674" s="72" t="s">
        <v>1069</v>
      </c>
      <c r="F674" s="74">
        <v>62</v>
      </c>
      <c r="G674" s="74">
        <v>260</v>
      </c>
      <c r="H674" s="74">
        <v>3.5</v>
      </c>
      <c r="I674" s="74">
        <v>2</v>
      </c>
      <c r="J674" s="74">
        <v>0.8</v>
      </c>
      <c r="K674" s="74">
        <v>0.1</v>
      </c>
      <c r="L674" s="74">
        <v>0.1</v>
      </c>
      <c r="M674" s="74">
        <v>0.1</v>
      </c>
      <c r="N674" s="74">
        <v>4.7</v>
      </c>
      <c r="O674" s="74">
        <v>4.7</v>
      </c>
      <c r="P674" s="74">
        <v>0</v>
      </c>
      <c r="Q674" s="74">
        <v>0</v>
      </c>
      <c r="R674" s="74">
        <v>0</v>
      </c>
      <c r="S674" s="74">
        <v>3</v>
      </c>
      <c r="T674" s="74">
        <v>0.1</v>
      </c>
      <c r="U674" s="74">
        <v>0</v>
      </c>
      <c r="V674" s="74">
        <v>88.1</v>
      </c>
      <c r="W674" s="74">
        <v>0</v>
      </c>
      <c r="X674" s="74">
        <v>13</v>
      </c>
      <c r="Y674" s="74">
        <v>59</v>
      </c>
      <c r="Z674" s="74">
        <v>29</v>
      </c>
      <c r="AA674" s="74">
        <v>0.1</v>
      </c>
      <c r="AB674" s="74">
        <v>7.0000000000000007E-2</v>
      </c>
      <c r="AC674" s="74">
        <v>0.04</v>
      </c>
      <c r="AD674" s="74">
        <v>0.14000000000000001</v>
      </c>
      <c r="AE674" s="74">
        <v>0.2</v>
      </c>
      <c r="AF674" s="74">
        <v>0.9</v>
      </c>
      <c r="AG674" s="74">
        <v>0.7</v>
      </c>
      <c r="AH674" s="74">
        <v>0.04</v>
      </c>
      <c r="AI674" s="74">
        <v>0.18</v>
      </c>
      <c r="AJ674" s="74">
        <v>0</v>
      </c>
      <c r="AK674" s="74">
        <v>1</v>
      </c>
      <c r="AL674" s="74">
        <v>0.75</v>
      </c>
      <c r="AM674" s="74">
        <v>43</v>
      </c>
      <c r="AN674" s="74">
        <v>160</v>
      </c>
      <c r="AO674" s="74">
        <v>110</v>
      </c>
      <c r="AP674" s="74">
        <v>77</v>
      </c>
      <c r="AQ674" s="74">
        <v>9</v>
      </c>
      <c r="AR674" s="74">
        <v>0.1</v>
      </c>
      <c r="AS674" s="74">
        <v>0.4</v>
      </c>
      <c r="AT674" s="72"/>
      <c r="AU674" s="72"/>
      <c r="AV674" s="72"/>
    </row>
    <row r="675" spans="1:48" ht="15.6">
      <c r="A675" s="71">
        <v>38</v>
      </c>
      <c r="B675" s="72" t="s">
        <v>1088</v>
      </c>
      <c r="C675" s="72" t="s">
        <v>355</v>
      </c>
      <c r="D675" s="72" t="s">
        <v>1068</v>
      </c>
      <c r="E675" s="72" t="s">
        <v>1069</v>
      </c>
      <c r="F675" s="74">
        <v>66</v>
      </c>
      <c r="G675" s="74">
        <v>277</v>
      </c>
      <c r="H675" s="74">
        <v>3.4</v>
      </c>
      <c r="I675" s="74">
        <v>1.5</v>
      </c>
      <c r="J675" s="74">
        <v>1.3</v>
      </c>
      <c r="K675" s="74">
        <v>0.4</v>
      </c>
      <c r="L675" s="74">
        <v>0.3</v>
      </c>
      <c r="M675" s="74">
        <v>0</v>
      </c>
      <c r="N675" s="74">
        <v>7.5</v>
      </c>
      <c r="O675" s="74">
        <v>7.5</v>
      </c>
      <c r="P675" s="74">
        <v>0</v>
      </c>
      <c r="Q675" s="74">
        <v>0</v>
      </c>
      <c r="R675" s="74">
        <v>0</v>
      </c>
      <c r="S675" s="74">
        <v>1.4</v>
      </c>
      <c r="T675" s="74">
        <v>0</v>
      </c>
      <c r="U675" s="74">
        <v>0</v>
      </c>
      <c r="V675" s="74">
        <v>87.5</v>
      </c>
      <c r="W675" s="74">
        <v>0</v>
      </c>
      <c r="X675" s="74">
        <v>16</v>
      </c>
      <c r="Y675" s="74">
        <v>68</v>
      </c>
      <c r="Z675" s="74">
        <v>24</v>
      </c>
      <c r="AA675" s="74">
        <v>0.1</v>
      </c>
      <c r="AB675" s="74">
        <v>0.35</v>
      </c>
      <c r="AC675" s="74">
        <v>0.08</v>
      </c>
      <c r="AD675" s="74">
        <v>0.03</v>
      </c>
      <c r="AE675" s="74">
        <v>0.2</v>
      </c>
      <c r="AF675" s="74">
        <v>0.7</v>
      </c>
      <c r="AG675" s="74">
        <v>0.5</v>
      </c>
      <c r="AH675" s="74">
        <v>0.01</v>
      </c>
      <c r="AI675" s="74">
        <v>0.01</v>
      </c>
      <c r="AJ675" s="74">
        <v>4</v>
      </c>
      <c r="AK675" s="74">
        <v>6</v>
      </c>
      <c r="AL675" s="74">
        <v>0.2</v>
      </c>
      <c r="AM675" s="74">
        <v>19</v>
      </c>
      <c r="AN675" s="74">
        <v>69</v>
      </c>
      <c r="AO675" s="74">
        <v>32</v>
      </c>
      <c r="AP675" s="74">
        <v>19</v>
      </c>
      <c r="AQ675" s="74">
        <v>4</v>
      </c>
      <c r="AR675" s="74">
        <v>0.1</v>
      </c>
      <c r="AS675" s="74">
        <v>0.1</v>
      </c>
      <c r="AT675" s="72"/>
      <c r="AU675" s="72"/>
      <c r="AV675" s="72"/>
    </row>
    <row r="676" spans="1:48" ht="15.6">
      <c r="A676" s="71">
        <v>36</v>
      </c>
      <c r="B676" s="72" t="s">
        <v>1089</v>
      </c>
      <c r="C676" s="72" t="s">
        <v>355</v>
      </c>
      <c r="D676" s="72" t="s">
        <v>1068</v>
      </c>
      <c r="E676" s="72" t="s">
        <v>1069</v>
      </c>
      <c r="F676" s="74">
        <v>60</v>
      </c>
      <c r="G676" s="74">
        <v>250</v>
      </c>
      <c r="H676" s="74">
        <v>2.8</v>
      </c>
      <c r="I676" s="74">
        <v>1.2</v>
      </c>
      <c r="J676" s="74">
        <v>1.2</v>
      </c>
      <c r="K676" s="74">
        <v>0.3</v>
      </c>
      <c r="L676" s="74">
        <v>0.2</v>
      </c>
      <c r="M676" s="74">
        <v>0</v>
      </c>
      <c r="N676" s="74">
        <v>6.3</v>
      </c>
      <c r="O676" s="74">
        <v>6.3</v>
      </c>
      <c r="P676" s="74">
        <v>0</v>
      </c>
      <c r="Q676" s="74">
        <v>0</v>
      </c>
      <c r="R676" s="74">
        <v>0</v>
      </c>
      <c r="S676" s="74">
        <v>2.2999999999999998</v>
      </c>
      <c r="T676" s="74">
        <v>0.1</v>
      </c>
      <c r="U676" s="74">
        <v>0</v>
      </c>
      <c r="V676" s="74">
        <v>87.9</v>
      </c>
      <c r="W676" s="74">
        <v>0</v>
      </c>
      <c r="X676" s="74">
        <v>31</v>
      </c>
      <c r="Y676" s="74">
        <v>184</v>
      </c>
      <c r="Z676" s="74">
        <v>135</v>
      </c>
      <c r="AA676" s="74">
        <v>0</v>
      </c>
      <c r="AB676" s="74">
        <v>1.3</v>
      </c>
      <c r="AC676" s="74">
        <v>0</v>
      </c>
      <c r="AD676" s="74">
        <v>0.03</v>
      </c>
      <c r="AE676" s="74">
        <v>0.05</v>
      </c>
      <c r="AF676" s="74">
        <v>0.85</v>
      </c>
      <c r="AG676" s="74">
        <v>0.8</v>
      </c>
      <c r="AH676" s="74">
        <v>0</v>
      </c>
      <c r="AI676" s="74">
        <v>0.1</v>
      </c>
      <c r="AJ676" s="74">
        <v>2</v>
      </c>
      <c r="AK676" s="74">
        <v>7</v>
      </c>
      <c r="AL676" s="74">
        <v>0.4</v>
      </c>
      <c r="AM676" s="74">
        <v>59</v>
      </c>
      <c r="AN676" s="74">
        <v>83</v>
      </c>
      <c r="AO676" s="74">
        <v>26</v>
      </c>
      <c r="AP676" s="74">
        <v>17</v>
      </c>
      <c r="AQ676" s="74">
        <v>4</v>
      </c>
      <c r="AR676" s="74">
        <v>0.1</v>
      </c>
      <c r="AS676" s="74">
        <v>0.2</v>
      </c>
      <c r="AT676" s="72"/>
      <c r="AU676" s="72"/>
      <c r="AV676" s="72"/>
    </row>
    <row r="677" spans="1:48" ht="15.6">
      <c r="A677" s="71">
        <v>37</v>
      </c>
      <c r="B677" s="72" t="s">
        <v>1090</v>
      </c>
      <c r="C677" s="72" t="s">
        <v>355</v>
      </c>
      <c r="D677" s="72" t="s">
        <v>1068</v>
      </c>
      <c r="E677" s="72" t="s">
        <v>1069</v>
      </c>
      <c r="F677" s="74">
        <v>66</v>
      </c>
      <c r="G677" s="74">
        <v>276</v>
      </c>
      <c r="H677" s="74">
        <v>3.7</v>
      </c>
      <c r="I677" s="74">
        <v>1.5</v>
      </c>
      <c r="J677" s="74">
        <v>1.5</v>
      </c>
      <c r="K677" s="74">
        <v>0.5</v>
      </c>
      <c r="L677" s="74">
        <v>0.3</v>
      </c>
      <c r="M677" s="74">
        <v>0</v>
      </c>
      <c r="N677" s="74">
        <v>6.6</v>
      </c>
      <c r="O677" s="74">
        <v>6.6</v>
      </c>
      <c r="P677" s="74">
        <v>0</v>
      </c>
      <c r="Q677" s="74">
        <v>0</v>
      </c>
      <c r="R677" s="74">
        <v>0</v>
      </c>
      <c r="S677" s="74">
        <v>1.6</v>
      </c>
      <c r="T677" s="74">
        <v>0.1</v>
      </c>
      <c r="U677" s="74">
        <v>0</v>
      </c>
      <c r="V677" s="74">
        <v>86.9</v>
      </c>
      <c r="W677" s="74">
        <v>0</v>
      </c>
      <c r="X677" s="74">
        <v>24</v>
      </c>
      <c r="Y677" s="74">
        <v>117</v>
      </c>
      <c r="Z677" s="74">
        <v>32</v>
      </c>
      <c r="AA677" s="74">
        <v>0</v>
      </c>
      <c r="AB677" s="74">
        <v>0.53</v>
      </c>
      <c r="AC677" s="74">
        <v>0.02</v>
      </c>
      <c r="AD677" s="74">
        <v>0.03</v>
      </c>
      <c r="AE677" s="74">
        <v>0.2</v>
      </c>
      <c r="AF677" s="74">
        <v>0.8</v>
      </c>
      <c r="AG677" s="74">
        <v>0.6</v>
      </c>
      <c r="AH677" s="74">
        <v>0</v>
      </c>
      <c r="AI677" s="74">
        <v>0.03</v>
      </c>
      <c r="AJ677" s="74">
        <v>6</v>
      </c>
      <c r="AK677" s="74">
        <v>6</v>
      </c>
      <c r="AL677" s="74">
        <v>0.3</v>
      </c>
      <c r="AM677" s="74">
        <v>38</v>
      </c>
      <c r="AN677" s="74">
        <v>68</v>
      </c>
      <c r="AO677" s="74">
        <v>24</v>
      </c>
      <c r="AP677" s="74">
        <v>20</v>
      </c>
      <c r="AQ677" s="74">
        <v>4</v>
      </c>
      <c r="AR677" s="74">
        <v>0.1</v>
      </c>
      <c r="AS677" s="74">
        <v>0.1</v>
      </c>
      <c r="AT677" s="72"/>
      <c r="AU677" s="72"/>
      <c r="AV677" s="72"/>
    </row>
    <row r="678" spans="1:48" ht="15.6">
      <c r="A678" s="71">
        <v>1233</v>
      </c>
      <c r="B678" s="72" t="s">
        <v>1091</v>
      </c>
      <c r="C678" s="72" t="s">
        <v>355</v>
      </c>
      <c r="D678" s="72" t="s">
        <v>1068</v>
      </c>
      <c r="E678" s="72" t="s">
        <v>1069</v>
      </c>
      <c r="F678" s="74">
        <v>33</v>
      </c>
      <c r="G678" s="74">
        <v>139</v>
      </c>
      <c r="H678" s="74">
        <v>0.1</v>
      </c>
      <c r="I678" s="74">
        <v>0.1</v>
      </c>
      <c r="J678" s="74">
        <v>0</v>
      </c>
      <c r="K678" s="74">
        <v>0</v>
      </c>
      <c r="L678" s="74">
        <v>0</v>
      </c>
      <c r="M678" s="74">
        <v>0</v>
      </c>
      <c r="N678" s="74">
        <v>4.9000000000000004</v>
      </c>
      <c r="O678" s="74">
        <v>4.8</v>
      </c>
      <c r="P678" s="74">
        <v>0</v>
      </c>
      <c r="Q678" s="74">
        <v>0</v>
      </c>
      <c r="R678" s="74">
        <v>0</v>
      </c>
      <c r="S678" s="74">
        <v>3.1</v>
      </c>
      <c r="T678" s="74">
        <v>0.1</v>
      </c>
      <c r="U678" s="74">
        <v>0</v>
      </c>
      <c r="V678" s="74">
        <v>91.2</v>
      </c>
      <c r="W678" s="74">
        <v>0</v>
      </c>
      <c r="X678" s="74">
        <v>4</v>
      </c>
      <c r="Y678" s="74">
        <v>0</v>
      </c>
      <c r="Z678" s="74">
        <v>0</v>
      </c>
      <c r="AA678" s="74">
        <v>0</v>
      </c>
      <c r="AB678" s="74">
        <v>0.02</v>
      </c>
      <c r="AC678" s="74">
        <v>0.05</v>
      </c>
      <c r="AD678" s="74">
        <v>0.18</v>
      </c>
      <c r="AE678" s="74">
        <v>0.1</v>
      </c>
      <c r="AF678" s="74">
        <v>0.8</v>
      </c>
      <c r="AG678" s="74">
        <v>0.7</v>
      </c>
      <c r="AH678" s="74">
        <v>0.05</v>
      </c>
      <c r="AI678" s="74">
        <v>0.18</v>
      </c>
      <c r="AJ678" s="74">
        <v>0</v>
      </c>
      <c r="AK678" s="74">
        <v>1</v>
      </c>
      <c r="AL678" s="74">
        <v>0.7</v>
      </c>
      <c r="AM678" s="74">
        <v>34</v>
      </c>
      <c r="AN678" s="74">
        <v>220</v>
      </c>
      <c r="AO678" s="74">
        <v>120</v>
      </c>
      <c r="AP678" s="74">
        <v>91</v>
      </c>
      <c r="AQ678" s="74">
        <v>10</v>
      </c>
      <c r="AR678" s="74">
        <v>0.1</v>
      </c>
      <c r="AS678" s="74">
        <v>0.4</v>
      </c>
      <c r="AT678" s="72"/>
      <c r="AU678" s="72">
        <v>14</v>
      </c>
      <c r="AV678" s="72"/>
    </row>
    <row r="679" spans="1:48" ht="15.6">
      <c r="A679" s="71">
        <v>1900000062</v>
      </c>
      <c r="B679" s="72" t="s">
        <v>1092</v>
      </c>
      <c r="C679" s="72" t="s">
        <v>355</v>
      </c>
      <c r="D679" s="72" t="s">
        <v>1068</v>
      </c>
      <c r="E679" s="72" t="s">
        <v>1069</v>
      </c>
      <c r="F679" s="74">
        <v>36</v>
      </c>
      <c r="G679" s="74">
        <v>152</v>
      </c>
      <c r="H679" s="74">
        <v>0.2</v>
      </c>
      <c r="I679" s="74">
        <v>0.1</v>
      </c>
      <c r="J679" s="74">
        <v>0.1</v>
      </c>
      <c r="K679" s="74">
        <v>0</v>
      </c>
      <c r="L679" s="74">
        <v>0</v>
      </c>
      <c r="M679" s="74">
        <v>0</v>
      </c>
      <c r="N679" s="74">
        <v>5.0999999999999996</v>
      </c>
      <c r="O679" s="74">
        <v>4.9000000000000004</v>
      </c>
      <c r="P679" s="74">
        <v>0</v>
      </c>
      <c r="Q679" s="74">
        <v>0</v>
      </c>
      <c r="R679" s="74">
        <v>0</v>
      </c>
      <c r="S679" s="74">
        <v>3.4</v>
      </c>
      <c r="T679" s="74">
        <v>0.1</v>
      </c>
      <c r="U679" s="74">
        <v>0</v>
      </c>
      <c r="V679" s="74">
        <v>90.5</v>
      </c>
      <c r="W679" s="74">
        <v>0</v>
      </c>
      <c r="X679" s="74">
        <v>1</v>
      </c>
      <c r="Y679" s="74">
        <v>0</v>
      </c>
      <c r="Z679" s="74">
        <v>0</v>
      </c>
      <c r="AA679" s="74">
        <v>0</v>
      </c>
      <c r="AB679" s="74">
        <v>0</v>
      </c>
      <c r="AC679" s="74">
        <v>0.05</v>
      </c>
      <c r="AD679" s="74">
        <v>0.18</v>
      </c>
      <c r="AE679" s="74">
        <v>0.1</v>
      </c>
      <c r="AF679" s="74">
        <v>0.8</v>
      </c>
      <c r="AG679" s="74">
        <v>0.7</v>
      </c>
      <c r="AH679" s="74">
        <v>0.05</v>
      </c>
      <c r="AI679" s="74">
        <v>0.11</v>
      </c>
      <c r="AJ679" s="74">
        <v>0</v>
      </c>
      <c r="AK679" s="74">
        <v>1</v>
      </c>
      <c r="AL679" s="74">
        <v>0.77</v>
      </c>
      <c r="AM679" s="74">
        <v>41</v>
      </c>
      <c r="AN679" s="74">
        <v>160</v>
      </c>
      <c r="AO679" s="74">
        <v>110</v>
      </c>
      <c r="AP679" s="74">
        <v>82</v>
      </c>
      <c r="AQ679" s="74">
        <v>10</v>
      </c>
      <c r="AR679" s="74">
        <v>0.1</v>
      </c>
      <c r="AS679" s="74">
        <v>0.4</v>
      </c>
      <c r="AT679" s="72"/>
      <c r="AU679" s="72">
        <v>16</v>
      </c>
      <c r="AV679" s="72"/>
    </row>
    <row r="680" spans="1:48" ht="15.6">
      <c r="A680" s="71">
        <v>33</v>
      </c>
      <c r="B680" s="72" t="s">
        <v>1093</v>
      </c>
      <c r="C680" s="72" t="s">
        <v>355</v>
      </c>
      <c r="D680" s="72" t="s">
        <v>1064</v>
      </c>
      <c r="E680" s="72" t="s">
        <v>1086</v>
      </c>
      <c r="F680" s="74">
        <v>359</v>
      </c>
      <c r="G680" s="74">
        <v>1530</v>
      </c>
      <c r="H680" s="74">
        <v>0.9</v>
      </c>
      <c r="I680" s="74">
        <v>0.5</v>
      </c>
      <c r="J680" s="74">
        <v>0.2</v>
      </c>
      <c r="K680" s="74">
        <v>0</v>
      </c>
      <c r="L680" s="74">
        <v>0</v>
      </c>
      <c r="M680" s="74">
        <v>0</v>
      </c>
      <c r="N680" s="74">
        <v>52.7</v>
      </c>
      <c r="O680" s="74">
        <v>52.7</v>
      </c>
      <c r="P680" s="74">
        <v>0</v>
      </c>
      <c r="Q680" s="74">
        <v>0</v>
      </c>
      <c r="R680" s="74">
        <v>0</v>
      </c>
      <c r="S680" s="74">
        <v>35.1</v>
      </c>
      <c r="T680" s="74">
        <v>1.3</v>
      </c>
      <c r="U680" s="74">
        <v>0</v>
      </c>
      <c r="V680" s="74">
        <v>3.4</v>
      </c>
      <c r="W680" s="74">
        <v>0</v>
      </c>
      <c r="X680" s="74">
        <v>23</v>
      </c>
      <c r="Y680" s="74">
        <v>0</v>
      </c>
      <c r="Z680" s="74">
        <v>0</v>
      </c>
      <c r="AA680" s="74">
        <v>0</v>
      </c>
      <c r="AB680" s="74">
        <v>0.01</v>
      </c>
      <c r="AC680" s="74">
        <v>0.32</v>
      </c>
      <c r="AD680" s="74">
        <v>1.8</v>
      </c>
      <c r="AE680" s="74">
        <v>2.1</v>
      </c>
      <c r="AF680" s="74">
        <v>10</v>
      </c>
      <c r="AG680" s="74">
        <v>8.1999999999999993</v>
      </c>
      <c r="AH680" s="74">
        <v>0.57999999999999996</v>
      </c>
      <c r="AI680" s="74">
        <v>3</v>
      </c>
      <c r="AJ680" s="74">
        <v>9</v>
      </c>
      <c r="AK680" s="74">
        <v>50</v>
      </c>
      <c r="AL680" s="74">
        <v>8.0500000000000007</v>
      </c>
      <c r="AM680" s="74">
        <v>520</v>
      </c>
      <c r="AN680" s="74">
        <v>1690</v>
      </c>
      <c r="AO680" s="74">
        <v>1270</v>
      </c>
      <c r="AP680" s="74">
        <v>1030</v>
      </c>
      <c r="AQ680" s="74">
        <v>140</v>
      </c>
      <c r="AR680" s="74">
        <v>0.6</v>
      </c>
      <c r="AS680" s="74">
        <v>4.0999999999999996</v>
      </c>
      <c r="AT680" s="72"/>
      <c r="AU680" s="72"/>
      <c r="AV680" s="72"/>
    </row>
    <row r="681" spans="1:48" ht="15.6">
      <c r="A681" s="71">
        <v>27</v>
      </c>
      <c r="B681" s="72" t="s">
        <v>1094</v>
      </c>
      <c r="C681" s="72" t="s">
        <v>355</v>
      </c>
      <c r="D681" s="72" t="s">
        <v>1068</v>
      </c>
      <c r="E681" s="72" t="s">
        <v>1069</v>
      </c>
      <c r="F681" s="74">
        <v>35</v>
      </c>
      <c r="G681" s="74">
        <v>149</v>
      </c>
      <c r="H681" s="74">
        <v>0.2</v>
      </c>
      <c r="I681" s="74">
        <v>0.1</v>
      </c>
      <c r="J681" s="74">
        <v>0.1</v>
      </c>
      <c r="K681" s="74">
        <v>0</v>
      </c>
      <c r="L681" s="74">
        <v>0</v>
      </c>
      <c r="M681" s="74">
        <v>0</v>
      </c>
      <c r="N681" s="74">
        <v>4.9000000000000004</v>
      </c>
      <c r="O681" s="74">
        <v>4.9000000000000004</v>
      </c>
      <c r="P681" s="74">
        <v>0</v>
      </c>
      <c r="Q681" s="74">
        <v>0</v>
      </c>
      <c r="R681" s="74">
        <v>0</v>
      </c>
      <c r="S681" s="74">
        <v>3.4</v>
      </c>
      <c r="T681" s="74">
        <v>0.1</v>
      </c>
      <c r="U681" s="74">
        <v>0</v>
      </c>
      <c r="V681" s="74">
        <v>90.5</v>
      </c>
      <c r="W681" s="74">
        <v>0</v>
      </c>
      <c r="X681" s="74">
        <v>1</v>
      </c>
      <c r="Y681" s="74">
        <v>0</v>
      </c>
      <c r="Z681" s="74">
        <v>0</v>
      </c>
      <c r="AA681" s="74">
        <v>0</v>
      </c>
      <c r="AB681" s="74">
        <v>0</v>
      </c>
      <c r="AC681" s="74">
        <v>0.05</v>
      </c>
      <c r="AD681" s="74">
        <v>0.18</v>
      </c>
      <c r="AE681" s="74">
        <v>0.1</v>
      </c>
      <c r="AF681" s="74">
        <v>0.8</v>
      </c>
      <c r="AG681" s="74">
        <v>0.7</v>
      </c>
      <c r="AH681" s="74">
        <v>0.05</v>
      </c>
      <c r="AI681" s="74">
        <v>0.11</v>
      </c>
      <c r="AJ681" s="74">
        <v>0</v>
      </c>
      <c r="AK681" s="74">
        <v>1</v>
      </c>
      <c r="AL681" s="74">
        <v>0.77</v>
      </c>
      <c r="AM681" s="74">
        <v>41</v>
      </c>
      <c r="AN681" s="74">
        <v>160</v>
      </c>
      <c r="AO681" s="74">
        <v>110</v>
      </c>
      <c r="AP681" s="74">
        <v>82</v>
      </c>
      <c r="AQ681" s="74">
        <v>10</v>
      </c>
      <c r="AR681" s="74">
        <v>0.1</v>
      </c>
      <c r="AS681" s="74">
        <v>0.4</v>
      </c>
      <c r="AT681" s="72"/>
      <c r="AU681" s="72">
        <v>16</v>
      </c>
      <c r="AV681" s="72"/>
    </row>
    <row r="682" spans="1:48" ht="15.6">
      <c r="A682" s="71">
        <v>29</v>
      </c>
      <c r="B682" s="72" t="s">
        <v>1095</v>
      </c>
      <c r="C682" s="72" t="s">
        <v>355</v>
      </c>
      <c r="D682" s="72" t="s">
        <v>1068</v>
      </c>
      <c r="E682" s="72" t="s">
        <v>1069</v>
      </c>
      <c r="F682" s="74">
        <v>60</v>
      </c>
      <c r="G682" s="74">
        <v>252</v>
      </c>
      <c r="H682" s="74">
        <v>1.8</v>
      </c>
      <c r="I682" s="74">
        <v>1</v>
      </c>
      <c r="J682" s="74">
        <v>0.4</v>
      </c>
      <c r="K682" s="74">
        <v>0.1</v>
      </c>
      <c r="L682" s="74">
        <v>0.1</v>
      </c>
      <c r="M682" s="74">
        <v>0.1</v>
      </c>
      <c r="N682" s="74">
        <v>7.9</v>
      </c>
      <c r="O682" s="74">
        <v>7.9</v>
      </c>
      <c r="P682" s="74">
        <v>0</v>
      </c>
      <c r="Q682" s="74">
        <v>0</v>
      </c>
      <c r="R682" s="74">
        <v>0</v>
      </c>
      <c r="S682" s="74">
        <v>3</v>
      </c>
      <c r="T682" s="74">
        <v>0.1</v>
      </c>
      <c r="U682" s="74">
        <v>0</v>
      </c>
      <c r="V682" s="74">
        <v>86.6</v>
      </c>
      <c r="W682" s="74">
        <v>0</v>
      </c>
      <c r="X682" s="74">
        <v>8</v>
      </c>
      <c r="Y682" s="74">
        <v>31</v>
      </c>
      <c r="Z682" s="74">
        <v>15</v>
      </c>
      <c r="AA682" s="74">
        <v>0.1</v>
      </c>
      <c r="AB682" s="74">
        <v>0.03</v>
      </c>
      <c r="AC682" s="74">
        <v>0.03</v>
      </c>
      <c r="AD682" s="74">
        <v>0.16</v>
      </c>
      <c r="AE682" s="74">
        <v>0.2</v>
      </c>
      <c r="AF682" s="74">
        <v>0.9</v>
      </c>
      <c r="AG682" s="74">
        <v>0.7</v>
      </c>
      <c r="AH682" s="74">
        <v>0.05</v>
      </c>
      <c r="AI682" s="74">
        <v>0.19</v>
      </c>
      <c r="AJ682" s="74">
        <v>0</v>
      </c>
      <c r="AK682" s="74">
        <v>2</v>
      </c>
      <c r="AL682" s="74">
        <v>0.72</v>
      </c>
      <c r="AM682" s="74">
        <v>42</v>
      </c>
      <c r="AN682" s="74">
        <v>150</v>
      </c>
      <c r="AO682" s="74">
        <v>110</v>
      </c>
      <c r="AP682" s="74">
        <v>86</v>
      </c>
      <c r="AQ682" s="74">
        <v>9</v>
      </c>
      <c r="AR682" s="74">
        <v>0.4</v>
      </c>
      <c r="AS682" s="74">
        <v>0.5</v>
      </c>
      <c r="AT682" s="72"/>
      <c r="AU682" s="72"/>
      <c r="AV682" s="72"/>
    </row>
    <row r="683" spans="1:48" ht="15.6">
      <c r="A683" s="71">
        <v>1234</v>
      </c>
      <c r="B683" s="72" t="s">
        <v>1096</v>
      </c>
      <c r="C683" s="72" t="s">
        <v>355</v>
      </c>
      <c r="D683" s="72" t="s">
        <v>1068</v>
      </c>
      <c r="E683" s="72" t="s">
        <v>1069</v>
      </c>
      <c r="F683" s="74">
        <v>46</v>
      </c>
      <c r="G683" s="74">
        <v>192</v>
      </c>
      <c r="H683" s="74">
        <v>1.5</v>
      </c>
      <c r="I683" s="74">
        <v>1</v>
      </c>
      <c r="J683" s="74">
        <v>0.4</v>
      </c>
      <c r="K683" s="74">
        <v>0</v>
      </c>
      <c r="L683" s="74">
        <v>0</v>
      </c>
      <c r="M683" s="74">
        <v>0.1</v>
      </c>
      <c r="N683" s="74">
        <v>5</v>
      </c>
      <c r="O683" s="74">
        <v>4.9000000000000004</v>
      </c>
      <c r="P683" s="74">
        <v>0</v>
      </c>
      <c r="Q683" s="74">
        <v>0</v>
      </c>
      <c r="R683" s="74">
        <v>0</v>
      </c>
      <c r="S683" s="74">
        <v>3</v>
      </c>
      <c r="T683" s="74">
        <v>0.1</v>
      </c>
      <c r="U683" s="74">
        <v>0</v>
      </c>
      <c r="V683" s="74">
        <v>89.9</v>
      </c>
      <c r="W683" s="74">
        <v>0</v>
      </c>
      <c r="X683" s="74">
        <v>6</v>
      </c>
      <c r="Y683" s="74">
        <v>21</v>
      </c>
      <c r="Z683" s="74">
        <v>12</v>
      </c>
      <c r="AA683" s="74">
        <v>0.1</v>
      </c>
      <c r="AB683" s="74">
        <v>0.04</v>
      </c>
      <c r="AC683" s="74">
        <v>0.04</v>
      </c>
      <c r="AD683" s="74">
        <v>0.18</v>
      </c>
      <c r="AE683" s="74">
        <v>0.2</v>
      </c>
      <c r="AF683" s="74">
        <v>0.9</v>
      </c>
      <c r="AG683" s="74">
        <v>0.7</v>
      </c>
      <c r="AH683" s="74">
        <v>0.05</v>
      </c>
      <c r="AI683" s="74">
        <v>0.19</v>
      </c>
      <c r="AJ683" s="74">
        <v>0</v>
      </c>
      <c r="AK683" s="74">
        <v>1</v>
      </c>
      <c r="AL683" s="74">
        <v>0.7</v>
      </c>
      <c r="AM683" s="74">
        <v>34</v>
      </c>
      <c r="AN683" s="74">
        <v>160</v>
      </c>
      <c r="AO683" s="74">
        <v>120</v>
      </c>
      <c r="AP683" s="74">
        <v>89</v>
      </c>
      <c r="AQ683" s="74">
        <v>9</v>
      </c>
      <c r="AR683" s="74">
        <v>0.1</v>
      </c>
      <c r="AS683" s="74">
        <v>0.5</v>
      </c>
      <c r="AT683" s="72"/>
      <c r="AU683" s="72">
        <v>15</v>
      </c>
      <c r="AV683" s="72"/>
    </row>
    <row r="684" spans="1:48" ht="15.6">
      <c r="A684" s="71">
        <v>1900000063</v>
      </c>
      <c r="B684" s="72" t="s">
        <v>1097</v>
      </c>
      <c r="C684" s="72" t="s">
        <v>355</v>
      </c>
      <c r="D684" s="72" t="s">
        <v>1068</v>
      </c>
      <c r="E684" s="72" t="s">
        <v>1069</v>
      </c>
      <c r="F684" s="74">
        <v>48</v>
      </c>
      <c r="G684" s="74">
        <v>202</v>
      </c>
      <c r="H684" s="74">
        <v>1.6</v>
      </c>
      <c r="I684" s="74">
        <v>0.9</v>
      </c>
      <c r="J684" s="74">
        <v>0.4</v>
      </c>
      <c r="K684" s="74">
        <v>0</v>
      </c>
      <c r="L684" s="74">
        <v>0</v>
      </c>
      <c r="M684" s="74">
        <v>0.1</v>
      </c>
      <c r="N684" s="74">
        <v>5.0999999999999996</v>
      </c>
      <c r="O684" s="74">
        <v>4.9000000000000004</v>
      </c>
      <c r="P684" s="74">
        <v>0</v>
      </c>
      <c r="Q684" s="74">
        <v>0</v>
      </c>
      <c r="R684" s="74">
        <v>0</v>
      </c>
      <c r="S684" s="74">
        <v>3.3</v>
      </c>
      <c r="T684" s="74">
        <v>0.1</v>
      </c>
      <c r="U684" s="74">
        <v>0</v>
      </c>
      <c r="V684" s="74">
        <v>89.1</v>
      </c>
      <c r="W684" s="74">
        <v>0</v>
      </c>
      <c r="X684" s="74">
        <v>8</v>
      </c>
      <c r="Y684" s="74">
        <v>22</v>
      </c>
      <c r="Z684" s="74">
        <v>12</v>
      </c>
      <c r="AA684" s="74">
        <v>0.1</v>
      </c>
      <c r="AB684" s="74">
        <v>0.03</v>
      </c>
      <c r="AC684" s="74">
        <v>0.04</v>
      </c>
      <c r="AD684" s="74">
        <v>0.18</v>
      </c>
      <c r="AE684" s="74">
        <v>0.2</v>
      </c>
      <c r="AF684" s="74">
        <v>0.9</v>
      </c>
      <c r="AG684" s="74">
        <v>0.7</v>
      </c>
      <c r="AH684" s="74">
        <v>0.05</v>
      </c>
      <c r="AI684" s="74">
        <v>0.12</v>
      </c>
      <c r="AJ684" s="74">
        <v>0</v>
      </c>
      <c r="AK684" s="74">
        <v>1</v>
      </c>
      <c r="AL684" s="74">
        <v>0.76</v>
      </c>
      <c r="AM684" s="74">
        <v>40</v>
      </c>
      <c r="AN684" s="74">
        <v>160</v>
      </c>
      <c r="AO684" s="74">
        <v>110</v>
      </c>
      <c r="AP684" s="74">
        <v>81</v>
      </c>
      <c r="AQ684" s="74">
        <v>9</v>
      </c>
      <c r="AR684" s="74">
        <v>0.1</v>
      </c>
      <c r="AS684" s="74">
        <v>0.5</v>
      </c>
      <c r="AT684" s="72"/>
      <c r="AU684" s="72">
        <v>16</v>
      </c>
      <c r="AV684" s="72"/>
    </row>
    <row r="685" spans="1:48" ht="15.6">
      <c r="A685" s="71">
        <v>32</v>
      </c>
      <c r="B685" s="72" t="s">
        <v>1098</v>
      </c>
      <c r="C685" s="72" t="s">
        <v>355</v>
      </c>
      <c r="D685" s="72" t="s">
        <v>1064</v>
      </c>
      <c r="E685" s="72" t="s">
        <v>1086</v>
      </c>
      <c r="F685" s="74">
        <v>427</v>
      </c>
      <c r="G685" s="74">
        <v>1800</v>
      </c>
      <c r="H685" s="74">
        <v>13.5</v>
      </c>
      <c r="I685" s="74">
        <v>7.6</v>
      </c>
      <c r="J685" s="74">
        <v>3.1</v>
      </c>
      <c r="K685" s="74">
        <v>0.4</v>
      </c>
      <c r="L685" s="74">
        <v>0.4</v>
      </c>
      <c r="M685" s="74">
        <v>0.5</v>
      </c>
      <c r="N685" s="74">
        <v>45.6</v>
      </c>
      <c r="O685" s="74">
        <v>45.6</v>
      </c>
      <c r="P685" s="74">
        <v>0</v>
      </c>
      <c r="Q685" s="74">
        <v>0</v>
      </c>
      <c r="R685" s="74">
        <v>0</v>
      </c>
      <c r="S685" s="74">
        <v>30.7</v>
      </c>
      <c r="T685" s="74">
        <v>1.1000000000000001</v>
      </c>
      <c r="U685" s="74">
        <v>0</v>
      </c>
      <c r="V685" s="74">
        <v>3.2</v>
      </c>
      <c r="W685" s="74">
        <v>0</v>
      </c>
      <c r="X685" s="74">
        <v>41</v>
      </c>
      <c r="Y685" s="74">
        <v>212</v>
      </c>
      <c r="Z685" s="74">
        <v>113</v>
      </c>
      <c r="AA685" s="74">
        <v>0.1</v>
      </c>
      <c r="AB685" s="74">
        <v>0.3</v>
      </c>
      <c r="AC685" s="74">
        <v>0.26</v>
      </c>
      <c r="AD685" s="74">
        <v>1.7</v>
      </c>
      <c r="AE685" s="74">
        <v>2</v>
      </c>
      <c r="AF685" s="74">
        <v>9.1999999999999993</v>
      </c>
      <c r="AG685" s="74">
        <v>7.2</v>
      </c>
      <c r="AH685" s="74">
        <v>0.51</v>
      </c>
      <c r="AI685" s="74">
        <v>2.5</v>
      </c>
      <c r="AJ685" s="74">
        <v>6</v>
      </c>
      <c r="AK685" s="74">
        <v>43</v>
      </c>
      <c r="AL685" s="74">
        <v>7.05</v>
      </c>
      <c r="AM685" s="74">
        <v>440</v>
      </c>
      <c r="AN685" s="74">
        <v>1460</v>
      </c>
      <c r="AO685" s="74">
        <v>1150</v>
      </c>
      <c r="AP685" s="74">
        <v>880</v>
      </c>
      <c r="AQ685" s="74">
        <v>120</v>
      </c>
      <c r="AR685" s="74">
        <v>0.4</v>
      </c>
      <c r="AS685" s="74">
        <v>3.7</v>
      </c>
      <c r="AT685" s="72"/>
      <c r="AU685" s="72"/>
      <c r="AV685" s="72"/>
    </row>
    <row r="686" spans="1:48" ht="15.6">
      <c r="A686" s="71">
        <v>25</v>
      </c>
      <c r="B686" s="72" t="s">
        <v>1099</v>
      </c>
      <c r="C686" s="72" t="s">
        <v>355</v>
      </c>
      <c r="D686" s="72" t="s">
        <v>1068</v>
      </c>
      <c r="E686" s="72" t="s">
        <v>1069</v>
      </c>
      <c r="F686" s="74">
        <v>47</v>
      </c>
      <c r="G686" s="74">
        <v>199</v>
      </c>
      <c r="H686" s="74">
        <v>1.6</v>
      </c>
      <c r="I686" s="74">
        <v>0.9</v>
      </c>
      <c r="J686" s="74">
        <v>0.4</v>
      </c>
      <c r="K686" s="74">
        <v>0</v>
      </c>
      <c r="L686" s="74">
        <v>0</v>
      </c>
      <c r="M686" s="74">
        <v>0.1</v>
      </c>
      <c r="N686" s="74">
        <v>4.9000000000000004</v>
      </c>
      <c r="O686" s="74">
        <v>4.9000000000000004</v>
      </c>
      <c r="P686" s="74">
        <v>0</v>
      </c>
      <c r="Q686" s="74">
        <v>0</v>
      </c>
      <c r="R686" s="74">
        <v>0</v>
      </c>
      <c r="S686" s="74">
        <v>3.3</v>
      </c>
      <c r="T686" s="74">
        <v>0.1</v>
      </c>
      <c r="U686" s="74">
        <v>0</v>
      </c>
      <c r="V686" s="74">
        <v>89.1</v>
      </c>
      <c r="W686" s="74">
        <v>0</v>
      </c>
      <c r="X686" s="74">
        <v>8</v>
      </c>
      <c r="Y686" s="74">
        <v>22</v>
      </c>
      <c r="Z686" s="74">
        <v>12</v>
      </c>
      <c r="AA686" s="74">
        <v>0.1</v>
      </c>
      <c r="AB686" s="74">
        <v>0.03</v>
      </c>
      <c r="AC686" s="74">
        <v>0.04</v>
      </c>
      <c r="AD686" s="74">
        <v>0.18</v>
      </c>
      <c r="AE686" s="74">
        <v>0.2</v>
      </c>
      <c r="AF686" s="74">
        <v>0.9</v>
      </c>
      <c r="AG686" s="74">
        <v>0.7</v>
      </c>
      <c r="AH686" s="74">
        <v>0.05</v>
      </c>
      <c r="AI686" s="74">
        <v>0.12</v>
      </c>
      <c r="AJ686" s="74">
        <v>0</v>
      </c>
      <c r="AK686" s="74">
        <v>1</v>
      </c>
      <c r="AL686" s="74">
        <v>0.76</v>
      </c>
      <c r="AM686" s="74">
        <v>40</v>
      </c>
      <c r="AN686" s="74">
        <v>160</v>
      </c>
      <c r="AO686" s="74">
        <v>110</v>
      </c>
      <c r="AP686" s="74">
        <v>81</v>
      </c>
      <c r="AQ686" s="74">
        <v>9</v>
      </c>
      <c r="AR686" s="74">
        <v>0.1</v>
      </c>
      <c r="AS686" s="74">
        <v>0.5</v>
      </c>
      <c r="AT686" s="72"/>
      <c r="AU686" s="72">
        <v>16</v>
      </c>
      <c r="AV686" s="72"/>
    </row>
    <row r="687" spans="1:48" ht="15.6">
      <c r="A687" s="71">
        <v>538</v>
      </c>
      <c r="B687" s="72" t="s">
        <v>1100</v>
      </c>
      <c r="C687" s="72" t="s">
        <v>223</v>
      </c>
      <c r="D687" s="72" t="s">
        <v>99</v>
      </c>
      <c r="E687" s="72" t="s">
        <v>807</v>
      </c>
      <c r="F687" s="74">
        <v>115</v>
      </c>
      <c r="G687" s="74">
        <v>485</v>
      </c>
      <c r="H687" s="74">
        <v>0.3</v>
      </c>
      <c r="I687" s="74">
        <v>0</v>
      </c>
      <c r="J687" s="74">
        <v>0.1</v>
      </c>
      <c r="K687" s="74">
        <v>0.1</v>
      </c>
      <c r="L687" s="74">
        <v>0.1</v>
      </c>
      <c r="M687" s="74">
        <v>0</v>
      </c>
      <c r="N687" s="74">
        <v>16.7</v>
      </c>
      <c r="O687" s="74">
        <v>0.4</v>
      </c>
      <c r="P687" s="74">
        <v>1</v>
      </c>
      <c r="Q687" s="74">
        <v>15.3</v>
      </c>
      <c r="R687" s="74">
        <v>4.4000000000000004</v>
      </c>
      <c r="S687" s="74">
        <v>9.1</v>
      </c>
      <c r="T687" s="74">
        <v>0.4</v>
      </c>
      <c r="U687" s="74">
        <v>0</v>
      </c>
      <c r="V687" s="74">
        <v>67.2</v>
      </c>
      <c r="W687" s="74">
        <v>0</v>
      </c>
      <c r="X687" s="74">
        <v>0</v>
      </c>
      <c r="Y687" s="74">
        <v>4</v>
      </c>
      <c r="Z687" s="74">
        <v>22</v>
      </c>
      <c r="AA687" s="74">
        <v>0</v>
      </c>
      <c r="AB687" s="74">
        <v>0</v>
      </c>
      <c r="AC687" s="74">
        <v>0.13</v>
      </c>
      <c r="AD687" s="74">
        <v>7.0000000000000007E-2</v>
      </c>
      <c r="AE687" s="74">
        <v>0.5</v>
      </c>
      <c r="AF687" s="74">
        <v>1.7</v>
      </c>
      <c r="AG687" s="74">
        <v>1.2</v>
      </c>
      <c r="AH687" s="74">
        <v>0.24</v>
      </c>
      <c r="AI687" s="74">
        <v>0</v>
      </c>
      <c r="AJ687" s="74">
        <v>0</v>
      </c>
      <c r="AK687" s="74">
        <v>25</v>
      </c>
      <c r="AL687" s="74">
        <v>0.9</v>
      </c>
      <c r="AM687" s="74">
        <v>160</v>
      </c>
      <c r="AN687" s="74">
        <v>280</v>
      </c>
      <c r="AO687" s="74">
        <v>25</v>
      </c>
      <c r="AP687" s="74">
        <v>110</v>
      </c>
      <c r="AQ687" s="74">
        <v>33</v>
      </c>
      <c r="AR687" s="74">
        <v>2.2999999999999998</v>
      </c>
      <c r="AS687" s="74">
        <v>1.4</v>
      </c>
      <c r="AT687" s="72"/>
      <c r="AU687" s="72"/>
      <c r="AV687" s="72"/>
    </row>
    <row r="688" spans="1:48" ht="15.6">
      <c r="A688" s="71">
        <v>220028</v>
      </c>
      <c r="B688" s="72" t="s">
        <v>1101</v>
      </c>
      <c r="C688" s="72" t="s">
        <v>223</v>
      </c>
      <c r="D688" s="72" t="s">
        <v>99</v>
      </c>
      <c r="E688" s="72" t="s">
        <v>807</v>
      </c>
      <c r="F688" s="74">
        <v>327</v>
      </c>
      <c r="G688" s="74">
        <v>1380</v>
      </c>
      <c r="H688" s="74">
        <v>0.3</v>
      </c>
      <c r="I688" s="74">
        <v>0.1</v>
      </c>
      <c r="J688" s="74">
        <v>0.1</v>
      </c>
      <c r="K688" s="74">
        <v>0.2</v>
      </c>
      <c r="L688" s="74">
        <v>0.1</v>
      </c>
      <c r="M688" s="74">
        <v>0</v>
      </c>
      <c r="N688" s="74">
        <v>46.6</v>
      </c>
      <c r="O688" s="74">
        <v>3.6</v>
      </c>
      <c r="P688" s="74">
        <v>0</v>
      </c>
      <c r="Q688" s="74">
        <v>43</v>
      </c>
      <c r="R688" s="74">
        <v>17.399999999999999</v>
      </c>
      <c r="S688" s="74">
        <v>25.7</v>
      </c>
      <c r="T688" s="74">
        <v>0</v>
      </c>
      <c r="U688" s="74">
        <v>0</v>
      </c>
      <c r="V688" s="74">
        <v>10.6</v>
      </c>
      <c r="W688" s="74">
        <v>0</v>
      </c>
      <c r="X688" s="74">
        <v>0</v>
      </c>
      <c r="Y688" s="74">
        <v>10</v>
      </c>
      <c r="Z688" s="74">
        <v>60</v>
      </c>
      <c r="AA688" s="74">
        <v>0</v>
      </c>
      <c r="AB688" s="74"/>
      <c r="AC688" s="74">
        <v>0.34</v>
      </c>
      <c r="AD688" s="74">
        <v>0.12</v>
      </c>
      <c r="AE688" s="74">
        <v>1.25</v>
      </c>
      <c r="AF688" s="74">
        <v>4.1500000000000004</v>
      </c>
      <c r="AG688" s="74">
        <v>2.9</v>
      </c>
      <c r="AH688" s="74">
        <v>0.28999999999999998</v>
      </c>
      <c r="AI688" s="74">
        <v>0</v>
      </c>
      <c r="AJ688" s="74">
        <v>0</v>
      </c>
      <c r="AK688" s="74">
        <v>164</v>
      </c>
      <c r="AL688" s="74">
        <v>2.5299999999999998</v>
      </c>
      <c r="AM688" s="74">
        <v>10</v>
      </c>
      <c r="AN688" s="74">
        <v>900</v>
      </c>
      <c r="AO688" s="74">
        <v>24</v>
      </c>
      <c r="AP688" s="74">
        <v>370</v>
      </c>
      <c r="AQ688" s="74">
        <v>73</v>
      </c>
      <c r="AR688" s="74">
        <v>6.2</v>
      </c>
      <c r="AS688" s="74">
        <v>3.9</v>
      </c>
      <c r="AT688" s="72">
        <v>17</v>
      </c>
      <c r="AU688" s="72">
        <v>4.7</v>
      </c>
      <c r="AV688" s="72"/>
    </row>
    <row r="689" spans="1:48" ht="15.6">
      <c r="A689" s="71">
        <v>537</v>
      </c>
      <c r="B689" s="72" t="s">
        <v>1102</v>
      </c>
      <c r="C689" s="72" t="s">
        <v>223</v>
      </c>
      <c r="D689" s="72" t="s">
        <v>99</v>
      </c>
      <c r="E689" s="72" t="s">
        <v>807</v>
      </c>
      <c r="F689" s="74">
        <v>321</v>
      </c>
      <c r="G689" s="74">
        <v>1360</v>
      </c>
      <c r="H689" s="74">
        <v>0.7</v>
      </c>
      <c r="I689" s="74">
        <v>0.1</v>
      </c>
      <c r="J689" s="74">
        <v>0.1</v>
      </c>
      <c r="K689" s="74">
        <v>0.3</v>
      </c>
      <c r="L689" s="74">
        <v>0.3</v>
      </c>
      <c r="M689" s="74">
        <v>0</v>
      </c>
      <c r="N689" s="74">
        <v>47.6</v>
      </c>
      <c r="O689" s="74">
        <v>1.2</v>
      </c>
      <c r="P689" s="74">
        <v>3.1</v>
      </c>
      <c r="Q689" s="74">
        <v>43.3</v>
      </c>
      <c r="R689" s="74">
        <v>11.8</v>
      </c>
      <c r="S689" s="74">
        <v>25.2</v>
      </c>
      <c r="T689" s="74">
        <v>0</v>
      </c>
      <c r="U689" s="74">
        <v>0</v>
      </c>
      <c r="V689" s="74">
        <v>10.3</v>
      </c>
      <c r="W689" s="74">
        <v>0</v>
      </c>
      <c r="X689" s="74">
        <v>0</v>
      </c>
      <c r="Y689" s="74">
        <v>10</v>
      </c>
      <c r="Z689" s="74">
        <v>60</v>
      </c>
      <c r="AA689" s="74">
        <v>0</v>
      </c>
      <c r="AB689" s="74">
        <v>0</v>
      </c>
      <c r="AC689" s="74">
        <v>0.43</v>
      </c>
      <c r="AD689" s="74">
        <v>0.27</v>
      </c>
      <c r="AE689" s="74">
        <v>1.9</v>
      </c>
      <c r="AF689" s="74">
        <v>5.3</v>
      </c>
      <c r="AG689" s="74">
        <v>3.4</v>
      </c>
      <c r="AH689" s="74">
        <v>0.93</v>
      </c>
      <c r="AI689" s="74">
        <v>0</v>
      </c>
      <c r="AJ689" s="74">
        <v>0</v>
      </c>
      <c r="AK689" s="74">
        <v>110</v>
      </c>
      <c r="AL689" s="74">
        <v>2.4</v>
      </c>
      <c r="AM689" s="74">
        <v>12</v>
      </c>
      <c r="AN689" s="74">
        <v>940</v>
      </c>
      <c r="AO689" s="74">
        <v>74</v>
      </c>
      <c r="AP689" s="74">
        <v>360</v>
      </c>
      <c r="AQ689" s="74">
        <v>110</v>
      </c>
      <c r="AR689" s="74">
        <v>6.8</v>
      </c>
      <c r="AS689" s="74">
        <v>3.9</v>
      </c>
      <c r="AT689" s="72"/>
      <c r="AU689" s="72"/>
      <c r="AV689" s="72"/>
    </row>
    <row r="690" spans="1:48" ht="15.6">
      <c r="A690" s="71">
        <v>1900000091</v>
      </c>
      <c r="B690" s="72" t="s">
        <v>1103</v>
      </c>
      <c r="C690" s="72" t="s">
        <v>207</v>
      </c>
      <c r="D690" s="72" t="s">
        <v>208</v>
      </c>
      <c r="E690" s="72" t="s">
        <v>1104</v>
      </c>
      <c r="F690" s="74">
        <v>70</v>
      </c>
      <c r="G690" s="74">
        <v>294</v>
      </c>
      <c r="H690" s="74">
        <v>0.4</v>
      </c>
      <c r="I690" s="74">
        <v>0.1</v>
      </c>
      <c r="J690" s="74">
        <v>0.1</v>
      </c>
      <c r="K690" s="74">
        <v>0.1</v>
      </c>
      <c r="L690" s="74">
        <v>6.7000000000000004E-2</v>
      </c>
      <c r="M690" s="74">
        <v>0</v>
      </c>
      <c r="N690" s="74">
        <v>14.8</v>
      </c>
      <c r="O690" s="74">
        <v>14.3</v>
      </c>
      <c r="P690" s="74">
        <v>0</v>
      </c>
      <c r="Q690" s="74">
        <v>0</v>
      </c>
      <c r="R690" s="74">
        <v>1.3</v>
      </c>
      <c r="S690" s="74">
        <v>0.9</v>
      </c>
      <c r="T690" s="74">
        <v>0</v>
      </c>
      <c r="U690" s="74">
        <v>0</v>
      </c>
      <c r="V690" s="74">
        <v>81.5</v>
      </c>
      <c r="W690" s="74">
        <v>0.3</v>
      </c>
      <c r="X690" s="74">
        <v>0</v>
      </c>
      <c r="Y690" s="74">
        <v>0</v>
      </c>
      <c r="Z690" s="74">
        <v>0</v>
      </c>
      <c r="AA690" s="74">
        <v>0</v>
      </c>
      <c r="AB690" s="74">
        <v>7.0000000000000007E-2</v>
      </c>
      <c r="AC690" s="74">
        <v>0.03</v>
      </c>
      <c r="AD690" s="74">
        <v>0.06</v>
      </c>
      <c r="AE690" s="74">
        <v>0.55000000000000004</v>
      </c>
      <c r="AF690" s="74">
        <v>0.66</v>
      </c>
      <c r="AG690" s="74">
        <v>0.11</v>
      </c>
      <c r="AH690" s="74">
        <v>0.1</v>
      </c>
      <c r="AI690" s="74">
        <v>0</v>
      </c>
      <c r="AJ690" s="74">
        <v>58.3</v>
      </c>
      <c r="AK690" s="74">
        <v>14</v>
      </c>
      <c r="AL690" s="74">
        <v>0.4</v>
      </c>
      <c r="AM690" s="74">
        <v>1</v>
      </c>
      <c r="AN690" s="74">
        <v>170</v>
      </c>
      <c r="AO690" s="74">
        <v>5.5</v>
      </c>
      <c r="AP690" s="74">
        <v>31</v>
      </c>
      <c r="AQ690" s="74">
        <v>9.5</v>
      </c>
      <c r="AR690" s="74">
        <v>0.4</v>
      </c>
      <c r="AS690" s="74">
        <v>0.2</v>
      </c>
      <c r="AT690" s="72"/>
      <c r="AU690" s="72"/>
      <c r="AV690" s="72"/>
    </row>
    <row r="691" spans="1:48" ht="15.6">
      <c r="A691" s="71">
        <v>734</v>
      </c>
      <c r="B691" s="72" t="s">
        <v>1105</v>
      </c>
      <c r="C691" s="72" t="s">
        <v>256</v>
      </c>
      <c r="D691" s="72" t="s">
        <v>257</v>
      </c>
      <c r="E691" s="72" t="s">
        <v>1106</v>
      </c>
      <c r="F691" s="74">
        <v>352</v>
      </c>
      <c r="G691" s="74">
        <v>1470</v>
      </c>
      <c r="H691" s="74">
        <v>0</v>
      </c>
      <c r="I691" s="74">
        <v>0</v>
      </c>
      <c r="J691" s="74">
        <v>0</v>
      </c>
      <c r="K691" s="74">
        <v>0</v>
      </c>
      <c r="L691" s="74">
        <v>0</v>
      </c>
      <c r="M691" s="74">
        <v>0</v>
      </c>
      <c r="N691" s="74">
        <v>34.799999999999997</v>
      </c>
      <c r="O691" s="74">
        <v>34.799999999999997</v>
      </c>
      <c r="P691" s="74">
        <v>0</v>
      </c>
      <c r="Q691" s="74">
        <v>0</v>
      </c>
      <c r="R691" s="74">
        <v>0</v>
      </c>
      <c r="S691" s="74">
        <v>0</v>
      </c>
      <c r="T691" s="74">
        <v>0</v>
      </c>
      <c r="U691" s="74">
        <v>30.4</v>
      </c>
      <c r="V691" s="74">
        <v>34.6</v>
      </c>
      <c r="W691" s="74">
        <v>0</v>
      </c>
      <c r="X691" s="74">
        <v>0</v>
      </c>
      <c r="Y691" s="74">
        <v>0</v>
      </c>
      <c r="Z691" s="74">
        <v>0</v>
      </c>
      <c r="AA691" s="74">
        <v>0</v>
      </c>
      <c r="AB691" s="74">
        <v>0</v>
      </c>
      <c r="AC691" s="74">
        <v>0</v>
      </c>
      <c r="AD691" s="74">
        <v>0</v>
      </c>
      <c r="AE691" s="74">
        <v>0</v>
      </c>
      <c r="AF691" s="74">
        <v>0</v>
      </c>
      <c r="AG691" s="74">
        <v>0</v>
      </c>
      <c r="AH691" s="74">
        <v>0</v>
      </c>
      <c r="AI691" s="74">
        <v>0</v>
      </c>
      <c r="AJ691" s="74">
        <v>0</v>
      </c>
      <c r="AK691" s="74">
        <v>0</v>
      </c>
      <c r="AL691" s="74">
        <v>7.0000000000000007E-2</v>
      </c>
      <c r="AM691" s="74">
        <v>5</v>
      </c>
      <c r="AN691" s="74">
        <v>0</v>
      </c>
      <c r="AO691" s="74">
        <v>11</v>
      </c>
      <c r="AP691" s="74">
        <v>2</v>
      </c>
      <c r="AQ691" s="74">
        <v>0</v>
      </c>
      <c r="AR691" s="74">
        <v>0.9</v>
      </c>
      <c r="AS691" s="74">
        <v>0</v>
      </c>
      <c r="AT691" s="72"/>
      <c r="AU691" s="72"/>
      <c r="AV691" s="72"/>
    </row>
    <row r="692" spans="1:48" ht="15.6">
      <c r="A692" s="71">
        <v>733</v>
      </c>
      <c r="B692" s="72" t="s">
        <v>1107</v>
      </c>
      <c r="C692" s="72" t="s">
        <v>256</v>
      </c>
      <c r="D692" s="72" t="s">
        <v>257</v>
      </c>
      <c r="E692" s="72" t="s">
        <v>1106</v>
      </c>
      <c r="F692" s="74">
        <v>385</v>
      </c>
      <c r="G692" s="74">
        <v>1610</v>
      </c>
      <c r="H692" s="74">
        <v>0</v>
      </c>
      <c r="I692" s="74">
        <v>0</v>
      </c>
      <c r="J692" s="74">
        <v>0</v>
      </c>
      <c r="K692" s="74">
        <v>0</v>
      </c>
      <c r="L692" s="74">
        <v>0</v>
      </c>
      <c r="M692" s="74">
        <v>0</v>
      </c>
      <c r="N692" s="74">
        <v>36</v>
      </c>
      <c r="O692" s="74">
        <v>36</v>
      </c>
      <c r="P692" s="74">
        <v>0</v>
      </c>
      <c r="Q692" s="74">
        <v>0</v>
      </c>
      <c r="R692" s="74">
        <v>0</v>
      </c>
      <c r="S692" s="74">
        <v>0</v>
      </c>
      <c r="T692" s="74">
        <v>0</v>
      </c>
      <c r="U692" s="74">
        <v>34.4</v>
      </c>
      <c r="V692" s="74">
        <v>29.5</v>
      </c>
      <c r="W692" s="74">
        <v>0</v>
      </c>
      <c r="X692" s="74">
        <v>0</v>
      </c>
      <c r="Y692" s="74">
        <v>0</v>
      </c>
      <c r="Z692" s="74">
        <v>0</v>
      </c>
      <c r="AA692" s="74">
        <v>0</v>
      </c>
      <c r="AB692" s="74">
        <v>0</v>
      </c>
      <c r="AC692" s="74">
        <v>0</v>
      </c>
      <c r="AD692" s="74">
        <v>0</v>
      </c>
      <c r="AE692" s="74">
        <v>0</v>
      </c>
      <c r="AF692" s="74">
        <v>0</v>
      </c>
      <c r="AG692" s="74">
        <v>0</v>
      </c>
      <c r="AH692" s="74">
        <v>0</v>
      </c>
      <c r="AI692" s="74">
        <v>0</v>
      </c>
      <c r="AJ692" s="74">
        <v>0</v>
      </c>
      <c r="AK692" s="74">
        <v>0</v>
      </c>
      <c r="AL692" s="74">
        <v>0</v>
      </c>
      <c r="AM692" s="74">
        <v>0</v>
      </c>
      <c r="AN692" s="74">
        <v>0</v>
      </c>
      <c r="AO692" s="74">
        <v>0</v>
      </c>
      <c r="AP692" s="74">
        <v>0</v>
      </c>
      <c r="AQ692" s="74">
        <v>0</v>
      </c>
      <c r="AR692" s="74">
        <v>0</v>
      </c>
      <c r="AS692" s="74">
        <v>0</v>
      </c>
      <c r="AT692" s="72"/>
      <c r="AU692" s="72"/>
      <c r="AV692" s="72"/>
    </row>
    <row r="693" spans="1:48" ht="15.6">
      <c r="A693" s="71">
        <v>732</v>
      </c>
      <c r="B693" s="72" t="s">
        <v>1108</v>
      </c>
      <c r="C693" s="72" t="s">
        <v>256</v>
      </c>
      <c r="D693" s="72" t="s">
        <v>257</v>
      </c>
      <c r="E693" s="72" t="s">
        <v>1106</v>
      </c>
      <c r="F693" s="74">
        <v>239</v>
      </c>
      <c r="G693" s="74">
        <v>998</v>
      </c>
      <c r="H693" s="74">
        <v>0</v>
      </c>
      <c r="I693" s="74">
        <v>0</v>
      </c>
      <c r="J693" s="74">
        <v>0</v>
      </c>
      <c r="K693" s="74">
        <v>0</v>
      </c>
      <c r="L693" s="74">
        <v>0</v>
      </c>
      <c r="M693" s="74">
        <v>0</v>
      </c>
      <c r="N693" s="74">
        <v>19</v>
      </c>
      <c r="O693" s="74">
        <v>19</v>
      </c>
      <c r="P693" s="74">
        <v>0</v>
      </c>
      <c r="Q693" s="74">
        <v>0</v>
      </c>
      <c r="R693" s="74">
        <v>0</v>
      </c>
      <c r="S693" s="74">
        <v>0.1</v>
      </c>
      <c r="T693" s="74">
        <v>0</v>
      </c>
      <c r="U693" s="74">
        <v>23.2</v>
      </c>
      <c r="V693" s="74">
        <v>57.5</v>
      </c>
      <c r="W693" s="74">
        <v>0</v>
      </c>
      <c r="X693" s="74">
        <v>0</v>
      </c>
      <c r="Y693" s="74">
        <v>0</v>
      </c>
      <c r="Z693" s="74">
        <v>0</v>
      </c>
      <c r="AA693" s="74">
        <v>0</v>
      </c>
      <c r="AB693" s="74">
        <v>0</v>
      </c>
      <c r="AC693" s="74">
        <v>0</v>
      </c>
      <c r="AD693" s="74">
        <v>0</v>
      </c>
      <c r="AE693" s="74">
        <v>0</v>
      </c>
      <c r="AF693" s="74">
        <v>0</v>
      </c>
      <c r="AG693" s="74">
        <v>0</v>
      </c>
      <c r="AH693" s="74">
        <v>0</v>
      </c>
      <c r="AI693" s="74">
        <v>0</v>
      </c>
      <c r="AJ693" s="74">
        <v>0</v>
      </c>
      <c r="AK693" s="74">
        <v>0</v>
      </c>
      <c r="AL693" s="74">
        <v>0.08</v>
      </c>
      <c r="AM693" s="74">
        <v>5</v>
      </c>
      <c r="AN693" s="74">
        <v>18</v>
      </c>
      <c r="AO693" s="74">
        <v>2</v>
      </c>
      <c r="AP693" s="74">
        <v>5</v>
      </c>
      <c r="AQ693" s="74">
        <v>2</v>
      </c>
      <c r="AR693" s="74">
        <v>0.3</v>
      </c>
      <c r="AS693" s="74">
        <v>0</v>
      </c>
      <c r="AT693" s="72"/>
      <c r="AU693" s="72"/>
      <c r="AV693" s="72"/>
    </row>
    <row r="694" spans="1:48" ht="15.6">
      <c r="A694" s="71">
        <v>735</v>
      </c>
      <c r="B694" s="72" t="s">
        <v>1109</v>
      </c>
      <c r="C694" s="72" t="s">
        <v>256</v>
      </c>
      <c r="D694" s="72" t="s">
        <v>257</v>
      </c>
      <c r="E694" s="72" t="s">
        <v>1106</v>
      </c>
      <c r="F694" s="74">
        <v>294</v>
      </c>
      <c r="G694" s="74">
        <v>1230</v>
      </c>
      <c r="H694" s="74">
        <v>0</v>
      </c>
      <c r="I694" s="74">
        <v>0</v>
      </c>
      <c r="J694" s="74">
        <v>0</v>
      </c>
      <c r="K694" s="74">
        <v>0</v>
      </c>
      <c r="L694" s="74">
        <v>0</v>
      </c>
      <c r="M694" s="74">
        <v>0</v>
      </c>
      <c r="N694" s="74">
        <v>24.4</v>
      </c>
      <c r="O694" s="74">
        <v>24.4</v>
      </c>
      <c r="P694" s="74">
        <v>0</v>
      </c>
      <c r="Q694" s="74">
        <v>0</v>
      </c>
      <c r="R694" s="74">
        <v>0</v>
      </c>
      <c r="S694" s="74">
        <v>0</v>
      </c>
      <c r="T694" s="74">
        <v>0</v>
      </c>
      <c r="U694" s="74">
        <v>28</v>
      </c>
      <c r="V694" s="74">
        <v>47.5</v>
      </c>
      <c r="W694" s="74">
        <v>0</v>
      </c>
      <c r="X694" s="74">
        <v>0</v>
      </c>
      <c r="Y694" s="74">
        <v>0</v>
      </c>
      <c r="Z694" s="74">
        <v>0</v>
      </c>
      <c r="AA694" s="74">
        <v>0</v>
      </c>
      <c r="AB694" s="74">
        <v>0</v>
      </c>
      <c r="AC694" s="74">
        <v>0</v>
      </c>
      <c r="AD694" s="74">
        <v>0</v>
      </c>
      <c r="AE694" s="74">
        <v>0</v>
      </c>
      <c r="AF694" s="74">
        <v>0</v>
      </c>
      <c r="AG694" s="74">
        <v>0</v>
      </c>
      <c r="AH694" s="74">
        <v>0</v>
      </c>
      <c r="AI694" s="74">
        <v>0</v>
      </c>
      <c r="AJ694" s="74">
        <v>0</v>
      </c>
      <c r="AK694" s="74">
        <v>0</v>
      </c>
      <c r="AL694" s="74">
        <v>0</v>
      </c>
      <c r="AM694" s="74">
        <v>0</v>
      </c>
      <c r="AN694" s="74">
        <v>0</v>
      </c>
      <c r="AO694" s="74">
        <v>0</v>
      </c>
      <c r="AP694" s="74">
        <v>0</v>
      </c>
      <c r="AQ694" s="74">
        <v>0</v>
      </c>
      <c r="AR694" s="74">
        <v>0</v>
      </c>
      <c r="AS694" s="74">
        <v>0</v>
      </c>
      <c r="AT694" s="72"/>
      <c r="AU694" s="72"/>
      <c r="AV694" s="72"/>
    </row>
    <row r="695" spans="1:48" ht="15.6">
      <c r="A695" s="71">
        <v>1900000096</v>
      </c>
      <c r="B695" s="72" t="s">
        <v>1110</v>
      </c>
      <c r="C695" s="72" t="s">
        <v>207</v>
      </c>
      <c r="D695" s="72" t="s">
        <v>208</v>
      </c>
      <c r="E695" s="72" t="s">
        <v>652</v>
      </c>
      <c r="F695" s="74">
        <v>31</v>
      </c>
      <c r="G695" s="74">
        <v>132</v>
      </c>
      <c r="H695" s="74">
        <v>0.2</v>
      </c>
      <c r="I695" s="74">
        <v>0</v>
      </c>
      <c r="J695" s="74">
        <v>0</v>
      </c>
      <c r="K695" s="74">
        <v>0.1</v>
      </c>
      <c r="L695" s="74">
        <v>3.5999999999999997E-2</v>
      </c>
      <c r="M695" s="74">
        <v>0</v>
      </c>
      <c r="N695" s="74">
        <v>1.7</v>
      </c>
      <c r="O695" s="74">
        <v>1.7</v>
      </c>
      <c r="P695" s="74">
        <v>0</v>
      </c>
      <c r="Q695" s="74">
        <v>0</v>
      </c>
      <c r="R695" s="74">
        <v>2.8</v>
      </c>
      <c r="S695" s="74">
        <v>0.7</v>
      </c>
      <c r="T695" s="74">
        <v>0</v>
      </c>
      <c r="U695" s="74">
        <v>0</v>
      </c>
      <c r="V695" s="74">
        <v>88.3</v>
      </c>
      <c r="W695" s="74">
        <v>4.7</v>
      </c>
      <c r="X695" s="74">
        <v>0</v>
      </c>
      <c r="Y695" s="74">
        <v>1</v>
      </c>
      <c r="Z695" s="74">
        <v>6</v>
      </c>
      <c r="AA695" s="74">
        <v>0</v>
      </c>
      <c r="AB695" s="74">
        <v>0.22</v>
      </c>
      <c r="AC695" s="74">
        <v>0.03</v>
      </c>
      <c r="AD695" s="74">
        <v>0.02</v>
      </c>
      <c r="AE695" s="74">
        <v>0.2</v>
      </c>
      <c r="AF695" s="74">
        <v>0.25</v>
      </c>
      <c r="AG695" s="74">
        <v>0.05</v>
      </c>
      <c r="AH695" s="74">
        <v>0.04</v>
      </c>
      <c r="AI695" s="74">
        <v>0</v>
      </c>
      <c r="AJ695" s="74">
        <v>29.1</v>
      </c>
      <c r="AK695" s="74">
        <v>8</v>
      </c>
      <c r="AL695" s="74">
        <v>0.3</v>
      </c>
      <c r="AM695" s="74">
        <v>2</v>
      </c>
      <c r="AN695" s="74">
        <v>100</v>
      </c>
      <c r="AO695" s="74">
        <v>33</v>
      </c>
      <c r="AP695" s="74">
        <v>18</v>
      </c>
      <c r="AQ695" s="74">
        <v>6</v>
      </c>
      <c r="AR695" s="74">
        <v>0.6</v>
      </c>
      <c r="AS695" s="74">
        <v>0.1</v>
      </c>
      <c r="AT695" s="72">
        <v>0.4</v>
      </c>
      <c r="AU695" s="72"/>
      <c r="AV695" s="72"/>
    </row>
    <row r="696" spans="1:48" ht="15.6">
      <c r="A696" s="71">
        <v>661</v>
      </c>
      <c r="B696" s="72" t="s">
        <v>1111</v>
      </c>
      <c r="C696" s="72" t="s">
        <v>207</v>
      </c>
      <c r="D696" s="72" t="s">
        <v>208</v>
      </c>
      <c r="E696" s="72" t="s">
        <v>652</v>
      </c>
      <c r="F696" s="74">
        <v>31</v>
      </c>
      <c r="G696" s="74">
        <v>130</v>
      </c>
      <c r="H696" s="74">
        <v>0.3</v>
      </c>
      <c r="I696" s="74">
        <v>0.1</v>
      </c>
      <c r="J696" s="74">
        <v>0</v>
      </c>
      <c r="K696" s="74">
        <v>0.1</v>
      </c>
      <c r="L696" s="74">
        <v>0.1</v>
      </c>
      <c r="M696" s="74">
        <v>0</v>
      </c>
      <c r="N696" s="74">
        <v>1.9</v>
      </c>
      <c r="O696" s="74">
        <v>1.9</v>
      </c>
      <c r="P696" s="74">
        <v>0</v>
      </c>
      <c r="Q696" s="74">
        <v>0</v>
      </c>
      <c r="R696" s="74">
        <v>2.1</v>
      </c>
      <c r="S696" s="74">
        <v>0.5</v>
      </c>
      <c r="T696" s="74">
        <v>0</v>
      </c>
      <c r="U696" s="74">
        <v>0</v>
      </c>
      <c r="V696" s="74">
        <v>90.1</v>
      </c>
      <c r="W696" s="74">
        <v>4.7</v>
      </c>
      <c r="X696" s="74">
        <v>0</v>
      </c>
      <c r="Y696" s="74">
        <v>2</v>
      </c>
      <c r="Z696" s="74">
        <v>11</v>
      </c>
      <c r="AA696" s="74">
        <v>0</v>
      </c>
      <c r="AB696" s="74">
        <v>0.6</v>
      </c>
      <c r="AC696" s="74">
        <v>0.04</v>
      </c>
      <c r="AD696" s="74">
        <v>0.02</v>
      </c>
      <c r="AE696" s="74">
        <v>0.2</v>
      </c>
      <c r="AF696" s="74">
        <v>0.3</v>
      </c>
      <c r="AG696" s="74">
        <v>0.1</v>
      </c>
      <c r="AH696" s="74">
        <v>7.0000000000000007E-2</v>
      </c>
      <c r="AI696" s="74">
        <v>0</v>
      </c>
      <c r="AJ696" s="74">
        <v>55</v>
      </c>
      <c r="AK696" s="74">
        <v>9</v>
      </c>
      <c r="AL696" s="74">
        <v>0.42</v>
      </c>
      <c r="AM696" s="74">
        <v>2</v>
      </c>
      <c r="AN696" s="74">
        <v>140</v>
      </c>
      <c r="AO696" s="74">
        <v>26</v>
      </c>
      <c r="AP696" s="74">
        <v>16</v>
      </c>
      <c r="AQ696" s="74">
        <v>9</v>
      </c>
      <c r="AR696" s="74">
        <v>0.5</v>
      </c>
      <c r="AS696" s="74">
        <v>0.1</v>
      </c>
      <c r="AT696" s="72"/>
      <c r="AU696" s="72"/>
      <c r="AV696" s="72"/>
    </row>
    <row r="697" spans="1:48" ht="15.6">
      <c r="A697" s="71">
        <v>1900000008</v>
      </c>
      <c r="B697" s="72" t="s">
        <v>1112</v>
      </c>
      <c r="C697" s="72" t="s">
        <v>275</v>
      </c>
      <c r="D697" s="72" t="s">
        <v>502</v>
      </c>
      <c r="E697" s="72" t="s">
        <v>503</v>
      </c>
      <c r="F697" s="74">
        <v>220</v>
      </c>
      <c r="G697" s="74">
        <v>914</v>
      </c>
      <c r="H697" s="74">
        <v>17.2</v>
      </c>
      <c r="I697" s="74">
        <v>6</v>
      </c>
      <c r="J697" s="74">
        <v>8.1</v>
      </c>
      <c r="K697" s="74">
        <v>1.8</v>
      </c>
      <c r="L697" s="74">
        <v>0.5</v>
      </c>
      <c r="M697" s="74">
        <v>0.7</v>
      </c>
      <c r="N697" s="74">
        <v>0</v>
      </c>
      <c r="O697" s="74">
        <v>0</v>
      </c>
      <c r="P697" s="74">
        <v>0</v>
      </c>
      <c r="Q697" s="74">
        <v>0</v>
      </c>
      <c r="R697" s="74">
        <v>0</v>
      </c>
      <c r="S697" s="74">
        <v>16.3</v>
      </c>
      <c r="T697" s="74">
        <v>0.3</v>
      </c>
      <c r="U697" s="74">
        <v>0</v>
      </c>
      <c r="V697" s="74">
        <v>65.900000000000006</v>
      </c>
      <c r="W697" s="74">
        <v>0</v>
      </c>
      <c r="X697" s="74">
        <v>101</v>
      </c>
      <c r="Y697" s="74">
        <v>0</v>
      </c>
      <c r="Z697" s="74">
        <v>0</v>
      </c>
      <c r="AA697" s="74">
        <v>0.3</v>
      </c>
      <c r="AB697" s="74">
        <v>0.28000000000000003</v>
      </c>
      <c r="AC697" s="74">
        <v>0.49</v>
      </c>
      <c r="AD697" s="74">
        <v>0.49</v>
      </c>
      <c r="AE697" s="74">
        <v>5.3</v>
      </c>
      <c r="AF697" s="74">
        <v>8.6999999999999993</v>
      </c>
      <c r="AG697" s="74">
        <v>3.4</v>
      </c>
      <c r="AH697" s="74">
        <v>0.24</v>
      </c>
      <c r="AI697" s="74">
        <v>2.84</v>
      </c>
      <c r="AJ697" s="74">
        <v>4.4000000000000004</v>
      </c>
      <c r="AK697" s="74">
        <v>4</v>
      </c>
      <c r="AL697" s="74">
        <v>0.9</v>
      </c>
      <c r="AM697" s="74">
        <v>110</v>
      </c>
      <c r="AN697" s="74">
        <v>240</v>
      </c>
      <c r="AO697" s="74">
        <v>16</v>
      </c>
      <c r="AP697" s="74">
        <v>190</v>
      </c>
      <c r="AQ697" s="74">
        <v>18</v>
      </c>
      <c r="AR697" s="74">
        <v>3.4</v>
      </c>
      <c r="AS697" s="74">
        <v>3</v>
      </c>
      <c r="AT697" s="72">
        <v>10</v>
      </c>
      <c r="AU697" s="72"/>
      <c r="AV697" s="72"/>
    </row>
    <row r="698" spans="1:48" ht="15.6">
      <c r="A698" s="71">
        <v>330</v>
      </c>
      <c r="B698" s="72" t="s">
        <v>1113</v>
      </c>
      <c r="C698" s="72" t="s">
        <v>275</v>
      </c>
      <c r="D698" s="72" t="s">
        <v>502</v>
      </c>
      <c r="E698" s="72" t="s">
        <v>503</v>
      </c>
      <c r="F698" s="74">
        <v>199</v>
      </c>
      <c r="G698" s="74">
        <v>825</v>
      </c>
      <c r="H698" s="74">
        <v>15</v>
      </c>
      <c r="I698" s="74">
        <v>5.7</v>
      </c>
      <c r="J698" s="74">
        <v>6.7</v>
      </c>
      <c r="K698" s="74">
        <v>0.5</v>
      </c>
      <c r="L698" s="74">
        <v>0.5</v>
      </c>
      <c r="M698" s="74">
        <v>0.7</v>
      </c>
      <c r="N698" s="74">
        <v>0</v>
      </c>
      <c r="O698" s="74">
        <v>0</v>
      </c>
      <c r="P698" s="74">
        <v>0</v>
      </c>
      <c r="Q698" s="74">
        <v>0</v>
      </c>
      <c r="R698" s="74">
        <v>0</v>
      </c>
      <c r="S698" s="74">
        <v>15.9</v>
      </c>
      <c r="T698" s="74">
        <v>0.2</v>
      </c>
      <c r="U698" s="74">
        <v>0</v>
      </c>
      <c r="V698" s="74">
        <v>67.900000000000006</v>
      </c>
      <c r="W698" s="74">
        <v>0</v>
      </c>
      <c r="X698" s="74">
        <v>89</v>
      </c>
      <c r="Y698" s="74">
        <v>0</v>
      </c>
      <c r="Z698" s="74">
        <v>0</v>
      </c>
      <c r="AA698" s="74">
        <v>0.3</v>
      </c>
      <c r="AB698" s="74">
        <v>0.28000000000000003</v>
      </c>
      <c r="AC698" s="74">
        <v>0.1</v>
      </c>
      <c r="AD698" s="74">
        <v>0.36</v>
      </c>
      <c r="AE698" s="74">
        <v>5.8</v>
      </c>
      <c r="AF698" s="74">
        <v>9.1999999999999993</v>
      </c>
      <c r="AG698" s="74">
        <v>3.4</v>
      </c>
      <c r="AH698" s="74">
        <v>0.15</v>
      </c>
      <c r="AI698" s="74">
        <v>5</v>
      </c>
      <c r="AJ698" s="74">
        <v>3</v>
      </c>
      <c r="AK698" s="74">
        <v>6</v>
      </c>
      <c r="AL698" s="74">
        <v>1.1599999999999999</v>
      </c>
      <c r="AM698" s="74">
        <v>96</v>
      </c>
      <c r="AN698" s="74">
        <v>300</v>
      </c>
      <c r="AO698" s="74">
        <v>8</v>
      </c>
      <c r="AP698" s="74">
        <v>160</v>
      </c>
      <c r="AQ698" s="74">
        <v>19</v>
      </c>
      <c r="AR698" s="74">
        <v>3.8</v>
      </c>
      <c r="AS698" s="74">
        <v>3.3</v>
      </c>
      <c r="AT698" s="72"/>
      <c r="AU698" s="72"/>
      <c r="AV698" s="72"/>
    </row>
    <row r="699" spans="1:48" ht="15.6">
      <c r="A699" s="71">
        <v>331</v>
      </c>
      <c r="B699" s="72" t="s">
        <v>1114</v>
      </c>
      <c r="C699" s="72" t="s">
        <v>232</v>
      </c>
      <c r="D699" s="72" t="s">
        <v>233</v>
      </c>
      <c r="E699" s="72" t="s">
        <v>234</v>
      </c>
      <c r="F699" s="74">
        <v>267</v>
      </c>
      <c r="G699" s="74">
        <v>1110</v>
      </c>
      <c r="H699" s="74">
        <v>20.9</v>
      </c>
      <c r="I699" s="74">
        <v>8</v>
      </c>
      <c r="J699" s="74">
        <v>9.3000000000000007</v>
      </c>
      <c r="K699" s="74">
        <v>0.7</v>
      </c>
      <c r="L699" s="74">
        <v>0.7</v>
      </c>
      <c r="M699" s="74">
        <v>0.9</v>
      </c>
      <c r="N699" s="74">
        <v>0</v>
      </c>
      <c r="O699" s="74">
        <v>0</v>
      </c>
      <c r="P699" s="74">
        <v>0</v>
      </c>
      <c r="Q699" s="74">
        <v>0</v>
      </c>
      <c r="R699" s="74">
        <v>0</v>
      </c>
      <c r="S699" s="74">
        <v>19.8</v>
      </c>
      <c r="T699" s="74">
        <v>0.6</v>
      </c>
      <c r="U699" s="74">
        <v>0</v>
      </c>
      <c r="V699" s="74">
        <v>57.8</v>
      </c>
      <c r="W699" s="74">
        <v>0</v>
      </c>
      <c r="X699" s="74">
        <v>95</v>
      </c>
      <c r="Y699" s="74">
        <v>0</v>
      </c>
      <c r="Z699" s="74">
        <v>0</v>
      </c>
      <c r="AA699" s="74">
        <v>0</v>
      </c>
      <c r="AB699" s="74">
        <v>0.4</v>
      </c>
      <c r="AC699" s="74">
        <v>0.09</v>
      </c>
      <c r="AD699" s="74">
        <v>0.5</v>
      </c>
      <c r="AE699" s="74">
        <v>6.5</v>
      </c>
      <c r="AF699" s="74">
        <v>11</v>
      </c>
      <c r="AG699" s="74">
        <v>4.2</v>
      </c>
      <c r="AH699" s="74">
        <v>0.16</v>
      </c>
      <c r="AI699" s="74">
        <v>4.5999999999999996</v>
      </c>
      <c r="AJ699" s="74">
        <v>3</v>
      </c>
      <c r="AK699" s="74">
        <v>6</v>
      </c>
      <c r="AL699" s="74">
        <v>1.5</v>
      </c>
      <c r="AM699" s="74">
        <v>220</v>
      </c>
      <c r="AN699" s="74">
        <v>380</v>
      </c>
      <c r="AO699" s="74">
        <v>9</v>
      </c>
      <c r="AP699" s="74">
        <v>160</v>
      </c>
      <c r="AQ699" s="74">
        <v>24</v>
      </c>
      <c r="AR699" s="74">
        <v>6.2</v>
      </c>
      <c r="AS699" s="74">
        <v>3.9</v>
      </c>
      <c r="AT699" s="72"/>
      <c r="AU699" s="72"/>
      <c r="AV699" s="72"/>
    </row>
    <row r="700" spans="1:48" ht="15.6">
      <c r="A700" s="71">
        <v>845</v>
      </c>
      <c r="B700" s="72" t="s">
        <v>1115</v>
      </c>
      <c r="C700" s="72" t="s">
        <v>218</v>
      </c>
      <c r="D700" s="72" t="s">
        <v>219</v>
      </c>
      <c r="E700" s="72" t="s">
        <v>220</v>
      </c>
      <c r="F700" s="74">
        <v>82</v>
      </c>
      <c r="G700" s="74">
        <v>349</v>
      </c>
      <c r="H700" s="74">
        <v>0.2</v>
      </c>
      <c r="I700" s="74">
        <v>0</v>
      </c>
      <c r="J700" s="74">
        <v>0</v>
      </c>
      <c r="K700" s="74">
        <v>0.1</v>
      </c>
      <c r="L700" s="74">
        <v>0</v>
      </c>
      <c r="M700" s="74">
        <v>0</v>
      </c>
      <c r="N700" s="74">
        <v>0</v>
      </c>
      <c r="O700" s="74">
        <v>0</v>
      </c>
      <c r="P700" s="74">
        <v>0</v>
      </c>
      <c r="Q700" s="74">
        <v>0</v>
      </c>
      <c r="R700" s="74">
        <v>0</v>
      </c>
      <c r="S700" s="74">
        <v>20.100000000000001</v>
      </c>
      <c r="T700" s="74">
        <v>0.2</v>
      </c>
      <c r="U700" s="74">
        <v>0</v>
      </c>
      <c r="V700" s="74">
        <v>78.099999999999994</v>
      </c>
      <c r="W700" s="74">
        <v>0</v>
      </c>
      <c r="X700" s="74">
        <v>44</v>
      </c>
      <c r="Y700" s="74">
        <v>4</v>
      </c>
      <c r="Z700" s="74">
        <v>0</v>
      </c>
      <c r="AA700" s="74">
        <v>9.4</v>
      </c>
      <c r="AB700" s="74">
        <v>0.32</v>
      </c>
      <c r="AC700" s="74">
        <v>0.09</v>
      </c>
      <c r="AD700" s="74">
        <v>0.13</v>
      </c>
      <c r="AE700" s="74">
        <v>2.8</v>
      </c>
      <c r="AF700" s="74">
        <v>6.6</v>
      </c>
      <c r="AG700" s="74">
        <v>3.8</v>
      </c>
      <c r="AH700" s="74">
        <v>0.33</v>
      </c>
      <c r="AI700" s="74">
        <v>0.94</v>
      </c>
      <c r="AJ700" s="74">
        <v>0</v>
      </c>
      <c r="AK700" s="74">
        <v>10</v>
      </c>
      <c r="AL700" s="74">
        <v>1.4</v>
      </c>
      <c r="AM700" s="74">
        <v>88</v>
      </c>
      <c r="AN700" s="74">
        <v>390</v>
      </c>
      <c r="AO700" s="74">
        <v>21</v>
      </c>
      <c r="AP700" s="74">
        <v>220</v>
      </c>
      <c r="AQ700" s="74">
        <v>33</v>
      </c>
      <c r="AR700" s="74">
        <v>0.3</v>
      </c>
      <c r="AS700" s="74">
        <v>0.6</v>
      </c>
      <c r="AT700" s="72"/>
      <c r="AU700" s="72"/>
      <c r="AV700" s="72"/>
    </row>
    <row r="701" spans="1:48" ht="15.6">
      <c r="A701" s="71">
        <v>847</v>
      </c>
      <c r="B701" s="72" t="s">
        <v>1116</v>
      </c>
      <c r="C701" s="72" t="s">
        <v>218</v>
      </c>
      <c r="D701" s="72" t="s">
        <v>219</v>
      </c>
      <c r="E701" s="72" t="s">
        <v>220</v>
      </c>
      <c r="F701" s="74">
        <v>164</v>
      </c>
      <c r="G701" s="74">
        <v>689</v>
      </c>
      <c r="H701" s="74">
        <v>6.2</v>
      </c>
      <c r="I701" s="74">
        <v>0.7</v>
      </c>
      <c r="J701" s="74">
        <v>1.2</v>
      </c>
      <c r="K701" s="74">
        <v>4</v>
      </c>
      <c r="L701" s="74">
        <v>3.83</v>
      </c>
      <c r="M701" s="74">
        <v>0</v>
      </c>
      <c r="N701" s="74">
        <v>2.7</v>
      </c>
      <c r="O701" s="74">
        <v>0.1</v>
      </c>
      <c r="P701" s="74">
        <v>0</v>
      </c>
      <c r="Q701" s="74">
        <v>2.6</v>
      </c>
      <c r="R701" s="74">
        <v>0.1</v>
      </c>
      <c r="S701" s="74">
        <v>24.3</v>
      </c>
      <c r="T701" s="74">
        <v>1</v>
      </c>
      <c r="U701" s="74">
        <v>0</v>
      </c>
      <c r="V701" s="74">
        <v>64</v>
      </c>
      <c r="W701" s="74">
        <v>0</v>
      </c>
      <c r="X701" s="74">
        <v>53</v>
      </c>
      <c r="Y701" s="74">
        <v>5</v>
      </c>
      <c r="Z701" s="74">
        <v>0</v>
      </c>
      <c r="AA701" s="74">
        <v>9.8000000000000007</v>
      </c>
      <c r="AB701" s="74">
        <v>4.04</v>
      </c>
      <c r="AC701" s="74">
        <v>0.09</v>
      </c>
      <c r="AD701" s="74">
        <v>0.14000000000000001</v>
      </c>
      <c r="AE701" s="74">
        <v>3</v>
      </c>
      <c r="AF701" s="74">
        <v>7.99</v>
      </c>
      <c r="AG701" s="74">
        <v>4.5999999999999996</v>
      </c>
      <c r="AH701" s="74">
        <v>0.32</v>
      </c>
      <c r="AI701" s="74">
        <v>1</v>
      </c>
      <c r="AJ701" s="74">
        <v>0</v>
      </c>
      <c r="AK701" s="74">
        <v>10</v>
      </c>
      <c r="AL701" s="74">
        <v>2.4500000000000002</v>
      </c>
      <c r="AM701" s="74">
        <v>400</v>
      </c>
      <c r="AN701" s="74">
        <v>400</v>
      </c>
      <c r="AO701" s="74">
        <v>26</v>
      </c>
      <c r="AP701" s="74">
        <v>240</v>
      </c>
      <c r="AQ701" s="74">
        <v>39</v>
      </c>
      <c r="AR701" s="74">
        <v>0.3</v>
      </c>
      <c r="AS701" s="74">
        <v>0.7</v>
      </c>
      <c r="AT701" s="72"/>
      <c r="AU701" s="72"/>
      <c r="AV701" s="72"/>
    </row>
    <row r="702" spans="1:48" ht="15.6">
      <c r="A702" s="71">
        <v>846</v>
      </c>
      <c r="B702" s="72" t="s">
        <v>1117</v>
      </c>
      <c r="C702" s="72" t="s">
        <v>218</v>
      </c>
      <c r="D702" s="72" t="s">
        <v>219</v>
      </c>
      <c r="E702" s="72" t="s">
        <v>220</v>
      </c>
      <c r="F702" s="74">
        <v>94</v>
      </c>
      <c r="G702" s="74">
        <v>400</v>
      </c>
      <c r="H702" s="74">
        <v>0.2</v>
      </c>
      <c r="I702" s="74">
        <v>0</v>
      </c>
      <c r="J702" s="74">
        <v>0</v>
      </c>
      <c r="K702" s="74">
        <v>0.1</v>
      </c>
      <c r="L702" s="74">
        <v>0</v>
      </c>
      <c r="M702" s="74">
        <v>0</v>
      </c>
      <c r="N702" s="74">
        <v>0</v>
      </c>
      <c r="O702" s="74">
        <v>0</v>
      </c>
      <c r="P702" s="74">
        <v>0</v>
      </c>
      <c r="Q702" s="74">
        <v>0</v>
      </c>
      <c r="R702" s="74">
        <v>0</v>
      </c>
      <c r="S702" s="74">
        <v>23.1</v>
      </c>
      <c r="T702" s="74">
        <v>1</v>
      </c>
      <c r="U702" s="74">
        <v>0</v>
      </c>
      <c r="V702" s="74">
        <v>74.3</v>
      </c>
      <c r="W702" s="74">
        <v>0</v>
      </c>
      <c r="X702" s="74">
        <v>51</v>
      </c>
      <c r="Y702" s="74">
        <v>5</v>
      </c>
      <c r="Z702" s="74">
        <v>0</v>
      </c>
      <c r="AA702" s="74">
        <v>10</v>
      </c>
      <c r="AB702" s="74">
        <v>0.39</v>
      </c>
      <c r="AC702" s="74">
        <v>0.09</v>
      </c>
      <c r="AD702" s="74">
        <v>0.14000000000000001</v>
      </c>
      <c r="AE702" s="74">
        <v>3.1</v>
      </c>
      <c r="AF702" s="74">
        <v>7.4</v>
      </c>
      <c r="AG702" s="74">
        <v>4.3</v>
      </c>
      <c r="AH702" s="74">
        <v>0.32</v>
      </c>
      <c r="AI702" s="74">
        <v>1</v>
      </c>
      <c r="AJ702" s="74">
        <v>0</v>
      </c>
      <c r="AK702" s="74">
        <v>9.6999999999999993</v>
      </c>
      <c r="AL702" s="74">
        <v>2.4</v>
      </c>
      <c r="AM702" s="74">
        <v>390</v>
      </c>
      <c r="AN702" s="74">
        <v>400</v>
      </c>
      <c r="AO702" s="74">
        <v>25</v>
      </c>
      <c r="AP702" s="74">
        <v>240</v>
      </c>
      <c r="AQ702" s="74">
        <v>36</v>
      </c>
      <c r="AR702" s="74">
        <v>0.3</v>
      </c>
      <c r="AS702" s="74">
        <v>0.7</v>
      </c>
      <c r="AT702" s="72"/>
      <c r="AU702" s="72"/>
      <c r="AV702" s="72"/>
    </row>
    <row r="703" spans="1:48" ht="15.6">
      <c r="A703" s="71">
        <v>349</v>
      </c>
      <c r="B703" s="72" t="s">
        <v>1118</v>
      </c>
      <c r="C703" s="72" t="s">
        <v>275</v>
      </c>
      <c r="D703" s="72" t="s">
        <v>276</v>
      </c>
      <c r="E703" s="72" t="s">
        <v>277</v>
      </c>
      <c r="F703" s="74">
        <v>437</v>
      </c>
      <c r="G703" s="74">
        <v>1810</v>
      </c>
      <c r="H703" s="74">
        <v>39</v>
      </c>
      <c r="I703" s="74">
        <v>13.4</v>
      </c>
      <c r="J703" s="74">
        <v>15.4</v>
      </c>
      <c r="K703" s="74">
        <v>4.5</v>
      </c>
      <c r="L703" s="74">
        <v>3.9</v>
      </c>
      <c r="M703" s="74">
        <v>0.1</v>
      </c>
      <c r="N703" s="74">
        <v>0</v>
      </c>
      <c r="O703" s="74">
        <v>0</v>
      </c>
      <c r="P703" s="74">
        <v>0</v>
      </c>
      <c r="Q703" s="74">
        <v>0</v>
      </c>
      <c r="R703" s="74">
        <v>0</v>
      </c>
      <c r="S703" s="74">
        <v>21.5</v>
      </c>
      <c r="T703" s="74">
        <v>7.3</v>
      </c>
      <c r="U703" s="74">
        <v>0</v>
      </c>
      <c r="V703" s="74">
        <v>31.3</v>
      </c>
      <c r="W703" s="74">
        <v>0</v>
      </c>
      <c r="X703" s="74">
        <v>85</v>
      </c>
      <c r="Y703" s="74">
        <v>0</v>
      </c>
      <c r="Z703" s="74">
        <v>0</v>
      </c>
      <c r="AA703" s="74">
        <v>0</v>
      </c>
      <c r="AB703" s="74">
        <v>0.3</v>
      </c>
      <c r="AC703" s="74">
        <v>0.6</v>
      </c>
      <c r="AD703" s="74">
        <v>0.25</v>
      </c>
      <c r="AE703" s="74">
        <v>5</v>
      </c>
      <c r="AF703" s="74">
        <v>9.6</v>
      </c>
      <c r="AG703" s="74">
        <v>4.5999999999999996</v>
      </c>
      <c r="AH703" s="74">
        <v>0.4</v>
      </c>
      <c r="AI703" s="74">
        <v>1.8</v>
      </c>
      <c r="AJ703" s="74">
        <v>0</v>
      </c>
      <c r="AK703" s="74">
        <v>3</v>
      </c>
      <c r="AL703" s="74">
        <v>8.4</v>
      </c>
      <c r="AM703" s="74">
        <v>2910</v>
      </c>
      <c r="AN703" s="74">
        <v>380</v>
      </c>
      <c r="AO703" s="74">
        <v>30</v>
      </c>
      <c r="AP703" s="74">
        <v>200</v>
      </c>
      <c r="AQ703" s="74">
        <v>22</v>
      </c>
      <c r="AR703" s="74">
        <v>2</v>
      </c>
      <c r="AS703" s="74">
        <v>3.2</v>
      </c>
      <c r="AT703" s="72"/>
      <c r="AU703" s="72"/>
      <c r="AV703" s="72"/>
    </row>
    <row r="704" spans="1:48" ht="15.6">
      <c r="A704" s="71">
        <v>70204048</v>
      </c>
      <c r="B704" s="72" t="s">
        <v>1119</v>
      </c>
      <c r="C704" s="72" t="s">
        <v>275</v>
      </c>
      <c r="D704" s="72" t="s">
        <v>443</v>
      </c>
      <c r="E704" s="72" t="s">
        <v>444</v>
      </c>
      <c r="F704" s="74">
        <v>220</v>
      </c>
      <c r="G704" s="74">
        <v>921</v>
      </c>
      <c r="H704" s="74">
        <v>11.3</v>
      </c>
      <c r="I704" s="74">
        <v>2.8</v>
      </c>
      <c r="J704" s="74">
        <v>2.8</v>
      </c>
      <c r="K704" s="74">
        <v>2.8</v>
      </c>
      <c r="L704" s="74">
        <v>2.63</v>
      </c>
      <c r="M704" s="74">
        <v>2.8</v>
      </c>
      <c r="N704" s="74">
        <v>0.2</v>
      </c>
      <c r="O704" s="74">
        <v>0.2</v>
      </c>
      <c r="P704" s="74">
        <v>0</v>
      </c>
      <c r="Q704" s="74">
        <v>0</v>
      </c>
      <c r="R704" s="74">
        <v>0</v>
      </c>
      <c r="S704" s="74">
        <v>27.5</v>
      </c>
      <c r="T704" s="74">
        <v>1.2</v>
      </c>
      <c r="U704" s="74">
        <v>1.2</v>
      </c>
      <c r="V704" s="74">
        <v>57.5</v>
      </c>
      <c r="W704" s="74">
        <v>0</v>
      </c>
      <c r="X704" s="74">
        <v>72</v>
      </c>
      <c r="Y704" s="74">
        <v>43</v>
      </c>
      <c r="Z704" s="74">
        <v>8</v>
      </c>
      <c r="AA704" s="74">
        <v>0.5</v>
      </c>
      <c r="AB704" s="74">
        <v>2.08</v>
      </c>
      <c r="AC704" s="74">
        <v>0.45</v>
      </c>
      <c r="AD704" s="74">
        <v>0.17</v>
      </c>
      <c r="AE704" s="74">
        <v>4.9000000000000004</v>
      </c>
      <c r="AF704" s="74">
        <v>12.4</v>
      </c>
      <c r="AG704" s="74">
        <v>5.82</v>
      </c>
      <c r="AH704" s="74">
        <v>0.3</v>
      </c>
      <c r="AI704" s="74">
        <v>0.9</v>
      </c>
      <c r="AJ704" s="74">
        <v>0</v>
      </c>
      <c r="AK704" s="74">
        <v>5.0999999999999996</v>
      </c>
      <c r="AL704" s="74">
        <v>2.41</v>
      </c>
      <c r="AM704" s="74">
        <v>470</v>
      </c>
      <c r="AN704" s="74">
        <v>340</v>
      </c>
      <c r="AO704" s="74">
        <v>9.5</v>
      </c>
      <c r="AP704" s="74">
        <v>230</v>
      </c>
      <c r="AQ704" s="74">
        <v>28</v>
      </c>
      <c r="AR704" s="74">
        <v>0.8</v>
      </c>
      <c r="AS704" s="74">
        <v>2</v>
      </c>
      <c r="AT704" s="72"/>
      <c r="AU704" s="72"/>
      <c r="AV704" s="72"/>
    </row>
    <row r="705" spans="1:48" ht="15.6">
      <c r="A705" s="71">
        <v>187</v>
      </c>
      <c r="B705" s="72" t="s">
        <v>1120</v>
      </c>
      <c r="C705" s="72" t="s">
        <v>275</v>
      </c>
      <c r="D705" s="72" t="s">
        <v>443</v>
      </c>
      <c r="E705" s="72" t="s">
        <v>444</v>
      </c>
      <c r="F705" s="74">
        <v>219</v>
      </c>
      <c r="G705" s="74">
        <v>916</v>
      </c>
      <c r="H705" s="74">
        <v>11.1</v>
      </c>
      <c r="I705" s="74">
        <v>3.6</v>
      </c>
      <c r="J705" s="74">
        <v>4.8</v>
      </c>
      <c r="K705" s="74">
        <v>1.8</v>
      </c>
      <c r="L705" s="74">
        <v>1.64</v>
      </c>
      <c r="M705" s="74">
        <v>0</v>
      </c>
      <c r="N705" s="74">
        <v>0.2</v>
      </c>
      <c r="O705" s="74">
        <v>0.2</v>
      </c>
      <c r="P705" s="74">
        <v>0</v>
      </c>
      <c r="Q705" s="74">
        <v>0</v>
      </c>
      <c r="R705" s="74">
        <v>0</v>
      </c>
      <c r="S705" s="74">
        <v>27.5</v>
      </c>
      <c r="T705" s="74">
        <v>1.2</v>
      </c>
      <c r="U705" s="74">
        <v>1.2</v>
      </c>
      <c r="V705" s="74">
        <v>57.7</v>
      </c>
      <c r="W705" s="74">
        <v>0</v>
      </c>
      <c r="X705" s="74">
        <v>72</v>
      </c>
      <c r="Y705" s="74">
        <v>49</v>
      </c>
      <c r="Z705" s="74">
        <v>12</v>
      </c>
      <c r="AA705" s="74">
        <v>0.5</v>
      </c>
      <c r="AB705" s="74">
        <v>1.03</v>
      </c>
      <c r="AC705" s="74">
        <v>0.45</v>
      </c>
      <c r="AD705" s="74">
        <v>0.17</v>
      </c>
      <c r="AE705" s="74">
        <v>4.9000000000000004</v>
      </c>
      <c r="AF705" s="74">
        <v>12.4</v>
      </c>
      <c r="AG705" s="74">
        <v>5.82</v>
      </c>
      <c r="AH705" s="74">
        <v>0.3</v>
      </c>
      <c r="AI705" s="74">
        <v>0.9</v>
      </c>
      <c r="AJ705" s="74">
        <v>0</v>
      </c>
      <c r="AK705" s="74">
        <v>5.0999999999999996</v>
      </c>
      <c r="AL705" s="74">
        <v>2.44</v>
      </c>
      <c r="AM705" s="74">
        <v>480</v>
      </c>
      <c r="AN705" s="74">
        <v>340</v>
      </c>
      <c r="AO705" s="74">
        <v>9.5</v>
      </c>
      <c r="AP705" s="74">
        <v>230</v>
      </c>
      <c r="AQ705" s="74">
        <v>28</v>
      </c>
      <c r="AR705" s="74">
        <v>0.8</v>
      </c>
      <c r="AS705" s="74">
        <v>2</v>
      </c>
      <c r="AT705" s="72"/>
      <c r="AU705" s="72"/>
      <c r="AV705" s="72"/>
    </row>
    <row r="706" spans="1:48" ht="15.6">
      <c r="A706" s="71">
        <v>185</v>
      </c>
      <c r="B706" s="72" t="s">
        <v>1121</v>
      </c>
      <c r="C706" s="72" t="s">
        <v>275</v>
      </c>
      <c r="D706" s="72" t="s">
        <v>443</v>
      </c>
      <c r="E706" s="72" t="s">
        <v>444</v>
      </c>
      <c r="F706" s="74">
        <v>208</v>
      </c>
      <c r="G706" s="74">
        <v>872</v>
      </c>
      <c r="H706" s="74">
        <v>10.6</v>
      </c>
      <c r="I706" s="74">
        <v>4.2</v>
      </c>
      <c r="J706" s="74">
        <v>3.5</v>
      </c>
      <c r="K706" s="74">
        <v>1.4</v>
      </c>
      <c r="L706" s="74">
        <v>1.3</v>
      </c>
      <c r="M706" s="74">
        <v>0.1</v>
      </c>
      <c r="N706" s="74">
        <v>0</v>
      </c>
      <c r="O706" s="74">
        <v>0</v>
      </c>
      <c r="P706" s="74">
        <v>0</v>
      </c>
      <c r="Q706" s="74">
        <v>0</v>
      </c>
      <c r="R706" s="74">
        <v>0</v>
      </c>
      <c r="S706" s="74">
        <v>28.2</v>
      </c>
      <c r="T706" s="74">
        <v>1.1000000000000001</v>
      </c>
      <c r="U706" s="74">
        <v>0</v>
      </c>
      <c r="V706" s="74">
        <v>58.8</v>
      </c>
      <c r="W706" s="74">
        <v>0</v>
      </c>
      <c r="X706" s="74">
        <v>79</v>
      </c>
      <c r="Y706" s="74">
        <v>41</v>
      </c>
      <c r="Z706" s="74">
        <v>0</v>
      </c>
      <c r="AA706" s="74">
        <v>1.1000000000000001</v>
      </c>
      <c r="AB706" s="74">
        <v>1.1000000000000001</v>
      </c>
      <c r="AC706" s="74">
        <v>0.73</v>
      </c>
      <c r="AD706" s="74">
        <v>0.22</v>
      </c>
      <c r="AE706" s="74">
        <v>5.6</v>
      </c>
      <c r="AF706" s="74">
        <v>12</v>
      </c>
      <c r="AG706" s="74">
        <v>6</v>
      </c>
      <c r="AH706" s="74">
        <v>0.44</v>
      </c>
      <c r="AI706" s="74">
        <v>1</v>
      </c>
      <c r="AJ706" s="74">
        <v>0</v>
      </c>
      <c r="AK706" s="74">
        <v>5.6</v>
      </c>
      <c r="AL706" s="74">
        <v>2.4</v>
      </c>
      <c r="AM706" s="74">
        <v>450</v>
      </c>
      <c r="AN706" s="74">
        <v>490</v>
      </c>
      <c r="AO706" s="74">
        <v>9</v>
      </c>
      <c r="AP706" s="74">
        <v>280</v>
      </c>
      <c r="AQ706" s="74">
        <v>30</v>
      </c>
      <c r="AR706" s="74">
        <v>0.9</v>
      </c>
      <c r="AS706" s="74">
        <v>2</v>
      </c>
      <c r="AT706" s="72"/>
      <c r="AU706" s="72">
        <v>0.2</v>
      </c>
      <c r="AV706" s="72"/>
    </row>
    <row r="707" spans="1:48" ht="15.6">
      <c r="A707" s="71">
        <v>186</v>
      </c>
      <c r="B707" s="72" t="s">
        <v>1122</v>
      </c>
      <c r="C707" s="72" t="s">
        <v>275</v>
      </c>
      <c r="D707" s="72" t="s">
        <v>443</v>
      </c>
      <c r="E707" s="72" t="s">
        <v>444</v>
      </c>
      <c r="F707" s="74">
        <v>219</v>
      </c>
      <c r="G707" s="74">
        <v>916</v>
      </c>
      <c r="H707" s="74">
        <v>11.1</v>
      </c>
      <c r="I707" s="74">
        <v>3.5</v>
      </c>
      <c r="J707" s="74">
        <v>3.1</v>
      </c>
      <c r="K707" s="74">
        <v>3.5</v>
      </c>
      <c r="L707" s="74">
        <v>3.32</v>
      </c>
      <c r="M707" s="74">
        <v>0</v>
      </c>
      <c r="N707" s="74">
        <v>0.2</v>
      </c>
      <c r="O707" s="74">
        <v>0.2</v>
      </c>
      <c r="P707" s="74">
        <v>0</v>
      </c>
      <c r="Q707" s="74">
        <v>0</v>
      </c>
      <c r="R707" s="74">
        <v>0</v>
      </c>
      <c r="S707" s="74">
        <v>27.5</v>
      </c>
      <c r="T707" s="74">
        <v>1.2</v>
      </c>
      <c r="U707" s="74">
        <v>1.2</v>
      </c>
      <c r="V707" s="74">
        <v>57.7</v>
      </c>
      <c r="W707" s="74">
        <v>0</v>
      </c>
      <c r="X707" s="74">
        <v>72</v>
      </c>
      <c r="Y707" s="74">
        <v>49</v>
      </c>
      <c r="Z707" s="74">
        <v>12</v>
      </c>
      <c r="AA707" s="74">
        <v>0.5</v>
      </c>
      <c r="AB707" s="74">
        <v>2.41</v>
      </c>
      <c r="AC707" s="74">
        <v>0.45</v>
      </c>
      <c r="AD707" s="74">
        <v>0.17</v>
      </c>
      <c r="AE707" s="74">
        <v>4.9000000000000004</v>
      </c>
      <c r="AF707" s="74">
        <v>12.4</v>
      </c>
      <c r="AG707" s="74">
        <v>5.82</v>
      </c>
      <c r="AH707" s="74">
        <v>0.3</v>
      </c>
      <c r="AI707" s="74">
        <v>0.9</v>
      </c>
      <c r="AJ707" s="74">
        <v>0</v>
      </c>
      <c r="AK707" s="74">
        <v>5.0999999999999996</v>
      </c>
      <c r="AL707" s="74">
        <v>2.44</v>
      </c>
      <c r="AM707" s="74">
        <v>480</v>
      </c>
      <c r="AN707" s="74">
        <v>340</v>
      </c>
      <c r="AO707" s="74">
        <v>9.5</v>
      </c>
      <c r="AP707" s="74">
        <v>230</v>
      </c>
      <c r="AQ707" s="74">
        <v>28</v>
      </c>
      <c r="AR707" s="74">
        <v>0.8</v>
      </c>
      <c r="AS707" s="74">
        <v>2</v>
      </c>
      <c r="AT707" s="72"/>
      <c r="AU707" s="72"/>
      <c r="AV707" s="72"/>
    </row>
    <row r="708" spans="1:48" ht="15.6">
      <c r="A708" s="71">
        <v>180</v>
      </c>
      <c r="B708" s="72" t="s">
        <v>1123</v>
      </c>
      <c r="C708" s="72" t="s">
        <v>275</v>
      </c>
      <c r="D708" s="72" t="s">
        <v>443</v>
      </c>
      <c r="E708" s="72" t="s">
        <v>444</v>
      </c>
      <c r="F708" s="74">
        <v>210</v>
      </c>
      <c r="G708" s="74">
        <v>882</v>
      </c>
      <c r="H708" s="74">
        <v>8.8000000000000007</v>
      </c>
      <c r="I708" s="74">
        <v>3</v>
      </c>
      <c r="J708" s="74">
        <v>3</v>
      </c>
      <c r="K708" s="74">
        <v>1.4</v>
      </c>
      <c r="L708" s="74">
        <v>1.3</v>
      </c>
      <c r="M708" s="74">
        <v>0</v>
      </c>
      <c r="N708" s="74">
        <v>0</v>
      </c>
      <c r="O708" s="74">
        <v>0</v>
      </c>
      <c r="P708" s="74">
        <v>0</v>
      </c>
      <c r="Q708" s="74">
        <v>0</v>
      </c>
      <c r="R708" s="74">
        <v>0</v>
      </c>
      <c r="S708" s="74">
        <v>32.700000000000003</v>
      </c>
      <c r="T708" s="74">
        <v>0.5</v>
      </c>
      <c r="U708" s="74">
        <v>0</v>
      </c>
      <c r="V708" s="74">
        <v>56.5</v>
      </c>
      <c r="W708" s="74">
        <v>0</v>
      </c>
      <c r="X708" s="74">
        <v>86</v>
      </c>
      <c r="Y708" s="74">
        <v>31</v>
      </c>
      <c r="Z708" s="74">
        <v>0</v>
      </c>
      <c r="AA708" s="74">
        <v>0.7</v>
      </c>
      <c r="AB708" s="74">
        <v>7.0000000000000007E-2</v>
      </c>
      <c r="AC708" s="74">
        <v>0.55000000000000004</v>
      </c>
      <c r="AD708" s="74">
        <v>0.21</v>
      </c>
      <c r="AE708" s="74">
        <v>6.2</v>
      </c>
      <c r="AF708" s="74">
        <v>13</v>
      </c>
      <c r="AG708" s="74">
        <v>6.9</v>
      </c>
      <c r="AH708" s="74">
        <v>0.41</v>
      </c>
      <c r="AI708" s="74">
        <v>1.2</v>
      </c>
      <c r="AJ708" s="74">
        <v>0</v>
      </c>
      <c r="AK708" s="74">
        <v>6.6</v>
      </c>
      <c r="AL708" s="74">
        <v>2</v>
      </c>
      <c r="AM708" s="74">
        <v>190</v>
      </c>
      <c r="AN708" s="74">
        <v>430</v>
      </c>
      <c r="AO708" s="74">
        <v>10</v>
      </c>
      <c r="AP708" s="74">
        <v>290</v>
      </c>
      <c r="AQ708" s="74">
        <v>33</v>
      </c>
      <c r="AR708" s="74">
        <v>0.9</v>
      </c>
      <c r="AS708" s="74">
        <v>2.5</v>
      </c>
      <c r="AT708" s="72"/>
      <c r="AU708" s="72">
        <v>0.2</v>
      </c>
      <c r="AV708" s="72"/>
    </row>
    <row r="709" spans="1:48" ht="15.6">
      <c r="A709" s="71">
        <v>153</v>
      </c>
      <c r="B709" s="72" t="s">
        <v>1124</v>
      </c>
      <c r="C709" s="72" t="s">
        <v>275</v>
      </c>
      <c r="D709" s="72" t="s">
        <v>443</v>
      </c>
      <c r="E709" s="72" t="s">
        <v>444</v>
      </c>
      <c r="F709" s="74">
        <v>131</v>
      </c>
      <c r="G709" s="74">
        <v>551</v>
      </c>
      <c r="H709" s="74">
        <v>4.7</v>
      </c>
      <c r="I709" s="74">
        <v>1.6</v>
      </c>
      <c r="J709" s="74">
        <v>1.6</v>
      </c>
      <c r="K709" s="74">
        <v>0.8</v>
      </c>
      <c r="L709" s="74">
        <v>0.7</v>
      </c>
      <c r="M709" s="74">
        <v>0</v>
      </c>
      <c r="N709" s="74">
        <v>0</v>
      </c>
      <c r="O709" s="74">
        <v>0</v>
      </c>
      <c r="P709" s="74">
        <v>0</v>
      </c>
      <c r="Q709" s="74">
        <v>0</v>
      </c>
      <c r="R709" s="74">
        <v>0</v>
      </c>
      <c r="S709" s="74">
        <v>22.2</v>
      </c>
      <c r="T709" s="74">
        <v>0.1</v>
      </c>
      <c r="U709" s="74">
        <v>0</v>
      </c>
      <c r="V709" s="74">
        <v>72</v>
      </c>
      <c r="W709" s="74">
        <v>0</v>
      </c>
      <c r="X709" s="74">
        <v>58</v>
      </c>
      <c r="Y709" s="74">
        <v>25</v>
      </c>
      <c r="Z709" s="74">
        <v>0</v>
      </c>
      <c r="AA709" s="74">
        <v>0.6</v>
      </c>
      <c r="AB709" s="74">
        <v>0.5</v>
      </c>
      <c r="AC709" s="74">
        <v>0.7</v>
      </c>
      <c r="AD709" s="74">
        <v>0.16</v>
      </c>
      <c r="AE709" s="74">
        <v>5.3</v>
      </c>
      <c r="AF709" s="74">
        <v>10</v>
      </c>
      <c r="AG709" s="74">
        <v>4.7</v>
      </c>
      <c r="AH709" s="74">
        <v>0.44</v>
      </c>
      <c r="AI709" s="74">
        <v>1</v>
      </c>
      <c r="AJ709" s="74">
        <v>0</v>
      </c>
      <c r="AK709" s="74">
        <v>5</v>
      </c>
      <c r="AL709" s="74">
        <v>1.1000000000000001</v>
      </c>
      <c r="AM709" s="74">
        <v>53</v>
      </c>
      <c r="AN709" s="74">
        <v>400</v>
      </c>
      <c r="AO709" s="74">
        <v>7</v>
      </c>
      <c r="AP709" s="74">
        <v>220</v>
      </c>
      <c r="AQ709" s="74">
        <v>23</v>
      </c>
      <c r="AR709" s="74">
        <v>0.6</v>
      </c>
      <c r="AS709" s="74">
        <v>1.6</v>
      </c>
      <c r="AT709" s="72"/>
      <c r="AU709" s="72"/>
      <c r="AV709" s="72"/>
    </row>
    <row r="710" spans="1:48" ht="15.6">
      <c r="A710" s="71">
        <v>70204054</v>
      </c>
      <c r="B710" s="72" t="s">
        <v>1125</v>
      </c>
      <c r="C710" s="72" t="s">
        <v>275</v>
      </c>
      <c r="D710" s="72" t="s">
        <v>443</v>
      </c>
      <c r="E710" s="72" t="s">
        <v>444</v>
      </c>
      <c r="F710" s="74">
        <v>182</v>
      </c>
      <c r="G710" s="74">
        <v>763</v>
      </c>
      <c r="H710" s="74">
        <v>7.4</v>
      </c>
      <c r="I710" s="74">
        <v>2.6</v>
      </c>
      <c r="J710" s="74">
        <v>2.8</v>
      </c>
      <c r="K710" s="74">
        <v>1.1000000000000001</v>
      </c>
      <c r="L710" s="74">
        <v>1</v>
      </c>
      <c r="M710" s="74">
        <v>0.1</v>
      </c>
      <c r="N710" s="74">
        <v>0</v>
      </c>
      <c r="O710" s="74">
        <v>0</v>
      </c>
      <c r="P710" s="74">
        <v>0</v>
      </c>
      <c r="Q710" s="74">
        <v>0</v>
      </c>
      <c r="R710" s="74">
        <v>0</v>
      </c>
      <c r="S710" s="74">
        <v>28.8</v>
      </c>
      <c r="T710" s="74">
        <v>0.4</v>
      </c>
      <c r="U710" s="74">
        <v>0</v>
      </c>
      <c r="V710" s="74">
        <v>62.2</v>
      </c>
      <c r="W710" s="74">
        <v>0</v>
      </c>
      <c r="X710" s="74">
        <v>84</v>
      </c>
      <c r="Y710" s="74">
        <v>35</v>
      </c>
      <c r="Z710" s="74">
        <v>0</v>
      </c>
      <c r="AA710" s="74">
        <v>0.7</v>
      </c>
      <c r="AB710" s="74">
        <v>0.68</v>
      </c>
      <c r="AC710" s="74">
        <v>0.48</v>
      </c>
      <c r="AD710" s="74">
        <v>0.19</v>
      </c>
      <c r="AE710" s="74">
        <v>5.4</v>
      </c>
      <c r="AF710" s="74">
        <v>12</v>
      </c>
      <c r="AG710" s="74">
        <v>6.1</v>
      </c>
      <c r="AH710" s="74">
        <v>0.36</v>
      </c>
      <c r="AI710" s="74">
        <v>1.1000000000000001</v>
      </c>
      <c r="AJ710" s="74">
        <v>0</v>
      </c>
      <c r="AK710" s="74">
        <v>5.9</v>
      </c>
      <c r="AL710" s="74">
        <v>1.6</v>
      </c>
      <c r="AM710" s="74">
        <v>160</v>
      </c>
      <c r="AN710" s="74">
        <v>380</v>
      </c>
      <c r="AO710" s="74">
        <v>9</v>
      </c>
      <c r="AP710" s="74">
        <v>260</v>
      </c>
      <c r="AQ710" s="74">
        <v>29</v>
      </c>
      <c r="AR710" s="74">
        <v>0.8</v>
      </c>
      <c r="AS710" s="74">
        <v>2.2000000000000002</v>
      </c>
      <c r="AT710" s="72"/>
      <c r="AU710" s="72">
        <v>0.2</v>
      </c>
      <c r="AV710" s="72"/>
    </row>
    <row r="711" spans="1:48" ht="15.6">
      <c r="A711" s="71">
        <v>193</v>
      </c>
      <c r="B711" s="72" t="s">
        <v>1126</v>
      </c>
      <c r="C711" s="72" t="s">
        <v>275</v>
      </c>
      <c r="D711" s="72" t="s">
        <v>443</v>
      </c>
      <c r="E711" s="72" t="s">
        <v>444</v>
      </c>
      <c r="F711" s="74">
        <v>180</v>
      </c>
      <c r="G711" s="74">
        <v>756</v>
      </c>
      <c r="H711" s="74">
        <v>7.2</v>
      </c>
      <c r="I711" s="74">
        <v>2.6</v>
      </c>
      <c r="J711" s="74">
        <v>2.6</v>
      </c>
      <c r="K711" s="74">
        <v>1.1000000000000001</v>
      </c>
      <c r="L711" s="74">
        <v>1</v>
      </c>
      <c r="M711" s="74">
        <v>0.2</v>
      </c>
      <c r="N711" s="74">
        <v>0</v>
      </c>
      <c r="O711" s="74">
        <v>0</v>
      </c>
      <c r="P711" s="74">
        <v>0</v>
      </c>
      <c r="Q711" s="74">
        <v>0</v>
      </c>
      <c r="R711" s="74">
        <v>0</v>
      </c>
      <c r="S711" s="74">
        <v>28.8</v>
      </c>
      <c r="T711" s="74">
        <v>0.4</v>
      </c>
      <c r="U711" s="74">
        <v>0</v>
      </c>
      <c r="V711" s="74">
        <v>62.4</v>
      </c>
      <c r="W711" s="74">
        <v>0</v>
      </c>
      <c r="X711" s="74">
        <v>85</v>
      </c>
      <c r="Y711" s="74">
        <v>40</v>
      </c>
      <c r="Z711" s="74">
        <v>0</v>
      </c>
      <c r="AA711" s="74">
        <v>0.7</v>
      </c>
      <c r="AB711" s="74">
        <v>0.59</v>
      </c>
      <c r="AC711" s="74">
        <v>0.48</v>
      </c>
      <c r="AD711" s="74">
        <v>0.19</v>
      </c>
      <c r="AE711" s="74">
        <v>5.4</v>
      </c>
      <c r="AF711" s="74">
        <v>12</v>
      </c>
      <c r="AG711" s="74">
        <v>6.1</v>
      </c>
      <c r="AH711" s="74">
        <v>0.36</v>
      </c>
      <c r="AI711" s="74">
        <v>1.1000000000000001</v>
      </c>
      <c r="AJ711" s="74">
        <v>0</v>
      </c>
      <c r="AK711" s="74">
        <v>5.9</v>
      </c>
      <c r="AL711" s="74">
        <v>1.6</v>
      </c>
      <c r="AM711" s="74">
        <v>160</v>
      </c>
      <c r="AN711" s="74">
        <v>380</v>
      </c>
      <c r="AO711" s="74">
        <v>9</v>
      </c>
      <c r="AP711" s="74">
        <v>260</v>
      </c>
      <c r="AQ711" s="74">
        <v>29</v>
      </c>
      <c r="AR711" s="74">
        <v>0.8</v>
      </c>
      <c r="AS711" s="74">
        <v>2.2000000000000002</v>
      </c>
      <c r="AT711" s="72"/>
      <c r="AU711" s="72">
        <v>0.2</v>
      </c>
      <c r="AV711" s="72"/>
    </row>
    <row r="712" spans="1:48" ht="15.6">
      <c r="A712" s="71">
        <v>194</v>
      </c>
      <c r="B712" s="72" t="s">
        <v>1127</v>
      </c>
      <c r="C712" s="72" t="s">
        <v>275</v>
      </c>
      <c r="D712" s="72" t="s">
        <v>443</v>
      </c>
      <c r="E712" s="72" t="s">
        <v>444</v>
      </c>
      <c r="F712" s="74">
        <v>184</v>
      </c>
      <c r="G712" s="74">
        <v>771</v>
      </c>
      <c r="H712" s="74">
        <v>7.6</v>
      </c>
      <c r="I712" s="74">
        <v>2.6</v>
      </c>
      <c r="J712" s="74">
        <v>2.9</v>
      </c>
      <c r="K712" s="74">
        <v>1</v>
      </c>
      <c r="L712" s="74">
        <v>1</v>
      </c>
      <c r="M712" s="74">
        <v>0</v>
      </c>
      <c r="N712" s="74">
        <v>0</v>
      </c>
      <c r="O712" s="74">
        <v>0</v>
      </c>
      <c r="P712" s="74">
        <v>0</v>
      </c>
      <c r="Q712" s="74">
        <v>0</v>
      </c>
      <c r="R712" s="74">
        <v>0</v>
      </c>
      <c r="S712" s="74">
        <v>28.8</v>
      </c>
      <c r="T712" s="74">
        <v>0.4</v>
      </c>
      <c r="U712" s="74">
        <v>0</v>
      </c>
      <c r="V712" s="74">
        <v>62</v>
      </c>
      <c r="W712" s="74">
        <v>0</v>
      </c>
      <c r="X712" s="74">
        <v>82</v>
      </c>
      <c r="Y712" s="74">
        <v>30</v>
      </c>
      <c r="Z712" s="74">
        <v>0</v>
      </c>
      <c r="AA712" s="74">
        <v>0.7</v>
      </c>
      <c r="AB712" s="74">
        <v>0.76</v>
      </c>
      <c r="AC712" s="74">
        <v>0.48</v>
      </c>
      <c r="AD712" s="74">
        <v>0.19</v>
      </c>
      <c r="AE712" s="74">
        <v>5.4</v>
      </c>
      <c r="AF712" s="74">
        <v>12</v>
      </c>
      <c r="AG712" s="74">
        <v>6.1</v>
      </c>
      <c r="AH712" s="74">
        <v>0.36</v>
      </c>
      <c r="AI712" s="74">
        <v>1.1000000000000001</v>
      </c>
      <c r="AJ712" s="74">
        <v>0</v>
      </c>
      <c r="AK712" s="74">
        <v>5.9</v>
      </c>
      <c r="AL712" s="74">
        <v>1.6</v>
      </c>
      <c r="AM712" s="74">
        <v>170</v>
      </c>
      <c r="AN712" s="74">
        <v>380</v>
      </c>
      <c r="AO712" s="74">
        <v>9</v>
      </c>
      <c r="AP712" s="74">
        <v>260</v>
      </c>
      <c r="AQ712" s="74">
        <v>29</v>
      </c>
      <c r="AR712" s="74">
        <v>0.8</v>
      </c>
      <c r="AS712" s="74">
        <v>2.2000000000000002</v>
      </c>
      <c r="AT712" s="72"/>
      <c r="AU712" s="72">
        <v>0.2</v>
      </c>
      <c r="AV712" s="72"/>
    </row>
    <row r="713" spans="1:48" ht="15.6">
      <c r="A713" s="71">
        <v>192</v>
      </c>
      <c r="B713" s="72" t="s">
        <v>1128</v>
      </c>
      <c r="C713" s="72" t="s">
        <v>232</v>
      </c>
      <c r="D713" s="72" t="s">
        <v>233</v>
      </c>
      <c r="E713" s="72" t="s">
        <v>234</v>
      </c>
      <c r="F713" s="74">
        <v>249</v>
      </c>
      <c r="G713" s="74">
        <v>1040</v>
      </c>
      <c r="H713" s="74">
        <v>12.5</v>
      </c>
      <c r="I713" s="74">
        <v>2.7</v>
      </c>
      <c r="J713" s="74">
        <v>3.4</v>
      </c>
      <c r="K713" s="74">
        <v>5</v>
      </c>
      <c r="L713" s="74">
        <v>4.8</v>
      </c>
      <c r="M713" s="74">
        <v>0</v>
      </c>
      <c r="N713" s="74">
        <v>8.5</v>
      </c>
      <c r="O713" s="74">
        <v>0.3</v>
      </c>
      <c r="P713" s="74">
        <v>0</v>
      </c>
      <c r="Q713" s="74">
        <v>8.1999999999999993</v>
      </c>
      <c r="R713" s="74">
        <v>0.4</v>
      </c>
      <c r="S713" s="74">
        <v>25.3</v>
      </c>
      <c r="T713" s="74">
        <v>0.9</v>
      </c>
      <c r="U713" s="74">
        <v>0</v>
      </c>
      <c r="V713" s="74">
        <v>51.3</v>
      </c>
      <c r="W713" s="74">
        <v>0</v>
      </c>
      <c r="X713" s="74">
        <v>112</v>
      </c>
      <c r="Y713" s="74">
        <v>50</v>
      </c>
      <c r="Z713" s="74">
        <v>0</v>
      </c>
      <c r="AA713" s="74">
        <v>0.7</v>
      </c>
      <c r="AB713" s="74">
        <v>0.8</v>
      </c>
      <c r="AC713" s="74">
        <v>0.62</v>
      </c>
      <c r="AD713" s="74">
        <v>0.25</v>
      </c>
      <c r="AE713" s="74">
        <v>5</v>
      </c>
      <c r="AF713" s="74">
        <v>11</v>
      </c>
      <c r="AG713" s="74">
        <v>5.6</v>
      </c>
      <c r="AH713" s="74">
        <v>0.38</v>
      </c>
      <c r="AI713" s="74">
        <v>1</v>
      </c>
      <c r="AJ713" s="74">
        <v>0</v>
      </c>
      <c r="AK713" s="74">
        <v>12</v>
      </c>
      <c r="AL713" s="74">
        <v>2</v>
      </c>
      <c r="AM713" s="74">
        <v>360</v>
      </c>
      <c r="AN713" s="74">
        <v>400</v>
      </c>
      <c r="AO713" s="74">
        <v>20</v>
      </c>
      <c r="AP713" s="74">
        <v>260</v>
      </c>
      <c r="AQ713" s="74">
        <v>32</v>
      </c>
      <c r="AR713" s="74">
        <v>1.2</v>
      </c>
      <c r="AS713" s="74">
        <v>1.9</v>
      </c>
      <c r="AT713" s="72"/>
      <c r="AU713" s="72">
        <v>0.2</v>
      </c>
      <c r="AV713" s="72"/>
    </row>
    <row r="714" spans="1:48" ht="15.6">
      <c r="A714" s="71">
        <v>176</v>
      </c>
      <c r="B714" s="72" t="s">
        <v>1129</v>
      </c>
      <c r="C714" s="72" t="s">
        <v>275</v>
      </c>
      <c r="D714" s="72" t="s">
        <v>443</v>
      </c>
      <c r="E714" s="72" t="s">
        <v>444</v>
      </c>
      <c r="F714" s="74">
        <v>189</v>
      </c>
      <c r="G714" s="74">
        <v>794</v>
      </c>
      <c r="H714" s="74">
        <v>8.1</v>
      </c>
      <c r="I714" s="74">
        <v>2.8</v>
      </c>
      <c r="J714" s="74">
        <v>2.8</v>
      </c>
      <c r="K714" s="74">
        <v>1.4</v>
      </c>
      <c r="L714" s="74">
        <v>1.3</v>
      </c>
      <c r="M714" s="74">
        <v>0</v>
      </c>
      <c r="N714" s="74">
        <v>0</v>
      </c>
      <c r="O714" s="74">
        <v>0</v>
      </c>
      <c r="P714" s="74">
        <v>0</v>
      </c>
      <c r="Q714" s="74">
        <v>0</v>
      </c>
      <c r="R714" s="74">
        <v>0</v>
      </c>
      <c r="S714" s="74">
        <v>29.1</v>
      </c>
      <c r="T714" s="74">
        <v>0.4</v>
      </c>
      <c r="U714" s="74">
        <v>0</v>
      </c>
      <c r="V714" s="74">
        <v>60.9</v>
      </c>
      <c r="W714" s="74">
        <v>0</v>
      </c>
      <c r="X714" s="74">
        <v>81</v>
      </c>
      <c r="Y714" s="74">
        <v>29</v>
      </c>
      <c r="Z714" s="74">
        <v>0</v>
      </c>
      <c r="AA714" s="74">
        <v>0.8</v>
      </c>
      <c r="AB714" s="74">
        <v>0.06</v>
      </c>
      <c r="AC714" s="74">
        <v>0.77</v>
      </c>
      <c r="AD714" s="74">
        <v>0.19</v>
      </c>
      <c r="AE714" s="74">
        <v>5.5</v>
      </c>
      <c r="AF714" s="74">
        <v>12</v>
      </c>
      <c r="AG714" s="74">
        <v>6.2</v>
      </c>
      <c r="AH714" s="74">
        <v>0.42</v>
      </c>
      <c r="AI714" s="74">
        <v>0.97</v>
      </c>
      <c r="AJ714" s="74">
        <v>0</v>
      </c>
      <c r="AK714" s="74">
        <v>5.9</v>
      </c>
      <c r="AL714" s="74">
        <v>1.9</v>
      </c>
      <c r="AM714" s="74">
        <v>170</v>
      </c>
      <c r="AN714" s="74">
        <v>440</v>
      </c>
      <c r="AO714" s="74">
        <v>10</v>
      </c>
      <c r="AP714" s="74">
        <v>270</v>
      </c>
      <c r="AQ714" s="74">
        <v>32</v>
      </c>
      <c r="AR714" s="74">
        <v>0.7</v>
      </c>
      <c r="AS714" s="74">
        <v>2.2000000000000002</v>
      </c>
      <c r="AT714" s="72"/>
      <c r="AU714" s="72">
        <v>0.2</v>
      </c>
      <c r="AV714" s="72"/>
    </row>
    <row r="715" spans="1:48" ht="15.6">
      <c r="A715" s="71">
        <v>211</v>
      </c>
      <c r="B715" s="72" t="s">
        <v>1130</v>
      </c>
      <c r="C715" s="72" t="s">
        <v>275</v>
      </c>
      <c r="D715" s="72" t="s">
        <v>443</v>
      </c>
      <c r="E715" s="72" t="s">
        <v>444</v>
      </c>
      <c r="F715" s="74">
        <v>205</v>
      </c>
      <c r="G715" s="74">
        <v>856</v>
      </c>
      <c r="H715" s="74">
        <v>11.1</v>
      </c>
      <c r="I715" s="74">
        <v>3.9</v>
      </c>
      <c r="J715" s="74">
        <v>5.5</v>
      </c>
      <c r="K715" s="74">
        <v>1.4</v>
      </c>
      <c r="L715" s="74">
        <v>1.1499999999999999</v>
      </c>
      <c r="M715" s="74">
        <v>0.2</v>
      </c>
      <c r="N715" s="74">
        <v>0</v>
      </c>
      <c r="O715" s="74">
        <v>0</v>
      </c>
      <c r="P715" s="74">
        <v>0</v>
      </c>
      <c r="Q715" s="74">
        <v>0</v>
      </c>
      <c r="R715" s="74">
        <v>0</v>
      </c>
      <c r="S715" s="74">
        <v>26.2</v>
      </c>
      <c r="T715" s="74">
        <v>1.1000000000000001</v>
      </c>
      <c r="U715" s="74">
        <v>0</v>
      </c>
      <c r="V715" s="74">
        <v>59.8</v>
      </c>
      <c r="W715" s="74">
        <v>0</v>
      </c>
      <c r="X715" s="74">
        <v>76</v>
      </c>
      <c r="Y715" s="74">
        <v>23</v>
      </c>
      <c r="Z715" s="74">
        <v>16</v>
      </c>
      <c r="AA715" s="74">
        <v>0.4</v>
      </c>
      <c r="AB715" s="74">
        <v>0.61</v>
      </c>
      <c r="AC715" s="74">
        <v>0.03</v>
      </c>
      <c r="AD715" s="74">
        <v>0.14000000000000001</v>
      </c>
      <c r="AE715" s="74">
        <v>2.4</v>
      </c>
      <c r="AF715" s="74">
        <v>9.85</v>
      </c>
      <c r="AG715" s="74">
        <v>5.61</v>
      </c>
      <c r="AH715" s="74">
        <v>0.18</v>
      </c>
      <c r="AI715" s="74">
        <v>1.3</v>
      </c>
      <c r="AJ715" s="74">
        <v>0</v>
      </c>
      <c r="AK715" s="74">
        <v>14</v>
      </c>
      <c r="AL715" s="74">
        <v>2.33</v>
      </c>
      <c r="AM715" s="74">
        <v>440</v>
      </c>
      <c r="AN715" s="74">
        <v>210</v>
      </c>
      <c r="AO715" s="74">
        <v>10</v>
      </c>
      <c r="AP715" s="74">
        <v>140</v>
      </c>
      <c r="AQ715" s="74">
        <v>23</v>
      </c>
      <c r="AR715" s="74">
        <v>1.8</v>
      </c>
      <c r="AS715" s="74">
        <v>4.5</v>
      </c>
      <c r="AT715" s="72"/>
      <c r="AU715" s="72"/>
      <c r="AV715" s="72"/>
    </row>
    <row r="716" spans="1:48" ht="15.6">
      <c r="A716" s="71">
        <v>213</v>
      </c>
      <c r="B716" s="72" t="s">
        <v>1131</v>
      </c>
      <c r="C716" s="72" t="s">
        <v>275</v>
      </c>
      <c r="D716" s="72" t="s">
        <v>443</v>
      </c>
      <c r="E716" s="72" t="s">
        <v>444</v>
      </c>
      <c r="F716" s="74">
        <v>207</v>
      </c>
      <c r="G716" s="74">
        <v>867</v>
      </c>
      <c r="H716" s="74">
        <v>11.4</v>
      </c>
      <c r="I716" s="74">
        <v>3.6</v>
      </c>
      <c r="J716" s="74">
        <v>4.8</v>
      </c>
      <c r="K716" s="74">
        <v>2.2000000000000002</v>
      </c>
      <c r="L716" s="74">
        <v>2</v>
      </c>
      <c r="M716" s="74">
        <v>0.3</v>
      </c>
      <c r="N716" s="74">
        <v>0</v>
      </c>
      <c r="O716" s="74">
        <v>0</v>
      </c>
      <c r="P716" s="74">
        <v>0</v>
      </c>
      <c r="Q716" s="74">
        <v>0</v>
      </c>
      <c r="R716" s="74">
        <v>0</v>
      </c>
      <c r="S716" s="74">
        <v>26.2</v>
      </c>
      <c r="T716" s="74">
        <v>1</v>
      </c>
      <c r="U716" s="74">
        <v>0</v>
      </c>
      <c r="V716" s="74">
        <v>59.6</v>
      </c>
      <c r="W716" s="74">
        <v>0</v>
      </c>
      <c r="X716" s="74">
        <v>82</v>
      </c>
      <c r="Y716" s="74">
        <v>15</v>
      </c>
      <c r="Z716" s="74">
        <v>1</v>
      </c>
      <c r="AA716" s="74">
        <v>0.4</v>
      </c>
      <c r="AB716" s="74">
        <v>2.0699999999999998</v>
      </c>
      <c r="AC716" s="74">
        <v>0.03</v>
      </c>
      <c r="AD716" s="74">
        <v>0.14000000000000001</v>
      </c>
      <c r="AE716" s="74">
        <v>2.4</v>
      </c>
      <c r="AF716" s="74">
        <v>9.85</v>
      </c>
      <c r="AG716" s="74">
        <v>5.61</v>
      </c>
      <c r="AH716" s="74">
        <v>0.18</v>
      </c>
      <c r="AI716" s="74">
        <v>1.3</v>
      </c>
      <c r="AJ716" s="74">
        <v>0</v>
      </c>
      <c r="AK716" s="74">
        <v>14</v>
      </c>
      <c r="AL716" s="74">
        <v>2.25</v>
      </c>
      <c r="AM716" s="74">
        <v>410</v>
      </c>
      <c r="AN716" s="74">
        <v>210</v>
      </c>
      <c r="AO716" s="74">
        <v>11</v>
      </c>
      <c r="AP716" s="74">
        <v>140</v>
      </c>
      <c r="AQ716" s="74">
        <v>23</v>
      </c>
      <c r="AR716" s="74">
        <v>1.8</v>
      </c>
      <c r="AS716" s="74">
        <v>4.5</v>
      </c>
      <c r="AT716" s="72"/>
      <c r="AU716" s="72"/>
      <c r="AV716" s="72"/>
    </row>
    <row r="717" spans="1:48" ht="15.6">
      <c r="A717" s="71">
        <v>210</v>
      </c>
      <c r="B717" s="72" t="s">
        <v>1132</v>
      </c>
      <c r="C717" s="72" t="s">
        <v>275</v>
      </c>
      <c r="D717" s="72" t="s">
        <v>443</v>
      </c>
      <c r="E717" s="72" t="s">
        <v>444</v>
      </c>
      <c r="F717" s="74">
        <v>198</v>
      </c>
      <c r="G717" s="74">
        <v>830</v>
      </c>
      <c r="H717" s="74">
        <v>10.4</v>
      </c>
      <c r="I717" s="74">
        <v>4.9000000000000004</v>
      </c>
      <c r="J717" s="74">
        <v>3.1</v>
      </c>
      <c r="K717" s="74">
        <v>2</v>
      </c>
      <c r="L717" s="74">
        <v>1.69</v>
      </c>
      <c r="M717" s="74">
        <v>0.3</v>
      </c>
      <c r="N717" s="74">
        <v>0</v>
      </c>
      <c r="O717" s="74">
        <v>0</v>
      </c>
      <c r="P717" s="74">
        <v>0</v>
      </c>
      <c r="Q717" s="74">
        <v>0</v>
      </c>
      <c r="R717" s="74">
        <v>0</v>
      </c>
      <c r="S717" s="74">
        <v>26.2</v>
      </c>
      <c r="T717" s="74">
        <v>1.2</v>
      </c>
      <c r="U717" s="74">
        <v>0</v>
      </c>
      <c r="V717" s="74">
        <v>60.4</v>
      </c>
      <c r="W717" s="74">
        <v>0</v>
      </c>
      <c r="X717" s="74">
        <v>76</v>
      </c>
      <c r="Y717" s="74">
        <v>47</v>
      </c>
      <c r="Z717" s="74">
        <v>31</v>
      </c>
      <c r="AA717" s="74">
        <v>0.4</v>
      </c>
      <c r="AB717" s="74">
        <v>0.06</v>
      </c>
      <c r="AC717" s="74">
        <v>0.03</v>
      </c>
      <c r="AD717" s="74">
        <v>0.14000000000000001</v>
      </c>
      <c r="AE717" s="74">
        <v>2.4</v>
      </c>
      <c r="AF717" s="74">
        <v>9.85</v>
      </c>
      <c r="AG717" s="74">
        <v>5.61</v>
      </c>
      <c r="AH717" s="74">
        <v>0.18</v>
      </c>
      <c r="AI717" s="74">
        <v>1.3</v>
      </c>
      <c r="AJ717" s="74">
        <v>0</v>
      </c>
      <c r="AK717" s="74">
        <v>14</v>
      </c>
      <c r="AL717" s="74">
        <v>2.46</v>
      </c>
      <c r="AM717" s="74">
        <v>490</v>
      </c>
      <c r="AN717" s="74">
        <v>210</v>
      </c>
      <c r="AO717" s="74">
        <v>10</v>
      </c>
      <c r="AP717" s="74">
        <v>140</v>
      </c>
      <c r="AQ717" s="74">
        <v>23</v>
      </c>
      <c r="AR717" s="74">
        <v>1.8</v>
      </c>
      <c r="AS717" s="74">
        <v>4.5</v>
      </c>
      <c r="AT717" s="72"/>
      <c r="AU717" s="72"/>
      <c r="AV717" s="72"/>
    </row>
    <row r="718" spans="1:48" ht="15.6">
      <c r="A718" s="71">
        <v>212</v>
      </c>
      <c r="B718" s="72" t="s">
        <v>1133</v>
      </c>
      <c r="C718" s="72" t="s">
        <v>275</v>
      </c>
      <c r="D718" s="72" t="s">
        <v>443</v>
      </c>
      <c r="E718" s="72" t="s">
        <v>444</v>
      </c>
      <c r="F718" s="74">
        <v>205</v>
      </c>
      <c r="G718" s="74">
        <v>856</v>
      </c>
      <c r="H718" s="74">
        <v>11.1</v>
      </c>
      <c r="I718" s="74">
        <v>3.8</v>
      </c>
      <c r="J718" s="74">
        <v>3.2</v>
      </c>
      <c r="K718" s="74">
        <v>3.6</v>
      </c>
      <c r="L718" s="74">
        <v>3.4</v>
      </c>
      <c r="M718" s="74">
        <v>0.3</v>
      </c>
      <c r="N718" s="74">
        <v>0</v>
      </c>
      <c r="O718" s="74">
        <v>0</v>
      </c>
      <c r="P718" s="74">
        <v>0</v>
      </c>
      <c r="Q718" s="74">
        <v>0</v>
      </c>
      <c r="R718" s="74">
        <v>0</v>
      </c>
      <c r="S718" s="74">
        <v>26.2</v>
      </c>
      <c r="T718" s="74">
        <v>1.1000000000000001</v>
      </c>
      <c r="U718" s="74">
        <v>0</v>
      </c>
      <c r="V718" s="74">
        <v>59.8</v>
      </c>
      <c r="W718" s="74">
        <v>0</v>
      </c>
      <c r="X718" s="74">
        <v>76</v>
      </c>
      <c r="Y718" s="74">
        <v>23</v>
      </c>
      <c r="Z718" s="74">
        <v>16</v>
      </c>
      <c r="AA718" s="74">
        <v>0.4</v>
      </c>
      <c r="AB718" s="74">
        <v>2.44</v>
      </c>
      <c r="AC718" s="74">
        <v>0.03</v>
      </c>
      <c r="AD718" s="74">
        <v>0.14000000000000001</v>
      </c>
      <c r="AE718" s="74">
        <v>2.4</v>
      </c>
      <c r="AF718" s="74">
        <v>9.85</v>
      </c>
      <c r="AG718" s="74">
        <v>5.61</v>
      </c>
      <c r="AH718" s="74">
        <v>0.18</v>
      </c>
      <c r="AI718" s="74">
        <v>1.3</v>
      </c>
      <c r="AJ718" s="74">
        <v>0</v>
      </c>
      <c r="AK718" s="74">
        <v>14</v>
      </c>
      <c r="AL718" s="74">
        <v>2.33</v>
      </c>
      <c r="AM718" s="74">
        <v>440</v>
      </c>
      <c r="AN718" s="74">
        <v>210</v>
      </c>
      <c r="AO718" s="74">
        <v>10</v>
      </c>
      <c r="AP718" s="74">
        <v>140</v>
      </c>
      <c r="AQ718" s="74">
        <v>23</v>
      </c>
      <c r="AR718" s="74">
        <v>1.8</v>
      </c>
      <c r="AS718" s="74">
        <v>4.5</v>
      </c>
      <c r="AT718" s="72"/>
      <c r="AU718" s="72"/>
      <c r="AV718" s="72"/>
    </row>
    <row r="719" spans="1:48" ht="15.6">
      <c r="A719" s="71">
        <v>208</v>
      </c>
      <c r="B719" s="72" t="s">
        <v>1134</v>
      </c>
      <c r="C719" s="72" t="s">
        <v>275</v>
      </c>
      <c r="D719" s="72" t="s">
        <v>443</v>
      </c>
      <c r="E719" s="72" t="s">
        <v>444</v>
      </c>
      <c r="F719" s="74">
        <v>172</v>
      </c>
      <c r="G719" s="74">
        <v>722</v>
      </c>
      <c r="H719" s="74">
        <v>6.1</v>
      </c>
      <c r="I719" s="74">
        <v>2.6</v>
      </c>
      <c r="J719" s="74">
        <v>2.6</v>
      </c>
      <c r="K719" s="74">
        <v>0.4</v>
      </c>
      <c r="L719" s="74">
        <v>0.1</v>
      </c>
      <c r="M719" s="74">
        <v>0.3</v>
      </c>
      <c r="N719" s="74">
        <v>0</v>
      </c>
      <c r="O719" s="74">
        <v>0</v>
      </c>
      <c r="P719" s="74">
        <v>0</v>
      </c>
      <c r="Q719" s="74">
        <v>0</v>
      </c>
      <c r="R719" s="74">
        <v>0</v>
      </c>
      <c r="S719" s="74">
        <v>29.2</v>
      </c>
      <c r="T719" s="74">
        <v>0.7</v>
      </c>
      <c r="U719" s="74">
        <v>0</v>
      </c>
      <c r="V719" s="74">
        <v>62.4</v>
      </c>
      <c r="W719" s="74">
        <v>0</v>
      </c>
      <c r="X719" s="74">
        <v>89</v>
      </c>
      <c r="Y719" s="74">
        <v>0</v>
      </c>
      <c r="Z719" s="74">
        <v>0</v>
      </c>
      <c r="AA719" s="74">
        <v>0.4</v>
      </c>
      <c r="AB719" s="74">
        <v>0.04</v>
      </c>
      <c r="AC719" s="74">
        <v>7.0000000000000007E-2</v>
      </c>
      <c r="AD719" s="74">
        <v>0.2</v>
      </c>
      <c r="AE719" s="74">
        <v>4</v>
      </c>
      <c r="AF719" s="74">
        <v>10</v>
      </c>
      <c r="AG719" s="74">
        <v>6.2</v>
      </c>
      <c r="AH719" s="74">
        <v>0.31</v>
      </c>
      <c r="AI719" s="74">
        <v>2</v>
      </c>
      <c r="AJ719" s="74">
        <v>0</v>
      </c>
      <c r="AK719" s="74">
        <v>12</v>
      </c>
      <c r="AL719" s="74">
        <v>1.8</v>
      </c>
      <c r="AM719" s="74">
        <v>260</v>
      </c>
      <c r="AN719" s="74">
        <v>380</v>
      </c>
      <c r="AO719" s="74">
        <v>14</v>
      </c>
      <c r="AP719" s="74">
        <v>180</v>
      </c>
      <c r="AQ719" s="74">
        <v>31</v>
      </c>
      <c r="AR719" s="74">
        <v>2.1</v>
      </c>
      <c r="AS719" s="74">
        <v>5.3</v>
      </c>
      <c r="AT719" s="72"/>
      <c r="AU719" s="72"/>
      <c r="AV719" s="72"/>
    </row>
    <row r="720" spans="1:48" ht="15.6">
      <c r="A720" s="71">
        <v>195</v>
      </c>
      <c r="B720" s="72" t="s">
        <v>1135</v>
      </c>
      <c r="C720" s="72" t="s">
        <v>275</v>
      </c>
      <c r="D720" s="72" t="s">
        <v>443</v>
      </c>
      <c r="E720" s="72" t="s">
        <v>444</v>
      </c>
      <c r="F720" s="74">
        <v>114</v>
      </c>
      <c r="G720" s="74">
        <v>479</v>
      </c>
      <c r="H720" s="74">
        <v>3.3</v>
      </c>
      <c r="I720" s="74">
        <v>1.4</v>
      </c>
      <c r="J720" s="74">
        <v>1.4</v>
      </c>
      <c r="K720" s="74">
        <v>0.2</v>
      </c>
      <c r="L720" s="74">
        <v>0.1</v>
      </c>
      <c r="M720" s="74">
        <v>0.2</v>
      </c>
      <c r="N720" s="74">
        <v>0</v>
      </c>
      <c r="O720" s="74">
        <v>0</v>
      </c>
      <c r="P720" s="74">
        <v>0</v>
      </c>
      <c r="Q720" s="74">
        <v>0</v>
      </c>
      <c r="R720" s="74">
        <v>0</v>
      </c>
      <c r="S720" s="74">
        <v>21</v>
      </c>
      <c r="T720" s="74">
        <v>0.2</v>
      </c>
      <c r="U720" s="74">
        <v>0</v>
      </c>
      <c r="V720" s="74">
        <v>74.2</v>
      </c>
      <c r="W720" s="74">
        <v>0</v>
      </c>
      <c r="X720" s="74">
        <v>61</v>
      </c>
      <c r="Y720" s="74">
        <v>0</v>
      </c>
      <c r="Z720" s="74">
        <v>0</v>
      </c>
      <c r="AA720" s="74">
        <v>0.5</v>
      </c>
      <c r="AB720" s="74">
        <v>0.05</v>
      </c>
      <c r="AC720" s="74">
        <v>0.1</v>
      </c>
      <c r="AD720" s="74">
        <v>0.16</v>
      </c>
      <c r="AE720" s="74">
        <v>3.4</v>
      </c>
      <c r="AF720" s="74">
        <v>7.9</v>
      </c>
      <c r="AG720" s="74">
        <v>4.5</v>
      </c>
      <c r="AH720" s="74">
        <v>0.47</v>
      </c>
      <c r="AI720" s="74">
        <v>2</v>
      </c>
      <c r="AJ720" s="74">
        <v>0</v>
      </c>
      <c r="AK720" s="74">
        <v>16</v>
      </c>
      <c r="AL720" s="74">
        <v>1.1000000000000001</v>
      </c>
      <c r="AM720" s="74">
        <v>60</v>
      </c>
      <c r="AN720" s="74">
        <v>370</v>
      </c>
      <c r="AO720" s="74">
        <v>10</v>
      </c>
      <c r="AP720" s="74">
        <v>150</v>
      </c>
      <c r="AQ720" s="74">
        <v>23</v>
      </c>
      <c r="AR720" s="74">
        <v>1.5</v>
      </c>
      <c r="AS720" s="74">
        <v>3.6</v>
      </c>
      <c r="AT720" s="72"/>
      <c r="AU720" s="72"/>
      <c r="AV720" s="72"/>
    </row>
    <row r="721" spans="1:48" ht="15.6">
      <c r="A721" s="71">
        <v>1140</v>
      </c>
      <c r="B721" s="72" t="s">
        <v>1136</v>
      </c>
      <c r="C721" s="72" t="s">
        <v>275</v>
      </c>
      <c r="D721" s="72" t="s">
        <v>443</v>
      </c>
      <c r="E721" s="72" t="s">
        <v>444</v>
      </c>
      <c r="F721" s="74">
        <v>128</v>
      </c>
      <c r="G721" s="74">
        <v>534</v>
      </c>
      <c r="H721" s="74">
        <v>6.8</v>
      </c>
      <c r="I721" s="74">
        <v>1.5</v>
      </c>
      <c r="J721" s="74">
        <v>4.5999999999999996</v>
      </c>
      <c r="K721" s="74">
        <v>0.5</v>
      </c>
      <c r="L721" s="74">
        <v>0.432</v>
      </c>
      <c r="M721" s="74">
        <v>0.1</v>
      </c>
      <c r="N721" s="74">
        <v>2.5</v>
      </c>
      <c r="O721" s="74">
        <v>2.2000000000000002</v>
      </c>
      <c r="P721" s="74">
        <v>0.2</v>
      </c>
      <c r="Q721" s="74">
        <v>0.1</v>
      </c>
      <c r="R721" s="74">
        <v>1.1000000000000001</v>
      </c>
      <c r="S721" s="74">
        <v>11.9</v>
      </c>
      <c r="T721" s="74">
        <v>0.9</v>
      </c>
      <c r="U721" s="74">
        <v>1</v>
      </c>
      <c r="V721" s="74">
        <v>74.8</v>
      </c>
      <c r="W721" s="74">
        <v>0</v>
      </c>
      <c r="X721" s="74">
        <v>33</v>
      </c>
      <c r="Y721" s="74">
        <v>168</v>
      </c>
      <c r="Z721" s="74">
        <v>1010</v>
      </c>
      <c r="AA721" s="74">
        <v>0.3</v>
      </c>
      <c r="AB721" s="74">
        <v>1.1399999999999999</v>
      </c>
      <c r="AC721" s="74">
        <v>0.11</v>
      </c>
      <c r="AD721" s="74">
        <v>0.1</v>
      </c>
      <c r="AE721" s="74">
        <v>2.2999999999999998</v>
      </c>
      <c r="AF721" s="74">
        <v>4.7699999999999996</v>
      </c>
      <c r="AG721" s="74">
        <v>2.5</v>
      </c>
      <c r="AH721" s="74">
        <v>0.35</v>
      </c>
      <c r="AI721" s="74">
        <v>1.1000000000000001</v>
      </c>
      <c r="AJ721" s="74">
        <v>7.1</v>
      </c>
      <c r="AK721" s="74">
        <v>21</v>
      </c>
      <c r="AL721" s="74">
        <v>1.75</v>
      </c>
      <c r="AM721" s="74">
        <v>350</v>
      </c>
      <c r="AN721" s="74">
        <v>370</v>
      </c>
      <c r="AO721" s="74">
        <v>24</v>
      </c>
      <c r="AP721" s="74">
        <v>99</v>
      </c>
      <c r="AQ721" s="74">
        <v>22</v>
      </c>
      <c r="AR721" s="74">
        <v>1.3</v>
      </c>
      <c r="AS721" s="74">
        <v>2.1</v>
      </c>
      <c r="AT721" s="72"/>
      <c r="AU721" s="72"/>
      <c r="AV721" s="72"/>
    </row>
    <row r="722" spans="1:48" ht="15.6">
      <c r="A722" s="71">
        <v>230</v>
      </c>
      <c r="B722" s="72" t="s">
        <v>1137</v>
      </c>
      <c r="C722" s="72" t="s">
        <v>275</v>
      </c>
      <c r="D722" s="72" t="s">
        <v>443</v>
      </c>
      <c r="E722" s="72" t="s">
        <v>444</v>
      </c>
      <c r="F722" s="74">
        <v>225</v>
      </c>
      <c r="G722" s="74">
        <v>936</v>
      </c>
      <c r="H722" s="74">
        <v>14.4</v>
      </c>
      <c r="I722" s="74">
        <v>5.3</v>
      </c>
      <c r="J722" s="74">
        <v>7.3</v>
      </c>
      <c r="K722" s="74">
        <v>1.2</v>
      </c>
      <c r="L722" s="74">
        <v>0.88800000000000001</v>
      </c>
      <c r="M722" s="74">
        <v>0.5</v>
      </c>
      <c r="N722" s="74">
        <v>0.2</v>
      </c>
      <c r="O722" s="74">
        <v>0.1</v>
      </c>
      <c r="P722" s="74">
        <v>0</v>
      </c>
      <c r="Q722" s="74">
        <v>0.1</v>
      </c>
      <c r="R722" s="74">
        <v>0</v>
      </c>
      <c r="S722" s="74">
        <v>23</v>
      </c>
      <c r="T722" s="74">
        <v>1</v>
      </c>
      <c r="U722" s="74">
        <v>0.3</v>
      </c>
      <c r="V722" s="74">
        <v>59.7</v>
      </c>
      <c r="W722" s="74">
        <v>0</v>
      </c>
      <c r="X722" s="74">
        <v>105</v>
      </c>
      <c r="Y722" s="74">
        <v>17</v>
      </c>
      <c r="Z722" s="74">
        <v>11</v>
      </c>
      <c r="AA722" s="74">
        <v>0</v>
      </c>
      <c r="AB722" s="74">
        <v>0.68</v>
      </c>
      <c r="AC722" s="74">
        <v>0.13</v>
      </c>
      <c r="AD722" s="74">
        <v>0.2</v>
      </c>
      <c r="AE722" s="74">
        <v>5.7</v>
      </c>
      <c r="AF722" s="74">
        <v>12.7</v>
      </c>
      <c r="AG722" s="74">
        <v>4.84</v>
      </c>
      <c r="AH722" s="74">
        <v>0.22</v>
      </c>
      <c r="AI722" s="74">
        <v>1</v>
      </c>
      <c r="AJ722" s="74">
        <v>0.1</v>
      </c>
      <c r="AK722" s="74">
        <v>5.5</v>
      </c>
      <c r="AL722" s="74">
        <v>2.4</v>
      </c>
      <c r="AM722" s="74">
        <v>380</v>
      </c>
      <c r="AN722" s="74">
        <v>280</v>
      </c>
      <c r="AO722" s="74">
        <v>15</v>
      </c>
      <c r="AP722" s="74">
        <v>200</v>
      </c>
      <c r="AQ722" s="74">
        <v>21</v>
      </c>
      <c r="AR722" s="74">
        <v>1.1000000000000001</v>
      </c>
      <c r="AS722" s="74">
        <v>3.5</v>
      </c>
      <c r="AT722" s="72"/>
      <c r="AU722" s="72"/>
      <c r="AV722" s="72"/>
    </row>
    <row r="723" spans="1:48" ht="15.6">
      <c r="A723" s="71">
        <v>232</v>
      </c>
      <c r="B723" s="72" t="s">
        <v>1138</v>
      </c>
      <c r="C723" s="72" t="s">
        <v>275</v>
      </c>
      <c r="D723" s="72" t="s">
        <v>443</v>
      </c>
      <c r="E723" s="72" t="s">
        <v>444</v>
      </c>
      <c r="F723" s="74">
        <v>225</v>
      </c>
      <c r="G723" s="74">
        <v>936</v>
      </c>
      <c r="H723" s="74">
        <v>14.4</v>
      </c>
      <c r="I723" s="74">
        <v>5.2</v>
      </c>
      <c r="J723" s="74">
        <v>6.6</v>
      </c>
      <c r="K723" s="74">
        <v>1.9</v>
      </c>
      <c r="L723" s="74">
        <v>1.55</v>
      </c>
      <c r="M723" s="74">
        <v>0.5</v>
      </c>
      <c r="N723" s="74">
        <v>0.2</v>
      </c>
      <c r="O723" s="74">
        <v>0.1</v>
      </c>
      <c r="P723" s="74">
        <v>0</v>
      </c>
      <c r="Q723" s="74">
        <v>0.1</v>
      </c>
      <c r="R723" s="74">
        <v>0</v>
      </c>
      <c r="S723" s="74">
        <v>23</v>
      </c>
      <c r="T723" s="74">
        <v>1</v>
      </c>
      <c r="U723" s="74">
        <v>0.3</v>
      </c>
      <c r="V723" s="74">
        <v>59.7</v>
      </c>
      <c r="W723" s="74">
        <v>0</v>
      </c>
      <c r="X723" s="74">
        <v>105</v>
      </c>
      <c r="Y723" s="74">
        <v>17</v>
      </c>
      <c r="Z723" s="74">
        <v>11</v>
      </c>
      <c r="AA723" s="74">
        <v>0</v>
      </c>
      <c r="AB723" s="74">
        <v>1.22</v>
      </c>
      <c r="AC723" s="74">
        <v>0.13</v>
      </c>
      <c r="AD723" s="74">
        <v>0.2</v>
      </c>
      <c r="AE723" s="74">
        <v>5.7</v>
      </c>
      <c r="AF723" s="74">
        <v>12.7</v>
      </c>
      <c r="AG723" s="74">
        <v>4.84</v>
      </c>
      <c r="AH723" s="74">
        <v>0.22</v>
      </c>
      <c r="AI723" s="74">
        <v>1</v>
      </c>
      <c r="AJ723" s="74">
        <v>0.1</v>
      </c>
      <c r="AK723" s="74">
        <v>5.5</v>
      </c>
      <c r="AL723" s="74">
        <v>2.4</v>
      </c>
      <c r="AM723" s="74">
        <v>380</v>
      </c>
      <c r="AN723" s="74">
        <v>280</v>
      </c>
      <c r="AO723" s="74">
        <v>15</v>
      </c>
      <c r="AP723" s="74">
        <v>200</v>
      </c>
      <c r="AQ723" s="74">
        <v>21</v>
      </c>
      <c r="AR723" s="74">
        <v>1.1000000000000001</v>
      </c>
      <c r="AS723" s="74">
        <v>3.5</v>
      </c>
      <c r="AT723" s="72"/>
      <c r="AU723" s="72"/>
      <c r="AV723" s="72"/>
    </row>
    <row r="724" spans="1:48" ht="15.6">
      <c r="A724" s="71">
        <v>231</v>
      </c>
      <c r="B724" s="72" t="s">
        <v>1139</v>
      </c>
      <c r="C724" s="72" t="s">
        <v>275</v>
      </c>
      <c r="D724" s="72" t="s">
        <v>443</v>
      </c>
      <c r="E724" s="72" t="s">
        <v>444</v>
      </c>
      <c r="F724" s="74">
        <v>225</v>
      </c>
      <c r="G724" s="74">
        <v>936</v>
      </c>
      <c r="H724" s="74">
        <v>14.4</v>
      </c>
      <c r="I724" s="74">
        <v>5.2</v>
      </c>
      <c r="J724" s="74">
        <v>5.3</v>
      </c>
      <c r="K724" s="74">
        <v>3.2</v>
      </c>
      <c r="L724" s="74">
        <v>2.88</v>
      </c>
      <c r="M724" s="74">
        <v>0.5</v>
      </c>
      <c r="N724" s="74">
        <v>0.2</v>
      </c>
      <c r="O724" s="74">
        <v>0.1</v>
      </c>
      <c r="P724" s="74">
        <v>0</v>
      </c>
      <c r="Q724" s="74">
        <v>0.1</v>
      </c>
      <c r="R724" s="74">
        <v>0</v>
      </c>
      <c r="S724" s="74">
        <v>23</v>
      </c>
      <c r="T724" s="74">
        <v>1</v>
      </c>
      <c r="U724" s="74">
        <v>0.3</v>
      </c>
      <c r="V724" s="74">
        <v>59.7</v>
      </c>
      <c r="W724" s="74">
        <v>0</v>
      </c>
      <c r="X724" s="74">
        <v>105</v>
      </c>
      <c r="Y724" s="74">
        <v>17</v>
      </c>
      <c r="Z724" s="74">
        <v>11</v>
      </c>
      <c r="AA724" s="74">
        <v>0</v>
      </c>
      <c r="AB724" s="74">
        <v>2.2999999999999998</v>
      </c>
      <c r="AC724" s="74">
        <v>0.13</v>
      </c>
      <c r="AD724" s="74">
        <v>0.2</v>
      </c>
      <c r="AE724" s="74">
        <v>5.7</v>
      </c>
      <c r="AF724" s="74">
        <v>12.7</v>
      </c>
      <c r="AG724" s="74">
        <v>4.84</v>
      </c>
      <c r="AH724" s="74">
        <v>0.22</v>
      </c>
      <c r="AI724" s="74">
        <v>1</v>
      </c>
      <c r="AJ724" s="74">
        <v>0.1</v>
      </c>
      <c r="AK724" s="74">
        <v>5.5</v>
      </c>
      <c r="AL724" s="74">
        <v>2.4</v>
      </c>
      <c r="AM724" s="74">
        <v>380</v>
      </c>
      <c r="AN724" s="74">
        <v>280</v>
      </c>
      <c r="AO724" s="74">
        <v>15</v>
      </c>
      <c r="AP724" s="74">
        <v>200</v>
      </c>
      <c r="AQ724" s="74">
        <v>21</v>
      </c>
      <c r="AR724" s="74">
        <v>1.1000000000000001</v>
      </c>
      <c r="AS724" s="74">
        <v>3.5</v>
      </c>
      <c r="AT724" s="72"/>
      <c r="AU724" s="72"/>
      <c r="AV724" s="72"/>
    </row>
    <row r="725" spans="1:48" ht="15.6">
      <c r="A725" s="71">
        <v>233</v>
      </c>
      <c r="B725" s="72" t="s">
        <v>1140</v>
      </c>
      <c r="C725" s="72" t="s">
        <v>275</v>
      </c>
      <c r="D725" s="72" t="s">
        <v>443</v>
      </c>
      <c r="E725" s="72" t="s">
        <v>444</v>
      </c>
      <c r="F725" s="74">
        <v>151</v>
      </c>
      <c r="G725" s="74">
        <v>634</v>
      </c>
      <c r="H725" s="74">
        <v>5.6</v>
      </c>
      <c r="I725" s="74">
        <v>2.2999999999999998</v>
      </c>
      <c r="J725" s="74">
        <v>2.6</v>
      </c>
      <c r="K725" s="74">
        <v>0.2</v>
      </c>
      <c r="L725" s="74">
        <v>0.1</v>
      </c>
      <c r="M725" s="74">
        <v>0.5</v>
      </c>
      <c r="N725" s="74">
        <v>0</v>
      </c>
      <c r="O725" s="74">
        <v>0</v>
      </c>
      <c r="P725" s="74">
        <v>0</v>
      </c>
      <c r="Q725" s="74">
        <v>0</v>
      </c>
      <c r="R725" s="74">
        <v>0</v>
      </c>
      <c r="S725" s="74">
        <v>25.1</v>
      </c>
      <c r="T725" s="74">
        <v>0.4</v>
      </c>
      <c r="U725" s="74">
        <v>0</v>
      </c>
      <c r="V725" s="74">
        <v>67.599999999999994</v>
      </c>
      <c r="W725" s="74">
        <v>0</v>
      </c>
      <c r="X725" s="74">
        <v>121</v>
      </c>
      <c r="Y725" s="74">
        <v>0</v>
      </c>
      <c r="Z725" s="74">
        <v>0</v>
      </c>
      <c r="AA725" s="74">
        <v>0</v>
      </c>
      <c r="AB725" s="74">
        <v>0.11</v>
      </c>
      <c r="AC725" s="74">
        <v>0.13</v>
      </c>
      <c r="AD725" s="74">
        <v>0.24</v>
      </c>
      <c r="AE725" s="74">
        <v>7</v>
      </c>
      <c r="AF725" s="74">
        <v>12</v>
      </c>
      <c r="AG725" s="74">
        <v>5.4</v>
      </c>
      <c r="AH725" s="74">
        <v>0.2</v>
      </c>
      <c r="AI725" s="74">
        <v>1.1000000000000001</v>
      </c>
      <c r="AJ725" s="74">
        <v>0</v>
      </c>
      <c r="AK725" s="74">
        <v>6.4</v>
      </c>
      <c r="AL725" s="74">
        <v>1.71</v>
      </c>
      <c r="AM725" s="74">
        <v>180</v>
      </c>
      <c r="AN725" s="74">
        <v>330</v>
      </c>
      <c r="AO725" s="74">
        <v>17</v>
      </c>
      <c r="AP725" s="74">
        <v>220</v>
      </c>
      <c r="AQ725" s="74">
        <v>23</v>
      </c>
      <c r="AR725" s="74">
        <v>1.2</v>
      </c>
      <c r="AS725" s="74">
        <v>4</v>
      </c>
      <c r="AT725" s="72"/>
      <c r="AU725" s="72">
        <v>2</v>
      </c>
      <c r="AV725" s="72"/>
    </row>
    <row r="726" spans="1:48" ht="15.6">
      <c r="A726" s="71">
        <v>222</v>
      </c>
      <c r="B726" s="72" t="s">
        <v>1141</v>
      </c>
      <c r="C726" s="72" t="s">
        <v>275</v>
      </c>
      <c r="D726" s="72" t="s">
        <v>443</v>
      </c>
      <c r="E726" s="72" t="s">
        <v>444</v>
      </c>
      <c r="F726" s="74">
        <v>148</v>
      </c>
      <c r="G726" s="74">
        <v>620</v>
      </c>
      <c r="H726" s="74">
        <v>7.6</v>
      </c>
      <c r="I726" s="74">
        <v>3.2</v>
      </c>
      <c r="J726" s="74">
        <v>3.6</v>
      </c>
      <c r="K726" s="74">
        <v>0.3</v>
      </c>
      <c r="L726" s="74">
        <v>0.1</v>
      </c>
      <c r="M726" s="74">
        <v>0.4</v>
      </c>
      <c r="N726" s="74">
        <v>0</v>
      </c>
      <c r="O726" s="74">
        <v>0</v>
      </c>
      <c r="P726" s="74">
        <v>0</v>
      </c>
      <c r="Q726" s="74">
        <v>0</v>
      </c>
      <c r="R726" s="74">
        <v>0</v>
      </c>
      <c r="S726" s="74">
        <v>19.899999999999999</v>
      </c>
      <c r="T726" s="74">
        <v>0.1</v>
      </c>
      <c r="U726" s="74">
        <v>0</v>
      </c>
      <c r="V726" s="74">
        <v>71.2</v>
      </c>
      <c r="W726" s="74">
        <v>0</v>
      </c>
      <c r="X726" s="74">
        <v>91</v>
      </c>
      <c r="Y726" s="74">
        <v>0</v>
      </c>
      <c r="Z726" s="74">
        <v>0</v>
      </c>
      <c r="AA726" s="74">
        <v>0</v>
      </c>
      <c r="AB726" s="74">
        <v>0.17</v>
      </c>
      <c r="AC726" s="74">
        <v>0.22</v>
      </c>
      <c r="AD726" s="74">
        <v>0.21</v>
      </c>
      <c r="AE726" s="74">
        <v>6.6</v>
      </c>
      <c r="AF726" s="74">
        <v>11</v>
      </c>
      <c r="AG726" s="74">
        <v>4.2</v>
      </c>
      <c r="AH726" s="74">
        <v>0.34</v>
      </c>
      <c r="AI726" s="74">
        <v>1.2</v>
      </c>
      <c r="AJ726" s="74">
        <v>0</v>
      </c>
      <c r="AK726" s="74">
        <v>5.7</v>
      </c>
      <c r="AL726" s="74">
        <v>1.3</v>
      </c>
      <c r="AM726" s="74">
        <v>24</v>
      </c>
      <c r="AN726" s="74">
        <v>350</v>
      </c>
      <c r="AO726" s="74">
        <v>14</v>
      </c>
      <c r="AP726" s="74">
        <v>200</v>
      </c>
      <c r="AQ726" s="74">
        <v>18</v>
      </c>
      <c r="AR726" s="74">
        <v>0.9</v>
      </c>
      <c r="AS726" s="74">
        <v>3</v>
      </c>
      <c r="AT726" s="72"/>
      <c r="AU726" s="72"/>
      <c r="AV726" s="72"/>
    </row>
    <row r="727" spans="1:48" ht="15.6">
      <c r="A727" s="71">
        <v>236</v>
      </c>
      <c r="B727" s="72" t="s">
        <v>1142</v>
      </c>
      <c r="C727" s="72" t="s">
        <v>275</v>
      </c>
      <c r="D727" s="72" t="s">
        <v>443</v>
      </c>
      <c r="E727" s="72" t="s">
        <v>444</v>
      </c>
      <c r="F727" s="74">
        <v>217</v>
      </c>
      <c r="G727" s="74">
        <v>906</v>
      </c>
      <c r="H727" s="74">
        <v>13.7</v>
      </c>
      <c r="I727" s="74">
        <v>6.2</v>
      </c>
      <c r="J727" s="74">
        <v>5.3</v>
      </c>
      <c r="K727" s="74">
        <v>1.7</v>
      </c>
      <c r="L727" s="74">
        <v>1.31</v>
      </c>
      <c r="M727" s="74">
        <v>0.5</v>
      </c>
      <c r="N727" s="74">
        <v>0</v>
      </c>
      <c r="O727" s="74">
        <v>0</v>
      </c>
      <c r="P727" s="74">
        <v>0</v>
      </c>
      <c r="Q727" s="74">
        <v>0</v>
      </c>
      <c r="R727" s="74">
        <v>0</v>
      </c>
      <c r="S727" s="74">
        <v>23.5</v>
      </c>
      <c r="T727" s="74">
        <v>1.1000000000000001</v>
      </c>
      <c r="U727" s="74">
        <v>0</v>
      </c>
      <c r="V727" s="74">
        <v>60.1</v>
      </c>
      <c r="W727" s="74">
        <v>0</v>
      </c>
      <c r="X727" s="74">
        <v>108</v>
      </c>
      <c r="Y727" s="74">
        <v>36</v>
      </c>
      <c r="Z727" s="74">
        <v>24</v>
      </c>
      <c r="AA727" s="74">
        <v>0</v>
      </c>
      <c r="AB727" s="74">
        <v>0.2</v>
      </c>
      <c r="AC727" s="74">
        <v>0.14000000000000001</v>
      </c>
      <c r="AD727" s="74">
        <v>0.21</v>
      </c>
      <c r="AE727" s="74">
        <v>5.9</v>
      </c>
      <c r="AF727" s="74">
        <v>13</v>
      </c>
      <c r="AG727" s="74">
        <v>4.97</v>
      </c>
      <c r="AH727" s="74">
        <v>0.22</v>
      </c>
      <c r="AI727" s="74">
        <v>1</v>
      </c>
      <c r="AJ727" s="74">
        <v>0</v>
      </c>
      <c r="AK727" s="74">
        <v>5.6</v>
      </c>
      <c r="AL727" s="74">
        <v>2.54</v>
      </c>
      <c r="AM727" s="74">
        <v>430</v>
      </c>
      <c r="AN727" s="74">
        <v>280</v>
      </c>
      <c r="AO727" s="74">
        <v>15</v>
      </c>
      <c r="AP727" s="74">
        <v>200</v>
      </c>
      <c r="AQ727" s="74">
        <v>21</v>
      </c>
      <c r="AR727" s="74">
        <v>1.1000000000000001</v>
      </c>
      <c r="AS727" s="74">
        <v>3.6</v>
      </c>
      <c r="AT727" s="72"/>
      <c r="AU727" s="72"/>
      <c r="AV727" s="72"/>
    </row>
    <row r="728" spans="1:48" ht="15.6">
      <c r="A728" s="71">
        <v>237</v>
      </c>
      <c r="B728" s="72" t="s">
        <v>1143</v>
      </c>
      <c r="C728" s="72" t="s">
        <v>275</v>
      </c>
      <c r="D728" s="72" t="s">
        <v>443</v>
      </c>
      <c r="E728" s="72" t="s">
        <v>444</v>
      </c>
      <c r="F728" s="74">
        <v>195</v>
      </c>
      <c r="G728" s="74">
        <v>816</v>
      </c>
      <c r="H728" s="74">
        <v>10.6</v>
      </c>
      <c r="I728" s="74">
        <v>4.7</v>
      </c>
      <c r="J728" s="74">
        <v>4.5999999999999996</v>
      </c>
      <c r="K728" s="74">
        <v>0.9</v>
      </c>
      <c r="L728" s="74">
        <v>0.6</v>
      </c>
      <c r="M728" s="74">
        <v>0.4</v>
      </c>
      <c r="N728" s="74">
        <v>0</v>
      </c>
      <c r="O728" s="74">
        <v>0</v>
      </c>
      <c r="P728" s="74">
        <v>0</v>
      </c>
      <c r="Q728" s="74">
        <v>0</v>
      </c>
      <c r="R728" s="74">
        <v>0</v>
      </c>
      <c r="S728" s="74">
        <v>24.9</v>
      </c>
      <c r="T728" s="74">
        <v>0.5</v>
      </c>
      <c r="U728" s="74">
        <v>0</v>
      </c>
      <c r="V728" s="74">
        <v>62.7</v>
      </c>
      <c r="W728" s="74">
        <v>0</v>
      </c>
      <c r="X728" s="74">
        <v>102</v>
      </c>
      <c r="Y728" s="74">
        <v>11</v>
      </c>
      <c r="Z728" s="74">
        <v>6</v>
      </c>
      <c r="AA728" s="74">
        <v>0.1</v>
      </c>
      <c r="AB728" s="74">
        <v>0.11</v>
      </c>
      <c r="AC728" s="74">
        <v>0.13</v>
      </c>
      <c r="AD728" s="74">
        <v>0.24</v>
      </c>
      <c r="AE728" s="74">
        <v>7</v>
      </c>
      <c r="AF728" s="74">
        <v>12</v>
      </c>
      <c r="AG728" s="74">
        <v>5.5</v>
      </c>
      <c r="AH728" s="74">
        <v>0.38</v>
      </c>
      <c r="AI728" s="74">
        <v>1.1000000000000001</v>
      </c>
      <c r="AJ728" s="74">
        <v>0</v>
      </c>
      <c r="AK728" s="74">
        <v>6.4</v>
      </c>
      <c r="AL728" s="74">
        <v>1.8</v>
      </c>
      <c r="AM728" s="74">
        <v>200</v>
      </c>
      <c r="AN728" s="74">
        <v>320</v>
      </c>
      <c r="AO728" s="74">
        <v>17</v>
      </c>
      <c r="AP728" s="74">
        <v>220</v>
      </c>
      <c r="AQ728" s="74">
        <v>22</v>
      </c>
      <c r="AR728" s="74">
        <v>1.1000000000000001</v>
      </c>
      <c r="AS728" s="74">
        <v>4</v>
      </c>
      <c r="AT728" s="72"/>
      <c r="AU728" s="72">
        <v>2</v>
      </c>
      <c r="AV728" s="72"/>
    </row>
    <row r="729" spans="1:48" ht="15.6">
      <c r="A729" s="71">
        <v>234</v>
      </c>
      <c r="B729" s="72" t="s">
        <v>1144</v>
      </c>
      <c r="C729" s="72" t="s">
        <v>275</v>
      </c>
      <c r="D729" s="72" t="s">
        <v>443</v>
      </c>
      <c r="E729" s="72" t="s">
        <v>444</v>
      </c>
      <c r="F729" s="74">
        <v>150</v>
      </c>
      <c r="G729" s="74">
        <v>632</v>
      </c>
      <c r="H729" s="74">
        <v>5.6</v>
      </c>
      <c r="I729" s="74">
        <v>2.2999999999999998</v>
      </c>
      <c r="J729" s="74">
        <v>2.6</v>
      </c>
      <c r="K729" s="74">
        <v>0.2</v>
      </c>
      <c r="L729" s="74">
        <v>0.1</v>
      </c>
      <c r="M729" s="74">
        <v>0.3</v>
      </c>
      <c r="N729" s="74">
        <v>0</v>
      </c>
      <c r="O729" s="74">
        <v>0</v>
      </c>
      <c r="P729" s="74">
        <v>0</v>
      </c>
      <c r="Q729" s="74">
        <v>0</v>
      </c>
      <c r="R729" s="74">
        <v>0</v>
      </c>
      <c r="S729" s="74">
        <v>25</v>
      </c>
      <c r="T729" s="74">
        <v>0.6</v>
      </c>
      <c r="U729" s="74">
        <v>0</v>
      </c>
      <c r="V729" s="74">
        <v>67.8</v>
      </c>
      <c r="W729" s="74">
        <v>0</v>
      </c>
      <c r="X729" s="74">
        <v>125</v>
      </c>
      <c r="Y729" s="74">
        <v>0</v>
      </c>
      <c r="Z729" s="74">
        <v>0</v>
      </c>
      <c r="AA729" s="74">
        <v>0</v>
      </c>
      <c r="AB729" s="74">
        <v>0.12</v>
      </c>
      <c r="AC729" s="74">
        <v>0.13</v>
      </c>
      <c r="AD729" s="74">
        <v>0.24</v>
      </c>
      <c r="AE729" s="74">
        <v>7</v>
      </c>
      <c r="AF729" s="74">
        <v>12</v>
      </c>
      <c r="AG729" s="74">
        <v>5.3</v>
      </c>
      <c r="AH729" s="74">
        <v>0.2</v>
      </c>
      <c r="AI729" s="74">
        <v>1.1000000000000001</v>
      </c>
      <c r="AJ729" s="74">
        <v>0</v>
      </c>
      <c r="AK729" s="74">
        <v>6.4</v>
      </c>
      <c r="AL729" s="74">
        <v>1.6</v>
      </c>
      <c r="AM729" s="74">
        <v>240</v>
      </c>
      <c r="AN729" s="74">
        <v>330</v>
      </c>
      <c r="AO729" s="74">
        <v>17</v>
      </c>
      <c r="AP729" s="74">
        <v>220</v>
      </c>
      <c r="AQ729" s="74">
        <v>22</v>
      </c>
      <c r="AR729" s="74">
        <v>1.2</v>
      </c>
      <c r="AS729" s="74">
        <v>4</v>
      </c>
      <c r="AT729" s="72"/>
      <c r="AU729" s="72">
        <v>2</v>
      </c>
      <c r="AV729" s="72"/>
    </row>
    <row r="730" spans="1:48" ht="15.6">
      <c r="A730" s="71">
        <v>150</v>
      </c>
      <c r="B730" s="72" t="s">
        <v>1145</v>
      </c>
      <c r="C730" s="72" t="s">
        <v>275</v>
      </c>
      <c r="D730" s="72" t="s">
        <v>443</v>
      </c>
      <c r="E730" s="72" t="s">
        <v>444</v>
      </c>
      <c r="F730" s="74">
        <v>167</v>
      </c>
      <c r="G730" s="74">
        <v>701</v>
      </c>
      <c r="H730" s="74">
        <v>8</v>
      </c>
      <c r="I730" s="74">
        <v>2.6</v>
      </c>
      <c r="J730" s="74">
        <v>4.0999999999999996</v>
      </c>
      <c r="K730" s="74">
        <v>1</v>
      </c>
      <c r="L730" s="74">
        <v>0.95599999999999996</v>
      </c>
      <c r="M730" s="74">
        <v>0.2</v>
      </c>
      <c r="N730" s="74">
        <v>0.1</v>
      </c>
      <c r="O730" s="74">
        <v>0.1</v>
      </c>
      <c r="P730" s="74">
        <v>0</v>
      </c>
      <c r="Q730" s="74">
        <v>0</v>
      </c>
      <c r="R730" s="74">
        <v>0</v>
      </c>
      <c r="S730" s="74">
        <v>22.7</v>
      </c>
      <c r="T730" s="74">
        <v>1.1000000000000001</v>
      </c>
      <c r="U730" s="74">
        <v>0.6</v>
      </c>
      <c r="V730" s="74">
        <v>66.400000000000006</v>
      </c>
      <c r="W730" s="74">
        <v>0</v>
      </c>
      <c r="X730" s="74">
        <v>66</v>
      </c>
      <c r="Y730" s="74">
        <v>37</v>
      </c>
      <c r="Z730" s="74">
        <v>1</v>
      </c>
      <c r="AA730" s="74">
        <v>0.4</v>
      </c>
      <c r="AB730" s="74">
        <v>0.6</v>
      </c>
      <c r="AC730" s="74">
        <v>7.0000000000000007E-2</v>
      </c>
      <c r="AD730" s="74">
        <v>0.13</v>
      </c>
      <c r="AE730" s="74">
        <v>3</v>
      </c>
      <c r="AF730" s="74">
        <v>8.33</v>
      </c>
      <c r="AG730" s="74">
        <v>4.28</v>
      </c>
      <c r="AH730" s="74">
        <v>0.26</v>
      </c>
      <c r="AI730" s="74">
        <v>2.5</v>
      </c>
      <c r="AJ730" s="74">
        <v>0</v>
      </c>
      <c r="AK730" s="74">
        <v>15</v>
      </c>
      <c r="AL730" s="74">
        <v>2.2599999999999998</v>
      </c>
      <c r="AM730" s="74">
        <v>440</v>
      </c>
      <c r="AN730" s="74">
        <v>270</v>
      </c>
      <c r="AO730" s="74">
        <v>15</v>
      </c>
      <c r="AP730" s="74">
        <v>210</v>
      </c>
      <c r="AQ730" s="74">
        <v>26</v>
      </c>
      <c r="AR730" s="74">
        <v>4.0999999999999996</v>
      </c>
      <c r="AS730" s="74">
        <v>3.4</v>
      </c>
      <c r="AT730" s="72"/>
      <c r="AU730" s="72"/>
      <c r="AV730" s="72"/>
    </row>
    <row r="731" spans="1:48" ht="15.6">
      <c r="A731" s="71">
        <v>149</v>
      </c>
      <c r="B731" s="72" t="s">
        <v>1146</v>
      </c>
      <c r="C731" s="72" t="s">
        <v>275</v>
      </c>
      <c r="D731" s="72" t="s">
        <v>443</v>
      </c>
      <c r="E731" s="72" t="s">
        <v>444</v>
      </c>
      <c r="F731" s="74">
        <v>161</v>
      </c>
      <c r="G731" s="74">
        <v>675</v>
      </c>
      <c r="H731" s="74">
        <v>7.3</v>
      </c>
      <c r="I731" s="74">
        <v>3.4</v>
      </c>
      <c r="J731" s="74">
        <v>1.9</v>
      </c>
      <c r="K731" s="74">
        <v>2</v>
      </c>
      <c r="L731" s="74">
        <v>1.86</v>
      </c>
      <c r="M731" s="74">
        <v>0.1</v>
      </c>
      <c r="N731" s="74">
        <v>0.1</v>
      </c>
      <c r="O731" s="74">
        <v>0.1</v>
      </c>
      <c r="P731" s="74">
        <v>0</v>
      </c>
      <c r="Q731" s="74">
        <v>0</v>
      </c>
      <c r="R731" s="74">
        <v>0</v>
      </c>
      <c r="S731" s="74">
        <v>22.7</v>
      </c>
      <c r="T731" s="74">
        <v>1.2</v>
      </c>
      <c r="U731" s="74">
        <v>0.6</v>
      </c>
      <c r="V731" s="74">
        <v>67</v>
      </c>
      <c r="W731" s="74">
        <v>0</v>
      </c>
      <c r="X731" s="74">
        <v>60</v>
      </c>
      <c r="Y731" s="74">
        <v>59</v>
      </c>
      <c r="Z731" s="74">
        <v>23</v>
      </c>
      <c r="AA731" s="74">
        <v>0.3</v>
      </c>
      <c r="AB731" s="74">
        <v>7.0000000000000007E-2</v>
      </c>
      <c r="AC731" s="74">
        <v>7.0000000000000007E-2</v>
      </c>
      <c r="AD731" s="74">
        <v>0.13</v>
      </c>
      <c r="AE731" s="74">
        <v>3</v>
      </c>
      <c r="AF731" s="74">
        <v>8.33</v>
      </c>
      <c r="AG731" s="74">
        <v>4.28</v>
      </c>
      <c r="AH731" s="74">
        <v>0.26</v>
      </c>
      <c r="AI731" s="74">
        <v>2.5</v>
      </c>
      <c r="AJ731" s="74">
        <v>0</v>
      </c>
      <c r="AK731" s="74">
        <v>15</v>
      </c>
      <c r="AL731" s="74">
        <v>2.41</v>
      </c>
      <c r="AM731" s="74">
        <v>490</v>
      </c>
      <c r="AN731" s="74">
        <v>270</v>
      </c>
      <c r="AO731" s="74">
        <v>15</v>
      </c>
      <c r="AP731" s="74">
        <v>210</v>
      </c>
      <c r="AQ731" s="74">
        <v>26</v>
      </c>
      <c r="AR731" s="74">
        <v>4.0999999999999996</v>
      </c>
      <c r="AS731" s="74">
        <v>3.4</v>
      </c>
      <c r="AT731" s="72"/>
      <c r="AU731" s="72"/>
      <c r="AV731" s="72"/>
    </row>
    <row r="732" spans="1:48" ht="15.6">
      <c r="A732" s="71">
        <v>148</v>
      </c>
      <c r="B732" s="72" t="s">
        <v>1147</v>
      </c>
      <c r="C732" s="72" t="s">
        <v>275</v>
      </c>
      <c r="D732" s="72" t="s">
        <v>443</v>
      </c>
      <c r="E732" s="72" t="s">
        <v>444</v>
      </c>
      <c r="F732" s="74">
        <v>136</v>
      </c>
      <c r="G732" s="74">
        <v>571</v>
      </c>
      <c r="H732" s="74">
        <v>4.3</v>
      </c>
      <c r="I732" s="74">
        <v>1.9</v>
      </c>
      <c r="J732" s="74">
        <v>1.3</v>
      </c>
      <c r="K732" s="74">
        <v>1.2</v>
      </c>
      <c r="L732" s="74">
        <v>1.1000000000000001</v>
      </c>
      <c r="M732" s="74">
        <v>0.1</v>
      </c>
      <c r="N732" s="74">
        <v>0</v>
      </c>
      <c r="O732" s="74">
        <v>0</v>
      </c>
      <c r="P732" s="74">
        <v>0</v>
      </c>
      <c r="Q732" s="74">
        <v>0</v>
      </c>
      <c r="R732" s="74">
        <v>0</v>
      </c>
      <c r="S732" s="74">
        <v>24.2</v>
      </c>
      <c r="T732" s="74">
        <v>0.6</v>
      </c>
      <c r="U732" s="74">
        <v>0</v>
      </c>
      <c r="V732" s="74">
        <v>69.8</v>
      </c>
      <c r="W732" s="74">
        <v>0</v>
      </c>
      <c r="X732" s="74">
        <v>58</v>
      </c>
      <c r="Y732" s="74">
        <v>22</v>
      </c>
      <c r="Z732" s="74">
        <v>6</v>
      </c>
      <c r="AA732" s="74">
        <v>0.3</v>
      </c>
      <c r="AB732" s="74">
        <v>0.1</v>
      </c>
      <c r="AC732" s="74">
        <v>0.06</v>
      </c>
      <c r="AD732" s="74">
        <v>0.14000000000000001</v>
      </c>
      <c r="AE732" s="74">
        <v>3.7</v>
      </c>
      <c r="AF732" s="74">
        <v>8.5</v>
      </c>
      <c r="AG732" s="74">
        <v>4.8</v>
      </c>
      <c r="AH732" s="74">
        <v>0.23</v>
      </c>
      <c r="AI732" s="74">
        <v>2.7</v>
      </c>
      <c r="AJ732" s="74">
        <v>0</v>
      </c>
      <c r="AK732" s="74">
        <v>18</v>
      </c>
      <c r="AL732" s="74">
        <v>1.7</v>
      </c>
      <c r="AM732" s="74">
        <v>250</v>
      </c>
      <c r="AN732" s="74">
        <v>310</v>
      </c>
      <c r="AO732" s="74">
        <v>16</v>
      </c>
      <c r="AP732" s="74">
        <v>230</v>
      </c>
      <c r="AQ732" s="74">
        <v>29</v>
      </c>
      <c r="AR732" s="74">
        <v>4.5</v>
      </c>
      <c r="AS732" s="74">
        <v>3.8</v>
      </c>
      <c r="AT732" s="72"/>
      <c r="AU732" s="72"/>
      <c r="AV732" s="72"/>
    </row>
    <row r="733" spans="1:48" ht="15.6">
      <c r="A733" s="71">
        <v>142</v>
      </c>
      <c r="B733" s="72" t="s">
        <v>1148</v>
      </c>
      <c r="C733" s="72" t="s">
        <v>275</v>
      </c>
      <c r="D733" s="72" t="s">
        <v>443</v>
      </c>
      <c r="E733" s="72" t="s">
        <v>444</v>
      </c>
      <c r="F733" s="74">
        <v>99</v>
      </c>
      <c r="G733" s="74">
        <v>418</v>
      </c>
      <c r="H733" s="74">
        <v>2.2999999999999998</v>
      </c>
      <c r="I733" s="74">
        <v>0.9</v>
      </c>
      <c r="J733" s="74">
        <v>0.8</v>
      </c>
      <c r="K733" s="74">
        <v>0.6</v>
      </c>
      <c r="L733" s="74">
        <v>0.6</v>
      </c>
      <c r="M733" s="74">
        <v>0.1</v>
      </c>
      <c r="N733" s="74">
        <v>0</v>
      </c>
      <c r="O733" s="74">
        <v>0</v>
      </c>
      <c r="P733" s="74">
        <v>0</v>
      </c>
      <c r="Q733" s="74">
        <v>0</v>
      </c>
      <c r="R733" s="74">
        <v>0</v>
      </c>
      <c r="S733" s="74">
        <v>19.600000000000001</v>
      </c>
      <c r="T733" s="74">
        <v>0.1</v>
      </c>
      <c r="U733" s="74">
        <v>0</v>
      </c>
      <c r="V733" s="74">
        <v>77</v>
      </c>
      <c r="W733" s="74">
        <v>0</v>
      </c>
      <c r="X733" s="74">
        <v>52</v>
      </c>
      <c r="Y733" s="74">
        <v>21</v>
      </c>
      <c r="Z733" s="74">
        <v>0</v>
      </c>
      <c r="AA733" s="74">
        <v>0.4</v>
      </c>
      <c r="AB733" s="74">
        <v>0.06</v>
      </c>
      <c r="AC733" s="74">
        <v>0.11</v>
      </c>
      <c r="AD733" s="74">
        <v>0.13</v>
      </c>
      <c r="AE733" s="74">
        <v>3.5</v>
      </c>
      <c r="AF733" s="74">
        <v>7.2</v>
      </c>
      <c r="AG733" s="74">
        <v>3.7</v>
      </c>
      <c r="AH733" s="74">
        <v>0.4</v>
      </c>
      <c r="AI733" s="74">
        <v>3</v>
      </c>
      <c r="AJ733" s="74">
        <v>0</v>
      </c>
      <c r="AK733" s="74">
        <v>16</v>
      </c>
      <c r="AL733" s="74">
        <v>1.1200000000000001</v>
      </c>
      <c r="AM733" s="74">
        <v>48</v>
      </c>
      <c r="AN733" s="74">
        <v>340</v>
      </c>
      <c r="AO733" s="74">
        <v>13</v>
      </c>
      <c r="AP733" s="74">
        <v>210</v>
      </c>
      <c r="AQ733" s="74">
        <v>23</v>
      </c>
      <c r="AR733" s="74">
        <v>3.6</v>
      </c>
      <c r="AS733" s="74">
        <v>2.9</v>
      </c>
      <c r="AT733" s="72"/>
      <c r="AU733" s="72"/>
      <c r="AV733" s="72"/>
    </row>
    <row r="734" spans="1:48" ht="15.6">
      <c r="A734" s="71">
        <v>146</v>
      </c>
      <c r="B734" s="72" t="s">
        <v>1149</v>
      </c>
      <c r="C734" s="72" t="s">
        <v>275</v>
      </c>
      <c r="D734" s="72" t="s">
        <v>443</v>
      </c>
      <c r="E734" s="72" t="s">
        <v>444</v>
      </c>
      <c r="F734" s="74">
        <v>158</v>
      </c>
      <c r="G734" s="74">
        <v>663</v>
      </c>
      <c r="H734" s="74">
        <v>8</v>
      </c>
      <c r="I734" s="74">
        <v>4.0999999999999996</v>
      </c>
      <c r="J734" s="74">
        <v>2.1</v>
      </c>
      <c r="K734" s="74">
        <v>0.8</v>
      </c>
      <c r="L734" s="74">
        <v>0.79400000000000004</v>
      </c>
      <c r="M734" s="74">
        <v>0.3</v>
      </c>
      <c r="N734" s="74">
        <v>0</v>
      </c>
      <c r="O734" s="74">
        <v>0</v>
      </c>
      <c r="P734" s="74">
        <v>0</v>
      </c>
      <c r="Q734" s="74">
        <v>0</v>
      </c>
      <c r="R734" s="74">
        <v>0</v>
      </c>
      <c r="S734" s="74">
        <v>21.6</v>
      </c>
      <c r="T734" s="74">
        <v>1</v>
      </c>
      <c r="U734" s="74">
        <v>0</v>
      </c>
      <c r="V734" s="74">
        <v>68.3</v>
      </c>
      <c r="W734" s="74">
        <v>0</v>
      </c>
      <c r="X734" s="74">
        <v>73</v>
      </c>
      <c r="Y734" s="74">
        <v>61</v>
      </c>
      <c r="Z734" s="74">
        <v>3</v>
      </c>
      <c r="AA734" s="74">
        <v>0.4</v>
      </c>
      <c r="AB734" s="74">
        <v>0.2</v>
      </c>
      <c r="AC734" s="74">
        <v>0.06</v>
      </c>
      <c r="AD734" s="74">
        <v>0.12</v>
      </c>
      <c r="AE734" s="74">
        <v>2.9</v>
      </c>
      <c r="AF734" s="74">
        <v>7.94</v>
      </c>
      <c r="AG734" s="74">
        <v>4.08</v>
      </c>
      <c r="AH734" s="74">
        <v>0.24</v>
      </c>
      <c r="AI734" s="74">
        <v>2.4</v>
      </c>
      <c r="AJ734" s="74">
        <v>0</v>
      </c>
      <c r="AK734" s="74">
        <v>15</v>
      </c>
      <c r="AL734" s="74">
        <v>2.12</v>
      </c>
      <c r="AM734" s="74">
        <v>400</v>
      </c>
      <c r="AN734" s="74">
        <v>250</v>
      </c>
      <c r="AO734" s="74">
        <v>14</v>
      </c>
      <c r="AP734" s="74">
        <v>200</v>
      </c>
      <c r="AQ734" s="74">
        <v>24</v>
      </c>
      <c r="AR734" s="74">
        <v>3.9</v>
      </c>
      <c r="AS734" s="74">
        <v>3.2</v>
      </c>
      <c r="AT734" s="72"/>
      <c r="AU734" s="72"/>
      <c r="AV734" s="72"/>
    </row>
    <row r="735" spans="1:48" ht="15.6">
      <c r="A735" s="71">
        <v>147</v>
      </c>
      <c r="B735" s="72" t="s">
        <v>1150</v>
      </c>
      <c r="C735" s="72" t="s">
        <v>275</v>
      </c>
      <c r="D735" s="72" t="s">
        <v>443</v>
      </c>
      <c r="E735" s="72" t="s">
        <v>444</v>
      </c>
      <c r="F735" s="74">
        <v>157</v>
      </c>
      <c r="G735" s="74">
        <v>656</v>
      </c>
      <c r="H735" s="74">
        <v>7.8</v>
      </c>
      <c r="I735" s="74">
        <v>3.7</v>
      </c>
      <c r="J735" s="74">
        <v>2</v>
      </c>
      <c r="K735" s="74">
        <v>2.1</v>
      </c>
      <c r="L735" s="74">
        <v>1.99</v>
      </c>
      <c r="M735" s="74">
        <v>0.1</v>
      </c>
      <c r="N735" s="74">
        <v>0</v>
      </c>
      <c r="O735" s="74">
        <v>0</v>
      </c>
      <c r="P735" s="74">
        <v>0</v>
      </c>
      <c r="Q735" s="74">
        <v>0</v>
      </c>
      <c r="R735" s="74">
        <v>0</v>
      </c>
      <c r="S735" s="74">
        <v>21.6</v>
      </c>
      <c r="T735" s="74">
        <v>1.1000000000000001</v>
      </c>
      <c r="U735" s="74">
        <v>0</v>
      </c>
      <c r="V735" s="74">
        <v>68.3</v>
      </c>
      <c r="W735" s="74">
        <v>0</v>
      </c>
      <c r="X735" s="74">
        <v>58</v>
      </c>
      <c r="Y735" s="74">
        <v>63</v>
      </c>
      <c r="Z735" s="74">
        <v>27</v>
      </c>
      <c r="AA735" s="74">
        <v>0.3</v>
      </c>
      <c r="AB735" s="74">
        <v>7.0000000000000007E-2</v>
      </c>
      <c r="AC735" s="74">
        <v>0.06</v>
      </c>
      <c r="AD735" s="74">
        <v>0.12</v>
      </c>
      <c r="AE735" s="74">
        <v>2.9</v>
      </c>
      <c r="AF735" s="74">
        <v>7.94</v>
      </c>
      <c r="AG735" s="74">
        <v>4.08</v>
      </c>
      <c r="AH735" s="74">
        <v>0.24</v>
      </c>
      <c r="AI735" s="74">
        <v>2.4</v>
      </c>
      <c r="AJ735" s="74">
        <v>0</v>
      </c>
      <c r="AK735" s="74">
        <v>15</v>
      </c>
      <c r="AL735" s="74">
        <v>2.21</v>
      </c>
      <c r="AM735" s="74">
        <v>430</v>
      </c>
      <c r="AN735" s="74">
        <v>250</v>
      </c>
      <c r="AO735" s="74">
        <v>13</v>
      </c>
      <c r="AP735" s="74">
        <v>200</v>
      </c>
      <c r="AQ735" s="74">
        <v>24</v>
      </c>
      <c r="AR735" s="74">
        <v>3.9</v>
      </c>
      <c r="AS735" s="74">
        <v>3.2</v>
      </c>
      <c r="AT735" s="72"/>
      <c r="AU735" s="72"/>
      <c r="AV735" s="72"/>
    </row>
    <row r="736" spans="1:48" ht="15.6">
      <c r="A736" s="243" t="s">
        <v>1151</v>
      </c>
      <c r="B736" s="244" t="s">
        <v>1152</v>
      </c>
      <c r="C736" s="244" t="s">
        <v>211</v>
      </c>
      <c r="D736" s="244" t="s">
        <v>260</v>
      </c>
      <c r="E736" s="244" t="s">
        <v>261</v>
      </c>
      <c r="F736" s="245">
        <v>0</v>
      </c>
      <c r="G736" s="245">
        <v>0</v>
      </c>
      <c r="H736" s="245">
        <v>0</v>
      </c>
      <c r="I736" s="245">
        <v>0</v>
      </c>
      <c r="J736" s="245">
        <v>0</v>
      </c>
      <c r="K736" s="245">
        <v>0</v>
      </c>
      <c r="L736" s="245">
        <v>0</v>
      </c>
      <c r="M736" s="245">
        <v>0</v>
      </c>
      <c r="N736" s="245">
        <v>0</v>
      </c>
      <c r="O736" s="245">
        <v>0</v>
      </c>
      <c r="P736" s="245">
        <v>0</v>
      </c>
      <c r="Q736" s="245">
        <v>0</v>
      </c>
      <c r="R736" s="245">
        <v>0</v>
      </c>
      <c r="S736" s="245">
        <v>0</v>
      </c>
      <c r="T736" s="245">
        <v>0</v>
      </c>
      <c r="U736" s="245">
        <v>0</v>
      </c>
      <c r="V736" s="245">
        <v>0</v>
      </c>
      <c r="W736" s="245">
        <v>0</v>
      </c>
      <c r="X736" s="245">
        <v>0</v>
      </c>
      <c r="Y736" s="245">
        <v>0</v>
      </c>
      <c r="Z736" s="245">
        <v>0</v>
      </c>
      <c r="AA736" s="245">
        <v>0</v>
      </c>
      <c r="AB736" s="245">
        <v>0</v>
      </c>
      <c r="AC736" s="245">
        <v>0</v>
      </c>
      <c r="AD736" s="245">
        <v>0</v>
      </c>
      <c r="AE736" s="245">
        <v>0</v>
      </c>
      <c r="AF736" s="245">
        <v>0</v>
      </c>
      <c r="AG736" s="245">
        <v>0</v>
      </c>
      <c r="AH736" s="245">
        <v>0</v>
      </c>
      <c r="AI736" s="245">
        <v>0</v>
      </c>
      <c r="AJ736" s="245">
        <v>0</v>
      </c>
      <c r="AK736" s="245">
        <v>0</v>
      </c>
      <c r="AL736" s="245">
        <v>0</v>
      </c>
      <c r="AM736" s="245">
        <v>0</v>
      </c>
      <c r="AN736" s="245">
        <v>0</v>
      </c>
      <c r="AO736" s="245">
        <v>0</v>
      </c>
      <c r="AP736" s="245">
        <v>0</v>
      </c>
      <c r="AQ736" s="245">
        <v>0</v>
      </c>
      <c r="AR736" s="245">
        <v>0</v>
      </c>
      <c r="AS736" s="245">
        <v>0</v>
      </c>
      <c r="AT736" s="245">
        <v>0</v>
      </c>
      <c r="AU736" s="245">
        <v>0</v>
      </c>
      <c r="AV736" s="244"/>
    </row>
    <row r="737" spans="1:48" ht="15.6">
      <c r="A737" s="71">
        <v>914</v>
      </c>
      <c r="B737" s="72" t="s">
        <v>1153</v>
      </c>
      <c r="C737" s="72" t="s">
        <v>218</v>
      </c>
      <c r="D737" s="72" t="s">
        <v>291</v>
      </c>
      <c r="E737" s="72" t="s">
        <v>629</v>
      </c>
      <c r="F737" s="74">
        <v>71</v>
      </c>
      <c r="G737" s="74">
        <v>302</v>
      </c>
      <c r="H737" s="74">
        <v>0.9</v>
      </c>
      <c r="I737" s="74">
        <v>0.2</v>
      </c>
      <c r="J737" s="74">
        <v>0.1</v>
      </c>
      <c r="K737" s="74">
        <v>0.4</v>
      </c>
      <c r="L737" s="74">
        <v>0</v>
      </c>
      <c r="M737" s="74">
        <v>0</v>
      </c>
      <c r="N737" s="74">
        <v>0</v>
      </c>
      <c r="O737" s="74">
        <v>0</v>
      </c>
      <c r="P737" s="74">
        <v>0</v>
      </c>
      <c r="Q737" s="74">
        <v>0</v>
      </c>
      <c r="R737" s="74">
        <v>0</v>
      </c>
      <c r="S737" s="74">
        <v>15.8</v>
      </c>
      <c r="T737" s="74">
        <v>0.5</v>
      </c>
      <c r="U737" s="74">
        <v>0</v>
      </c>
      <c r="V737" s="74">
        <v>81.400000000000006</v>
      </c>
      <c r="W737" s="74">
        <v>0</v>
      </c>
      <c r="X737" s="74">
        <v>140</v>
      </c>
      <c r="Y737" s="74">
        <v>10</v>
      </c>
      <c r="Z737" s="74">
        <v>0</v>
      </c>
      <c r="AA737" s="74">
        <v>3.5</v>
      </c>
      <c r="AB737" s="74">
        <v>1.2</v>
      </c>
      <c r="AC737" s="74">
        <v>7.0000000000000007E-2</v>
      </c>
      <c r="AD737" s="74">
        <v>0.02</v>
      </c>
      <c r="AE737" s="74">
        <v>1</v>
      </c>
      <c r="AF737" s="74">
        <v>4.4000000000000004</v>
      </c>
      <c r="AG737" s="74">
        <v>3.4</v>
      </c>
      <c r="AH737" s="74">
        <v>0.05</v>
      </c>
      <c r="AI737" s="74">
        <v>1.1000000000000001</v>
      </c>
      <c r="AJ737" s="74">
        <v>0</v>
      </c>
      <c r="AK737" s="74">
        <v>7.1</v>
      </c>
      <c r="AL737" s="74">
        <v>1.3</v>
      </c>
      <c r="AM737" s="74">
        <v>200</v>
      </c>
      <c r="AN737" s="74">
        <v>230</v>
      </c>
      <c r="AO737" s="74">
        <v>18</v>
      </c>
      <c r="AP737" s="74">
        <v>260</v>
      </c>
      <c r="AQ737" s="74">
        <v>49</v>
      </c>
      <c r="AR737" s="74">
        <v>0.3</v>
      </c>
      <c r="AS737" s="74">
        <v>1</v>
      </c>
      <c r="AT737" s="72"/>
      <c r="AU737" s="72"/>
      <c r="AV737" s="72"/>
    </row>
    <row r="738" spans="1:48" ht="15.6">
      <c r="A738" s="71">
        <v>916</v>
      </c>
      <c r="B738" s="72" t="s">
        <v>1154</v>
      </c>
      <c r="C738" s="72" t="s">
        <v>232</v>
      </c>
      <c r="D738" s="72" t="s">
        <v>233</v>
      </c>
      <c r="E738" s="72" t="s">
        <v>234</v>
      </c>
      <c r="F738" s="74">
        <v>135</v>
      </c>
      <c r="G738" s="74">
        <v>566</v>
      </c>
      <c r="H738" s="74">
        <v>6.3</v>
      </c>
      <c r="I738" s="74">
        <v>0.9</v>
      </c>
      <c r="J738" s="74">
        <v>4.2</v>
      </c>
      <c r="K738" s="74">
        <v>0.9</v>
      </c>
      <c r="L738" s="74">
        <v>0.45200000000000001</v>
      </c>
      <c r="M738" s="74">
        <v>0</v>
      </c>
      <c r="N738" s="74">
        <v>2.9</v>
      </c>
      <c r="O738" s="74">
        <v>2.5</v>
      </c>
      <c r="P738" s="74">
        <v>0.4</v>
      </c>
      <c r="Q738" s="74">
        <v>0</v>
      </c>
      <c r="R738" s="74">
        <v>1.2</v>
      </c>
      <c r="S738" s="74">
        <v>16.100000000000001</v>
      </c>
      <c r="T738" s="74">
        <v>1.6</v>
      </c>
      <c r="U738" s="74">
        <v>0</v>
      </c>
      <c r="V738" s="74">
        <v>70</v>
      </c>
      <c r="W738" s="74">
        <v>0</v>
      </c>
      <c r="X738" s="74">
        <v>136</v>
      </c>
      <c r="Y738" s="74">
        <v>53</v>
      </c>
      <c r="Z738" s="74">
        <v>259</v>
      </c>
      <c r="AA738" s="74">
        <v>2.8</v>
      </c>
      <c r="AB738" s="74">
        <v>2.56</v>
      </c>
      <c r="AC738" s="74">
        <v>0.13</v>
      </c>
      <c r="AD738" s="74">
        <v>0.03</v>
      </c>
      <c r="AE738" s="74">
        <v>1.2</v>
      </c>
      <c r="AF738" s="74">
        <v>4.9000000000000004</v>
      </c>
      <c r="AG738" s="74">
        <v>3.39</v>
      </c>
      <c r="AH738" s="74">
        <v>0.17</v>
      </c>
      <c r="AI738" s="74">
        <v>0.85</v>
      </c>
      <c r="AJ738" s="74">
        <v>11.2</v>
      </c>
      <c r="AK738" s="74">
        <v>17</v>
      </c>
      <c r="AL738" s="74">
        <v>2.95</v>
      </c>
      <c r="AM738" s="74">
        <v>640</v>
      </c>
      <c r="AN738" s="74">
        <v>380</v>
      </c>
      <c r="AO738" s="74">
        <v>38</v>
      </c>
      <c r="AP738" s="74">
        <v>240</v>
      </c>
      <c r="AQ738" s="74">
        <v>54</v>
      </c>
      <c r="AR738" s="74">
        <v>0.8</v>
      </c>
      <c r="AS738" s="74">
        <v>1.2</v>
      </c>
      <c r="AT738" s="72"/>
      <c r="AU738" s="72"/>
      <c r="AV738" s="72"/>
    </row>
    <row r="739" spans="1:48" ht="15.6">
      <c r="A739" s="71">
        <v>915</v>
      </c>
      <c r="B739" s="72" t="s">
        <v>1155</v>
      </c>
      <c r="C739" s="72" t="s">
        <v>218</v>
      </c>
      <c r="D739" s="72" t="s">
        <v>291</v>
      </c>
      <c r="E739" s="72" t="s">
        <v>629</v>
      </c>
      <c r="F739" s="74">
        <v>144</v>
      </c>
      <c r="G739" s="74">
        <v>612</v>
      </c>
      <c r="H739" s="74">
        <v>1.6</v>
      </c>
      <c r="I739" s="74">
        <v>0.5</v>
      </c>
      <c r="J739" s="74">
        <v>0.1</v>
      </c>
      <c r="K739" s="74">
        <v>0.6</v>
      </c>
      <c r="L739" s="74">
        <v>0</v>
      </c>
      <c r="M739" s="74">
        <v>0</v>
      </c>
      <c r="N739" s="74">
        <v>0</v>
      </c>
      <c r="O739" s="74">
        <v>0</v>
      </c>
      <c r="P739" s="74">
        <v>0</v>
      </c>
      <c r="Q739" s="74">
        <v>0</v>
      </c>
      <c r="R739" s="74">
        <v>0</v>
      </c>
      <c r="S739" s="74">
        <v>32.5</v>
      </c>
      <c r="T739" s="74">
        <v>2</v>
      </c>
      <c r="U739" s="74">
        <v>0</v>
      </c>
      <c r="V739" s="74">
        <v>61.6</v>
      </c>
      <c r="W739" s="74">
        <v>0</v>
      </c>
      <c r="X739" s="74">
        <v>260</v>
      </c>
      <c r="Y739" s="74">
        <v>17</v>
      </c>
      <c r="Z739" s="74">
        <v>0</v>
      </c>
      <c r="AA739" s="74">
        <v>6.3</v>
      </c>
      <c r="AB739" s="74">
        <v>1.8</v>
      </c>
      <c r="AC739" s="74">
        <v>0.04</v>
      </c>
      <c r="AD739" s="74">
        <v>0.03</v>
      </c>
      <c r="AE739" s="74">
        <v>0.63</v>
      </c>
      <c r="AF739" s="74">
        <v>7.5</v>
      </c>
      <c r="AG739" s="74">
        <v>6.9</v>
      </c>
      <c r="AH739" s="74">
        <v>0.1</v>
      </c>
      <c r="AI739" s="74">
        <v>1.7</v>
      </c>
      <c r="AJ739" s="74">
        <v>0</v>
      </c>
      <c r="AK739" s="74">
        <v>8.8000000000000007</v>
      </c>
      <c r="AL739" s="74">
        <v>3.6</v>
      </c>
      <c r="AM739" s="74">
        <v>820</v>
      </c>
      <c r="AN739" s="74">
        <v>360</v>
      </c>
      <c r="AO739" s="74">
        <v>28</v>
      </c>
      <c r="AP739" s="74">
        <v>240</v>
      </c>
      <c r="AQ739" s="74">
        <v>49</v>
      </c>
      <c r="AR739" s="74">
        <v>1</v>
      </c>
      <c r="AS739" s="74">
        <v>0.7</v>
      </c>
      <c r="AT739" s="72"/>
      <c r="AU739" s="72">
        <v>22</v>
      </c>
      <c r="AV739" s="72"/>
    </row>
    <row r="740" spans="1:48" ht="15.6">
      <c r="A740" s="71">
        <v>40200010</v>
      </c>
      <c r="B740" s="72" t="s">
        <v>1156</v>
      </c>
      <c r="C740" s="72" t="s">
        <v>207</v>
      </c>
      <c r="D740" s="72" t="s">
        <v>208</v>
      </c>
      <c r="E740" s="72" t="s">
        <v>1157</v>
      </c>
      <c r="F740" s="74">
        <v>62</v>
      </c>
      <c r="G740" s="74">
        <v>262</v>
      </c>
      <c r="H740" s="74">
        <v>0.5</v>
      </c>
      <c r="I740" s="74">
        <v>0.1</v>
      </c>
      <c r="J740" s="74">
        <v>0</v>
      </c>
      <c r="K740" s="74">
        <v>0.2</v>
      </c>
      <c r="L740" s="74">
        <v>0.1</v>
      </c>
      <c r="M740" s="74">
        <v>0</v>
      </c>
      <c r="N740" s="74">
        <v>13.1</v>
      </c>
      <c r="O740" s="74">
        <v>13.1</v>
      </c>
      <c r="P740" s="74">
        <v>0</v>
      </c>
      <c r="Q740" s="74">
        <v>0</v>
      </c>
      <c r="R740" s="74">
        <v>2</v>
      </c>
      <c r="S740" s="74">
        <v>0.2</v>
      </c>
      <c r="T740" s="74">
        <v>0</v>
      </c>
      <c r="U740" s="74">
        <v>0</v>
      </c>
      <c r="V740" s="74">
        <v>83.4</v>
      </c>
      <c r="W740" s="74">
        <v>0.2</v>
      </c>
      <c r="X740" s="74">
        <v>0</v>
      </c>
      <c r="Y740" s="74">
        <v>4</v>
      </c>
      <c r="Z740" s="74">
        <v>26</v>
      </c>
      <c r="AA740" s="74">
        <v>0</v>
      </c>
      <c r="AB740" s="74">
        <v>0.43</v>
      </c>
      <c r="AC740" s="74">
        <v>0.02</v>
      </c>
      <c r="AD740" s="74">
        <v>0.03</v>
      </c>
      <c r="AE740" s="74">
        <v>0.1</v>
      </c>
      <c r="AF740" s="74">
        <v>0.2</v>
      </c>
      <c r="AG740" s="74">
        <v>0.1</v>
      </c>
      <c r="AH740" s="74">
        <v>0.04</v>
      </c>
      <c r="AI740" s="74">
        <v>0</v>
      </c>
      <c r="AJ740" s="74">
        <v>6</v>
      </c>
      <c r="AK740" s="74">
        <v>5</v>
      </c>
      <c r="AL740" s="74">
        <v>0.32</v>
      </c>
      <c r="AM740" s="74">
        <v>6</v>
      </c>
      <c r="AN740" s="74">
        <v>130</v>
      </c>
      <c r="AO740" s="74">
        <v>5.5</v>
      </c>
      <c r="AP740" s="74">
        <v>7</v>
      </c>
      <c r="AQ740" s="74">
        <v>6.5</v>
      </c>
      <c r="AR740" s="74">
        <v>0.2</v>
      </c>
      <c r="AS740" s="74">
        <v>0</v>
      </c>
      <c r="AT740" s="72"/>
      <c r="AU740" s="72">
        <v>1.7</v>
      </c>
      <c r="AV740" s="72"/>
    </row>
    <row r="741" spans="1:48" ht="15.6">
      <c r="A741" s="71">
        <v>668</v>
      </c>
      <c r="B741" s="72" t="s">
        <v>1158</v>
      </c>
      <c r="C741" s="72" t="s">
        <v>207</v>
      </c>
      <c r="D741" s="72" t="s">
        <v>208</v>
      </c>
      <c r="E741" s="72" t="s">
        <v>1157</v>
      </c>
      <c r="F741" s="74">
        <v>106</v>
      </c>
      <c r="G741" s="74">
        <v>448</v>
      </c>
      <c r="H741" s="74">
        <v>0.5</v>
      </c>
      <c r="I741" s="74">
        <v>0.1</v>
      </c>
      <c r="J741" s="74">
        <v>0</v>
      </c>
      <c r="K741" s="74">
        <v>0.2</v>
      </c>
      <c r="L741" s="74">
        <v>0.1</v>
      </c>
      <c r="M741" s="74">
        <v>0</v>
      </c>
      <c r="N741" s="74">
        <v>23.9</v>
      </c>
      <c r="O741" s="74">
        <v>23.9</v>
      </c>
      <c r="P741" s="74">
        <v>0</v>
      </c>
      <c r="Q741" s="74">
        <v>0</v>
      </c>
      <c r="R741" s="74">
        <v>2.2000000000000002</v>
      </c>
      <c r="S741" s="74">
        <v>0.2</v>
      </c>
      <c r="T741" s="74">
        <v>0</v>
      </c>
      <c r="U741" s="74">
        <v>0</v>
      </c>
      <c r="V741" s="74">
        <v>74.900000000000006</v>
      </c>
      <c r="W741" s="74">
        <v>0.2</v>
      </c>
      <c r="X741" s="74">
        <v>0</v>
      </c>
      <c r="Y741" s="74">
        <v>4</v>
      </c>
      <c r="Z741" s="74">
        <v>22</v>
      </c>
      <c r="AA741" s="74">
        <v>0</v>
      </c>
      <c r="AB741" s="74">
        <v>0.3</v>
      </c>
      <c r="AC741" s="74">
        <v>0.02</v>
      </c>
      <c r="AD741" s="74">
        <v>0.04</v>
      </c>
      <c r="AE741" s="74">
        <v>0.1</v>
      </c>
      <c r="AF741" s="74">
        <v>0.2</v>
      </c>
      <c r="AG741" s="74">
        <v>0.1</v>
      </c>
      <c r="AH741" s="74">
        <v>0.04</v>
      </c>
      <c r="AI741" s="74">
        <v>0</v>
      </c>
      <c r="AJ741" s="74">
        <v>4</v>
      </c>
      <c r="AK741" s="74">
        <v>4</v>
      </c>
      <c r="AL741" s="74">
        <v>0.4</v>
      </c>
      <c r="AM741" s="74">
        <v>7</v>
      </c>
      <c r="AN741" s="74">
        <v>130</v>
      </c>
      <c r="AO741" s="74">
        <v>6</v>
      </c>
      <c r="AP741" s="74">
        <v>7</v>
      </c>
      <c r="AQ741" s="74">
        <v>6</v>
      </c>
      <c r="AR741" s="74">
        <v>0.2</v>
      </c>
      <c r="AS741" s="74">
        <v>0</v>
      </c>
      <c r="AT741" s="72"/>
      <c r="AU741" s="72"/>
      <c r="AV741" s="72"/>
    </row>
    <row r="742" spans="1:48" ht="15.6">
      <c r="A742" s="71">
        <v>669</v>
      </c>
      <c r="B742" s="72" t="s">
        <v>1159</v>
      </c>
      <c r="C742" s="72" t="s">
        <v>207</v>
      </c>
      <c r="D742" s="72" t="s">
        <v>208</v>
      </c>
      <c r="E742" s="72" t="s">
        <v>1157</v>
      </c>
      <c r="F742" s="74">
        <v>75</v>
      </c>
      <c r="G742" s="74">
        <v>315</v>
      </c>
      <c r="H742" s="74">
        <v>0.5</v>
      </c>
      <c r="I742" s="74">
        <v>0.1</v>
      </c>
      <c r="J742" s="74">
        <v>0</v>
      </c>
      <c r="K742" s="74">
        <v>0.3</v>
      </c>
      <c r="L742" s="74">
        <v>0.1</v>
      </c>
      <c r="M742" s="74">
        <v>0</v>
      </c>
      <c r="N742" s="74">
        <v>15.7</v>
      </c>
      <c r="O742" s="74">
        <v>15.7</v>
      </c>
      <c r="P742" s="74">
        <v>0</v>
      </c>
      <c r="Q742" s="74">
        <v>0</v>
      </c>
      <c r="R742" s="74">
        <v>2.6</v>
      </c>
      <c r="S742" s="74">
        <v>0.3</v>
      </c>
      <c r="T742" s="74">
        <v>0</v>
      </c>
      <c r="U742" s="74">
        <v>0</v>
      </c>
      <c r="V742" s="74">
        <v>82.9</v>
      </c>
      <c r="W742" s="74">
        <v>0.3</v>
      </c>
      <c r="X742" s="74">
        <v>0</v>
      </c>
      <c r="Y742" s="74">
        <v>10</v>
      </c>
      <c r="Z742" s="74">
        <v>30</v>
      </c>
      <c r="AA742" s="74">
        <v>0</v>
      </c>
      <c r="AB742" s="74">
        <v>0.4</v>
      </c>
      <c r="AC742" s="74">
        <v>0.02</v>
      </c>
      <c r="AD742" s="74">
        <v>0.04</v>
      </c>
      <c r="AE742" s="74">
        <v>0.1</v>
      </c>
      <c r="AF742" s="74">
        <v>0.2</v>
      </c>
      <c r="AG742" s="74">
        <v>0.1</v>
      </c>
      <c r="AH742" s="74">
        <v>0.05</v>
      </c>
      <c r="AI742" s="74">
        <v>0</v>
      </c>
      <c r="AJ742" s="74">
        <v>5</v>
      </c>
      <c r="AK742" s="74">
        <v>4.8</v>
      </c>
      <c r="AL742" s="74">
        <v>0.4</v>
      </c>
      <c r="AM742" s="74">
        <v>8</v>
      </c>
      <c r="AN742" s="74">
        <v>150</v>
      </c>
      <c r="AO742" s="74">
        <v>7</v>
      </c>
      <c r="AP742" s="74">
        <v>8</v>
      </c>
      <c r="AQ742" s="74">
        <v>7</v>
      </c>
      <c r="AR742" s="74">
        <v>0.3</v>
      </c>
      <c r="AS742" s="74">
        <v>0</v>
      </c>
      <c r="AT742" s="72"/>
      <c r="AU742" s="72"/>
      <c r="AV742" s="72"/>
    </row>
    <row r="743" spans="1:48" ht="15.6">
      <c r="A743" s="71">
        <v>662</v>
      </c>
      <c r="B743" s="72" t="s">
        <v>1160</v>
      </c>
      <c r="C743" s="72" t="s">
        <v>207</v>
      </c>
      <c r="D743" s="72" t="s">
        <v>208</v>
      </c>
      <c r="E743" s="72" t="s">
        <v>1157</v>
      </c>
      <c r="F743" s="74">
        <v>64</v>
      </c>
      <c r="G743" s="74">
        <v>269</v>
      </c>
      <c r="H743" s="74">
        <v>0.5</v>
      </c>
      <c r="I743" s="74">
        <v>0.1</v>
      </c>
      <c r="J743" s="74">
        <v>0</v>
      </c>
      <c r="K743" s="74">
        <v>0.2</v>
      </c>
      <c r="L743" s="74">
        <v>0.1</v>
      </c>
      <c r="M743" s="74">
        <v>0</v>
      </c>
      <c r="N743" s="74">
        <v>13.4</v>
      </c>
      <c r="O743" s="74">
        <v>13.4</v>
      </c>
      <c r="P743" s="74">
        <v>0</v>
      </c>
      <c r="Q743" s="74">
        <v>0</v>
      </c>
      <c r="R743" s="74">
        <v>2.1</v>
      </c>
      <c r="S743" s="74">
        <v>0.2</v>
      </c>
      <c r="T743" s="74">
        <v>0</v>
      </c>
      <c r="U743" s="74">
        <v>0</v>
      </c>
      <c r="V743" s="74">
        <v>82.9</v>
      </c>
      <c r="W743" s="74">
        <v>0.2</v>
      </c>
      <c r="X743" s="74">
        <v>0</v>
      </c>
      <c r="Y743" s="74">
        <v>4</v>
      </c>
      <c r="Z743" s="74">
        <v>26</v>
      </c>
      <c r="AA743" s="74">
        <v>0</v>
      </c>
      <c r="AB743" s="74">
        <v>0.59</v>
      </c>
      <c r="AC743" s="74">
        <v>0.02</v>
      </c>
      <c r="AD743" s="74">
        <v>0.03</v>
      </c>
      <c r="AE743" s="74">
        <v>0.1</v>
      </c>
      <c r="AF743" s="74">
        <v>0.2</v>
      </c>
      <c r="AG743" s="74">
        <v>0.1</v>
      </c>
      <c r="AH743" s="74">
        <v>0.04</v>
      </c>
      <c r="AI743" s="74">
        <v>0</v>
      </c>
      <c r="AJ743" s="74">
        <v>7</v>
      </c>
      <c r="AK743" s="74">
        <v>5</v>
      </c>
      <c r="AL743" s="74">
        <v>0.32</v>
      </c>
      <c r="AM743" s="74">
        <v>6</v>
      </c>
      <c r="AN743" s="74">
        <v>140</v>
      </c>
      <c r="AO743" s="74">
        <v>6</v>
      </c>
      <c r="AP743" s="74">
        <v>8</v>
      </c>
      <c r="AQ743" s="74">
        <v>8</v>
      </c>
      <c r="AR743" s="74">
        <v>0.2</v>
      </c>
      <c r="AS743" s="74">
        <v>0</v>
      </c>
      <c r="AT743" s="72"/>
      <c r="AU743" s="72"/>
      <c r="AV743" s="72"/>
    </row>
    <row r="744" spans="1:48" ht="15.6">
      <c r="A744" s="71">
        <v>666</v>
      </c>
      <c r="B744" s="72" t="s">
        <v>1161</v>
      </c>
      <c r="C744" s="72" t="s">
        <v>207</v>
      </c>
      <c r="D744" s="72" t="s">
        <v>208</v>
      </c>
      <c r="E744" s="72" t="s">
        <v>1157</v>
      </c>
      <c r="F744" s="74">
        <v>77</v>
      </c>
      <c r="G744" s="74">
        <v>325</v>
      </c>
      <c r="H744" s="74">
        <v>0.5</v>
      </c>
      <c r="I744" s="74">
        <v>0.1</v>
      </c>
      <c r="J744" s="74">
        <v>0</v>
      </c>
      <c r="K744" s="74">
        <v>0.2</v>
      </c>
      <c r="L744" s="74">
        <v>0.1</v>
      </c>
      <c r="M744" s="74">
        <v>0</v>
      </c>
      <c r="N744" s="74">
        <v>17</v>
      </c>
      <c r="O744" s="74">
        <v>17</v>
      </c>
      <c r="P744" s="74">
        <v>0</v>
      </c>
      <c r="Q744" s="74">
        <v>0</v>
      </c>
      <c r="R744" s="74">
        <v>1.4</v>
      </c>
      <c r="S744" s="74">
        <v>0.2</v>
      </c>
      <c r="T744" s="74">
        <v>0</v>
      </c>
      <c r="U744" s="74">
        <v>0</v>
      </c>
      <c r="V744" s="74">
        <v>80.599999999999994</v>
      </c>
      <c r="W744" s="74">
        <v>0.2</v>
      </c>
      <c r="X744" s="74">
        <v>0</v>
      </c>
      <c r="Y744" s="74">
        <v>3</v>
      </c>
      <c r="Z744" s="74">
        <v>17</v>
      </c>
      <c r="AA744" s="74">
        <v>0</v>
      </c>
      <c r="AB744" s="74">
        <v>0.3</v>
      </c>
      <c r="AC744" s="74">
        <v>0.01</v>
      </c>
      <c r="AD744" s="74">
        <v>0.02</v>
      </c>
      <c r="AE744" s="74">
        <v>0.1</v>
      </c>
      <c r="AF744" s="74">
        <v>0.2</v>
      </c>
      <c r="AG744" s="74">
        <v>0.1</v>
      </c>
      <c r="AH744" s="74">
        <v>0.03</v>
      </c>
      <c r="AI744" s="74">
        <v>0</v>
      </c>
      <c r="AJ744" s="74">
        <v>2</v>
      </c>
      <c r="AK744" s="74">
        <v>2.4</v>
      </c>
      <c r="AL744" s="74">
        <v>0.3</v>
      </c>
      <c r="AM744" s="74">
        <v>4</v>
      </c>
      <c r="AN744" s="74">
        <v>65</v>
      </c>
      <c r="AO744" s="74">
        <v>5</v>
      </c>
      <c r="AP744" s="74">
        <v>5</v>
      </c>
      <c r="AQ744" s="74">
        <v>4</v>
      </c>
      <c r="AR744" s="74">
        <v>0.2</v>
      </c>
      <c r="AS744" s="74">
        <v>0</v>
      </c>
      <c r="AT744" s="72"/>
      <c r="AU744" s="72"/>
      <c r="AV744" s="72"/>
    </row>
    <row r="745" spans="1:48" ht="15.6">
      <c r="A745" s="71">
        <v>667</v>
      </c>
      <c r="B745" s="72" t="s">
        <v>1162</v>
      </c>
      <c r="C745" s="72" t="s">
        <v>207</v>
      </c>
      <c r="D745" s="72" t="s">
        <v>208</v>
      </c>
      <c r="E745" s="72" t="s">
        <v>1157</v>
      </c>
      <c r="F745" s="74">
        <v>51</v>
      </c>
      <c r="G745" s="74">
        <v>215</v>
      </c>
      <c r="H745" s="74">
        <v>0.5</v>
      </c>
      <c r="I745" s="74">
        <v>0.1</v>
      </c>
      <c r="J745" s="74">
        <v>0</v>
      </c>
      <c r="K745" s="74">
        <v>0.2</v>
      </c>
      <c r="L745" s="74">
        <v>0.1</v>
      </c>
      <c r="M745" s="74">
        <v>0</v>
      </c>
      <c r="N745" s="74">
        <v>10.5</v>
      </c>
      <c r="O745" s="74">
        <v>10.5</v>
      </c>
      <c r="P745" s="74">
        <v>0</v>
      </c>
      <c r="Q745" s="74">
        <v>0</v>
      </c>
      <c r="R745" s="74">
        <v>1.6</v>
      </c>
      <c r="S745" s="74">
        <v>0.2</v>
      </c>
      <c r="T745" s="74">
        <v>0</v>
      </c>
      <c r="U745" s="74">
        <v>0</v>
      </c>
      <c r="V745" s="74">
        <v>88.6</v>
      </c>
      <c r="W745" s="74">
        <v>0.1</v>
      </c>
      <c r="X745" s="74">
        <v>0</v>
      </c>
      <c r="Y745" s="74">
        <v>3</v>
      </c>
      <c r="Z745" s="74">
        <v>20</v>
      </c>
      <c r="AA745" s="74">
        <v>0</v>
      </c>
      <c r="AB745" s="74">
        <v>0.3</v>
      </c>
      <c r="AC745" s="74">
        <v>0.01</v>
      </c>
      <c r="AD745" s="74">
        <v>0.02</v>
      </c>
      <c r="AE745" s="74">
        <v>0.1</v>
      </c>
      <c r="AF745" s="74">
        <v>0.2</v>
      </c>
      <c r="AG745" s="74">
        <v>0.1</v>
      </c>
      <c r="AH745" s="74">
        <v>0.03</v>
      </c>
      <c r="AI745" s="74">
        <v>0</v>
      </c>
      <c r="AJ745" s="74">
        <v>2</v>
      </c>
      <c r="AK745" s="74">
        <v>2.6</v>
      </c>
      <c r="AL745" s="74">
        <v>0.2</v>
      </c>
      <c r="AM745" s="74">
        <v>6</v>
      </c>
      <c r="AN745" s="74">
        <v>110</v>
      </c>
      <c r="AO745" s="74">
        <v>5</v>
      </c>
      <c r="AP745" s="74">
        <v>6</v>
      </c>
      <c r="AQ745" s="74">
        <v>5</v>
      </c>
      <c r="AR745" s="74">
        <v>0.2</v>
      </c>
      <c r="AS745" s="74">
        <v>0</v>
      </c>
      <c r="AT745" s="72"/>
      <c r="AU745" s="72"/>
      <c r="AV745" s="72"/>
    </row>
    <row r="746" spans="1:48" ht="15.6">
      <c r="A746" s="71">
        <v>1900000112</v>
      </c>
      <c r="B746" s="72" t="s">
        <v>1163</v>
      </c>
      <c r="C746" s="72" t="s">
        <v>207</v>
      </c>
      <c r="D746" s="72" t="s">
        <v>300</v>
      </c>
      <c r="E746" s="72" t="s">
        <v>301</v>
      </c>
      <c r="F746" s="74">
        <v>354</v>
      </c>
      <c r="G746" s="74">
        <v>1500</v>
      </c>
      <c r="H746" s="74">
        <v>2.9</v>
      </c>
      <c r="I746" s="74">
        <v>0.6</v>
      </c>
      <c r="J746" s="74">
        <v>0</v>
      </c>
      <c r="K746" s="74">
        <v>1.1000000000000001</v>
      </c>
      <c r="L746" s="74">
        <v>0.6</v>
      </c>
      <c r="M746" s="74">
        <v>0</v>
      </c>
      <c r="N746" s="74">
        <v>74.5</v>
      </c>
      <c r="O746" s="74">
        <v>74.5</v>
      </c>
      <c r="P746" s="74">
        <v>0</v>
      </c>
      <c r="Q746" s="74">
        <v>0</v>
      </c>
      <c r="R746" s="74">
        <v>11.4</v>
      </c>
      <c r="S746" s="74">
        <v>1.1000000000000001</v>
      </c>
      <c r="T746" s="74">
        <v>0.1</v>
      </c>
      <c r="U746" s="74">
        <v>0</v>
      </c>
      <c r="V746" s="74">
        <v>5</v>
      </c>
      <c r="W746" s="74">
        <v>1.1000000000000001</v>
      </c>
      <c r="X746" s="74">
        <v>0</v>
      </c>
      <c r="Y746" s="74"/>
      <c r="Z746" s="74"/>
      <c r="AA746" s="74">
        <v>0</v>
      </c>
      <c r="AB746" s="74">
        <v>2.4500000000000002</v>
      </c>
      <c r="AC746" s="74"/>
      <c r="AD746" s="74">
        <v>0.17</v>
      </c>
      <c r="AE746" s="74">
        <v>0.56999999999999995</v>
      </c>
      <c r="AF746" s="74">
        <v>1.1399999999999999</v>
      </c>
      <c r="AG746" s="74">
        <v>0.56999999999999995</v>
      </c>
      <c r="AH746" s="74">
        <v>0.23</v>
      </c>
      <c r="AI746" s="74">
        <v>0</v>
      </c>
      <c r="AJ746" s="74"/>
      <c r="AK746" s="74">
        <v>28.5</v>
      </c>
      <c r="AL746" s="74">
        <v>1.83</v>
      </c>
      <c r="AM746" s="74">
        <v>34</v>
      </c>
      <c r="AN746" s="74">
        <v>730</v>
      </c>
      <c r="AO746" s="74">
        <v>31</v>
      </c>
      <c r="AP746" s="74">
        <v>40</v>
      </c>
      <c r="AQ746" s="74">
        <v>37</v>
      </c>
      <c r="AR746" s="74">
        <v>1.1000000000000001</v>
      </c>
      <c r="AS746" s="74">
        <v>0</v>
      </c>
      <c r="AT746" s="72"/>
      <c r="AU746" s="72"/>
      <c r="AV746" s="72"/>
    </row>
    <row r="747" spans="1:48" ht="15.6">
      <c r="A747" s="71">
        <v>665</v>
      </c>
      <c r="B747" s="72" t="s">
        <v>1164</v>
      </c>
      <c r="C747" s="72" t="s">
        <v>207</v>
      </c>
      <c r="D747" s="72" t="s">
        <v>300</v>
      </c>
      <c r="E747" s="72" t="s">
        <v>301</v>
      </c>
      <c r="F747" s="74">
        <v>257</v>
      </c>
      <c r="G747" s="74">
        <v>1090</v>
      </c>
      <c r="H747" s="74">
        <v>0.3</v>
      </c>
      <c r="I747" s="74">
        <v>0.1</v>
      </c>
      <c r="J747" s="74">
        <v>0</v>
      </c>
      <c r="K747" s="74">
        <v>0.1</v>
      </c>
      <c r="L747" s="74">
        <v>0.1</v>
      </c>
      <c r="M747" s="74">
        <v>0</v>
      </c>
      <c r="N747" s="74">
        <v>57.1</v>
      </c>
      <c r="O747" s="74">
        <v>57.1</v>
      </c>
      <c r="P747" s="74">
        <v>0</v>
      </c>
      <c r="Q747" s="74">
        <v>0</v>
      </c>
      <c r="R747" s="74">
        <v>9.5</v>
      </c>
      <c r="S747" s="74">
        <v>0.8</v>
      </c>
      <c r="T747" s="74">
        <v>0.1</v>
      </c>
      <c r="U747" s="74">
        <v>0</v>
      </c>
      <c r="V747" s="74">
        <v>29.6</v>
      </c>
      <c r="W747" s="74">
        <v>1.3</v>
      </c>
      <c r="X747" s="74">
        <v>0</v>
      </c>
      <c r="Y747" s="74">
        <v>2</v>
      </c>
      <c r="Z747" s="74">
        <v>12</v>
      </c>
      <c r="AA747" s="74">
        <v>0</v>
      </c>
      <c r="AB747" s="74">
        <v>1.4</v>
      </c>
      <c r="AC747" s="74">
        <v>0</v>
      </c>
      <c r="AD747" s="74">
        <v>0.13</v>
      </c>
      <c r="AE747" s="74">
        <v>0.4</v>
      </c>
      <c r="AF747" s="74">
        <v>0.5</v>
      </c>
      <c r="AG747" s="74">
        <v>0.1</v>
      </c>
      <c r="AH747" s="74">
        <v>0.1</v>
      </c>
      <c r="AI747" s="74">
        <v>0</v>
      </c>
      <c r="AJ747" s="74">
        <v>4</v>
      </c>
      <c r="AK747" s="74">
        <v>1</v>
      </c>
      <c r="AL747" s="74">
        <v>1.4</v>
      </c>
      <c r="AM747" s="74">
        <v>26</v>
      </c>
      <c r="AN747" s="74">
        <v>550</v>
      </c>
      <c r="AO747" s="74">
        <v>27</v>
      </c>
      <c r="AP747" s="74">
        <v>33</v>
      </c>
      <c r="AQ747" s="74">
        <v>22</v>
      </c>
      <c r="AR747" s="74">
        <v>0.5</v>
      </c>
      <c r="AS747" s="74">
        <v>0.2</v>
      </c>
      <c r="AT747" s="72"/>
      <c r="AU747" s="72"/>
      <c r="AV747" s="72"/>
    </row>
    <row r="748" spans="1:48" ht="15.6">
      <c r="A748" s="71">
        <v>663</v>
      </c>
      <c r="B748" s="72" t="s">
        <v>1165</v>
      </c>
      <c r="C748" s="72" t="s">
        <v>207</v>
      </c>
      <c r="D748" s="72" t="s">
        <v>208</v>
      </c>
      <c r="E748" s="72" t="s">
        <v>1157</v>
      </c>
      <c r="F748" s="74">
        <v>61</v>
      </c>
      <c r="G748" s="74">
        <v>256</v>
      </c>
      <c r="H748" s="74">
        <v>0.5</v>
      </c>
      <c r="I748" s="74">
        <v>0.1</v>
      </c>
      <c r="J748" s="74">
        <v>0</v>
      </c>
      <c r="K748" s="74">
        <v>0.2</v>
      </c>
      <c r="L748" s="74">
        <v>0.1</v>
      </c>
      <c r="M748" s="74">
        <v>0</v>
      </c>
      <c r="N748" s="74">
        <v>12.7</v>
      </c>
      <c r="O748" s="74">
        <v>12.7</v>
      </c>
      <c r="P748" s="74">
        <v>0</v>
      </c>
      <c r="Q748" s="74">
        <v>0</v>
      </c>
      <c r="R748" s="74">
        <v>1.9</v>
      </c>
      <c r="S748" s="74">
        <v>0.2</v>
      </c>
      <c r="T748" s="74">
        <v>0</v>
      </c>
      <c r="U748" s="74">
        <v>0</v>
      </c>
      <c r="V748" s="74">
        <v>83.8</v>
      </c>
      <c r="W748" s="74">
        <v>0.2</v>
      </c>
      <c r="X748" s="74">
        <v>0</v>
      </c>
      <c r="Y748" s="74">
        <v>4</v>
      </c>
      <c r="Z748" s="74">
        <v>25</v>
      </c>
      <c r="AA748" s="74">
        <v>0</v>
      </c>
      <c r="AB748" s="74">
        <v>0.27</v>
      </c>
      <c r="AC748" s="74">
        <v>0.02</v>
      </c>
      <c r="AD748" s="74">
        <v>0.03</v>
      </c>
      <c r="AE748" s="74">
        <v>0.1</v>
      </c>
      <c r="AF748" s="74">
        <v>0.2</v>
      </c>
      <c r="AG748" s="74">
        <v>0.1</v>
      </c>
      <c r="AH748" s="74">
        <v>0.04</v>
      </c>
      <c r="AI748" s="74">
        <v>0</v>
      </c>
      <c r="AJ748" s="74">
        <v>5</v>
      </c>
      <c r="AK748" s="74">
        <v>5</v>
      </c>
      <c r="AL748" s="74">
        <v>0.32</v>
      </c>
      <c r="AM748" s="74">
        <v>6</v>
      </c>
      <c r="AN748" s="74">
        <v>120</v>
      </c>
      <c r="AO748" s="74">
        <v>5</v>
      </c>
      <c r="AP748" s="74">
        <v>6</v>
      </c>
      <c r="AQ748" s="74">
        <v>5</v>
      </c>
      <c r="AR748" s="74">
        <v>0.2</v>
      </c>
      <c r="AS748" s="74">
        <v>0</v>
      </c>
      <c r="AT748" s="72"/>
      <c r="AU748" s="72">
        <v>1.7</v>
      </c>
      <c r="AV748" s="72"/>
    </row>
    <row r="749" spans="1:48" ht="15.6">
      <c r="A749" s="246" t="s">
        <v>1166</v>
      </c>
      <c r="B749" s="247" t="s">
        <v>1167</v>
      </c>
      <c r="C749" s="247" t="s">
        <v>211</v>
      </c>
      <c r="D749" s="247" t="s">
        <v>212</v>
      </c>
      <c r="E749" s="247" t="s">
        <v>670</v>
      </c>
      <c r="F749" s="248">
        <v>80</v>
      </c>
      <c r="G749" s="248">
        <v>334.72</v>
      </c>
      <c r="H749" s="249">
        <v>1.7</v>
      </c>
      <c r="I749" s="249">
        <v>0.9</v>
      </c>
      <c r="J749" s="249">
        <v>0</v>
      </c>
      <c r="K749" s="249">
        <v>0</v>
      </c>
      <c r="L749" s="249">
        <v>0</v>
      </c>
      <c r="M749" s="249">
        <v>0</v>
      </c>
      <c r="N749" s="249">
        <v>12</v>
      </c>
      <c r="O749" s="249">
        <v>1.1000000000000001</v>
      </c>
      <c r="P749" s="249">
        <v>0</v>
      </c>
      <c r="Q749" s="249">
        <v>0</v>
      </c>
      <c r="R749" s="249">
        <v>2.5</v>
      </c>
      <c r="S749" s="249">
        <v>2.6</v>
      </c>
      <c r="T749" s="249">
        <v>0.01</v>
      </c>
      <c r="U749" s="249">
        <v>0</v>
      </c>
      <c r="V749" s="249">
        <v>0</v>
      </c>
      <c r="W749" s="249">
        <v>0</v>
      </c>
      <c r="X749" s="249">
        <v>0</v>
      </c>
      <c r="Y749" s="249">
        <v>0</v>
      </c>
      <c r="Z749" s="249">
        <v>0</v>
      </c>
      <c r="AA749" s="249">
        <v>0</v>
      </c>
      <c r="AB749" s="249">
        <v>0</v>
      </c>
      <c r="AC749" s="249">
        <v>0</v>
      </c>
      <c r="AD749" s="249">
        <v>0</v>
      </c>
      <c r="AE749" s="249">
        <v>0</v>
      </c>
      <c r="AF749" s="249">
        <v>0</v>
      </c>
      <c r="AG749" s="249">
        <v>0</v>
      </c>
      <c r="AH749" s="249">
        <v>0</v>
      </c>
      <c r="AI749" s="249">
        <v>0</v>
      </c>
      <c r="AJ749" s="249">
        <v>0</v>
      </c>
      <c r="AK749" s="249">
        <v>0</v>
      </c>
      <c r="AL749" s="249">
        <v>0</v>
      </c>
      <c r="AM749" s="249">
        <v>0</v>
      </c>
      <c r="AN749" s="249">
        <v>0</v>
      </c>
      <c r="AO749" s="249">
        <v>0</v>
      </c>
      <c r="AP749" s="249">
        <v>0</v>
      </c>
      <c r="AQ749" s="249">
        <v>0</v>
      </c>
      <c r="AR749" s="249">
        <v>0</v>
      </c>
      <c r="AS749" s="249">
        <v>0</v>
      </c>
      <c r="AT749" s="249">
        <v>0</v>
      </c>
      <c r="AU749" s="249">
        <v>0</v>
      </c>
      <c r="AV749" s="247"/>
    </row>
    <row r="750" spans="1:48" ht="15.6">
      <c r="A750" s="71">
        <v>487</v>
      </c>
      <c r="B750" s="72" t="s">
        <v>1168</v>
      </c>
      <c r="C750" s="72" t="s">
        <v>325</v>
      </c>
      <c r="D750" s="72" t="s">
        <v>462</v>
      </c>
      <c r="E750" s="72" t="s">
        <v>484</v>
      </c>
      <c r="F750" s="74">
        <v>443</v>
      </c>
      <c r="G750" s="74">
        <v>1860</v>
      </c>
      <c r="H750" s="74">
        <v>22.6</v>
      </c>
      <c r="I750" s="74">
        <v>3</v>
      </c>
      <c r="J750" s="74">
        <v>5</v>
      </c>
      <c r="K750" s="74">
        <v>13.3</v>
      </c>
      <c r="L750" s="74">
        <v>13.3</v>
      </c>
      <c r="M750" s="74">
        <v>0.1</v>
      </c>
      <c r="N750" s="74">
        <v>54.7</v>
      </c>
      <c r="O750" s="74">
        <v>36.200000000000003</v>
      </c>
      <c r="P750" s="74">
        <v>0</v>
      </c>
      <c r="Q750" s="74">
        <v>18.5</v>
      </c>
      <c r="R750" s="74">
        <v>0.7</v>
      </c>
      <c r="S750" s="74">
        <v>4.9000000000000004</v>
      </c>
      <c r="T750" s="74">
        <v>0.3</v>
      </c>
      <c r="U750" s="74">
        <v>0</v>
      </c>
      <c r="V750" s="74">
        <v>16.2</v>
      </c>
      <c r="W750" s="74">
        <v>0</v>
      </c>
      <c r="X750" s="74">
        <v>77</v>
      </c>
      <c r="Y750" s="74">
        <v>39</v>
      </c>
      <c r="Z750" s="74">
        <v>2</v>
      </c>
      <c r="AA750" s="74">
        <v>0.3</v>
      </c>
      <c r="AB750" s="74">
        <v>12.8</v>
      </c>
      <c r="AC750" s="74">
        <v>0.04</v>
      </c>
      <c r="AD750" s="74">
        <v>0.1</v>
      </c>
      <c r="AE750" s="74">
        <v>0.3</v>
      </c>
      <c r="AF750" s="74">
        <v>1.54</v>
      </c>
      <c r="AG750" s="74">
        <v>1.23</v>
      </c>
      <c r="AH750" s="74">
        <v>0.09</v>
      </c>
      <c r="AI750" s="74">
        <v>0.2</v>
      </c>
      <c r="AJ750" s="74">
        <v>0</v>
      </c>
      <c r="AK750" s="74">
        <v>7.5</v>
      </c>
      <c r="AL750" s="74">
        <v>0.71099999999999997</v>
      </c>
      <c r="AM750" s="74">
        <v>130</v>
      </c>
      <c r="AN750" s="74">
        <v>85</v>
      </c>
      <c r="AO750" s="74">
        <v>34</v>
      </c>
      <c r="AP750" s="74">
        <v>140</v>
      </c>
      <c r="AQ750" s="74">
        <v>13</v>
      </c>
      <c r="AR750" s="74">
        <v>0.7</v>
      </c>
      <c r="AS750" s="74">
        <v>0.6</v>
      </c>
      <c r="AT750" s="72"/>
      <c r="AU750" s="72"/>
      <c r="AV750" s="72"/>
    </row>
    <row r="751" spans="1:48" ht="15.6">
      <c r="A751" s="71">
        <v>926</v>
      </c>
      <c r="B751" s="72" t="s">
        <v>1169</v>
      </c>
      <c r="C751" s="72" t="s">
        <v>533</v>
      </c>
      <c r="D751" s="72" t="s">
        <v>682</v>
      </c>
      <c r="E751" s="72" t="s">
        <v>683</v>
      </c>
      <c r="F751" s="74">
        <v>657</v>
      </c>
      <c r="G751" s="74">
        <v>2710</v>
      </c>
      <c r="H751" s="74">
        <v>71.2</v>
      </c>
      <c r="I751" s="74">
        <v>10.6</v>
      </c>
      <c r="J751" s="74">
        <v>54.6</v>
      </c>
      <c r="K751" s="74">
        <v>5.3</v>
      </c>
      <c r="L751" s="74">
        <v>4.8</v>
      </c>
      <c r="M751" s="74">
        <v>0</v>
      </c>
      <c r="N751" s="74">
        <v>0</v>
      </c>
      <c r="O751" s="74">
        <v>0</v>
      </c>
      <c r="P751" s="74">
        <v>0</v>
      </c>
      <c r="Q751" s="74">
        <v>0</v>
      </c>
      <c r="R751" s="74">
        <v>0</v>
      </c>
      <c r="S751" s="74">
        <v>4</v>
      </c>
      <c r="T751" s="74">
        <v>0.3</v>
      </c>
      <c r="U751" s="74">
        <v>0</v>
      </c>
      <c r="V751" s="74">
        <v>24</v>
      </c>
      <c r="W751" s="74">
        <v>0.2</v>
      </c>
      <c r="X751" s="74">
        <v>122</v>
      </c>
      <c r="Y751" s="74">
        <v>60</v>
      </c>
      <c r="Z751" s="74">
        <v>0</v>
      </c>
      <c r="AA751" s="74">
        <v>0.5</v>
      </c>
      <c r="AB751" s="74">
        <v>10</v>
      </c>
      <c r="AC751" s="74">
        <v>0.02</v>
      </c>
      <c r="AD751" s="74">
        <v>0.13</v>
      </c>
      <c r="AE751" s="74">
        <v>0.01</v>
      </c>
      <c r="AF751" s="74">
        <v>1.1000000000000001</v>
      </c>
      <c r="AG751" s="74">
        <v>1.1000000000000001</v>
      </c>
      <c r="AH751" s="74">
        <v>0.11</v>
      </c>
      <c r="AI751" s="74">
        <v>0.28999999999999998</v>
      </c>
      <c r="AJ751" s="74">
        <v>0</v>
      </c>
      <c r="AK751" s="74">
        <v>15</v>
      </c>
      <c r="AL751" s="74">
        <v>0.4</v>
      </c>
      <c r="AM751" s="74">
        <v>120</v>
      </c>
      <c r="AN751" s="74">
        <v>40</v>
      </c>
      <c r="AO751" s="74">
        <v>13</v>
      </c>
      <c r="AP751" s="74">
        <v>55</v>
      </c>
      <c r="AQ751" s="74">
        <v>4</v>
      </c>
      <c r="AR751" s="74">
        <v>0.6</v>
      </c>
      <c r="AS751" s="74">
        <v>0.4</v>
      </c>
      <c r="AT751" s="72"/>
      <c r="AU751" s="72"/>
      <c r="AV751" s="72"/>
    </row>
    <row r="752" spans="1:48" ht="15.6">
      <c r="A752" s="71">
        <v>927</v>
      </c>
      <c r="B752" s="72" t="s">
        <v>1170</v>
      </c>
      <c r="C752" s="72" t="s">
        <v>533</v>
      </c>
      <c r="D752" s="72" t="s">
        <v>682</v>
      </c>
      <c r="E752" s="72" t="s">
        <v>683</v>
      </c>
      <c r="F752" s="74">
        <v>644</v>
      </c>
      <c r="G752" s="74">
        <v>2650</v>
      </c>
      <c r="H752" s="74">
        <v>69.8</v>
      </c>
      <c r="I752" s="74">
        <v>11.3</v>
      </c>
      <c r="J752" s="74">
        <v>16.100000000000001</v>
      </c>
      <c r="K752" s="74">
        <v>38.200000000000003</v>
      </c>
      <c r="L752" s="74">
        <v>34.9</v>
      </c>
      <c r="M752" s="74">
        <v>0.4</v>
      </c>
      <c r="N752" s="74">
        <v>0</v>
      </c>
      <c r="O752" s="74">
        <v>0</v>
      </c>
      <c r="P752" s="74">
        <v>0</v>
      </c>
      <c r="Q752" s="74">
        <v>0</v>
      </c>
      <c r="R752" s="74">
        <v>0</v>
      </c>
      <c r="S752" s="74">
        <v>3.9</v>
      </c>
      <c r="T752" s="74">
        <v>0.3</v>
      </c>
      <c r="U752" s="74">
        <v>0</v>
      </c>
      <c r="V752" s="74">
        <v>24.6</v>
      </c>
      <c r="W752" s="74">
        <v>0.2</v>
      </c>
      <c r="X752" s="74">
        <v>122</v>
      </c>
      <c r="Y752" s="74">
        <v>60</v>
      </c>
      <c r="Z752" s="74">
        <v>0</v>
      </c>
      <c r="AA752" s="74">
        <v>0.5</v>
      </c>
      <c r="AB752" s="74">
        <v>12</v>
      </c>
      <c r="AC752" s="74">
        <v>0.02</v>
      </c>
      <c r="AD752" s="74">
        <v>0.13</v>
      </c>
      <c r="AE752" s="74">
        <v>0.01</v>
      </c>
      <c r="AF752" s="74">
        <v>1.1000000000000001</v>
      </c>
      <c r="AG752" s="74">
        <v>1.1000000000000001</v>
      </c>
      <c r="AH752" s="74">
        <v>0.11</v>
      </c>
      <c r="AI752" s="74">
        <v>0.3</v>
      </c>
      <c r="AJ752" s="74">
        <v>0</v>
      </c>
      <c r="AK752" s="74">
        <v>15</v>
      </c>
      <c r="AL752" s="74">
        <v>0.5</v>
      </c>
      <c r="AM752" s="74">
        <v>120</v>
      </c>
      <c r="AN752" s="74">
        <v>40</v>
      </c>
      <c r="AO752" s="74">
        <v>13</v>
      </c>
      <c r="AP752" s="74">
        <v>55</v>
      </c>
      <c r="AQ752" s="74">
        <v>4</v>
      </c>
      <c r="AR752" s="74">
        <v>0.6</v>
      </c>
      <c r="AS752" s="74">
        <v>0.4</v>
      </c>
      <c r="AT752" s="72"/>
      <c r="AU752" s="72"/>
      <c r="AV752" s="72"/>
    </row>
    <row r="753" spans="1:48" ht="15.6">
      <c r="A753" s="250" t="s">
        <v>1171</v>
      </c>
      <c r="B753" s="251" t="s">
        <v>1172</v>
      </c>
      <c r="C753" s="251" t="s">
        <v>533</v>
      </c>
      <c r="D753" s="251" t="s">
        <v>682</v>
      </c>
      <c r="E753" s="251" t="s">
        <v>683</v>
      </c>
      <c r="F753" s="252">
        <v>504</v>
      </c>
      <c r="G753" s="252">
        <v>2108</v>
      </c>
      <c r="H753" s="252">
        <v>28</v>
      </c>
      <c r="I753" s="252">
        <v>12</v>
      </c>
      <c r="J753" s="252"/>
      <c r="K753" s="252"/>
      <c r="L753" s="252"/>
      <c r="M753" s="252"/>
      <c r="N753" s="252">
        <v>52</v>
      </c>
      <c r="O753" s="252">
        <v>44</v>
      </c>
      <c r="P753" s="252"/>
      <c r="Q753" s="252"/>
      <c r="R753" s="252">
        <v>2.5</v>
      </c>
      <c r="S753" s="252">
        <v>9.8000000000000007</v>
      </c>
      <c r="T753" s="252">
        <v>0.34</v>
      </c>
      <c r="U753" s="252"/>
      <c r="V753" s="252"/>
      <c r="W753" s="252"/>
      <c r="X753" s="252"/>
      <c r="Y753" s="252"/>
      <c r="Z753" s="252"/>
      <c r="AA753" s="252"/>
      <c r="AB753" s="252"/>
      <c r="AC753" s="252"/>
      <c r="AD753" s="252"/>
      <c r="AE753" s="252"/>
      <c r="AF753" s="252"/>
      <c r="AG753" s="252"/>
      <c r="AH753" s="252"/>
      <c r="AI753" s="252"/>
      <c r="AJ753" s="252"/>
      <c r="AK753" s="252"/>
      <c r="AL753" s="252"/>
      <c r="AM753" s="252"/>
      <c r="AN753" s="252"/>
      <c r="AO753" s="252"/>
      <c r="AP753" s="252"/>
      <c r="AQ753" s="252"/>
      <c r="AR753" s="252"/>
      <c r="AS753" s="252"/>
      <c r="AT753" s="251"/>
      <c r="AU753" s="251"/>
      <c r="AV753" s="251"/>
    </row>
    <row r="754" spans="1:48" ht="15.6">
      <c r="A754" s="71">
        <v>1900000013</v>
      </c>
      <c r="B754" s="72" t="s">
        <v>1173</v>
      </c>
      <c r="C754" s="72" t="s">
        <v>211</v>
      </c>
      <c r="D754" s="72" t="s">
        <v>215</v>
      </c>
      <c r="E754" s="72" t="s">
        <v>392</v>
      </c>
      <c r="F754" s="74">
        <v>31</v>
      </c>
      <c r="G754" s="74">
        <v>131</v>
      </c>
      <c r="H754" s="74">
        <v>0.3</v>
      </c>
      <c r="I754" s="74" t="s">
        <v>579</v>
      </c>
      <c r="J754" s="74" t="s">
        <v>579</v>
      </c>
      <c r="K754" s="74">
        <v>0.2</v>
      </c>
      <c r="L754" s="74">
        <v>0.2</v>
      </c>
      <c r="M754" s="74">
        <v>0</v>
      </c>
      <c r="N754" s="74">
        <v>4.3</v>
      </c>
      <c r="O754" s="74">
        <v>4.2</v>
      </c>
      <c r="P754" s="74">
        <v>0.1</v>
      </c>
      <c r="Q754" s="74">
        <v>0</v>
      </c>
      <c r="R754" s="74">
        <v>2</v>
      </c>
      <c r="S754" s="74">
        <v>1.8</v>
      </c>
      <c r="T754" s="74">
        <v>0</v>
      </c>
      <c r="U754" s="74">
        <v>0</v>
      </c>
      <c r="V754" s="74">
        <v>86.4</v>
      </c>
      <c r="W754" s="74">
        <v>0</v>
      </c>
      <c r="X754" s="74">
        <v>0</v>
      </c>
      <c r="Y754" s="74">
        <v>685</v>
      </c>
      <c r="Z754" s="74">
        <v>4105</v>
      </c>
      <c r="AA754" s="74">
        <v>0</v>
      </c>
      <c r="AB754" s="74">
        <v>0.8</v>
      </c>
      <c r="AC754" s="74">
        <v>0.12</v>
      </c>
      <c r="AD754" s="74">
        <v>0.15</v>
      </c>
      <c r="AE754" s="74">
        <v>2.2000000000000002</v>
      </c>
      <c r="AF754" s="74">
        <v>2.5</v>
      </c>
      <c r="AG754" s="74">
        <v>0.3</v>
      </c>
      <c r="AH754" s="74">
        <v>0.28000000000000003</v>
      </c>
      <c r="AI754" s="74">
        <v>0</v>
      </c>
      <c r="AJ754" s="74">
        <v>225</v>
      </c>
      <c r="AK754" s="74">
        <v>23</v>
      </c>
      <c r="AL754" s="74">
        <v>0.53</v>
      </c>
      <c r="AM754" s="74">
        <v>12</v>
      </c>
      <c r="AN754" s="74">
        <v>440</v>
      </c>
      <c r="AO754" s="74">
        <v>16</v>
      </c>
      <c r="AP754" s="74">
        <v>39</v>
      </c>
      <c r="AQ754" s="74">
        <v>21</v>
      </c>
      <c r="AR754" s="74">
        <v>1</v>
      </c>
      <c r="AS754" s="74">
        <v>0.3</v>
      </c>
      <c r="AT754" s="72"/>
      <c r="AU754" s="72"/>
      <c r="AV754" s="72"/>
    </row>
    <row r="755" spans="1:48" ht="15.6">
      <c r="A755" s="71">
        <v>1900000058</v>
      </c>
      <c r="B755" s="72" t="s">
        <v>1174</v>
      </c>
      <c r="C755" s="72" t="s">
        <v>401</v>
      </c>
      <c r="D755" s="72" t="s">
        <v>402</v>
      </c>
      <c r="E755" s="72" t="s">
        <v>408</v>
      </c>
      <c r="F755" s="74">
        <v>145</v>
      </c>
      <c r="G755" s="74">
        <v>615</v>
      </c>
      <c r="H755" s="74">
        <v>0.3</v>
      </c>
      <c r="I755" s="74">
        <v>0.1</v>
      </c>
      <c r="J755" s="74">
        <v>0.1</v>
      </c>
      <c r="K755" s="74">
        <v>0</v>
      </c>
      <c r="L755" s="74">
        <v>0</v>
      </c>
      <c r="M755" s="74">
        <v>0</v>
      </c>
      <c r="N755" s="74">
        <v>33.799999999999997</v>
      </c>
      <c r="O755" s="74">
        <v>1.4</v>
      </c>
      <c r="P755" s="74">
        <v>0</v>
      </c>
      <c r="Q755" s="74">
        <v>32.4</v>
      </c>
      <c r="R755" s="74">
        <v>1.8</v>
      </c>
      <c r="S755" s="74">
        <v>1</v>
      </c>
      <c r="T755" s="74">
        <v>0</v>
      </c>
      <c r="U755" s="74">
        <v>0</v>
      </c>
      <c r="V755" s="74">
        <v>62.1</v>
      </c>
      <c r="W755" s="74">
        <v>0</v>
      </c>
      <c r="X755" s="74">
        <v>0</v>
      </c>
      <c r="Y755" s="74">
        <v>0</v>
      </c>
      <c r="Z755" s="74">
        <v>0</v>
      </c>
      <c r="AA755" s="74">
        <v>0</v>
      </c>
      <c r="AB755" s="74">
        <v>0</v>
      </c>
      <c r="AC755" s="74">
        <v>7.0000000000000007E-2</v>
      </c>
      <c r="AD755" s="74">
        <v>0.03</v>
      </c>
      <c r="AE755" s="74">
        <v>0.68</v>
      </c>
      <c r="AF755" s="74">
        <v>0.89</v>
      </c>
      <c r="AG755" s="74">
        <v>0.21</v>
      </c>
      <c r="AH755" s="74">
        <v>0.09</v>
      </c>
      <c r="AI755" s="74">
        <v>0</v>
      </c>
      <c r="AJ755" s="74">
        <v>25.8</v>
      </c>
      <c r="AK755" s="74">
        <v>23</v>
      </c>
      <c r="AL755" s="74">
        <v>0.6</v>
      </c>
      <c r="AM755" s="74">
        <v>9.5</v>
      </c>
      <c r="AN755" s="74">
        <v>300</v>
      </c>
      <c r="AO755" s="74">
        <v>17</v>
      </c>
      <c r="AP755" s="74">
        <v>31</v>
      </c>
      <c r="AQ755" s="74">
        <v>21</v>
      </c>
      <c r="AR755" s="74">
        <v>0.4</v>
      </c>
      <c r="AS755" s="74">
        <v>0.5</v>
      </c>
      <c r="AT755" s="72"/>
      <c r="AU755" s="72"/>
      <c r="AV755" s="72"/>
    </row>
    <row r="756" spans="1:48" ht="15.6">
      <c r="A756" s="71">
        <v>670</v>
      </c>
      <c r="B756" s="72" t="s">
        <v>1175</v>
      </c>
      <c r="C756" s="72" t="s">
        <v>207</v>
      </c>
      <c r="D756" s="72" t="s">
        <v>208</v>
      </c>
      <c r="E756" s="72" t="s">
        <v>209</v>
      </c>
      <c r="F756" s="74">
        <v>59</v>
      </c>
      <c r="G756" s="74">
        <v>250</v>
      </c>
      <c r="H756" s="74">
        <v>0.3</v>
      </c>
      <c r="I756" s="74">
        <v>0.1</v>
      </c>
      <c r="J756" s="74">
        <v>0.1</v>
      </c>
      <c r="K756" s="74">
        <v>0.1</v>
      </c>
      <c r="L756" s="74">
        <v>0</v>
      </c>
      <c r="M756" s="74">
        <v>0</v>
      </c>
      <c r="N756" s="74">
        <v>11.7</v>
      </c>
      <c r="O756" s="74">
        <v>11.5</v>
      </c>
      <c r="P756" s="74">
        <v>0</v>
      </c>
      <c r="Q756" s="74">
        <v>0.2</v>
      </c>
      <c r="R756" s="74">
        <v>2.9</v>
      </c>
      <c r="S756" s="74">
        <v>0.5</v>
      </c>
      <c r="T756" s="74">
        <v>0</v>
      </c>
      <c r="U756" s="74">
        <v>0</v>
      </c>
      <c r="V756" s="74">
        <v>83.5</v>
      </c>
      <c r="W756" s="74">
        <v>0.6</v>
      </c>
      <c r="X756" s="74">
        <v>0</v>
      </c>
      <c r="Y756" s="74">
        <v>300</v>
      </c>
      <c r="Z756" s="74">
        <v>1800</v>
      </c>
      <c r="AA756" s="74">
        <v>0</v>
      </c>
      <c r="AB756" s="74">
        <v>1</v>
      </c>
      <c r="AC756" s="74">
        <v>0.04</v>
      </c>
      <c r="AD756" s="74">
        <v>0.05</v>
      </c>
      <c r="AE756" s="74">
        <v>0.5</v>
      </c>
      <c r="AF756" s="74">
        <v>0.6</v>
      </c>
      <c r="AG756" s="74">
        <v>0.1</v>
      </c>
      <c r="AH756" s="74">
        <v>0.13</v>
      </c>
      <c r="AI756" s="74">
        <v>0</v>
      </c>
      <c r="AJ756" s="74">
        <v>23</v>
      </c>
      <c r="AK756" s="74">
        <v>36</v>
      </c>
      <c r="AL756" s="74">
        <v>0.5</v>
      </c>
      <c r="AM756" s="74">
        <v>14</v>
      </c>
      <c r="AN756" s="74">
        <v>120</v>
      </c>
      <c r="AO756" s="74">
        <v>9</v>
      </c>
      <c r="AP756" s="74">
        <v>10</v>
      </c>
      <c r="AQ756" s="74">
        <v>13</v>
      </c>
      <c r="AR756" s="74">
        <v>0.2</v>
      </c>
      <c r="AS756" s="74">
        <v>0.1</v>
      </c>
      <c r="AT756" s="72"/>
      <c r="AU756" s="72"/>
      <c r="AV756" s="72"/>
    </row>
    <row r="757" spans="1:48" ht="15.6">
      <c r="A757" s="71">
        <v>1900000107</v>
      </c>
      <c r="B757" s="72" t="s">
        <v>1176</v>
      </c>
      <c r="C757" s="72" t="s">
        <v>207</v>
      </c>
      <c r="D757" s="72" t="s">
        <v>300</v>
      </c>
      <c r="E757" s="72" t="s">
        <v>301</v>
      </c>
      <c r="F757" s="74">
        <v>340</v>
      </c>
      <c r="G757" s="74">
        <v>1440</v>
      </c>
      <c r="H757" s="74">
        <v>1.7</v>
      </c>
      <c r="I757" s="74">
        <v>0.6</v>
      </c>
      <c r="J757" s="74">
        <v>0.6</v>
      </c>
      <c r="K757" s="74">
        <v>0.6</v>
      </c>
      <c r="L757" s="74">
        <v>0</v>
      </c>
      <c r="M757" s="74">
        <v>0</v>
      </c>
      <c r="N757" s="74">
        <v>67.400000000000006</v>
      </c>
      <c r="O757" s="74">
        <v>66.2</v>
      </c>
      <c r="P757" s="74">
        <v>0</v>
      </c>
      <c r="Q757" s="74">
        <v>1.2</v>
      </c>
      <c r="R757" s="74">
        <v>16.7</v>
      </c>
      <c r="S757" s="74">
        <v>2.9</v>
      </c>
      <c r="T757" s="74">
        <v>0.2</v>
      </c>
      <c r="U757" s="74">
        <v>0</v>
      </c>
      <c r="V757" s="74">
        <v>5</v>
      </c>
      <c r="W757" s="74">
        <v>3.5</v>
      </c>
      <c r="X757" s="74">
        <v>0</v>
      </c>
      <c r="Y757" s="74"/>
      <c r="Z757" s="74"/>
      <c r="AA757" s="74">
        <v>0</v>
      </c>
      <c r="AB757" s="74">
        <v>5.76</v>
      </c>
      <c r="AC757" s="74"/>
      <c r="AD757" s="74">
        <v>0.28999999999999998</v>
      </c>
      <c r="AE757" s="74">
        <v>2.88</v>
      </c>
      <c r="AF757" s="74">
        <v>3.46</v>
      </c>
      <c r="AG757" s="74">
        <v>0.57999999999999996</v>
      </c>
      <c r="AH757" s="74">
        <v>0.75</v>
      </c>
      <c r="AI757" s="74">
        <v>0</v>
      </c>
      <c r="AJ757" s="74"/>
      <c r="AK757" s="74">
        <v>207.3</v>
      </c>
      <c r="AL757" s="74">
        <v>2.88</v>
      </c>
      <c r="AM757" s="74">
        <v>81</v>
      </c>
      <c r="AN757" s="74">
        <v>660</v>
      </c>
      <c r="AO757" s="74">
        <v>52</v>
      </c>
      <c r="AP757" s="74">
        <v>58</v>
      </c>
      <c r="AQ757" s="74">
        <v>75</v>
      </c>
      <c r="AR757" s="74">
        <v>1.2</v>
      </c>
      <c r="AS757" s="74">
        <v>0.6</v>
      </c>
      <c r="AT757" s="72"/>
      <c r="AU757" s="72"/>
      <c r="AV757" s="72"/>
    </row>
    <row r="758" spans="1:48" ht="15.6">
      <c r="A758" s="71">
        <v>1900000030</v>
      </c>
      <c r="B758" s="72" t="s">
        <v>1177</v>
      </c>
      <c r="C758" s="72" t="s">
        <v>211</v>
      </c>
      <c r="D758" s="72" t="s">
        <v>260</v>
      </c>
      <c r="E758" s="72" t="s">
        <v>261</v>
      </c>
      <c r="F758" s="74">
        <v>48</v>
      </c>
      <c r="G758" s="74">
        <v>200</v>
      </c>
      <c r="H758" s="74">
        <v>0.8</v>
      </c>
      <c r="I758" s="74">
        <v>0.1</v>
      </c>
      <c r="J758" s="74">
        <v>0.1</v>
      </c>
      <c r="K758" s="74">
        <v>0.5</v>
      </c>
      <c r="L758" s="74">
        <v>0.1</v>
      </c>
      <c r="M758" s="74">
        <v>0</v>
      </c>
      <c r="N758" s="74">
        <v>5.0999999999999996</v>
      </c>
      <c r="O758" s="74">
        <v>5.0999999999999996</v>
      </c>
      <c r="P758" s="74">
        <v>0</v>
      </c>
      <c r="Q758" s="74">
        <v>0</v>
      </c>
      <c r="R758" s="74">
        <v>3.9</v>
      </c>
      <c r="S758" s="74">
        <v>3.1</v>
      </c>
      <c r="T758" s="74">
        <v>0</v>
      </c>
      <c r="U758" s="74">
        <v>0</v>
      </c>
      <c r="V758" s="74">
        <v>88</v>
      </c>
      <c r="W758" s="74">
        <v>0</v>
      </c>
      <c r="X758" s="74">
        <v>0</v>
      </c>
      <c r="Y758" s="74">
        <v>660</v>
      </c>
      <c r="Z758" s="74">
        <v>3950</v>
      </c>
      <c r="AA758" s="74">
        <v>0</v>
      </c>
      <c r="AB758" s="74">
        <v>5</v>
      </c>
      <c r="AC758" s="74">
        <v>0.08</v>
      </c>
      <c r="AD758" s="74">
        <v>0.31</v>
      </c>
      <c r="AE758" s="74">
        <v>1.1000000000000001</v>
      </c>
      <c r="AF758" s="74">
        <v>1.6</v>
      </c>
      <c r="AG758" s="74">
        <v>0.5</v>
      </c>
      <c r="AH758" s="74">
        <v>0.09</v>
      </c>
      <c r="AI758" s="74">
        <v>0</v>
      </c>
      <c r="AJ758" s="74">
        <v>26</v>
      </c>
      <c r="AK758" s="74">
        <v>110</v>
      </c>
      <c r="AL758" s="74">
        <v>1.7</v>
      </c>
      <c r="AM758" s="74">
        <v>9</v>
      </c>
      <c r="AN758" s="74">
        <v>300</v>
      </c>
      <c r="AO758" s="74">
        <v>250</v>
      </c>
      <c r="AP758" s="74">
        <v>37</v>
      </c>
      <c r="AQ758" s="74">
        <v>11</v>
      </c>
      <c r="AR758" s="74">
        <v>5.5</v>
      </c>
      <c r="AS758" s="74">
        <v>0.7</v>
      </c>
      <c r="AT758" s="72"/>
      <c r="AU758" s="72"/>
      <c r="AV758" s="72"/>
    </row>
    <row r="759" spans="1:48" ht="15.6">
      <c r="A759" s="71">
        <v>1206</v>
      </c>
      <c r="B759" s="72" t="s">
        <v>1178</v>
      </c>
      <c r="C759" s="72" t="s">
        <v>223</v>
      </c>
      <c r="D759" s="72" t="s">
        <v>224</v>
      </c>
      <c r="E759" s="72" t="s">
        <v>270</v>
      </c>
      <c r="F759" s="74">
        <v>244</v>
      </c>
      <c r="G759" s="74">
        <v>1010</v>
      </c>
      <c r="H759" s="74">
        <v>4.0999999999999996</v>
      </c>
      <c r="I759" s="74">
        <v>2.2000000000000002</v>
      </c>
      <c r="J759" s="74">
        <v>1.2</v>
      </c>
      <c r="K759" s="74">
        <v>0.5</v>
      </c>
      <c r="L759" s="74">
        <v>0.4</v>
      </c>
      <c r="M759" s="74">
        <v>0</v>
      </c>
      <c r="N759" s="74">
        <v>10</v>
      </c>
      <c r="O759" s="74">
        <v>1.7</v>
      </c>
      <c r="P759" s="74">
        <v>0</v>
      </c>
      <c r="Q759" s="74">
        <v>8.3000000000000007</v>
      </c>
      <c r="R759" s="74">
        <v>37.700000000000003</v>
      </c>
      <c r="S759" s="74">
        <v>23</v>
      </c>
      <c r="T759" s="74">
        <v>0.2</v>
      </c>
      <c r="U759" s="74">
        <v>0</v>
      </c>
      <c r="V759" s="74">
        <v>10.3</v>
      </c>
      <c r="W759" s="74">
        <v>0</v>
      </c>
      <c r="X759" s="74">
        <v>0</v>
      </c>
      <c r="Y759" s="74">
        <v>938</v>
      </c>
      <c r="Z759" s="74">
        <v>5630</v>
      </c>
      <c r="AA759" s="74">
        <v>0</v>
      </c>
      <c r="AB759" s="74">
        <v>10.7</v>
      </c>
      <c r="AC759" s="74">
        <v>0.08</v>
      </c>
      <c r="AD759" s="74">
        <v>1.2</v>
      </c>
      <c r="AE759" s="74">
        <v>4.9000000000000004</v>
      </c>
      <c r="AF759" s="74">
        <v>7.4</v>
      </c>
      <c r="AG759" s="74">
        <v>2.5</v>
      </c>
      <c r="AH759" s="74">
        <v>1.34</v>
      </c>
      <c r="AI759" s="74">
        <v>0</v>
      </c>
      <c r="AJ759" s="74">
        <v>1</v>
      </c>
      <c r="AK759" s="74">
        <v>1</v>
      </c>
      <c r="AL759" s="74">
        <v>14.8</v>
      </c>
      <c r="AM759" s="74">
        <v>76</v>
      </c>
      <c r="AN759" s="74">
        <v>2630</v>
      </c>
      <c r="AO759" s="74">
        <v>2240</v>
      </c>
      <c r="AP759" s="74">
        <v>270</v>
      </c>
      <c r="AQ759" s="74">
        <v>710</v>
      </c>
      <c r="AR759" s="74">
        <v>90</v>
      </c>
      <c r="AS759" s="74">
        <v>7.1</v>
      </c>
      <c r="AT759" s="72"/>
      <c r="AU759" s="72"/>
      <c r="AV759" s="72"/>
    </row>
    <row r="760" spans="1:48" ht="15.6">
      <c r="A760" s="71">
        <v>1208</v>
      </c>
      <c r="B760" s="72" t="s">
        <v>1179</v>
      </c>
      <c r="C760" s="72" t="s">
        <v>223</v>
      </c>
      <c r="D760" s="72" t="s">
        <v>224</v>
      </c>
      <c r="E760" s="72" t="s">
        <v>270</v>
      </c>
      <c r="F760" s="74">
        <v>320</v>
      </c>
      <c r="G760" s="74">
        <v>1340</v>
      </c>
      <c r="H760" s="74">
        <v>7</v>
      </c>
      <c r="I760" s="74">
        <v>1.2</v>
      </c>
      <c r="J760" s="74">
        <v>2.6</v>
      </c>
      <c r="K760" s="74">
        <v>1.1000000000000001</v>
      </c>
      <c r="L760" s="74">
        <v>1</v>
      </c>
      <c r="M760" s="74">
        <v>0</v>
      </c>
      <c r="N760" s="74">
        <v>42.5</v>
      </c>
      <c r="O760" s="74">
        <v>42.5</v>
      </c>
      <c r="P760" s="74">
        <v>0</v>
      </c>
      <c r="Q760" s="74">
        <v>0</v>
      </c>
      <c r="R760" s="74">
        <v>18.100000000000001</v>
      </c>
      <c r="S760" s="74">
        <v>12.7</v>
      </c>
      <c r="T760" s="74">
        <v>0.2</v>
      </c>
      <c r="U760" s="74">
        <v>0</v>
      </c>
      <c r="V760" s="74">
        <v>7.6</v>
      </c>
      <c r="W760" s="74">
        <v>0</v>
      </c>
      <c r="X760" s="74">
        <v>0</v>
      </c>
      <c r="Y760" s="74">
        <v>807</v>
      </c>
      <c r="Z760" s="74">
        <v>4842</v>
      </c>
      <c r="AA760" s="74">
        <v>0</v>
      </c>
      <c r="AB760" s="74">
        <v>9.15</v>
      </c>
      <c r="AC760" s="74">
        <v>0.28999999999999998</v>
      </c>
      <c r="AD760" s="74">
        <v>0.32</v>
      </c>
      <c r="AE760" s="74">
        <v>4.0999999999999996</v>
      </c>
      <c r="AF760" s="74">
        <v>6.6</v>
      </c>
      <c r="AG760" s="74">
        <v>2.5</v>
      </c>
      <c r="AH760" s="74">
        <v>0</v>
      </c>
      <c r="AI760" s="74">
        <v>0</v>
      </c>
      <c r="AJ760" s="74">
        <v>0</v>
      </c>
      <c r="AK760" s="74">
        <v>0</v>
      </c>
      <c r="AL760" s="74">
        <v>4.22</v>
      </c>
      <c r="AM760" s="74">
        <v>77</v>
      </c>
      <c r="AN760" s="74">
        <v>1520</v>
      </c>
      <c r="AO760" s="74">
        <v>1990</v>
      </c>
      <c r="AP760" s="74">
        <v>310</v>
      </c>
      <c r="AQ760" s="74">
        <v>200</v>
      </c>
      <c r="AR760" s="74">
        <v>120</v>
      </c>
      <c r="AS760" s="74">
        <v>3.6</v>
      </c>
      <c r="AT760" s="72"/>
      <c r="AU760" s="72"/>
      <c r="AV760" s="72"/>
    </row>
    <row r="761" spans="1:48" ht="15.6">
      <c r="A761" s="71">
        <v>385</v>
      </c>
      <c r="B761" s="72" t="s">
        <v>1180</v>
      </c>
      <c r="C761" s="72" t="s">
        <v>367</v>
      </c>
      <c r="D761" s="72" t="s">
        <v>746</v>
      </c>
      <c r="E761" s="72" t="s">
        <v>103</v>
      </c>
      <c r="F761" s="74">
        <v>739</v>
      </c>
      <c r="G761" s="74">
        <v>3040</v>
      </c>
      <c r="H761" s="74">
        <v>81.8</v>
      </c>
      <c r="I761" s="74">
        <v>46.3</v>
      </c>
      <c r="J761" s="74">
        <v>18.899999999999999</v>
      </c>
      <c r="K761" s="74">
        <v>2.4</v>
      </c>
      <c r="L761" s="74">
        <v>2</v>
      </c>
      <c r="M761" s="74">
        <v>3.3</v>
      </c>
      <c r="N761" s="74">
        <v>0.7</v>
      </c>
      <c r="O761" s="74">
        <v>0.7</v>
      </c>
      <c r="P761" s="74">
        <v>0</v>
      </c>
      <c r="Q761" s="74">
        <v>0</v>
      </c>
      <c r="R761" s="74">
        <v>0</v>
      </c>
      <c r="S761" s="74">
        <v>0.1</v>
      </c>
      <c r="T761" s="74">
        <v>1.9</v>
      </c>
      <c r="U761" s="74">
        <v>0</v>
      </c>
      <c r="V761" s="74">
        <v>16</v>
      </c>
      <c r="W761" s="74">
        <v>0</v>
      </c>
      <c r="X761" s="74">
        <v>230</v>
      </c>
      <c r="Y761" s="74">
        <v>565</v>
      </c>
      <c r="Z761" s="74">
        <v>45</v>
      </c>
      <c r="AA761" s="74">
        <v>0.7</v>
      </c>
      <c r="AB761" s="74">
        <v>2</v>
      </c>
      <c r="AC761" s="74">
        <v>0</v>
      </c>
      <c r="AD761" s="74">
        <v>0.02</v>
      </c>
      <c r="AE761" s="74">
        <v>0</v>
      </c>
      <c r="AF761" s="74">
        <v>0</v>
      </c>
      <c r="AG761" s="74">
        <v>0</v>
      </c>
      <c r="AH761" s="74">
        <v>0.01</v>
      </c>
      <c r="AI761" s="74">
        <v>0</v>
      </c>
      <c r="AJ761" s="74">
        <v>0</v>
      </c>
      <c r="AK761" s="74">
        <v>0</v>
      </c>
      <c r="AL761" s="74">
        <v>1.9</v>
      </c>
      <c r="AM761" s="74">
        <v>750</v>
      </c>
      <c r="AN761" s="74">
        <v>15</v>
      </c>
      <c r="AO761" s="74">
        <v>15</v>
      </c>
      <c r="AP761" s="74">
        <v>24</v>
      </c>
      <c r="AQ761" s="74">
        <v>2</v>
      </c>
      <c r="AR761" s="74">
        <v>0.2</v>
      </c>
      <c r="AS761" s="74">
        <v>0.1</v>
      </c>
      <c r="AT761" s="72"/>
      <c r="AU761" s="72"/>
      <c r="AV761" s="72"/>
    </row>
    <row r="762" spans="1:48" ht="15.6">
      <c r="A762" s="71">
        <v>386</v>
      </c>
      <c r="B762" s="72" t="s">
        <v>1181</v>
      </c>
      <c r="C762" s="72" t="s">
        <v>367</v>
      </c>
      <c r="D762" s="72" t="s">
        <v>746</v>
      </c>
      <c r="E762" s="72" t="s">
        <v>103</v>
      </c>
      <c r="F762" s="74">
        <v>750</v>
      </c>
      <c r="G762" s="74">
        <v>3080</v>
      </c>
      <c r="H762" s="74">
        <v>83</v>
      </c>
      <c r="I762" s="74">
        <v>47</v>
      </c>
      <c r="J762" s="74">
        <v>19.2</v>
      </c>
      <c r="K762" s="74">
        <v>2.4</v>
      </c>
      <c r="L762" s="74">
        <v>2</v>
      </c>
      <c r="M762" s="74">
        <v>3.3</v>
      </c>
      <c r="N762" s="74">
        <v>0.7</v>
      </c>
      <c r="O762" s="74">
        <v>0.7</v>
      </c>
      <c r="P762" s="74">
        <v>0</v>
      </c>
      <c r="Q762" s="74">
        <v>0</v>
      </c>
      <c r="R762" s="74">
        <v>0</v>
      </c>
      <c r="S762" s="74">
        <v>0.1</v>
      </c>
      <c r="T762" s="74">
        <v>0</v>
      </c>
      <c r="U762" s="74">
        <v>0</v>
      </c>
      <c r="V762" s="74">
        <v>16</v>
      </c>
      <c r="W762" s="74">
        <v>0</v>
      </c>
      <c r="X762" s="74">
        <v>230</v>
      </c>
      <c r="Y762" s="74">
        <v>565</v>
      </c>
      <c r="Z762" s="74">
        <v>45</v>
      </c>
      <c r="AA762" s="74">
        <v>0.7</v>
      </c>
      <c r="AB762" s="74">
        <v>2</v>
      </c>
      <c r="AC762" s="74">
        <v>0</v>
      </c>
      <c r="AD762" s="74">
        <v>0.02</v>
      </c>
      <c r="AE762" s="74">
        <v>0</v>
      </c>
      <c r="AF762" s="74">
        <v>0</v>
      </c>
      <c r="AG762" s="74">
        <v>0</v>
      </c>
      <c r="AH762" s="74">
        <v>0.01</v>
      </c>
      <c r="AI762" s="74">
        <v>0</v>
      </c>
      <c r="AJ762" s="74">
        <v>0</v>
      </c>
      <c r="AK762" s="74">
        <v>0</v>
      </c>
      <c r="AL762" s="74">
        <v>0.2</v>
      </c>
      <c r="AM762" s="74">
        <v>8</v>
      </c>
      <c r="AN762" s="74">
        <v>15</v>
      </c>
      <c r="AO762" s="74">
        <v>15</v>
      </c>
      <c r="AP762" s="74">
        <v>24</v>
      </c>
      <c r="AQ762" s="74">
        <v>2</v>
      </c>
      <c r="AR762" s="74">
        <v>0.2</v>
      </c>
      <c r="AS762" s="74">
        <v>0.1</v>
      </c>
      <c r="AT762" s="72"/>
      <c r="AU762" s="72"/>
      <c r="AV762" s="72"/>
    </row>
    <row r="763" spans="1:48" ht="15.6">
      <c r="A763" s="71">
        <v>1900000009</v>
      </c>
      <c r="B763" s="72" t="s">
        <v>1182</v>
      </c>
      <c r="C763" s="72" t="s">
        <v>207</v>
      </c>
      <c r="D763" s="72" t="s">
        <v>208</v>
      </c>
      <c r="E763" s="72" t="s">
        <v>1104</v>
      </c>
      <c r="F763" s="74">
        <v>52</v>
      </c>
      <c r="G763" s="74">
        <v>221</v>
      </c>
      <c r="H763" s="74">
        <v>0.4</v>
      </c>
      <c r="I763" s="74">
        <v>0.1</v>
      </c>
      <c r="J763" s="74">
        <v>0.1</v>
      </c>
      <c r="K763" s="74">
        <v>0.2</v>
      </c>
      <c r="L763" s="74">
        <v>0.2</v>
      </c>
      <c r="M763" s="74">
        <v>0</v>
      </c>
      <c r="N763" s="74">
        <v>5.7</v>
      </c>
      <c r="O763" s="74">
        <v>5.7</v>
      </c>
      <c r="P763" s="74">
        <v>0</v>
      </c>
      <c r="Q763" s="74">
        <v>0</v>
      </c>
      <c r="R763" s="74">
        <v>3.3</v>
      </c>
      <c r="S763" s="74">
        <v>2.6</v>
      </c>
      <c r="T763" s="74">
        <v>0</v>
      </c>
      <c r="U763" s="74">
        <v>0</v>
      </c>
      <c r="V763" s="74">
        <v>74.900000000000006</v>
      </c>
      <c r="W763" s="74">
        <v>3</v>
      </c>
      <c r="X763" s="74">
        <v>0</v>
      </c>
      <c r="Y763" s="74">
        <v>125</v>
      </c>
      <c r="Z763" s="74">
        <v>750</v>
      </c>
      <c r="AA763" s="74">
        <v>0</v>
      </c>
      <c r="AB763" s="74">
        <v>0.5</v>
      </c>
      <c r="AC763" s="74">
        <v>0.03</v>
      </c>
      <c r="AD763" s="74">
        <v>0.12</v>
      </c>
      <c r="AE763" s="74">
        <v>1.5</v>
      </c>
      <c r="AF763" s="74">
        <v>1.9</v>
      </c>
      <c r="AG763" s="74">
        <v>0.4</v>
      </c>
      <c r="AH763" s="74">
        <v>0.1</v>
      </c>
      <c r="AI763" s="74">
        <v>0</v>
      </c>
      <c r="AJ763" s="74">
        <v>23</v>
      </c>
      <c r="AK763" s="74">
        <v>9.1999999999999993</v>
      </c>
      <c r="AL763" s="74">
        <v>0.79</v>
      </c>
      <c r="AM763" s="74">
        <v>19</v>
      </c>
      <c r="AN763" s="74">
        <v>200</v>
      </c>
      <c r="AO763" s="74">
        <v>11</v>
      </c>
      <c r="AP763" s="74">
        <v>64</v>
      </c>
      <c r="AQ763" s="74">
        <v>29</v>
      </c>
      <c r="AR763" s="74">
        <v>1.3</v>
      </c>
      <c r="AS763" s="74">
        <v>0.8</v>
      </c>
      <c r="AT763" s="72">
        <v>1</v>
      </c>
      <c r="AU763" s="72"/>
      <c r="AV763" s="72"/>
    </row>
    <row r="764" spans="1:48" ht="15.6">
      <c r="A764" s="71">
        <v>100300002</v>
      </c>
      <c r="B764" s="72" t="s">
        <v>1183</v>
      </c>
      <c r="C764" s="72" t="s">
        <v>367</v>
      </c>
      <c r="D764" s="72" t="s">
        <v>746</v>
      </c>
      <c r="E764" s="72" t="s">
        <v>747</v>
      </c>
      <c r="F764" s="74">
        <v>740</v>
      </c>
      <c r="G764" s="74">
        <v>3040</v>
      </c>
      <c r="H764" s="74">
        <v>82</v>
      </c>
      <c r="I764" s="74">
        <v>35.4</v>
      </c>
      <c r="J764" s="74">
        <v>23</v>
      </c>
      <c r="K764" s="74">
        <v>16.899999999999999</v>
      </c>
      <c r="L764" s="74">
        <v>15.5</v>
      </c>
      <c r="M764" s="74">
        <v>2.4</v>
      </c>
      <c r="N764" s="74">
        <v>0.4</v>
      </c>
      <c r="O764" s="74">
        <v>0.4</v>
      </c>
      <c r="P764" s="74">
        <v>0</v>
      </c>
      <c r="Q764" s="74">
        <v>0</v>
      </c>
      <c r="R764" s="74">
        <v>0</v>
      </c>
      <c r="S764" s="74">
        <v>0.1</v>
      </c>
      <c r="T764" s="74">
        <v>2.8</v>
      </c>
      <c r="U764" s="74">
        <v>0</v>
      </c>
      <c r="V764" s="74">
        <v>14.4</v>
      </c>
      <c r="W764" s="74">
        <v>0</v>
      </c>
      <c r="X764" s="74">
        <v>151</v>
      </c>
      <c r="Y764" s="74">
        <v>305</v>
      </c>
      <c r="Z764" s="74">
        <v>133</v>
      </c>
      <c r="AA764" s="74">
        <v>0.1</v>
      </c>
      <c r="AB764" s="74">
        <v>12</v>
      </c>
      <c r="AC764" s="74">
        <v>0</v>
      </c>
      <c r="AD764" s="74">
        <v>0</v>
      </c>
      <c r="AE764" s="74">
        <v>0</v>
      </c>
      <c r="AF764" s="74">
        <v>0</v>
      </c>
      <c r="AG764" s="74">
        <v>0</v>
      </c>
      <c r="AH764" s="74">
        <v>0</v>
      </c>
      <c r="AI764" s="74">
        <v>0</v>
      </c>
      <c r="AJ764" s="74">
        <v>0</v>
      </c>
      <c r="AK764" s="74">
        <v>0</v>
      </c>
      <c r="AL764" s="74">
        <v>3.1</v>
      </c>
      <c r="AM764" s="74">
        <v>1120</v>
      </c>
      <c r="AN764" s="74">
        <v>6.7</v>
      </c>
      <c r="AO764" s="74">
        <v>3</v>
      </c>
      <c r="AP764" s="74">
        <v>5.7</v>
      </c>
      <c r="AQ764" s="74">
        <v>1</v>
      </c>
      <c r="AR764" s="74">
        <v>0.3</v>
      </c>
      <c r="AS764" s="74">
        <v>0.1</v>
      </c>
      <c r="AT764" s="72"/>
      <c r="AU764" s="72"/>
      <c r="AV764" s="72"/>
    </row>
    <row r="765" spans="1:48" ht="15.6">
      <c r="A765" s="71">
        <v>384</v>
      </c>
      <c r="B765" s="72" t="s">
        <v>1184</v>
      </c>
      <c r="C765" s="72" t="s">
        <v>367</v>
      </c>
      <c r="D765" s="72" t="s">
        <v>746</v>
      </c>
      <c r="E765" s="72" t="s">
        <v>747</v>
      </c>
      <c r="F765" s="74">
        <v>524</v>
      </c>
      <c r="G765" s="74">
        <v>2150</v>
      </c>
      <c r="H765" s="74">
        <v>58</v>
      </c>
      <c r="I765" s="74">
        <v>13.7</v>
      </c>
      <c r="J765" s="74">
        <v>13</v>
      </c>
      <c r="K765" s="74">
        <v>30.6</v>
      </c>
      <c r="L765" s="74">
        <v>30.5</v>
      </c>
      <c r="M765" s="74">
        <v>1.4</v>
      </c>
      <c r="N765" s="74">
        <v>0.3</v>
      </c>
      <c r="O765" s="74">
        <v>0.3</v>
      </c>
      <c r="P765" s="74">
        <v>0</v>
      </c>
      <c r="Q765" s="74">
        <v>0</v>
      </c>
      <c r="R765" s="74">
        <v>0</v>
      </c>
      <c r="S765" s="74">
        <v>0.1</v>
      </c>
      <c r="T765" s="74">
        <v>0.6</v>
      </c>
      <c r="U765" s="74">
        <v>0</v>
      </c>
      <c r="V765" s="74">
        <v>40.799999999999997</v>
      </c>
      <c r="W765" s="74">
        <v>0</v>
      </c>
      <c r="X765" s="74">
        <v>1</v>
      </c>
      <c r="Y765" s="74">
        <v>1090</v>
      </c>
      <c r="Z765" s="74">
        <v>0</v>
      </c>
      <c r="AA765" s="74">
        <v>5</v>
      </c>
      <c r="AB765" s="74">
        <v>18</v>
      </c>
      <c r="AC765" s="74">
        <v>0</v>
      </c>
      <c r="AD765" s="74">
        <v>0</v>
      </c>
      <c r="AE765" s="74">
        <v>0</v>
      </c>
      <c r="AF765" s="74">
        <v>0</v>
      </c>
      <c r="AG765" s="74">
        <v>0</v>
      </c>
      <c r="AH765" s="74">
        <v>0</v>
      </c>
      <c r="AI765" s="74">
        <v>0</v>
      </c>
      <c r="AJ765" s="74">
        <v>0</v>
      </c>
      <c r="AK765" s="74">
        <v>0</v>
      </c>
      <c r="AL765" s="74">
        <v>1.9</v>
      </c>
      <c r="AM765" s="74">
        <v>240</v>
      </c>
      <c r="AN765" s="74">
        <v>21</v>
      </c>
      <c r="AO765" s="74">
        <v>7</v>
      </c>
      <c r="AP765" s="74">
        <v>12</v>
      </c>
      <c r="AQ765" s="74">
        <v>2</v>
      </c>
      <c r="AR765" s="74">
        <v>0.1</v>
      </c>
      <c r="AS765" s="74">
        <v>0.1</v>
      </c>
      <c r="AT765" s="72"/>
      <c r="AU765" s="72"/>
      <c r="AV765" s="72"/>
    </row>
    <row r="766" spans="1:48" ht="15.6">
      <c r="A766" s="71">
        <v>380</v>
      </c>
      <c r="B766" s="72" t="s">
        <v>1185</v>
      </c>
      <c r="C766" s="72" t="s">
        <v>367</v>
      </c>
      <c r="D766" s="72" t="s">
        <v>746</v>
      </c>
      <c r="E766" s="72" t="s">
        <v>1186</v>
      </c>
      <c r="F766" s="74">
        <v>772</v>
      </c>
      <c r="G766" s="74">
        <v>3170</v>
      </c>
      <c r="H766" s="74">
        <v>85.5</v>
      </c>
      <c r="I766" s="74">
        <v>31.4</v>
      </c>
      <c r="J766" s="74">
        <v>26.1</v>
      </c>
      <c r="K766" s="74">
        <v>13.2</v>
      </c>
      <c r="L766" s="74">
        <v>12.4</v>
      </c>
      <c r="M766" s="74">
        <v>3.6</v>
      </c>
      <c r="N766" s="74">
        <v>0.4</v>
      </c>
      <c r="O766" s="74">
        <v>0.4</v>
      </c>
      <c r="P766" s="74">
        <v>0</v>
      </c>
      <c r="Q766" s="74">
        <v>0</v>
      </c>
      <c r="R766" s="74">
        <v>0</v>
      </c>
      <c r="S766" s="74">
        <v>0.1</v>
      </c>
      <c r="T766" s="74">
        <v>2.4</v>
      </c>
      <c r="U766" s="74">
        <v>0</v>
      </c>
      <c r="V766" s="74">
        <v>11.3</v>
      </c>
      <c r="W766" s="74">
        <v>0</v>
      </c>
      <c r="X766" s="74">
        <v>225</v>
      </c>
      <c r="Y766" s="74">
        <v>157</v>
      </c>
      <c r="Z766" s="74">
        <v>0</v>
      </c>
      <c r="AA766" s="74">
        <v>0</v>
      </c>
      <c r="AB766" s="74">
        <v>36</v>
      </c>
      <c r="AC766" s="74">
        <v>0</v>
      </c>
      <c r="AD766" s="74">
        <v>0</v>
      </c>
      <c r="AE766" s="74">
        <v>0</v>
      </c>
      <c r="AF766" s="74">
        <v>0</v>
      </c>
      <c r="AG766" s="74">
        <v>0</v>
      </c>
      <c r="AH766" s="74">
        <v>0</v>
      </c>
      <c r="AI766" s="74">
        <v>0</v>
      </c>
      <c r="AJ766" s="74">
        <v>0</v>
      </c>
      <c r="AK766" s="74">
        <v>0</v>
      </c>
      <c r="AL766" s="74">
        <v>2.7</v>
      </c>
      <c r="AM766" s="74">
        <v>970</v>
      </c>
      <c r="AN766" s="74">
        <v>8</v>
      </c>
      <c r="AO766" s="74">
        <v>3</v>
      </c>
      <c r="AP766" s="74">
        <v>5</v>
      </c>
      <c r="AQ766" s="74">
        <v>1</v>
      </c>
      <c r="AR766" s="74">
        <v>0.3</v>
      </c>
      <c r="AS766" s="74">
        <v>0.1</v>
      </c>
      <c r="AT766" s="72"/>
      <c r="AU766" s="72"/>
      <c r="AV766" s="72"/>
    </row>
    <row r="767" spans="1:48" ht="15.6">
      <c r="A767" s="71">
        <v>379</v>
      </c>
      <c r="B767" s="72" t="s">
        <v>1187</v>
      </c>
      <c r="C767" s="72" t="s">
        <v>367</v>
      </c>
      <c r="D767" s="72" t="s">
        <v>746</v>
      </c>
      <c r="E767" s="72" t="s">
        <v>1186</v>
      </c>
      <c r="F767" s="74">
        <v>727</v>
      </c>
      <c r="G767" s="74">
        <v>2990</v>
      </c>
      <c r="H767" s="74">
        <v>80.5</v>
      </c>
      <c r="I767" s="74">
        <v>34.700000000000003</v>
      </c>
      <c r="J767" s="74">
        <v>25.7</v>
      </c>
      <c r="K767" s="74">
        <v>15.1</v>
      </c>
      <c r="L767" s="74">
        <v>14</v>
      </c>
      <c r="M767" s="74">
        <v>3.6</v>
      </c>
      <c r="N767" s="74">
        <v>0.4</v>
      </c>
      <c r="O767" s="74">
        <v>0.4</v>
      </c>
      <c r="P767" s="74">
        <v>0</v>
      </c>
      <c r="Q767" s="74">
        <v>0</v>
      </c>
      <c r="R767" s="74">
        <v>0</v>
      </c>
      <c r="S767" s="74">
        <v>0.1</v>
      </c>
      <c r="T767" s="74">
        <v>3</v>
      </c>
      <c r="U767" s="74">
        <v>0</v>
      </c>
      <c r="V767" s="74">
        <v>16</v>
      </c>
      <c r="W767" s="74">
        <v>0</v>
      </c>
      <c r="X767" s="74">
        <v>225</v>
      </c>
      <c r="Y767" s="74">
        <v>157</v>
      </c>
      <c r="Z767" s="74">
        <v>0</v>
      </c>
      <c r="AA767" s="74">
        <v>0</v>
      </c>
      <c r="AB767" s="74">
        <v>0</v>
      </c>
      <c r="AC767" s="74">
        <v>0</v>
      </c>
      <c r="AD767" s="74">
        <v>0</v>
      </c>
      <c r="AE767" s="74">
        <v>0</v>
      </c>
      <c r="AF767" s="74">
        <v>0</v>
      </c>
      <c r="AG767" s="74">
        <v>0</v>
      </c>
      <c r="AH767" s="74">
        <v>0</v>
      </c>
      <c r="AI767" s="74">
        <v>0</v>
      </c>
      <c r="AJ767" s="74">
        <v>0</v>
      </c>
      <c r="AK767" s="74">
        <v>0</v>
      </c>
      <c r="AL767" s="74">
        <v>3.3</v>
      </c>
      <c r="AM767" s="74">
        <v>1200</v>
      </c>
      <c r="AN767" s="74">
        <v>6</v>
      </c>
      <c r="AO767" s="74">
        <v>3</v>
      </c>
      <c r="AP767" s="74">
        <v>6</v>
      </c>
      <c r="AQ767" s="74">
        <v>1</v>
      </c>
      <c r="AR767" s="74">
        <v>0.3</v>
      </c>
      <c r="AS767" s="74">
        <v>0.1</v>
      </c>
      <c r="AT767" s="72"/>
      <c r="AU767" s="72"/>
      <c r="AV767" s="72"/>
    </row>
    <row r="768" spans="1:48" ht="15.6">
      <c r="A768" s="71">
        <v>381</v>
      </c>
      <c r="B768" s="72" t="s">
        <v>1188</v>
      </c>
      <c r="C768" s="72" t="s">
        <v>367</v>
      </c>
      <c r="D768" s="72" t="s">
        <v>746</v>
      </c>
      <c r="E768" s="72" t="s">
        <v>747</v>
      </c>
      <c r="F768" s="74">
        <v>722</v>
      </c>
      <c r="G768" s="74">
        <v>2970</v>
      </c>
      <c r="H768" s="74">
        <v>80</v>
      </c>
      <c r="I768" s="74">
        <v>40.200000000000003</v>
      </c>
      <c r="J768" s="74">
        <v>17.2</v>
      </c>
      <c r="K768" s="74">
        <v>22.3</v>
      </c>
      <c r="L768" s="74">
        <v>20.100000000000001</v>
      </c>
      <c r="M768" s="74">
        <v>0</v>
      </c>
      <c r="N768" s="74">
        <v>0.4</v>
      </c>
      <c r="O768" s="74">
        <v>0.4</v>
      </c>
      <c r="P768" s="74">
        <v>0</v>
      </c>
      <c r="Q768" s="74">
        <v>0</v>
      </c>
      <c r="R768" s="74">
        <v>0</v>
      </c>
      <c r="S768" s="74">
        <v>0.1</v>
      </c>
      <c r="T768" s="74">
        <v>3</v>
      </c>
      <c r="U768" s="74">
        <v>0</v>
      </c>
      <c r="V768" s="74">
        <v>16</v>
      </c>
      <c r="W768" s="74">
        <v>0</v>
      </c>
      <c r="X768" s="74">
        <v>2</v>
      </c>
      <c r="Y768" s="74">
        <v>600</v>
      </c>
      <c r="Z768" s="74">
        <v>400</v>
      </c>
      <c r="AA768" s="74">
        <v>0.2</v>
      </c>
      <c r="AB768" s="74">
        <v>0</v>
      </c>
      <c r="AC768" s="74">
        <v>0</v>
      </c>
      <c r="AD768" s="74">
        <v>0</v>
      </c>
      <c r="AE768" s="74">
        <v>0</v>
      </c>
      <c r="AF768" s="74">
        <v>0</v>
      </c>
      <c r="AG768" s="74">
        <v>0</v>
      </c>
      <c r="AH768" s="74">
        <v>0</v>
      </c>
      <c r="AI768" s="74">
        <v>0</v>
      </c>
      <c r="AJ768" s="74">
        <v>0</v>
      </c>
      <c r="AK768" s="74">
        <v>0</v>
      </c>
      <c r="AL768" s="74">
        <v>3.3</v>
      </c>
      <c r="AM768" s="74">
        <v>1200</v>
      </c>
      <c r="AN768" s="74">
        <v>6</v>
      </c>
      <c r="AO768" s="74">
        <v>3</v>
      </c>
      <c r="AP768" s="74">
        <v>6</v>
      </c>
      <c r="AQ768" s="74">
        <v>1</v>
      </c>
      <c r="AR768" s="74">
        <v>0.3</v>
      </c>
      <c r="AS768" s="74">
        <v>0.1</v>
      </c>
      <c r="AT768" s="72"/>
      <c r="AU768" s="72"/>
      <c r="AV768" s="72"/>
    </row>
    <row r="769" spans="1:48" ht="15.6">
      <c r="A769" s="71">
        <v>382</v>
      </c>
      <c r="B769" s="72" t="s">
        <v>1189</v>
      </c>
      <c r="C769" s="72" t="s">
        <v>367</v>
      </c>
      <c r="D769" s="72" t="s">
        <v>746</v>
      </c>
      <c r="E769" s="72" t="s">
        <v>747</v>
      </c>
      <c r="F769" s="74">
        <v>692</v>
      </c>
      <c r="G769" s="74">
        <v>2850</v>
      </c>
      <c r="H769" s="74">
        <v>74.3</v>
      </c>
      <c r="I769" s="74">
        <v>29.7</v>
      </c>
      <c r="J769" s="74">
        <v>23.6</v>
      </c>
      <c r="K769" s="74">
        <v>20.6</v>
      </c>
      <c r="L769" s="74">
        <v>18.5</v>
      </c>
      <c r="M769" s="74">
        <v>0</v>
      </c>
      <c r="N769" s="74">
        <v>4.4000000000000004</v>
      </c>
      <c r="O769" s="74">
        <v>0.9</v>
      </c>
      <c r="P769" s="74">
        <v>0</v>
      </c>
      <c r="Q769" s="74">
        <v>3.5</v>
      </c>
      <c r="R769" s="74">
        <v>0.7</v>
      </c>
      <c r="S769" s="74">
        <v>1</v>
      </c>
      <c r="T769" s="74">
        <v>3</v>
      </c>
      <c r="U769" s="74">
        <v>0</v>
      </c>
      <c r="V769" s="74">
        <v>16</v>
      </c>
      <c r="W769" s="74">
        <v>0</v>
      </c>
      <c r="X769" s="74">
        <v>2</v>
      </c>
      <c r="Y769" s="74">
        <v>560</v>
      </c>
      <c r="Z769" s="74">
        <v>372</v>
      </c>
      <c r="AA769" s="74">
        <v>5</v>
      </c>
      <c r="AB769" s="74">
        <v>0</v>
      </c>
      <c r="AC769" s="74">
        <v>0.03</v>
      </c>
      <c r="AD769" s="74">
        <v>0.01</v>
      </c>
      <c r="AE769" s="74">
        <v>0.05</v>
      </c>
      <c r="AF769" s="74">
        <v>0.35</v>
      </c>
      <c r="AG769" s="74">
        <v>0.3</v>
      </c>
      <c r="AH769" s="74">
        <v>7.0000000000000007E-2</v>
      </c>
      <c r="AI769" s="74">
        <v>0</v>
      </c>
      <c r="AJ769" s="74">
        <v>0</v>
      </c>
      <c r="AK769" s="74">
        <v>0</v>
      </c>
      <c r="AL769" s="74">
        <v>3.4</v>
      </c>
      <c r="AM769" s="74">
        <v>1200</v>
      </c>
      <c r="AN769" s="74">
        <v>100</v>
      </c>
      <c r="AO769" s="74">
        <v>8</v>
      </c>
      <c r="AP769" s="74">
        <v>21</v>
      </c>
      <c r="AQ769" s="74">
        <v>5</v>
      </c>
      <c r="AR769" s="74">
        <v>0.6</v>
      </c>
      <c r="AS769" s="74">
        <v>0.3</v>
      </c>
      <c r="AT769" s="72"/>
      <c r="AU769" s="72"/>
      <c r="AV769" s="72"/>
    </row>
    <row r="770" spans="1:48" ht="15.6">
      <c r="A770" s="71">
        <v>672</v>
      </c>
      <c r="B770" s="72" t="s">
        <v>1190</v>
      </c>
      <c r="C770" s="72" t="s">
        <v>240</v>
      </c>
      <c r="D770" s="72" t="s">
        <v>632</v>
      </c>
      <c r="E770" s="72" t="s">
        <v>1191</v>
      </c>
      <c r="F770" s="74">
        <v>284</v>
      </c>
      <c r="G770" s="74">
        <v>1200</v>
      </c>
      <c r="H770" s="74">
        <v>0</v>
      </c>
      <c r="I770" s="74">
        <v>0</v>
      </c>
      <c r="J770" s="74">
        <v>0</v>
      </c>
      <c r="K770" s="74">
        <v>0</v>
      </c>
      <c r="L770" s="74">
        <v>0</v>
      </c>
      <c r="M770" s="74">
        <v>0</v>
      </c>
      <c r="N770" s="74">
        <v>69.7</v>
      </c>
      <c r="O770" s="74">
        <v>69.7</v>
      </c>
      <c r="P770" s="74">
        <v>0</v>
      </c>
      <c r="Q770" s="74">
        <v>0</v>
      </c>
      <c r="R770" s="74">
        <v>2.2000000000000002</v>
      </c>
      <c r="S770" s="74">
        <v>0.1</v>
      </c>
      <c r="T770" s="74">
        <v>0</v>
      </c>
      <c r="U770" s="74">
        <v>0</v>
      </c>
      <c r="V770" s="74">
        <v>24.1</v>
      </c>
      <c r="W770" s="74">
        <v>0</v>
      </c>
      <c r="X770" s="74">
        <v>0</v>
      </c>
      <c r="Y770" s="74">
        <v>0</v>
      </c>
      <c r="Z770" s="74">
        <v>0</v>
      </c>
      <c r="AA770" s="74">
        <v>0</v>
      </c>
      <c r="AB770" s="74">
        <v>0</v>
      </c>
      <c r="AC770" s="74">
        <v>0</v>
      </c>
      <c r="AD770" s="74">
        <v>0</v>
      </c>
      <c r="AE770" s="74">
        <v>0</v>
      </c>
      <c r="AF770" s="74">
        <v>0</v>
      </c>
      <c r="AG770" s="74">
        <v>0</v>
      </c>
      <c r="AH770" s="74">
        <v>0</v>
      </c>
      <c r="AI770" s="74">
        <v>0</v>
      </c>
      <c r="AJ770" s="74">
        <v>0</v>
      </c>
      <c r="AK770" s="74">
        <v>0</v>
      </c>
      <c r="AL770" s="74">
        <v>0.3</v>
      </c>
      <c r="AM770" s="74">
        <v>2</v>
      </c>
      <c r="AN770" s="74">
        <v>120</v>
      </c>
      <c r="AO770" s="74">
        <v>8</v>
      </c>
      <c r="AP770" s="74">
        <v>7</v>
      </c>
      <c r="AQ770" s="74">
        <v>5</v>
      </c>
      <c r="AR770" s="74">
        <v>2</v>
      </c>
      <c r="AS770" s="74">
        <v>0.1</v>
      </c>
      <c r="AT770" s="72"/>
      <c r="AU770" s="72">
        <v>1.7</v>
      </c>
      <c r="AV770" s="72"/>
    </row>
    <row r="771" spans="1:48" ht="15.6">
      <c r="A771" s="71">
        <v>671</v>
      </c>
      <c r="B771" s="72" t="s">
        <v>1192</v>
      </c>
      <c r="C771" s="72" t="s">
        <v>207</v>
      </c>
      <c r="D771" s="72" t="s">
        <v>208</v>
      </c>
      <c r="E771" s="72" t="s">
        <v>1157</v>
      </c>
      <c r="F771" s="74">
        <v>53</v>
      </c>
      <c r="G771" s="74">
        <v>223</v>
      </c>
      <c r="H771" s="74">
        <v>0.2</v>
      </c>
      <c r="I771" s="74">
        <v>0</v>
      </c>
      <c r="J771" s="74">
        <v>0.1</v>
      </c>
      <c r="K771" s="74">
        <v>0.1</v>
      </c>
      <c r="L771" s="74">
        <v>0.1</v>
      </c>
      <c r="M771" s="74">
        <v>0</v>
      </c>
      <c r="N771" s="74">
        <v>9.3000000000000007</v>
      </c>
      <c r="O771" s="74">
        <v>9.3000000000000007</v>
      </c>
      <c r="P771" s="74">
        <v>0</v>
      </c>
      <c r="Q771" s="74">
        <v>0</v>
      </c>
      <c r="R771" s="74">
        <v>6</v>
      </c>
      <c r="S771" s="74">
        <v>0.3</v>
      </c>
      <c r="T771" s="74">
        <v>0</v>
      </c>
      <c r="U771" s="74">
        <v>0</v>
      </c>
      <c r="V771" s="74">
        <v>83.6</v>
      </c>
      <c r="W771" s="74">
        <v>0.3</v>
      </c>
      <c r="X771" s="74">
        <v>0</v>
      </c>
      <c r="Y771" s="74">
        <v>5</v>
      </c>
      <c r="Z771" s="74">
        <v>29</v>
      </c>
      <c r="AA771" s="74">
        <v>0</v>
      </c>
      <c r="AB771" s="74">
        <v>0.55000000000000004</v>
      </c>
      <c r="AC771" s="74">
        <v>0.02</v>
      </c>
      <c r="AD771" s="74">
        <v>0.04</v>
      </c>
      <c r="AE771" s="74">
        <v>0.1</v>
      </c>
      <c r="AF771" s="74">
        <v>0.2</v>
      </c>
      <c r="AG771" s="74">
        <v>0.1</v>
      </c>
      <c r="AH771" s="74">
        <v>0.04</v>
      </c>
      <c r="AI771" s="74">
        <v>0</v>
      </c>
      <c r="AJ771" s="74">
        <v>14</v>
      </c>
      <c r="AK771" s="74">
        <v>3</v>
      </c>
      <c r="AL771" s="74">
        <v>0.35</v>
      </c>
      <c r="AM771" s="74">
        <v>4</v>
      </c>
      <c r="AN771" s="74">
        <v>200</v>
      </c>
      <c r="AO771" s="74">
        <v>14</v>
      </c>
      <c r="AP771" s="74">
        <v>14</v>
      </c>
      <c r="AQ771" s="74">
        <v>7</v>
      </c>
      <c r="AR771" s="74">
        <v>0.1</v>
      </c>
      <c r="AS771" s="74">
        <v>0.1</v>
      </c>
      <c r="AT771" s="72"/>
      <c r="AU771" s="72"/>
      <c r="AV771" s="72"/>
    </row>
    <row r="772" spans="1:48" ht="15.6">
      <c r="A772" s="71">
        <v>849</v>
      </c>
      <c r="B772" s="72" t="s">
        <v>1193</v>
      </c>
      <c r="C772" s="72" t="s">
        <v>218</v>
      </c>
      <c r="D772" s="72" t="s">
        <v>219</v>
      </c>
      <c r="E772" s="72" t="s">
        <v>220</v>
      </c>
      <c r="F772" s="74">
        <v>73</v>
      </c>
      <c r="G772" s="74">
        <v>308</v>
      </c>
      <c r="H772" s="74">
        <v>0.1</v>
      </c>
      <c r="I772" s="74">
        <v>0</v>
      </c>
      <c r="J772" s="74">
        <v>0</v>
      </c>
      <c r="K772" s="74">
        <v>0.1</v>
      </c>
      <c r="L772" s="74">
        <v>0.1</v>
      </c>
      <c r="M772" s="74">
        <v>0</v>
      </c>
      <c r="N772" s="74">
        <v>0</v>
      </c>
      <c r="O772" s="74">
        <v>0</v>
      </c>
      <c r="P772" s="74">
        <v>0</v>
      </c>
      <c r="Q772" s="74">
        <v>0</v>
      </c>
      <c r="R772" s="74">
        <v>0</v>
      </c>
      <c r="S772" s="74">
        <v>17.899999999999999</v>
      </c>
      <c r="T772" s="74">
        <v>1</v>
      </c>
      <c r="U772" s="74">
        <v>0</v>
      </c>
      <c r="V772" s="74">
        <v>80.2</v>
      </c>
      <c r="W772" s="74">
        <v>0</v>
      </c>
      <c r="X772" s="74">
        <v>31</v>
      </c>
      <c r="Y772" s="74">
        <v>9</v>
      </c>
      <c r="Z772" s="74">
        <v>0</v>
      </c>
      <c r="AA772" s="74">
        <v>0.4</v>
      </c>
      <c r="AB772" s="74">
        <v>0.1</v>
      </c>
      <c r="AC772" s="74">
        <v>0.04</v>
      </c>
      <c r="AD772" s="74">
        <v>0.02</v>
      </c>
      <c r="AE772" s="74">
        <v>0.52</v>
      </c>
      <c r="AF772" s="74">
        <v>3.8</v>
      </c>
      <c r="AG772" s="74">
        <v>3.3</v>
      </c>
      <c r="AH772" s="74">
        <v>0.05</v>
      </c>
      <c r="AI772" s="74">
        <v>0.48</v>
      </c>
      <c r="AJ772" s="74">
        <v>0</v>
      </c>
      <c r="AK772" s="74">
        <v>6.8</v>
      </c>
      <c r="AL772" s="74">
        <v>1.8</v>
      </c>
      <c r="AM772" s="74">
        <v>380</v>
      </c>
      <c r="AN772" s="74">
        <v>240</v>
      </c>
      <c r="AO772" s="74">
        <v>22</v>
      </c>
      <c r="AP772" s="74">
        <v>180</v>
      </c>
      <c r="AQ772" s="74">
        <v>30</v>
      </c>
      <c r="AR772" s="74">
        <v>0.2</v>
      </c>
      <c r="AS772" s="74">
        <v>0.8</v>
      </c>
      <c r="AT772" s="72"/>
      <c r="AU772" s="72">
        <v>27</v>
      </c>
      <c r="AV772" s="72"/>
    </row>
    <row r="773" spans="1:48" ht="15.6">
      <c r="A773" s="71">
        <v>848</v>
      </c>
      <c r="B773" s="72" t="s">
        <v>1194</v>
      </c>
      <c r="C773" s="72" t="s">
        <v>218</v>
      </c>
      <c r="D773" s="72" t="s">
        <v>219</v>
      </c>
      <c r="E773" s="72" t="s">
        <v>220</v>
      </c>
      <c r="F773" s="74">
        <v>70</v>
      </c>
      <c r="G773" s="74">
        <v>296</v>
      </c>
      <c r="H773" s="74">
        <v>0.1</v>
      </c>
      <c r="I773" s="74">
        <v>0</v>
      </c>
      <c r="J773" s="74">
        <v>0</v>
      </c>
      <c r="K773" s="74">
        <v>0.1</v>
      </c>
      <c r="L773" s="74">
        <v>0</v>
      </c>
      <c r="M773" s="74">
        <v>0</v>
      </c>
      <c r="N773" s="74">
        <v>0</v>
      </c>
      <c r="O773" s="74">
        <v>0</v>
      </c>
      <c r="P773" s="74">
        <v>0</v>
      </c>
      <c r="Q773" s="74">
        <v>0</v>
      </c>
      <c r="R773" s="74">
        <v>0</v>
      </c>
      <c r="S773" s="74">
        <v>17.2</v>
      </c>
      <c r="T773" s="74">
        <v>0.3</v>
      </c>
      <c r="U773" s="74">
        <v>0</v>
      </c>
      <c r="V773" s="74">
        <v>81.7</v>
      </c>
      <c r="W773" s="74">
        <v>0</v>
      </c>
      <c r="X773" s="74">
        <v>28</v>
      </c>
      <c r="Y773" s="74">
        <v>9</v>
      </c>
      <c r="Z773" s="74">
        <v>0</v>
      </c>
      <c r="AA773" s="74">
        <v>0.4</v>
      </c>
      <c r="AB773" s="74">
        <v>0.13</v>
      </c>
      <c r="AC773" s="74">
        <v>0.04</v>
      </c>
      <c r="AD773" s="74">
        <v>0.02</v>
      </c>
      <c r="AE773" s="74">
        <v>0.67</v>
      </c>
      <c r="AF773" s="74">
        <v>3.9</v>
      </c>
      <c r="AG773" s="74">
        <v>3.2</v>
      </c>
      <c r="AH773" s="74">
        <v>7.0000000000000007E-2</v>
      </c>
      <c r="AI773" s="74">
        <v>0.48</v>
      </c>
      <c r="AJ773" s="74">
        <v>0</v>
      </c>
      <c r="AK773" s="74">
        <v>6.8</v>
      </c>
      <c r="AL773" s="74">
        <v>1</v>
      </c>
      <c r="AM773" s="74">
        <v>120</v>
      </c>
      <c r="AN773" s="74">
        <v>260</v>
      </c>
      <c r="AO773" s="74">
        <v>25</v>
      </c>
      <c r="AP773" s="74">
        <v>180</v>
      </c>
      <c r="AQ773" s="74">
        <v>25</v>
      </c>
      <c r="AR773" s="74">
        <v>0.2</v>
      </c>
      <c r="AS773" s="74">
        <v>0.7</v>
      </c>
      <c r="AT773" s="72"/>
      <c r="AU773" s="72"/>
      <c r="AV773" s="72"/>
    </row>
    <row r="774" spans="1:48" ht="15.6">
      <c r="A774" s="71">
        <v>423</v>
      </c>
      <c r="B774" s="72" t="s">
        <v>1195</v>
      </c>
      <c r="C774" s="72" t="s">
        <v>325</v>
      </c>
      <c r="D774" s="72" t="s">
        <v>824</v>
      </c>
      <c r="E774" s="72" t="s">
        <v>825</v>
      </c>
      <c r="F774" s="74">
        <v>71</v>
      </c>
      <c r="G774" s="74">
        <v>301</v>
      </c>
      <c r="H774" s="74">
        <v>0.6</v>
      </c>
      <c r="I774" s="74">
        <v>0.2</v>
      </c>
      <c r="J774" s="74">
        <v>0.2</v>
      </c>
      <c r="K774" s="74">
        <v>0.1</v>
      </c>
      <c r="L774" s="74">
        <v>0.1</v>
      </c>
      <c r="M774" s="74">
        <v>0</v>
      </c>
      <c r="N774" s="74">
        <v>13.3</v>
      </c>
      <c r="O774" s="74">
        <v>0.3</v>
      </c>
      <c r="P774" s="74">
        <v>0</v>
      </c>
      <c r="Q774" s="74">
        <v>13</v>
      </c>
      <c r="R774" s="74">
        <v>0.6</v>
      </c>
      <c r="S774" s="74">
        <v>2.8</v>
      </c>
      <c r="T774" s="74">
        <v>0.4</v>
      </c>
      <c r="U774" s="74">
        <v>0</v>
      </c>
      <c r="V774" s="74">
        <v>83</v>
      </c>
      <c r="W774" s="74">
        <v>0</v>
      </c>
      <c r="X774" s="74">
        <v>16</v>
      </c>
      <c r="Y774" s="74">
        <v>7</v>
      </c>
      <c r="Z774" s="74">
        <v>2</v>
      </c>
      <c r="AA774" s="74">
        <v>0.1</v>
      </c>
      <c r="AB774" s="74">
        <v>0.1</v>
      </c>
      <c r="AC774" s="74">
        <v>0.02</v>
      </c>
      <c r="AD774" s="74">
        <v>0.03</v>
      </c>
      <c r="AE774" s="74">
        <v>0.4</v>
      </c>
      <c r="AF774" s="74">
        <v>1</v>
      </c>
      <c r="AG774" s="74">
        <v>0.6</v>
      </c>
      <c r="AH774" s="74">
        <v>0.03</v>
      </c>
      <c r="AI774" s="74">
        <v>0</v>
      </c>
      <c r="AJ774" s="74">
        <v>0</v>
      </c>
      <c r="AK774" s="74">
        <v>4</v>
      </c>
      <c r="AL774" s="74">
        <v>0.3</v>
      </c>
      <c r="AM774" s="74">
        <v>160</v>
      </c>
      <c r="AN774" s="74">
        <v>28</v>
      </c>
      <c r="AO774" s="74">
        <v>6</v>
      </c>
      <c r="AP774" s="74">
        <v>41</v>
      </c>
      <c r="AQ774" s="74">
        <v>9</v>
      </c>
      <c r="AR774" s="74">
        <v>0.3</v>
      </c>
      <c r="AS774" s="74">
        <v>0.3</v>
      </c>
      <c r="AT774" s="72"/>
      <c r="AU774" s="72"/>
      <c r="AV774" s="72"/>
    </row>
    <row r="775" spans="1:48" ht="15.6">
      <c r="A775" s="71">
        <v>422</v>
      </c>
      <c r="B775" s="72" t="s">
        <v>1196</v>
      </c>
      <c r="C775" s="72" t="s">
        <v>325</v>
      </c>
      <c r="D775" s="72" t="s">
        <v>824</v>
      </c>
      <c r="E775" s="72" t="s">
        <v>825</v>
      </c>
      <c r="F775" s="74">
        <v>360</v>
      </c>
      <c r="G775" s="74">
        <v>1520</v>
      </c>
      <c r="H775" s="74">
        <v>3.1</v>
      </c>
      <c r="I775" s="74">
        <v>0.9</v>
      </c>
      <c r="J775" s="74">
        <v>1</v>
      </c>
      <c r="K775" s="74">
        <v>0.8</v>
      </c>
      <c r="L775" s="74">
        <v>0.8</v>
      </c>
      <c r="M775" s="74">
        <v>0</v>
      </c>
      <c r="N775" s="74">
        <v>67.599999999999994</v>
      </c>
      <c r="O775" s="74">
        <v>1.8</v>
      </c>
      <c r="P775" s="74">
        <v>0</v>
      </c>
      <c r="Q775" s="74">
        <v>65.8</v>
      </c>
      <c r="R775" s="74">
        <v>3</v>
      </c>
      <c r="S775" s="74">
        <v>13.9</v>
      </c>
      <c r="T775" s="74">
        <v>0</v>
      </c>
      <c r="U775" s="74">
        <v>0</v>
      </c>
      <c r="V775" s="74">
        <v>9.6999999999999993</v>
      </c>
      <c r="W775" s="74">
        <v>0</v>
      </c>
      <c r="X775" s="74">
        <v>79</v>
      </c>
      <c r="Y775" s="74">
        <v>37</v>
      </c>
      <c r="Z775" s="74">
        <v>9</v>
      </c>
      <c r="AA775" s="74">
        <v>0.3</v>
      </c>
      <c r="AB775" s="74">
        <v>0.4</v>
      </c>
      <c r="AC775" s="74">
        <v>0.2</v>
      </c>
      <c r="AD775" s="74">
        <v>0.13</v>
      </c>
      <c r="AE775" s="74">
        <v>1.9</v>
      </c>
      <c r="AF775" s="74">
        <v>4.7</v>
      </c>
      <c r="AG775" s="74">
        <v>2.8</v>
      </c>
      <c r="AH775" s="74">
        <v>0.1</v>
      </c>
      <c r="AI775" s="74">
        <v>0</v>
      </c>
      <c r="AJ775" s="74">
        <v>0</v>
      </c>
      <c r="AK775" s="74">
        <v>29</v>
      </c>
      <c r="AL775" s="74">
        <v>0.97</v>
      </c>
      <c r="AM775" s="74">
        <v>19</v>
      </c>
      <c r="AN775" s="74">
        <v>220</v>
      </c>
      <c r="AO775" s="74">
        <v>27</v>
      </c>
      <c r="AP775" s="74">
        <v>200</v>
      </c>
      <c r="AQ775" s="74">
        <v>52</v>
      </c>
      <c r="AR775" s="74">
        <v>1.8</v>
      </c>
      <c r="AS775" s="74">
        <v>1.5</v>
      </c>
      <c r="AT775" s="72"/>
      <c r="AU775" s="72"/>
      <c r="AV775" s="72"/>
    </row>
    <row r="776" spans="1:48" ht="15.6">
      <c r="A776" s="71">
        <v>1165</v>
      </c>
      <c r="B776" s="72" t="s">
        <v>1197</v>
      </c>
      <c r="C776" s="72" t="s">
        <v>533</v>
      </c>
      <c r="D776" s="72" t="s">
        <v>682</v>
      </c>
      <c r="E776" s="72" t="s">
        <v>683</v>
      </c>
      <c r="F776" s="74">
        <v>44</v>
      </c>
      <c r="G776" s="74">
        <v>182</v>
      </c>
      <c r="H776" s="74">
        <v>1</v>
      </c>
      <c r="I776" s="74">
        <v>0.2</v>
      </c>
      <c r="J776" s="74">
        <v>0</v>
      </c>
      <c r="K776" s="74">
        <v>0.5</v>
      </c>
      <c r="L776" s="74">
        <v>0.49</v>
      </c>
      <c r="M776" s="74">
        <v>0</v>
      </c>
      <c r="N776" s="74">
        <v>4.4000000000000004</v>
      </c>
      <c r="O776" s="74">
        <v>4.0999999999999996</v>
      </c>
      <c r="P776" s="74">
        <v>0.2</v>
      </c>
      <c r="Q776" s="74">
        <v>0.2</v>
      </c>
      <c r="R776" s="74">
        <v>3.3</v>
      </c>
      <c r="S776" s="74">
        <v>2.6</v>
      </c>
      <c r="T776" s="74">
        <v>3.3</v>
      </c>
      <c r="U776" s="74">
        <v>0</v>
      </c>
      <c r="V776" s="74">
        <v>85</v>
      </c>
      <c r="W776" s="74">
        <v>0</v>
      </c>
      <c r="X776" s="74">
        <v>0</v>
      </c>
      <c r="Y776" s="74">
        <v>355</v>
      </c>
      <c r="Z776" s="74">
        <v>2120</v>
      </c>
      <c r="AA776" s="74">
        <v>0</v>
      </c>
      <c r="AB776" s="74">
        <v>1.31</v>
      </c>
      <c r="AC776" s="74">
        <v>0.03</v>
      </c>
      <c r="AD776" s="74">
        <v>0.02</v>
      </c>
      <c r="AE776" s="74">
        <v>0.98</v>
      </c>
      <c r="AF776" s="74">
        <v>1.31</v>
      </c>
      <c r="AG776" s="74">
        <v>0.33</v>
      </c>
      <c r="AH776" s="74">
        <v>0.51</v>
      </c>
      <c r="AI776" s="74">
        <v>0</v>
      </c>
      <c r="AJ776" s="74">
        <v>147</v>
      </c>
      <c r="AK776" s="74">
        <v>46</v>
      </c>
      <c r="AL776" s="74">
        <v>3.86</v>
      </c>
      <c r="AM776" s="74">
        <v>1310</v>
      </c>
      <c r="AN776" s="74">
        <v>200</v>
      </c>
      <c r="AO776" s="74">
        <v>15</v>
      </c>
      <c r="AP776" s="74">
        <v>39</v>
      </c>
      <c r="AQ776" s="74">
        <v>26</v>
      </c>
      <c r="AR776" s="74">
        <v>1</v>
      </c>
      <c r="AS776" s="74">
        <v>0.3</v>
      </c>
      <c r="AT776" s="72"/>
      <c r="AU776" s="72"/>
      <c r="AV776" s="72"/>
    </row>
    <row r="777" spans="1:48" ht="15.6">
      <c r="A777" s="71">
        <v>1209</v>
      </c>
      <c r="B777" s="72" t="s">
        <v>1198</v>
      </c>
      <c r="C777" s="72" t="s">
        <v>325</v>
      </c>
      <c r="D777" s="72" t="s">
        <v>824</v>
      </c>
      <c r="E777" s="72" t="s">
        <v>1199</v>
      </c>
      <c r="F777" s="74">
        <v>398</v>
      </c>
      <c r="G777" s="74">
        <v>1650</v>
      </c>
      <c r="H777" s="74">
        <v>27.5</v>
      </c>
      <c r="I777" s="74">
        <v>10.3</v>
      </c>
      <c r="J777" s="74">
        <v>10.4</v>
      </c>
      <c r="K777" s="74">
        <v>4.7</v>
      </c>
      <c r="L777" s="74">
        <v>4.25</v>
      </c>
      <c r="M777" s="74">
        <v>0</v>
      </c>
      <c r="N777" s="74">
        <v>31.8</v>
      </c>
      <c r="O777" s="74">
        <v>0.2</v>
      </c>
      <c r="P777" s="74">
        <v>0</v>
      </c>
      <c r="Q777" s="74">
        <v>31.6</v>
      </c>
      <c r="R777" s="74">
        <v>1.4</v>
      </c>
      <c r="S777" s="74">
        <v>5</v>
      </c>
      <c r="T777" s="74">
        <v>0</v>
      </c>
      <c r="U777" s="74">
        <v>0</v>
      </c>
      <c r="V777" s="74">
        <v>33.299999999999997</v>
      </c>
      <c r="W777" s="74">
        <v>0</v>
      </c>
      <c r="X777" s="74">
        <v>0</v>
      </c>
      <c r="Y777" s="74">
        <v>310</v>
      </c>
      <c r="Z777" s="74">
        <v>0</v>
      </c>
      <c r="AA777" s="74">
        <v>2.4</v>
      </c>
      <c r="AB777" s="74">
        <v>2.72</v>
      </c>
      <c r="AC777" s="74">
        <v>0.19</v>
      </c>
      <c r="AD777" s="74">
        <v>0.08</v>
      </c>
      <c r="AE777" s="74">
        <v>1.87</v>
      </c>
      <c r="AF777" s="74">
        <v>2.7</v>
      </c>
      <c r="AG777" s="74">
        <v>0.83</v>
      </c>
      <c r="AH777" s="74">
        <v>0.17</v>
      </c>
      <c r="AI777" s="74">
        <v>0.03</v>
      </c>
      <c r="AJ777" s="74">
        <v>0</v>
      </c>
      <c r="AK777" s="74">
        <v>10.199999999999999</v>
      </c>
      <c r="AL777" s="74">
        <v>1</v>
      </c>
      <c r="AM777" s="74">
        <v>3.5</v>
      </c>
      <c r="AN777" s="74">
        <v>61</v>
      </c>
      <c r="AO777" s="74">
        <v>13</v>
      </c>
      <c r="AP777" s="74">
        <v>59</v>
      </c>
      <c r="AQ777" s="74">
        <v>9.5</v>
      </c>
      <c r="AR777" s="74">
        <v>3.1</v>
      </c>
      <c r="AS777" s="74">
        <v>0.4</v>
      </c>
      <c r="AT777" s="72"/>
      <c r="AU777" s="72"/>
      <c r="AV777" s="72"/>
    </row>
    <row r="778" spans="1:48" ht="15.6">
      <c r="A778" s="71">
        <v>418</v>
      </c>
      <c r="B778" s="72" t="s">
        <v>1200</v>
      </c>
      <c r="C778" s="72" t="s">
        <v>325</v>
      </c>
      <c r="D778" s="72" t="s">
        <v>824</v>
      </c>
      <c r="E778" s="72" t="s">
        <v>825</v>
      </c>
      <c r="F778" s="74">
        <v>356</v>
      </c>
      <c r="G778" s="74">
        <v>1510</v>
      </c>
      <c r="H778" s="74">
        <v>1.8</v>
      </c>
      <c r="I778" s="74">
        <v>0.4</v>
      </c>
      <c r="J778" s="74">
        <v>0.3</v>
      </c>
      <c r="K778" s="74">
        <v>1.1000000000000001</v>
      </c>
      <c r="L778" s="74">
        <v>1</v>
      </c>
      <c r="M778" s="74">
        <v>0</v>
      </c>
      <c r="N778" s="74">
        <v>70</v>
      </c>
      <c r="O778" s="74">
        <v>2.2000000000000002</v>
      </c>
      <c r="P778" s="74">
        <v>0</v>
      </c>
      <c r="Q778" s="74">
        <v>67.8</v>
      </c>
      <c r="R778" s="74">
        <v>5.0999999999999996</v>
      </c>
      <c r="S778" s="74">
        <v>12.4</v>
      </c>
      <c r="T778" s="74">
        <v>0</v>
      </c>
      <c r="U778" s="74">
        <v>0</v>
      </c>
      <c r="V778" s="74">
        <v>10.1</v>
      </c>
      <c r="W778" s="74">
        <v>0</v>
      </c>
      <c r="X778" s="74">
        <v>0</v>
      </c>
      <c r="Y778" s="74">
        <v>0</v>
      </c>
      <c r="Z778" s="74">
        <v>0</v>
      </c>
      <c r="AA778" s="74">
        <v>0</v>
      </c>
      <c r="AB778" s="74">
        <v>0</v>
      </c>
      <c r="AC778" s="74">
        <v>0.24</v>
      </c>
      <c r="AD778" s="74">
        <v>0.04</v>
      </c>
      <c r="AE778" s="74">
        <v>2.5</v>
      </c>
      <c r="AF778" s="74">
        <v>4.7</v>
      </c>
      <c r="AG778" s="74">
        <v>2.2000000000000002</v>
      </c>
      <c r="AH778" s="74">
        <v>0.14000000000000001</v>
      </c>
      <c r="AI778" s="74">
        <v>0</v>
      </c>
      <c r="AJ778" s="74">
        <v>0</v>
      </c>
      <c r="AK778" s="74">
        <v>19</v>
      </c>
      <c r="AL778" s="74">
        <v>0.6</v>
      </c>
      <c r="AM778" s="74">
        <v>5</v>
      </c>
      <c r="AN778" s="74">
        <v>160</v>
      </c>
      <c r="AO778" s="74">
        <v>25</v>
      </c>
      <c r="AP778" s="74">
        <v>160</v>
      </c>
      <c r="AQ778" s="74">
        <v>35</v>
      </c>
      <c r="AR778" s="74">
        <v>1.2</v>
      </c>
      <c r="AS778" s="74">
        <v>1</v>
      </c>
      <c r="AT778" s="72"/>
      <c r="AU778" s="72"/>
      <c r="AV778" s="72"/>
    </row>
    <row r="779" spans="1:48" ht="15.6">
      <c r="A779" s="71">
        <v>425</v>
      </c>
      <c r="B779" s="72" t="s">
        <v>1201</v>
      </c>
      <c r="C779" s="72" t="s">
        <v>325</v>
      </c>
      <c r="D779" s="72" t="s">
        <v>824</v>
      </c>
      <c r="E779" s="72" t="s">
        <v>825</v>
      </c>
      <c r="F779" s="74">
        <v>115</v>
      </c>
      <c r="G779" s="74">
        <v>486</v>
      </c>
      <c r="H779" s="74">
        <v>0.7</v>
      </c>
      <c r="I779" s="74">
        <v>0.1</v>
      </c>
      <c r="J779" s="74">
        <v>0.1</v>
      </c>
      <c r="K779" s="74">
        <v>0.4</v>
      </c>
      <c r="L779" s="74">
        <v>0.4</v>
      </c>
      <c r="M779" s="74">
        <v>0</v>
      </c>
      <c r="N779" s="74">
        <v>22.6</v>
      </c>
      <c r="O779" s="74">
        <v>0.8</v>
      </c>
      <c r="P779" s="74">
        <v>0</v>
      </c>
      <c r="Q779" s="74">
        <v>21.8</v>
      </c>
      <c r="R779" s="74">
        <v>1</v>
      </c>
      <c r="S779" s="74">
        <v>4</v>
      </c>
      <c r="T779" s="74">
        <v>0.6</v>
      </c>
      <c r="U779" s="74">
        <v>0</v>
      </c>
      <c r="V779" s="74">
        <v>70.599999999999994</v>
      </c>
      <c r="W779" s="74">
        <v>0</v>
      </c>
      <c r="X779" s="74">
        <v>0</v>
      </c>
      <c r="Y779" s="74">
        <v>0</v>
      </c>
      <c r="Z779" s="74">
        <v>0</v>
      </c>
      <c r="AA779" s="74">
        <v>0</v>
      </c>
      <c r="AB779" s="74">
        <v>7.0000000000000007E-2</v>
      </c>
      <c r="AC779" s="74">
        <v>0.02</v>
      </c>
      <c r="AD779" s="74">
        <v>0.03</v>
      </c>
      <c r="AE779" s="74">
        <v>0.5</v>
      </c>
      <c r="AF779" s="74">
        <v>1.3</v>
      </c>
      <c r="AG779" s="74">
        <v>0.8</v>
      </c>
      <c r="AH779" s="74">
        <v>0.03</v>
      </c>
      <c r="AI779" s="74">
        <v>0</v>
      </c>
      <c r="AJ779" s="74">
        <v>0</v>
      </c>
      <c r="AK779" s="74">
        <v>8</v>
      </c>
      <c r="AL779" s="74">
        <v>0.6</v>
      </c>
      <c r="AM779" s="74">
        <v>240</v>
      </c>
      <c r="AN779" s="74">
        <v>30</v>
      </c>
      <c r="AO779" s="74">
        <v>8</v>
      </c>
      <c r="AP779" s="74">
        <v>57</v>
      </c>
      <c r="AQ779" s="74">
        <v>9</v>
      </c>
      <c r="AR779" s="74">
        <v>0.5</v>
      </c>
      <c r="AS779" s="74">
        <v>0.3</v>
      </c>
      <c r="AT779" s="72"/>
      <c r="AU779" s="72"/>
      <c r="AV779" s="72"/>
    </row>
    <row r="780" spans="1:48" ht="15.6">
      <c r="A780" s="71">
        <v>424</v>
      </c>
      <c r="B780" s="72" t="s">
        <v>1202</v>
      </c>
      <c r="C780" s="72" t="s">
        <v>325</v>
      </c>
      <c r="D780" s="72" t="s">
        <v>824</v>
      </c>
      <c r="E780" s="72" t="s">
        <v>825</v>
      </c>
      <c r="F780" s="74">
        <v>359</v>
      </c>
      <c r="G780" s="74">
        <v>1520</v>
      </c>
      <c r="H780" s="74">
        <v>2.1</v>
      </c>
      <c r="I780" s="74">
        <v>0.4</v>
      </c>
      <c r="J780" s="74">
        <v>0.3</v>
      </c>
      <c r="K780" s="74">
        <v>1.2</v>
      </c>
      <c r="L780" s="74">
        <v>1.1000000000000001</v>
      </c>
      <c r="M780" s="74">
        <v>0</v>
      </c>
      <c r="N780" s="74">
        <v>71.400000000000006</v>
      </c>
      <c r="O780" s="74">
        <v>2.6</v>
      </c>
      <c r="P780" s="74">
        <v>0</v>
      </c>
      <c r="Q780" s="74">
        <v>68.8</v>
      </c>
      <c r="R780" s="74">
        <v>3.1</v>
      </c>
      <c r="S780" s="74">
        <v>12</v>
      </c>
      <c r="T780" s="74">
        <v>0</v>
      </c>
      <c r="U780" s="74">
        <v>0</v>
      </c>
      <c r="V780" s="74">
        <v>9.9</v>
      </c>
      <c r="W780" s="74">
        <v>0</v>
      </c>
      <c r="X780" s="74">
        <v>0</v>
      </c>
      <c r="Y780" s="74">
        <v>0</v>
      </c>
      <c r="Z780" s="74">
        <v>0</v>
      </c>
      <c r="AA780" s="74">
        <v>0</v>
      </c>
      <c r="AB780" s="74">
        <v>0</v>
      </c>
      <c r="AC780" s="74">
        <v>0.5</v>
      </c>
      <c r="AD780" s="74">
        <v>0.06</v>
      </c>
      <c r="AE780" s="74">
        <v>1.9</v>
      </c>
      <c r="AF780" s="74">
        <v>4.4000000000000004</v>
      </c>
      <c r="AG780" s="74">
        <v>2.5</v>
      </c>
      <c r="AH780" s="74">
        <v>0.1</v>
      </c>
      <c r="AI780" s="74">
        <v>0</v>
      </c>
      <c r="AJ780" s="74">
        <v>0</v>
      </c>
      <c r="AK780" s="74">
        <v>35</v>
      </c>
      <c r="AL780" s="74">
        <v>0.5</v>
      </c>
      <c r="AM780" s="74">
        <v>11</v>
      </c>
      <c r="AN780" s="74">
        <v>150</v>
      </c>
      <c r="AO780" s="74">
        <v>23</v>
      </c>
      <c r="AP780" s="74">
        <v>180</v>
      </c>
      <c r="AQ780" s="74">
        <v>30</v>
      </c>
      <c r="AR780" s="74">
        <v>1.9</v>
      </c>
      <c r="AS780" s="74">
        <v>1</v>
      </c>
      <c r="AT780" s="72"/>
      <c r="AU780" s="72"/>
      <c r="AV780" s="72"/>
    </row>
    <row r="781" spans="1:48" ht="15.6">
      <c r="A781" s="71">
        <v>1215</v>
      </c>
      <c r="B781" s="72" t="s">
        <v>1203</v>
      </c>
      <c r="C781" s="72" t="s">
        <v>325</v>
      </c>
      <c r="D781" s="72" t="s">
        <v>824</v>
      </c>
      <c r="E781" s="72" t="s">
        <v>1199</v>
      </c>
      <c r="F781" s="74">
        <v>289</v>
      </c>
      <c r="G781" s="74">
        <v>1220</v>
      </c>
      <c r="H781" s="74">
        <v>4.8</v>
      </c>
      <c r="I781" s="74">
        <v>0.7</v>
      </c>
      <c r="J781" s="74">
        <v>1</v>
      </c>
      <c r="K781" s="74">
        <v>3</v>
      </c>
      <c r="L781" s="74">
        <v>2.6</v>
      </c>
      <c r="M781" s="74">
        <v>0</v>
      </c>
      <c r="N781" s="74">
        <v>52.5</v>
      </c>
      <c r="O781" s="74">
        <v>3.3</v>
      </c>
      <c r="P781" s="74">
        <v>0</v>
      </c>
      <c r="Q781" s="74">
        <v>49.2</v>
      </c>
      <c r="R781" s="74">
        <v>2.1</v>
      </c>
      <c r="S781" s="74">
        <v>7.8</v>
      </c>
      <c r="T781" s="74">
        <v>0.7</v>
      </c>
      <c r="U781" s="74">
        <v>0</v>
      </c>
      <c r="V781" s="74">
        <v>30</v>
      </c>
      <c r="W781" s="74">
        <v>0</v>
      </c>
      <c r="X781" s="74">
        <v>0</v>
      </c>
      <c r="Y781" s="74">
        <v>0</v>
      </c>
      <c r="Z781" s="74">
        <v>0</v>
      </c>
      <c r="AA781" s="74">
        <v>0</v>
      </c>
      <c r="AB781" s="74">
        <v>0.85</v>
      </c>
      <c r="AC781" s="74">
        <v>0.41</v>
      </c>
      <c r="AD781" s="74">
        <v>0.03</v>
      </c>
      <c r="AE781" s="74">
        <v>1.7</v>
      </c>
      <c r="AF781" s="74">
        <v>4.2</v>
      </c>
      <c r="AG781" s="74">
        <v>2.5</v>
      </c>
      <c r="AH781" s="74">
        <v>0.03</v>
      </c>
      <c r="AI781" s="74">
        <v>0</v>
      </c>
      <c r="AJ781" s="74">
        <v>0</v>
      </c>
      <c r="AK781" s="74">
        <v>8</v>
      </c>
      <c r="AL781" s="74">
        <v>2</v>
      </c>
      <c r="AM781" s="74">
        <v>270</v>
      </c>
      <c r="AN781" s="74">
        <v>120</v>
      </c>
      <c r="AO781" s="74">
        <v>86</v>
      </c>
      <c r="AP781" s="74">
        <v>85</v>
      </c>
      <c r="AQ781" s="74">
        <v>18</v>
      </c>
      <c r="AR781" s="74">
        <v>1.6</v>
      </c>
      <c r="AS781" s="74">
        <v>0.6</v>
      </c>
      <c r="AT781" s="72"/>
      <c r="AU781" s="72"/>
      <c r="AV781" s="72"/>
    </row>
    <row r="782" spans="1:48" ht="15.6">
      <c r="A782" s="71">
        <v>956</v>
      </c>
      <c r="B782" s="72" t="s">
        <v>1204</v>
      </c>
      <c r="C782" s="72" t="s">
        <v>325</v>
      </c>
      <c r="D782" s="72" t="s">
        <v>824</v>
      </c>
      <c r="E782" s="72" t="s">
        <v>1199</v>
      </c>
      <c r="F782" s="74">
        <v>498</v>
      </c>
      <c r="G782" s="74">
        <v>2080</v>
      </c>
      <c r="H782" s="74">
        <v>29.2</v>
      </c>
      <c r="I782" s="74">
        <v>15.3</v>
      </c>
      <c r="J782" s="74">
        <v>6.4</v>
      </c>
      <c r="K782" s="74">
        <v>4.5999999999999996</v>
      </c>
      <c r="L782" s="74">
        <v>4.16</v>
      </c>
      <c r="M782" s="74">
        <v>0.6</v>
      </c>
      <c r="N782" s="74">
        <v>52.4</v>
      </c>
      <c r="O782" s="74">
        <v>1.3</v>
      </c>
      <c r="P782" s="74">
        <v>0</v>
      </c>
      <c r="Q782" s="74">
        <v>51.1</v>
      </c>
      <c r="R782" s="74">
        <v>2</v>
      </c>
      <c r="S782" s="74">
        <v>5.5</v>
      </c>
      <c r="T782" s="74">
        <v>1.2</v>
      </c>
      <c r="U782" s="74">
        <v>0</v>
      </c>
      <c r="V782" s="74">
        <v>9.3000000000000007</v>
      </c>
      <c r="W782" s="74">
        <v>0</v>
      </c>
      <c r="X782" s="74">
        <v>41</v>
      </c>
      <c r="Y782" s="74">
        <v>205</v>
      </c>
      <c r="Z782" s="74">
        <v>78</v>
      </c>
      <c r="AA782" s="74">
        <v>0.2</v>
      </c>
      <c r="AB782" s="74">
        <v>0.56000000000000005</v>
      </c>
      <c r="AC782" s="74">
        <v>7.0000000000000007E-2</v>
      </c>
      <c r="AD782" s="74">
        <v>0.03</v>
      </c>
      <c r="AE782" s="74">
        <v>0.77</v>
      </c>
      <c r="AF782" s="74">
        <v>1.9</v>
      </c>
      <c r="AG782" s="74">
        <v>1.1200000000000001</v>
      </c>
      <c r="AH782" s="74">
        <v>0.11</v>
      </c>
      <c r="AI782" s="74">
        <v>0</v>
      </c>
      <c r="AJ782" s="74">
        <v>0</v>
      </c>
      <c r="AK782" s="74">
        <v>15</v>
      </c>
      <c r="AL782" s="74">
        <v>1.62</v>
      </c>
      <c r="AM782" s="74">
        <v>490</v>
      </c>
      <c r="AN782" s="74">
        <v>95</v>
      </c>
      <c r="AO782" s="74">
        <v>22</v>
      </c>
      <c r="AP782" s="74">
        <v>100</v>
      </c>
      <c r="AQ782" s="74">
        <v>27</v>
      </c>
      <c r="AR782" s="74">
        <v>0.9</v>
      </c>
      <c r="AS782" s="74">
        <v>0.7</v>
      </c>
      <c r="AT782" s="72"/>
      <c r="AU782" s="72"/>
      <c r="AV782" s="72"/>
    </row>
    <row r="783" spans="1:48" ht="15.6">
      <c r="A783" s="240" t="s">
        <v>1205</v>
      </c>
      <c r="B783" s="241" t="s">
        <v>1206</v>
      </c>
      <c r="C783" s="241" t="s">
        <v>325</v>
      </c>
      <c r="D783" s="241" t="s">
        <v>824</v>
      </c>
      <c r="E783" s="241" t="s">
        <v>1199</v>
      </c>
      <c r="F783" s="242">
        <v>350</v>
      </c>
      <c r="G783" s="242">
        <v>1481</v>
      </c>
      <c r="H783" s="242">
        <v>2</v>
      </c>
      <c r="I783" s="242">
        <v>0.4</v>
      </c>
      <c r="J783" s="242">
        <v>0</v>
      </c>
      <c r="K783" s="242">
        <v>0</v>
      </c>
      <c r="L783" s="242">
        <v>0</v>
      </c>
      <c r="M783" s="242">
        <v>0</v>
      </c>
      <c r="N783" s="242">
        <v>66</v>
      </c>
      <c r="O783" s="242">
        <v>3</v>
      </c>
      <c r="P783" s="242">
        <v>0</v>
      </c>
      <c r="Q783" s="242">
        <v>0</v>
      </c>
      <c r="R783" s="242">
        <v>8</v>
      </c>
      <c r="S783" s="242">
        <v>13</v>
      </c>
      <c r="T783" s="242">
        <v>0.01</v>
      </c>
      <c r="U783" s="242">
        <v>0</v>
      </c>
      <c r="V783" s="242">
        <v>0</v>
      </c>
      <c r="W783" s="242">
        <v>0</v>
      </c>
      <c r="X783" s="242">
        <v>0</v>
      </c>
      <c r="Y783" s="242">
        <v>0</v>
      </c>
      <c r="Z783" s="242">
        <v>0</v>
      </c>
      <c r="AA783" s="242">
        <v>0</v>
      </c>
      <c r="AB783" s="242">
        <v>0</v>
      </c>
      <c r="AC783" s="242">
        <v>0</v>
      </c>
      <c r="AD783" s="242">
        <v>0</v>
      </c>
      <c r="AE783" s="242">
        <v>0</v>
      </c>
      <c r="AF783" s="242">
        <v>0</v>
      </c>
      <c r="AG783" s="242">
        <v>0</v>
      </c>
      <c r="AH783" s="242">
        <v>0</v>
      </c>
      <c r="AI783" s="242">
        <v>0</v>
      </c>
      <c r="AJ783" s="242">
        <v>0</v>
      </c>
      <c r="AK783" s="242">
        <v>0</v>
      </c>
      <c r="AL783" s="242">
        <v>0</v>
      </c>
      <c r="AM783" s="242">
        <v>0</v>
      </c>
      <c r="AN783" s="242">
        <v>0</v>
      </c>
      <c r="AO783" s="242">
        <v>0</v>
      </c>
      <c r="AP783" s="242">
        <v>0</v>
      </c>
      <c r="AQ783" s="242">
        <v>0</v>
      </c>
      <c r="AR783" s="242">
        <v>0</v>
      </c>
      <c r="AS783" s="242">
        <v>0</v>
      </c>
      <c r="AT783" s="241">
        <v>0</v>
      </c>
      <c r="AU783" s="241">
        <v>0</v>
      </c>
      <c r="AV783" s="241">
        <v>0</v>
      </c>
    </row>
    <row r="784" spans="1:48" ht="15.6">
      <c r="A784" s="240" t="s">
        <v>1207</v>
      </c>
      <c r="B784" s="241" t="s">
        <v>1208</v>
      </c>
      <c r="C784" s="241" t="s">
        <v>325</v>
      </c>
      <c r="D784" s="241" t="s">
        <v>824</v>
      </c>
      <c r="E784" s="241" t="s">
        <v>1199</v>
      </c>
      <c r="F784" s="242">
        <v>343</v>
      </c>
      <c r="G784" s="242">
        <v>1435</v>
      </c>
      <c r="H784" s="242">
        <v>2.2000000000000002</v>
      </c>
      <c r="I784" s="242">
        <v>0.5</v>
      </c>
      <c r="J784" s="242">
        <v>0</v>
      </c>
      <c r="K784" s="242">
        <v>0</v>
      </c>
      <c r="L784" s="242">
        <v>0</v>
      </c>
      <c r="M784" s="242">
        <v>0</v>
      </c>
      <c r="N784" s="242">
        <v>64</v>
      </c>
      <c r="O784" s="242">
        <v>1.7</v>
      </c>
      <c r="P784" s="242">
        <v>0</v>
      </c>
      <c r="Q784" s="242">
        <v>0</v>
      </c>
      <c r="R784" s="242">
        <v>8.8000000000000007</v>
      </c>
      <c r="S784" s="242">
        <v>13</v>
      </c>
      <c r="T784" s="242">
        <v>0.01</v>
      </c>
      <c r="U784" s="242">
        <v>0</v>
      </c>
      <c r="V784" s="242">
        <v>0</v>
      </c>
      <c r="W784" s="242">
        <v>0</v>
      </c>
      <c r="X784" s="242">
        <v>0</v>
      </c>
      <c r="Y784" s="242">
        <v>0</v>
      </c>
      <c r="Z784" s="242">
        <v>0</v>
      </c>
      <c r="AA784" s="242">
        <v>0</v>
      </c>
      <c r="AB784" s="242">
        <v>0</v>
      </c>
      <c r="AC784" s="242">
        <v>0</v>
      </c>
      <c r="AD784" s="242">
        <v>0</v>
      </c>
      <c r="AE784" s="242">
        <v>0</v>
      </c>
      <c r="AF784" s="242">
        <v>0</v>
      </c>
      <c r="AG784" s="242">
        <v>0</v>
      </c>
      <c r="AH784" s="242">
        <v>0</v>
      </c>
      <c r="AI784" s="242">
        <v>0</v>
      </c>
      <c r="AJ784" s="242">
        <v>0</v>
      </c>
      <c r="AK784" s="242">
        <v>0</v>
      </c>
      <c r="AL784" s="242">
        <v>0</v>
      </c>
      <c r="AM784" s="242">
        <v>0</v>
      </c>
      <c r="AN784" s="242">
        <v>0</v>
      </c>
      <c r="AO784" s="242">
        <v>0</v>
      </c>
      <c r="AP784" s="242">
        <v>0</v>
      </c>
      <c r="AQ784" s="242">
        <v>0</v>
      </c>
      <c r="AR784" s="242">
        <v>0</v>
      </c>
      <c r="AS784" s="242">
        <v>0</v>
      </c>
      <c r="AT784" s="241">
        <v>0</v>
      </c>
      <c r="AU784" s="241">
        <v>0</v>
      </c>
      <c r="AV784" s="241">
        <v>0</v>
      </c>
    </row>
    <row r="785" spans="1:48" ht="15.6">
      <c r="A785" s="71">
        <v>1037</v>
      </c>
      <c r="B785" s="72" t="s">
        <v>1209</v>
      </c>
      <c r="C785" s="72" t="s">
        <v>232</v>
      </c>
      <c r="D785" s="72" t="s">
        <v>233</v>
      </c>
      <c r="E785" s="72" t="s">
        <v>234</v>
      </c>
      <c r="F785" s="74">
        <v>156</v>
      </c>
      <c r="G785" s="74">
        <v>657</v>
      </c>
      <c r="H785" s="74">
        <v>4.2</v>
      </c>
      <c r="I785" s="74">
        <v>0.6</v>
      </c>
      <c r="J785" s="74">
        <v>1.9</v>
      </c>
      <c r="K785" s="74">
        <v>1.1000000000000001</v>
      </c>
      <c r="L785" s="74">
        <v>0.97699999999999998</v>
      </c>
      <c r="M785" s="74">
        <v>0</v>
      </c>
      <c r="N785" s="74">
        <v>14.8</v>
      </c>
      <c r="O785" s="74">
        <v>1.5</v>
      </c>
      <c r="P785" s="74">
        <v>1.2</v>
      </c>
      <c r="Q785" s="74">
        <v>12.2</v>
      </c>
      <c r="R785" s="74">
        <v>4.2</v>
      </c>
      <c r="S785" s="74">
        <v>12.7</v>
      </c>
      <c r="T785" s="74">
        <v>1.5</v>
      </c>
      <c r="U785" s="74">
        <v>0</v>
      </c>
      <c r="V785" s="74">
        <v>61.2</v>
      </c>
      <c r="W785" s="74">
        <v>0</v>
      </c>
      <c r="X785" s="74">
        <v>51</v>
      </c>
      <c r="Y785" s="74">
        <v>40</v>
      </c>
      <c r="Z785" s="74">
        <v>138</v>
      </c>
      <c r="AA785" s="74">
        <v>1.6</v>
      </c>
      <c r="AB785" s="74">
        <v>1.4</v>
      </c>
      <c r="AC785" s="74">
        <v>0.18</v>
      </c>
      <c r="AD785" s="74">
        <v>0.11</v>
      </c>
      <c r="AE785" s="74">
        <v>0.97</v>
      </c>
      <c r="AF785" s="74">
        <v>3.15</v>
      </c>
      <c r="AG785" s="74">
        <v>2.17</v>
      </c>
      <c r="AH785" s="74">
        <v>0.25</v>
      </c>
      <c r="AI785" s="74">
        <v>0.39</v>
      </c>
      <c r="AJ785" s="74">
        <v>11.2</v>
      </c>
      <c r="AK785" s="74">
        <v>66</v>
      </c>
      <c r="AL785" s="74">
        <v>2.5299999999999998</v>
      </c>
      <c r="AM785" s="74">
        <v>610</v>
      </c>
      <c r="AN785" s="74">
        <v>380</v>
      </c>
      <c r="AO785" s="74">
        <v>69</v>
      </c>
      <c r="AP785" s="74">
        <v>130</v>
      </c>
      <c r="AQ785" s="74">
        <v>41</v>
      </c>
      <c r="AR785" s="74">
        <v>2.2000000000000002</v>
      </c>
      <c r="AS785" s="74">
        <v>1.2</v>
      </c>
      <c r="AT785" s="72"/>
      <c r="AU785" s="72"/>
      <c r="AV785" s="72"/>
    </row>
    <row r="786" spans="1:48" ht="15.6">
      <c r="A786" s="71">
        <v>504</v>
      </c>
      <c r="B786" s="72" t="s">
        <v>1210</v>
      </c>
      <c r="C786" s="72" t="s">
        <v>240</v>
      </c>
      <c r="D786" s="72" t="s">
        <v>241</v>
      </c>
      <c r="E786" s="72" t="s">
        <v>1210</v>
      </c>
      <c r="F786" s="74">
        <v>314</v>
      </c>
      <c r="G786" s="74">
        <v>1330</v>
      </c>
      <c r="H786" s="74">
        <v>0</v>
      </c>
      <c r="I786" s="74">
        <v>0</v>
      </c>
      <c r="J786" s="74">
        <v>0</v>
      </c>
      <c r="K786" s="74">
        <v>0</v>
      </c>
      <c r="L786" s="74">
        <v>0</v>
      </c>
      <c r="M786" s="74">
        <v>0</v>
      </c>
      <c r="N786" s="74">
        <v>78</v>
      </c>
      <c r="O786" s="74">
        <v>78</v>
      </c>
      <c r="P786" s="74">
        <v>0</v>
      </c>
      <c r="Q786" s="74">
        <v>0</v>
      </c>
      <c r="R786" s="74">
        <v>0</v>
      </c>
      <c r="S786" s="74">
        <v>0.5</v>
      </c>
      <c r="T786" s="74">
        <v>0</v>
      </c>
      <c r="U786" s="74">
        <v>0</v>
      </c>
      <c r="V786" s="74">
        <v>18.5</v>
      </c>
      <c r="W786" s="74">
        <v>0</v>
      </c>
      <c r="X786" s="74">
        <v>0</v>
      </c>
      <c r="Y786" s="74">
        <v>0</v>
      </c>
      <c r="Z786" s="74">
        <v>0</v>
      </c>
      <c r="AA786" s="74">
        <v>0</v>
      </c>
      <c r="AB786" s="74">
        <v>0</v>
      </c>
      <c r="AC786" s="74">
        <v>0.01</v>
      </c>
      <c r="AD786" s="74">
        <v>0.04</v>
      </c>
      <c r="AE786" s="74">
        <v>0.3</v>
      </c>
      <c r="AF786" s="74">
        <v>0.3</v>
      </c>
      <c r="AG786" s="74">
        <v>0</v>
      </c>
      <c r="AH786" s="74">
        <v>0.2</v>
      </c>
      <c r="AI786" s="74">
        <v>0</v>
      </c>
      <c r="AJ786" s="74">
        <v>0</v>
      </c>
      <c r="AK786" s="74">
        <v>0</v>
      </c>
      <c r="AL786" s="74">
        <v>0.16</v>
      </c>
      <c r="AM786" s="74">
        <v>12</v>
      </c>
      <c r="AN786" s="74">
        <v>51</v>
      </c>
      <c r="AO786" s="74">
        <v>0</v>
      </c>
      <c r="AP786" s="74">
        <v>10</v>
      </c>
      <c r="AQ786" s="74">
        <v>2</v>
      </c>
      <c r="AR786" s="74">
        <v>0.4</v>
      </c>
      <c r="AS786" s="74">
        <v>0.9</v>
      </c>
      <c r="AT786" s="72"/>
      <c r="AU786" s="72"/>
      <c r="AV786" s="72"/>
    </row>
    <row r="787" spans="1:48" ht="15.6">
      <c r="A787" s="71">
        <v>1900000069</v>
      </c>
      <c r="B787" s="72" t="s">
        <v>1211</v>
      </c>
      <c r="C787" s="72" t="s">
        <v>240</v>
      </c>
      <c r="D787" s="72" t="s">
        <v>241</v>
      </c>
      <c r="E787" s="72" t="s">
        <v>1212</v>
      </c>
      <c r="F787" s="74">
        <v>311</v>
      </c>
      <c r="G787" s="74">
        <v>1320</v>
      </c>
      <c r="H787" s="74">
        <v>0</v>
      </c>
      <c r="I787" s="74">
        <v>0</v>
      </c>
      <c r="J787" s="74">
        <v>0</v>
      </c>
      <c r="K787" s="74">
        <v>0</v>
      </c>
      <c r="L787" s="74">
        <v>0</v>
      </c>
      <c r="M787" s="74">
        <v>0</v>
      </c>
      <c r="N787" s="74">
        <v>77.400000000000006</v>
      </c>
      <c r="O787" s="74">
        <v>77.400000000000006</v>
      </c>
      <c r="P787" s="74">
        <v>0</v>
      </c>
      <c r="Q787" s="74">
        <v>0</v>
      </c>
      <c r="R787" s="74">
        <v>0</v>
      </c>
      <c r="S787" s="74">
        <v>0.3</v>
      </c>
      <c r="T787" s="74">
        <v>0.7</v>
      </c>
      <c r="U787" s="74">
        <v>0</v>
      </c>
      <c r="V787" s="74">
        <v>20</v>
      </c>
      <c r="W787" s="74">
        <v>0</v>
      </c>
      <c r="X787" s="74">
        <v>0</v>
      </c>
      <c r="Y787" s="74">
        <v>0</v>
      </c>
      <c r="Z787" s="74">
        <v>0</v>
      </c>
      <c r="AA787" s="74">
        <v>0</v>
      </c>
      <c r="AB787" s="74">
        <v>0</v>
      </c>
      <c r="AC787" s="74">
        <v>0</v>
      </c>
      <c r="AD787" s="74">
        <v>0</v>
      </c>
      <c r="AE787" s="74">
        <v>0</v>
      </c>
      <c r="AF787" s="74">
        <v>0</v>
      </c>
      <c r="AG787" s="74">
        <v>0</v>
      </c>
      <c r="AH787" s="74">
        <v>0</v>
      </c>
      <c r="AI787" s="74">
        <v>0</v>
      </c>
      <c r="AJ787" s="74">
        <v>0</v>
      </c>
      <c r="AK787" s="74">
        <v>0</v>
      </c>
      <c r="AL787" s="74">
        <v>0.39</v>
      </c>
      <c r="AM787" s="74">
        <v>270</v>
      </c>
      <c r="AN787" s="74">
        <v>58</v>
      </c>
      <c r="AO787" s="74">
        <v>16</v>
      </c>
      <c r="AP787" s="74">
        <v>1</v>
      </c>
      <c r="AQ787" s="74">
        <v>3</v>
      </c>
      <c r="AR787" s="74">
        <v>0.4</v>
      </c>
      <c r="AS787" s="74">
        <v>0.1</v>
      </c>
      <c r="AT787" s="72"/>
      <c r="AU787" s="72"/>
      <c r="AV787" s="72"/>
    </row>
    <row r="788" spans="1:48" ht="15.6">
      <c r="A788" s="71">
        <v>1900000068</v>
      </c>
      <c r="B788" s="72" t="s">
        <v>1213</v>
      </c>
      <c r="C788" s="72" t="s">
        <v>240</v>
      </c>
      <c r="D788" s="72" t="s">
        <v>241</v>
      </c>
      <c r="E788" s="72" t="s">
        <v>1212</v>
      </c>
      <c r="F788" s="74">
        <v>269</v>
      </c>
      <c r="G788" s="74">
        <v>1140</v>
      </c>
      <c r="H788" s="74">
        <v>0.1</v>
      </c>
      <c r="I788" s="74">
        <v>0</v>
      </c>
      <c r="J788" s="74">
        <v>0</v>
      </c>
      <c r="K788" s="74">
        <v>0</v>
      </c>
      <c r="L788" s="74">
        <v>0</v>
      </c>
      <c r="M788" s="74">
        <v>0</v>
      </c>
      <c r="N788" s="74">
        <v>66.599999999999994</v>
      </c>
      <c r="O788" s="74">
        <v>57.8</v>
      </c>
      <c r="P788" s="74">
        <v>8.8000000000000007</v>
      </c>
      <c r="Q788" s="74">
        <v>0</v>
      </c>
      <c r="R788" s="74">
        <v>0</v>
      </c>
      <c r="S788" s="74">
        <v>0.6</v>
      </c>
      <c r="T788" s="74">
        <v>0.2</v>
      </c>
      <c r="U788" s="74">
        <v>0</v>
      </c>
      <c r="V788" s="74">
        <v>25.7</v>
      </c>
      <c r="W788" s="74">
        <v>0</v>
      </c>
      <c r="X788" s="74">
        <v>0</v>
      </c>
      <c r="Y788" s="74">
        <v>0</v>
      </c>
      <c r="Z788" s="74">
        <v>0</v>
      </c>
      <c r="AA788" s="74">
        <v>0</v>
      </c>
      <c r="AB788" s="74">
        <v>0.41</v>
      </c>
      <c r="AC788" s="74">
        <v>0.06</v>
      </c>
      <c r="AD788" s="74">
        <v>0.1</v>
      </c>
      <c r="AE788" s="74">
        <v>0.45</v>
      </c>
      <c r="AF788" s="74">
        <v>0.45</v>
      </c>
      <c r="AG788" s="74">
        <v>0</v>
      </c>
      <c r="AH788" s="74">
        <v>0.34</v>
      </c>
      <c r="AI788" s="74">
        <v>0</v>
      </c>
      <c r="AJ788" s="74">
        <v>0</v>
      </c>
      <c r="AK788" s="74">
        <v>0</v>
      </c>
      <c r="AL788" s="74">
        <v>2.5299999999999998</v>
      </c>
      <c r="AM788" s="74">
        <v>67</v>
      </c>
      <c r="AN788" s="74">
        <v>1470</v>
      </c>
      <c r="AO788" s="74">
        <v>360</v>
      </c>
      <c r="AP788" s="74">
        <v>31</v>
      </c>
      <c r="AQ788" s="74">
        <v>190</v>
      </c>
      <c r="AR788" s="74">
        <v>7</v>
      </c>
      <c r="AS788" s="74">
        <v>0.6</v>
      </c>
      <c r="AT788" s="72"/>
      <c r="AU788" s="72">
        <v>0</v>
      </c>
      <c r="AV788" s="72"/>
    </row>
    <row r="789" spans="1:48" ht="15.6">
      <c r="A789" s="71">
        <v>673</v>
      </c>
      <c r="B789" s="72" t="s">
        <v>1214</v>
      </c>
      <c r="C789" s="72" t="s">
        <v>211</v>
      </c>
      <c r="D789" s="72" t="s">
        <v>215</v>
      </c>
      <c r="E789" s="72" t="s">
        <v>216</v>
      </c>
      <c r="F789" s="74">
        <v>26</v>
      </c>
      <c r="G789" s="74">
        <v>110</v>
      </c>
      <c r="H789" s="74">
        <v>0.2</v>
      </c>
      <c r="I789" s="74">
        <v>0</v>
      </c>
      <c r="J789" s="74">
        <v>0.1</v>
      </c>
      <c r="K789" s="74">
        <v>0.1</v>
      </c>
      <c r="L789" s="74">
        <v>0</v>
      </c>
      <c r="M789" s="74">
        <v>0</v>
      </c>
      <c r="N789" s="74">
        <v>5.5</v>
      </c>
      <c r="O789" s="74">
        <v>5.5</v>
      </c>
      <c r="P789" s="74">
        <v>0</v>
      </c>
      <c r="Q789" s="74">
        <v>0</v>
      </c>
      <c r="R789" s="74">
        <v>0.3</v>
      </c>
      <c r="S789" s="74">
        <v>0.4</v>
      </c>
      <c r="T789" s="74">
        <v>0</v>
      </c>
      <c r="U789" s="74">
        <v>0</v>
      </c>
      <c r="V789" s="74">
        <v>93.6</v>
      </c>
      <c r="W789" s="74">
        <v>0</v>
      </c>
      <c r="X789" s="74">
        <v>0</v>
      </c>
      <c r="Y789" s="74">
        <v>50</v>
      </c>
      <c r="Z789" s="74">
        <v>300</v>
      </c>
      <c r="AA789" s="74">
        <v>0</v>
      </c>
      <c r="AB789" s="74">
        <v>0.1</v>
      </c>
      <c r="AC789" s="74">
        <v>0.02</v>
      </c>
      <c r="AD789" s="74">
        <v>0.01</v>
      </c>
      <c r="AE789" s="74">
        <v>0.1</v>
      </c>
      <c r="AF789" s="74">
        <v>0.1</v>
      </c>
      <c r="AG789" s="74">
        <v>0</v>
      </c>
      <c r="AH789" s="74">
        <v>0.14000000000000001</v>
      </c>
      <c r="AI789" s="74">
        <v>0</v>
      </c>
      <c r="AJ789" s="74">
        <v>4</v>
      </c>
      <c r="AK789" s="74">
        <v>2</v>
      </c>
      <c r="AL789" s="74">
        <v>0.28999999999999998</v>
      </c>
      <c r="AM789" s="74">
        <v>4</v>
      </c>
      <c r="AN789" s="74">
        <v>100</v>
      </c>
      <c r="AO789" s="74">
        <v>10</v>
      </c>
      <c r="AP789" s="74">
        <v>5</v>
      </c>
      <c r="AQ789" s="74">
        <v>12</v>
      </c>
      <c r="AR789" s="74">
        <v>0.3</v>
      </c>
      <c r="AS789" s="74">
        <v>0.1</v>
      </c>
      <c r="AT789" s="72"/>
      <c r="AU789" s="72">
        <v>0.3</v>
      </c>
      <c r="AV789" s="72"/>
    </row>
    <row r="790" spans="1:48" ht="15.6">
      <c r="A790" s="71">
        <v>674</v>
      </c>
      <c r="B790" s="72" t="s">
        <v>1215</v>
      </c>
      <c r="C790" s="72" t="s">
        <v>211</v>
      </c>
      <c r="D790" s="72" t="s">
        <v>215</v>
      </c>
      <c r="E790" s="72" t="s">
        <v>216</v>
      </c>
      <c r="F790" s="74">
        <v>30</v>
      </c>
      <c r="G790" s="74">
        <v>125</v>
      </c>
      <c r="H790" s="74">
        <v>0.3</v>
      </c>
      <c r="I790" s="74">
        <v>0.1</v>
      </c>
      <c r="J790" s="74">
        <v>0.1</v>
      </c>
      <c r="K790" s="74">
        <v>0.1</v>
      </c>
      <c r="L790" s="74">
        <v>0.1</v>
      </c>
      <c r="M790" s="74">
        <v>0</v>
      </c>
      <c r="N790" s="74">
        <v>5.7</v>
      </c>
      <c r="O790" s="74">
        <v>5.7</v>
      </c>
      <c r="P790" s="74">
        <v>0</v>
      </c>
      <c r="Q790" s="74">
        <v>0</v>
      </c>
      <c r="R790" s="74">
        <v>0.9</v>
      </c>
      <c r="S790" s="74">
        <v>0.6</v>
      </c>
      <c r="T790" s="74">
        <v>0</v>
      </c>
      <c r="U790" s="74">
        <v>0</v>
      </c>
      <c r="V790" s="74">
        <v>91.8</v>
      </c>
      <c r="W790" s="74">
        <v>0</v>
      </c>
      <c r="X790" s="74">
        <v>0</v>
      </c>
      <c r="Y790" s="74">
        <v>167</v>
      </c>
      <c r="Z790" s="74">
        <v>1000</v>
      </c>
      <c r="AA790" s="74">
        <v>0</v>
      </c>
      <c r="AB790" s="74">
        <v>0.1</v>
      </c>
      <c r="AC790" s="74">
        <v>0.02</v>
      </c>
      <c r="AD790" s="74">
        <v>0.02</v>
      </c>
      <c r="AE790" s="74">
        <v>0.4</v>
      </c>
      <c r="AF790" s="74">
        <v>0.4</v>
      </c>
      <c r="AG790" s="74">
        <v>0</v>
      </c>
      <c r="AH790" s="74">
        <v>0.09</v>
      </c>
      <c r="AI790" s="74">
        <v>0</v>
      </c>
      <c r="AJ790" s="74">
        <v>30</v>
      </c>
      <c r="AK790" s="74">
        <v>3</v>
      </c>
      <c r="AL790" s="74">
        <v>0.68</v>
      </c>
      <c r="AM790" s="74">
        <v>12</v>
      </c>
      <c r="AN790" s="74">
        <v>230</v>
      </c>
      <c r="AO790" s="74">
        <v>10</v>
      </c>
      <c r="AP790" s="74">
        <v>12</v>
      </c>
      <c r="AQ790" s="74">
        <v>19</v>
      </c>
      <c r="AR790" s="74">
        <v>0.3</v>
      </c>
      <c r="AS790" s="74">
        <v>0.2</v>
      </c>
      <c r="AT790" s="72"/>
      <c r="AU790" s="72">
        <v>0.3</v>
      </c>
      <c r="AV790" s="72"/>
    </row>
    <row r="791" spans="1:48" ht="15.6">
      <c r="A791" s="71">
        <v>675</v>
      </c>
      <c r="B791" s="72" t="s">
        <v>1216</v>
      </c>
      <c r="C791" s="72" t="s">
        <v>211</v>
      </c>
      <c r="D791" s="72" t="s">
        <v>215</v>
      </c>
      <c r="E791" s="72" t="s">
        <v>216</v>
      </c>
      <c r="F791" s="74">
        <v>23</v>
      </c>
      <c r="G791" s="74">
        <v>98</v>
      </c>
      <c r="H791" s="74">
        <v>0.1</v>
      </c>
      <c r="I791" s="74">
        <v>0</v>
      </c>
      <c r="J791" s="74">
        <v>0.1</v>
      </c>
      <c r="K791" s="74">
        <v>0</v>
      </c>
      <c r="L791" s="74">
        <v>0</v>
      </c>
      <c r="M791" s="74">
        <v>0</v>
      </c>
      <c r="N791" s="74">
        <v>4.2</v>
      </c>
      <c r="O791" s="74">
        <v>4.2</v>
      </c>
      <c r="P791" s="74">
        <v>0</v>
      </c>
      <c r="Q791" s="74">
        <v>0</v>
      </c>
      <c r="R791" s="74">
        <v>0.9</v>
      </c>
      <c r="S791" s="74">
        <v>0.6</v>
      </c>
      <c r="T791" s="74">
        <v>0</v>
      </c>
      <c r="U791" s="74">
        <v>0</v>
      </c>
      <c r="V791" s="74">
        <v>92.1</v>
      </c>
      <c r="W791" s="74">
        <v>0.4</v>
      </c>
      <c r="X791" s="74">
        <v>0</v>
      </c>
      <c r="Y791" s="74">
        <v>167</v>
      </c>
      <c r="Z791" s="74">
        <v>1000</v>
      </c>
      <c r="AA791" s="74">
        <v>0</v>
      </c>
      <c r="AB791" s="74">
        <v>0.1</v>
      </c>
      <c r="AC791" s="74">
        <v>0.04</v>
      </c>
      <c r="AD791" s="74">
        <v>0.02</v>
      </c>
      <c r="AE791" s="74">
        <v>0.6</v>
      </c>
      <c r="AF791" s="74">
        <v>0.6</v>
      </c>
      <c r="AG791" s="74">
        <v>0</v>
      </c>
      <c r="AH791" s="74">
        <v>0.11</v>
      </c>
      <c r="AI791" s="74">
        <v>0</v>
      </c>
      <c r="AJ791" s="74">
        <v>26</v>
      </c>
      <c r="AK791" s="74">
        <v>5</v>
      </c>
      <c r="AL791" s="74">
        <v>0.68</v>
      </c>
      <c r="AM791" s="74">
        <v>8</v>
      </c>
      <c r="AN791" s="74">
        <v>210</v>
      </c>
      <c r="AO791" s="74">
        <v>20</v>
      </c>
      <c r="AP791" s="74">
        <v>13</v>
      </c>
      <c r="AQ791" s="74">
        <v>11</v>
      </c>
      <c r="AR791" s="74">
        <v>0.3</v>
      </c>
      <c r="AS791" s="74">
        <v>0</v>
      </c>
      <c r="AT791" s="72"/>
      <c r="AU791" s="72">
        <v>0.3</v>
      </c>
      <c r="AV791" s="72"/>
    </row>
    <row r="792" spans="1:48" ht="15.6">
      <c r="A792" s="71">
        <v>485</v>
      </c>
      <c r="B792" s="72" t="s">
        <v>1217</v>
      </c>
      <c r="C792" s="72" t="s">
        <v>325</v>
      </c>
      <c r="D792" s="72" t="s">
        <v>462</v>
      </c>
      <c r="E792" s="72" t="s">
        <v>489</v>
      </c>
      <c r="F792" s="74">
        <v>353</v>
      </c>
      <c r="G792" s="74">
        <v>1500</v>
      </c>
      <c r="H792" s="74">
        <v>0.5</v>
      </c>
      <c r="I792" s="74">
        <v>0.2</v>
      </c>
      <c r="J792" s="74">
        <v>0.2</v>
      </c>
      <c r="K792" s="74">
        <v>0</v>
      </c>
      <c r="L792" s="74">
        <v>0</v>
      </c>
      <c r="M792" s="74">
        <v>0</v>
      </c>
      <c r="N792" s="74">
        <v>83</v>
      </c>
      <c r="O792" s="74">
        <v>83</v>
      </c>
      <c r="P792" s="74">
        <v>0</v>
      </c>
      <c r="Q792" s="74">
        <v>0</v>
      </c>
      <c r="R792" s="74">
        <v>0</v>
      </c>
      <c r="S792" s="74">
        <v>4.0999999999999996</v>
      </c>
      <c r="T792" s="74">
        <v>0.2</v>
      </c>
      <c r="U792" s="74">
        <v>0</v>
      </c>
      <c r="V792" s="74">
        <v>12</v>
      </c>
      <c r="W792" s="74">
        <v>0</v>
      </c>
      <c r="X792" s="74">
        <v>0</v>
      </c>
      <c r="Y792" s="74">
        <v>0</v>
      </c>
      <c r="Z792" s="74">
        <v>0</v>
      </c>
      <c r="AA792" s="74">
        <v>0</v>
      </c>
      <c r="AB792" s="74">
        <v>0</v>
      </c>
      <c r="AC792" s="74">
        <v>7.0000000000000007E-2</v>
      </c>
      <c r="AD792" s="74">
        <v>0.12</v>
      </c>
      <c r="AE792" s="74">
        <v>0.1</v>
      </c>
      <c r="AF792" s="74">
        <v>0.9</v>
      </c>
      <c r="AG792" s="74">
        <v>0.8</v>
      </c>
      <c r="AH792" s="74">
        <v>0.01</v>
      </c>
      <c r="AI792" s="74">
        <v>0</v>
      </c>
      <c r="AJ792" s="74">
        <v>0</v>
      </c>
      <c r="AK792" s="74">
        <v>4</v>
      </c>
      <c r="AL792" s="74">
        <v>0.4</v>
      </c>
      <c r="AM792" s="74">
        <v>97</v>
      </c>
      <c r="AN792" s="74">
        <v>110</v>
      </c>
      <c r="AO792" s="74">
        <v>22</v>
      </c>
      <c r="AP792" s="74">
        <v>10</v>
      </c>
      <c r="AQ792" s="74">
        <v>8</v>
      </c>
      <c r="AR792" s="74">
        <v>0.2</v>
      </c>
      <c r="AS792" s="74">
        <v>0</v>
      </c>
      <c r="AT792" s="72"/>
      <c r="AU792" s="72"/>
      <c r="AV792" s="72"/>
    </row>
    <row r="793" spans="1:48" ht="15.6">
      <c r="A793" s="71">
        <v>910</v>
      </c>
      <c r="B793" s="72" t="s">
        <v>1218</v>
      </c>
      <c r="C793" s="72" t="s">
        <v>218</v>
      </c>
      <c r="D793" s="72" t="s">
        <v>291</v>
      </c>
      <c r="E793" s="72" t="s">
        <v>1219</v>
      </c>
      <c r="F793" s="74">
        <v>97</v>
      </c>
      <c r="G793" s="74">
        <v>411</v>
      </c>
      <c r="H793" s="74">
        <v>2.1</v>
      </c>
      <c r="I793" s="74">
        <v>0.4</v>
      </c>
      <c r="J793" s="74">
        <v>0.3</v>
      </c>
      <c r="K793" s="74">
        <v>0.8</v>
      </c>
      <c r="L793" s="74">
        <v>0</v>
      </c>
      <c r="M793" s="74">
        <v>0</v>
      </c>
      <c r="N793" s="74">
        <v>2.8</v>
      </c>
      <c r="O793" s="74">
        <v>0</v>
      </c>
      <c r="P793" s="74">
        <v>0</v>
      </c>
      <c r="Q793" s="74">
        <v>2.8</v>
      </c>
      <c r="R793" s="74">
        <v>0</v>
      </c>
      <c r="S793" s="74">
        <v>16.8</v>
      </c>
      <c r="T793" s="74">
        <v>0.9</v>
      </c>
      <c r="U793" s="74">
        <v>0</v>
      </c>
      <c r="V793" s="74">
        <v>75.8</v>
      </c>
      <c r="W793" s="74">
        <v>0</v>
      </c>
      <c r="X793" s="74">
        <v>56</v>
      </c>
      <c r="Y793" s="74">
        <v>360</v>
      </c>
      <c r="Z793" s="74">
        <v>0</v>
      </c>
      <c r="AA793" s="74">
        <v>0</v>
      </c>
      <c r="AB793" s="74">
        <v>1</v>
      </c>
      <c r="AC793" s="74">
        <v>0.1</v>
      </c>
      <c r="AD793" s="74">
        <v>0.16</v>
      </c>
      <c r="AE793" s="74">
        <v>1.1000000000000001</v>
      </c>
      <c r="AF793" s="74">
        <v>4.7</v>
      </c>
      <c r="AG793" s="74">
        <v>3.6</v>
      </c>
      <c r="AH793" s="74">
        <v>0.06</v>
      </c>
      <c r="AI793" s="74">
        <v>21</v>
      </c>
      <c r="AJ793" s="74">
        <v>0</v>
      </c>
      <c r="AK793" s="74">
        <v>36</v>
      </c>
      <c r="AL793" s="74">
        <v>2.5</v>
      </c>
      <c r="AM793" s="74">
        <v>360</v>
      </c>
      <c r="AN793" s="74">
        <v>140</v>
      </c>
      <c r="AO793" s="74">
        <v>78</v>
      </c>
      <c r="AP793" s="74">
        <v>190</v>
      </c>
      <c r="AQ793" s="74">
        <v>42</v>
      </c>
      <c r="AR793" s="74">
        <v>4</v>
      </c>
      <c r="AS793" s="74">
        <v>4.0999999999999996</v>
      </c>
      <c r="AT793" s="72"/>
      <c r="AU793" s="72">
        <v>290</v>
      </c>
      <c r="AV793" s="72"/>
    </row>
    <row r="794" spans="1:48" ht="15.6">
      <c r="A794" s="71">
        <v>909</v>
      </c>
      <c r="B794" s="72" t="s">
        <v>1220</v>
      </c>
      <c r="C794" s="72" t="s">
        <v>218</v>
      </c>
      <c r="D794" s="72" t="s">
        <v>291</v>
      </c>
      <c r="E794" s="72" t="s">
        <v>1219</v>
      </c>
      <c r="F794" s="74">
        <v>70</v>
      </c>
      <c r="G794" s="74">
        <v>295</v>
      </c>
      <c r="H794" s="74">
        <v>1.5</v>
      </c>
      <c r="I794" s="74">
        <v>0.3</v>
      </c>
      <c r="J794" s="74">
        <v>0.3</v>
      </c>
      <c r="K794" s="74">
        <v>0.5</v>
      </c>
      <c r="L794" s="74">
        <v>0</v>
      </c>
      <c r="M794" s="74">
        <v>0</v>
      </c>
      <c r="N794" s="74">
        <v>2</v>
      </c>
      <c r="O794" s="74">
        <v>0</v>
      </c>
      <c r="P794" s="74">
        <v>0</v>
      </c>
      <c r="Q794" s="74">
        <v>2</v>
      </c>
      <c r="R794" s="74">
        <v>0</v>
      </c>
      <c r="S794" s="74">
        <v>12.1</v>
      </c>
      <c r="T794" s="74">
        <v>0.7</v>
      </c>
      <c r="U794" s="74">
        <v>0</v>
      </c>
      <c r="V794" s="74">
        <v>82.5</v>
      </c>
      <c r="W794" s="74">
        <v>0</v>
      </c>
      <c r="X794" s="74">
        <v>40</v>
      </c>
      <c r="Y794" s="74">
        <v>360</v>
      </c>
      <c r="Z794" s="74">
        <v>0</v>
      </c>
      <c r="AA794" s="74">
        <v>0</v>
      </c>
      <c r="AB794" s="74">
        <v>0.74</v>
      </c>
      <c r="AC794" s="74">
        <v>0.1</v>
      </c>
      <c r="AD794" s="74">
        <v>0.14000000000000001</v>
      </c>
      <c r="AE794" s="74">
        <v>1.2</v>
      </c>
      <c r="AF794" s="74">
        <v>3.8</v>
      </c>
      <c r="AG794" s="74">
        <v>2.6</v>
      </c>
      <c r="AH794" s="74">
        <v>0.08</v>
      </c>
      <c r="AI794" s="74">
        <v>19</v>
      </c>
      <c r="AJ794" s="74">
        <v>0</v>
      </c>
      <c r="AK794" s="74">
        <v>37</v>
      </c>
      <c r="AL794" s="74">
        <v>2.1</v>
      </c>
      <c r="AM794" s="74">
        <v>290</v>
      </c>
      <c r="AN794" s="74">
        <v>280</v>
      </c>
      <c r="AO794" s="74">
        <v>56</v>
      </c>
      <c r="AP794" s="74">
        <v>240</v>
      </c>
      <c r="AQ794" s="74">
        <v>36</v>
      </c>
      <c r="AR794" s="74">
        <v>3.5</v>
      </c>
      <c r="AS794" s="74">
        <v>4.0999999999999996</v>
      </c>
      <c r="AT794" s="72"/>
      <c r="AU794" s="72"/>
      <c r="AV794" s="72"/>
    </row>
    <row r="795" spans="1:48" ht="15.6">
      <c r="A795" s="71">
        <v>1900000083</v>
      </c>
      <c r="B795" s="72" t="s">
        <v>1221</v>
      </c>
      <c r="C795" s="72" t="s">
        <v>211</v>
      </c>
      <c r="D795" s="72" t="s">
        <v>212</v>
      </c>
      <c r="E795" s="72" t="s">
        <v>670</v>
      </c>
      <c r="F795" s="74">
        <v>106</v>
      </c>
      <c r="G795" s="74">
        <v>448</v>
      </c>
      <c r="H795" s="74">
        <v>1.7</v>
      </c>
      <c r="I795" s="74">
        <v>0.3</v>
      </c>
      <c r="J795" s="74">
        <v>0.3</v>
      </c>
      <c r="K795" s="74">
        <v>0.5</v>
      </c>
      <c r="L795" s="74">
        <v>0.46</v>
      </c>
      <c r="M795" s="74">
        <v>0</v>
      </c>
      <c r="N795" s="74">
        <v>18.399999999999999</v>
      </c>
      <c r="O795" s="74">
        <v>5.2</v>
      </c>
      <c r="P795" s="74">
        <v>0</v>
      </c>
      <c r="Q795" s="74">
        <v>13.1</v>
      </c>
      <c r="R795" s="74">
        <v>3.1</v>
      </c>
      <c r="S795" s="74">
        <v>2.8</v>
      </c>
      <c r="T795" s="74">
        <v>0.6</v>
      </c>
      <c r="U795" s="74">
        <v>0</v>
      </c>
      <c r="V795" s="74">
        <v>75.400000000000006</v>
      </c>
      <c r="W795" s="74">
        <v>0</v>
      </c>
      <c r="X795" s="74">
        <v>0</v>
      </c>
      <c r="Y795" s="74">
        <v>4</v>
      </c>
      <c r="Z795" s="74">
        <v>22</v>
      </c>
      <c r="AA795" s="74">
        <v>0</v>
      </c>
      <c r="AB795" s="74">
        <v>0.28999999999999998</v>
      </c>
      <c r="AC795" s="74">
        <v>0.03</v>
      </c>
      <c r="AD795" s="74">
        <v>0.05</v>
      </c>
      <c r="AE795" s="74">
        <v>1.04</v>
      </c>
      <c r="AF795" s="74">
        <v>1.39</v>
      </c>
      <c r="AG795" s="74">
        <v>0.35</v>
      </c>
      <c r="AH795" s="74">
        <v>0.13</v>
      </c>
      <c r="AI795" s="74">
        <v>0</v>
      </c>
      <c r="AJ795" s="74">
        <v>3.6</v>
      </c>
      <c r="AK795" s="74">
        <v>75</v>
      </c>
      <c r="AL795" s="74">
        <v>0.98</v>
      </c>
      <c r="AM795" s="74">
        <v>240</v>
      </c>
      <c r="AN795" s="74">
        <v>220</v>
      </c>
      <c r="AO795" s="74">
        <v>3.5</v>
      </c>
      <c r="AP795" s="74">
        <v>54</v>
      </c>
      <c r="AQ795" s="74">
        <v>27</v>
      </c>
      <c r="AR795" s="74">
        <v>0.4</v>
      </c>
      <c r="AS795" s="74">
        <v>0.4</v>
      </c>
      <c r="AT795" s="72">
        <v>10</v>
      </c>
      <c r="AU795" s="72">
        <v>1.1000000000000001</v>
      </c>
      <c r="AV795" s="72"/>
    </row>
    <row r="796" spans="1:48" ht="15.6">
      <c r="A796" s="71">
        <v>452</v>
      </c>
      <c r="B796" s="72" t="s">
        <v>1222</v>
      </c>
      <c r="C796" s="72" t="s">
        <v>416</v>
      </c>
      <c r="D796" s="72" t="s">
        <v>417</v>
      </c>
      <c r="E796" s="72" t="s">
        <v>1223</v>
      </c>
      <c r="F796" s="74">
        <v>364</v>
      </c>
      <c r="G796" s="74">
        <v>1550</v>
      </c>
      <c r="H796" s="74">
        <v>0.2</v>
      </c>
      <c r="I796" s="74">
        <v>0</v>
      </c>
      <c r="J796" s="74">
        <v>0.1</v>
      </c>
      <c r="K796" s="74">
        <v>0.1</v>
      </c>
      <c r="L796" s="74">
        <v>0.1</v>
      </c>
      <c r="M796" s="74">
        <v>0</v>
      </c>
      <c r="N796" s="74">
        <v>90.2</v>
      </c>
      <c r="O796" s="74">
        <v>0</v>
      </c>
      <c r="P796" s="74">
        <v>0</v>
      </c>
      <c r="Q796" s="74">
        <v>90.2</v>
      </c>
      <c r="R796" s="74">
        <v>0.1</v>
      </c>
      <c r="S796" s="74">
        <v>0.4</v>
      </c>
      <c r="T796" s="74">
        <v>0.1</v>
      </c>
      <c r="U796" s="74">
        <v>0</v>
      </c>
      <c r="V796" s="74">
        <v>9</v>
      </c>
      <c r="W796" s="74">
        <v>0</v>
      </c>
      <c r="X796" s="74">
        <v>0</v>
      </c>
      <c r="Y796" s="74">
        <v>0</v>
      </c>
      <c r="Z796" s="74">
        <v>0</v>
      </c>
      <c r="AA796" s="74">
        <v>0</v>
      </c>
      <c r="AB796" s="74">
        <v>0</v>
      </c>
      <c r="AC796" s="74">
        <v>0.1</v>
      </c>
      <c r="AD796" s="74">
        <v>0.02</v>
      </c>
      <c r="AE796" s="74">
        <v>0</v>
      </c>
      <c r="AF796" s="74">
        <v>0.1</v>
      </c>
      <c r="AG796" s="74">
        <v>0.1</v>
      </c>
      <c r="AH796" s="74">
        <v>0</v>
      </c>
      <c r="AI796" s="74">
        <v>0</v>
      </c>
      <c r="AJ796" s="74">
        <v>0</v>
      </c>
      <c r="AK796" s="74">
        <v>0</v>
      </c>
      <c r="AL796" s="74">
        <v>0.19</v>
      </c>
      <c r="AM796" s="74">
        <v>54</v>
      </c>
      <c r="AN796" s="74">
        <v>63</v>
      </c>
      <c r="AO796" s="74">
        <v>11</v>
      </c>
      <c r="AP796" s="74">
        <v>13</v>
      </c>
      <c r="AQ796" s="74">
        <v>7</v>
      </c>
      <c r="AR796" s="74">
        <v>0.4</v>
      </c>
      <c r="AS796" s="74">
        <v>0.3</v>
      </c>
      <c r="AT796" s="72"/>
      <c r="AU796" s="72"/>
      <c r="AV796" s="72"/>
    </row>
    <row r="797" spans="1:48" ht="15.6">
      <c r="A797" s="71">
        <v>412</v>
      </c>
      <c r="B797" s="72" t="s">
        <v>1224</v>
      </c>
      <c r="C797" s="72" t="s">
        <v>325</v>
      </c>
      <c r="D797" s="72" t="s">
        <v>326</v>
      </c>
      <c r="E797" s="72" t="s">
        <v>327</v>
      </c>
      <c r="F797" s="74">
        <v>368</v>
      </c>
      <c r="G797" s="74">
        <v>1560</v>
      </c>
      <c r="H797" s="74">
        <v>4.9000000000000004</v>
      </c>
      <c r="I797" s="74">
        <v>0.8</v>
      </c>
      <c r="J797" s="74">
        <v>1.4</v>
      </c>
      <c r="K797" s="74">
        <v>2.4</v>
      </c>
      <c r="L797" s="74">
        <v>2.2999999999999998</v>
      </c>
      <c r="M797" s="74">
        <v>0</v>
      </c>
      <c r="N797" s="74">
        <v>70.3</v>
      </c>
      <c r="O797" s="74">
        <v>0</v>
      </c>
      <c r="P797" s="74">
        <v>0</v>
      </c>
      <c r="Q797" s="74">
        <v>70.3</v>
      </c>
      <c r="R797" s="74">
        <v>2.9</v>
      </c>
      <c r="S797" s="74">
        <v>9.3000000000000007</v>
      </c>
      <c r="T797" s="74">
        <v>0</v>
      </c>
      <c r="U797" s="74">
        <v>0</v>
      </c>
      <c r="V797" s="74">
        <v>11.9</v>
      </c>
      <c r="W797" s="74">
        <v>0</v>
      </c>
      <c r="X797" s="74">
        <v>0</v>
      </c>
      <c r="Y797" s="74">
        <v>0</v>
      </c>
      <c r="Z797" s="74">
        <v>0</v>
      </c>
      <c r="AA797" s="74">
        <v>0</v>
      </c>
      <c r="AB797" s="74">
        <v>2</v>
      </c>
      <c r="AC797" s="74">
        <v>0.63</v>
      </c>
      <c r="AD797" s="74">
        <v>0.18</v>
      </c>
      <c r="AE797" s="74">
        <v>1.6</v>
      </c>
      <c r="AF797" s="74">
        <v>2.6</v>
      </c>
      <c r="AG797" s="74">
        <v>1</v>
      </c>
      <c r="AH797" s="74">
        <v>0.62</v>
      </c>
      <c r="AI797" s="74">
        <v>0</v>
      </c>
      <c r="AJ797" s="74">
        <v>0</v>
      </c>
      <c r="AK797" s="74">
        <v>26</v>
      </c>
      <c r="AL797" s="74">
        <v>1.5</v>
      </c>
      <c r="AM797" s="74">
        <v>14</v>
      </c>
      <c r="AN797" s="74">
        <v>290</v>
      </c>
      <c r="AO797" s="74">
        <v>14</v>
      </c>
      <c r="AP797" s="74">
        <v>190</v>
      </c>
      <c r="AQ797" s="74">
        <v>110</v>
      </c>
      <c r="AR797" s="74">
        <v>2.5</v>
      </c>
      <c r="AS797" s="74">
        <v>2.4</v>
      </c>
      <c r="AT797" s="72"/>
      <c r="AU797" s="72"/>
      <c r="AV797" s="72"/>
    </row>
    <row r="798" spans="1:48" ht="15.6">
      <c r="A798" s="71">
        <v>220026</v>
      </c>
      <c r="B798" s="72" t="s">
        <v>1225</v>
      </c>
      <c r="C798" s="72" t="s">
        <v>325</v>
      </c>
      <c r="D798" s="72" t="s">
        <v>326</v>
      </c>
      <c r="E798" s="72" t="s">
        <v>327</v>
      </c>
      <c r="F798" s="74">
        <v>362</v>
      </c>
      <c r="G798" s="74">
        <v>1530</v>
      </c>
      <c r="H798" s="74">
        <v>3.2</v>
      </c>
      <c r="I798" s="74">
        <v>0.4</v>
      </c>
      <c r="J798" s="74">
        <v>0.8</v>
      </c>
      <c r="K798" s="74">
        <v>1.8</v>
      </c>
      <c r="L798" s="74">
        <v>1.8</v>
      </c>
      <c r="M798" s="74">
        <v>0</v>
      </c>
      <c r="N798" s="74">
        <v>71.2</v>
      </c>
      <c r="O798" s="74">
        <v>0.7</v>
      </c>
      <c r="P798" s="74">
        <v>0</v>
      </c>
      <c r="Q798" s="74">
        <v>66</v>
      </c>
      <c r="R798" s="74">
        <v>2</v>
      </c>
      <c r="S798" s="74">
        <v>11.1</v>
      </c>
      <c r="T798" s="74">
        <v>0</v>
      </c>
      <c r="U798" s="74">
        <v>0</v>
      </c>
      <c r="V798" s="74">
        <v>11.5</v>
      </c>
      <c r="W798" s="74">
        <v>0</v>
      </c>
      <c r="X798" s="74">
        <v>0</v>
      </c>
      <c r="Y798" s="74">
        <v>1</v>
      </c>
      <c r="Z798" s="74">
        <v>4</v>
      </c>
      <c r="AA798" s="74">
        <v>0</v>
      </c>
      <c r="AB798" s="74">
        <v>0.05</v>
      </c>
      <c r="AC798" s="74">
        <v>0.22</v>
      </c>
      <c r="AD798" s="74">
        <v>0.05</v>
      </c>
      <c r="AE798" s="74">
        <v>0.5</v>
      </c>
      <c r="AF798" s="74">
        <v>1.5</v>
      </c>
      <c r="AG798" s="74">
        <v>1</v>
      </c>
      <c r="AH798" s="74">
        <v>0.06</v>
      </c>
      <c r="AI798" s="74">
        <v>0</v>
      </c>
      <c r="AJ798" s="74">
        <v>0</v>
      </c>
      <c r="AK798" s="74">
        <v>27</v>
      </c>
      <c r="AL798" s="74">
        <v>1.03</v>
      </c>
      <c r="AM798" s="74">
        <v>10</v>
      </c>
      <c r="AN798" s="74">
        <v>150</v>
      </c>
      <c r="AO798" s="74">
        <v>10</v>
      </c>
      <c r="AP798" s="74">
        <v>210</v>
      </c>
      <c r="AQ798" s="74">
        <v>91</v>
      </c>
      <c r="AR798" s="74">
        <v>2.4</v>
      </c>
      <c r="AS798" s="74">
        <v>2</v>
      </c>
      <c r="AT798" s="72">
        <v>3.5</v>
      </c>
      <c r="AU798" s="72">
        <v>4.7</v>
      </c>
      <c r="AV798" s="72"/>
    </row>
    <row r="799" spans="1:48" ht="15.6">
      <c r="A799" s="71">
        <v>387</v>
      </c>
      <c r="B799" s="72" t="s">
        <v>1226</v>
      </c>
      <c r="C799" s="72" t="s">
        <v>367</v>
      </c>
      <c r="D799" s="72" t="s">
        <v>746</v>
      </c>
      <c r="E799" s="72" t="s">
        <v>1186</v>
      </c>
      <c r="F799" s="74">
        <v>380</v>
      </c>
      <c r="G799" s="74">
        <v>1560</v>
      </c>
      <c r="H799" s="74">
        <v>41.6</v>
      </c>
      <c r="I799" s="74">
        <v>14</v>
      </c>
      <c r="J799" s="74">
        <v>8.6999999999999993</v>
      </c>
      <c r="K799" s="74">
        <v>17.5</v>
      </c>
      <c r="L799" s="74">
        <v>15.8</v>
      </c>
      <c r="M799" s="74">
        <v>0.2</v>
      </c>
      <c r="N799" s="74">
        <v>0.4</v>
      </c>
      <c r="O799" s="74">
        <v>0.4</v>
      </c>
      <c r="P799" s="74">
        <v>0</v>
      </c>
      <c r="Q799" s="74">
        <v>0</v>
      </c>
      <c r="R799" s="74">
        <v>0</v>
      </c>
      <c r="S799" s="74">
        <v>0.9</v>
      </c>
      <c r="T799" s="74">
        <v>0.4</v>
      </c>
      <c r="U799" s="74">
        <v>0</v>
      </c>
      <c r="V799" s="74">
        <v>56.5</v>
      </c>
      <c r="W799" s="74">
        <v>0</v>
      </c>
      <c r="X799" s="74">
        <v>2</v>
      </c>
      <c r="Y799" s="74">
        <v>750</v>
      </c>
      <c r="Z799" s="74">
        <v>440</v>
      </c>
      <c r="AA799" s="74">
        <v>5</v>
      </c>
      <c r="AB799" s="74">
        <v>13</v>
      </c>
      <c r="AC799" s="74">
        <v>0</v>
      </c>
      <c r="AD799" s="74">
        <v>0</v>
      </c>
      <c r="AE799" s="74">
        <v>0</v>
      </c>
      <c r="AF799" s="74">
        <v>0.2</v>
      </c>
      <c r="AG799" s="74">
        <v>0.2</v>
      </c>
      <c r="AH799" s="74">
        <v>0</v>
      </c>
      <c r="AI799" s="74">
        <v>0</v>
      </c>
      <c r="AJ799" s="74">
        <v>0</v>
      </c>
      <c r="AK799" s="74">
        <v>0</v>
      </c>
      <c r="AL799" s="74">
        <v>0.6</v>
      </c>
      <c r="AM799" s="74">
        <v>170</v>
      </c>
      <c r="AN799" s="74">
        <v>47</v>
      </c>
      <c r="AO799" s="74">
        <v>3</v>
      </c>
      <c r="AP799" s="74">
        <v>9</v>
      </c>
      <c r="AQ799" s="74">
        <v>2</v>
      </c>
      <c r="AR799" s="74">
        <v>0.2</v>
      </c>
      <c r="AS799" s="74">
        <v>0.1</v>
      </c>
      <c r="AT799" s="72"/>
      <c r="AU799" s="72"/>
      <c r="AV799" s="72"/>
    </row>
    <row r="800" spans="1:48" ht="15.6">
      <c r="A800" s="71">
        <v>1900000090</v>
      </c>
      <c r="B800" s="72" t="s">
        <v>1227</v>
      </c>
      <c r="C800" s="72" t="s">
        <v>207</v>
      </c>
      <c r="D800" s="72" t="s">
        <v>208</v>
      </c>
      <c r="E800" s="72" t="s">
        <v>313</v>
      </c>
      <c r="F800" s="74">
        <v>43</v>
      </c>
      <c r="G800" s="74">
        <v>183</v>
      </c>
      <c r="H800" s="74">
        <v>0.6</v>
      </c>
      <c r="I800" s="74">
        <v>0.1</v>
      </c>
      <c r="J800" s="74">
        <v>0.1</v>
      </c>
      <c r="K800" s="74">
        <v>0.2</v>
      </c>
      <c r="L800" s="74">
        <v>0.123</v>
      </c>
      <c r="M800" s="74">
        <v>0</v>
      </c>
      <c r="N800" s="74">
        <v>6.4</v>
      </c>
      <c r="O800" s="74">
        <v>6.4</v>
      </c>
      <c r="P800" s="74">
        <v>0</v>
      </c>
      <c r="Q800" s="74">
        <v>0</v>
      </c>
      <c r="R800" s="74">
        <v>3.1</v>
      </c>
      <c r="S800" s="74">
        <v>0.5</v>
      </c>
      <c r="T800" s="74">
        <v>0</v>
      </c>
      <c r="U800" s="74">
        <v>0</v>
      </c>
      <c r="V800" s="74">
        <v>87</v>
      </c>
      <c r="W800" s="74">
        <v>1.4</v>
      </c>
      <c r="X800" s="74">
        <v>0</v>
      </c>
      <c r="Y800" s="74">
        <v>8</v>
      </c>
      <c r="Z800" s="74">
        <v>47</v>
      </c>
      <c r="AA800" s="74">
        <v>0</v>
      </c>
      <c r="AB800" s="74">
        <v>1.9</v>
      </c>
      <c r="AC800" s="74">
        <v>0.04</v>
      </c>
      <c r="AD800" s="74">
        <v>7.0000000000000007E-2</v>
      </c>
      <c r="AE800" s="74">
        <v>0.42</v>
      </c>
      <c r="AF800" s="74">
        <v>0.47</v>
      </c>
      <c r="AG800" s="74">
        <v>0.05</v>
      </c>
      <c r="AH800" s="74">
        <v>0.06</v>
      </c>
      <c r="AI800" s="74">
        <v>0</v>
      </c>
      <c r="AJ800" s="74">
        <v>15</v>
      </c>
      <c r="AK800" s="74">
        <v>11.5</v>
      </c>
      <c r="AL800" s="74">
        <v>0.25</v>
      </c>
      <c r="AM800" s="74">
        <v>0.3</v>
      </c>
      <c r="AN800" s="74">
        <v>110</v>
      </c>
      <c r="AO800" s="74">
        <v>19</v>
      </c>
      <c r="AP800" s="74">
        <v>20</v>
      </c>
      <c r="AQ800" s="74">
        <v>9</v>
      </c>
      <c r="AR800" s="74">
        <v>0.6</v>
      </c>
      <c r="AS800" s="74">
        <v>0.2</v>
      </c>
      <c r="AT800" s="72">
        <v>0.1</v>
      </c>
      <c r="AU800" s="72">
        <v>1</v>
      </c>
      <c r="AV800" s="72"/>
    </row>
    <row r="801" spans="1:48" ht="15.6">
      <c r="A801" s="71">
        <v>1900000113</v>
      </c>
      <c r="B801" s="72" t="s">
        <v>1228</v>
      </c>
      <c r="C801" s="72" t="s">
        <v>207</v>
      </c>
      <c r="D801" s="72" t="s">
        <v>300</v>
      </c>
      <c r="E801" s="72" t="s">
        <v>301</v>
      </c>
      <c r="F801" s="74">
        <v>317</v>
      </c>
      <c r="G801" s="74">
        <v>1330</v>
      </c>
      <c r="H801" s="74">
        <v>4.4000000000000004</v>
      </c>
      <c r="I801" s="74">
        <v>0.7</v>
      </c>
      <c r="J801" s="74">
        <v>0.7</v>
      </c>
      <c r="K801" s="74">
        <v>1.5</v>
      </c>
      <c r="L801" s="74">
        <v>0.89900000000000002</v>
      </c>
      <c r="M801" s="74">
        <v>0</v>
      </c>
      <c r="N801" s="74">
        <v>46.8</v>
      </c>
      <c r="O801" s="74">
        <v>46.8</v>
      </c>
      <c r="P801" s="74">
        <v>0</v>
      </c>
      <c r="Q801" s="74">
        <v>0</v>
      </c>
      <c r="R801" s="74">
        <v>22.7</v>
      </c>
      <c r="S801" s="74">
        <v>3.7</v>
      </c>
      <c r="T801" s="74">
        <v>0</v>
      </c>
      <c r="U801" s="74">
        <v>0</v>
      </c>
      <c r="V801" s="74">
        <v>5</v>
      </c>
      <c r="W801" s="74">
        <v>10.199999999999999</v>
      </c>
      <c r="X801" s="74">
        <v>0</v>
      </c>
      <c r="Y801" s="74"/>
      <c r="Z801" s="74"/>
      <c r="AA801" s="74">
        <v>0</v>
      </c>
      <c r="AB801" s="74">
        <v>13.89</v>
      </c>
      <c r="AC801" s="74"/>
      <c r="AD801" s="74">
        <v>0.51</v>
      </c>
      <c r="AE801" s="74">
        <v>3.05</v>
      </c>
      <c r="AF801" s="74">
        <v>3.42</v>
      </c>
      <c r="AG801" s="74">
        <v>0.37</v>
      </c>
      <c r="AH801" s="74">
        <v>0.44</v>
      </c>
      <c r="AI801" s="74">
        <v>0</v>
      </c>
      <c r="AJ801" s="74"/>
      <c r="AK801" s="74">
        <v>84</v>
      </c>
      <c r="AL801" s="74">
        <v>1.83</v>
      </c>
      <c r="AM801" s="74">
        <v>2.2000000000000002</v>
      </c>
      <c r="AN801" s="74">
        <v>800</v>
      </c>
      <c r="AO801" s="74">
        <v>140</v>
      </c>
      <c r="AP801" s="74">
        <v>150</v>
      </c>
      <c r="AQ801" s="74">
        <v>66</v>
      </c>
      <c r="AR801" s="74">
        <v>4.4000000000000004</v>
      </c>
      <c r="AS801" s="74">
        <v>1.5</v>
      </c>
      <c r="AT801" s="72"/>
      <c r="AU801" s="72"/>
      <c r="AV801" s="72"/>
    </row>
    <row r="802" spans="1:48" ht="15.6">
      <c r="A802" s="71">
        <v>220027</v>
      </c>
      <c r="B802" s="72" t="s">
        <v>1229</v>
      </c>
      <c r="C802" s="72" t="s">
        <v>533</v>
      </c>
      <c r="D802" s="72" t="s">
        <v>565</v>
      </c>
      <c r="E802" s="72" t="s">
        <v>566</v>
      </c>
      <c r="F802" s="74">
        <v>177</v>
      </c>
      <c r="G802" s="74">
        <v>741</v>
      </c>
      <c r="H802" s="74">
        <v>6.5</v>
      </c>
      <c r="I802" s="74">
        <v>1</v>
      </c>
      <c r="J802" s="74">
        <v>1.4</v>
      </c>
      <c r="K802" s="74">
        <v>3.7</v>
      </c>
      <c r="L802" s="74">
        <v>3.3</v>
      </c>
      <c r="M802" s="74">
        <v>0</v>
      </c>
      <c r="N802" s="74">
        <v>15.1</v>
      </c>
      <c r="O802" s="74">
        <v>13.7</v>
      </c>
      <c r="P802" s="74">
        <v>0</v>
      </c>
      <c r="Q802" s="74">
        <v>1.4</v>
      </c>
      <c r="R802" s="74">
        <v>5.2</v>
      </c>
      <c r="S802" s="74">
        <v>11.9</v>
      </c>
      <c r="T802" s="74">
        <v>9.9</v>
      </c>
      <c r="U802" s="74">
        <v>0</v>
      </c>
      <c r="V802" s="74">
        <v>49.1</v>
      </c>
      <c r="W802" s="74">
        <v>0</v>
      </c>
      <c r="X802" s="74">
        <v>0</v>
      </c>
      <c r="Y802" s="74">
        <v>7</v>
      </c>
      <c r="Z802" s="74">
        <v>39</v>
      </c>
      <c r="AA802" s="74">
        <v>0</v>
      </c>
      <c r="AB802" s="74">
        <v>0.5</v>
      </c>
      <c r="AC802" s="74">
        <v>0.05</v>
      </c>
      <c r="AD802" s="74">
        <v>0.05</v>
      </c>
      <c r="AE802" s="74">
        <v>0.5</v>
      </c>
      <c r="AF802" s="74">
        <v>3</v>
      </c>
      <c r="AG802" s="74">
        <v>2.5</v>
      </c>
      <c r="AH802" s="74">
        <v>0.06</v>
      </c>
      <c r="AI802" s="74">
        <v>0</v>
      </c>
      <c r="AJ802" s="74">
        <v>0</v>
      </c>
      <c r="AK802" s="74">
        <v>30.5</v>
      </c>
      <c r="AL802" s="74">
        <v>12.2</v>
      </c>
      <c r="AM802" s="74">
        <v>3950</v>
      </c>
      <c r="AN802" s="74">
        <v>270</v>
      </c>
      <c r="AO802" s="74">
        <v>54</v>
      </c>
      <c r="AP802" s="74">
        <v>160</v>
      </c>
      <c r="AQ802" s="74">
        <v>61</v>
      </c>
      <c r="AR802" s="74">
        <v>1.8</v>
      </c>
      <c r="AS802" s="74">
        <v>1.3</v>
      </c>
      <c r="AT802" s="72">
        <v>31</v>
      </c>
      <c r="AU802" s="72">
        <v>4.7</v>
      </c>
      <c r="AV802" s="72"/>
    </row>
    <row r="803" spans="1:48" ht="15.6">
      <c r="A803" s="71">
        <v>928</v>
      </c>
      <c r="B803" s="72" t="s">
        <v>1230</v>
      </c>
      <c r="C803" s="72" t="s">
        <v>533</v>
      </c>
      <c r="D803" s="72" t="s">
        <v>682</v>
      </c>
      <c r="E803" s="72" t="s">
        <v>683</v>
      </c>
      <c r="F803" s="74">
        <v>130</v>
      </c>
      <c r="G803" s="74">
        <v>544</v>
      </c>
      <c r="H803" s="74">
        <v>8.4</v>
      </c>
      <c r="I803" s="74">
        <v>4.7</v>
      </c>
      <c r="J803" s="74">
        <v>1.9</v>
      </c>
      <c r="K803" s="74">
        <v>0.3</v>
      </c>
      <c r="L803" s="74">
        <v>0.2</v>
      </c>
      <c r="M803" s="74">
        <v>0.3</v>
      </c>
      <c r="N803" s="74">
        <v>9.6</v>
      </c>
      <c r="O803" s="74">
        <v>5.3</v>
      </c>
      <c r="P803" s="74">
        <v>0</v>
      </c>
      <c r="Q803" s="74">
        <v>4.3</v>
      </c>
      <c r="R803" s="74">
        <v>0.2</v>
      </c>
      <c r="S803" s="74">
        <v>4</v>
      </c>
      <c r="T803" s="74">
        <v>0.6</v>
      </c>
      <c r="U803" s="74">
        <v>0</v>
      </c>
      <c r="V803" s="74">
        <v>77.8</v>
      </c>
      <c r="W803" s="74">
        <v>0</v>
      </c>
      <c r="X803" s="74">
        <v>27</v>
      </c>
      <c r="Y803" s="74">
        <v>60</v>
      </c>
      <c r="Z803" s="74">
        <v>12</v>
      </c>
      <c r="AA803" s="74">
        <v>0.1</v>
      </c>
      <c r="AB803" s="74">
        <v>0.2</v>
      </c>
      <c r="AC803" s="74">
        <v>0.02</v>
      </c>
      <c r="AD803" s="74">
        <v>0.11</v>
      </c>
      <c r="AE803" s="74">
        <v>0.3</v>
      </c>
      <c r="AF803" s="74">
        <v>1.3</v>
      </c>
      <c r="AG803" s="74">
        <v>1</v>
      </c>
      <c r="AH803" s="74">
        <v>0.04</v>
      </c>
      <c r="AI803" s="74">
        <v>0.1</v>
      </c>
      <c r="AJ803" s="74">
        <v>0</v>
      </c>
      <c r="AK803" s="74">
        <v>0.7</v>
      </c>
      <c r="AL803" s="74">
        <v>1.3</v>
      </c>
      <c r="AM803" s="74">
        <v>230</v>
      </c>
      <c r="AN803" s="74">
        <v>190</v>
      </c>
      <c r="AO803" s="74">
        <v>130</v>
      </c>
      <c r="AP803" s="74">
        <v>110</v>
      </c>
      <c r="AQ803" s="74">
        <v>13</v>
      </c>
      <c r="AR803" s="74">
        <v>0.3</v>
      </c>
      <c r="AS803" s="74">
        <v>0.6</v>
      </c>
      <c r="AT803" s="72"/>
      <c r="AU803" s="72"/>
      <c r="AV803" s="72"/>
    </row>
    <row r="804" spans="1:48" ht="15.6">
      <c r="A804" s="71">
        <v>929</v>
      </c>
      <c r="B804" s="72" t="s">
        <v>1231</v>
      </c>
      <c r="C804" s="72" t="s">
        <v>533</v>
      </c>
      <c r="D804" s="72" t="s">
        <v>682</v>
      </c>
      <c r="E804" s="72" t="s">
        <v>683</v>
      </c>
      <c r="F804" s="74">
        <v>140</v>
      </c>
      <c r="G804" s="74">
        <v>583</v>
      </c>
      <c r="H804" s="74">
        <v>9.5</v>
      </c>
      <c r="I804" s="74">
        <v>4.8</v>
      </c>
      <c r="J804" s="74">
        <v>1.9</v>
      </c>
      <c r="K804" s="74">
        <v>2.2000000000000002</v>
      </c>
      <c r="L804" s="74">
        <v>1.9</v>
      </c>
      <c r="M804" s="74">
        <v>0.1</v>
      </c>
      <c r="N804" s="74">
        <v>9.9</v>
      </c>
      <c r="O804" s="74">
        <v>5.4</v>
      </c>
      <c r="P804" s="74">
        <v>0</v>
      </c>
      <c r="Q804" s="74">
        <v>4.4000000000000004</v>
      </c>
      <c r="R804" s="74">
        <v>0.2</v>
      </c>
      <c r="S804" s="74">
        <v>3.6</v>
      </c>
      <c r="T804" s="74">
        <v>0.7</v>
      </c>
      <c r="U804" s="74">
        <v>0</v>
      </c>
      <c r="V804" s="74">
        <v>76</v>
      </c>
      <c r="W804" s="74">
        <v>0</v>
      </c>
      <c r="X804" s="74">
        <v>9</v>
      </c>
      <c r="Y804" s="74">
        <v>70</v>
      </c>
      <c r="Z804" s="74">
        <v>40</v>
      </c>
      <c r="AA804" s="74">
        <v>0.1</v>
      </c>
      <c r="AB804" s="74">
        <v>0.1</v>
      </c>
      <c r="AC804" s="74">
        <v>0.02</v>
      </c>
      <c r="AD804" s="74">
        <v>0.11</v>
      </c>
      <c r="AE804" s="74">
        <v>0.3</v>
      </c>
      <c r="AF804" s="74">
        <v>1.3</v>
      </c>
      <c r="AG804" s="74">
        <v>1</v>
      </c>
      <c r="AH804" s="74">
        <v>0.04</v>
      </c>
      <c r="AI804" s="74">
        <v>0.1</v>
      </c>
      <c r="AJ804" s="74">
        <v>0</v>
      </c>
      <c r="AK804" s="74">
        <v>0.7</v>
      </c>
      <c r="AL804" s="74">
        <v>1</v>
      </c>
      <c r="AM804" s="74">
        <v>270</v>
      </c>
      <c r="AN804" s="74">
        <v>180</v>
      </c>
      <c r="AO804" s="74">
        <v>130</v>
      </c>
      <c r="AP804" s="74">
        <v>110</v>
      </c>
      <c r="AQ804" s="74">
        <v>13</v>
      </c>
      <c r="AR804" s="74">
        <v>0.3</v>
      </c>
      <c r="AS804" s="74">
        <v>0.6</v>
      </c>
      <c r="AT804" s="72"/>
      <c r="AU804" s="72"/>
      <c r="AV804" s="72"/>
    </row>
    <row r="805" spans="1:48" ht="15.6">
      <c r="A805" s="71">
        <v>930</v>
      </c>
      <c r="B805" s="72" t="s">
        <v>1232</v>
      </c>
      <c r="C805" s="72" t="s">
        <v>533</v>
      </c>
      <c r="D805" s="72" t="s">
        <v>682</v>
      </c>
      <c r="E805" s="72" t="s">
        <v>683</v>
      </c>
      <c r="F805" s="74">
        <v>115</v>
      </c>
      <c r="G805" s="74">
        <v>477</v>
      </c>
      <c r="H805" s="74">
        <v>9.1999999999999993</v>
      </c>
      <c r="I805" s="74">
        <v>4.5999999999999996</v>
      </c>
      <c r="J805" s="74">
        <v>2</v>
      </c>
      <c r="K805" s="74">
        <v>2.5</v>
      </c>
      <c r="L805" s="74">
        <v>2.2000000000000002</v>
      </c>
      <c r="M805" s="74">
        <v>0</v>
      </c>
      <c r="N805" s="74">
        <v>6.8</v>
      </c>
      <c r="O805" s="74">
        <v>0.3</v>
      </c>
      <c r="P805" s="74">
        <v>0</v>
      </c>
      <c r="Q805" s="74">
        <v>6.5</v>
      </c>
      <c r="R805" s="74">
        <v>0.3</v>
      </c>
      <c r="S805" s="74">
        <v>1.1000000000000001</v>
      </c>
      <c r="T805" s="74">
        <v>1.9</v>
      </c>
      <c r="U805" s="74">
        <v>0</v>
      </c>
      <c r="V805" s="74">
        <v>80.900000000000006</v>
      </c>
      <c r="W805" s="74">
        <v>0</v>
      </c>
      <c r="X805" s="74">
        <v>0</v>
      </c>
      <c r="Y805" s="74">
        <v>48</v>
      </c>
      <c r="Z805" s="74">
        <v>34</v>
      </c>
      <c r="AA805" s="74">
        <v>0.1</v>
      </c>
      <c r="AB805" s="74">
        <v>0</v>
      </c>
      <c r="AC805" s="74">
        <v>0.01</v>
      </c>
      <c r="AD805" s="74">
        <v>0</v>
      </c>
      <c r="AE805" s="74">
        <v>0.2</v>
      </c>
      <c r="AF805" s="74">
        <v>0.5</v>
      </c>
      <c r="AG805" s="74">
        <v>0.3</v>
      </c>
      <c r="AH805" s="74">
        <v>0.01</v>
      </c>
      <c r="AI805" s="74">
        <v>0.08</v>
      </c>
      <c r="AJ805" s="74">
        <v>0</v>
      </c>
      <c r="AK805" s="74">
        <v>2.6</v>
      </c>
      <c r="AL805" s="74">
        <v>2</v>
      </c>
      <c r="AM805" s="74">
        <v>770</v>
      </c>
      <c r="AN805" s="74">
        <v>26</v>
      </c>
      <c r="AO805" s="74">
        <v>13</v>
      </c>
      <c r="AP805" s="74">
        <v>18</v>
      </c>
      <c r="AQ805" s="74">
        <v>8</v>
      </c>
      <c r="AR805" s="74">
        <v>0.1</v>
      </c>
      <c r="AS805" s="74">
        <v>0.2</v>
      </c>
      <c r="AT805" s="72"/>
      <c r="AU805" s="72"/>
      <c r="AV805" s="72"/>
    </row>
    <row r="806" spans="1:48" ht="15.6">
      <c r="A806" s="71">
        <v>931</v>
      </c>
      <c r="B806" s="72" t="s">
        <v>1233</v>
      </c>
      <c r="C806" s="72" t="s">
        <v>533</v>
      </c>
      <c r="D806" s="72" t="s">
        <v>682</v>
      </c>
      <c r="E806" s="72" t="s">
        <v>683</v>
      </c>
      <c r="F806" s="74">
        <v>244</v>
      </c>
      <c r="G806" s="74">
        <v>1020</v>
      </c>
      <c r="H806" s="74">
        <v>16.8</v>
      </c>
      <c r="I806" s="74">
        <v>8.8000000000000007</v>
      </c>
      <c r="J806" s="74">
        <v>3.7</v>
      </c>
      <c r="K806" s="74">
        <v>4.7</v>
      </c>
      <c r="L806" s="74">
        <v>4.2</v>
      </c>
      <c r="M806" s="74">
        <v>0</v>
      </c>
      <c r="N806" s="74">
        <v>18.5</v>
      </c>
      <c r="O806" s="74">
        <v>4.2</v>
      </c>
      <c r="P806" s="74">
        <v>0</v>
      </c>
      <c r="Q806" s="74">
        <v>14.3</v>
      </c>
      <c r="R806" s="74">
        <v>0.8</v>
      </c>
      <c r="S806" s="74">
        <v>4.4000000000000004</v>
      </c>
      <c r="T806" s="74">
        <v>1.4</v>
      </c>
      <c r="U806" s="74">
        <v>0</v>
      </c>
      <c r="V806" s="74">
        <v>57.8</v>
      </c>
      <c r="W806" s="74">
        <v>0</v>
      </c>
      <c r="X806" s="74">
        <v>7</v>
      </c>
      <c r="Y806" s="74">
        <v>140</v>
      </c>
      <c r="Z806" s="74">
        <v>87</v>
      </c>
      <c r="AA806" s="74">
        <v>0.1</v>
      </c>
      <c r="AB806" s="74">
        <v>0.1</v>
      </c>
      <c r="AC806" s="74">
        <v>0.03</v>
      </c>
      <c r="AD806" s="74">
        <v>0.09</v>
      </c>
      <c r="AE806" s="74">
        <v>0.3</v>
      </c>
      <c r="AF806" s="74">
        <v>1.3</v>
      </c>
      <c r="AG806" s="74">
        <v>1</v>
      </c>
      <c r="AH806" s="74">
        <v>0.05</v>
      </c>
      <c r="AI806" s="74">
        <v>7.0000000000000007E-2</v>
      </c>
      <c r="AJ806" s="74">
        <v>0</v>
      </c>
      <c r="AK806" s="74">
        <v>2.2999999999999998</v>
      </c>
      <c r="AL806" s="74">
        <v>1.9</v>
      </c>
      <c r="AM806" s="74">
        <v>560</v>
      </c>
      <c r="AN806" s="74">
        <v>160</v>
      </c>
      <c r="AO806" s="74">
        <v>98</v>
      </c>
      <c r="AP806" s="74">
        <v>93</v>
      </c>
      <c r="AQ806" s="74">
        <v>14</v>
      </c>
      <c r="AR806" s="74">
        <v>0.4</v>
      </c>
      <c r="AS806" s="74">
        <v>0.5</v>
      </c>
      <c r="AT806" s="72"/>
      <c r="AU806" s="72"/>
      <c r="AV806" s="72"/>
    </row>
    <row r="807" spans="1:48" ht="15.6">
      <c r="A807" s="71">
        <v>934</v>
      </c>
      <c r="B807" s="72" t="s">
        <v>1234</v>
      </c>
      <c r="C807" s="72" t="s">
        <v>533</v>
      </c>
      <c r="D807" s="72" t="s">
        <v>682</v>
      </c>
      <c r="E807" s="72" t="s">
        <v>683</v>
      </c>
      <c r="F807" s="74">
        <v>379</v>
      </c>
      <c r="G807" s="74">
        <v>1560</v>
      </c>
      <c r="H807" s="74">
        <v>41</v>
      </c>
      <c r="I807" s="74">
        <v>23.2</v>
      </c>
      <c r="J807" s="74">
        <v>9.6</v>
      </c>
      <c r="K807" s="74">
        <v>1.2</v>
      </c>
      <c r="L807" s="74">
        <v>1</v>
      </c>
      <c r="M807" s="74">
        <v>1.7</v>
      </c>
      <c r="N807" s="74">
        <v>0.4</v>
      </c>
      <c r="O807" s="74">
        <v>0.4</v>
      </c>
      <c r="P807" s="74">
        <v>0</v>
      </c>
      <c r="Q807" s="74">
        <v>0</v>
      </c>
      <c r="R807" s="74">
        <v>0</v>
      </c>
      <c r="S807" s="74">
        <v>2</v>
      </c>
      <c r="T807" s="74">
        <v>1.2</v>
      </c>
      <c r="U807" s="74">
        <v>0</v>
      </c>
      <c r="V807" s="74">
        <v>55.8</v>
      </c>
      <c r="W807" s="74">
        <v>0</v>
      </c>
      <c r="X807" s="74">
        <v>121</v>
      </c>
      <c r="Y807" s="74">
        <v>224</v>
      </c>
      <c r="Z807" s="74">
        <v>18</v>
      </c>
      <c r="AA807" s="74">
        <v>0.1</v>
      </c>
      <c r="AB807" s="74">
        <v>1</v>
      </c>
      <c r="AC807" s="74">
        <v>0.01</v>
      </c>
      <c r="AD807" s="74">
        <v>0.03</v>
      </c>
      <c r="AE807" s="74">
        <v>0.3</v>
      </c>
      <c r="AF807" s="74">
        <v>0.8</v>
      </c>
      <c r="AG807" s="74">
        <v>0.5</v>
      </c>
      <c r="AH807" s="74">
        <v>0.03</v>
      </c>
      <c r="AI807" s="74">
        <v>0.14000000000000001</v>
      </c>
      <c r="AJ807" s="74">
        <v>0</v>
      </c>
      <c r="AK807" s="74">
        <v>1.4</v>
      </c>
      <c r="AL807" s="74">
        <v>1.1000000000000001</v>
      </c>
      <c r="AM807" s="74">
        <v>470</v>
      </c>
      <c r="AN807" s="74">
        <v>46</v>
      </c>
      <c r="AO807" s="74">
        <v>10</v>
      </c>
      <c r="AP807" s="74">
        <v>27</v>
      </c>
      <c r="AQ807" s="74">
        <v>4</v>
      </c>
      <c r="AR807" s="74">
        <v>0.3</v>
      </c>
      <c r="AS807" s="74">
        <v>0.5</v>
      </c>
      <c r="AT807" s="72"/>
      <c r="AU807" s="72"/>
      <c r="AV807" s="72"/>
    </row>
    <row r="808" spans="1:48" ht="15.6">
      <c r="A808" s="71">
        <v>940</v>
      </c>
      <c r="B808" s="72" t="s">
        <v>1235</v>
      </c>
      <c r="C808" s="72" t="s">
        <v>533</v>
      </c>
      <c r="D808" s="72" t="s">
        <v>682</v>
      </c>
      <c r="E808" s="72" t="s">
        <v>683</v>
      </c>
      <c r="F808" s="74">
        <v>586</v>
      </c>
      <c r="G808" s="74">
        <v>2410</v>
      </c>
      <c r="H808" s="74">
        <v>64</v>
      </c>
      <c r="I808" s="74">
        <v>19.5</v>
      </c>
      <c r="J808" s="74">
        <v>34</v>
      </c>
      <c r="K808" s="74">
        <v>10.3</v>
      </c>
      <c r="L808" s="74">
        <v>9.1999999999999993</v>
      </c>
      <c r="M808" s="74">
        <v>0</v>
      </c>
      <c r="N808" s="74">
        <v>0.3</v>
      </c>
      <c r="O808" s="74">
        <v>0.3</v>
      </c>
      <c r="P808" s="74">
        <v>0</v>
      </c>
      <c r="Q808" s="74">
        <v>0</v>
      </c>
      <c r="R808" s="74">
        <v>0.1</v>
      </c>
      <c r="S808" s="74">
        <v>2.1</v>
      </c>
      <c r="T808" s="74">
        <v>1.2</v>
      </c>
      <c r="U808" s="74">
        <v>0</v>
      </c>
      <c r="V808" s="74">
        <v>32.700000000000003</v>
      </c>
      <c r="W808" s="74">
        <v>0</v>
      </c>
      <c r="X808" s="74">
        <v>7</v>
      </c>
      <c r="Y808" s="74">
        <v>168</v>
      </c>
      <c r="Z808" s="74">
        <v>112</v>
      </c>
      <c r="AA808" s="74">
        <v>0.1</v>
      </c>
      <c r="AB808" s="74">
        <v>4.9000000000000004</v>
      </c>
      <c r="AC808" s="74">
        <v>0.02</v>
      </c>
      <c r="AD808" s="74">
        <v>0.02</v>
      </c>
      <c r="AE808" s="74">
        <v>0.4</v>
      </c>
      <c r="AF808" s="74">
        <v>0.8</v>
      </c>
      <c r="AG808" s="74">
        <v>0.4</v>
      </c>
      <c r="AH808" s="74">
        <v>0.04</v>
      </c>
      <c r="AI808" s="74">
        <v>0.2</v>
      </c>
      <c r="AJ808" s="74">
        <v>0</v>
      </c>
      <c r="AK808" s="74">
        <v>0.2</v>
      </c>
      <c r="AL808" s="74">
        <v>1.1000000000000001</v>
      </c>
      <c r="AM808" s="74">
        <v>470</v>
      </c>
      <c r="AN808" s="74">
        <v>47</v>
      </c>
      <c r="AO808" s="74">
        <v>5</v>
      </c>
      <c r="AP808" s="74">
        <v>25</v>
      </c>
      <c r="AQ808" s="74">
        <v>3</v>
      </c>
      <c r="AR808" s="74">
        <v>0.3</v>
      </c>
      <c r="AS808" s="74">
        <v>0.4</v>
      </c>
      <c r="AT808" s="72"/>
      <c r="AU808" s="72"/>
      <c r="AV808" s="72"/>
    </row>
    <row r="809" spans="1:48" ht="15.6">
      <c r="A809" s="71">
        <v>941</v>
      </c>
      <c r="B809" s="72" t="s">
        <v>1236</v>
      </c>
      <c r="C809" s="72" t="s">
        <v>533</v>
      </c>
      <c r="D809" s="72" t="s">
        <v>682</v>
      </c>
      <c r="E809" s="72" t="s">
        <v>683</v>
      </c>
      <c r="F809" s="74">
        <v>513</v>
      </c>
      <c r="G809" s="74">
        <v>2110</v>
      </c>
      <c r="H809" s="74">
        <v>56</v>
      </c>
      <c r="I809" s="74">
        <v>28</v>
      </c>
      <c r="J809" s="74">
        <v>12.3</v>
      </c>
      <c r="K809" s="74">
        <v>15.4</v>
      </c>
      <c r="L809" s="74">
        <v>13.8</v>
      </c>
      <c r="M809" s="74">
        <v>0</v>
      </c>
      <c r="N809" s="74">
        <v>0.4</v>
      </c>
      <c r="O809" s="74">
        <v>0.4</v>
      </c>
      <c r="P809" s="74">
        <v>0</v>
      </c>
      <c r="Q809" s="74">
        <v>0</v>
      </c>
      <c r="R809" s="74">
        <v>0.1</v>
      </c>
      <c r="S809" s="74">
        <v>1.9</v>
      </c>
      <c r="T809" s="74">
        <v>1.9</v>
      </c>
      <c r="U809" s="74">
        <v>0</v>
      </c>
      <c r="V809" s="74">
        <v>40</v>
      </c>
      <c r="W809" s="74">
        <v>0</v>
      </c>
      <c r="X809" s="74">
        <v>8</v>
      </c>
      <c r="Y809" s="74">
        <v>336</v>
      </c>
      <c r="Z809" s="74">
        <v>224</v>
      </c>
      <c r="AA809" s="74">
        <v>0.1</v>
      </c>
      <c r="AB809" s="74">
        <v>0</v>
      </c>
      <c r="AC809" s="74">
        <v>0.02</v>
      </c>
      <c r="AD809" s="74">
        <v>0.02</v>
      </c>
      <c r="AE809" s="74">
        <v>0.3</v>
      </c>
      <c r="AF809" s="74">
        <v>0.7</v>
      </c>
      <c r="AG809" s="74">
        <v>0.4</v>
      </c>
      <c r="AH809" s="74">
        <v>0.03</v>
      </c>
      <c r="AI809" s="74">
        <v>0.1</v>
      </c>
      <c r="AJ809" s="74">
        <v>0</v>
      </c>
      <c r="AK809" s="74">
        <v>2.4</v>
      </c>
      <c r="AL809" s="74">
        <v>2</v>
      </c>
      <c r="AM809" s="74">
        <v>760</v>
      </c>
      <c r="AN809" s="74">
        <v>49</v>
      </c>
      <c r="AO809" s="74">
        <v>6</v>
      </c>
      <c r="AP809" s="74">
        <v>27</v>
      </c>
      <c r="AQ809" s="74">
        <v>4</v>
      </c>
      <c r="AR809" s="74">
        <v>0.4</v>
      </c>
      <c r="AS809" s="74">
        <v>0.4</v>
      </c>
      <c r="AT809" s="72"/>
      <c r="AU809" s="72"/>
      <c r="AV809" s="72"/>
    </row>
    <row r="810" spans="1:48" ht="15.6">
      <c r="A810" s="71">
        <v>942</v>
      </c>
      <c r="B810" s="72" t="s">
        <v>1237</v>
      </c>
      <c r="C810" s="72" t="s">
        <v>533</v>
      </c>
      <c r="D810" s="72" t="s">
        <v>682</v>
      </c>
      <c r="E810" s="72" t="s">
        <v>683</v>
      </c>
      <c r="F810" s="74">
        <v>260</v>
      </c>
      <c r="G810" s="74">
        <v>1070</v>
      </c>
      <c r="H810" s="74">
        <v>27.9</v>
      </c>
      <c r="I810" s="74">
        <v>7</v>
      </c>
      <c r="J810" s="74">
        <v>17.2</v>
      </c>
      <c r="K810" s="74">
        <v>3.6</v>
      </c>
      <c r="L810" s="74">
        <v>3.2</v>
      </c>
      <c r="M810" s="74">
        <v>0</v>
      </c>
      <c r="N810" s="74">
        <v>0.4</v>
      </c>
      <c r="O810" s="74">
        <v>0.3</v>
      </c>
      <c r="P810" s="74">
        <v>0.1</v>
      </c>
      <c r="Q810" s="74">
        <v>0</v>
      </c>
      <c r="R810" s="74">
        <v>0.1</v>
      </c>
      <c r="S810" s="74">
        <v>1.7</v>
      </c>
      <c r="T810" s="74">
        <v>0.6</v>
      </c>
      <c r="U810" s="74">
        <v>0</v>
      </c>
      <c r="V810" s="74">
        <v>69.5</v>
      </c>
      <c r="W810" s="74">
        <v>0</v>
      </c>
      <c r="X810" s="74">
        <v>6</v>
      </c>
      <c r="Y810" s="74">
        <v>50</v>
      </c>
      <c r="Z810" s="74">
        <v>53</v>
      </c>
      <c r="AA810" s="74">
        <v>0.1</v>
      </c>
      <c r="AB810" s="74">
        <v>3</v>
      </c>
      <c r="AC810" s="74">
        <v>0.01</v>
      </c>
      <c r="AD810" s="74">
        <v>0.02</v>
      </c>
      <c r="AE810" s="74">
        <v>0.3</v>
      </c>
      <c r="AF810" s="74">
        <v>0.7</v>
      </c>
      <c r="AG810" s="74">
        <v>0.4</v>
      </c>
      <c r="AH810" s="74">
        <v>0.03</v>
      </c>
      <c r="AI810" s="74">
        <v>0.11</v>
      </c>
      <c r="AJ810" s="74">
        <v>1</v>
      </c>
      <c r="AK810" s="74">
        <v>1.8</v>
      </c>
      <c r="AL810" s="74">
        <v>0.5</v>
      </c>
      <c r="AM810" s="74">
        <v>230</v>
      </c>
      <c r="AN810" s="74">
        <v>51</v>
      </c>
      <c r="AO810" s="74">
        <v>5</v>
      </c>
      <c r="AP810" s="74">
        <v>23</v>
      </c>
      <c r="AQ810" s="74">
        <v>3</v>
      </c>
      <c r="AR810" s="74">
        <v>0.2</v>
      </c>
      <c r="AS810" s="74">
        <v>0.5</v>
      </c>
      <c r="AT810" s="72"/>
      <c r="AU810" s="72"/>
      <c r="AV810" s="72"/>
    </row>
    <row r="811" spans="1:48" ht="15.6">
      <c r="A811" s="71">
        <v>943</v>
      </c>
      <c r="B811" s="72" t="s">
        <v>1238</v>
      </c>
      <c r="C811" s="72" t="s">
        <v>533</v>
      </c>
      <c r="D811" s="72" t="s">
        <v>682</v>
      </c>
      <c r="E811" s="72" t="s">
        <v>683</v>
      </c>
      <c r="F811" s="74">
        <v>267</v>
      </c>
      <c r="G811" s="74">
        <v>1100</v>
      </c>
      <c r="H811" s="74">
        <v>28.5</v>
      </c>
      <c r="I811" s="74">
        <v>7.1</v>
      </c>
      <c r="J811" s="74">
        <v>17.7</v>
      </c>
      <c r="K811" s="74">
        <v>3.6</v>
      </c>
      <c r="L811" s="74">
        <v>3.3</v>
      </c>
      <c r="M811" s="74">
        <v>0</v>
      </c>
      <c r="N811" s="74">
        <v>1.3</v>
      </c>
      <c r="O811" s="74">
        <v>0.4</v>
      </c>
      <c r="P811" s="74">
        <v>0</v>
      </c>
      <c r="Q811" s="74">
        <v>0.9</v>
      </c>
      <c r="R811" s="74">
        <v>0.2</v>
      </c>
      <c r="S811" s="74">
        <v>1.3</v>
      </c>
      <c r="T811" s="74">
        <v>0.6</v>
      </c>
      <c r="U811" s="74">
        <v>0</v>
      </c>
      <c r="V811" s="74">
        <v>68.2</v>
      </c>
      <c r="W811" s="74">
        <v>0</v>
      </c>
      <c r="X811" s="74">
        <v>4</v>
      </c>
      <c r="Y811" s="74">
        <v>50</v>
      </c>
      <c r="Z811" s="74">
        <v>53</v>
      </c>
      <c r="AA811" s="74">
        <v>0.1</v>
      </c>
      <c r="AB811" s="74">
        <v>2.9</v>
      </c>
      <c r="AC811" s="74">
        <v>0.01</v>
      </c>
      <c r="AD811" s="74">
        <v>0.01</v>
      </c>
      <c r="AE811" s="74">
        <v>0.2</v>
      </c>
      <c r="AF811" s="74">
        <v>0.5</v>
      </c>
      <c r="AG811" s="74">
        <v>0.3</v>
      </c>
      <c r="AH811" s="74">
        <v>0.04</v>
      </c>
      <c r="AI811" s="74">
        <v>0.1</v>
      </c>
      <c r="AJ811" s="74">
        <v>1</v>
      </c>
      <c r="AK811" s="74">
        <v>3</v>
      </c>
      <c r="AL811" s="74">
        <v>0.5</v>
      </c>
      <c r="AM811" s="74">
        <v>230</v>
      </c>
      <c r="AN811" s="74">
        <v>63</v>
      </c>
      <c r="AO811" s="74">
        <v>5</v>
      </c>
      <c r="AP811" s="74">
        <v>17</v>
      </c>
      <c r="AQ811" s="74">
        <v>3</v>
      </c>
      <c r="AR811" s="74">
        <v>0.2</v>
      </c>
      <c r="AS811" s="74">
        <v>0.4</v>
      </c>
      <c r="AT811" s="72"/>
      <c r="AU811" s="72"/>
      <c r="AV811" s="72"/>
    </row>
    <row r="812" spans="1:48" ht="15.6">
      <c r="A812" s="71">
        <v>937</v>
      </c>
      <c r="B812" s="72" t="s">
        <v>1239</v>
      </c>
      <c r="C812" s="72" t="s">
        <v>533</v>
      </c>
      <c r="D812" s="72" t="s">
        <v>682</v>
      </c>
      <c r="E812" s="72" t="s">
        <v>683</v>
      </c>
      <c r="F812" s="74">
        <v>551</v>
      </c>
      <c r="G812" s="74">
        <v>2260</v>
      </c>
      <c r="H812" s="74">
        <v>60.2</v>
      </c>
      <c r="I812" s="74">
        <v>15.9</v>
      </c>
      <c r="J812" s="74">
        <v>35.299999999999997</v>
      </c>
      <c r="K812" s="74">
        <v>6.3</v>
      </c>
      <c r="L812" s="74">
        <v>5.8</v>
      </c>
      <c r="M812" s="74">
        <v>0.2</v>
      </c>
      <c r="N812" s="74">
        <v>0</v>
      </c>
      <c r="O812" s="74">
        <v>0</v>
      </c>
      <c r="P812" s="74">
        <v>0</v>
      </c>
      <c r="Q812" s="74">
        <v>0</v>
      </c>
      <c r="R812" s="74">
        <v>0</v>
      </c>
      <c r="S812" s="74">
        <v>2.2000000000000002</v>
      </c>
      <c r="T812" s="74">
        <v>0.2</v>
      </c>
      <c r="U812" s="74">
        <v>0</v>
      </c>
      <c r="V812" s="74">
        <v>37.4</v>
      </c>
      <c r="W812" s="74">
        <v>0</v>
      </c>
      <c r="X812" s="74">
        <v>55</v>
      </c>
      <c r="Y812" s="74">
        <v>8</v>
      </c>
      <c r="Z812" s="74">
        <v>0</v>
      </c>
      <c r="AA812" s="74">
        <v>0.1</v>
      </c>
      <c r="AB812" s="74">
        <v>0.7</v>
      </c>
      <c r="AC812" s="74">
        <v>0.06</v>
      </c>
      <c r="AD812" s="74">
        <v>0.02</v>
      </c>
      <c r="AE812" s="74">
        <v>0.4</v>
      </c>
      <c r="AF812" s="74">
        <v>0.9</v>
      </c>
      <c r="AG812" s="74">
        <v>0.5</v>
      </c>
      <c r="AH812" s="74">
        <v>0.04</v>
      </c>
      <c r="AI812" s="74">
        <v>0.1</v>
      </c>
      <c r="AJ812" s="74">
        <v>0</v>
      </c>
      <c r="AK812" s="74">
        <v>0.4</v>
      </c>
      <c r="AL812" s="74">
        <v>0.2</v>
      </c>
      <c r="AM812" s="74">
        <v>92</v>
      </c>
      <c r="AN812" s="74">
        <v>36</v>
      </c>
      <c r="AO812" s="74">
        <v>3</v>
      </c>
      <c r="AP812" s="74">
        <v>23</v>
      </c>
      <c r="AQ812" s="74">
        <v>4</v>
      </c>
      <c r="AR812" s="74">
        <v>0.1</v>
      </c>
      <c r="AS812" s="74">
        <v>0.3</v>
      </c>
      <c r="AT812" s="72"/>
      <c r="AU812" s="72"/>
      <c r="AV812" s="72"/>
    </row>
    <row r="813" spans="1:48" ht="15.6">
      <c r="A813" s="71">
        <v>938</v>
      </c>
      <c r="B813" s="72" t="s">
        <v>1240</v>
      </c>
      <c r="C813" s="72" t="s">
        <v>533</v>
      </c>
      <c r="D813" s="72" t="s">
        <v>682</v>
      </c>
      <c r="E813" s="72" t="s">
        <v>683</v>
      </c>
      <c r="F813" s="74">
        <v>498</v>
      </c>
      <c r="G813" s="74">
        <v>2050</v>
      </c>
      <c r="H813" s="74">
        <v>54.3</v>
      </c>
      <c r="I813" s="74">
        <v>20.100000000000001</v>
      </c>
      <c r="J813" s="74">
        <v>22.9</v>
      </c>
      <c r="K813" s="74">
        <v>9.9</v>
      </c>
      <c r="L813" s="74">
        <v>9</v>
      </c>
      <c r="M813" s="74">
        <v>0.1</v>
      </c>
      <c r="N813" s="74">
        <v>0.1</v>
      </c>
      <c r="O813" s="74">
        <v>0.1</v>
      </c>
      <c r="P813" s="74">
        <v>0</v>
      </c>
      <c r="Q813" s="74">
        <v>0</v>
      </c>
      <c r="R813" s="74">
        <v>0</v>
      </c>
      <c r="S813" s="74">
        <v>2.2999999999999998</v>
      </c>
      <c r="T813" s="74">
        <v>1.1000000000000001</v>
      </c>
      <c r="U813" s="74">
        <v>0</v>
      </c>
      <c r="V813" s="74">
        <v>42.3</v>
      </c>
      <c r="W813" s="74">
        <v>0</v>
      </c>
      <c r="X813" s="74">
        <v>31</v>
      </c>
      <c r="Y813" s="74">
        <v>152</v>
      </c>
      <c r="Z813" s="74">
        <v>96</v>
      </c>
      <c r="AA813" s="74">
        <v>0.1</v>
      </c>
      <c r="AB813" s="74">
        <v>0.4</v>
      </c>
      <c r="AC813" s="74">
        <v>0.06</v>
      </c>
      <c r="AD813" s="74">
        <v>0.02</v>
      </c>
      <c r="AE813" s="74">
        <v>0.4</v>
      </c>
      <c r="AF813" s="74">
        <v>0.9</v>
      </c>
      <c r="AG813" s="74">
        <v>0.5</v>
      </c>
      <c r="AH813" s="74">
        <v>0.04</v>
      </c>
      <c r="AI813" s="74">
        <v>0.1</v>
      </c>
      <c r="AJ813" s="74">
        <v>0</v>
      </c>
      <c r="AK813" s="74">
        <v>0.4</v>
      </c>
      <c r="AL813" s="74">
        <v>1</v>
      </c>
      <c r="AM813" s="74">
        <v>450</v>
      </c>
      <c r="AN813" s="74">
        <v>38</v>
      </c>
      <c r="AO813" s="74">
        <v>3</v>
      </c>
      <c r="AP813" s="74">
        <v>24</v>
      </c>
      <c r="AQ813" s="74">
        <v>3</v>
      </c>
      <c r="AR813" s="74">
        <v>0.2</v>
      </c>
      <c r="AS813" s="74">
        <v>0.3</v>
      </c>
      <c r="AT813" s="72"/>
      <c r="AU813" s="72"/>
      <c r="AV813" s="72"/>
    </row>
    <row r="814" spans="1:48" ht="15.6">
      <c r="A814" s="71">
        <v>939</v>
      </c>
      <c r="B814" s="72" t="s">
        <v>1241</v>
      </c>
      <c r="C814" s="72" t="s">
        <v>533</v>
      </c>
      <c r="D814" s="72" t="s">
        <v>682</v>
      </c>
      <c r="E814" s="72" t="s">
        <v>683</v>
      </c>
      <c r="F814" s="74">
        <v>447</v>
      </c>
      <c r="G814" s="74">
        <v>1840</v>
      </c>
      <c r="H814" s="74">
        <v>48.5</v>
      </c>
      <c r="I814" s="74">
        <v>24.3</v>
      </c>
      <c r="J814" s="74">
        <v>10.5</v>
      </c>
      <c r="K814" s="74">
        <v>13.5</v>
      </c>
      <c r="L814" s="74">
        <v>12.1</v>
      </c>
      <c r="M814" s="74">
        <v>0</v>
      </c>
      <c r="N814" s="74">
        <v>0.2</v>
      </c>
      <c r="O814" s="74">
        <v>0.2</v>
      </c>
      <c r="P814" s="74">
        <v>0</v>
      </c>
      <c r="Q814" s="74">
        <v>0</v>
      </c>
      <c r="R814" s="74">
        <v>0</v>
      </c>
      <c r="S814" s="74">
        <v>2.2999999999999998</v>
      </c>
      <c r="T814" s="74">
        <v>1.6</v>
      </c>
      <c r="U814" s="74">
        <v>0</v>
      </c>
      <c r="V814" s="74">
        <v>47.3</v>
      </c>
      <c r="W814" s="74">
        <v>0</v>
      </c>
      <c r="X814" s="74">
        <v>7</v>
      </c>
      <c r="Y814" s="74">
        <v>288</v>
      </c>
      <c r="Z814" s="74">
        <v>192</v>
      </c>
      <c r="AA814" s="74">
        <v>0.1</v>
      </c>
      <c r="AB814" s="74">
        <v>0.1</v>
      </c>
      <c r="AC814" s="74">
        <v>7.0000000000000007E-2</v>
      </c>
      <c r="AD814" s="74">
        <v>0.02</v>
      </c>
      <c r="AE814" s="74">
        <v>0.4</v>
      </c>
      <c r="AF814" s="74">
        <v>0.9</v>
      </c>
      <c r="AG814" s="74">
        <v>0.5</v>
      </c>
      <c r="AH814" s="74">
        <v>0.04</v>
      </c>
      <c r="AI814" s="74">
        <v>0.1</v>
      </c>
      <c r="AJ814" s="74">
        <v>0</v>
      </c>
      <c r="AK814" s="74">
        <v>0.4</v>
      </c>
      <c r="AL814" s="74">
        <v>1.7</v>
      </c>
      <c r="AM814" s="74">
        <v>620</v>
      </c>
      <c r="AN814" s="74">
        <v>39</v>
      </c>
      <c r="AO814" s="74">
        <v>4</v>
      </c>
      <c r="AP814" s="74">
        <v>25</v>
      </c>
      <c r="AQ814" s="74">
        <v>3</v>
      </c>
      <c r="AR814" s="74">
        <v>0.2</v>
      </c>
      <c r="AS814" s="74">
        <v>0.3</v>
      </c>
      <c r="AT814" s="72"/>
      <c r="AU814" s="72"/>
      <c r="AV814" s="72"/>
    </row>
    <row r="815" spans="1:48" ht="15.6">
      <c r="A815" s="71">
        <v>936</v>
      </c>
      <c r="B815" s="72" t="s">
        <v>1242</v>
      </c>
      <c r="C815" s="72" t="s">
        <v>533</v>
      </c>
      <c r="D815" s="72" t="s">
        <v>682</v>
      </c>
      <c r="E815" s="72" t="s">
        <v>683</v>
      </c>
      <c r="F815" s="74">
        <v>350</v>
      </c>
      <c r="G815" s="74">
        <v>1440</v>
      </c>
      <c r="H815" s="74">
        <v>37.799999999999997</v>
      </c>
      <c r="I815" s="74">
        <v>9.1</v>
      </c>
      <c r="J815" s="74">
        <v>9.1</v>
      </c>
      <c r="K815" s="74">
        <v>19.3</v>
      </c>
      <c r="L815" s="74">
        <v>19.2</v>
      </c>
      <c r="M815" s="74">
        <v>0.1</v>
      </c>
      <c r="N815" s="74">
        <v>0.2</v>
      </c>
      <c r="O815" s="74">
        <v>0.2</v>
      </c>
      <c r="P815" s="74">
        <v>0</v>
      </c>
      <c r="Q815" s="74">
        <v>0</v>
      </c>
      <c r="R815" s="74">
        <v>0</v>
      </c>
      <c r="S815" s="74">
        <v>2.2000000000000002</v>
      </c>
      <c r="T815" s="74">
        <v>0.2</v>
      </c>
      <c r="U815" s="74">
        <v>0</v>
      </c>
      <c r="V815" s="74">
        <v>59.6</v>
      </c>
      <c r="W815" s="74">
        <v>0</v>
      </c>
      <c r="X815" s="74">
        <v>7</v>
      </c>
      <c r="Y815" s="74">
        <v>240</v>
      </c>
      <c r="Z815" s="74">
        <v>128</v>
      </c>
      <c r="AA815" s="74">
        <v>0.1</v>
      </c>
      <c r="AB815" s="74">
        <v>20</v>
      </c>
      <c r="AC815" s="74">
        <v>0.01</v>
      </c>
      <c r="AD815" s="74">
        <v>0.02</v>
      </c>
      <c r="AE815" s="74">
        <v>0.3</v>
      </c>
      <c r="AF815" s="74">
        <v>0.8</v>
      </c>
      <c r="AG815" s="74">
        <v>0.5</v>
      </c>
      <c r="AH815" s="74">
        <v>0.03</v>
      </c>
      <c r="AI815" s="74">
        <v>0.21</v>
      </c>
      <c r="AJ815" s="74">
        <v>0</v>
      </c>
      <c r="AK815" s="74">
        <v>1.4</v>
      </c>
      <c r="AL815" s="74">
        <v>0.2</v>
      </c>
      <c r="AM815" s="74">
        <v>95</v>
      </c>
      <c r="AN815" s="74">
        <v>52</v>
      </c>
      <c r="AO815" s="74">
        <v>6</v>
      </c>
      <c r="AP815" s="74">
        <v>23</v>
      </c>
      <c r="AQ815" s="74">
        <v>4</v>
      </c>
      <c r="AR815" s="74">
        <v>0.2</v>
      </c>
      <c r="AS815" s="74">
        <v>0.4</v>
      </c>
      <c r="AT815" s="72"/>
      <c r="AU815" s="72"/>
      <c r="AV815" s="72"/>
    </row>
    <row r="816" spans="1:48" ht="15.6">
      <c r="A816" s="71">
        <v>935</v>
      </c>
      <c r="B816" s="72" t="s">
        <v>1243</v>
      </c>
      <c r="C816" s="72" t="s">
        <v>533</v>
      </c>
      <c r="D816" s="72" t="s">
        <v>682</v>
      </c>
      <c r="E816" s="72" t="s">
        <v>683</v>
      </c>
      <c r="F816" s="74">
        <v>372</v>
      </c>
      <c r="G816" s="74">
        <v>1530</v>
      </c>
      <c r="H816" s="74">
        <v>40.299999999999997</v>
      </c>
      <c r="I816" s="74">
        <v>20.2</v>
      </c>
      <c r="J816" s="74">
        <v>8.6999999999999993</v>
      </c>
      <c r="K816" s="74">
        <v>11.2</v>
      </c>
      <c r="L816" s="74">
        <v>10.1</v>
      </c>
      <c r="M816" s="74">
        <v>0</v>
      </c>
      <c r="N816" s="74">
        <v>0.2</v>
      </c>
      <c r="O816" s="74">
        <v>0.2</v>
      </c>
      <c r="P816" s="74">
        <v>0</v>
      </c>
      <c r="Q816" s="74">
        <v>0</v>
      </c>
      <c r="R816" s="74">
        <v>0</v>
      </c>
      <c r="S816" s="74">
        <v>2.2000000000000002</v>
      </c>
      <c r="T816" s="74">
        <v>1.7</v>
      </c>
      <c r="U816" s="74">
        <v>0</v>
      </c>
      <c r="V816" s="74">
        <v>55.5</v>
      </c>
      <c r="W816" s="74">
        <v>0</v>
      </c>
      <c r="X816" s="74">
        <v>7</v>
      </c>
      <c r="Y816" s="74">
        <v>240</v>
      </c>
      <c r="Z816" s="74">
        <v>160</v>
      </c>
      <c r="AA816" s="74">
        <v>0.1</v>
      </c>
      <c r="AB816" s="74">
        <v>0</v>
      </c>
      <c r="AC816" s="74">
        <v>0.01</v>
      </c>
      <c r="AD816" s="74">
        <v>0.02</v>
      </c>
      <c r="AE816" s="74">
        <v>0.3</v>
      </c>
      <c r="AF816" s="74">
        <v>0.8</v>
      </c>
      <c r="AG816" s="74">
        <v>0.5</v>
      </c>
      <c r="AH816" s="74">
        <v>0.03</v>
      </c>
      <c r="AI816" s="74">
        <v>0.2</v>
      </c>
      <c r="AJ816" s="74">
        <v>0</v>
      </c>
      <c r="AK816" s="74">
        <v>1.4</v>
      </c>
      <c r="AL816" s="74">
        <v>1.8</v>
      </c>
      <c r="AM816" s="74">
        <v>690</v>
      </c>
      <c r="AN816" s="74">
        <v>42</v>
      </c>
      <c r="AO816" s="74">
        <v>4</v>
      </c>
      <c r="AP816" s="74">
        <v>18</v>
      </c>
      <c r="AQ816" s="74">
        <v>3</v>
      </c>
      <c r="AR816" s="74">
        <v>0.3</v>
      </c>
      <c r="AS816" s="74">
        <v>0.5</v>
      </c>
      <c r="AT816" s="72"/>
      <c r="AU816" s="72"/>
      <c r="AV816" s="72"/>
    </row>
    <row r="817" spans="1:48" ht="15.6">
      <c r="A817" s="71">
        <v>1211</v>
      </c>
      <c r="B817" s="72" t="s">
        <v>1244</v>
      </c>
      <c r="C817" s="72" t="s">
        <v>533</v>
      </c>
      <c r="D817" s="72" t="s">
        <v>682</v>
      </c>
      <c r="E817" s="72" t="s">
        <v>683</v>
      </c>
      <c r="F817" s="74">
        <v>444</v>
      </c>
      <c r="G817" s="74">
        <v>1840</v>
      </c>
      <c r="H817" s="74">
        <v>40.200000000000003</v>
      </c>
      <c r="I817" s="74">
        <v>0</v>
      </c>
      <c r="J817" s="74">
        <v>34.200000000000003</v>
      </c>
      <c r="K817" s="74">
        <v>6</v>
      </c>
      <c r="L817" s="74">
        <v>5.5</v>
      </c>
      <c r="M817" s="74">
        <v>0</v>
      </c>
      <c r="N817" s="74">
        <v>18</v>
      </c>
      <c r="O817" s="74">
        <v>16.3</v>
      </c>
      <c r="P817" s="74">
        <v>0</v>
      </c>
      <c r="Q817" s="74">
        <v>1.7</v>
      </c>
      <c r="R817" s="74">
        <v>0</v>
      </c>
      <c r="S817" s="74">
        <v>2.6</v>
      </c>
      <c r="T817" s="74">
        <v>0.8</v>
      </c>
      <c r="U817" s="74">
        <v>0</v>
      </c>
      <c r="V817" s="74">
        <v>36</v>
      </c>
      <c r="W817" s="74">
        <v>0</v>
      </c>
      <c r="X817" s="74">
        <v>0</v>
      </c>
      <c r="Y817" s="74">
        <v>23</v>
      </c>
      <c r="Z817" s="74">
        <v>137</v>
      </c>
      <c r="AA817" s="74">
        <v>0</v>
      </c>
      <c r="AB817" s="74">
        <v>4.7</v>
      </c>
      <c r="AC817" s="74">
        <v>0.05</v>
      </c>
      <c r="AD817" s="74">
        <v>0.09</v>
      </c>
      <c r="AE817" s="74">
        <v>0</v>
      </c>
      <c r="AF817" s="74">
        <v>0.4</v>
      </c>
      <c r="AG817" s="74">
        <v>0.4</v>
      </c>
      <c r="AH817" s="74">
        <v>0.01</v>
      </c>
      <c r="AI817" s="74">
        <v>0</v>
      </c>
      <c r="AJ817" s="74">
        <v>4</v>
      </c>
      <c r="AK817" s="74">
        <v>3</v>
      </c>
      <c r="AL817" s="74">
        <v>0.4</v>
      </c>
      <c r="AM817" s="74">
        <v>320</v>
      </c>
      <c r="AN817" s="74">
        <v>91</v>
      </c>
      <c r="AO817" s="74">
        <v>47</v>
      </c>
      <c r="AP817" s="74">
        <v>74</v>
      </c>
      <c r="AQ817" s="74">
        <v>50</v>
      </c>
      <c r="AR817" s="74">
        <v>0.9</v>
      </c>
      <c r="AS817" s="74">
        <v>0.3</v>
      </c>
      <c r="AT817" s="72"/>
      <c r="AU817" s="72"/>
      <c r="AV817" s="72"/>
    </row>
    <row r="818" spans="1:48" ht="15.6">
      <c r="A818" s="71">
        <v>2120000007</v>
      </c>
      <c r="B818" s="72" t="s">
        <v>1245</v>
      </c>
      <c r="C818" s="72" t="s">
        <v>533</v>
      </c>
      <c r="D818" s="72" t="s">
        <v>682</v>
      </c>
      <c r="E818" s="72" t="s">
        <v>683</v>
      </c>
      <c r="F818" s="74">
        <v>89</v>
      </c>
      <c r="G818" s="74">
        <v>380</v>
      </c>
      <c r="H818" s="74">
        <v>0</v>
      </c>
      <c r="I818" s="74">
        <v>0</v>
      </c>
      <c r="J818" s="74">
        <v>0</v>
      </c>
      <c r="K818" s="74">
        <v>0</v>
      </c>
      <c r="L818" s="74">
        <v>0</v>
      </c>
      <c r="M818" s="74">
        <v>0</v>
      </c>
      <c r="N818" s="74">
        <v>17.3</v>
      </c>
      <c r="O818" s="74">
        <v>15.9</v>
      </c>
      <c r="P818" s="74">
        <v>0</v>
      </c>
      <c r="Q818" s="74">
        <v>1.4</v>
      </c>
      <c r="R818" s="74">
        <v>0.8</v>
      </c>
      <c r="S818" s="74">
        <v>4.7</v>
      </c>
      <c r="T818" s="74">
        <v>14</v>
      </c>
      <c r="U818" s="74">
        <v>0</v>
      </c>
      <c r="V818" s="74">
        <v>68.099999999999994</v>
      </c>
      <c r="W818" s="74">
        <v>0</v>
      </c>
      <c r="X818" s="74">
        <v>0</v>
      </c>
      <c r="Y818" s="74">
        <v>0</v>
      </c>
      <c r="Z818" s="74">
        <v>0</v>
      </c>
      <c r="AA818" s="74">
        <v>0</v>
      </c>
      <c r="AB818" s="74">
        <v>0</v>
      </c>
      <c r="AC818" s="74">
        <v>0.04</v>
      </c>
      <c r="AD818" s="74">
        <v>0.15</v>
      </c>
      <c r="AE818" s="74">
        <v>2.8</v>
      </c>
      <c r="AF818" s="74">
        <v>4.25</v>
      </c>
      <c r="AG818" s="74">
        <v>1.45</v>
      </c>
      <c r="AH818" s="74">
        <v>0.15</v>
      </c>
      <c r="AI818" s="74">
        <v>0</v>
      </c>
      <c r="AJ818" s="74">
        <v>0</v>
      </c>
      <c r="AK818" s="74">
        <v>12.5</v>
      </c>
      <c r="AL818" s="74">
        <v>15.3</v>
      </c>
      <c r="AM818" s="74">
        <v>5570</v>
      </c>
      <c r="AN818" s="74">
        <v>200</v>
      </c>
      <c r="AO818" s="74">
        <v>18</v>
      </c>
      <c r="AP818" s="74">
        <v>86</v>
      </c>
      <c r="AQ818" s="74">
        <v>40</v>
      </c>
      <c r="AR818" s="74">
        <v>2.2000000000000002</v>
      </c>
      <c r="AS818" s="74">
        <v>0.4</v>
      </c>
      <c r="AT818" s="72"/>
      <c r="AU818" s="72"/>
      <c r="AV818" s="72"/>
    </row>
    <row r="819" spans="1:48" ht="15.6">
      <c r="A819" s="71">
        <v>932</v>
      </c>
      <c r="B819" s="72" t="s">
        <v>1246</v>
      </c>
      <c r="C819" s="72" t="s">
        <v>533</v>
      </c>
      <c r="D819" s="72" t="s">
        <v>682</v>
      </c>
      <c r="E819" s="72" t="s">
        <v>683</v>
      </c>
      <c r="F819" s="74">
        <v>107</v>
      </c>
      <c r="G819" s="74">
        <v>444</v>
      </c>
      <c r="H819" s="74">
        <v>8.8000000000000007</v>
      </c>
      <c r="I819" s="74">
        <v>1.9</v>
      </c>
      <c r="J819" s="74">
        <v>5.6</v>
      </c>
      <c r="K819" s="74">
        <v>1.3</v>
      </c>
      <c r="L819" s="74">
        <v>1.1000000000000001</v>
      </c>
      <c r="M819" s="74">
        <v>0</v>
      </c>
      <c r="N819" s="74">
        <v>4.9000000000000004</v>
      </c>
      <c r="O819" s="74">
        <v>4.5</v>
      </c>
      <c r="P819" s="74">
        <v>0.4</v>
      </c>
      <c r="Q819" s="74">
        <v>0</v>
      </c>
      <c r="R819" s="74">
        <v>2</v>
      </c>
      <c r="S819" s="74">
        <v>1.1000000000000001</v>
      </c>
      <c r="T819" s="74">
        <v>0.5</v>
      </c>
      <c r="U819" s="74">
        <v>0</v>
      </c>
      <c r="V819" s="74">
        <v>81.8</v>
      </c>
      <c r="W819" s="74">
        <v>0</v>
      </c>
      <c r="X819" s="74">
        <v>0</v>
      </c>
      <c r="Y819" s="74">
        <v>80</v>
      </c>
      <c r="Z819" s="74">
        <v>446</v>
      </c>
      <c r="AA819" s="74">
        <v>0</v>
      </c>
      <c r="AB819" s="74">
        <v>2.4</v>
      </c>
      <c r="AC819" s="74">
        <v>0.09</v>
      </c>
      <c r="AD819" s="74">
        <v>0.04</v>
      </c>
      <c r="AE819" s="74">
        <v>0.8</v>
      </c>
      <c r="AF819" s="74">
        <v>1</v>
      </c>
      <c r="AG819" s="74">
        <v>0.2</v>
      </c>
      <c r="AH819" s="74">
        <v>0.18</v>
      </c>
      <c r="AI819" s="74">
        <v>0</v>
      </c>
      <c r="AJ819" s="74">
        <v>18</v>
      </c>
      <c r="AK819" s="74">
        <v>19</v>
      </c>
      <c r="AL819" s="74">
        <v>1.4</v>
      </c>
      <c r="AM819" s="74">
        <v>210</v>
      </c>
      <c r="AN819" s="74">
        <v>350</v>
      </c>
      <c r="AO819" s="74">
        <v>26</v>
      </c>
      <c r="AP819" s="74">
        <v>30</v>
      </c>
      <c r="AQ819" s="74">
        <v>18</v>
      </c>
      <c r="AR819" s="74">
        <v>1</v>
      </c>
      <c r="AS819" s="74">
        <v>0.2</v>
      </c>
      <c r="AT819" s="72"/>
      <c r="AU819" s="72"/>
      <c r="AV819" s="72"/>
    </row>
    <row r="820" spans="1:48" ht="15.6">
      <c r="A820" s="253" t="s">
        <v>1247</v>
      </c>
      <c r="B820" s="254" t="s">
        <v>1248</v>
      </c>
      <c r="C820" s="254" t="s">
        <v>533</v>
      </c>
      <c r="D820" s="254" t="s">
        <v>682</v>
      </c>
      <c r="E820" s="254" t="s">
        <v>683</v>
      </c>
      <c r="F820" s="255">
        <v>22</v>
      </c>
      <c r="G820" s="255">
        <v>92</v>
      </c>
      <c r="H820" s="255">
        <v>0</v>
      </c>
      <c r="I820" s="255">
        <v>0</v>
      </c>
      <c r="J820" s="255">
        <v>0</v>
      </c>
      <c r="K820" s="255">
        <v>0</v>
      </c>
      <c r="L820" s="255">
        <v>0</v>
      </c>
      <c r="M820" s="255">
        <v>0</v>
      </c>
      <c r="N820" s="255">
        <v>3.6</v>
      </c>
      <c r="O820" s="255">
        <v>2.9</v>
      </c>
      <c r="P820" s="255">
        <v>0</v>
      </c>
      <c r="Q820" s="255">
        <v>0</v>
      </c>
      <c r="R820" s="255">
        <v>0</v>
      </c>
      <c r="S820" s="255">
        <v>1.1000000000000001</v>
      </c>
      <c r="T820" s="255">
        <v>0.1</v>
      </c>
      <c r="U820" s="255">
        <v>0</v>
      </c>
      <c r="V820" s="255">
        <v>0</v>
      </c>
      <c r="W820" s="255">
        <v>0</v>
      </c>
      <c r="X820" s="255">
        <v>0</v>
      </c>
      <c r="Y820" s="255">
        <v>0</v>
      </c>
      <c r="Z820" s="255">
        <v>0</v>
      </c>
      <c r="AA820" s="255">
        <v>0</v>
      </c>
      <c r="AB820" s="255">
        <v>0</v>
      </c>
      <c r="AC820" s="255">
        <v>0</v>
      </c>
      <c r="AD820" s="255">
        <v>0</v>
      </c>
      <c r="AE820" s="255">
        <v>0</v>
      </c>
      <c r="AF820" s="255">
        <v>0</v>
      </c>
      <c r="AG820" s="255">
        <v>0</v>
      </c>
      <c r="AH820" s="255">
        <v>0</v>
      </c>
      <c r="AI820" s="255">
        <v>0</v>
      </c>
      <c r="AJ820" s="255">
        <v>0</v>
      </c>
      <c r="AK820" s="255">
        <v>0</v>
      </c>
      <c r="AL820" s="255">
        <v>0</v>
      </c>
      <c r="AM820" s="255">
        <v>0</v>
      </c>
      <c r="AN820" s="255">
        <v>0</v>
      </c>
      <c r="AO820" s="255">
        <v>0</v>
      </c>
      <c r="AP820" s="255">
        <v>0</v>
      </c>
      <c r="AQ820" s="255">
        <v>0</v>
      </c>
      <c r="AR820" s="255">
        <v>0</v>
      </c>
      <c r="AS820" s="255">
        <v>0</v>
      </c>
      <c r="AT820" s="254"/>
      <c r="AU820" s="254"/>
      <c r="AV820" s="254"/>
    </row>
    <row r="821" spans="1:48" ht="15.6">
      <c r="A821" s="71">
        <v>960</v>
      </c>
      <c r="B821" s="72" t="s">
        <v>1249</v>
      </c>
      <c r="C821" s="72" t="s">
        <v>533</v>
      </c>
      <c r="D821" s="72" t="s">
        <v>682</v>
      </c>
      <c r="E821" s="72" t="s">
        <v>683</v>
      </c>
      <c r="F821" s="74">
        <v>119</v>
      </c>
      <c r="G821" s="74">
        <v>506</v>
      </c>
      <c r="H821" s="74">
        <v>0.3</v>
      </c>
      <c r="I821" s="74">
        <v>0</v>
      </c>
      <c r="J821" s="74">
        <v>0.1</v>
      </c>
      <c r="K821" s="74">
        <v>0.1</v>
      </c>
      <c r="L821" s="74">
        <v>0.1</v>
      </c>
      <c r="M821" s="74">
        <v>0</v>
      </c>
      <c r="N821" s="74">
        <v>26.9</v>
      </c>
      <c r="O821" s="74">
        <v>25.8</v>
      </c>
      <c r="P821" s="74">
        <v>0</v>
      </c>
      <c r="Q821" s="74">
        <v>1.1000000000000001</v>
      </c>
      <c r="R821" s="74">
        <v>1.1000000000000001</v>
      </c>
      <c r="S821" s="74">
        <v>1.7</v>
      </c>
      <c r="T821" s="74">
        <v>3.1</v>
      </c>
      <c r="U821" s="74">
        <v>0</v>
      </c>
      <c r="V821" s="74">
        <v>67.099999999999994</v>
      </c>
      <c r="W821" s="74">
        <v>0</v>
      </c>
      <c r="X821" s="74">
        <v>0</v>
      </c>
      <c r="Y821" s="74">
        <v>90</v>
      </c>
      <c r="Z821" s="74">
        <v>537</v>
      </c>
      <c r="AA821" s="74">
        <v>0</v>
      </c>
      <c r="AB821" s="74">
        <v>1.5</v>
      </c>
      <c r="AC821" s="74">
        <v>0.06</v>
      </c>
      <c r="AD821" s="74">
        <v>0.06</v>
      </c>
      <c r="AE821" s="74">
        <v>1.3</v>
      </c>
      <c r="AF821" s="74">
        <v>1.5</v>
      </c>
      <c r="AG821" s="74">
        <v>0.2</v>
      </c>
      <c r="AH821" s="74">
        <v>0.1</v>
      </c>
      <c r="AI821" s="74">
        <v>0</v>
      </c>
      <c r="AJ821" s="74">
        <v>11</v>
      </c>
      <c r="AK821" s="74">
        <v>8</v>
      </c>
      <c r="AL821" s="74">
        <v>2.9</v>
      </c>
      <c r="AM821" s="74">
        <v>1230</v>
      </c>
      <c r="AN821" s="74">
        <v>410</v>
      </c>
      <c r="AO821" s="74">
        <v>13</v>
      </c>
      <c r="AP821" s="74">
        <v>30</v>
      </c>
      <c r="AQ821" s="74">
        <v>19</v>
      </c>
      <c r="AR821" s="74">
        <v>0.7</v>
      </c>
      <c r="AS821" s="74">
        <v>0.2</v>
      </c>
      <c r="AT821" s="72"/>
      <c r="AU821" s="72"/>
      <c r="AV821" s="72"/>
    </row>
    <row r="822" spans="1:48" ht="15.6">
      <c r="A822" s="71">
        <v>1229</v>
      </c>
      <c r="B822" s="72" t="s">
        <v>1250</v>
      </c>
      <c r="C822" s="72" t="s">
        <v>533</v>
      </c>
      <c r="D822" s="72" t="s">
        <v>682</v>
      </c>
      <c r="E822" s="72" t="s">
        <v>1251</v>
      </c>
      <c r="F822" s="74">
        <v>648</v>
      </c>
      <c r="G822" s="74">
        <v>2660</v>
      </c>
      <c r="H822" s="74">
        <v>71.8</v>
      </c>
      <c r="I822" s="74">
        <v>10.1</v>
      </c>
      <c r="J822" s="74">
        <v>50.4</v>
      </c>
      <c r="K822" s="74">
        <v>8.1</v>
      </c>
      <c r="L822" s="74">
        <v>7.9</v>
      </c>
      <c r="M822" s="74">
        <v>0</v>
      </c>
      <c r="N822" s="74">
        <v>0.2</v>
      </c>
      <c r="O822" s="74">
        <v>0.2</v>
      </c>
      <c r="P822" s="74">
        <v>0</v>
      </c>
      <c r="Q822" s="74">
        <v>0</v>
      </c>
      <c r="R822" s="74">
        <v>0</v>
      </c>
      <c r="S822" s="74">
        <v>0.2</v>
      </c>
      <c r="T822" s="74">
        <v>1.8</v>
      </c>
      <c r="U822" s="74">
        <v>0</v>
      </c>
      <c r="V822" s="74">
        <v>21.9</v>
      </c>
      <c r="W822" s="74">
        <v>0</v>
      </c>
      <c r="X822" s="74">
        <v>0</v>
      </c>
      <c r="Y822" s="74">
        <v>0</v>
      </c>
      <c r="Z822" s="74">
        <v>2</v>
      </c>
      <c r="AA822" s="74">
        <v>0</v>
      </c>
      <c r="AB822" s="74">
        <v>9.5</v>
      </c>
      <c r="AC822" s="74">
        <v>0</v>
      </c>
      <c r="AD822" s="74">
        <v>0</v>
      </c>
      <c r="AE822" s="74">
        <v>11</v>
      </c>
      <c r="AF822" s="74">
        <v>13.5</v>
      </c>
      <c r="AG822" s="74">
        <v>2.5</v>
      </c>
      <c r="AH822" s="74">
        <v>0</v>
      </c>
      <c r="AI822" s="74">
        <v>0</v>
      </c>
      <c r="AJ822" s="74">
        <v>0</v>
      </c>
      <c r="AK822" s="74">
        <v>0</v>
      </c>
      <c r="AL822" s="74">
        <v>0.76</v>
      </c>
      <c r="AM822" s="74">
        <v>700</v>
      </c>
      <c r="AN822" s="74">
        <v>34</v>
      </c>
      <c r="AO822" s="74">
        <v>8</v>
      </c>
      <c r="AP822" s="74">
        <v>8</v>
      </c>
      <c r="AQ822" s="74">
        <v>11</v>
      </c>
      <c r="AR822" s="74">
        <v>0.2</v>
      </c>
      <c r="AS822" s="74">
        <v>0</v>
      </c>
      <c r="AT822" s="72"/>
      <c r="AU822" s="72"/>
      <c r="AV822" s="72"/>
    </row>
    <row r="823" spans="1:48" ht="15.6">
      <c r="A823" s="71">
        <v>1164</v>
      </c>
      <c r="B823" s="72" t="s">
        <v>1252</v>
      </c>
      <c r="C823" s="72" t="s">
        <v>533</v>
      </c>
      <c r="D823" s="72" t="s">
        <v>682</v>
      </c>
      <c r="E823" s="72" t="s">
        <v>683</v>
      </c>
      <c r="F823" s="74">
        <v>74</v>
      </c>
      <c r="G823" s="74">
        <v>308</v>
      </c>
      <c r="H823" s="74">
        <v>2.6</v>
      </c>
      <c r="I823" s="74">
        <v>1.2</v>
      </c>
      <c r="J823" s="74">
        <v>0.6</v>
      </c>
      <c r="K823" s="74">
        <v>0.7</v>
      </c>
      <c r="L823" s="74">
        <v>0.60199999999999998</v>
      </c>
      <c r="M823" s="74">
        <v>0</v>
      </c>
      <c r="N823" s="74">
        <v>4.8</v>
      </c>
      <c r="O823" s="74">
        <v>2.5</v>
      </c>
      <c r="P823" s="74">
        <v>0</v>
      </c>
      <c r="Q823" s="74">
        <v>2.2999999999999998</v>
      </c>
      <c r="R823" s="74">
        <v>0.2</v>
      </c>
      <c r="S823" s="74">
        <v>1.1000000000000001</v>
      </c>
      <c r="T823" s="74">
        <v>0.7</v>
      </c>
      <c r="U823" s="74">
        <v>3.8</v>
      </c>
      <c r="V823" s="74">
        <v>83.1</v>
      </c>
      <c r="W823" s="74">
        <v>0</v>
      </c>
      <c r="X823" s="74">
        <v>1</v>
      </c>
      <c r="Y823" s="74">
        <v>47</v>
      </c>
      <c r="Z823" s="74">
        <v>182</v>
      </c>
      <c r="AA823" s="74">
        <v>0</v>
      </c>
      <c r="AB823" s="74">
        <v>0.25</v>
      </c>
      <c r="AC823" s="74">
        <v>0.03</v>
      </c>
      <c r="AD823" s="74">
        <v>0.04</v>
      </c>
      <c r="AE823" s="74">
        <v>0.49</v>
      </c>
      <c r="AF823" s="74">
        <v>0.6</v>
      </c>
      <c r="AG823" s="74">
        <v>0.17</v>
      </c>
      <c r="AH823" s="74">
        <v>0.04</v>
      </c>
      <c r="AI823" s="74">
        <v>0.1</v>
      </c>
      <c r="AJ823" s="74">
        <v>3.8</v>
      </c>
      <c r="AK823" s="74">
        <v>5.4</v>
      </c>
      <c r="AL823" s="74">
        <v>1.1299999999999999</v>
      </c>
      <c r="AM823" s="74">
        <v>300</v>
      </c>
      <c r="AN823" s="74">
        <v>120</v>
      </c>
      <c r="AO823" s="74">
        <v>26</v>
      </c>
      <c r="AP823" s="74">
        <v>29</v>
      </c>
      <c r="AQ823" s="74">
        <v>11</v>
      </c>
      <c r="AR823" s="74">
        <v>0.4</v>
      </c>
      <c r="AS823" s="74">
        <v>0.1</v>
      </c>
      <c r="AT823" s="72"/>
      <c r="AU823" s="72"/>
      <c r="AV823" s="72"/>
    </row>
    <row r="824" spans="1:48" ht="15.6">
      <c r="A824" s="71">
        <v>933</v>
      </c>
      <c r="B824" s="72" t="s">
        <v>1253</v>
      </c>
      <c r="C824" s="72" t="s">
        <v>533</v>
      </c>
      <c r="D824" s="72" t="s">
        <v>682</v>
      </c>
      <c r="E824" s="72" t="s">
        <v>683</v>
      </c>
      <c r="F824" s="74">
        <v>246</v>
      </c>
      <c r="G824" s="74">
        <v>1010</v>
      </c>
      <c r="H824" s="74">
        <v>25.6</v>
      </c>
      <c r="I824" s="74">
        <v>3.7</v>
      </c>
      <c r="J824" s="74">
        <v>20</v>
      </c>
      <c r="K824" s="74">
        <v>1.9</v>
      </c>
      <c r="L824" s="74">
        <v>1.7</v>
      </c>
      <c r="M824" s="74">
        <v>0</v>
      </c>
      <c r="N824" s="74">
        <v>2.2999999999999998</v>
      </c>
      <c r="O824" s="74">
        <v>1.6</v>
      </c>
      <c r="P824" s="74">
        <v>0.6</v>
      </c>
      <c r="Q824" s="74">
        <v>0.1</v>
      </c>
      <c r="R824" s="74">
        <v>1.6</v>
      </c>
      <c r="S824" s="74">
        <v>0.7</v>
      </c>
      <c r="T824" s="74">
        <v>0.8</v>
      </c>
      <c r="U824" s="74">
        <v>0</v>
      </c>
      <c r="V824" s="74">
        <v>67</v>
      </c>
      <c r="W824" s="74">
        <v>0.1</v>
      </c>
      <c r="X824" s="74">
        <v>0</v>
      </c>
      <c r="Y824" s="74">
        <v>60</v>
      </c>
      <c r="Z824" s="74">
        <v>359</v>
      </c>
      <c r="AA824" s="74">
        <v>0</v>
      </c>
      <c r="AB824" s="74">
        <v>4.0999999999999996</v>
      </c>
      <c r="AC824" s="74">
        <v>0.1</v>
      </c>
      <c r="AD824" s="74">
        <v>0.01</v>
      </c>
      <c r="AE824" s="74">
        <v>0.5</v>
      </c>
      <c r="AF824" s="74">
        <v>0.6</v>
      </c>
      <c r="AG824" s="74">
        <v>0.1</v>
      </c>
      <c r="AH824" s="74">
        <v>0.14000000000000001</v>
      </c>
      <c r="AI824" s="74">
        <v>0</v>
      </c>
      <c r="AJ824" s="74">
        <v>23</v>
      </c>
      <c r="AK824" s="74">
        <v>26</v>
      </c>
      <c r="AL824" s="74">
        <v>1.1000000000000001</v>
      </c>
      <c r="AM824" s="74">
        <v>310</v>
      </c>
      <c r="AN824" s="74">
        <v>200</v>
      </c>
      <c r="AO824" s="74">
        <v>37</v>
      </c>
      <c r="AP824" s="74">
        <v>25</v>
      </c>
      <c r="AQ824" s="74">
        <v>12</v>
      </c>
      <c r="AR824" s="74">
        <v>1</v>
      </c>
      <c r="AS824" s="74">
        <v>0.3</v>
      </c>
      <c r="AT824" s="72"/>
      <c r="AU824" s="72"/>
      <c r="AV824" s="72"/>
    </row>
    <row r="825" spans="1:48" ht="15.6">
      <c r="A825" s="71">
        <v>676</v>
      </c>
      <c r="B825" s="72" t="s">
        <v>1254</v>
      </c>
      <c r="C825" s="72" t="s">
        <v>207</v>
      </c>
      <c r="D825" s="72" t="s">
        <v>208</v>
      </c>
      <c r="E825" s="72" t="s">
        <v>313</v>
      </c>
      <c r="F825" s="74">
        <v>34</v>
      </c>
      <c r="G825" s="74">
        <v>141</v>
      </c>
      <c r="H825" s="74">
        <v>0.4</v>
      </c>
      <c r="I825" s="74">
        <v>0</v>
      </c>
      <c r="J825" s="74">
        <v>0.1</v>
      </c>
      <c r="K825" s="74">
        <v>0.2</v>
      </c>
      <c r="L825" s="74">
        <v>0.1</v>
      </c>
      <c r="M825" s="74">
        <v>0</v>
      </c>
      <c r="N825" s="74">
        <v>5.3</v>
      </c>
      <c r="O825" s="74">
        <v>5.3</v>
      </c>
      <c r="P825" s="74">
        <v>0</v>
      </c>
      <c r="Q825" s="74">
        <v>0</v>
      </c>
      <c r="R825" s="74">
        <v>2</v>
      </c>
      <c r="S825" s="74">
        <v>0.6</v>
      </c>
      <c r="T825" s="74">
        <v>0</v>
      </c>
      <c r="U825" s="74">
        <v>0</v>
      </c>
      <c r="V825" s="74">
        <v>90.1</v>
      </c>
      <c r="W825" s="74">
        <v>0.8</v>
      </c>
      <c r="X825" s="74">
        <v>0</v>
      </c>
      <c r="Y825" s="74">
        <v>4</v>
      </c>
      <c r="Z825" s="74">
        <v>26</v>
      </c>
      <c r="AA825" s="74">
        <v>0</v>
      </c>
      <c r="AB825" s="74">
        <v>0.2</v>
      </c>
      <c r="AC825" s="74">
        <v>0.03</v>
      </c>
      <c r="AD825" s="74">
        <v>0.06</v>
      </c>
      <c r="AE825" s="74">
        <v>0.6</v>
      </c>
      <c r="AF825" s="74">
        <v>0.8</v>
      </c>
      <c r="AG825" s="74">
        <v>0.2</v>
      </c>
      <c r="AH825" s="74">
        <v>0.05</v>
      </c>
      <c r="AI825" s="74">
        <v>0</v>
      </c>
      <c r="AJ825" s="74">
        <v>47</v>
      </c>
      <c r="AK825" s="74">
        <v>47</v>
      </c>
      <c r="AL825" s="74">
        <v>0.57999999999999996</v>
      </c>
      <c r="AM825" s="74">
        <v>2</v>
      </c>
      <c r="AN825" s="74">
        <v>140</v>
      </c>
      <c r="AO825" s="74">
        <v>25</v>
      </c>
      <c r="AP825" s="74">
        <v>26</v>
      </c>
      <c r="AQ825" s="74">
        <v>10</v>
      </c>
      <c r="AR825" s="74">
        <v>0.8</v>
      </c>
      <c r="AS825" s="74">
        <v>0.1</v>
      </c>
      <c r="AT825" s="72"/>
      <c r="AU825" s="72">
        <v>3.8</v>
      </c>
      <c r="AV825" s="72"/>
    </row>
    <row r="826" spans="1:48" ht="15.6">
      <c r="A826" s="71">
        <v>1900000079</v>
      </c>
      <c r="B826" s="72" t="s">
        <v>1255</v>
      </c>
      <c r="C826" s="72" t="s">
        <v>207</v>
      </c>
      <c r="D826" s="72" t="s">
        <v>300</v>
      </c>
      <c r="E826" s="72" t="s">
        <v>301</v>
      </c>
      <c r="F826" s="74">
        <v>322</v>
      </c>
      <c r="G826" s="74">
        <v>1350</v>
      </c>
      <c r="H826" s="74">
        <v>3.8</v>
      </c>
      <c r="I826" s="74">
        <v>0</v>
      </c>
      <c r="J826" s="74">
        <v>1</v>
      </c>
      <c r="K826" s="74">
        <v>1.9</v>
      </c>
      <c r="L826" s="74">
        <v>1</v>
      </c>
      <c r="M826" s="74">
        <v>0</v>
      </c>
      <c r="N826" s="74">
        <v>50.9</v>
      </c>
      <c r="O826" s="74">
        <v>50.9</v>
      </c>
      <c r="P826" s="74">
        <v>0</v>
      </c>
      <c r="Q826" s="74">
        <v>0</v>
      </c>
      <c r="R826" s="74">
        <v>19.2</v>
      </c>
      <c r="S826" s="74">
        <v>5.8</v>
      </c>
      <c r="T826" s="74">
        <v>0</v>
      </c>
      <c r="U826" s="74">
        <v>0</v>
      </c>
      <c r="V826" s="74">
        <v>5</v>
      </c>
      <c r="W826" s="74">
        <v>7.4</v>
      </c>
      <c r="X826" s="74">
        <v>0</v>
      </c>
      <c r="Y826" s="74"/>
      <c r="Z826" s="74"/>
      <c r="AA826" s="74">
        <v>0</v>
      </c>
      <c r="AB826" s="74">
        <v>1.92</v>
      </c>
      <c r="AC826" s="74"/>
      <c r="AD826" s="74">
        <v>0.57999999999999996</v>
      </c>
      <c r="AE826" s="74">
        <v>5.76</v>
      </c>
      <c r="AF826" s="74">
        <v>7.68</v>
      </c>
      <c r="AG826" s="74">
        <v>1.92</v>
      </c>
      <c r="AH826" s="74">
        <v>0.48</v>
      </c>
      <c r="AI826" s="74">
        <v>0</v>
      </c>
      <c r="AJ826" s="74"/>
      <c r="AK826" s="74">
        <v>451</v>
      </c>
      <c r="AL826" s="74">
        <v>5.57</v>
      </c>
      <c r="AM826" s="74">
        <v>19</v>
      </c>
      <c r="AN826" s="74">
        <v>1320</v>
      </c>
      <c r="AO826" s="74">
        <v>240</v>
      </c>
      <c r="AP826" s="74">
        <v>250</v>
      </c>
      <c r="AQ826" s="74">
        <v>96</v>
      </c>
      <c r="AR826" s="74">
        <v>7.7</v>
      </c>
      <c r="AS826" s="74">
        <v>1</v>
      </c>
      <c r="AT826" s="72"/>
      <c r="AU826" s="72"/>
      <c r="AV826" s="72"/>
    </row>
    <row r="827" spans="1:48" ht="15.6">
      <c r="A827" s="71">
        <v>350</v>
      </c>
      <c r="B827" s="72" t="s">
        <v>1256</v>
      </c>
      <c r="C827" s="72" t="s">
        <v>275</v>
      </c>
      <c r="D827" s="72" t="s">
        <v>276</v>
      </c>
      <c r="E827" s="72" t="s">
        <v>277</v>
      </c>
      <c r="F827" s="74">
        <v>363</v>
      </c>
      <c r="G827" s="74">
        <v>1500</v>
      </c>
      <c r="H827" s="74">
        <v>29.5</v>
      </c>
      <c r="I827" s="74">
        <v>9.6999999999999993</v>
      </c>
      <c r="J827" s="74">
        <v>11.3</v>
      </c>
      <c r="K827" s="74">
        <v>3.8</v>
      </c>
      <c r="L827" s="74">
        <v>3.3</v>
      </c>
      <c r="M827" s="74">
        <v>0.1</v>
      </c>
      <c r="N827" s="74">
        <v>12</v>
      </c>
      <c r="O827" s="74">
        <v>0.4</v>
      </c>
      <c r="P827" s="74">
        <v>0</v>
      </c>
      <c r="Q827" s="74">
        <v>11.6</v>
      </c>
      <c r="R827" s="74">
        <v>0.6</v>
      </c>
      <c r="S827" s="74">
        <v>12</v>
      </c>
      <c r="T827" s="74">
        <v>1.3</v>
      </c>
      <c r="U827" s="74">
        <v>0</v>
      </c>
      <c r="V827" s="74">
        <v>44.8</v>
      </c>
      <c r="W827" s="74">
        <v>0</v>
      </c>
      <c r="X827" s="74">
        <v>106</v>
      </c>
      <c r="Y827" s="74">
        <v>12</v>
      </c>
      <c r="Z827" s="74">
        <v>0</v>
      </c>
      <c r="AA827" s="74">
        <v>0.9</v>
      </c>
      <c r="AB827" s="74">
        <v>0.15</v>
      </c>
      <c r="AC827" s="74">
        <v>0.18</v>
      </c>
      <c r="AD827" s="74">
        <v>0.08</v>
      </c>
      <c r="AE827" s="74">
        <v>1.6</v>
      </c>
      <c r="AF827" s="74">
        <v>3.5</v>
      </c>
      <c r="AG827" s="74">
        <v>1.9</v>
      </c>
      <c r="AH827" s="74">
        <v>0.04</v>
      </c>
      <c r="AI827" s="74">
        <v>0.3</v>
      </c>
      <c r="AJ827" s="74">
        <v>0</v>
      </c>
      <c r="AK827" s="74">
        <v>4.5999999999999996</v>
      </c>
      <c r="AL827" s="74">
        <v>2</v>
      </c>
      <c r="AM827" s="74">
        <v>510</v>
      </c>
      <c r="AN827" s="74">
        <v>190</v>
      </c>
      <c r="AO827" s="74">
        <v>24</v>
      </c>
      <c r="AP827" s="74">
        <v>95</v>
      </c>
      <c r="AQ827" s="74">
        <v>18</v>
      </c>
      <c r="AR827" s="74">
        <v>10</v>
      </c>
      <c r="AS827" s="74">
        <v>1.2</v>
      </c>
      <c r="AT827" s="72"/>
      <c r="AU827" s="72"/>
      <c r="AV827" s="72"/>
    </row>
    <row r="828" spans="1:48" ht="15.6">
      <c r="A828" s="71">
        <v>351</v>
      </c>
      <c r="B828" s="72" t="s">
        <v>1257</v>
      </c>
      <c r="C828" s="72" t="s">
        <v>232</v>
      </c>
      <c r="D828" s="72" t="s">
        <v>233</v>
      </c>
      <c r="E828" s="72" t="s">
        <v>234</v>
      </c>
      <c r="F828" s="74">
        <v>339</v>
      </c>
      <c r="G828" s="74">
        <v>1410</v>
      </c>
      <c r="H828" s="74">
        <v>25.9</v>
      </c>
      <c r="I828" s="74">
        <v>8.6</v>
      </c>
      <c r="J828" s="74">
        <v>9.9</v>
      </c>
      <c r="K828" s="74">
        <v>3.4</v>
      </c>
      <c r="L828" s="74">
        <v>2.9</v>
      </c>
      <c r="M828" s="74">
        <v>0.1</v>
      </c>
      <c r="N828" s="74">
        <v>13.1</v>
      </c>
      <c r="O828" s="74">
        <v>0.4</v>
      </c>
      <c r="P828" s="74">
        <v>0</v>
      </c>
      <c r="Q828" s="74">
        <v>12.7</v>
      </c>
      <c r="R828" s="74">
        <v>0.7</v>
      </c>
      <c r="S828" s="74">
        <v>12.9</v>
      </c>
      <c r="T828" s="74">
        <v>1.3</v>
      </c>
      <c r="U828" s="74">
        <v>0</v>
      </c>
      <c r="V828" s="74">
        <v>46</v>
      </c>
      <c r="W828" s="74">
        <v>0</v>
      </c>
      <c r="X828" s="74">
        <v>114</v>
      </c>
      <c r="Y828" s="74">
        <v>10</v>
      </c>
      <c r="Z828" s="74">
        <v>0</v>
      </c>
      <c r="AA828" s="74">
        <v>0.9</v>
      </c>
      <c r="AB828" s="74">
        <v>0.2</v>
      </c>
      <c r="AC828" s="74">
        <v>0.2</v>
      </c>
      <c r="AD828" s="74">
        <v>0.09</v>
      </c>
      <c r="AE828" s="74">
        <v>1.5</v>
      </c>
      <c r="AF828" s="74">
        <v>3.6</v>
      </c>
      <c r="AG828" s="74">
        <v>2.1</v>
      </c>
      <c r="AH828" s="74">
        <v>0.03</v>
      </c>
      <c r="AI828" s="74">
        <v>0.3</v>
      </c>
      <c r="AJ828" s="74">
        <v>0</v>
      </c>
      <c r="AK828" s="74">
        <v>4.3</v>
      </c>
      <c r="AL828" s="74">
        <v>2</v>
      </c>
      <c r="AM828" s="74">
        <v>510</v>
      </c>
      <c r="AN828" s="74">
        <v>170</v>
      </c>
      <c r="AO828" s="74">
        <v>26</v>
      </c>
      <c r="AP828" s="74">
        <v>99</v>
      </c>
      <c r="AQ828" s="74">
        <v>20</v>
      </c>
      <c r="AR828" s="74">
        <v>11</v>
      </c>
      <c r="AS828" s="74">
        <v>1.3</v>
      </c>
      <c r="AT828" s="72"/>
      <c r="AU828" s="72"/>
      <c r="AV828" s="72"/>
    </row>
    <row r="829" spans="1:48" ht="15.6">
      <c r="A829" s="71">
        <v>352</v>
      </c>
      <c r="B829" s="72" t="s">
        <v>1258</v>
      </c>
      <c r="C829" s="72" t="s">
        <v>275</v>
      </c>
      <c r="D829" s="72" t="s">
        <v>276</v>
      </c>
      <c r="E829" s="72" t="s">
        <v>277</v>
      </c>
      <c r="F829" s="74">
        <v>379</v>
      </c>
      <c r="G829" s="74">
        <v>1570</v>
      </c>
      <c r="H829" s="74">
        <v>33.200000000000003</v>
      </c>
      <c r="I829" s="74">
        <v>12.4</v>
      </c>
      <c r="J829" s="74">
        <v>15.2</v>
      </c>
      <c r="K829" s="74">
        <v>3.4</v>
      </c>
      <c r="L829" s="74">
        <v>3</v>
      </c>
      <c r="M829" s="74">
        <v>0.1</v>
      </c>
      <c r="N829" s="74">
        <v>1.7</v>
      </c>
      <c r="O829" s="74">
        <v>0</v>
      </c>
      <c r="P829" s="74">
        <v>0</v>
      </c>
      <c r="Q829" s="74">
        <v>1.7</v>
      </c>
      <c r="R829" s="74">
        <v>0</v>
      </c>
      <c r="S829" s="74">
        <v>18.3</v>
      </c>
      <c r="T829" s="74">
        <v>3.9</v>
      </c>
      <c r="U829" s="74">
        <v>0</v>
      </c>
      <c r="V829" s="74">
        <v>42</v>
      </c>
      <c r="W829" s="74">
        <v>0</v>
      </c>
      <c r="X829" s="74">
        <v>60</v>
      </c>
      <c r="Y829" s="74">
        <v>0</v>
      </c>
      <c r="Z829" s="74">
        <v>0</v>
      </c>
      <c r="AA829" s="74">
        <v>0</v>
      </c>
      <c r="AB829" s="74">
        <v>0.06</v>
      </c>
      <c r="AC829" s="74">
        <v>0.12</v>
      </c>
      <c r="AD829" s="74">
        <v>0.16</v>
      </c>
      <c r="AE829" s="74">
        <v>4</v>
      </c>
      <c r="AF829" s="74">
        <v>7.4</v>
      </c>
      <c r="AG829" s="74">
        <v>3.4</v>
      </c>
      <c r="AH829" s="74">
        <v>0.15</v>
      </c>
      <c r="AI829" s="74">
        <v>1.4</v>
      </c>
      <c r="AJ829" s="74">
        <v>0</v>
      </c>
      <c r="AK829" s="74">
        <v>3</v>
      </c>
      <c r="AL829" s="74">
        <v>3.9</v>
      </c>
      <c r="AM829" s="74">
        <v>1540</v>
      </c>
      <c r="AN829" s="74">
        <v>200</v>
      </c>
      <c r="AO829" s="74">
        <v>21</v>
      </c>
      <c r="AP829" s="74">
        <v>180</v>
      </c>
      <c r="AQ829" s="74">
        <v>14</v>
      </c>
      <c r="AR829" s="74">
        <v>2.2000000000000002</v>
      </c>
      <c r="AS829" s="74">
        <v>2.6</v>
      </c>
      <c r="AT829" s="72"/>
      <c r="AU829" s="72"/>
      <c r="AV829" s="72"/>
    </row>
    <row r="830" spans="1:48" ht="15.6">
      <c r="A830" s="71">
        <v>501</v>
      </c>
      <c r="B830" s="72" t="s">
        <v>1259</v>
      </c>
      <c r="C830" s="72" t="s">
        <v>232</v>
      </c>
      <c r="D830" s="72" t="s">
        <v>1260</v>
      </c>
      <c r="E830" s="72" t="s">
        <v>1261</v>
      </c>
      <c r="F830" s="74">
        <v>285</v>
      </c>
      <c r="G830" s="74">
        <v>1190</v>
      </c>
      <c r="H830" s="74">
        <v>13.1</v>
      </c>
      <c r="I830" s="74">
        <v>5.7</v>
      </c>
      <c r="J830" s="74">
        <v>4.5999999999999996</v>
      </c>
      <c r="K830" s="74">
        <v>1.5</v>
      </c>
      <c r="L830" s="74">
        <v>1.41</v>
      </c>
      <c r="M830" s="74">
        <v>0</v>
      </c>
      <c r="N830" s="74">
        <v>31</v>
      </c>
      <c r="O830" s="74">
        <v>30</v>
      </c>
      <c r="P830" s="74">
        <v>0</v>
      </c>
      <c r="Q830" s="74">
        <v>1</v>
      </c>
      <c r="R830" s="74">
        <v>2.2999999999999998</v>
      </c>
      <c r="S830" s="74">
        <v>9.5</v>
      </c>
      <c r="T830" s="74">
        <v>0.2</v>
      </c>
      <c r="U830" s="74">
        <v>0</v>
      </c>
      <c r="V830" s="74">
        <v>42.8</v>
      </c>
      <c r="W830" s="74">
        <v>0</v>
      </c>
      <c r="X830" s="74">
        <v>256</v>
      </c>
      <c r="Y830" s="74">
        <v>122</v>
      </c>
      <c r="Z830" s="74">
        <v>12</v>
      </c>
      <c r="AA830" s="74">
        <v>1.1000000000000001</v>
      </c>
      <c r="AB830" s="74">
        <v>1.5</v>
      </c>
      <c r="AC830" s="74">
        <v>0.13</v>
      </c>
      <c r="AD830" s="74">
        <v>0.34</v>
      </c>
      <c r="AE830" s="74">
        <v>0.68</v>
      </c>
      <c r="AF830" s="74">
        <v>3.33</v>
      </c>
      <c r="AG830" s="74">
        <v>2.67</v>
      </c>
      <c r="AH830" s="74">
        <v>0.23</v>
      </c>
      <c r="AI830" s="74">
        <v>0.63</v>
      </c>
      <c r="AJ830" s="74">
        <v>0</v>
      </c>
      <c r="AK830" s="74">
        <v>35</v>
      </c>
      <c r="AL830" s="74">
        <v>1.3</v>
      </c>
      <c r="AM830" s="74">
        <v>91</v>
      </c>
      <c r="AN830" s="74">
        <v>200</v>
      </c>
      <c r="AO830" s="74">
        <v>41</v>
      </c>
      <c r="AP830" s="74">
        <v>160</v>
      </c>
      <c r="AQ830" s="74">
        <v>38</v>
      </c>
      <c r="AR830" s="74">
        <v>2</v>
      </c>
      <c r="AS830" s="74">
        <v>1.2</v>
      </c>
      <c r="AT830" s="72"/>
      <c r="AU830" s="72"/>
      <c r="AV830" s="72"/>
    </row>
    <row r="831" spans="1:48" ht="15.6">
      <c r="A831" s="71">
        <v>2120000001</v>
      </c>
      <c r="B831" s="72" t="s">
        <v>1262</v>
      </c>
      <c r="C831" s="72" t="s">
        <v>207</v>
      </c>
      <c r="D831" s="72" t="s">
        <v>208</v>
      </c>
      <c r="E831" s="72" t="s">
        <v>209</v>
      </c>
      <c r="F831" s="74">
        <v>212</v>
      </c>
      <c r="G831" s="74">
        <v>869</v>
      </c>
      <c r="H831" s="74">
        <v>0.1</v>
      </c>
      <c r="I831" s="74">
        <v>0</v>
      </c>
      <c r="J831" s="74">
        <v>0</v>
      </c>
      <c r="K831" s="74">
        <v>0</v>
      </c>
      <c r="L831" s="74">
        <v>0</v>
      </c>
      <c r="M831" s="74">
        <v>0</v>
      </c>
      <c r="N831" s="74">
        <v>16.3</v>
      </c>
      <c r="O831" s="74">
        <v>12.6</v>
      </c>
      <c r="P831" s="74">
        <v>0</v>
      </c>
      <c r="Q831" s="74">
        <v>3.7</v>
      </c>
      <c r="R831" s="74">
        <v>67.3</v>
      </c>
      <c r="S831" s="74">
        <v>2.8</v>
      </c>
      <c r="T831" s="74">
        <v>0</v>
      </c>
      <c r="U831" s="74">
        <v>0</v>
      </c>
      <c r="V831" s="74">
        <v>8</v>
      </c>
      <c r="W831" s="74">
        <v>0</v>
      </c>
      <c r="X831" s="74">
        <v>0</v>
      </c>
      <c r="Y831" s="74">
        <v>0</v>
      </c>
      <c r="Z831" s="74">
        <v>0</v>
      </c>
      <c r="AA831" s="74">
        <v>0</v>
      </c>
      <c r="AB831" s="74">
        <v>0.25</v>
      </c>
      <c r="AC831" s="74">
        <v>0</v>
      </c>
      <c r="AD831" s="74">
        <v>0.08</v>
      </c>
      <c r="AE831" s="74">
        <v>19.98</v>
      </c>
      <c r="AF831" s="74">
        <v>19.98</v>
      </c>
      <c r="AG831" s="74">
        <v>0</v>
      </c>
      <c r="AH831" s="74">
        <v>0</v>
      </c>
      <c r="AI831" s="74">
        <v>0</v>
      </c>
      <c r="AJ831" s="74">
        <v>93.7</v>
      </c>
      <c r="AK831" s="74">
        <v>282</v>
      </c>
      <c r="AL831" s="74">
        <v>6.05</v>
      </c>
      <c r="AM831" s="74">
        <v>3.2</v>
      </c>
      <c r="AN831" s="74">
        <v>2400</v>
      </c>
      <c r="AO831" s="74">
        <v>300</v>
      </c>
      <c r="AP831" s="74">
        <v>15</v>
      </c>
      <c r="AQ831" s="74">
        <v>150</v>
      </c>
      <c r="AR831" s="74">
        <v>0.8</v>
      </c>
      <c r="AS831" s="74">
        <v>0.4</v>
      </c>
      <c r="AT831" s="72">
        <v>0</v>
      </c>
      <c r="AU831" s="72">
        <v>0</v>
      </c>
      <c r="AV831" s="72"/>
    </row>
    <row r="832" spans="1:48" ht="15.6">
      <c r="A832" s="71">
        <v>1900000032</v>
      </c>
      <c r="B832" s="72" t="s">
        <v>1263</v>
      </c>
      <c r="C832" s="72" t="s">
        <v>211</v>
      </c>
      <c r="D832" s="72" t="s">
        <v>229</v>
      </c>
      <c r="E832" s="72" t="s">
        <v>734</v>
      </c>
      <c r="F832" s="74">
        <v>17</v>
      </c>
      <c r="G832" s="74">
        <v>73</v>
      </c>
      <c r="H832" s="74">
        <v>0</v>
      </c>
      <c r="I832" s="74">
        <v>0</v>
      </c>
      <c r="J832" s="74">
        <v>0</v>
      </c>
      <c r="K832" s="74">
        <v>0</v>
      </c>
      <c r="L832" s="74">
        <v>0</v>
      </c>
      <c r="M832" s="74">
        <v>0</v>
      </c>
      <c r="N832" s="74">
        <v>1.2</v>
      </c>
      <c r="O832" s="74">
        <v>0</v>
      </c>
      <c r="P832" s="74">
        <v>0.2</v>
      </c>
      <c r="Q832" s="74">
        <v>1</v>
      </c>
      <c r="R832" s="74">
        <v>2.2999999999999998</v>
      </c>
      <c r="S832" s="74">
        <v>2</v>
      </c>
      <c r="T832" s="74">
        <v>0.1</v>
      </c>
      <c r="U832" s="74">
        <v>0</v>
      </c>
      <c r="V832" s="74">
        <v>94</v>
      </c>
      <c r="W832" s="74">
        <v>0</v>
      </c>
      <c r="X832" s="74">
        <v>0</v>
      </c>
      <c r="Y832" s="74">
        <v>478</v>
      </c>
      <c r="Z832" s="74">
        <v>2860</v>
      </c>
      <c r="AA832" s="74">
        <v>0</v>
      </c>
      <c r="AB832" s="74">
        <v>0</v>
      </c>
      <c r="AC832" s="74">
        <v>0.05</v>
      </c>
      <c r="AD832" s="74">
        <v>0.15</v>
      </c>
      <c r="AE832" s="74">
        <v>0.8</v>
      </c>
      <c r="AF832" s="74">
        <v>1.2</v>
      </c>
      <c r="AG832" s="74">
        <v>0.4</v>
      </c>
      <c r="AH832" s="74">
        <v>0.09</v>
      </c>
      <c r="AI832" s="74">
        <v>0</v>
      </c>
      <c r="AJ832" s="74">
        <v>35</v>
      </c>
      <c r="AK832" s="74">
        <v>126</v>
      </c>
      <c r="AL832" s="74">
        <v>0.81</v>
      </c>
      <c r="AM832" s="74">
        <v>40</v>
      </c>
      <c r="AN832" s="74">
        <v>300</v>
      </c>
      <c r="AO832" s="74">
        <v>100</v>
      </c>
      <c r="AP832" s="74">
        <v>45</v>
      </c>
      <c r="AQ832" s="74">
        <v>10</v>
      </c>
      <c r="AR832" s="74">
        <v>3</v>
      </c>
      <c r="AS832" s="74">
        <v>0.4</v>
      </c>
      <c r="AT832" s="72"/>
      <c r="AU832" s="72">
        <v>2</v>
      </c>
      <c r="AV832" s="72"/>
    </row>
    <row r="833" spans="1:48" ht="15.6">
      <c r="A833" s="71">
        <v>610</v>
      </c>
      <c r="B833" s="72" t="s">
        <v>1264</v>
      </c>
      <c r="C833" s="72" t="s">
        <v>211</v>
      </c>
      <c r="D833" s="72" t="s">
        <v>438</v>
      </c>
      <c r="E833" s="72" t="s">
        <v>1265</v>
      </c>
      <c r="F833" s="74">
        <v>19</v>
      </c>
      <c r="G833" s="74">
        <v>78</v>
      </c>
      <c r="H833" s="74">
        <v>0.4</v>
      </c>
      <c r="I833" s="74">
        <v>0</v>
      </c>
      <c r="J833" s="74">
        <v>0</v>
      </c>
      <c r="K833" s="74">
        <v>0.2</v>
      </c>
      <c r="L833" s="74">
        <v>0</v>
      </c>
      <c r="M833" s="74">
        <v>0</v>
      </c>
      <c r="N833" s="74">
        <v>2.2999999999999998</v>
      </c>
      <c r="O833" s="74">
        <v>2.2000000000000002</v>
      </c>
      <c r="P833" s="74">
        <v>0</v>
      </c>
      <c r="Q833" s="74">
        <v>0.1</v>
      </c>
      <c r="R833" s="74">
        <v>2.2000000000000002</v>
      </c>
      <c r="S833" s="74">
        <v>0.4</v>
      </c>
      <c r="T833" s="74">
        <v>0.3</v>
      </c>
      <c r="U833" s="74">
        <v>0</v>
      </c>
      <c r="V833" s="74">
        <v>94.2</v>
      </c>
      <c r="W833" s="74">
        <v>0</v>
      </c>
      <c r="X833" s="74">
        <v>0</v>
      </c>
      <c r="Y833" s="74">
        <v>0</v>
      </c>
      <c r="Z833" s="74">
        <v>0</v>
      </c>
      <c r="AA833" s="74">
        <v>0</v>
      </c>
      <c r="AB833" s="74">
        <v>0</v>
      </c>
      <c r="AC833" s="74">
        <v>0.04</v>
      </c>
      <c r="AD833" s="74">
        <v>0.02</v>
      </c>
      <c r="AE833" s="74">
        <v>0.8</v>
      </c>
      <c r="AF833" s="74">
        <v>0.8</v>
      </c>
      <c r="AG833" s="74">
        <v>0.1</v>
      </c>
      <c r="AH833" s="74">
        <v>0.06</v>
      </c>
      <c r="AI833" s="74">
        <v>0</v>
      </c>
      <c r="AJ833" s="74">
        <v>12</v>
      </c>
      <c r="AK833" s="74">
        <v>8</v>
      </c>
      <c r="AL833" s="74">
        <v>0.5</v>
      </c>
      <c r="AM833" s="74">
        <v>110</v>
      </c>
      <c r="AN833" s="74">
        <v>130</v>
      </c>
      <c r="AO833" s="74">
        <v>13</v>
      </c>
      <c r="AP833" s="74">
        <v>7</v>
      </c>
      <c r="AQ833" s="74">
        <v>8</v>
      </c>
      <c r="AR833" s="74">
        <v>0.2</v>
      </c>
      <c r="AS833" s="74">
        <v>0.1</v>
      </c>
      <c r="AT833" s="72"/>
      <c r="AU833" s="72"/>
      <c r="AV833" s="72"/>
    </row>
    <row r="834" spans="1:48" ht="15.6">
      <c r="A834" s="71">
        <v>609</v>
      </c>
      <c r="B834" s="72" t="s">
        <v>1266</v>
      </c>
      <c r="C834" s="72" t="s">
        <v>211</v>
      </c>
      <c r="D834" s="72" t="s">
        <v>438</v>
      </c>
      <c r="E834" s="72" t="s">
        <v>1265</v>
      </c>
      <c r="F834" s="74">
        <v>21</v>
      </c>
      <c r="G834" s="74">
        <v>89</v>
      </c>
      <c r="H834" s="74">
        <v>0.4</v>
      </c>
      <c r="I834" s="74">
        <v>0</v>
      </c>
      <c r="J834" s="74">
        <v>0</v>
      </c>
      <c r="K834" s="74">
        <v>0.2</v>
      </c>
      <c r="L834" s="74">
        <v>0</v>
      </c>
      <c r="M834" s="74">
        <v>0</v>
      </c>
      <c r="N834" s="74">
        <v>3</v>
      </c>
      <c r="O834" s="74">
        <v>2.9</v>
      </c>
      <c r="P834" s="74">
        <v>0</v>
      </c>
      <c r="Q834" s="74">
        <v>0.1</v>
      </c>
      <c r="R834" s="74">
        <v>2</v>
      </c>
      <c r="S834" s="74">
        <v>0.4</v>
      </c>
      <c r="T834" s="74">
        <v>0.1</v>
      </c>
      <c r="U834" s="74">
        <v>0</v>
      </c>
      <c r="V834" s="74">
        <v>93.5</v>
      </c>
      <c r="W834" s="74">
        <v>0</v>
      </c>
      <c r="X834" s="74">
        <v>0</v>
      </c>
      <c r="Y834" s="74">
        <v>0</v>
      </c>
      <c r="Z834" s="74">
        <v>0</v>
      </c>
      <c r="AA834" s="74">
        <v>0</v>
      </c>
      <c r="AB834" s="74">
        <v>0</v>
      </c>
      <c r="AC834" s="74">
        <v>0.05</v>
      </c>
      <c r="AD834" s="74">
        <v>0.02</v>
      </c>
      <c r="AE834" s="74">
        <v>0.9</v>
      </c>
      <c r="AF834" s="74">
        <v>1</v>
      </c>
      <c r="AG834" s="74">
        <v>0.1</v>
      </c>
      <c r="AH834" s="74">
        <v>0.08</v>
      </c>
      <c r="AI834" s="74">
        <v>0</v>
      </c>
      <c r="AJ834" s="74">
        <v>18</v>
      </c>
      <c r="AK834" s="74">
        <v>14</v>
      </c>
      <c r="AL834" s="74">
        <v>0.7</v>
      </c>
      <c r="AM834" s="74">
        <v>20</v>
      </c>
      <c r="AN834" s="74">
        <v>240</v>
      </c>
      <c r="AO834" s="74">
        <v>12</v>
      </c>
      <c r="AP834" s="74">
        <v>7</v>
      </c>
      <c r="AQ834" s="74">
        <v>10</v>
      </c>
      <c r="AR834" s="74">
        <v>0.2</v>
      </c>
      <c r="AS834" s="74">
        <v>0.1</v>
      </c>
      <c r="AT834" s="72"/>
      <c r="AU834" s="72"/>
      <c r="AV834" s="72"/>
    </row>
    <row r="835" spans="1:48" ht="15.6">
      <c r="A835" s="71">
        <v>62</v>
      </c>
      <c r="B835" s="72" t="s">
        <v>1267</v>
      </c>
      <c r="C835" s="72" t="s">
        <v>355</v>
      </c>
      <c r="D835" s="72" t="s">
        <v>1068</v>
      </c>
      <c r="E835" s="72" t="s">
        <v>1268</v>
      </c>
      <c r="F835" s="74">
        <v>306</v>
      </c>
      <c r="G835" s="74">
        <v>1260</v>
      </c>
      <c r="H835" s="74">
        <v>32</v>
      </c>
      <c r="I835" s="74">
        <v>18</v>
      </c>
      <c r="J835" s="74">
        <v>7.2</v>
      </c>
      <c r="K835" s="74">
        <v>0.9</v>
      </c>
      <c r="L835" s="74">
        <v>0.8</v>
      </c>
      <c r="M835" s="74">
        <v>1.1000000000000001</v>
      </c>
      <c r="N835" s="74">
        <v>2.7</v>
      </c>
      <c r="O835" s="74">
        <v>2.7</v>
      </c>
      <c r="P835" s="74">
        <v>0</v>
      </c>
      <c r="Q835" s="74">
        <v>0</v>
      </c>
      <c r="R835" s="74">
        <v>0</v>
      </c>
      <c r="S835" s="74">
        <v>1.9</v>
      </c>
      <c r="T835" s="74">
        <v>0.1</v>
      </c>
      <c r="U835" s="74">
        <v>0</v>
      </c>
      <c r="V835" s="74">
        <v>63</v>
      </c>
      <c r="W835" s="74">
        <v>0</v>
      </c>
      <c r="X835" s="74">
        <v>66</v>
      </c>
      <c r="Y835" s="74">
        <v>450</v>
      </c>
      <c r="Z835" s="74">
        <v>232</v>
      </c>
      <c r="AA835" s="74">
        <v>0.2</v>
      </c>
      <c r="AB835" s="74">
        <v>1.6</v>
      </c>
      <c r="AC835" s="74">
        <v>0.02</v>
      </c>
      <c r="AD835" s="74">
        <v>0.16</v>
      </c>
      <c r="AE835" s="74">
        <v>0.3</v>
      </c>
      <c r="AF835" s="74">
        <v>0.7</v>
      </c>
      <c r="AG835" s="74">
        <v>0.4</v>
      </c>
      <c r="AH835" s="74">
        <v>0.04</v>
      </c>
      <c r="AI835" s="74">
        <v>0.19</v>
      </c>
      <c r="AJ835" s="74">
        <v>1</v>
      </c>
      <c r="AK835" s="74">
        <v>7</v>
      </c>
      <c r="AL835" s="74">
        <v>0.4</v>
      </c>
      <c r="AM835" s="74">
        <v>28</v>
      </c>
      <c r="AN835" s="74">
        <v>100</v>
      </c>
      <c r="AO835" s="74">
        <v>60</v>
      </c>
      <c r="AP835" s="74">
        <v>54</v>
      </c>
      <c r="AQ835" s="74">
        <v>5</v>
      </c>
      <c r="AR835" s="74">
        <v>0.8</v>
      </c>
      <c r="AS835" s="74">
        <v>0.2</v>
      </c>
      <c r="AT835" s="72"/>
      <c r="AU835" s="72"/>
      <c r="AV835" s="72"/>
    </row>
    <row r="836" spans="1:48" ht="15.6">
      <c r="A836" s="71">
        <v>66</v>
      </c>
      <c r="B836" s="72" t="s">
        <v>1269</v>
      </c>
      <c r="C836" s="72" t="s">
        <v>355</v>
      </c>
      <c r="D836" s="72" t="s">
        <v>1068</v>
      </c>
      <c r="E836" s="72" t="s">
        <v>1268</v>
      </c>
      <c r="F836" s="74">
        <v>323</v>
      </c>
      <c r="G836" s="74">
        <v>1330</v>
      </c>
      <c r="H836" s="74">
        <v>34</v>
      </c>
      <c r="I836" s="74">
        <v>19</v>
      </c>
      <c r="J836" s="74">
        <v>8</v>
      </c>
      <c r="K836" s="74">
        <v>1</v>
      </c>
      <c r="L836" s="74">
        <v>0.9</v>
      </c>
      <c r="M836" s="74">
        <v>1.2</v>
      </c>
      <c r="N836" s="74">
        <v>2.1</v>
      </c>
      <c r="O836" s="74">
        <v>2.1</v>
      </c>
      <c r="P836" s="74">
        <v>0</v>
      </c>
      <c r="Q836" s="74">
        <v>0</v>
      </c>
      <c r="R836" s="74">
        <v>0</v>
      </c>
      <c r="S836" s="74">
        <v>2.2000000000000002</v>
      </c>
      <c r="T836" s="74">
        <v>0.1</v>
      </c>
      <c r="U836" s="74">
        <v>0</v>
      </c>
      <c r="V836" s="74">
        <v>61.2</v>
      </c>
      <c r="W836" s="74">
        <v>0</v>
      </c>
      <c r="X836" s="74">
        <v>122</v>
      </c>
      <c r="Y836" s="74">
        <v>444</v>
      </c>
      <c r="Z836" s="74">
        <v>230</v>
      </c>
      <c r="AA836" s="74">
        <v>0.2</v>
      </c>
      <c r="AB836" s="74">
        <v>1.5</v>
      </c>
      <c r="AC836" s="74">
        <v>0.02</v>
      </c>
      <c r="AD836" s="74">
        <v>0.15</v>
      </c>
      <c r="AE836" s="74">
        <v>0.1</v>
      </c>
      <c r="AF836" s="74">
        <v>0.6</v>
      </c>
      <c r="AG836" s="74">
        <v>0.5</v>
      </c>
      <c r="AH836" s="74">
        <v>0.02</v>
      </c>
      <c r="AI836" s="74">
        <v>0.2</v>
      </c>
      <c r="AJ836" s="74">
        <v>0</v>
      </c>
      <c r="AK836" s="74">
        <v>3</v>
      </c>
      <c r="AL836" s="74">
        <v>0.5</v>
      </c>
      <c r="AM836" s="74">
        <v>30</v>
      </c>
      <c r="AN836" s="74">
        <v>98</v>
      </c>
      <c r="AO836" s="74">
        <v>55</v>
      </c>
      <c r="AP836" s="74">
        <v>54</v>
      </c>
      <c r="AQ836" s="74">
        <v>6</v>
      </c>
      <c r="AR836" s="74">
        <v>0.1</v>
      </c>
      <c r="AS836" s="74">
        <v>0.2</v>
      </c>
      <c r="AT836" s="72"/>
      <c r="AU836" s="72"/>
      <c r="AV836" s="72"/>
    </row>
    <row r="837" spans="1:48" ht="15.6">
      <c r="A837" s="71">
        <v>65</v>
      </c>
      <c r="B837" s="72" t="s">
        <v>1270</v>
      </c>
      <c r="C837" s="72" t="s">
        <v>355</v>
      </c>
      <c r="D837" s="72" t="s">
        <v>1068</v>
      </c>
      <c r="E837" s="72" t="s">
        <v>1268</v>
      </c>
      <c r="F837" s="74">
        <v>317</v>
      </c>
      <c r="G837" s="74">
        <v>1300</v>
      </c>
      <c r="H837" s="74">
        <v>33</v>
      </c>
      <c r="I837" s="74">
        <v>18.5</v>
      </c>
      <c r="J837" s="74">
        <v>7.5</v>
      </c>
      <c r="K837" s="74">
        <v>0.9</v>
      </c>
      <c r="L837" s="74">
        <v>0.9</v>
      </c>
      <c r="M837" s="74">
        <v>1.1000000000000001</v>
      </c>
      <c r="N837" s="74">
        <v>2.9</v>
      </c>
      <c r="O837" s="74">
        <v>2.9</v>
      </c>
      <c r="P837" s="74">
        <v>0</v>
      </c>
      <c r="Q837" s="74">
        <v>0</v>
      </c>
      <c r="R837" s="74">
        <v>0</v>
      </c>
      <c r="S837" s="74">
        <v>2</v>
      </c>
      <c r="T837" s="74">
        <v>0.1</v>
      </c>
      <c r="U837" s="74">
        <v>0</v>
      </c>
      <c r="V837" s="74">
        <v>61.6</v>
      </c>
      <c r="W837" s="74">
        <v>0</v>
      </c>
      <c r="X837" s="74">
        <v>97</v>
      </c>
      <c r="Y837" s="74">
        <v>360</v>
      </c>
      <c r="Z837" s="74">
        <v>186</v>
      </c>
      <c r="AA837" s="74">
        <v>0.3</v>
      </c>
      <c r="AB837" s="74">
        <v>1.1000000000000001</v>
      </c>
      <c r="AC837" s="74">
        <v>0.02</v>
      </c>
      <c r="AD837" s="74">
        <v>0.16</v>
      </c>
      <c r="AE837" s="74">
        <v>0.2</v>
      </c>
      <c r="AF837" s="74">
        <v>0.7</v>
      </c>
      <c r="AG837" s="74">
        <v>0.5</v>
      </c>
      <c r="AH837" s="74">
        <v>0.03</v>
      </c>
      <c r="AI837" s="74">
        <v>0.2</v>
      </c>
      <c r="AJ837" s="74">
        <v>1</v>
      </c>
      <c r="AK837" s="74">
        <v>7</v>
      </c>
      <c r="AL837" s="74">
        <v>0.5</v>
      </c>
      <c r="AM837" s="74">
        <v>37</v>
      </c>
      <c r="AN837" s="74">
        <v>110</v>
      </c>
      <c r="AO837" s="74">
        <v>32</v>
      </c>
      <c r="AP837" s="74">
        <v>62</v>
      </c>
      <c r="AQ837" s="74">
        <v>3</v>
      </c>
      <c r="AR837" s="74">
        <v>0.1</v>
      </c>
      <c r="AS837" s="74">
        <v>0.2</v>
      </c>
      <c r="AT837" s="72"/>
      <c r="AU837" s="72"/>
      <c r="AV837" s="72"/>
    </row>
    <row r="838" spans="1:48" ht="15.6">
      <c r="A838" s="71">
        <v>63</v>
      </c>
      <c r="B838" s="72" t="s">
        <v>1271</v>
      </c>
      <c r="C838" s="72" t="s">
        <v>355</v>
      </c>
      <c r="D838" s="72" t="s">
        <v>1068</v>
      </c>
      <c r="E838" s="72" t="s">
        <v>1268</v>
      </c>
      <c r="F838" s="74">
        <v>340</v>
      </c>
      <c r="G838" s="74">
        <v>1400</v>
      </c>
      <c r="H838" s="74">
        <v>36</v>
      </c>
      <c r="I838" s="74">
        <v>20.2</v>
      </c>
      <c r="J838" s="74">
        <v>8.1</v>
      </c>
      <c r="K838" s="74">
        <v>1</v>
      </c>
      <c r="L838" s="74">
        <v>0.9</v>
      </c>
      <c r="M838" s="74">
        <v>1.2</v>
      </c>
      <c r="N838" s="74">
        <v>1.9</v>
      </c>
      <c r="O838" s="74">
        <v>1.9</v>
      </c>
      <c r="P838" s="74">
        <v>0</v>
      </c>
      <c r="Q838" s="74">
        <v>0</v>
      </c>
      <c r="R838" s="74">
        <v>0</v>
      </c>
      <c r="S838" s="74">
        <v>2</v>
      </c>
      <c r="T838" s="74">
        <v>0.1</v>
      </c>
      <c r="U838" s="74">
        <v>0</v>
      </c>
      <c r="V838" s="74">
        <v>59.6</v>
      </c>
      <c r="W838" s="74">
        <v>0</v>
      </c>
      <c r="X838" s="74">
        <v>91</v>
      </c>
      <c r="Y838" s="74">
        <v>516</v>
      </c>
      <c r="Z838" s="74">
        <v>267</v>
      </c>
      <c r="AA838" s="74">
        <v>0.2</v>
      </c>
      <c r="AB838" s="74">
        <v>1.1000000000000001</v>
      </c>
      <c r="AC838" s="74">
        <v>0.02</v>
      </c>
      <c r="AD838" s="74">
        <v>0.26</v>
      </c>
      <c r="AE838" s="74">
        <v>0.2</v>
      </c>
      <c r="AF838" s="74">
        <v>0.7</v>
      </c>
      <c r="AG838" s="74">
        <v>0.5</v>
      </c>
      <c r="AH838" s="74">
        <v>0.04</v>
      </c>
      <c r="AI838" s="74">
        <v>0.2</v>
      </c>
      <c r="AJ838" s="74">
        <v>1</v>
      </c>
      <c r="AK838" s="74">
        <v>7</v>
      </c>
      <c r="AL838" s="74">
        <v>0.5</v>
      </c>
      <c r="AM838" s="74">
        <v>28</v>
      </c>
      <c r="AN838" s="74">
        <v>100</v>
      </c>
      <c r="AO838" s="74">
        <v>64</v>
      </c>
      <c r="AP838" s="74">
        <v>59</v>
      </c>
      <c r="AQ838" s="74">
        <v>6</v>
      </c>
      <c r="AR838" s="74">
        <v>0.2</v>
      </c>
      <c r="AS838" s="74">
        <v>0.2</v>
      </c>
      <c r="AT838" s="72"/>
      <c r="AU838" s="72"/>
      <c r="AV838" s="72"/>
    </row>
    <row r="839" spans="1:48" ht="15.6">
      <c r="A839" s="71">
        <v>64</v>
      </c>
      <c r="B839" s="72" t="s">
        <v>1272</v>
      </c>
      <c r="C839" s="72" t="s">
        <v>355</v>
      </c>
      <c r="D839" s="72" t="s">
        <v>1068</v>
      </c>
      <c r="E839" s="72" t="s">
        <v>1268</v>
      </c>
      <c r="F839" s="74">
        <v>153</v>
      </c>
      <c r="G839" s="74">
        <v>630</v>
      </c>
      <c r="H839" s="74">
        <v>15</v>
      </c>
      <c r="I839" s="74">
        <v>8.4</v>
      </c>
      <c r="J839" s="74">
        <v>3.4</v>
      </c>
      <c r="K839" s="74">
        <v>0.4</v>
      </c>
      <c r="L839" s="74">
        <v>0.4</v>
      </c>
      <c r="M839" s="74">
        <v>0.5</v>
      </c>
      <c r="N839" s="74">
        <v>2.4</v>
      </c>
      <c r="O839" s="74">
        <v>2.4</v>
      </c>
      <c r="P839" s="74">
        <v>0</v>
      </c>
      <c r="Q839" s="74">
        <v>0</v>
      </c>
      <c r="R839" s="74">
        <v>0</v>
      </c>
      <c r="S839" s="74">
        <v>2</v>
      </c>
      <c r="T839" s="74">
        <v>0.1</v>
      </c>
      <c r="U839" s="74">
        <v>0</v>
      </c>
      <c r="V839" s="74">
        <v>79.900000000000006</v>
      </c>
      <c r="W839" s="74">
        <v>0</v>
      </c>
      <c r="X839" s="74">
        <v>40</v>
      </c>
      <c r="Y839" s="74">
        <v>224</v>
      </c>
      <c r="Z839" s="74">
        <v>96</v>
      </c>
      <c r="AA839" s="74">
        <v>0.2</v>
      </c>
      <c r="AB839" s="74">
        <v>0.4</v>
      </c>
      <c r="AC839" s="74">
        <v>0.02</v>
      </c>
      <c r="AD839" s="74">
        <v>0.14000000000000001</v>
      </c>
      <c r="AE839" s="74">
        <v>0.3</v>
      </c>
      <c r="AF839" s="74">
        <v>0.8</v>
      </c>
      <c r="AG839" s="74">
        <v>0.5</v>
      </c>
      <c r="AH839" s="74">
        <v>0.05</v>
      </c>
      <c r="AI839" s="74">
        <v>0.3</v>
      </c>
      <c r="AJ839" s="74">
        <v>1</v>
      </c>
      <c r="AK839" s="74">
        <v>7</v>
      </c>
      <c r="AL839" s="74">
        <v>0.7</v>
      </c>
      <c r="AM839" s="74">
        <v>41</v>
      </c>
      <c r="AN839" s="74">
        <v>100</v>
      </c>
      <c r="AO839" s="74">
        <v>68</v>
      </c>
      <c r="AP839" s="74">
        <v>52</v>
      </c>
      <c r="AQ839" s="74">
        <v>7</v>
      </c>
      <c r="AR839" s="74">
        <v>0.1</v>
      </c>
      <c r="AS839" s="74">
        <v>0.2</v>
      </c>
      <c r="AT839" s="72"/>
      <c r="AU839" s="72"/>
      <c r="AV839" s="72"/>
    </row>
    <row r="840" spans="1:48" ht="15.6">
      <c r="A840" s="71">
        <v>67</v>
      </c>
      <c r="B840" s="72" t="s">
        <v>1273</v>
      </c>
      <c r="C840" s="72" t="s">
        <v>355</v>
      </c>
      <c r="D840" s="72" t="s">
        <v>1068</v>
      </c>
      <c r="E840" s="72" t="s">
        <v>1268</v>
      </c>
      <c r="F840" s="74">
        <v>335</v>
      </c>
      <c r="G840" s="74">
        <v>1380</v>
      </c>
      <c r="H840" s="74">
        <v>35</v>
      </c>
      <c r="I840" s="74">
        <v>20</v>
      </c>
      <c r="J840" s="74">
        <v>7.9</v>
      </c>
      <c r="K840" s="74">
        <v>1</v>
      </c>
      <c r="L840" s="74">
        <v>0.9</v>
      </c>
      <c r="M840" s="74">
        <v>1.2</v>
      </c>
      <c r="N840" s="74">
        <v>3.1</v>
      </c>
      <c r="O840" s="74">
        <v>3.1</v>
      </c>
      <c r="P840" s="74">
        <v>0</v>
      </c>
      <c r="Q840" s="74">
        <v>0</v>
      </c>
      <c r="R840" s="74">
        <v>0</v>
      </c>
      <c r="S840" s="74">
        <v>1.8</v>
      </c>
      <c r="T840" s="74">
        <v>0.1</v>
      </c>
      <c r="U840" s="74">
        <v>0</v>
      </c>
      <c r="V840" s="74">
        <v>59.7</v>
      </c>
      <c r="W840" s="74">
        <v>0</v>
      </c>
      <c r="X840" s="74">
        <v>74</v>
      </c>
      <c r="Y840" s="74">
        <v>479</v>
      </c>
      <c r="Z840" s="74">
        <v>247</v>
      </c>
      <c r="AA840" s="74">
        <v>0.2</v>
      </c>
      <c r="AB840" s="74">
        <v>1.9</v>
      </c>
      <c r="AC840" s="74">
        <v>0.02</v>
      </c>
      <c r="AD840" s="74">
        <v>0.17</v>
      </c>
      <c r="AE840" s="74">
        <v>0.3</v>
      </c>
      <c r="AF840" s="74">
        <v>0.7</v>
      </c>
      <c r="AG840" s="74">
        <v>0.4</v>
      </c>
      <c r="AH840" s="74">
        <v>0.02</v>
      </c>
      <c r="AI840" s="74">
        <v>0.17</v>
      </c>
      <c r="AJ840" s="74">
        <v>0</v>
      </c>
      <c r="AK840" s="74">
        <v>3</v>
      </c>
      <c r="AL840" s="74">
        <v>0.4</v>
      </c>
      <c r="AM840" s="74">
        <v>28</v>
      </c>
      <c r="AN840" s="74">
        <v>98</v>
      </c>
      <c r="AO840" s="74">
        <v>61</v>
      </c>
      <c r="AP840" s="74">
        <v>52</v>
      </c>
      <c r="AQ840" s="74">
        <v>5</v>
      </c>
      <c r="AR840" s="74">
        <v>0.2</v>
      </c>
      <c r="AS840" s="74">
        <v>0.2</v>
      </c>
      <c r="AT840" s="72"/>
      <c r="AU840" s="72"/>
      <c r="AV840" s="72"/>
    </row>
    <row r="841" spans="1:48" ht="15.6">
      <c r="A841" s="71">
        <v>754</v>
      </c>
      <c r="B841" s="72" t="s">
        <v>1274</v>
      </c>
      <c r="C841" s="72" t="s">
        <v>1071</v>
      </c>
      <c r="D841" s="72" t="s">
        <v>1275</v>
      </c>
      <c r="E841" s="72" t="s">
        <v>1276</v>
      </c>
      <c r="F841" s="74">
        <v>46</v>
      </c>
      <c r="G841" s="74">
        <v>197</v>
      </c>
      <c r="H841" s="74">
        <v>0.1</v>
      </c>
      <c r="I841" s="74">
        <v>0</v>
      </c>
      <c r="J841" s="74">
        <v>0</v>
      </c>
      <c r="K841" s="74">
        <v>0.1</v>
      </c>
      <c r="L841" s="74">
        <v>0.1</v>
      </c>
      <c r="M841" s="74">
        <v>0</v>
      </c>
      <c r="N841" s="74">
        <v>10.8</v>
      </c>
      <c r="O841" s="74">
        <v>10.8</v>
      </c>
      <c r="P841" s="74">
        <v>0</v>
      </c>
      <c r="Q841" s="74">
        <v>0</v>
      </c>
      <c r="R841" s="74">
        <v>0.2</v>
      </c>
      <c r="S841" s="74">
        <v>0.1</v>
      </c>
      <c r="T841" s="74">
        <v>0</v>
      </c>
      <c r="U841" s="74">
        <v>0</v>
      </c>
      <c r="V841" s="74">
        <v>88.1</v>
      </c>
      <c r="W841" s="74">
        <v>0.5</v>
      </c>
      <c r="X841" s="74">
        <v>0</v>
      </c>
      <c r="Y841" s="74">
        <v>23</v>
      </c>
      <c r="Z841" s="74">
        <v>136</v>
      </c>
      <c r="AA841" s="74">
        <v>0</v>
      </c>
      <c r="AB841" s="74">
        <v>0.1</v>
      </c>
      <c r="AC841" s="74">
        <v>0.02</v>
      </c>
      <c r="AD841" s="74">
        <v>0.02</v>
      </c>
      <c r="AE841" s="74">
        <v>0.2</v>
      </c>
      <c r="AF841" s="74">
        <v>0.2</v>
      </c>
      <c r="AG841" s="74">
        <v>0</v>
      </c>
      <c r="AH841" s="74">
        <v>0.04</v>
      </c>
      <c r="AI841" s="74">
        <v>0</v>
      </c>
      <c r="AJ841" s="74">
        <v>46</v>
      </c>
      <c r="AK841" s="74">
        <v>4</v>
      </c>
      <c r="AL841" s="74">
        <v>0.2</v>
      </c>
      <c r="AM841" s="74">
        <v>4</v>
      </c>
      <c r="AN841" s="74">
        <v>82</v>
      </c>
      <c r="AO841" s="74">
        <v>5</v>
      </c>
      <c r="AP841" s="74">
        <v>6</v>
      </c>
      <c r="AQ841" s="74">
        <v>4</v>
      </c>
      <c r="AR841" s="74">
        <v>0.4</v>
      </c>
      <c r="AS841" s="74">
        <v>0.1</v>
      </c>
      <c r="AT841" s="72"/>
      <c r="AU841" s="72">
        <v>0.6</v>
      </c>
      <c r="AV841" s="72"/>
    </row>
    <row r="842" spans="1:48" ht="15.6">
      <c r="A842" s="71">
        <v>748</v>
      </c>
      <c r="B842" s="72" t="s">
        <v>1277</v>
      </c>
      <c r="C842" s="72" t="s">
        <v>1071</v>
      </c>
      <c r="D842" s="72" t="s">
        <v>1275</v>
      </c>
      <c r="E842" s="72" t="s">
        <v>1276</v>
      </c>
      <c r="F842" s="74">
        <v>56</v>
      </c>
      <c r="G842" s="74">
        <v>237</v>
      </c>
      <c r="H842" s="74">
        <v>0.1</v>
      </c>
      <c r="I842" s="74">
        <v>0</v>
      </c>
      <c r="J842" s="74">
        <v>0</v>
      </c>
      <c r="K842" s="74">
        <v>0.1</v>
      </c>
      <c r="L842" s="74">
        <v>0.1</v>
      </c>
      <c r="M842" s="74">
        <v>0</v>
      </c>
      <c r="N842" s="74">
        <v>12.9</v>
      </c>
      <c r="O842" s="74">
        <v>12.9</v>
      </c>
      <c r="P842" s="74">
        <v>0</v>
      </c>
      <c r="Q842" s="74">
        <v>0</v>
      </c>
      <c r="R842" s="74">
        <v>0.4</v>
      </c>
      <c r="S842" s="74">
        <v>0.2</v>
      </c>
      <c r="T842" s="74">
        <v>0</v>
      </c>
      <c r="U842" s="74">
        <v>0</v>
      </c>
      <c r="V842" s="74">
        <v>85.8</v>
      </c>
      <c r="W842" s="74">
        <v>0.6</v>
      </c>
      <c r="X842" s="74">
        <v>0</v>
      </c>
      <c r="Y842" s="74">
        <v>100</v>
      </c>
      <c r="Z842" s="74">
        <v>600</v>
      </c>
      <c r="AA842" s="74">
        <v>0</v>
      </c>
      <c r="AB842" s="74">
        <v>0.2</v>
      </c>
      <c r="AC842" s="74">
        <v>0.01</v>
      </c>
      <c r="AD842" s="74">
        <v>0.02</v>
      </c>
      <c r="AE842" s="74">
        <v>0.2</v>
      </c>
      <c r="AF842" s="74">
        <v>0.2</v>
      </c>
      <c r="AG842" s="74">
        <v>0</v>
      </c>
      <c r="AH842" s="74">
        <v>0.03</v>
      </c>
      <c r="AI842" s="74">
        <v>0</v>
      </c>
      <c r="AJ842" s="74">
        <v>40</v>
      </c>
      <c r="AK842" s="74">
        <v>2</v>
      </c>
      <c r="AL842" s="74">
        <v>0.14000000000000001</v>
      </c>
      <c r="AM842" s="74">
        <v>3</v>
      </c>
      <c r="AN842" s="74">
        <v>58</v>
      </c>
      <c r="AO842" s="74">
        <v>6</v>
      </c>
      <c r="AP842" s="74">
        <v>4</v>
      </c>
      <c r="AQ842" s="74">
        <v>3</v>
      </c>
      <c r="AR842" s="74">
        <v>0.4</v>
      </c>
      <c r="AS842" s="74">
        <v>0.1</v>
      </c>
      <c r="AT842" s="72"/>
      <c r="AU842" s="72"/>
      <c r="AV842" s="72"/>
    </row>
    <row r="843" spans="1:48" ht="15.6">
      <c r="A843" s="71">
        <v>749</v>
      </c>
      <c r="B843" s="72" t="s">
        <v>1278</v>
      </c>
      <c r="C843" s="72" t="s">
        <v>1071</v>
      </c>
      <c r="D843" s="72" t="s">
        <v>1275</v>
      </c>
      <c r="E843" s="72" t="s">
        <v>1276</v>
      </c>
      <c r="F843" s="74">
        <v>46</v>
      </c>
      <c r="G843" s="74">
        <v>195</v>
      </c>
      <c r="H843" s="74">
        <v>0.1</v>
      </c>
      <c r="I843" s="74">
        <v>0</v>
      </c>
      <c r="J843" s="74">
        <v>0</v>
      </c>
      <c r="K843" s="74">
        <v>0.1</v>
      </c>
      <c r="L843" s="74">
        <v>0.1</v>
      </c>
      <c r="M843" s="74">
        <v>0</v>
      </c>
      <c r="N843" s="74">
        <v>10.5</v>
      </c>
      <c r="O843" s="74">
        <v>10.5</v>
      </c>
      <c r="P843" s="74">
        <v>0</v>
      </c>
      <c r="Q843" s="74">
        <v>0</v>
      </c>
      <c r="R843" s="74">
        <v>0.2</v>
      </c>
      <c r="S843" s="74">
        <v>0.2</v>
      </c>
      <c r="T843" s="74">
        <v>0</v>
      </c>
      <c r="U843" s="74">
        <v>0</v>
      </c>
      <c r="V843" s="74">
        <v>88.2</v>
      </c>
      <c r="W843" s="74">
        <v>0.6</v>
      </c>
      <c r="X843" s="74">
        <v>0</v>
      </c>
      <c r="Y843" s="74">
        <v>2</v>
      </c>
      <c r="Z843" s="74">
        <v>10</v>
      </c>
      <c r="AA843" s="74">
        <v>0</v>
      </c>
      <c r="AB843" s="74">
        <v>0.03</v>
      </c>
      <c r="AC843" s="74">
        <v>0.05</v>
      </c>
      <c r="AD843" s="74">
        <v>0.02</v>
      </c>
      <c r="AE843" s="74">
        <v>0.2</v>
      </c>
      <c r="AF843" s="74">
        <v>0.2</v>
      </c>
      <c r="AG843" s="74">
        <v>0</v>
      </c>
      <c r="AH843" s="74">
        <v>0.1</v>
      </c>
      <c r="AI843" s="74">
        <v>0</v>
      </c>
      <c r="AJ843" s="74">
        <v>43</v>
      </c>
      <c r="AK843" s="74">
        <v>10</v>
      </c>
      <c r="AL843" s="74">
        <v>0.12</v>
      </c>
      <c r="AM843" s="74">
        <v>4</v>
      </c>
      <c r="AN843" s="74">
        <v>58</v>
      </c>
      <c r="AO843" s="74">
        <v>5</v>
      </c>
      <c r="AP843" s="74">
        <v>3</v>
      </c>
      <c r="AQ843" s="74">
        <v>4</v>
      </c>
      <c r="AR843" s="74">
        <v>0.6</v>
      </c>
      <c r="AS843" s="74">
        <v>0.1</v>
      </c>
      <c r="AT843" s="72"/>
      <c r="AU843" s="72">
        <v>0.6</v>
      </c>
      <c r="AV843" s="72"/>
    </row>
    <row r="844" spans="1:48" ht="15.6">
      <c r="A844" s="71">
        <v>750</v>
      </c>
      <c r="B844" s="72" t="s">
        <v>1279</v>
      </c>
      <c r="C844" s="72" t="s">
        <v>1071</v>
      </c>
      <c r="D844" s="72" t="s">
        <v>1275</v>
      </c>
      <c r="E844" s="72" t="s">
        <v>1276</v>
      </c>
      <c r="F844" s="74">
        <v>43</v>
      </c>
      <c r="G844" s="74">
        <v>183</v>
      </c>
      <c r="H844" s="74">
        <v>0.1</v>
      </c>
      <c r="I844" s="74">
        <v>0</v>
      </c>
      <c r="J844" s="74">
        <v>0</v>
      </c>
      <c r="K844" s="74">
        <v>0.1</v>
      </c>
      <c r="L844" s="74">
        <v>0.1</v>
      </c>
      <c r="M844" s="74">
        <v>0</v>
      </c>
      <c r="N844" s="74">
        <v>9.6</v>
      </c>
      <c r="O844" s="74">
        <v>9.6</v>
      </c>
      <c r="P844" s="74">
        <v>0</v>
      </c>
      <c r="Q844" s="74">
        <v>0</v>
      </c>
      <c r="R844" s="74">
        <v>0.4</v>
      </c>
      <c r="S844" s="74">
        <v>0.2</v>
      </c>
      <c r="T844" s="74">
        <v>0</v>
      </c>
      <c r="U844" s="74">
        <v>0</v>
      </c>
      <c r="V844" s="74">
        <v>88.8</v>
      </c>
      <c r="W844" s="74">
        <v>0.7</v>
      </c>
      <c r="X844" s="74">
        <v>0</v>
      </c>
      <c r="Y844" s="74">
        <v>7</v>
      </c>
      <c r="Z844" s="74">
        <v>42</v>
      </c>
      <c r="AA844" s="74">
        <v>0</v>
      </c>
      <c r="AB844" s="74">
        <v>0.1</v>
      </c>
      <c r="AC844" s="74">
        <v>0.04</v>
      </c>
      <c r="AD844" s="74">
        <v>0.01</v>
      </c>
      <c r="AE844" s="74">
        <v>0.14000000000000001</v>
      </c>
      <c r="AF844" s="74">
        <v>0.14000000000000001</v>
      </c>
      <c r="AG844" s="74">
        <v>0</v>
      </c>
      <c r="AH844" s="74">
        <v>0.02</v>
      </c>
      <c r="AI844" s="74">
        <v>0</v>
      </c>
      <c r="AJ844" s="74">
        <v>40</v>
      </c>
      <c r="AK844" s="74">
        <v>12</v>
      </c>
      <c r="AL844" s="74">
        <v>0.19</v>
      </c>
      <c r="AM844" s="74">
        <v>7</v>
      </c>
      <c r="AN844" s="74">
        <v>62</v>
      </c>
      <c r="AO844" s="74">
        <v>6</v>
      </c>
      <c r="AP844" s="74">
        <v>4</v>
      </c>
      <c r="AQ844" s="74">
        <v>4</v>
      </c>
      <c r="AR844" s="74">
        <v>0.2</v>
      </c>
      <c r="AS844" s="74">
        <v>0.1</v>
      </c>
      <c r="AT844" s="72"/>
      <c r="AU844" s="72">
        <v>0.6</v>
      </c>
      <c r="AV844" s="72"/>
    </row>
    <row r="845" spans="1:48" ht="15.6">
      <c r="A845" s="71">
        <v>751</v>
      </c>
      <c r="B845" s="72" t="s">
        <v>1280</v>
      </c>
      <c r="C845" s="72" t="s">
        <v>1071</v>
      </c>
      <c r="D845" s="72" t="s">
        <v>1275</v>
      </c>
      <c r="E845" s="72" t="s">
        <v>1276</v>
      </c>
      <c r="F845" s="74">
        <v>48</v>
      </c>
      <c r="G845" s="74">
        <v>205</v>
      </c>
      <c r="H845" s="74">
        <v>0.1</v>
      </c>
      <c r="I845" s="74">
        <v>0</v>
      </c>
      <c r="J845" s="74">
        <v>0</v>
      </c>
      <c r="K845" s="74">
        <v>0.1</v>
      </c>
      <c r="L845" s="74">
        <v>0.1</v>
      </c>
      <c r="M845" s="74">
        <v>0</v>
      </c>
      <c r="N845" s="74">
        <v>11.3</v>
      </c>
      <c r="O845" s="74">
        <v>11.3</v>
      </c>
      <c r="P845" s="74">
        <v>0</v>
      </c>
      <c r="Q845" s="74">
        <v>0</v>
      </c>
      <c r="R845" s="74">
        <v>0.5</v>
      </c>
      <c r="S845" s="74">
        <v>0.1</v>
      </c>
      <c r="T845" s="74">
        <v>0</v>
      </c>
      <c r="U845" s="74">
        <v>0</v>
      </c>
      <c r="V845" s="74">
        <v>87.5</v>
      </c>
      <c r="W845" s="74">
        <v>0.3</v>
      </c>
      <c r="X845" s="74">
        <v>0</v>
      </c>
      <c r="Y845" s="74">
        <v>0</v>
      </c>
      <c r="Z845" s="74">
        <v>0</v>
      </c>
      <c r="AA845" s="74">
        <v>0</v>
      </c>
      <c r="AB845" s="74">
        <v>0</v>
      </c>
      <c r="AC845" s="74">
        <v>0.02</v>
      </c>
      <c r="AD845" s="74">
        <v>0.02</v>
      </c>
      <c r="AE845" s="74">
        <v>0.15</v>
      </c>
      <c r="AF845" s="74">
        <v>0.15</v>
      </c>
      <c r="AG845" s="74">
        <v>0</v>
      </c>
      <c r="AH845" s="74">
        <v>0.05</v>
      </c>
      <c r="AI845" s="74">
        <v>0</v>
      </c>
      <c r="AJ845" s="74">
        <v>39</v>
      </c>
      <c r="AK845" s="74">
        <v>1</v>
      </c>
      <c r="AL845" s="74">
        <v>0.11</v>
      </c>
      <c r="AM845" s="74">
        <v>3</v>
      </c>
      <c r="AN845" s="74">
        <v>38</v>
      </c>
      <c r="AO845" s="74">
        <v>3</v>
      </c>
      <c r="AP845" s="74">
        <v>4</v>
      </c>
      <c r="AQ845" s="74">
        <v>3</v>
      </c>
      <c r="AR845" s="74">
        <v>0.2</v>
      </c>
      <c r="AS845" s="74">
        <v>0</v>
      </c>
      <c r="AT845" s="72"/>
      <c r="AU845" s="72"/>
      <c r="AV845" s="72"/>
    </row>
    <row r="846" spans="1:48" ht="15.6">
      <c r="A846" s="71">
        <v>757</v>
      </c>
      <c r="B846" s="72" t="s">
        <v>1281</v>
      </c>
      <c r="C846" s="72" t="s">
        <v>1071</v>
      </c>
      <c r="D846" s="72" t="s">
        <v>1275</v>
      </c>
      <c r="E846" s="72" t="s">
        <v>1276</v>
      </c>
      <c r="F846" s="74">
        <v>22</v>
      </c>
      <c r="G846" s="74">
        <v>95</v>
      </c>
      <c r="H846" s="74">
        <v>0.2</v>
      </c>
      <c r="I846" s="74">
        <v>0</v>
      </c>
      <c r="J846" s="74">
        <v>0.1</v>
      </c>
      <c r="K846" s="74">
        <v>0.1</v>
      </c>
      <c r="L846" s="74">
        <v>0.1</v>
      </c>
      <c r="M846" s="74">
        <v>0</v>
      </c>
      <c r="N846" s="74">
        <v>4.5999999999999996</v>
      </c>
      <c r="O846" s="74">
        <v>4.5999999999999996</v>
      </c>
      <c r="P846" s="74">
        <v>0</v>
      </c>
      <c r="Q846" s="74">
        <v>0</v>
      </c>
      <c r="R846" s="74">
        <v>0.1</v>
      </c>
      <c r="S846" s="74">
        <v>0.1</v>
      </c>
      <c r="T846" s="74">
        <v>0</v>
      </c>
      <c r="U846" s="74">
        <v>0</v>
      </c>
      <c r="V846" s="74">
        <v>94.4</v>
      </c>
      <c r="W846" s="74">
        <v>0.5</v>
      </c>
      <c r="X846" s="74">
        <v>0</v>
      </c>
      <c r="Y846" s="74">
        <v>0</v>
      </c>
      <c r="Z846" s="74">
        <v>0</v>
      </c>
      <c r="AA846" s="74">
        <v>0</v>
      </c>
      <c r="AB846" s="74">
        <v>0</v>
      </c>
      <c r="AC846" s="74">
        <v>0.02</v>
      </c>
      <c r="AD846" s="74">
        <v>0.02</v>
      </c>
      <c r="AE846" s="74">
        <v>0.15</v>
      </c>
      <c r="AF846" s="74">
        <v>0.15</v>
      </c>
      <c r="AG846" s="74">
        <v>0</v>
      </c>
      <c r="AH846" s="74">
        <v>0.05</v>
      </c>
      <c r="AI846" s="74">
        <v>0</v>
      </c>
      <c r="AJ846" s="74">
        <v>30</v>
      </c>
      <c r="AK846" s="74">
        <v>1</v>
      </c>
      <c r="AL846" s="74">
        <v>0.1</v>
      </c>
      <c r="AM846" s="74">
        <v>8</v>
      </c>
      <c r="AN846" s="74">
        <v>38</v>
      </c>
      <c r="AO846" s="74">
        <v>2</v>
      </c>
      <c r="AP846" s="74">
        <v>3</v>
      </c>
      <c r="AQ846" s="74">
        <v>2</v>
      </c>
      <c r="AR846" s="74">
        <v>0.1</v>
      </c>
      <c r="AS846" s="74">
        <v>0.1</v>
      </c>
      <c r="AT846" s="72"/>
      <c r="AU846" s="72"/>
      <c r="AV846" s="72"/>
    </row>
    <row r="847" spans="1:48" ht="15.6">
      <c r="A847" s="71">
        <v>752</v>
      </c>
      <c r="B847" s="72" t="s">
        <v>1282</v>
      </c>
      <c r="C847" s="72" t="s">
        <v>1071</v>
      </c>
      <c r="D847" s="72" t="s">
        <v>1275</v>
      </c>
      <c r="E847" s="72" t="s">
        <v>1276</v>
      </c>
      <c r="F847" s="74">
        <v>48</v>
      </c>
      <c r="G847" s="74">
        <v>204</v>
      </c>
      <c r="H847" s="74">
        <v>0.1</v>
      </c>
      <c r="I847" s="74">
        <v>0</v>
      </c>
      <c r="J847" s="74">
        <v>0</v>
      </c>
      <c r="K847" s="74">
        <v>0.1</v>
      </c>
      <c r="L847" s="74">
        <v>0.1</v>
      </c>
      <c r="M847" s="74">
        <v>0</v>
      </c>
      <c r="N847" s="74">
        <v>11</v>
      </c>
      <c r="O847" s="74">
        <v>11</v>
      </c>
      <c r="P847" s="74">
        <v>0</v>
      </c>
      <c r="Q847" s="74">
        <v>0</v>
      </c>
      <c r="R847" s="74">
        <v>0.6</v>
      </c>
      <c r="S847" s="74">
        <v>0.2</v>
      </c>
      <c r="T847" s="74">
        <v>0</v>
      </c>
      <c r="U847" s="74">
        <v>0</v>
      </c>
      <c r="V847" s="74">
        <v>87.5</v>
      </c>
      <c r="W847" s="74">
        <v>0.4</v>
      </c>
      <c r="X847" s="74">
        <v>0</v>
      </c>
      <c r="Y847" s="74">
        <v>1</v>
      </c>
      <c r="Z847" s="74">
        <v>5</v>
      </c>
      <c r="AA847" s="74">
        <v>0</v>
      </c>
      <c r="AB847" s="74">
        <v>0</v>
      </c>
      <c r="AC847" s="74">
        <v>0.01</v>
      </c>
      <c r="AD847" s="74">
        <v>0.02</v>
      </c>
      <c r="AE847" s="74">
        <v>0.1</v>
      </c>
      <c r="AF847" s="74">
        <v>0.1</v>
      </c>
      <c r="AG847" s="74">
        <v>0</v>
      </c>
      <c r="AH847" s="74">
        <v>0.01</v>
      </c>
      <c r="AI847" s="74">
        <v>0</v>
      </c>
      <c r="AJ847" s="74">
        <v>37</v>
      </c>
      <c r="AK847" s="74">
        <v>1</v>
      </c>
      <c r="AL847" s="74">
        <v>0.12</v>
      </c>
      <c r="AM847" s="74">
        <v>5</v>
      </c>
      <c r="AN847" s="74">
        <v>63</v>
      </c>
      <c r="AO847" s="74">
        <v>4</v>
      </c>
      <c r="AP847" s="74">
        <v>4</v>
      </c>
      <c r="AQ847" s="74">
        <v>2</v>
      </c>
      <c r="AR847" s="74">
        <v>0.1</v>
      </c>
      <c r="AS847" s="74">
        <v>0.1</v>
      </c>
      <c r="AT847" s="72"/>
      <c r="AU847" s="72">
        <v>0.6</v>
      </c>
      <c r="AV847" s="72"/>
    </row>
    <row r="848" spans="1:48" ht="15.6">
      <c r="A848" s="71">
        <v>753</v>
      </c>
      <c r="B848" s="72" t="s">
        <v>1283</v>
      </c>
      <c r="C848" s="72" t="s">
        <v>1071</v>
      </c>
      <c r="D848" s="72" t="s">
        <v>1275</v>
      </c>
      <c r="E848" s="72" t="s">
        <v>1276</v>
      </c>
      <c r="F848" s="74">
        <v>51</v>
      </c>
      <c r="G848" s="74">
        <v>215</v>
      </c>
      <c r="H848" s="74">
        <v>0.1</v>
      </c>
      <c r="I848" s="74">
        <v>0</v>
      </c>
      <c r="J848" s="74">
        <v>0</v>
      </c>
      <c r="K848" s="74">
        <v>0.1</v>
      </c>
      <c r="L848" s="74">
        <v>0.1</v>
      </c>
      <c r="M848" s="74">
        <v>0</v>
      </c>
      <c r="N848" s="74">
        <v>11.7</v>
      </c>
      <c r="O848" s="74">
        <v>11.7</v>
      </c>
      <c r="P848" s="74">
        <v>0</v>
      </c>
      <c r="Q848" s="74">
        <v>0</v>
      </c>
      <c r="R848" s="74">
        <v>0.5</v>
      </c>
      <c r="S848" s="74">
        <v>0.2</v>
      </c>
      <c r="T848" s="74">
        <v>0</v>
      </c>
      <c r="U848" s="74">
        <v>0</v>
      </c>
      <c r="V848" s="74">
        <v>88.9</v>
      </c>
      <c r="W848" s="74">
        <v>0.4</v>
      </c>
      <c r="X848" s="74">
        <v>0</v>
      </c>
      <c r="Y848" s="74">
        <v>26</v>
      </c>
      <c r="Z848" s="74">
        <v>156</v>
      </c>
      <c r="AA848" s="74">
        <v>0</v>
      </c>
      <c r="AB848" s="74">
        <v>0.4</v>
      </c>
      <c r="AC848" s="74">
        <v>0.01</v>
      </c>
      <c r="AD848" s="74">
        <v>0.01</v>
      </c>
      <c r="AE848" s="74">
        <v>0.3</v>
      </c>
      <c r="AF848" s="74">
        <v>0.3</v>
      </c>
      <c r="AG848" s="74">
        <v>0</v>
      </c>
      <c r="AH848" s="74">
        <v>0.01</v>
      </c>
      <c r="AI848" s="74">
        <v>0</v>
      </c>
      <c r="AJ848" s="74">
        <v>32</v>
      </c>
      <c r="AK848" s="74">
        <v>1</v>
      </c>
      <c r="AL848" s="74">
        <v>0.19</v>
      </c>
      <c r="AM848" s="74">
        <v>3</v>
      </c>
      <c r="AN848" s="74">
        <v>88</v>
      </c>
      <c r="AO848" s="74">
        <v>3</v>
      </c>
      <c r="AP848" s="74">
        <v>6</v>
      </c>
      <c r="AQ848" s="74">
        <v>4</v>
      </c>
      <c r="AR848" s="74">
        <v>0.4</v>
      </c>
      <c r="AS848" s="74">
        <v>0.1</v>
      </c>
      <c r="AT848" s="72"/>
      <c r="AU848" s="72">
        <v>0.6</v>
      </c>
      <c r="AV848" s="72"/>
    </row>
    <row r="849" spans="1:48" ht="15.6">
      <c r="A849" s="71">
        <v>762</v>
      </c>
      <c r="B849" s="72" t="s">
        <v>1284</v>
      </c>
      <c r="C849" s="72" t="s">
        <v>1071</v>
      </c>
      <c r="D849" s="72" t="s">
        <v>1275</v>
      </c>
      <c r="E849" s="72" t="s">
        <v>1276</v>
      </c>
      <c r="F849" s="74">
        <v>18</v>
      </c>
      <c r="G849" s="74">
        <v>75</v>
      </c>
      <c r="H849" s="74">
        <v>0.1</v>
      </c>
      <c r="I849" s="74">
        <v>0</v>
      </c>
      <c r="J849" s="74">
        <v>0</v>
      </c>
      <c r="K849" s="74">
        <v>0.1</v>
      </c>
      <c r="L849" s="74">
        <v>0.1</v>
      </c>
      <c r="M849" s="74">
        <v>0</v>
      </c>
      <c r="N849" s="74">
        <v>3.5</v>
      </c>
      <c r="O849" s="74">
        <v>3.5</v>
      </c>
      <c r="P849" s="74">
        <v>0</v>
      </c>
      <c r="Q849" s="74">
        <v>0</v>
      </c>
      <c r="R849" s="74">
        <v>0</v>
      </c>
      <c r="S849" s="74">
        <v>0.1</v>
      </c>
      <c r="T849" s="74">
        <v>0</v>
      </c>
      <c r="U849" s="74">
        <v>0</v>
      </c>
      <c r="V849" s="74">
        <v>95.2</v>
      </c>
      <c r="W849" s="74">
        <v>0.8</v>
      </c>
      <c r="X849" s="74">
        <v>0</v>
      </c>
      <c r="Y849" s="74">
        <v>26</v>
      </c>
      <c r="Z849" s="74">
        <v>156</v>
      </c>
      <c r="AA849" s="74">
        <v>0</v>
      </c>
      <c r="AB849" s="74">
        <v>0.4</v>
      </c>
      <c r="AC849" s="74">
        <v>0.01</v>
      </c>
      <c r="AD849" s="74">
        <v>0.01</v>
      </c>
      <c r="AE849" s="74">
        <v>0.15</v>
      </c>
      <c r="AF849" s="74">
        <v>0.15</v>
      </c>
      <c r="AG849" s="74">
        <v>0</v>
      </c>
      <c r="AH849" s="74">
        <v>0</v>
      </c>
      <c r="AI849" s="74">
        <v>0</v>
      </c>
      <c r="AJ849" s="74">
        <v>41</v>
      </c>
      <c r="AK849" s="74">
        <v>0.5</v>
      </c>
      <c r="AL849" s="74">
        <v>0.22</v>
      </c>
      <c r="AM849" s="74">
        <v>3</v>
      </c>
      <c r="AN849" s="74">
        <v>71</v>
      </c>
      <c r="AO849" s="74">
        <v>2</v>
      </c>
      <c r="AP849" s="74">
        <v>5</v>
      </c>
      <c r="AQ849" s="74">
        <v>4</v>
      </c>
      <c r="AR849" s="74">
        <v>0.2</v>
      </c>
      <c r="AS849" s="74">
        <v>0.1</v>
      </c>
      <c r="AT849" s="72"/>
      <c r="AU849" s="72"/>
      <c r="AV849" s="72"/>
    </row>
    <row r="850" spans="1:48" ht="15.6">
      <c r="A850" s="71">
        <v>688</v>
      </c>
      <c r="B850" s="72" t="s">
        <v>1285</v>
      </c>
      <c r="C850" s="72" t="s">
        <v>207</v>
      </c>
      <c r="D850" s="72" t="s">
        <v>208</v>
      </c>
      <c r="E850" s="72" t="s">
        <v>296</v>
      </c>
      <c r="F850" s="74">
        <v>49</v>
      </c>
      <c r="G850" s="74">
        <v>206</v>
      </c>
      <c r="H850" s="74">
        <v>0.1</v>
      </c>
      <c r="I850" s="74">
        <v>0</v>
      </c>
      <c r="J850" s="74">
        <v>0.1</v>
      </c>
      <c r="K850" s="74">
        <v>0</v>
      </c>
      <c r="L850" s="74">
        <v>0</v>
      </c>
      <c r="M850" s="74">
        <v>0</v>
      </c>
      <c r="N850" s="74">
        <v>8.6999999999999993</v>
      </c>
      <c r="O850" s="74">
        <v>8.6999999999999993</v>
      </c>
      <c r="P850" s="74">
        <v>0</v>
      </c>
      <c r="Q850" s="74">
        <v>0</v>
      </c>
      <c r="R850" s="74">
        <v>2.2000000000000002</v>
      </c>
      <c r="S850" s="74">
        <v>1.4</v>
      </c>
      <c r="T850" s="74">
        <v>0</v>
      </c>
      <c r="U850" s="74">
        <v>0</v>
      </c>
      <c r="V850" s="74">
        <v>88.9</v>
      </c>
      <c r="W850" s="74">
        <v>1</v>
      </c>
      <c r="X850" s="74">
        <v>0</v>
      </c>
      <c r="Y850" s="74">
        <v>10</v>
      </c>
      <c r="Z850" s="74">
        <v>45</v>
      </c>
      <c r="AA850" s="74">
        <v>0</v>
      </c>
      <c r="AB850" s="74">
        <v>1.8</v>
      </c>
      <c r="AC850" s="74">
        <v>0.02</v>
      </c>
      <c r="AD850" s="74">
        <v>0.04</v>
      </c>
      <c r="AE850" s="74">
        <v>0.6</v>
      </c>
      <c r="AF850" s="74">
        <v>0.9</v>
      </c>
      <c r="AG850" s="74">
        <v>0.3</v>
      </c>
      <c r="AH850" s="74">
        <v>0.03</v>
      </c>
      <c r="AI850" s="74">
        <v>0</v>
      </c>
      <c r="AJ850" s="74">
        <v>37</v>
      </c>
      <c r="AK850" s="74">
        <v>3</v>
      </c>
      <c r="AL850" s="74">
        <v>0.5</v>
      </c>
      <c r="AM850" s="74">
        <v>1</v>
      </c>
      <c r="AN850" s="74">
        <v>170</v>
      </c>
      <c r="AO850" s="74">
        <v>7</v>
      </c>
      <c r="AP850" s="74">
        <v>22</v>
      </c>
      <c r="AQ850" s="74">
        <v>10</v>
      </c>
      <c r="AR850" s="74">
        <v>0.4</v>
      </c>
      <c r="AS850" s="74">
        <v>0.1</v>
      </c>
      <c r="AT850" s="72"/>
      <c r="AU850" s="72"/>
      <c r="AV850" s="72"/>
    </row>
    <row r="851" spans="1:48" ht="15.6">
      <c r="A851" s="71">
        <v>678</v>
      </c>
      <c r="B851" s="72" t="s">
        <v>1286</v>
      </c>
      <c r="C851" s="72" t="s">
        <v>207</v>
      </c>
      <c r="D851" s="72" t="s">
        <v>208</v>
      </c>
      <c r="E851" s="72" t="s">
        <v>1157</v>
      </c>
      <c r="F851" s="74">
        <v>51</v>
      </c>
      <c r="G851" s="74">
        <v>216</v>
      </c>
      <c r="H851" s="74">
        <v>0.4</v>
      </c>
      <c r="I851" s="74">
        <v>0.1</v>
      </c>
      <c r="J851" s="74">
        <v>0</v>
      </c>
      <c r="K851" s="74">
        <v>0.2</v>
      </c>
      <c r="L851" s="74">
        <v>0.2</v>
      </c>
      <c r="M851" s="74">
        <v>0</v>
      </c>
      <c r="N851" s="74">
        <v>10.199999999999999</v>
      </c>
      <c r="O851" s="74">
        <v>10.199999999999999</v>
      </c>
      <c r="P851" s="74">
        <v>0</v>
      </c>
      <c r="Q851" s="74">
        <v>0</v>
      </c>
      <c r="R851" s="74">
        <v>2.1</v>
      </c>
      <c r="S851" s="74">
        <v>0.4</v>
      </c>
      <c r="T851" s="74">
        <v>0</v>
      </c>
      <c r="U851" s="74">
        <v>0</v>
      </c>
      <c r="V851" s="74">
        <v>85.5</v>
      </c>
      <c r="W851" s="74">
        <v>0.3</v>
      </c>
      <c r="X851" s="74">
        <v>0</v>
      </c>
      <c r="Y851" s="74">
        <v>27</v>
      </c>
      <c r="Z851" s="74">
        <v>160</v>
      </c>
      <c r="AA851" s="74">
        <v>0</v>
      </c>
      <c r="AB851" s="74">
        <v>0.2</v>
      </c>
      <c r="AC851" s="74">
        <v>0.04</v>
      </c>
      <c r="AD851" s="74">
        <v>0.06</v>
      </c>
      <c r="AE851" s="74">
        <v>0.2</v>
      </c>
      <c r="AF851" s="74">
        <v>0.2</v>
      </c>
      <c r="AG851" s="74">
        <v>0</v>
      </c>
      <c r="AH851" s="74">
        <v>0.02</v>
      </c>
      <c r="AI851" s="74">
        <v>0</v>
      </c>
      <c r="AJ851" s="74">
        <v>1</v>
      </c>
      <c r="AK851" s="74">
        <v>14</v>
      </c>
      <c r="AL851" s="74">
        <v>0.47</v>
      </c>
      <c r="AM851" s="74">
        <v>1</v>
      </c>
      <c r="AN851" s="74">
        <v>250</v>
      </c>
      <c r="AO851" s="74">
        <v>16</v>
      </c>
      <c r="AP851" s="74">
        <v>11</v>
      </c>
      <c r="AQ851" s="74">
        <v>14</v>
      </c>
      <c r="AR851" s="74">
        <v>0.3</v>
      </c>
      <c r="AS851" s="74">
        <v>0.1</v>
      </c>
      <c r="AT851" s="72"/>
      <c r="AU851" s="72"/>
      <c r="AV851" s="72"/>
    </row>
    <row r="852" spans="1:48" ht="15.6">
      <c r="A852" s="71">
        <v>1900000050</v>
      </c>
      <c r="B852" s="72" t="s">
        <v>1287</v>
      </c>
      <c r="C852" s="72" t="s">
        <v>223</v>
      </c>
      <c r="D852" s="72" t="s">
        <v>305</v>
      </c>
      <c r="E852" s="72" t="s">
        <v>306</v>
      </c>
      <c r="F852" s="74">
        <v>752</v>
      </c>
      <c r="G852" s="74">
        <v>3100</v>
      </c>
      <c r="H852" s="74">
        <v>76</v>
      </c>
      <c r="I852" s="74">
        <v>12</v>
      </c>
      <c r="J852" s="74">
        <v>59</v>
      </c>
      <c r="K852" s="74">
        <v>1</v>
      </c>
      <c r="L852" s="74">
        <v>0.86</v>
      </c>
      <c r="M852" s="74">
        <v>0</v>
      </c>
      <c r="N852" s="74">
        <v>5.0999999999999996</v>
      </c>
      <c r="O852" s="74">
        <v>4</v>
      </c>
      <c r="P852" s="74">
        <v>0</v>
      </c>
      <c r="Q852" s="74">
        <v>1</v>
      </c>
      <c r="R852" s="74">
        <v>8</v>
      </c>
      <c r="S852" s="74">
        <v>8</v>
      </c>
      <c r="T852" s="74">
        <v>0</v>
      </c>
      <c r="U852" s="74">
        <v>0</v>
      </c>
      <c r="V852" s="74">
        <v>3</v>
      </c>
      <c r="W852" s="74">
        <v>0</v>
      </c>
      <c r="X852" s="74">
        <v>0</v>
      </c>
      <c r="Y852" s="74">
        <v>0</v>
      </c>
      <c r="Z852" s="74">
        <v>0</v>
      </c>
      <c r="AA852" s="74">
        <v>0</v>
      </c>
      <c r="AB852" s="74">
        <v>1</v>
      </c>
      <c r="AC852" s="74">
        <v>0.7</v>
      </c>
      <c r="AD852" s="74">
        <v>0.1</v>
      </c>
      <c r="AE852" s="74">
        <v>2</v>
      </c>
      <c r="AF852" s="74">
        <v>3.12</v>
      </c>
      <c r="AG852" s="74">
        <v>1.1200000000000001</v>
      </c>
      <c r="AH852" s="74">
        <v>0.28000000000000003</v>
      </c>
      <c r="AI852" s="74">
        <v>0</v>
      </c>
      <c r="AJ852" s="74">
        <v>1</v>
      </c>
      <c r="AK852" s="74">
        <v>11</v>
      </c>
      <c r="AL852" s="74">
        <v>1.57</v>
      </c>
      <c r="AM852" s="74">
        <v>5</v>
      </c>
      <c r="AN852" s="74">
        <v>360</v>
      </c>
      <c r="AO852" s="74">
        <v>78</v>
      </c>
      <c r="AP852" s="74">
        <v>200</v>
      </c>
      <c r="AQ852" s="74">
        <v>120</v>
      </c>
      <c r="AR852" s="74">
        <v>3</v>
      </c>
      <c r="AS852" s="74">
        <v>1</v>
      </c>
      <c r="AT852" s="72">
        <v>4</v>
      </c>
      <c r="AU852" s="72">
        <v>2</v>
      </c>
      <c r="AV852" s="72"/>
    </row>
    <row r="853" spans="1:48" ht="15.6">
      <c r="A853" s="71">
        <v>1900000049</v>
      </c>
      <c r="B853" s="72" t="s">
        <v>1288</v>
      </c>
      <c r="C853" s="72" t="s">
        <v>223</v>
      </c>
      <c r="D853" s="72" t="s">
        <v>305</v>
      </c>
      <c r="E853" s="72" t="s">
        <v>306</v>
      </c>
      <c r="F853" s="74">
        <v>729</v>
      </c>
      <c r="G853" s="74">
        <v>3000</v>
      </c>
      <c r="H853" s="74">
        <v>72.599999999999994</v>
      </c>
      <c r="I853" s="74">
        <v>6.6</v>
      </c>
      <c r="J853" s="74">
        <v>40.6</v>
      </c>
      <c r="K853" s="74">
        <v>23.1</v>
      </c>
      <c r="L853" s="74">
        <v>22.1</v>
      </c>
      <c r="M853" s="74">
        <v>0</v>
      </c>
      <c r="N853" s="74">
        <v>5.4</v>
      </c>
      <c r="O853" s="74">
        <v>3.9</v>
      </c>
      <c r="P853" s="74">
        <v>0</v>
      </c>
      <c r="Q853" s="74">
        <v>0.9</v>
      </c>
      <c r="R853" s="74">
        <v>8.3000000000000007</v>
      </c>
      <c r="S853" s="74">
        <v>9.4</v>
      </c>
      <c r="T853" s="74">
        <v>0</v>
      </c>
      <c r="U853" s="74">
        <v>0</v>
      </c>
      <c r="V853" s="74">
        <v>3.2</v>
      </c>
      <c r="W853" s="74">
        <v>0</v>
      </c>
      <c r="X853" s="74">
        <v>0</v>
      </c>
      <c r="Y853" s="74">
        <v>8</v>
      </c>
      <c r="Z853" s="74">
        <v>50</v>
      </c>
      <c r="AA853" s="74">
        <v>0</v>
      </c>
      <c r="AB853" s="74">
        <v>1.45</v>
      </c>
      <c r="AC853" s="74">
        <v>0.65</v>
      </c>
      <c r="AD853" s="74">
        <v>0.14000000000000001</v>
      </c>
      <c r="AE853" s="74">
        <v>1.29</v>
      </c>
      <c r="AF853" s="74">
        <v>5.39</v>
      </c>
      <c r="AG853" s="74">
        <v>4.0999999999999996</v>
      </c>
      <c r="AH853" s="74">
        <v>0.2</v>
      </c>
      <c r="AI853" s="74">
        <v>0</v>
      </c>
      <c r="AJ853" s="74">
        <v>0.5</v>
      </c>
      <c r="AK853" s="74">
        <v>29.4</v>
      </c>
      <c r="AL853" s="74">
        <v>1.5</v>
      </c>
      <c r="AM853" s="74">
        <v>1</v>
      </c>
      <c r="AN853" s="74">
        <v>460</v>
      </c>
      <c r="AO853" s="74">
        <v>65</v>
      </c>
      <c r="AP853" s="74">
        <v>290</v>
      </c>
      <c r="AQ853" s="74">
        <v>130</v>
      </c>
      <c r="AR853" s="74">
        <v>2.4</v>
      </c>
      <c r="AS853" s="74">
        <v>5</v>
      </c>
      <c r="AT853" s="72">
        <v>8.6</v>
      </c>
      <c r="AU853" s="72">
        <v>2</v>
      </c>
      <c r="AV853" s="72"/>
    </row>
    <row r="854" spans="1:48" ht="15.6">
      <c r="A854" s="71">
        <v>708</v>
      </c>
      <c r="B854" s="72" t="s">
        <v>1289</v>
      </c>
      <c r="C854" s="72" t="s">
        <v>223</v>
      </c>
      <c r="D854" s="72" t="s">
        <v>305</v>
      </c>
      <c r="E854" s="72" t="s">
        <v>306</v>
      </c>
      <c r="F854" s="74">
        <v>699</v>
      </c>
      <c r="G854" s="74">
        <v>2880</v>
      </c>
      <c r="H854" s="74">
        <v>67.5</v>
      </c>
      <c r="I854" s="74">
        <v>5.4</v>
      </c>
      <c r="J854" s="74">
        <v>15</v>
      </c>
      <c r="K854" s="74">
        <v>47</v>
      </c>
      <c r="L854" s="74">
        <v>38</v>
      </c>
      <c r="M854" s="74">
        <v>0</v>
      </c>
      <c r="N854" s="74">
        <v>3.6</v>
      </c>
      <c r="O854" s="74">
        <v>2.6</v>
      </c>
      <c r="P854" s="74">
        <v>0</v>
      </c>
      <c r="Q854" s="74">
        <v>1</v>
      </c>
      <c r="R854" s="74">
        <v>5.2</v>
      </c>
      <c r="S854" s="74">
        <v>16.7</v>
      </c>
      <c r="T854" s="74">
        <v>0</v>
      </c>
      <c r="U854" s="74">
        <v>0</v>
      </c>
      <c r="V854" s="74">
        <v>4.9000000000000004</v>
      </c>
      <c r="W854" s="74">
        <v>0</v>
      </c>
      <c r="X854" s="74">
        <v>0</v>
      </c>
      <c r="Y854" s="74">
        <v>0</v>
      </c>
      <c r="Z854" s="74">
        <v>0</v>
      </c>
      <c r="AA854" s="74">
        <v>0</v>
      </c>
      <c r="AB854" s="74">
        <v>3.8</v>
      </c>
      <c r="AC854" s="74">
        <v>0.33</v>
      </c>
      <c r="AD854" s="74">
        <v>0.14000000000000001</v>
      </c>
      <c r="AE854" s="74">
        <v>0.9</v>
      </c>
      <c r="AF854" s="74">
        <v>3.6</v>
      </c>
      <c r="AG854" s="74">
        <v>2.7</v>
      </c>
      <c r="AH854" s="74">
        <v>0.67</v>
      </c>
      <c r="AI854" s="74">
        <v>0</v>
      </c>
      <c r="AJ854" s="74">
        <v>1</v>
      </c>
      <c r="AK854" s="74">
        <v>66</v>
      </c>
      <c r="AL854" s="74">
        <v>1.98</v>
      </c>
      <c r="AM854" s="74">
        <v>12</v>
      </c>
      <c r="AN854" s="74">
        <v>500</v>
      </c>
      <c r="AO854" s="74">
        <v>90</v>
      </c>
      <c r="AP854" s="74">
        <v>290</v>
      </c>
      <c r="AQ854" s="74">
        <v>160</v>
      </c>
      <c r="AR854" s="74">
        <v>2.6</v>
      </c>
      <c r="AS854" s="74">
        <v>2.7</v>
      </c>
      <c r="AT854" s="72"/>
      <c r="AU854" s="72"/>
      <c r="AV854" s="72"/>
    </row>
    <row r="855" spans="1:48" ht="15.6">
      <c r="A855" s="71">
        <v>1212</v>
      </c>
      <c r="B855" s="72" t="s">
        <v>1290</v>
      </c>
      <c r="C855" s="72" t="s">
        <v>223</v>
      </c>
      <c r="D855" s="72" t="s">
        <v>224</v>
      </c>
      <c r="E855" s="72" t="s">
        <v>674</v>
      </c>
      <c r="F855" s="74">
        <v>506</v>
      </c>
      <c r="G855" s="74">
        <v>2090</v>
      </c>
      <c r="H855" s="74">
        <v>36.299999999999997</v>
      </c>
      <c r="I855" s="74">
        <v>12.1</v>
      </c>
      <c r="J855" s="74">
        <v>12.1</v>
      </c>
      <c r="K855" s="74">
        <v>12.1</v>
      </c>
      <c r="L855" s="74">
        <v>11.8</v>
      </c>
      <c r="M855" s="74">
        <v>0</v>
      </c>
      <c r="N855" s="74">
        <v>28.5</v>
      </c>
      <c r="O855" s="74">
        <v>24.5</v>
      </c>
      <c r="P855" s="74">
        <v>0</v>
      </c>
      <c r="Q855" s="74">
        <v>4</v>
      </c>
      <c r="R855" s="74">
        <v>20.8</v>
      </c>
      <c r="S855" s="74">
        <v>5.8</v>
      </c>
      <c r="T855" s="74">
        <v>0</v>
      </c>
      <c r="U855" s="74">
        <v>0</v>
      </c>
      <c r="V855" s="74">
        <v>6.2</v>
      </c>
      <c r="W855" s="74">
        <v>0</v>
      </c>
      <c r="X855" s="74">
        <v>0</v>
      </c>
      <c r="Y855" s="74">
        <v>3</v>
      </c>
      <c r="Z855" s="74">
        <v>16</v>
      </c>
      <c r="AA855" s="74">
        <v>0</v>
      </c>
      <c r="AB855" s="74">
        <v>0</v>
      </c>
      <c r="AC855" s="74">
        <v>0.35</v>
      </c>
      <c r="AD855" s="74">
        <v>0.06</v>
      </c>
      <c r="AE855" s="74">
        <v>1.3</v>
      </c>
      <c r="AF855" s="74">
        <v>1.3</v>
      </c>
      <c r="AG855" s="74">
        <v>0</v>
      </c>
      <c r="AH855" s="74">
        <v>0.16</v>
      </c>
      <c r="AI855" s="74">
        <v>0</v>
      </c>
      <c r="AJ855" s="74">
        <v>3</v>
      </c>
      <c r="AK855" s="74">
        <v>76</v>
      </c>
      <c r="AL855" s="74">
        <v>2.2999999999999998</v>
      </c>
      <c r="AM855" s="74">
        <v>16</v>
      </c>
      <c r="AN855" s="74">
        <v>350</v>
      </c>
      <c r="AO855" s="74">
        <v>180</v>
      </c>
      <c r="AP855" s="74">
        <v>210</v>
      </c>
      <c r="AQ855" s="74">
        <v>180</v>
      </c>
      <c r="AR855" s="74">
        <v>3</v>
      </c>
      <c r="AS855" s="74">
        <v>2.2000000000000002</v>
      </c>
      <c r="AT855" s="72"/>
      <c r="AU855" s="72"/>
      <c r="AV855" s="72"/>
    </row>
    <row r="856" spans="1:48" ht="15.6">
      <c r="A856" s="71">
        <v>389</v>
      </c>
      <c r="B856" s="72" t="s">
        <v>1291</v>
      </c>
      <c r="C856" s="72" t="s">
        <v>367</v>
      </c>
      <c r="D856" s="72" t="s">
        <v>368</v>
      </c>
      <c r="E856" s="72" t="s">
        <v>369</v>
      </c>
      <c r="F856" s="74">
        <v>887</v>
      </c>
      <c r="G856" s="74">
        <v>3640</v>
      </c>
      <c r="H856" s="74">
        <v>98.5</v>
      </c>
      <c r="I856" s="74">
        <v>11.1</v>
      </c>
      <c r="J856" s="74">
        <v>21.3</v>
      </c>
      <c r="K856" s="74">
        <v>61.6</v>
      </c>
      <c r="L856" s="74">
        <v>61.5</v>
      </c>
      <c r="M856" s="74">
        <v>0.1</v>
      </c>
      <c r="N856" s="74">
        <v>0</v>
      </c>
      <c r="O856" s="74">
        <v>0</v>
      </c>
      <c r="P856" s="74">
        <v>0</v>
      </c>
      <c r="Q856" s="74">
        <v>0</v>
      </c>
      <c r="R856" s="74">
        <v>0</v>
      </c>
      <c r="S856" s="74">
        <v>0</v>
      </c>
      <c r="T856" s="74">
        <v>0</v>
      </c>
      <c r="U856" s="74">
        <v>0</v>
      </c>
      <c r="V856" s="74">
        <v>0</v>
      </c>
      <c r="W856" s="74">
        <v>0</v>
      </c>
      <c r="X856" s="74">
        <v>0</v>
      </c>
      <c r="Y856" s="74">
        <v>0</v>
      </c>
      <c r="Z856" s="74">
        <v>0</v>
      </c>
      <c r="AA856" s="74">
        <v>0</v>
      </c>
      <c r="AB856" s="74">
        <v>84</v>
      </c>
      <c r="AC856" s="74">
        <v>0</v>
      </c>
      <c r="AD856" s="74">
        <v>0</v>
      </c>
      <c r="AE856" s="74">
        <v>0</v>
      </c>
      <c r="AF856" s="74">
        <v>0</v>
      </c>
      <c r="AG856" s="74">
        <v>0</v>
      </c>
      <c r="AH856" s="74">
        <v>0</v>
      </c>
      <c r="AI856" s="74">
        <v>0</v>
      </c>
      <c r="AJ856" s="74">
        <v>0</v>
      </c>
      <c r="AK856" s="74">
        <v>0</v>
      </c>
      <c r="AL856" s="74">
        <v>0.02</v>
      </c>
      <c r="AM856" s="74">
        <v>1</v>
      </c>
      <c r="AN856" s="74">
        <v>0</v>
      </c>
      <c r="AO856" s="74">
        <v>1</v>
      </c>
      <c r="AP856" s="74">
        <v>1</v>
      </c>
      <c r="AQ856" s="74">
        <v>1</v>
      </c>
      <c r="AR856" s="74">
        <v>0.2</v>
      </c>
      <c r="AS856" s="74">
        <v>0</v>
      </c>
      <c r="AT856" s="72"/>
      <c r="AU856" s="72"/>
      <c r="AV856" s="72"/>
    </row>
    <row r="857" spans="1:48" ht="15.6">
      <c r="A857" s="71">
        <v>392</v>
      </c>
      <c r="B857" s="72" t="s">
        <v>1292</v>
      </c>
      <c r="C857" s="72" t="s">
        <v>367</v>
      </c>
      <c r="D857" s="72" t="s">
        <v>368</v>
      </c>
      <c r="E857" s="72" t="s">
        <v>369</v>
      </c>
      <c r="F857" s="74">
        <v>896</v>
      </c>
      <c r="G857" s="74">
        <v>3680</v>
      </c>
      <c r="H857" s="74">
        <v>99.5</v>
      </c>
      <c r="I857" s="74">
        <v>11.3</v>
      </c>
      <c r="J857" s="74">
        <v>20.6</v>
      </c>
      <c r="K857" s="74">
        <v>63.9</v>
      </c>
      <c r="L857" s="74">
        <v>63.8</v>
      </c>
      <c r="M857" s="74">
        <v>0.2</v>
      </c>
      <c r="N857" s="74">
        <v>0</v>
      </c>
      <c r="O857" s="74">
        <v>0</v>
      </c>
      <c r="P857" s="74">
        <v>0</v>
      </c>
      <c r="Q857" s="74">
        <v>0</v>
      </c>
      <c r="R857" s="74">
        <v>0</v>
      </c>
      <c r="S857" s="74">
        <v>0</v>
      </c>
      <c r="T857" s="74">
        <v>0</v>
      </c>
      <c r="U857" s="74">
        <v>0</v>
      </c>
      <c r="V857" s="74">
        <v>0</v>
      </c>
      <c r="W857" s="74">
        <v>0</v>
      </c>
      <c r="X857" s="74">
        <v>0</v>
      </c>
      <c r="Y857" s="74">
        <v>0</v>
      </c>
      <c r="Z857" s="74">
        <v>0</v>
      </c>
      <c r="AA857" s="74">
        <v>0</v>
      </c>
      <c r="AB857" s="74">
        <v>61</v>
      </c>
      <c r="AC857" s="74">
        <v>0</v>
      </c>
      <c r="AD857" s="74">
        <v>0</v>
      </c>
      <c r="AE857" s="74">
        <v>0</v>
      </c>
      <c r="AF857" s="74">
        <v>0</v>
      </c>
      <c r="AG857" s="74">
        <v>0</v>
      </c>
      <c r="AH857" s="74">
        <v>0</v>
      </c>
      <c r="AI857" s="74">
        <v>0</v>
      </c>
      <c r="AJ857" s="74">
        <v>0</v>
      </c>
      <c r="AK857" s="74">
        <v>0</v>
      </c>
      <c r="AL857" s="74">
        <v>0</v>
      </c>
      <c r="AM857" s="74">
        <v>0</v>
      </c>
      <c r="AN857" s="74">
        <v>0</v>
      </c>
      <c r="AO857" s="74">
        <v>0</v>
      </c>
      <c r="AP857" s="74">
        <v>0</v>
      </c>
      <c r="AQ857" s="74">
        <v>0</v>
      </c>
      <c r="AR857" s="74">
        <v>0</v>
      </c>
      <c r="AS857" s="74">
        <v>0</v>
      </c>
      <c r="AT857" s="72"/>
      <c r="AU857" s="72"/>
      <c r="AV857" s="72"/>
    </row>
    <row r="858" spans="1:48" ht="15.6">
      <c r="A858" s="71">
        <v>388</v>
      </c>
      <c r="B858" s="72" t="s">
        <v>1293</v>
      </c>
      <c r="C858" s="72" t="s">
        <v>367</v>
      </c>
      <c r="D858" s="72" t="s">
        <v>368</v>
      </c>
      <c r="E858" s="72" t="s">
        <v>369</v>
      </c>
      <c r="F858" s="74">
        <v>887</v>
      </c>
      <c r="G858" s="74">
        <v>3640</v>
      </c>
      <c r="H858" s="74">
        <v>98.5</v>
      </c>
      <c r="I858" s="74">
        <v>17.5</v>
      </c>
      <c r="J858" s="74">
        <v>58.4</v>
      </c>
      <c r="K858" s="74">
        <v>17.7</v>
      </c>
      <c r="L858" s="74">
        <v>17.600000000000001</v>
      </c>
      <c r="M858" s="74">
        <v>0.6</v>
      </c>
      <c r="N858" s="74">
        <v>0</v>
      </c>
      <c r="O858" s="74">
        <v>0</v>
      </c>
      <c r="P858" s="74">
        <v>0</v>
      </c>
      <c r="Q858" s="74">
        <v>0</v>
      </c>
      <c r="R858" s="74">
        <v>0</v>
      </c>
      <c r="S858" s="74">
        <v>0</v>
      </c>
      <c r="T858" s="74">
        <v>0</v>
      </c>
      <c r="U858" s="74">
        <v>0</v>
      </c>
      <c r="V858" s="74">
        <v>0</v>
      </c>
      <c r="W858" s="74">
        <v>0</v>
      </c>
      <c r="X858" s="74">
        <v>0</v>
      </c>
      <c r="Y858" s="74">
        <v>0</v>
      </c>
      <c r="Z858" s="74">
        <v>0</v>
      </c>
      <c r="AA858" s="74">
        <v>0</v>
      </c>
      <c r="AB858" s="74">
        <v>15</v>
      </c>
      <c r="AC858" s="74">
        <v>0</v>
      </c>
      <c r="AD858" s="74">
        <v>0</v>
      </c>
      <c r="AE858" s="74">
        <v>0</v>
      </c>
      <c r="AF858" s="74">
        <v>0</v>
      </c>
      <c r="AG858" s="74">
        <v>0</v>
      </c>
      <c r="AH858" s="74">
        <v>0</v>
      </c>
      <c r="AI858" s="74">
        <v>0</v>
      </c>
      <c r="AJ858" s="74">
        <v>0</v>
      </c>
      <c r="AK858" s="74">
        <v>0</v>
      </c>
      <c r="AL858" s="74">
        <v>0</v>
      </c>
      <c r="AM858" s="74">
        <v>0</v>
      </c>
      <c r="AN858" s="74">
        <v>0</v>
      </c>
      <c r="AO858" s="74">
        <v>0</v>
      </c>
      <c r="AP858" s="74">
        <v>0</v>
      </c>
      <c r="AQ858" s="74">
        <v>0</v>
      </c>
      <c r="AR858" s="74">
        <v>0</v>
      </c>
      <c r="AS858" s="74">
        <v>0</v>
      </c>
      <c r="AT858" s="72"/>
      <c r="AU858" s="72"/>
      <c r="AV858" s="72"/>
    </row>
    <row r="859" spans="1:48" ht="15.6">
      <c r="A859" s="71">
        <v>1900000092</v>
      </c>
      <c r="B859" s="72" t="s">
        <v>1294</v>
      </c>
      <c r="C859" s="72" t="s">
        <v>367</v>
      </c>
      <c r="D859" s="72" t="s">
        <v>368</v>
      </c>
      <c r="E859" s="72" t="s">
        <v>369</v>
      </c>
      <c r="F859" s="74">
        <v>900</v>
      </c>
      <c r="G859" s="74">
        <v>3700</v>
      </c>
      <c r="H859" s="74">
        <v>100</v>
      </c>
      <c r="I859" s="74">
        <v>86.5</v>
      </c>
      <c r="J859" s="74">
        <v>5.8</v>
      </c>
      <c r="K859" s="74">
        <v>1.8</v>
      </c>
      <c r="L859" s="74">
        <v>1.5</v>
      </c>
      <c r="M859" s="74">
        <v>0</v>
      </c>
      <c r="N859" s="74">
        <v>0</v>
      </c>
      <c r="O859" s="74">
        <v>0</v>
      </c>
      <c r="P859" s="74">
        <v>0</v>
      </c>
      <c r="Q859" s="74">
        <v>0</v>
      </c>
      <c r="R859" s="74">
        <v>0</v>
      </c>
      <c r="S859" s="74">
        <v>0</v>
      </c>
      <c r="T859" s="74">
        <v>0</v>
      </c>
      <c r="U859" s="74">
        <v>0</v>
      </c>
      <c r="V859" s="74">
        <v>0</v>
      </c>
      <c r="W859" s="74">
        <v>0</v>
      </c>
      <c r="X859" s="74">
        <v>0</v>
      </c>
      <c r="Y859" s="74">
        <v>0</v>
      </c>
      <c r="Z859" s="74">
        <v>0</v>
      </c>
      <c r="AA859" s="74">
        <v>0</v>
      </c>
      <c r="AB859" s="74">
        <v>0.3</v>
      </c>
      <c r="AC859" s="74">
        <v>0</v>
      </c>
      <c r="AD859" s="74">
        <v>0</v>
      </c>
      <c r="AE859" s="74">
        <v>0</v>
      </c>
      <c r="AF859" s="74">
        <v>0</v>
      </c>
      <c r="AG859" s="74">
        <v>0</v>
      </c>
      <c r="AH859" s="74">
        <v>0</v>
      </c>
      <c r="AI859" s="74">
        <v>0</v>
      </c>
      <c r="AJ859" s="74">
        <v>0</v>
      </c>
      <c r="AK859" s="74">
        <v>0</v>
      </c>
      <c r="AL859" s="74">
        <v>0</v>
      </c>
      <c r="AM859" s="74">
        <v>0</v>
      </c>
      <c r="AN859" s="74">
        <v>0</v>
      </c>
      <c r="AO859" s="74">
        <v>0</v>
      </c>
      <c r="AP859" s="74">
        <v>0</v>
      </c>
      <c r="AQ859" s="74">
        <v>0</v>
      </c>
      <c r="AR859" s="74">
        <v>0</v>
      </c>
      <c r="AS859" s="74">
        <v>0</v>
      </c>
      <c r="AT859" s="72">
        <v>0</v>
      </c>
      <c r="AU859" s="72">
        <v>0</v>
      </c>
      <c r="AV859" s="72"/>
    </row>
    <row r="860" spans="1:48" ht="15.6">
      <c r="A860" s="71">
        <v>390</v>
      </c>
      <c r="B860" s="72" t="s">
        <v>1295</v>
      </c>
      <c r="C860" s="72" t="s">
        <v>367</v>
      </c>
      <c r="D860" s="72" t="s">
        <v>368</v>
      </c>
      <c r="E860" s="72" t="s">
        <v>369</v>
      </c>
      <c r="F860" s="74">
        <v>896</v>
      </c>
      <c r="G860" s="74">
        <v>3680</v>
      </c>
      <c r="H860" s="74">
        <v>99.5</v>
      </c>
      <c r="I860" s="74">
        <v>11.6</v>
      </c>
      <c r="J860" s="74">
        <v>22.3</v>
      </c>
      <c r="K860" s="74">
        <v>62.2</v>
      </c>
      <c r="L860" s="74">
        <v>62.1</v>
      </c>
      <c r="M860" s="74">
        <v>0.1</v>
      </c>
      <c r="N860" s="74">
        <v>0</v>
      </c>
      <c r="O860" s="74">
        <v>0</v>
      </c>
      <c r="P860" s="74">
        <v>0</v>
      </c>
      <c r="Q860" s="74">
        <v>0</v>
      </c>
      <c r="R860" s="74">
        <v>0</v>
      </c>
      <c r="S860" s="74">
        <v>0</v>
      </c>
      <c r="T860" s="74">
        <v>0</v>
      </c>
      <c r="U860" s="74">
        <v>0</v>
      </c>
      <c r="V860" s="74">
        <v>0</v>
      </c>
      <c r="W860" s="74">
        <v>0</v>
      </c>
      <c r="X860" s="74">
        <v>0</v>
      </c>
      <c r="Y860" s="74">
        <v>0</v>
      </c>
      <c r="Z860" s="74">
        <v>0</v>
      </c>
      <c r="AA860" s="74">
        <v>0</v>
      </c>
      <c r="AB860" s="74">
        <v>65</v>
      </c>
      <c r="AC860" s="74">
        <v>0</v>
      </c>
      <c r="AD860" s="74">
        <v>0</v>
      </c>
      <c r="AE860" s="74">
        <v>0</v>
      </c>
      <c r="AF860" s="74">
        <v>0</v>
      </c>
      <c r="AG860" s="74">
        <v>0</v>
      </c>
      <c r="AH860" s="74">
        <v>0</v>
      </c>
      <c r="AI860" s="74">
        <v>0</v>
      </c>
      <c r="AJ860" s="74">
        <v>0</v>
      </c>
      <c r="AK860" s="74">
        <v>0</v>
      </c>
      <c r="AL860" s="74">
        <v>0</v>
      </c>
      <c r="AM860" s="74">
        <v>0</v>
      </c>
      <c r="AN860" s="74">
        <v>0</v>
      </c>
      <c r="AO860" s="74">
        <v>0</v>
      </c>
      <c r="AP860" s="74">
        <v>0</v>
      </c>
      <c r="AQ860" s="74">
        <v>0</v>
      </c>
      <c r="AR860" s="74">
        <v>0</v>
      </c>
      <c r="AS860" s="74">
        <v>0</v>
      </c>
      <c r="AT860" s="72"/>
      <c r="AU860" s="72"/>
      <c r="AV860" s="72"/>
    </row>
    <row r="861" spans="1:48" ht="15.6">
      <c r="A861" s="71">
        <v>2120000009</v>
      </c>
      <c r="B861" s="72" t="s">
        <v>1296</v>
      </c>
      <c r="C861" s="72" t="s">
        <v>367</v>
      </c>
      <c r="D861" s="72" t="s">
        <v>368</v>
      </c>
      <c r="E861" s="72" t="s">
        <v>369</v>
      </c>
      <c r="F861" s="74">
        <v>900</v>
      </c>
      <c r="G861" s="74">
        <v>3700</v>
      </c>
      <c r="H861" s="74">
        <v>100</v>
      </c>
      <c r="I861" s="74">
        <v>7.9</v>
      </c>
      <c r="J861" s="74">
        <v>20.399999999999999</v>
      </c>
      <c r="K861" s="74">
        <v>66.900000000000006</v>
      </c>
      <c r="L861" s="74">
        <v>14.4</v>
      </c>
      <c r="M861" s="74">
        <v>0</v>
      </c>
      <c r="N861" s="74">
        <v>0</v>
      </c>
      <c r="O861" s="74">
        <v>0</v>
      </c>
      <c r="P861" s="74">
        <v>0</v>
      </c>
      <c r="Q861" s="74">
        <v>0</v>
      </c>
      <c r="R861" s="74">
        <v>0</v>
      </c>
      <c r="S861" s="74">
        <v>0</v>
      </c>
      <c r="T861" s="74">
        <v>0</v>
      </c>
      <c r="U861" s="74">
        <v>0</v>
      </c>
      <c r="V861" s="74">
        <v>0</v>
      </c>
      <c r="W861" s="74">
        <v>0</v>
      </c>
      <c r="X861" s="74">
        <v>0</v>
      </c>
      <c r="Y861" s="74">
        <v>10</v>
      </c>
      <c r="Z861" s="74">
        <v>61</v>
      </c>
      <c r="AA861" s="74">
        <v>0</v>
      </c>
      <c r="AB861" s="74">
        <v>6.67</v>
      </c>
      <c r="AC861" s="74">
        <v>0</v>
      </c>
      <c r="AD861" s="74">
        <v>0</v>
      </c>
      <c r="AE861" s="74">
        <v>0</v>
      </c>
      <c r="AF861" s="74">
        <v>0</v>
      </c>
      <c r="AG861" s="74">
        <v>0</v>
      </c>
      <c r="AH861" s="74">
        <v>0</v>
      </c>
      <c r="AI861" s="74">
        <v>0</v>
      </c>
      <c r="AJ861" s="74">
        <v>0</v>
      </c>
      <c r="AK861" s="74">
        <v>0</v>
      </c>
      <c r="AL861" s="74">
        <v>0</v>
      </c>
      <c r="AM861" s="74">
        <v>0</v>
      </c>
      <c r="AN861" s="74">
        <v>0</v>
      </c>
      <c r="AO861" s="74">
        <v>0</v>
      </c>
      <c r="AP861" s="74">
        <v>0</v>
      </c>
      <c r="AQ861" s="74">
        <v>0</v>
      </c>
      <c r="AR861" s="74">
        <v>0</v>
      </c>
      <c r="AS861" s="74">
        <v>0</v>
      </c>
      <c r="AT861" s="72">
        <v>0</v>
      </c>
      <c r="AU861" s="72">
        <v>0</v>
      </c>
      <c r="AV861" s="72"/>
    </row>
    <row r="862" spans="1:48" ht="15.6">
      <c r="A862" s="71">
        <v>394</v>
      </c>
      <c r="B862" s="72" t="s">
        <v>1297</v>
      </c>
      <c r="C862" s="72" t="s">
        <v>367</v>
      </c>
      <c r="D862" s="72" t="s">
        <v>368</v>
      </c>
      <c r="E862" s="72" t="s">
        <v>369</v>
      </c>
      <c r="F862" s="74">
        <v>900</v>
      </c>
      <c r="G862" s="74">
        <v>3700</v>
      </c>
      <c r="H862" s="74">
        <v>100</v>
      </c>
      <c r="I862" s="74">
        <v>47.8</v>
      </c>
      <c r="J862" s="74">
        <v>37.6</v>
      </c>
      <c r="K862" s="74">
        <v>10.6</v>
      </c>
      <c r="L862" s="74">
        <v>10.1</v>
      </c>
      <c r="M862" s="74">
        <v>0</v>
      </c>
      <c r="N862" s="74">
        <v>0</v>
      </c>
      <c r="O862" s="74">
        <v>0</v>
      </c>
      <c r="P862" s="74">
        <v>0</v>
      </c>
      <c r="Q862" s="74">
        <v>0</v>
      </c>
      <c r="R862" s="74">
        <v>0</v>
      </c>
      <c r="S862" s="74">
        <v>0</v>
      </c>
      <c r="T862" s="74">
        <v>0</v>
      </c>
      <c r="U862" s="74">
        <v>0</v>
      </c>
      <c r="V862" s="74">
        <v>0</v>
      </c>
      <c r="W862" s="74">
        <v>0</v>
      </c>
      <c r="X862" s="74">
        <v>0</v>
      </c>
      <c r="Y862" s="74">
        <v>4340</v>
      </c>
      <c r="Z862" s="74">
        <v>30700</v>
      </c>
      <c r="AA862" s="74">
        <v>0</v>
      </c>
      <c r="AB862" s="74">
        <v>9.5</v>
      </c>
      <c r="AC862" s="74">
        <v>0</v>
      </c>
      <c r="AD862" s="74">
        <v>0</v>
      </c>
      <c r="AE862" s="74">
        <v>0</v>
      </c>
      <c r="AF862" s="74">
        <v>0</v>
      </c>
      <c r="AG862" s="74">
        <v>0</v>
      </c>
      <c r="AH862" s="74">
        <v>0</v>
      </c>
      <c r="AI862" s="74">
        <v>0</v>
      </c>
      <c r="AJ862" s="74">
        <v>0</v>
      </c>
      <c r="AK862" s="74">
        <v>0</v>
      </c>
      <c r="AL862" s="74">
        <v>0</v>
      </c>
      <c r="AM862" s="74">
        <v>0</v>
      </c>
      <c r="AN862" s="74">
        <v>0</v>
      </c>
      <c r="AO862" s="74">
        <v>0</v>
      </c>
      <c r="AP862" s="74">
        <v>0</v>
      </c>
      <c r="AQ862" s="74">
        <v>0</v>
      </c>
      <c r="AR862" s="74">
        <v>0</v>
      </c>
      <c r="AS862" s="74">
        <v>0</v>
      </c>
      <c r="AT862" s="72"/>
      <c r="AU862" s="72"/>
      <c r="AV862" s="72"/>
    </row>
    <row r="863" spans="1:48" ht="15.6">
      <c r="A863" s="71">
        <v>393</v>
      </c>
      <c r="B863" s="72" t="s">
        <v>1298</v>
      </c>
      <c r="C863" s="72" t="s">
        <v>367</v>
      </c>
      <c r="D863" s="72" t="s">
        <v>368</v>
      </c>
      <c r="E863" s="72" t="s">
        <v>369</v>
      </c>
      <c r="F863" s="74">
        <v>887</v>
      </c>
      <c r="G863" s="74">
        <v>3640</v>
      </c>
      <c r="H863" s="74">
        <v>98.5</v>
      </c>
      <c r="I863" s="74">
        <v>15.5</v>
      </c>
      <c r="J863" s="74">
        <v>22.1</v>
      </c>
      <c r="K863" s="74">
        <v>55.6</v>
      </c>
      <c r="L863" s="74">
        <v>50.7</v>
      </c>
      <c r="M863" s="74">
        <v>0.6</v>
      </c>
      <c r="N863" s="74">
        <v>0</v>
      </c>
      <c r="O863" s="74">
        <v>0</v>
      </c>
      <c r="P863" s="74">
        <v>0</v>
      </c>
      <c r="Q863" s="74">
        <v>0</v>
      </c>
      <c r="R863" s="74">
        <v>0</v>
      </c>
      <c r="S863" s="74">
        <v>0</v>
      </c>
      <c r="T863" s="74">
        <v>0</v>
      </c>
      <c r="U863" s="74">
        <v>0</v>
      </c>
      <c r="V863" s="74">
        <v>0</v>
      </c>
      <c r="W863" s="74">
        <v>0</v>
      </c>
      <c r="X863" s="74">
        <v>0</v>
      </c>
      <c r="Y863" s="74">
        <v>0</v>
      </c>
      <c r="Z863" s="74">
        <v>0</v>
      </c>
      <c r="AA863" s="74">
        <v>0</v>
      </c>
      <c r="AB863" s="74">
        <v>16</v>
      </c>
      <c r="AC863" s="74">
        <v>0</v>
      </c>
      <c r="AD863" s="74">
        <v>0</v>
      </c>
      <c r="AE863" s="74">
        <v>0</v>
      </c>
      <c r="AF863" s="74">
        <v>0</v>
      </c>
      <c r="AG863" s="74">
        <v>0</v>
      </c>
      <c r="AH863" s="74">
        <v>0</v>
      </c>
      <c r="AI863" s="74">
        <v>0</v>
      </c>
      <c r="AJ863" s="74">
        <v>0</v>
      </c>
      <c r="AK863" s="74">
        <v>0</v>
      </c>
      <c r="AL863" s="74">
        <v>0</v>
      </c>
      <c r="AM863" s="74">
        <v>0</v>
      </c>
      <c r="AN863" s="74">
        <v>0</v>
      </c>
      <c r="AO863" s="74">
        <v>0</v>
      </c>
      <c r="AP863" s="74">
        <v>0</v>
      </c>
      <c r="AQ863" s="74">
        <v>0</v>
      </c>
      <c r="AR863" s="74">
        <v>0</v>
      </c>
      <c r="AS863" s="74">
        <v>0</v>
      </c>
      <c r="AT863" s="72"/>
      <c r="AU863" s="72"/>
      <c r="AV863" s="72"/>
    </row>
    <row r="864" spans="1:48" ht="15.6">
      <c r="A864" s="71">
        <v>391</v>
      </c>
      <c r="B864" s="72" t="s">
        <v>1299</v>
      </c>
      <c r="C864" s="72" t="s">
        <v>367</v>
      </c>
      <c r="D864" s="72" t="s">
        <v>368</v>
      </c>
      <c r="E864" s="72" t="s">
        <v>369</v>
      </c>
      <c r="F864" s="74">
        <v>896</v>
      </c>
      <c r="G864" s="74">
        <v>3680</v>
      </c>
      <c r="H864" s="74">
        <v>99.5</v>
      </c>
      <c r="I864" s="74">
        <v>13.3</v>
      </c>
      <c r="J864" s="74">
        <v>25.1</v>
      </c>
      <c r="K864" s="74">
        <v>53.5</v>
      </c>
      <c r="L864" s="74">
        <v>52.8</v>
      </c>
      <c r="M864" s="74">
        <v>1.5</v>
      </c>
      <c r="N864" s="74">
        <v>0</v>
      </c>
      <c r="O864" s="74">
        <v>0</v>
      </c>
      <c r="P864" s="74">
        <v>0</v>
      </c>
      <c r="Q864" s="74">
        <v>0</v>
      </c>
      <c r="R864" s="74">
        <v>0</v>
      </c>
      <c r="S864" s="74">
        <v>0</v>
      </c>
      <c r="T864" s="74">
        <v>0</v>
      </c>
      <c r="U864" s="74">
        <v>0</v>
      </c>
      <c r="V864" s="74">
        <v>0</v>
      </c>
      <c r="W864" s="74">
        <v>0</v>
      </c>
      <c r="X864" s="74">
        <v>0</v>
      </c>
      <c r="Y864" s="74">
        <v>23</v>
      </c>
      <c r="Z864" s="74">
        <v>140</v>
      </c>
      <c r="AA864" s="74">
        <v>0</v>
      </c>
      <c r="AB864" s="74">
        <v>25</v>
      </c>
      <c r="AC864" s="74">
        <v>0</v>
      </c>
      <c r="AD864" s="74">
        <v>0</v>
      </c>
      <c r="AE864" s="74">
        <v>0</v>
      </c>
      <c r="AF864" s="74">
        <v>0</v>
      </c>
      <c r="AG864" s="74">
        <v>0</v>
      </c>
      <c r="AH864" s="74">
        <v>0</v>
      </c>
      <c r="AI864" s="74">
        <v>0</v>
      </c>
      <c r="AJ864" s="74">
        <v>0</v>
      </c>
      <c r="AK864" s="74">
        <v>0</v>
      </c>
      <c r="AL864" s="74">
        <v>0</v>
      </c>
      <c r="AM864" s="74">
        <v>0</v>
      </c>
      <c r="AN864" s="74">
        <v>0</v>
      </c>
      <c r="AO864" s="74">
        <v>0</v>
      </c>
      <c r="AP864" s="74">
        <v>0</v>
      </c>
      <c r="AQ864" s="74">
        <v>0</v>
      </c>
      <c r="AR864" s="74">
        <v>0</v>
      </c>
      <c r="AS864" s="74">
        <v>0</v>
      </c>
      <c r="AT864" s="72"/>
      <c r="AU864" s="72"/>
      <c r="AV864" s="72"/>
    </row>
    <row r="865" spans="1:48" ht="15.6">
      <c r="A865" s="71">
        <v>1072</v>
      </c>
      <c r="B865" s="72" t="s">
        <v>1300</v>
      </c>
      <c r="C865" s="72" t="s">
        <v>232</v>
      </c>
      <c r="D865" s="72" t="s">
        <v>233</v>
      </c>
      <c r="E865" s="72" t="s">
        <v>234</v>
      </c>
      <c r="F865" s="74">
        <v>136</v>
      </c>
      <c r="G865" s="74">
        <v>564</v>
      </c>
      <c r="H865" s="74">
        <v>9.5</v>
      </c>
      <c r="I865" s="74">
        <v>2.4</v>
      </c>
      <c r="J865" s="74">
        <v>3.4</v>
      </c>
      <c r="K865" s="74">
        <v>1.8</v>
      </c>
      <c r="L865" s="74">
        <v>1.67</v>
      </c>
      <c r="M865" s="74">
        <v>0</v>
      </c>
      <c r="N865" s="74">
        <v>0.2</v>
      </c>
      <c r="O865" s="74">
        <v>0.2</v>
      </c>
      <c r="P865" s="74">
        <v>0</v>
      </c>
      <c r="Q865" s="74">
        <v>0</v>
      </c>
      <c r="R865" s="74">
        <v>0.6</v>
      </c>
      <c r="S865" s="74">
        <v>12</v>
      </c>
      <c r="T865" s="74">
        <v>1</v>
      </c>
      <c r="U865" s="74">
        <v>0</v>
      </c>
      <c r="V865" s="74">
        <v>75.8</v>
      </c>
      <c r="W865" s="74">
        <v>0</v>
      </c>
      <c r="X865" s="74">
        <v>359</v>
      </c>
      <c r="Y865" s="74">
        <v>271</v>
      </c>
      <c r="Z865" s="74">
        <v>624</v>
      </c>
      <c r="AA865" s="74">
        <v>1.5</v>
      </c>
      <c r="AB865" s="74">
        <v>2.38</v>
      </c>
      <c r="AC865" s="74">
        <v>0.11</v>
      </c>
      <c r="AD865" s="74">
        <v>0.4</v>
      </c>
      <c r="AE865" s="74">
        <v>0.15</v>
      </c>
      <c r="AF865" s="74">
        <v>3.55</v>
      </c>
      <c r="AG865" s="74">
        <v>3.44</v>
      </c>
      <c r="AH865" s="74">
        <v>0.33</v>
      </c>
      <c r="AI865" s="74">
        <v>0.88</v>
      </c>
      <c r="AJ865" s="74">
        <v>41</v>
      </c>
      <c r="AK865" s="74">
        <v>76</v>
      </c>
      <c r="AL865" s="74">
        <v>1.74</v>
      </c>
      <c r="AM865" s="74">
        <v>380</v>
      </c>
      <c r="AN865" s="74">
        <v>260</v>
      </c>
      <c r="AO865" s="74">
        <v>77</v>
      </c>
      <c r="AP865" s="74">
        <v>180</v>
      </c>
      <c r="AQ865" s="74">
        <v>18</v>
      </c>
      <c r="AR865" s="74">
        <v>2.5</v>
      </c>
      <c r="AS865" s="74">
        <v>1.3</v>
      </c>
      <c r="AT865" s="72"/>
      <c r="AU865" s="72"/>
      <c r="AV865" s="72"/>
    </row>
    <row r="866" spans="1:48" ht="15.6">
      <c r="A866" s="71">
        <v>93</v>
      </c>
      <c r="B866" s="72" t="s">
        <v>1301</v>
      </c>
      <c r="C866" s="72" t="s">
        <v>232</v>
      </c>
      <c r="D866" s="72" t="s">
        <v>233</v>
      </c>
      <c r="E866" s="72" t="s">
        <v>234</v>
      </c>
      <c r="F866" s="74">
        <v>199</v>
      </c>
      <c r="G866" s="74">
        <v>824</v>
      </c>
      <c r="H866" s="74">
        <v>16.3</v>
      </c>
      <c r="I866" s="74">
        <v>5.8</v>
      </c>
      <c r="J866" s="74">
        <v>5.2</v>
      </c>
      <c r="K866" s="74">
        <v>2.2999999999999998</v>
      </c>
      <c r="L866" s="74">
        <v>2.0299999999999998</v>
      </c>
      <c r="M866" s="74">
        <v>0.2</v>
      </c>
      <c r="N866" s="74">
        <v>0</v>
      </c>
      <c r="O866" s="74">
        <v>0</v>
      </c>
      <c r="P866" s="74">
        <v>0</v>
      </c>
      <c r="Q866" s="74">
        <v>0</v>
      </c>
      <c r="R866" s="74">
        <v>0</v>
      </c>
      <c r="S866" s="74">
        <v>13</v>
      </c>
      <c r="T866" s="74">
        <v>1.3</v>
      </c>
      <c r="U866" s="74">
        <v>0</v>
      </c>
      <c r="V866" s="74">
        <v>68.8</v>
      </c>
      <c r="W866" s="74">
        <v>0</v>
      </c>
      <c r="X866" s="74">
        <v>423</v>
      </c>
      <c r="Y866" s="74">
        <v>228</v>
      </c>
      <c r="Z866" s="74">
        <v>3</v>
      </c>
      <c r="AA866" s="74">
        <v>1.6</v>
      </c>
      <c r="AB866" s="74">
        <v>2.4300000000000002</v>
      </c>
      <c r="AC866" s="74">
        <v>0.05</v>
      </c>
      <c r="AD866" s="74">
        <v>0.31</v>
      </c>
      <c r="AE866" s="74">
        <v>0.04</v>
      </c>
      <c r="AF866" s="74">
        <v>3.8</v>
      </c>
      <c r="AG866" s="74">
        <v>3.8</v>
      </c>
      <c r="AH866" s="74">
        <v>0.32</v>
      </c>
      <c r="AI866" s="74">
        <v>0.95</v>
      </c>
      <c r="AJ866" s="74">
        <v>0</v>
      </c>
      <c r="AK866" s="74">
        <v>35</v>
      </c>
      <c r="AL866" s="74">
        <v>1.85</v>
      </c>
      <c r="AM866" s="74">
        <v>530</v>
      </c>
      <c r="AN866" s="74">
        <v>130</v>
      </c>
      <c r="AO866" s="74">
        <v>45</v>
      </c>
      <c r="AP866" s="74">
        <v>180</v>
      </c>
      <c r="AQ866" s="74">
        <v>14</v>
      </c>
      <c r="AR866" s="74">
        <v>2.1</v>
      </c>
      <c r="AS866" s="74">
        <v>1.3</v>
      </c>
      <c r="AT866" s="72"/>
      <c r="AU866" s="72"/>
      <c r="AV866" s="72"/>
    </row>
    <row r="867" spans="1:48" ht="15.6">
      <c r="A867" s="71">
        <v>94</v>
      </c>
      <c r="B867" s="72" t="s">
        <v>1302</v>
      </c>
      <c r="C867" s="72" t="s">
        <v>232</v>
      </c>
      <c r="D867" s="72" t="s">
        <v>233</v>
      </c>
      <c r="E867" s="72" t="s">
        <v>234</v>
      </c>
      <c r="F867" s="74">
        <v>198</v>
      </c>
      <c r="G867" s="74">
        <v>820</v>
      </c>
      <c r="H867" s="74">
        <v>16.2</v>
      </c>
      <c r="I867" s="74">
        <v>5.4</v>
      </c>
      <c r="J867" s="74">
        <v>5.0999999999999996</v>
      </c>
      <c r="K867" s="74">
        <v>3.6</v>
      </c>
      <c r="L867" s="74">
        <v>3.25</v>
      </c>
      <c r="M867" s="74">
        <v>0</v>
      </c>
      <c r="N867" s="74">
        <v>0</v>
      </c>
      <c r="O867" s="74">
        <v>0</v>
      </c>
      <c r="P867" s="74">
        <v>0</v>
      </c>
      <c r="Q867" s="74">
        <v>0</v>
      </c>
      <c r="R867" s="74">
        <v>0</v>
      </c>
      <c r="S867" s="74">
        <v>13</v>
      </c>
      <c r="T867" s="74">
        <v>1.4</v>
      </c>
      <c r="U867" s="74">
        <v>0</v>
      </c>
      <c r="V867" s="74">
        <v>68.8</v>
      </c>
      <c r="W867" s="74">
        <v>0</v>
      </c>
      <c r="X867" s="74">
        <v>408</v>
      </c>
      <c r="Y867" s="74">
        <v>230</v>
      </c>
      <c r="Z867" s="74">
        <v>27</v>
      </c>
      <c r="AA867" s="74">
        <v>1.5</v>
      </c>
      <c r="AB867" s="74">
        <v>2.2999999999999998</v>
      </c>
      <c r="AC867" s="74">
        <v>0.05</v>
      </c>
      <c r="AD867" s="74">
        <v>0.31</v>
      </c>
      <c r="AE867" s="74">
        <v>0.04</v>
      </c>
      <c r="AF867" s="74">
        <v>3.8</v>
      </c>
      <c r="AG867" s="74">
        <v>3.8</v>
      </c>
      <c r="AH867" s="74">
        <v>0.32</v>
      </c>
      <c r="AI867" s="74">
        <v>0.95</v>
      </c>
      <c r="AJ867" s="74">
        <v>0</v>
      </c>
      <c r="AK867" s="74">
        <v>35</v>
      </c>
      <c r="AL867" s="74">
        <v>1.94</v>
      </c>
      <c r="AM867" s="74">
        <v>560</v>
      </c>
      <c r="AN867" s="74">
        <v>130</v>
      </c>
      <c r="AO867" s="74">
        <v>44</v>
      </c>
      <c r="AP867" s="74">
        <v>180</v>
      </c>
      <c r="AQ867" s="74">
        <v>14</v>
      </c>
      <c r="AR867" s="74">
        <v>2.1</v>
      </c>
      <c r="AS867" s="74">
        <v>1.3</v>
      </c>
      <c r="AT867" s="72"/>
      <c r="AU867" s="72"/>
      <c r="AV867" s="72"/>
    </row>
    <row r="868" spans="1:48" ht="15.6">
      <c r="A868" s="71">
        <v>1213</v>
      </c>
      <c r="B868" s="72" t="s">
        <v>1303</v>
      </c>
      <c r="C868" s="72" t="s">
        <v>223</v>
      </c>
      <c r="D868" s="72" t="s">
        <v>224</v>
      </c>
      <c r="E868" s="72" t="s">
        <v>270</v>
      </c>
      <c r="F868" s="74">
        <v>265</v>
      </c>
      <c r="G868" s="74">
        <v>1100</v>
      </c>
      <c r="H868" s="74">
        <v>4.3</v>
      </c>
      <c r="I868" s="74">
        <v>1.6</v>
      </c>
      <c r="J868" s="74">
        <v>0.7</v>
      </c>
      <c r="K868" s="74">
        <v>1.4</v>
      </c>
      <c r="L868" s="74">
        <v>0.6</v>
      </c>
      <c r="M868" s="74">
        <v>0</v>
      </c>
      <c r="N868" s="74">
        <v>26.4</v>
      </c>
      <c r="O868" s="74">
        <v>4.0999999999999996</v>
      </c>
      <c r="P868" s="74">
        <v>0</v>
      </c>
      <c r="Q868" s="74">
        <v>0</v>
      </c>
      <c r="R868" s="74">
        <v>42.5</v>
      </c>
      <c r="S868" s="74">
        <v>9</v>
      </c>
      <c r="T868" s="74">
        <v>0.1</v>
      </c>
      <c r="U868" s="74">
        <v>0</v>
      </c>
      <c r="V868" s="74">
        <v>9.9</v>
      </c>
      <c r="W868" s="74">
        <v>0</v>
      </c>
      <c r="X868" s="74">
        <v>0</v>
      </c>
      <c r="Y868" s="74">
        <v>85</v>
      </c>
      <c r="Z868" s="74">
        <v>1007</v>
      </c>
      <c r="AA868" s="74">
        <v>0</v>
      </c>
      <c r="AB868" s="74">
        <v>18.260000000000002</v>
      </c>
      <c r="AC868" s="74">
        <v>0.18</v>
      </c>
      <c r="AD868" s="74">
        <v>0.53</v>
      </c>
      <c r="AE868" s="74">
        <v>4.6399999999999997</v>
      </c>
      <c r="AF868" s="74">
        <v>7.14</v>
      </c>
      <c r="AG868" s="74">
        <v>2.5</v>
      </c>
      <c r="AH868" s="74">
        <v>1.04</v>
      </c>
      <c r="AI868" s="74">
        <v>0</v>
      </c>
      <c r="AJ868" s="74">
        <v>2.2999999999999998</v>
      </c>
      <c r="AK868" s="74">
        <v>237</v>
      </c>
      <c r="AL868" s="74">
        <v>7.87</v>
      </c>
      <c r="AM868" s="74">
        <v>25</v>
      </c>
      <c r="AN868" s="74">
        <v>1260</v>
      </c>
      <c r="AO868" s="74">
        <v>1600</v>
      </c>
      <c r="AP868" s="74">
        <v>150</v>
      </c>
      <c r="AQ868" s="74">
        <v>270</v>
      </c>
      <c r="AR868" s="74">
        <v>37</v>
      </c>
      <c r="AS868" s="74">
        <v>2.7</v>
      </c>
      <c r="AT868" s="72"/>
      <c r="AU868" s="72"/>
      <c r="AV868" s="72"/>
    </row>
    <row r="869" spans="1:48" ht="15.6">
      <c r="A869" s="71">
        <v>1219</v>
      </c>
      <c r="B869" s="72" t="s">
        <v>1304</v>
      </c>
      <c r="C869" s="72" t="s">
        <v>275</v>
      </c>
      <c r="D869" s="72" t="s">
        <v>502</v>
      </c>
      <c r="E869" s="72" t="s">
        <v>503</v>
      </c>
      <c r="F869" s="74">
        <v>128</v>
      </c>
      <c r="G869" s="74">
        <v>540</v>
      </c>
      <c r="H869" s="74">
        <v>2.5</v>
      </c>
      <c r="I869" s="74">
        <v>0.8</v>
      </c>
      <c r="J869" s="74">
        <v>0.9</v>
      </c>
      <c r="K869" s="74">
        <v>0.8</v>
      </c>
      <c r="L869" s="74">
        <v>0.8</v>
      </c>
      <c r="M869" s="74">
        <v>0</v>
      </c>
      <c r="N869" s="74">
        <v>0.3</v>
      </c>
      <c r="O869" s="74">
        <v>0.3</v>
      </c>
      <c r="P869" s="74">
        <v>0</v>
      </c>
      <c r="Q869" s="74">
        <v>0</v>
      </c>
      <c r="R869" s="74">
        <v>0</v>
      </c>
      <c r="S869" s="74">
        <v>26</v>
      </c>
      <c r="T869" s="74">
        <v>0.3</v>
      </c>
      <c r="U869" s="74">
        <v>0</v>
      </c>
      <c r="V869" s="74">
        <v>70.3</v>
      </c>
      <c r="W869" s="74">
        <v>0</v>
      </c>
      <c r="X869" s="74">
        <v>100</v>
      </c>
      <c r="Y869" s="74">
        <v>0</v>
      </c>
      <c r="Z869" s="74">
        <v>0</v>
      </c>
      <c r="AA869" s="74">
        <v>0</v>
      </c>
      <c r="AB869" s="74">
        <v>0.11</v>
      </c>
      <c r="AC869" s="74">
        <v>0.04</v>
      </c>
      <c r="AD869" s="74">
        <v>0.03</v>
      </c>
      <c r="AE869" s="74">
        <v>4</v>
      </c>
      <c r="AF869" s="74">
        <v>7</v>
      </c>
      <c r="AG869" s="74">
        <v>3</v>
      </c>
      <c r="AH869" s="74">
        <v>0.28000000000000003</v>
      </c>
      <c r="AI869" s="74">
        <v>1</v>
      </c>
      <c r="AJ869" s="74">
        <v>0</v>
      </c>
      <c r="AK869" s="74">
        <v>3</v>
      </c>
      <c r="AL869" s="74">
        <v>0.74</v>
      </c>
      <c r="AM869" s="74">
        <v>120</v>
      </c>
      <c r="AN869" s="74">
        <v>310</v>
      </c>
      <c r="AO869" s="74">
        <v>130</v>
      </c>
      <c r="AP869" s="74">
        <v>160</v>
      </c>
      <c r="AQ869" s="74">
        <v>12</v>
      </c>
      <c r="AR869" s="74">
        <v>1.3</v>
      </c>
      <c r="AS869" s="74">
        <v>1.7</v>
      </c>
      <c r="AT869" s="72"/>
      <c r="AU869" s="72"/>
      <c r="AV869" s="72"/>
    </row>
    <row r="870" spans="1:48" ht="15.6">
      <c r="A870" s="71">
        <v>911</v>
      </c>
      <c r="B870" s="72" t="s">
        <v>1305</v>
      </c>
      <c r="C870" s="72" t="s">
        <v>218</v>
      </c>
      <c r="D870" s="72" t="s">
        <v>291</v>
      </c>
      <c r="E870" s="72" t="s">
        <v>1306</v>
      </c>
      <c r="F870" s="74">
        <v>65</v>
      </c>
      <c r="G870" s="74">
        <v>275</v>
      </c>
      <c r="H870" s="74">
        <v>1.7</v>
      </c>
      <c r="I870" s="74">
        <v>0.3</v>
      </c>
      <c r="J870" s="74">
        <v>0.3</v>
      </c>
      <c r="K870" s="74">
        <v>0.5</v>
      </c>
      <c r="L870" s="74">
        <v>0</v>
      </c>
      <c r="M870" s="74">
        <v>0</v>
      </c>
      <c r="N870" s="74">
        <v>3.9</v>
      </c>
      <c r="O870" s="74">
        <v>0</v>
      </c>
      <c r="P870" s="74">
        <v>0</v>
      </c>
      <c r="Q870" s="74">
        <v>3.9</v>
      </c>
      <c r="R870" s="74">
        <v>0</v>
      </c>
      <c r="S870" s="74">
        <v>8.6</v>
      </c>
      <c r="T870" s="74">
        <v>0.9</v>
      </c>
      <c r="U870" s="74">
        <v>0</v>
      </c>
      <c r="V870" s="74">
        <v>83</v>
      </c>
      <c r="W870" s="74">
        <v>0</v>
      </c>
      <c r="X870" s="74">
        <v>53</v>
      </c>
      <c r="Y870" s="74">
        <v>85</v>
      </c>
      <c r="Z870" s="74">
        <v>0</v>
      </c>
      <c r="AA870" s="74">
        <v>0</v>
      </c>
      <c r="AB870" s="74">
        <v>0.85</v>
      </c>
      <c r="AC870" s="74">
        <v>0.15</v>
      </c>
      <c r="AD870" s="74">
        <v>0.19</v>
      </c>
      <c r="AE870" s="74">
        <v>1.9</v>
      </c>
      <c r="AF870" s="74">
        <v>3.7</v>
      </c>
      <c r="AG870" s="74">
        <v>1.8</v>
      </c>
      <c r="AH870" s="74">
        <v>0.13</v>
      </c>
      <c r="AI870" s="74">
        <v>14</v>
      </c>
      <c r="AJ870" s="74">
        <v>0</v>
      </c>
      <c r="AK870" s="74">
        <v>11</v>
      </c>
      <c r="AL870" s="74">
        <v>2.7</v>
      </c>
      <c r="AM870" s="74">
        <v>370</v>
      </c>
      <c r="AN870" s="74">
        <v>260</v>
      </c>
      <c r="AO870" s="74">
        <v>66</v>
      </c>
      <c r="AP870" s="74">
        <v>140</v>
      </c>
      <c r="AQ870" s="74">
        <v>36</v>
      </c>
      <c r="AR870" s="74">
        <v>8</v>
      </c>
      <c r="AS870" s="74">
        <v>91</v>
      </c>
      <c r="AT870" s="72"/>
      <c r="AU870" s="72"/>
      <c r="AV870" s="72"/>
    </row>
    <row r="871" spans="1:48" ht="15.6">
      <c r="A871" s="71">
        <v>1900000061</v>
      </c>
      <c r="B871" s="72" t="s">
        <v>1307</v>
      </c>
      <c r="C871" s="72" t="s">
        <v>218</v>
      </c>
      <c r="D871" s="72" t="s">
        <v>1308</v>
      </c>
      <c r="E871" s="72" t="s">
        <v>1309</v>
      </c>
      <c r="F871" s="74">
        <v>104</v>
      </c>
      <c r="G871" s="74">
        <v>439</v>
      </c>
      <c r="H871" s="74">
        <v>1.9</v>
      </c>
      <c r="I871" s="74">
        <v>0.4</v>
      </c>
      <c r="J871" s="74">
        <v>0.4</v>
      </c>
      <c r="K871" s="74">
        <v>0.6</v>
      </c>
      <c r="L871" s="74">
        <v>0.02</v>
      </c>
      <c r="M871" s="74">
        <v>0</v>
      </c>
      <c r="N871" s="74">
        <v>0</v>
      </c>
      <c r="O871" s="74">
        <v>0</v>
      </c>
      <c r="P871" s="74">
        <v>0</v>
      </c>
      <c r="Q871" s="74">
        <v>0</v>
      </c>
      <c r="R871" s="74">
        <v>0</v>
      </c>
      <c r="S871" s="74">
        <v>21.7</v>
      </c>
      <c r="T871" s="74">
        <v>0.3</v>
      </c>
      <c r="U871" s="74">
        <v>0</v>
      </c>
      <c r="V871" s="74">
        <v>73.7</v>
      </c>
      <c r="W871" s="74">
        <v>0</v>
      </c>
      <c r="X871" s="74">
        <v>330</v>
      </c>
      <c r="Y871" s="74">
        <v>79</v>
      </c>
      <c r="Z871" s="74">
        <v>0</v>
      </c>
      <c r="AA871" s="74">
        <v>18</v>
      </c>
      <c r="AB871" s="74">
        <v>6.2</v>
      </c>
      <c r="AC871" s="74">
        <v>0.78</v>
      </c>
      <c r="AD871" s="74">
        <v>0.49</v>
      </c>
      <c r="AE871" s="74">
        <v>1</v>
      </c>
      <c r="AF871" s="74">
        <v>5.0999999999999996</v>
      </c>
      <c r="AG871" s="74">
        <v>4.0999999999999996</v>
      </c>
      <c r="AH871" s="74">
        <v>0.32</v>
      </c>
      <c r="AI871" s="74">
        <v>10</v>
      </c>
      <c r="AJ871" s="74">
        <v>0</v>
      </c>
      <c r="AK871" s="74">
        <v>80</v>
      </c>
      <c r="AL871" s="74">
        <v>0.85</v>
      </c>
      <c r="AM871" s="74">
        <v>110</v>
      </c>
      <c r="AN871" s="74">
        <v>170</v>
      </c>
      <c r="AO871" s="74">
        <v>11</v>
      </c>
      <c r="AP871" s="74">
        <v>320</v>
      </c>
      <c r="AQ871" s="74">
        <v>9</v>
      </c>
      <c r="AR871" s="74">
        <v>1</v>
      </c>
      <c r="AS871" s="74">
        <v>3.5</v>
      </c>
      <c r="AT871" s="72"/>
      <c r="AU871" s="72"/>
      <c r="AV871" s="72"/>
    </row>
    <row r="872" spans="1:48" ht="15.6">
      <c r="A872" s="71">
        <v>2120000017</v>
      </c>
      <c r="B872" s="72" t="s">
        <v>1310</v>
      </c>
      <c r="C872" s="72" t="s">
        <v>218</v>
      </c>
      <c r="D872" s="72" t="s">
        <v>1308</v>
      </c>
      <c r="E872" s="72" t="s">
        <v>1309</v>
      </c>
      <c r="F872" s="74">
        <v>83</v>
      </c>
      <c r="G872" s="74">
        <v>351</v>
      </c>
      <c r="H872" s="74">
        <v>2.9</v>
      </c>
      <c r="I872" s="74">
        <v>0.5</v>
      </c>
      <c r="J872" s="74">
        <v>0.8</v>
      </c>
      <c r="K872" s="74">
        <v>1</v>
      </c>
      <c r="L872" s="74">
        <v>0</v>
      </c>
      <c r="M872" s="74">
        <v>0</v>
      </c>
      <c r="N872" s="74">
        <v>0</v>
      </c>
      <c r="O872" s="74">
        <v>0</v>
      </c>
      <c r="P872" s="74">
        <v>0</v>
      </c>
      <c r="Q872" s="74">
        <v>0</v>
      </c>
      <c r="R872" s="74">
        <v>0</v>
      </c>
      <c r="S872" s="74">
        <v>14.3</v>
      </c>
      <c r="T872" s="74">
        <v>0</v>
      </c>
      <c r="U872" s="74">
        <v>0</v>
      </c>
      <c r="V872" s="74">
        <v>79.2</v>
      </c>
      <c r="W872" s="74">
        <v>0</v>
      </c>
      <c r="X872" s="74">
        <v>439</v>
      </c>
      <c r="Y872" s="74">
        <v>1209</v>
      </c>
      <c r="Z872" s="74">
        <v>0</v>
      </c>
      <c r="AA872" s="74">
        <v>18</v>
      </c>
      <c r="AB872" s="74">
        <v>2.68</v>
      </c>
      <c r="AC872" s="74">
        <v>0.05</v>
      </c>
      <c r="AD872" s="74">
        <v>0.24</v>
      </c>
      <c r="AE872" s="74">
        <v>2.6</v>
      </c>
      <c r="AF872" s="74">
        <v>6.7</v>
      </c>
      <c r="AG872" s="74">
        <v>4.0999999999999996</v>
      </c>
      <c r="AH872" s="74">
        <v>0.16</v>
      </c>
      <c r="AI872" s="74">
        <v>56.4</v>
      </c>
      <c r="AJ872" s="74">
        <v>0</v>
      </c>
      <c r="AK872" s="74">
        <v>53</v>
      </c>
      <c r="AL872" s="74">
        <v>1.22</v>
      </c>
      <c r="AM872" s="74">
        <v>8</v>
      </c>
      <c r="AN872" s="74">
        <v>190</v>
      </c>
      <c r="AO872" s="74">
        <v>0</v>
      </c>
      <c r="AP872" s="74">
        <v>150</v>
      </c>
      <c r="AQ872" s="74">
        <v>30</v>
      </c>
      <c r="AR872" s="74">
        <v>0.4</v>
      </c>
      <c r="AS872" s="74">
        <v>2.1</v>
      </c>
      <c r="AT872" s="72"/>
      <c r="AU872" s="72"/>
      <c r="AV872" s="72"/>
    </row>
    <row r="873" spans="1:48" ht="15.6">
      <c r="A873" s="71">
        <v>1900000057</v>
      </c>
      <c r="B873" s="72" t="s">
        <v>1311</v>
      </c>
      <c r="C873" s="72" t="s">
        <v>647</v>
      </c>
      <c r="D873" s="72" t="s">
        <v>648</v>
      </c>
      <c r="E873" s="72" t="s">
        <v>1312</v>
      </c>
      <c r="F873" s="74">
        <v>150</v>
      </c>
      <c r="G873" s="74">
        <v>622</v>
      </c>
      <c r="H873" s="74">
        <v>10.7</v>
      </c>
      <c r="I873" s="74">
        <v>3</v>
      </c>
      <c r="J873" s="74">
        <v>4.9000000000000004</v>
      </c>
      <c r="K873" s="74">
        <v>1.4</v>
      </c>
      <c r="L873" s="74">
        <v>0.55500000000000005</v>
      </c>
      <c r="M873" s="74">
        <v>0.1</v>
      </c>
      <c r="N873" s="74">
        <v>0.4</v>
      </c>
      <c r="O873" s="74">
        <v>0.4</v>
      </c>
      <c r="P873" s="74">
        <v>0</v>
      </c>
      <c r="Q873" s="74">
        <v>0</v>
      </c>
      <c r="R873" s="74">
        <v>0</v>
      </c>
      <c r="S873" s="74">
        <v>12.9</v>
      </c>
      <c r="T873" s="74">
        <v>0.3</v>
      </c>
      <c r="U873" s="74">
        <v>0</v>
      </c>
      <c r="V873" s="74">
        <v>73.400000000000006</v>
      </c>
      <c r="W873" s="74">
        <v>0</v>
      </c>
      <c r="X873" s="74">
        <v>643</v>
      </c>
      <c r="Y873" s="74">
        <v>263</v>
      </c>
      <c r="Z873" s="74">
        <v>13</v>
      </c>
      <c r="AA873" s="74">
        <v>2.2000000000000002</v>
      </c>
      <c r="AB873" s="74">
        <v>1.9</v>
      </c>
      <c r="AC873" s="74">
        <v>0.13</v>
      </c>
      <c r="AD873" s="74">
        <v>0.79</v>
      </c>
      <c r="AE873" s="74">
        <v>0.15</v>
      </c>
      <c r="AF873" s="74">
        <v>3.93</v>
      </c>
      <c r="AG873" s="74">
        <v>3.78</v>
      </c>
      <c r="AH873" s="74">
        <v>0.15</v>
      </c>
      <c r="AI873" s="74">
        <v>1.6</v>
      </c>
      <c r="AJ873" s="74">
        <v>0</v>
      </c>
      <c r="AK873" s="74">
        <v>58.3</v>
      </c>
      <c r="AL873" s="74">
        <v>0.95</v>
      </c>
      <c r="AM873" s="74">
        <v>110</v>
      </c>
      <c r="AN873" s="74">
        <v>130</v>
      </c>
      <c r="AO873" s="74">
        <v>61</v>
      </c>
      <c r="AP873" s="74">
        <v>220</v>
      </c>
      <c r="AQ873" s="74">
        <v>13</v>
      </c>
      <c r="AR873" s="74">
        <v>3.1</v>
      </c>
      <c r="AS873" s="74">
        <v>1.4</v>
      </c>
      <c r="AT873" s="72">
        <v>25</v>
      </c>
      <c r="AU873" s="72">
        <v>44</v>
      </c>
      <c r="AV873" s="72"/>
    </row>
    <row r="874" spans="1:48" ht="15.6">
      <c r="A874" s="71">
        <v>83</v>
      </c>
      <c r="B874" s="72" t="s">
        <v>1313</v>
      </c>
      <c r="C874" s="72" t="s">
        <v>647</v>
      </c>
      <c r="D874" s="72" t="s">
        <v>648</v>
      </c>
      <c r="E874" s="72" t="s">
        <v>1312</v>
      </c>
      <c r="F874" s="74">
        <v>143</v>
      </c>
      <c r="G874" s="74">
        <v>596</v>
      </c>
      <c r="H874" s="74">
        <v>10.1</v>
      </c>
      <c r="I874" s="74">
        <v>2.7</v>
      </c>
      <c r="J874" s="74">
        <v>4.2</v>
      </c>
      <c r="K874" s="74">
        <v>1.6</v>
      </c>
      <c r="L874" s="74">
        <v>1.9</v>
      </c>
      <c r="M874" s="74">
        <v>0</v>
      </c>
      <c r="N874" s="74">
        <v>0.5</v>
      </c>
      <c r="O874" s="74">
        <v>0.5</v>
      </c>
      <c r="P874" s="74">
        <v>0</v>
      </c>
      <c r="Q874" s="74">
        <v>0</v>
      </c>
      <c r="R874" s="74">
        <v>0</v>
      </c>
      <c r="S874" s="74">
        <v>12.6</v>
      </c>
      <c r="T874" s="74">
        <v>0</v>
      </c>
      <c r="U874" s="74">
        <v>0</v>
      </c>
      <c r="V874" s="74">
        <v>76</v>
      </c>
      <c r="W874" s="74">
        <v>0</v>
      </c>
      <c r="X874" s="74">
        <v>408</v>
      </c>
      <c r="Y874" s="74">
        <v>190</v>
      </c>
      <c r="Z874" s="74">
        <v>0</v>
      </c>
      <c r="AA874" s="74">
        <v>1.7</v>
      </c>
      <c r="AB874" s="74">
        <v>2.2999999999999998</v>
      </c>
      <c r="AC874" s="74">
        <v>7.0000000000000007E-2</v>
      </c>
      <c r="AD874" s="74">
        <v>0.44</v>
      </c>
      <c r="AE874" s="74">
        <v>0.04</v>
      </c>
      <c r="AF874" s="74">
        <v>3.8</v>
      </c>
      <c r="AG874" s="74">
        <v>3.8</v>
      </c>
      <c r="AH874" s="74">
        <v>0.36</v>
      </c>
      <c r="AI874" s="74">
        <v>1</v>
      </c>
      <c r="AJ874" s="74">
        <v>0</v>
      </c>
      <c r="AK874" s="74">
        <v>50</v>
      </c>
      <c r="AL874" s="74">
        <v>0.87</v>
      </c>
      <c r="AM874" s="74">
        <v>0.8</v>
      </c>
      <c r="AN874" s="74">
        <v>130</v>
      </c>
      <c r="AO874" s="74">
        <v>44</v>
      </c>
      <c r="AP874" s="74">
        <v>180</v>
      </c>
      <c r="AQ874" s="74">
        <v>11</v>
      </c>
      <c r="AR874" s="74">
        <v>2.1</v>
      </c>
      <c r="AS874" s="74">
        <v>1.3</v>
      </c>
      <c r="AT874" s="72"/>
      <c r="AU874" s="72"/>
      <c r="AV874" s="72"/>
    </row>
    <row r="875" spans="1:48" ht="15.6">
      <c r="A875" s="71">
        <v>95</v>
      </c>
      <c r="B875" s="72" t="s">
        <v>1314</v>
      </c>
      <c r="C875" s="72" t="s">
        <v>647</v>
      </c>
      <c r="D875" s="72" t="s">
        <v>648</v>
      </c>
      <c r="E875" s="72" t="s">
        <v>649</v>
      </c>
      <c r="F875" s="74">
        <v>131</v>
      </c>
      <c r="G875" s="74">
        <v>546</v>
      </c>
      <c r="H875" s="74">
        <v>9.3000000000000007</v>
      </c>
      <c r="I875" s="74">
        <v>2.2999999999999998</v>
      </c>
      <c r="J875" s="74">
        <v>3.3</v>
      </c>
      <c r="K875" s="74">
        <v>1.8</v>
      </c>
      <c r="L875" s="74">
        <v>1.6</v>
      </c>
      <c r="M875" s="74">
        <v>0</v>
      </c>
      <c r="N875" s="74">
        <v>0</v>
      </c>
      <c r="O875" s="74">
        <v>0</v>
      </c>
      <c r="P875" s="74">
        <v>0</v>
      </c>
      <c r="Q875" s="74">
        <v>0</v>
      </c>
      <c r="R875" s="74">
        <v>0</v>
      </c>
      <c r="S875" s="74">
        <v>11.9</v>
      </c>
      <c r="T875" s="74">
        <v>0.3</v>
      </c>
      <c r="U875" s="74">
        <v>0</v>
      </c>
      <c r="V875" s="74">
        <v>77.900000000000006</v>
      </c>
      <c r="W875" s="74">
        <v>0</v>
      </c>
      <c r="X875" s="74">
        <v>361</v>
      </c>
      <c r="Y875" s="74">
        <v>168</v>
      </c>
      <c r="Z875" s="74">
        <v>0</v>
      </c>
      <c r="AA875" s="74">
        <v>1.5</v>
      </c>
      <c r="AB875" s="74">
        <v>2</v>
      </c>
      <c r="AC875" s="74">
        <v>0.06</v>
      </c>
      <c r="AD875" s="74">
        <v>0.39</v>
      </c>
      <c r="AE875" s="74">
        <v>0.04</v>
      </c>
      <c r="AF875" s="74">
        <v>3.5</v>
      </c>
      <c r="AG875" s="74">
        <v>3.5</v>
      </c>
      <c r="AH875" s="74">
        <v>0.32</v>
      </c>
      <c r="AI875" s="74">
        <v>0.9</v>
      </c>
      <c r="AJ875" s="74">
        <v>0</v>
      </c>
      <c r="AK875" s="74">
        <v>44</v>
      </c>
      <c r="AL875" s="74">
        <v>0.83</v>
      </c>
      <c r="AM875" s="74">
        <v>120</v>
      </c>
      <c r="AN875" s="74">
        <v>120</v>
      </c>
      <c r="AO875" s="74">
        <v>39</v>
      </c>
      <c r="AP875" s="74">
        <v>160</v>
      </c>
      <c r="AQ875" s="74">
        <v>10</v>
      </c>
      <c r="AR875" s="74">
        <v>1.9</v>
      </c>
      <c r="AS875" s="74">
        <v>1.1000000000000001</v>
      </c>
      <c r="AT875" s="72"/>
      <c r="AU875" s="72"/>
      <c r="AV875" s="72"/>
    </row>
    <row r="876" spans="1:48" ht="15.6">
      <c r="A876" s="71">
        <v>86</v>
      </c>
      <c r="B876" s="72" t="s">
        <v>1315</v>
      </c>
      <c r="C876" s="72" t="s">
        <v>647</v>
      </c>
      <c r="D876" s="72" t="s">
        <v>1316</v>
      </c>
      <c r="E876" s="72" t="s">
        <v>1317</v>
      </c>
      <c r="F876" s="74">
        <v>149</v>
      </c>
      <c r="G876" s="74">
        <v>621</v>
      </c>
      <c r="H876" s="74">
        <v>10.8</v>
      </c>
      <c r="I876" s="74">
        <v>2.7</v>
      </c>
      <c r="J876" s="74">
        <v>3.9</v>
      </c>
      <c r="K876" s="74">
        <v>2.1</v>
      </c>
      <c r="L876" s="74">
        <v>1.9</v>
      </c>
      <c r="M876" s="74">
        <v>0</v>
      </c>
      <c r="N876" s="74" t="s">
        <v>579</v>
      </c>
      <c r="O876" s="74">
        <v>0</v>
      </c>
      <c r="P876" s="74">
        <v>0</v>
      </c>
      <c r="Q876" s="74">
        <v>0</v>
      </c>
      <c r="R876" s="74">
        <v>0</v>
      </c>
      <c r="S876" s="74">
        <v>13</v>
      </c>
      <c r="T876" s="74">
        <v>0.4</v>
      </c>
      <c r="U876" s="74">
        <v>0</v>
      </c>
      <c r="V876" s="74">
        <v>75.3</v>
      </c>
      <c r="W876" s="74">
        <v>0</v>
      </c>
      <c r="X876" s="74">
        <v>408</v>
      </c>
      <c r="Y876" s="74">
        <v>170</v>
      </c>
      <c r="Z876" s="74">
        <v>0</v>
      </c>
      <c r="AA876" s="74">
        <v>1.7</v>
      </c>
      <c r="AB876" s="74">
        <v>2.2999999999999998</v>
      </c>
      <c r="AC876" s="74">
        <v>0.06</v>
      </c>
      <c r="AD876" s="74">
        <v>0.35</v>
      </c>
      <c r="AE876" s="74">
        <v>0.03</v>
      </c>
      <c r="AF876" s="74">
        <v>3.8</v>
      </c>
      <c r="AG876" s="74">
        <v>3.8</v>
      </c>
      <c r="AH876" s="74">
        <v>0.36</v>
      </c>
      <c r="AI876" s="74">
        <v>0.5</v>
      </c>
      <c r="AJ876" s="74">
        <v>0</v>
      </c>
      <c r="AK876" s="74">
        <v>40</v>
      </c>
      <c r="AL876" s="74">
        <v>0.9</v>
      </c>
      <c r="AM876" s="74">
        <v>140</v>
      </c>
      <c r="AN876" s="74">
        <v>130</v>
      </c>
      <c r="AO876" s="74">
        <v>44</v>
      </c>
      <c r="AP876" s="74">
        <v>190</v>
      </c>
      <c r="AQ876" s="74">
        <v>11</v>
      </c>
      <c r="AR876" s="74">
        <v>2.1</v>
      </c>
      <c r="AS876" s="74">
        <v>1.3</v>
      </c>
      <c r="AT876" s="72"/>
      <c r="AU876" s="72">
        <v>24</v>
      </c>
      <c r="AV876" s="72"/>
    </row>
    <row r="877" spans="1:48" ht="15.6">
      <c r="A877" s="71">
        <v>87</v>
      </c>
      <c r="B877" s="72" t="s">
        <v>1318</v>
      </c>
      <c r="C877" s="72" t="s">
        <v>647</v>
      </c>
      <c r="D877" s="72" t="s">
        <v>1316</v>
      </c>
      <c r="E877" s="72" t="s">
        <v>1317</v>
      </c>
      <c r="F877" s="74">
        <v>150</v>
      </c>
      <c r="G877" s="74">
        <v>624</v>
      </c>
      <c r="H877" s="74">
        <v>10.9</v>
      </c>
      <c r="I877" s="74">
        <v>2.7</v>
      </c>
      <c r="J877" s="74">
        <v>3.9</v>
      </c>
      <c r="K877" s="74">
        <v>2.1</v>
      </c>
      <c r="L877" s="74">
        <v>1.9</v>
      </c>
      <c r="M877" s="74">
        <v>0</v>
      </c>
      <c r="N877" s="74">
        <v>0</v>
      </c>
      <c r="O877" s="74">
        <v>0</v>
      </c>
      <c r="P877" s="74">
        <v>0</v>
      </c>
      <c r="Q877" s="74">
        <v>0</v>
      </c>
      <c r="R877" s="74">
        <v>0</v>
      </c>
      <c r="S877" s="74">
        <v>13</v>
      </c>
      <c r="T877" s="74">
        <v>0.4</v>
      </c>
      <c r="U877" s="74">
        <v>0</v>
      </c>
      <c r="V877" s="74">
        <v>75.2</v>
      </c>
      <c r="W877" s="74">
        <v>0</v>
      </c>
      <c r="X877" s="74">
        <v>408</v>
      </c>
      <c r="Y877" s="74">
        <v>170</v>
      </c>
      <c r="Z877" s="74">
        <v>0</v>
      </c>
      <c r="AA877" s="74">
        <v>1.6</v>
      </c>
      <c r="AB877" s="74">
        <v>2.2999999999999998</v>
      </c>
      <c r="AC877" s="74">
        <v>0.06</v>
      </c>
      <c r="AD877" s="74">
        <v>0.33</v>
      </c>
      <c r="AE877" s="74">
        <v>0.03</v>
      </c>
      <c r="AF877" s="74">
        <v>3.8</v>
      </c>
      <c r="AG877" s="74">
        <v>3.8</v>
      </c>
      <c r="AH877" s="74">
        <v>0.36</v>
      </c>
      <c r="AI877" s="74">
        <v>0.6</v>
      </c>
      <c r="AJ877" s="74">
        <v>0</v>
      </c>
      <c r="AK877" s="74">
        <v>40</v>
      </c>
      <c r="AL877" s="74">
        <v>0.9</v>
      </c>
      <c r="AM877" s="74">
        <v>140</v>
      </c>
      <c r="AN877" s="74">
        <v>120</v>
      </c>
      <c r="AO877" s="74">
        <v>42</v>
      </c>
      <c r="AP877" s="74">
        <v>180</v>
      </c>
      <c r="AQ877" s="74">
        <v>10</v>
      </c>
      <c r="AR877" s="74">
        <v>2.1</v>
      </c>
      <c r="AS877" s="74">
        <v>1.3</v>
      </c>
      <c r="AT877" s="72"/>
      <c r="AU877" s="72">
        <v>24</v>
      </c>
      <c r="AV877" s="72"/>
    </row>
    <row r="878" spans="1:48" ht="15.6">
      <c r="A878" s="71">
        <v>90000015</v>
      </c>
      <c r="B878" s="72" t="s">
        <v>1319</v>
      </c>
      <c r="C878" s="72" t="s">
        <v>647</v>
      </c>
      <c r="D878" s="72" t="s">
        <v>1316</v>
      </c>
      <c r="E878" s="72" t="s">
        <v>1317</v>
      </c>
      <c r="F878" s="74">
        <v>193</v>
      </c>
      <c r="G878" s="74">
        <v>803</v>
      </c>
      <c r="H878" s="74">
        <v>15.4</v>
      </c>
      <c r="I878" s="74">
        <v>2.7</v>
      </c>
      <c r="J878" s="74">
        <v>2.7</v>
      </c>
      <c r="K878" s="74">
        <v>2.7</v>
      </c>
      <c r="L878" s="74">
        <v>2.46</v>
      </c>
      <c r="M878" s="74">
        <v>2.7</v>
      </c>
      <c r="N878" s="74">
        <v>0</v>
      </c>
      <c r="O878" s="74">
        <v>0</v>
      </c>
      <c r="P878" s="74">
        <v>0</v>
      </c>
      <c r="Q878" s="74">
        <v>0</v>
      </c>
      <c r="R878" s="74">
        <v>0</v>
      </c>
      <c r="S878" s="74">
        <v>13.7</v>
      </c>
      <c r="T878" s="74">
        <v>0.6</v>
      </c>
      <c r="U878" s="74">
        <v>0</v>
      </c>
      <c r="V878" s="74">
        <v>69.599999999999994</v>
      </c>
      <c r="W878" s="74">
        <v>0</v>
      </c>
      <c r="X878" s="74">
        <v>435</v>
      </c>
      <c r="Y878" s="74">
        <v>221</v>
      </c>
      <c r="Z878" s="74">
        <v>8</v>
      </c>
      <c r="AA878" s="74">
        <v>1.6</v>
      </c>
      <c r="AB878" s="74">
        <v>2.63</v>
      </c>
      <c r="AC878" s="74">
        <v>0.05</v>
      </c>
      <c r="AD878" s="74">
        <v>0.33</v>
      </c>
      <c r="AE878" s="74">
        <v>0.04</v>
      </c>
      <c r="AF878" s="74">
        <v>4.0199999999999996</v>
      </c>
      <c r="AG878" s="74">
        <v>4.0199999999999996</v>
      </c>
      <c r="AH878" s="74">
        <v>0.34</v>
      </c>
      <c r="AI878" s="74">
        <v>1</v>
      </c>
      <c r="AJ878" s="74">
        <v>0</v>
      </c>
      <c r="AK878" s="74">
        <v>37</v>
      </c>
      <c r="AL878" s="74">
        <v>1.22</v>
      </c>
      <c r="AM878" s="74">
        <v>250</v>
      </c>
      <c r="AN878" s="74">
        <v>140</v>
      </c>
      <c r="AO878" s="74">
        <v>47</v>
      </c>
      <c r="AP878" s="74">
        <v>190</v>
      </c>
      <c r="AQ878" s="74">
        <v>12</v>
      </c>
      <c r="AR878" s="74">
        <v>2.2000000000000002</v>
      </c>
      <c r="AS878" s="74">
        <v>1.4</v>
      </c>
      <c r="AT878" s="72"/>
      <c r="AU878" s="72"/>
      <c r="AV878" s="72"/>
    </row>
    <row r="879" spans="1:48" ht="15.6">
      <c r="A879" s="71">
        <v>90</v>
      </c>
      <c r="B879" s="72" t="s">
        <v>1320</v>
      </c>
      <c r="C879" s="72" t="s">
        <v>647</v>
      </c>
      <c r="D879" s="72" t="s">
        <v>1316</v>
      </c>
      <c r="E879" s="72" t="s">
        <v>1317</v>
      </c>
      <c r="F879" s="74">
        <v>191</v>
      </c>
      <c r="G879" s="74">
        <v>793</v>
      </c>
      <c r="H879" s="74">
        <v>15.1</v>
      </c>
      <c r="I879" s="74">
        <v>3.4</v>
      </c>
      <c r="J879" s="74">
        <v>7</v>
      </c>
      <c r="K879" s="74">
        <v>2.5</v>
      </c>
      <c r="L879" s="74">
        <v>2.2400000000000002</v>
      </c>
      <c r="M879" s="74">
        <v>0</v>
      </c>
      <c r="N879" s="74">
        <v>0</v>
      </c>
      <c r="O879" s="74">
        <v>0</v>
      </c>
      <c r="P879" s="74">
        <v>0</v>
      </c>
      <c r="Q879" s="74">
        <v>0</v>
      </c>
      <c r="R879" s="74">
        <v>0</v>
      </c>
      <c r="S879" s="74">
        <v>13.8</v>
      </c>
      <c r="T879" s="74">
        <v>0.6</v>
      </c>
      <c r="U879" s="74">
        <v>0</v>
      </c>
      <c r="V879" s="74">
        <v>70</v>
      </c>
      <c r="W879" s="74">
        <v>0</v>
      </c>
      <c r="X879" s="74">
        <v>433</v>
      </c>
      <c r="Y879" s="74">
        <v>202</v>
      </c>
      <c r="Z879" s="74">
        <v>0</v>
      </c>
      <c r="AA879" s="74">
        <v>1.6</v>
      </c>
      <c r="AB879" s="74">
        <v>2.95</v>
      </c>
      <c r="AC879" s="74">
        <v>0.05</v>
      </c>
      <c r="AD879" s="74">
        <v>0.33</v>
      </c>
      <c r="AE879" s="74">
        <v>0.04</v>
      </c>
      <c r="AF879" s="74">
        <v>4.03</v>
      </c>
      <c r="AG879" s="74">
        <v>4.03</v>
      </c>
      <c r="AH879" s="74">
        <v>0.34</v>
      </c>
      <c r="AI879" s="74">
        <v>1</v>
      </c>
      <c r="AJ879" s="74">
        <v>0</v>
      </c>
      <c r="AK879" s="74">
        <v>37</v>
      </c>
      <c r="AL879" s="74">
        <v>1.1299999999999999</v>
      </c>
      <c r="AM879" s="74">
        <v>220</v>
      </c>
      <c r="AN879" s="74">
        <v>140</v>
      </c>
      <c r="AO879" s="74">
        <v>47</v>
      </c>
      <c r="AP879" s="74">
        <v>190</v>
      </c>
      <c r="AQ879" s="74">
        <v>12</v>
      </c>
      <c r="AR879" s="74">
        <v>2.2000000000000002</v>
      </c>
      <c r="AS879" s="74">
        <v>1.4</v>
      </c>
      <c r="AT879" s="72"/>
      <c r="AU879" s="72"/>
      <c r="AV879" s="72"/>
    </row>
    <row r="880" spans="1:48" ht="15.6">
      <c r="A880" s="71">
        <v>88</v>
      </c>
      <c r="B880" s="72" t="s">
        <v>1321</v>
      </c>
      <c r="C880" s="72" t="s">
        <v>647</v>
      </c>
      <c r="D880" s="72" t="s">
        <v>1316</v>
      </c>
      <c r="E880" s="72" t="s">
        <v>1317</v>
      </c>
      <c r="F880" s="74">
        <v>194</v>
      </c>
      <c r="G880" s="74">
        <v>806</v>
      </c>
      <c r="H880" s="74">
        <v>15.5</v>
      </c>
      <c r="I880" s="74">
        <v>5.2</v>
      </c>
      <c r="J880" s="74">
        <v>5.0999999999999996</v>
      </c>
      <c r="K880" s="74">
        <v>2.2999999999999998</v>
      </c>
      <c r="L880" s="74">
        <v>2.11</v>
      </c>
      <c r="M880" s="74">
        <v>0.2</v>
      </c>
      <c r="N880" s="74">
        <v>0</v>
      </c>
      <c r="O880" s="74">
        <v>0</v>
      </c>
      <c r="P880" s="74">
        <v>0</v>
      </c>
      <c r="Q880" s="74">
        <v>0</v>
      </c>
      <c r="R880" s="74">
        <v>0</v>
      </c>
      <c r="S880" s="74">
        <v>13.7</v>
      </c>
      <c r="T880" s="74">
        <v>0.7</v>
      </c>
      <c r="U880" s="74">
        <v>0</v>
      </c>
      <c r="V880" s="74">
        <v>69.5</v>
      </c>
      <c r="W880" s="74">
        <v>0</v>
      </c>
      <c r="X880" s="74">
        <v>442</v>
      </c>
      <c r="Y880" s="74">
        <v>229</v>
      </c>
      <c r="Z880" s="74">
        <v>2</v>
      </c>
      <c r="AA880" s="74">
        <v>1.6</v>
      </c>
      <c r="AB880" s="74">
        <v>2.5299999999999998</v>
      </c>
      <c r="AC880" s="74">
        <v>0.05</v>
      </c>
      <c r="AD880" s="74">
        <v>0.33</v>
      </c>
      <c r="AE880" s="74">
        <v>0.04</v>
      </c>
      <c r="AF880" s="74">
        <v>4.01</v>
      </c>
      <c r="AG880" s="74">
        <v>4.01</v>
      </c>
      <c r="AH880" s="74">
        <v>0.34</v>
      </c>
      <c r="AI880" s="74">
        <v>1</v>
      </c>
      <c r="AJ880" s="74">
        <v>0</v>
      </c>
      <c r="AK880" s="74">
        <v>37</v>
      </c>
      <c r="AL880" s="74">
        <v>1.22</v>
      </c>
      <c r="AM880" s="74">
        <v>260</v>
      </c>
      <c r="AN880" s="74">
        <v>140</v>
      </c>
      <c r="AO880" s="74">
        <v>47</v>
      </c>
      <c r="AP880" s="74">
        <v>190</v>
      </c>
      <c r="AQ880" s="74">
        <v>12</v>
      </c>
      <c r="AR880" s="74">
        <v>2.2000000000000002</v>
      </c>
      <c r="AS880" s="74">
        <v>1.4</v>
      </c>
      <c r="AT880" s="72"/>
      <c r="AU880" s="72"/>
      <c r="AV880" s="72"/>
    </row>
    <row r="881" spans="1:48" ht="15.6">
      <c r="A881" s="71">
        <v>89</v>
      </c>
      <c r="B881" s="72" t="s">
        <v>1322</v>
      </c>
      <c r="C881" s="72" t="s">
        <v>647</v>
      </c>
      <c r="D881" s="72" t="s">
        <v>1316</v>
      </c>
      <c r="E881" s="72" t="s">
        <v>1317</v>
      </c>
      <c r="F881" s="74">
        <v>194</v>
      </c>
      <c r="G881" s="74">
        <v>806</v>
      </c>
      <c r="H881" s="74">
        <v>15.5</v>
      </c>
      <c r="I881" s="74">
        <v>4.9000000000000004</v>
      </c>
      <c r="J881" s="74">
        <v>5</v>
      </c>
      <c r="K881" s="74">
        <v>3.4</v>
      </c>
      <c r="L881" s="74">
        <v>3.02</v>
      </c>
      <c r="M881" s="74">
        <v>0</v>
      </c>
      <c r="N881" s="74">
        <v>0</v>
      </c>
      <c r="O881" s="74">
        <v>0</v>
      </c>
      <c r="P881" s="74">
        <v>0</v>
      </c>
      <c r="Q881" s="74">
        <v>0</v>
      </c>
      <c r="R881" s="74">
        <v>0</v>
      </c>
      <c r="S881" s="74">
        <v>13.7</v>
      </c>
      <c r="T881" s="74">
        <v>0.7</v>
      </c>
      <c r="U881" s="74">
        <v>0</v>
      </c>
      <c r="V881" s="74">
        <v>69.5</v>
      </c>
      <c r="W881" s="74">
        <v>0</v>
      </c>
      <c r="X881" s="74">
        <v>430</v>
      </c>
      <c r="Y881" s="74">
        <v>231</v>
      </c>
      <c r="Z881" s="74">
        <v>20</v>
      </c>
      <c r="AA881" s="74">
        <v>1.6</v>
      </c>
      <c r="AB881" s="74">
        <v>2.4300000000000002</v>
      </c>
      <c r="AC881" s="74">
        <v>0.05</v>
      </c>
      <c r="AD881" s="74">
        <v>0.32</v>
      </c>
      <c r="AE881" s="74">
        <v>0.04</v>
      </c>
      <c r="AF881" s="74">
        <v>4.01</v>
      </c>
      <c r="AG881" s="74">
        <v>4.01</v>
      </c>
      <c r="AH881" s="74">
        <v>0.34</v>
      </c>
      <c r="AI881" s="74">
        <v>1</v>
      </c>
      <c r="AJ881" s="74">
        <v>0</v>
      </c>
      <c r="AK881" s="74">
        <v>37</v>
      </c>
      <c r="AL881" s="74">
        <v>1.29</v>
      </c>
      <c r="AM881" s="74">
        <v>280</v>
      </c>
      <c r="AN881" s="74">
        <v>140</v>
      </c>
      <c r="AO881" s="74">
        <v>47</v>
      </c>
      <c r="AP881" s="74">
        <v>190</v>
      </c>
      <c r="AQ881" s="74">
        <v>12</v>
      </c>
      <c r="AR881" s="74">
        <v>2.2000000000000002</v>
      </c>
      <c r="AS881" s="74">
        <v>1.4</v>
      </c>
      <c r="AT881" s="72"/>
      <c r="AU881" s="72"/>
      <c r="AV881" s="72"/>
    </row>
    <row r="882" spans="1:48" ht="15.6">
      <c r="A882" s="71">
        <v>91</v>
      </c>
      <c r="B882" s="72" t="s">
        <v>1323</v>
      </c>
      <c r="C882" s="72" t="s">
        <v>232</v>
      </c>
      <c r="D882" s="72" t="s">
        <v>233</v>
      </c>
      <c r="E882" s="72" t="s">
        <v>234</v>
      </c>
      <c r="F882" s="74">
        <v>197</v>
      </c>
      <c r="G882" s="74">
        <v>817</v>
      </c>
      <c r="H882" s="74">
        <v>16.100000000000001</v>
      </c>
      <c r="I882" s="74">
        <v>5.7</v>
      </c>
      <c r="J882" s="74">
        <v>5.0999999999999996</v>
      </c>
      <c r="K882" s="74">
        <v>2.2999999999999998</v>
      </c>
      <c r="L882" s="74">
        <v>2.0299999999999998</v>
      </c>
      <c r="M882" s="74">
        <v>0.2</v>
      </c>
      <c r="N882" s="74">
        <v>0</v>
      </c>
      <c r="O882" s="74">
        <v>0</v>
      </c>
      <c r="P882" s="74">
        <v>0</v>
      </c>
      <c r="Q882" s="74">
        <v>0</v>
      </c>
      <c r="R882" s="74">
        <v>0</v>
      </c>
      <c r="S882" s="74">
        <v>13</v>
      </c>
      <c r="T882" s="74">
        <v>0.8</v>
      </c>
      <c r="U882" s="74">
        <v>0</v>
      </c>
      <c r="V882" s="74">
        <v>69.5</v>
      </c>
      <c r="W882" s="74">
        <v>0</v>
      </c>
      <c r="X882" s="74">
        <v>423</v>
      </c>
      <c r="Y882" s="74">
        <v>226</v>
      </c>
      <c r="Z882" s="74">
        <v>3</v>
      </c>
      <c r="AA882" s="74">
        <v>1.6</v>
      </c>
      <c r="AB882" s="74">
        <v>2.4300000000000002</v>
      </c>
      <c r="AC882" s="74">
        <v>0.05</v>
      </c>
      <c r="AD882" s="74">
        <v>0.31</v>
      </c>
      <c r="AE882" s="74">
        <v>0.04</v>
      </c>
      <c r="AF882" s="74">
        <v>3.8</v>
      </c>
      <c r="AG882" s="74">
        <v>3.8</v>
      </c>
      <c r="AH882" s="74">
        <v>0.32</v>
      </c>
      <c r="AI882" s="74">
        <v>0.95</v>
      </c>
      <c r="AJ882" s="74">
        <v>0</v>
      </c>
      <c r="AK882" s="74">
        <v>35</v>
      </c>
      <c r="AL882" s="74">
        <v>1.37</v>
      </c>
      <c r="AM882" s="74">
        <v>330</v>
      </c>
      <c r="AN882" s="74">
        <v>130</v>
      </c>
      <c r="AO882" s="74">
        <v>45</v>
      </c>
      <c r="AP882" s="74">
        <v>180</v>
      </c>
      <c r="AQ882" s="74">
        <v>12</v>
      </c>
      <c r="AR882" s="74">
        <v>2.1</v>
      </c>
      <c r="AS882" s="74">
        <v>1.3</v>
      </c>
      <c r="AT882" s="72"/>
      <c r="AU882" s="72"/>
      <c r="AV882" s="72"/>
    </row>
    <row r="883" spans="1:48" ht="15.6">
      <c r="A883" s="71">
        <v>92</v>
      </c>
      <c r="B883" s="72" t="s">
        <v>1324</v>
      </c>
      <c r="C883" s="72" t="s">
        <v>232</v>
      </c>
      <c r="D883" s="72" t="s">
        <v>233</v>
      </c>
      <c r="E883" s="72" t="s">
        <v>234</v>
      </c>
      <c r="F883" s="74">
        <v>196</v>
      </c>
      <c r="G883" s="74">
        <v>813</v>
      </c>
      <c r="H883" s="74">
        <v>16</v>
      </c>
      <c r="I883" s="74">
        <v>5.3</v>
      </c>
      <c r="J883" s="74">
        <v>5</v>
      </c>
      <c r="K883" s="74">
        <v>3.5</v>
      </c>
      <c r="L883" s="74">
        <v>3.19</v>
      </c>
      <c r="M883" s="74">
        <v>0</v>
      </c>
      <c r="N883" s="74">
        <v>0</v>
      </c>
      <c r="O883" s="74">
        <v>0</v>
      </c>
      <c r="P883" s="74">
        <v>0</v>
      </c>
      <c r="Q883" s="74">
        <v>0</v>
      </c>
      <c r="R883" s="74">
        <v>0</v>
      </c>
      <c r="S883" s="74">
        <v>13</v>
      </c>
      <c r="T883" s="74">
        <v>0.9</v>
      </c>
      <c r="U883" s="74">
        <v>0</v>
      </c>
      <c r="V883" s="74">
        <v>69.5</v>
      </c>
      <c r="W883" s="74">
        <v>0</v>
      </c>
      <c r="X883" s="74">
        <v>408</v>
      </c>
      <c r="Y883" s="74">
        <v>229</v>
      </c>
      <c r="Z883" s="74">
        <v>26</v>
      </c>
      <c r="AA883" s="74">
        <v>1.5</v>
      </c>
      <c r="AB883" s="74">
        <v>2.2999999999999998</v>
      </c>
      <c r="AC883" s="74">
        <v>0.05</v>
      </c>
      <c r="AD883" s="74">
        <v>0.31</v>
      </c>
      <c r="AE883" s="74">
        <v>0.04</v>
      </c>
      <c r="AF883" s="74">
        <v>3.8</v>
      </c>
      <c r="AG883" s="74">
        <v>3.8</v>
      </c>
      <c r="AH883" s="74">
        <v>0.32</v>
      </c>
      <c r="AI883" s="74">
        <v>0.95</v>
      </c>
      <c r="AJ883" s="74">
        <v>0</v>
      </c>
      <c r="AK883" s="74">
        <v>35</v>
      </c>
      <c r="AL883" s="74">
        <v>1.46</v>
      </c>
      <c r="AM883" s="74">
        <v>360</v>
      </c>
      <c r="AN883" s="74">
        <v>130</v>
      </c>
      <c r="AO883" s="74">
        <v>44</v>
      </c>
      <c r="AP883" s="74">
        <v>180</v>
      </c>
      <c r="AQ883" s="74">
        <v>12</v>
      </c>
      <c r="AR883" s="74">
        <v>2.1</v>
      </c>
      <c r="AS883" s="74">
        <v>1.3</v>
      </c>
      <c r="AT883" s="72"/>
      <c r="AU883" s="72"/>
      <c r="AV883" s="72"/>
    </row>
    <row r="884" spans="1:48" ht="15.6">
      <c r="A884" s="71">
        <v>1123</v>
      </c>
      <c r="B884" s="72" t="s">
        <v>1325</v>
      </c>
      <c r="C884" s="72" t="s">
        <v>232</v>
      </c>
      <c r="D884" s="72" t="s">
        <v>233</v>
      </c>
      <c r="E884" s="72" t="s">
        <v>234</v>
      </c>
      <c r="F884" s="74">
        <v>213</v>
      </c>
      <c r="G884" s="74">
        <v>881</v>
      </c>
      <c r="H884" s="74">
        <v>18.3</v>
      </c>
      <c r="I884" s="74">
        <v>7</v>
      </c>
      <c r="J884" s="74">
        <v>5.2</v>
      </c>
      <c r="K884" s="74">
        <v>4.3</v>
      </c>
      <c r="L884" s="74">
        <v>3.89</v>
      </c>
      <c r="M884" s="74">
        <v>0</v>
      </c>
      <c r="N884" s="74">
        <v>0.9</v>
      </c>
      <c r="O884" s="74">
        <v>0.9</v>
      </c>
      <c r="P884" s="74">
        <v>0</v>
      </c>
      <c r="Q884" s="74">
        <v>0</v>
      </c>
      <c r="R884" s="74">
        <v>0.2</v>
      </c>
      <c r="S884" s="74">
        <v>11</v>
      </c>
      <c r="T884" s="74">
        <v>1.3</v>
      </c>
      <c r="U884" s="74">
        <v>0</v>
      </c>
      <c r="V884" s="74">
        <v>67.599999999999994</v>
      </c>
      <c r="W884" s="74">
        <v>0</v>
      </c>
      <c r="X884" s="74">
        <v>332</v>
      </c>
      <c r="Y884" s="74">
        <v>227</v>
      </c>
      <c r="Z884" s="74">
        <v>49</v>
      </c>
      <c r="AA884" s="74">
        <v>1.4</v>
      </c>
      <c r="AB884" s="74">
        <v>1.87</v>
      </c>
      <c r="AC884" s="74">
        <v>0.06</v>
      </c>
      <c r="AD884" s="74">
        <v>0.38</v>
      </c>
      <c r="AE884" s="74">
        <v>0.06</v>
      </c>
      <c r="AF884" s="74">
        <v>3.2</v>
      </c>
      <c r="AG884" s="74">
        <v>3.18</v>
      </c>
      <c r="AH884" s="74">
        <v>0.3</v>
      </c>
      <c r="AI884" s="74">
        <v>0.83</v>
      </c>
      <c r="AJ884" s="74">
        <v>0.1</v>
      </c>
      <c r="AK884" s="74">
        <v>41</v>
      </c>
      <c r="AL884" s="74">
        <v>1.83</v>
      </c>
      <c r="AM884" s="74">
        <v>510</v>
      </c>
      <c r="AN884" s="74">
        <v>130</v>
      </c>
      <c r="AO884" s="74">
        <v>52</v>
      </c>
      <c r="AP884" s="74">
        <v>160</v>
      </c>
      <c r="AQ884" s="74">
        <v>13</v>
      </c>
      <c r="AR884" s="74">
        <v>1.9</v>
      </c>
      <c r="AS884" s="74">
        <v>1.1000000000000001</v>
      </c>
      <c r="AT884" s="72"/>
      <c r="AU884" s="72"/>
      <c r="AV884" s="72"/>
    </row>
    <row r="885" spans="1:48" ht="15.6">
      <c r="A885" s="71">
        <v>117</v>
      </c>
      <c r="B885" s="72" t="s">
        <v>1326</v>
      </c>
      <c r="C885" s="72" t="s">
        <v>275</v>
      </c>
      <c r="D885" s="72" t="s">
        <v>443</v>
      </c>
      <c r="E885" s="72" t="s">
        <v>444</v>
      </c>
      <c r="F885" s="74">
        <v>202</v>
      </c>
      <c r="G885" s="74">
        <v>845</v>
      </c>
      <c r="H885" s="74">
        <v>11.3</v>
      </c>
      <c r="I885" s="74">
        <v>4.9000000000000004</v>
      </c>
      <c r="J885" s="74">
        <v>3.6</v>
      </c>
      <c r="K885" s="74">
        <v>0.4</v>
      </c>
      <c r="L885" s="74">
        <v>0.3</v>
      </c>
      <c r="M885" s="74">
        <v>0.5</v>
      </c>
      <c r="N885" s="74">
        <v>0</v>
      </c>
      <c r="O885" s="74">
        <v>0</v>
      </c>
      <c r="P885" s="74">
        <v>0</v>
      </c>
      <c r="Q885" s="74">
        <v>0</v>
      </c>
      <c r="R885" s="74">
        <v>0</v>
      </c>
      <c r="S885" s="74">
        <v>25.1</v>
      </c>
      <c r="T885" s="74">
        <v>0.4</v>
      </c>
      <c r="U885" s="74">
        <v>0</v>
      </c>
      <c r="V885" s="74">
        <v>61.4</v>
      </c>
      <c r="W885" s="74">
        <v>0</v>
      </c>
      <c r="X885" s="74">
        <v>88</v>
      </c>
      <c r="Y885" s="74">
        <v>0</v>
      </c>
      <c r="Z885" s="74">
        <v>0</v>
      </c>
      <c r="AA885" s="74">
        <v>0.4</v>
      </c>
      <c r="AB885" s="74">
        <v>7.0000000000000007E-2</v>
      </c>
      <c r="AC885" s="74">
        <v>0.11</v>
      </c>
      <c r="AD885" s="74">
        <v>0.33</v>
      </c>
      <c r="AE885" s="74">
        <v>3.9</v>
      </c>
      <c r="AF885" s="74">
        <v>8.6</v>
      </c>
      <c r="AG885" s="74">
        <v>4.7</v>
      </c>
      <c r="AH885" s="74">
        <v>0.17</v>
      </c>
      <c r="AI885" s="74">
        <v>1.8</v>
      </c>
      <c r="AJ885" s="74">
        <v>0</v>
      </c>
      <c r="AK885" s="74">
        <v>2.1</v>
      </c>
      <c r="AL885" s="74">
        <v>2.0499999999999998</v>
      </c>
      <c r="AM885" s="74">
        <v>170</v>
      </c>
      <c r="AN885" s="74">
        <v>280</v>
      </c>
      <c r="AO885" s="74">
        <v>14</v>
      </c>
      <c r="AP885" s="74">
        <v>230</v>
      </c>
      <c r="AQ885" s="74">
        <v>20</v>
      </c>
      <c r="AR885" s="74">
        <v>1.7</v>
      </c>
      <c r="AS885" s="74">
        <v>2.6</v>
      </c>
      <c r="AT885" s="72"/>
      <c r="AU885" s="72"/>
      <c r="AV885" s="72"/>
    </row>
    <row r="886" spans="1:48" ht="15.6">
      <c r="A886" s="71">
        <v>119</v>
      </c>
      <c r="B886" s="72" t="s">
        <v>1327</v>
      </c>
      <c r="C886" s="72" t="s">
        <v>275</v>
      </c>
      <c r="D886" s="72" t="s">
        <v>443</v>
      </c>
      <c r="E886" s="72" t="s">
        <v>444</v>
      </c>
      <c r="F886" s="74">
        <v>319</v>
      </c>
      <c r="G886" s="74">
        <v>1320</v>
      </c>
      <c r="H886" s="74">
        <v>24.6</v>
      </c>
      <c r="I886" s="74">
        <v>9.3000000000000007</v>
      </c>
      <c r="J886" s="74">
        <v>9.9</v>
      </c>
      <c r="K886" s="74">
        <v>2</v>
      </c>
      <c r="L886" s="74">
        <v>1.77</v>
      </c>
      <c r="M886" s="74">
        <v>0.7</v>
      </c>
      <c r="N886" s="74">
        <v>0</v>
      </c>
      <c r="O886" s="74">
        <v>0</v>
      </c>
      <c r="P886" s="74">
        <v>0</v>
      </c>
      <c r="Q886" s="74">
        <v>0</v>
      </c>
      <c r="R886" s="74">
        <v>0</v>
      </c>
      <c r="S886" s="74">
        <v>24.3</v>
      </c>
      <c r="T886" s="74">
        <v>1.4</v>
      </c>
      <c r="U886" s="74">
        <v>0</v>
      </c>
      <c r="V886" s="74">
        <v>48.4</v>
      </c>
      <c r="W886" s="74">
        <v>0</v>
      </c>
      <c r="X886" s="74">
        <v>81</v>
      </c>
      <c r="Y886" s="74">
        <v>32</v>
      </c>
      <c r="Z886" s="74">
        <v>22</v>
      </c>
      <c r="AA886" s="74">
        <v>0.4</v>
      </c>
      <c r="AB886" s="74">
        <v>0.84</v>
      </c>
      <c r="AC886" s="74">
        <v>0.09</v>
      </c>
      <c r="AD886" s="74">
        <v>0.31</v>
      </c>
      <c r="AE886" s="74">
        <v>3.8</v>
      </c>
      <c r="AF886" s="74">
        <v>9.7200000000000006</v>
      </c>
      <c r="AG886" s="74">
        <v>4.62</v>
      </c>
      <c r="AH886" s="74">
        <v>0.14000000000000001</v>
      </c>
      <c r="AI886" s="74">
        <v>1.7</v>
      </c>
      <c r="AJ886" s="74">
        <v>0</v>
      </c>
      <c r="AK886" s="74">
        <v>2</v>
      </c>
      <c r="AL886" s="74">
        <v>2.2999999999999998</v>
      </c>
      <c r="AM886" s="74">
        <v>560</v>
      </c>
      <c r="AN886" s="74">
        <v>220</v>
      </c>
      <c r="AO886" s="74">
        <v>13</v>
      </c>
      <c r="AP886" s="74">
        <v>210</v>
      </c>
      <c r="AQ886" s="74">
        <v>19</v>
      </c>
      <c r="AR886" s="74">
        <v>1.5</v>
      </c>
      <c r="AS886" s="74">
        <v>2.4</v>
      </c>
      <c r="AT886" s="72"/>
      <c r="AU886" s="72"/>
      <c r="AV886" s="72"/>
    </row>
    <row r="887" spans="1:48" ht="15.6">
      <c r="A887" s="71">
        <v>118</v>
      </c>
      <c r="B887" s="72" t="s">
        <v>1328</v>
      </c>
      <c r="C887" s="72" t="s">
        <v>275</v>
      </c>
      <c r="D887" s="72" t="s">
        <v>443</v>
      </c>
      <c r="E887" s="72" t="s">
        <v>444</v>
      </c>
      <c r="F887" s="74">
        <v>310</v>
      </c>
      <c r="G887" s="74">
        <v>1290</v>
      </c>
      <c r="H887" s="74">
        <v>23.6</v>
      </c>
      <c r="I887" s="74">
        <v>10.7</v>
      </c>
      <c r="J887" s="74">
        <v>6.6</v>
      </c>
      <c r="K887" s="74">
        <v>2.9</v>
      </c>
      <c r="L887" s="74">
        <v>2.52</v>
      </c>
      <c r="M887" s="74">
        <v>0.7</v>
      </c>
      <c r="N887" s="74">
        <v>0</v>
      </c>
      <c r="O887" s="74">
        <v>0</v>
      </c>
      <c r="P887" s="74">
        <v>0</v>
      </c>
      <c r="Q887" s="74">
        <v>0</v>
      </c>
      <c r="R887" s="74">
        <v>0</v>
      </c>
      <c r="S887" s="74">
        <v>24.3</v>
      </c>
      <c r="T887" s="74">
        <v>1.6</v>
      </c>
      <c r="U887" s="74">
        <v>0</v>
      </c>
      <c r="V887" s="74">
        <v>49.2</v>
      </c>
      <c r="W887" s="74">
        <v>0</v>
      </c>
      <c r="X887" s="74">
        <v>81</v>
      </c>
      <c r="Y887" s="74">
        <v>65</v>
      </c>
      <c r="Z887" s="74">
        <v>43</v>
      </c>
      <c r="AA887" s="74">
        <v>0.4</v>
      </c>
      <c r="AB887" s="74">
        <v>0.08</v>
      </c>
      <c r="AC887" s="74">
        <v>0.09</v>
      </c>
      <c r="AD887" s="74">
        <v>0.31</v>
      </c>
      <c r="AE887" s="74">
        <v>3.8</v>
      </c>
      <c r="AF887" s="74">
        <v>9.7200000000000006</v>
      </c>
      <c r="AG887" s="74">
        <v>4.62</v>
      </c>
      <c r="AH887" s="74">
        <v>0.14000000000000001</v>
      </c>
      <c r="AI887" s="74">
        <v>1.7</v>
      </c>
      <c r="AJ887" s="74">
        <v>0</v>
      </c>
      <c r="AK887" s="74">
        <v>2</v>
      </c>
      <c r="AL887" s="74">
        <v>2.48</v>
      </c>
      <c r="AM887" s="74">
        <v>630</v>
      </c>
      <c r="AN887" s="74">
        <v>220</v>
      </c>
      <c r="AO887" s="74">
        <v>13</v>
      </c>
      <c r="AP887" s="74">
        <v>210</v>
      </c>
      <c r="AQ887" s="74">
        <v>20</v>
      </c>
      <c r="AR887" s="74">
        <v>1.5</v>
      </c>
      <c r="AS887" s="74">
        <v>2.4</v>
      </c>
      <c r="AT887" s="72"/>
      <c r="AU887" s="72"/>
      <c r="AV887" s="72"/>
    </row>
    <row r="888" spans="1:48" ht="15.6">
      <c r="A888" s="71">
        <v>104</v>
      </c>
      <c r="B888" s="72" t="s">
        <v>1329</v>
      </c>
      <c r="C888" s="72" t="s">
        <v>275</v>
      </c>
      <c r="D888" s="72" t="s">
        <v>443</v>
      </c>
      <c r="E888" s="72" t="s">
        <v>444</v>
      </c>
      <c r="F888" s="74">
        <v>238</v>
      </c>
      <c r="G888" s="74">
        <v>995</v>
      </c>
      <c r="H888" s="74">
        <v>14.2</v>
      </c>
      <c r="I888" s="74">
        <v>6.1</v>
      </c>
      <c r="J888" s="74">
        <v>4.5999999999999996</v>
      </c>
      <c r="K888" s="74">
        <v>0.5</v>
      </c>
      <c r="L888" s="74">
        <v>0.2</v>
      </c>
      <c r="M888" s="74">
        <v>0.7</v>
      </c>
      <c r="N888" s="74">
        <v>0</v>
      </c>
      <c r="O888" s="74">
        <v>0</v>
      </c>
      <c r="P888" s="74">
        <v>0</v>
      </c>
      <c r="Q888" s="74">
        <v>0</v>
      </c>
      <c r="R888" s="74">
        <v>0</v>
      </c>
      <c r="S888" s="74">
        <v>27.6</v>
      </c>
      <c r="T888" s="74">
        <v>0.4</v>
      </c>
      <c r="U888" s="74">
        <v>0</v>
      </c>
      <c r="V888" s="74">
        <v>56.5</v>
      </c>
      <c r="W888" s="74">
        <v>0</v>
      </c>
      <c r="X888" s="74">
        <v>91</v>
      </c>
      <c r="Y888" s="74">
        <v>0</v>
      </c>
      <c r="Z888" s="74">
        <v>0</v>
      </c>
      <c r="AA888" s="74">
        <v>0.5</v>
      </c>
      <c r="AB888" s="74">
        <v>0.08</v>
      </c>
      <c r="AC888" s="74">
        <v>0.08</v>
      </c>
      <c r="AD888" s="74">
        <v>0.25</v>
      </c>
      <c r="AE888" s="74">
        <v>3</v>
      </c>
      <c r="AF888" s="74">
        <v>8.1999999999999993</v>
      </c>
      <c r="AG888" s="74">
        <v>5.2</v>
      </c>
      <c r="AH888" s="74">
        <v>0.12</v>
      </c>
      <c r="AI888" s="74">
        <v>1.7</v>
      </c>
      <c r="AJ888" s="74">
        <v>0</v>
      </c>
      <c r="AK888" s="74">
        <v>1.7</v>
      </c>
      <c r="AL888" s="74">
        <v>1.74</v>
      </c>
      <c r="AM888" s="74">
        <v>170</v>
      </c>
      <c r="AN888" s="74">
        <v>210</v>
      </c>
      <c r="AO888" s="74">
        <v>14</v>
      </c>
      <c r="AP888" s="74">
        <v>240</v>
      </c>
      <c r="AQ888" s="74">
        <v>16</v>
      </c>
      <c r="AR888" s="74">
        <v>1.8</v>
      </c>
      <c r="AS888" s="74">
        <v>2.8</v>
      </c>
      <c r="AT888" s="72"/>
      <c r="AU888" s="72"/>
      <c r="AV888" s="72"/>
    </row>
    <row r="889" spans="1:48" ht="15.6">
      <c r="A889" s="71">
        <v>98</v>
      </c>
      <c r="B889" s="72" t="s">
        <v>1330</v>
      </c>
      <c r="C889" s="72" t="s">
        <v>275</v>
      </c>
      <c r="D889" s="72" t="s">
        <v>443</v>
      </c>
      <c r="E889" s="72" t="s">
        <v>444</v>
      </c>
      <c r="F889" s="74">
        <v>195</v>
      </c>
      <c r="G889" s="74">
        <v>815</v>
      </c>
      <c r="H889" s="74">
        <v>12.6</v>
      </c>
      <c r="I889" s="74">
        <v>5.4</v>
      </c>
      <c r="J889" s="74">
        <v>4</v>
      </c>
      <c r="K889" s="74">
        <v>0.4</v>
      </c>
      <c r="L889" s="74">
        <v>0.3</v>
      </c>
      <c r="M889" s="74">
        <v>0.6</v>
      </c>
      <c r="N889" s="74">
        <v>0</v>
      </c>
      <c r="O889" s="74">
        <v>0</v>
      </c>
      <c r="P889" s="74">
        <v>0</v>
      </c>
      <c r="Q889" s="74">
        <v>0</v>
      </c>
      <c r="R889" s="74">
        <v>0</v>
      </c>
      <c r="S889" s="74">
        <v>20.5</v>
      </c>
      <c r="T889" s="74">
        <v>0.2</v>
      </c>
      <c r="U889" s="74">
        <v>0</v>
      </c>
      <c r="V889" s="74">
        <v>65.7</v>
      </c>
      <c r="W889" s="74">
        <v>0</v>
      </c>
      <c r="X889" s="74">
        <v>68</v>
      </c>
      <c r="Y889" s="74">
        <v>0</v>
      </c>
      <c r="Z889" s="74">
        <v>0</v>
      </c>
      <c r="AA889" s="74">
        <v>0.4</v>
      </c>
      <c r="AB889" s="74">
        <v>7.0000000000000007E-2</v>
      </c>
      <c r="AC889" s="74">
        <v>0.14000000000000001</v>
      </c>
      <c r="AD889" s="74">
        <v>0.32</v>
      </c>
      <c r="AE889" s="74">
        <v>4.3</v>
      </c>
      <c r="AF889" s="74">
        <v>8.1999999999999993</v>
      </c>
      <c r="AG889" s="74">
        <v>3.9</v>
      </c>
      <c r="AH889" s="74">
        <v>0.22</v>
      </c>
      <c r="AI889" s="74">
        <v>2</v>
      </c>
      <c r="AJ889" s="74">
        <v>0</v>
      </c>
      <c r="AK889" s="74">
        <v>2</v>
      </c>
      <c r="AL889" s="74">
        <v>0.9</v>
      </c>
      <c r="AM889" s="74">
        <v>66</v>
      </c>
      <c r="AN889" s="74">
        <v>270</v>
      </c>
      <c r="AO889" s="74">
        <v>12</v>
      </c>
      <c r="AP889" s="74">
        <v>210</v>
      </c>
      <c r="AQ889" s="74">
        <v>16</v>
      </c>
      <c r="AR889" s="74">
        <v>1.3</v>
      </c>
      <c r="AS889" s="74">
        <v>2</v>
      </c>
      <c r="AT889" s="72"/>
      <c r="AU889" s="72"/>
      <c r="AV889" s="72"/>
    </row>
    <row r="890" spans="1:48" ht="15.6">
      <c r="A890" s="71">
        <v>107</v>
      </c>
      <c r="B890" s="72" t="s">
        <v>1331</v>
      </c>
      <c r="C890" s="72" t="s">
        <v>275</v>
      </c>
      <c r="D890" s="72" t="s">
        <v>443</v>
      </c>
      <c r="E890" s="72" t="s">
        <v>444</v>
      </c>
      <c r="F890" s="74">
        <v>238</v>
      </c>
      <c r="G890" s="74">
        <v>995</v>
      </c>
      <c r="H890" s="74">
        <v>14.2</v>
      </c>
      <c r="I890" s="74">
        <v>6.1</v>
      </c>
      <c r="J890" s="74">
        <v>4.5999999999999996</v>
      </c>
      <c r="K890" s="74">
        <v>0.5</v>
      </c>
      <c r="L890" s="74">
        <v>0.3</v>
      </c>
      <c r="M890" s="74">
        <v>0.7</v>
      </c>
      <c r="N890" s="74">
        <v>0</v>
      </c>
      <c r="O890" s="74">
        <v>0</v>
      </c>
      <c r="P890" s="74">
        <v>0</v>
      </c>
      <c r="Q890" s="74">
        <v>0</v>
      </c>
      <c r="R890" s="74">
        <v>0</v>
      </c>
      <c r="S890" s="74">
        <v>27.6</v>
      </c>
      <c r="T890" s="74">
        <v>0.6</v>
      </c>
      <c r="U890" s="74">
        <v>0</v>
      </c>
      <c r="V890" s="74">
        <v>56</v>
      </c>
      <c r="W890" s="74">
        <v>0</v>
      </c>
      <c r="X890" s="74">
        <v>99</v>
      </c>
      <c r="Y890" s="74">
        <v>0</v>
      </c>
      <c r="Z890" s="74">
        <v>0</v>
      </c>
      <c r="AA890" s="74">
        <v>0.5</v>
      </c>
      <c r="AB890" s="74">
        <v>0.08</v>
      </c>
      <c r="AC890" s="74">
        <v>0.08</v>
      </c>
      <c r="AD890" s="74">
        <v>0.28999999999999998</v>
      </c>
      <c r="AE890" s="74">
        <v>3.3</v>
      </c>
      <c r="AF890" s="74">
        <v>8.5</v>
      </c>
      <c r="AG890" s="74">
        <v>5.2</v>
      </c>
      <c r="AH890" s="74">
        <v>0.14000000000000001</v>
      </c>
      <c r="AI890" s="74">
        <v>1.7</v>
      </c>
      <c r="AJ890" s="74">
        <v>0</v>
      </c>
      <c r="AK890" s="74">
        <v>1.8</v>
      </c>
      <c r="AL890" s="74">
        <v>1.7</v>
      </c>
      <c r="AM890" s="74">
        <v>230</v>
      </c>
      <c r="AN890" s="74">
        <v>210</v>
      </c>
      <c r="AO890" s="74">
        <v>14</v>
      </c>
      <c r="AP890" s="74">
        <v>240</v>
      </c>
      <c r="AQ890" s="74">
        <v>16</v>
      </c>
      <c r="AR890" s="74">
        <v>1.8</v>
      </c>
      <c r="AS890" s="74">
        <v>2.8</v>
      </c>
      <c r="AT890" s="72"/>
      <c r="AU890" s="72"/>
      <c r="AV890" s="72"/>
    </row>
    <row r="891" spans="1:48" ht="15.6">
      <c r="A891" s="71">
        <v>2120000006</v>
      </c>
      <c r="B891" s="72" t="s">
        <v>1332</v>
      </c>
      <c r="C891" s="72" t="s">
        <v>275</v>
      </c>
      <c r="D891" s="72" t="s">
        <v>443</v>
      </c>
      <c r="E891" s="72" t="s">
        <v>444</v>
      </c>
      <c r="F891" s="74">
        <v>138</v>
      </c>
      <c r="G891" s="74">
        <v>582</v>
      </c>
      <c r="H891" s="74">
        <v>4.9000000000000004</v>
      </c>
      <c r="I891" s="74">
        <v>2.1</v>
      </c>
      <c r="J891" s="74">
        <v>2.4</v>
      </c>
      <c r="K891" s="74">
        <v>0.1</v>
      </c>
      <c r="L891" s="74">
        <v>0.1</v>
      </c>
      <c r="M891" s="74">
        <v>0.2</v>
      </c>
      <c r="N891" s="74">
        <v>0.3</v>
      </c>
      <c r="O891" s="74">
        <v>0</v>
      </c>
      <c r="P891" s="74">
        <v>0</v>
      </c>
      <c r="Q891" s="74">
        <v>0</v>
      </c>
      <c r="R891" s="74">
        <v>0</v>
      </c>
      <c r="S891" s="74">
        <v>23.3</v>
      </c>
      <c r="T891" s="74">
        <v>0.1</v>
      </c>
      <c r="U891" s="74">
        <v>0</v>
      </c>
      <c r="V891" s="74">
        <v>70.2</v>
      </c>
      <c r="W891" s="74">
        <v>0</v>
      </c>
      <c r="X891" s="74">
        <v>73</v>
      </c>
      <c r="Y891" s="74">
        <v>0</v>
      </c>
      <c r="Z891" s="74">
        <v>0</v>
      </c>
      <c r="AA891" s="74">
        <v>0</v>
      </c>
      <c r="AB891" s="74">
        <v>0.3</v>
      </c>
      <c r="AC891" s="74">
        <v>0.24</v>
      </c>
      <c r="AD891" s="74">
        <v>0.27</v>
      </c>
      <c r="AE891" s="74">
        <v>5.3</v>
      </c>
      <c r="AF891" s="74">
        <v>9.6</v>
      </c>
      <c r="AG891" s="74">
        <v>4.3</v>
      </c>
      <c r="AH891" s="74">
        <v>0.31</v>
      </c>
      <c r="AI891" s="74">
        <v>1</v>
      </c>
      <c r="AJ891" s="74">
        <v>0</v>
      </c>
      <c r="AK891" s="74">
        <v>5.3</v>
      </c>
      <c r="AL891" s="74">
        <v>1.3</v>
      </c>
      <c r="AM891" s="74">
        <v>25</v>
      </c>
      <c r="AN891" s="74">
        <v>370</v>
      </c>
      <c r="AO891" s="74">
        <v>6</v>
      </c>
      <c r="AP891" s="74">
        <v>180</v>
      </c>
      <c r="AQ891" s="74">
        <v>19</v>
      </c>
      <c r="AR891" s="74">
        <v>0.5</v>
      </c>
      <c r="AS891" s="74">
        <v>3</v>
      </c>
      <c r="AT891" s="72"/>
      <c r="AU891" s="72">
        <v>25</v>
      </c>
      <c r="AV891" s="72"/>
    </row>
    <row r="892" spans="1:48" ht="15.6">
      <c r="A892" s="71">
        <v>353</v>
      </c>
      <c r="B892" s="72" t="s">
        <v>1333</v>
      </c>
      <c r="C892" s="72" t="s">
        <v>275</v>
      </c>
      <c r="D892" s="72" t="s">
        <v>276</v>
      </c>
      <c r="E892" s="72" t="s">
        <v>277</v>
      </c>
      <c r="F892" s="74">
        <v>288</v>
      </c>
      <c r="G892" s="74">
        <v>1200</v>
      </c>
      <c r="H892" s="74">
        <v>19</v>
      </c>
      <c r="I892" s="74">
        <v>6.5</v>
      </c>
      <c r="J892" s="74">
        <v>7.5</v>
      </c>
      <c r="K892" s="74">
        <v>2.2000000000000002</v>
      </c>
      <c r="L892" s="74">
        <v>1.9</v>
      </c>
      <c r="M892" s="74">
        <v>0.1</v>
      </c>
      <c r="N892" s="74">
        <v>0</v>
      </c>
      <c r="O892" s="74">
        <v>0</v>
      </c>
      <c r="P892" s="74">
        <v>0</v>
      </c>
      <c r="Q892" s="74">
        <v>0</v>
      </c>
      <c r="R892" s="74">
        <v>0</v>
      </c>
      <c r="S892" s="74">
        <v>29.2</v>
      </c>
      <c r="T892" s="74">
        <v>8.8000000000000007</v>
      </c>
      <c r="U892" s="74">
        <v>0</v>
      </c>
      <c r="V892" s="74">
        <v>41.7</v>
      </c>
      <c r="W892" s="74">
        <v>0</v>
      </c>
      <c r="X892" s="74">
        <v>65</v>
      </c>
      <c r="Y892" s="74">
        <v>0</v>
      </c>
      <c r="Z892" s="74">
        <v>0</v>
      </c>
      <c r="AA892" s="74">
        <v>0</v>
      </c>
      <c r="AB892" s="74">
        <v>0.2</v>
      </c>
      <c r="AC892" s="74">
        <v>0.7</v>
      </c>
      <c r="AD892" s="74">
        <v>0.2</v>
      </c>
      <c r="AE892" s="74">
        <v>5</v>
      </c>
      <c r="AF892" s="74">
        <v>11</v>
      </c>
      <c r="AG892" s="74">
        <v>6.2</v>
      </c>
      <c r="AH892" s="74">
        <v>0.48</v>
      </c>
      <c r="AI892" s="74">
        <v>1.2</v>
      </c>
      <c r="AJ892" s="74">
        <v>0</v>
      </c>
      <c r="AK892" s="74">
        <v>3</v>
      </c>
      <c r="AL892" s="74">
        <v>10</v>
      </c>
      <c r="AM892" s="74">
        <v>3510</v>
      </c>
      <c r="AN892" s="74">
        <v>320</v>
      </c>
      <c r="AO892" s="74">
        <v>25</v>
      </c>
      <c r="AP892" s="74">
        <v>260</v>
      </c>
      <c r="AQ892" s="74">
        <v>25</v>
      </c>
      <c r="AR892" s="74">
        <v>1</v>
      </c>
      <c r="AS892" s="74">
        <v>3.8</v>
      </c>
      <c r="AT892" s="72"/>
      <c r="AU892" s="72">
        <v>13</v>
      </c>
      <c r="AV892" s="72"/>
    </row>
    <row r="893" spans="1:48" ht="15.6">
      <c r="A893" s="71">
        <v>354</v>
      </c>
      <c r="B893" s="72" t="s">
        <v>1334</v>
      </c>
      <c r="C893" s="72" t="s">
        <v>275</v>
      </c>
      <c r="D893" s="72" t="s">
        <v>276</v>
      </c>
      <c r="E893" s="72" t="s">
        <v>277</v>
      </c>
      <c r="F893" s="74">
        <v>361</v>
      </c>
      <c r="G893" s="74">
        <v>1500</v>
      </c>
      <c r="H893" s="74">
        <v>30</v>
      </c>
      <c r="I893" s="74">
        <v>13.7</v>
      </c>
      <c r="J893" s="74">
        <v>15.7</v>
      </c>
      <c r="K893" s="74">
        <v>4.5999999999999996</v>
      </c>
      <c r="L893" s="74">
        <v>3.9</v>
      </c>
      <c r="M893" s="74">
        <v>0.1</v>
      </c>
      <c r="N893" s="74">
        <v>0</v>
      </c>
      <c r="O893" s="74">
        <v>0</v>
      </c>
      <c r="P893" s="74">
        <v>0</v>
      </c>
      <c r="Q893" s="74">
        <v>0</v>
      </c>
      <c r="R893" s="74">
        <v>0</v>
      </c>
      <c r="S893" s="74">
        <v>22.8</v>
      </c>
      <c r="T893" s="74">
        <v>4.4000000000000004</v>
      </c>
      <c r="U893" s="74">
        <v>0</v>
      </c>
      <c r="V893" s="74">
        <v>37.9</v>
      </c>
      <c r="W893" s="74">
        <v>0</v>
      </c>
      <c r="X893" s="74">
        <v>77</v>
      </c>
      <c r="Y893" s="74">
        <v>0</v>
      </c>
      <c r="Z893" s="74">
        <v>0</v>
      </c>
      <c r="AA893" s="74">
        <v>0</v>
      </c>
      <c r="AB893" s="74">
        <v>0.2</v>
      </c>
      <c r="AC893" s="74">
        <v>0.65</v>
      </c>
      <c r="AD893" s="74">
        <v>0.2</v>
      </c>
      <c r="AE893" s="74">
        <v>5</v>
      </c>
      <c r="AF893" s="74">
        <v>9.9</v>
      </c>
      <c r="AG893" s="74">
        <v>4.9000000000000004</v>
      </c>
      <c r="AH893" s="74">
        <v>0.4</v>
      </c>
      <c r="AI893" s="74">
        <v>1</v>
      </c>
      <c r="AJ893" s="74">
        <v>0</v>
      </c>
      <c r="AK893" s="74">
        <v>2.6</v>
      </c>
      <c r="AL893" s="74">
        <v>9.1</v>
      </c>
      <c r="AM893" s="74">
        <v>1770</v>
      </c>
      <c r="AN893" s="74">
        <v>360</v>
      </c>
      <c r="AO893" s="74">
        <v>24</v>
      </c>
      <c r="AP893" s="74">
        <v>270</v>
      </c>
      <c r="AQ893" s="74">
        <v>16</v>
      </c>
      <c r="AR893" s="74">
        <v>1.5</v>
      </c>
      <c r="AS893" s="74">
        <v>3.1</v>
      </c>
      <c r="AT893" s="72"/>
      <c r="AU893" s="72">
        <v>13</v>
      </c>
      <c r="AV893" s="72"/>
    </row>
    <row r="894" spans="1:48" ht="15.6">
      <c r="A894" s="71">
        <v>426</v>
      </c>
      <c r="B894" s="72" t="s">
        <v>1335</v>
      </c>
      <c r="C894" s="72" t="s">
        <v>325</v>
      </c>
      <c r="D894" s="72" t="s">
        <v>473</v>
      </c>
      <c r="E894" s="72" t="s">
        <v>1336</v>
      </c>
      <c r="F894" s="74">
        <v>268</v>
      </c>
      <c r="G894" s="74">
        <v>1140</v>
      </c>
      <c r="H894" s="74">
        <v>0.8</v>
      </c>
      <c r="I894" s="74">
        <v>0.1</v>
      </c>
      <c r="J894" s="74">
        <v>0.1</v>
      </c>
      <c r="K894" s="74">
        <v>0.4</v>
      </c>
      <c r="L894" s="74">
        <v>0.3</v>
      </c>
      <c r="M894" s="74">
        <v>0</v>
      </c>
      <c r="N894" s="74">
        <v>56.4</v>
      </c>
      <c r="O894" s="74">
        <v>2.2000000000000002</v>
      </c>
      <c r="P894" s="74">
        <v>0</v>
      </c>
      <c r="Q894" s="74">
        <v>54.2</v>
      </c>
      <c r="R894" s="74">
        <v>5.8</v>
      </c>
      <c r="S894" s="74">
        <v>5.9</v>
      </c>
      <c r="T894" s="74">
        <v>1.3</v>
      </c>
      <c r="U894" s="74">
        <v>0</v>
      </c>
      <c r="V894" s="74">
        <v>29.4</v>
      </c>
      <c r="W894" s="74">
        <v>0</v>
      </c>
      <c r="X894" s="74">
        <v>0</v>
      </c>
      <c r="Y894" s="74">
        <v>0</v>
      </c>
      <c r="Z894" s="74">
        <v>0</v>
      </c>
      <c r="AA894" s="74">
        <v>0</v>
      </c>
      <c r="AB894" s="74">
        <v>0.2</v>
      </c>
      <c r="AC894" s="74">
        <v>0.18</v>
      </c>
      <c r="AD894" s="74">
        <v>0.08</v>
      </c>
      <c r="AE894" s="74">
        <v>1.2</v>
      </c>
      <c r="AF894" s="74">
        <v>2.4</v>
      </c>
      <c r="AG894" s="74">
        <v>1.2</v>
      </c>
      <c r="AH894" s="74">
        <v>0.17</v>
      </c>
      <c r="AI894" s="74">
        <v>0</v>
      </c>
      <c r="AJ894" s="74">
        <v>0</v>
      </c>
      <c r="AK894" s="74">
        <v>24</v>
      </c>
      <c r="AL894" s="74">
        <v>1.9</v>
      </c>
      <c r="AM894" s="74">
        <v>520</v>
      </c>
      <c r="AN894" s="74">
        <v>250</v>
      </c>
      <c r="AO894" s="74">
        <v>56</v>
      </c>
      <c r="AP894" s="74">
        <v>100</v>
      </c>
      <c r="AQ894" s="74">
        <v>62</v>
      </c>
      <c r="AR894" s="74">
        <v>1.2</v>
      </c>
      <c r="AS894" s="74">
        <v>1.3</v>
      </c>
      <c r="AT894" s="72"/>
      <c r="AU894" s="72">
        <v>1</v>
      </c>
      <c r="AV894" s="72"/>
    </row>
    <row r="895" spans="1:48" ht="15.6">
      <c r="A895" s="71">
        <v>427</v>
      </c>
      <c r="B895" s="72" t="s">
        <v>1337</v>
      </c>
      <c r="C895" s="72" t="s">
        <v>325</v>
      </c>
      <c r="D895" s="72" t="s">
        <v>473</v>
      </c>
      <c r="E895" s="72" t="s">
        <v>1336</v>
      </c>
      <c r="F895" s="74">
        <v>229</v>
      </c>
      <c r="G895" s="74">
        <v>968</v>
      </c>
      <c r="H895" s="74">
        <v>2.1</v>
      </c>
      <c r="I895" s="74">
        <v>0.3</v>
      </c>
      <c r="J895" s="74">
        <v>0.2</v>
      </c>
      <c r="K895" s="74">
        <v>1</v>
      </c>
      <c r="L895" s="74">
        <v>0.9</v>
      </c>
      <c r="M895" s="74">
        <v>0</v>
      </c>
      <c r="N895" s="74">
        <v>41.3</v>
      </c>
      <c r="O895" s="74">
        <v>1.6</v>
      </c>
      <c r="P895" s="74">
        <v>0</v>
      </c>
      <c r="Q895" s="74">
        <v>39.700000000000003</v>
      </c>
      <c r="R895" s="74">
        <v>7.1</v>
      </c>
      <c r="S895" s="74">
        <v>7.7</v>
      </c>
      <c r="T895" s="74">
        <v>0.6</v>
      </c>
      <c r="U895" s="74">
        <v>0</v>
      </c>
      <c r="V895" s="74">
        <v>38.799999999999997</v>
      </c>
      <c r="W895" s="74">
        <v>0</v>
      </c>
      <c r="X895" s="74">
        <v>0</v>
      </c>
      <c r="Y895" s="74">
        <v>0</v>
      </c>
      <c r="Z895" s="74">
        <v>0</v>
      </c>
      <c r="AA895" s="74">
        <v>0</v>
      </c>
      <c r="AB895" s="74">
        <v>0.4</v>
      </c>
      <c r="AC895" s="74">
        <v>7.0000000000000007E-2</v>
      </c>
      <c r="AD895" s="74">
        <v>0.27</v>
      </c>
      <c r="AE895" s="74">
        <v>2.5</v>
      </c>
      <c r="AF895" s="74">
        <v>4</v>
      </c>
      <c r="AG895" s="74">
        <v>1.5</v>
      </c>
      <c r="AH895" s="74">
        <v>0.22</v>
      </c>
      <c r="AI895" s="74">
        <v>0</v>
      </c>
      <c r="AJ895" s="74">
        <v>0</v>
      </c>
      <c r="AK895" s="74">
        <v>22</v>
      </c>
      <c r="AL895" s="74">
        <v>3</v>
      </c>
      <c r="AM895" s="74">
        <v>220</v>
      </c>
      <c r="AN895" s="74">
        <v>290</v>
      </c>
      <c r="AO895" s="74">
        <v>120</v>
      </c>
      <c r="AP895" s="74">
        <v>240</v>
      </c>
      <c r="AQ895" s="74">
        <v>54</v>
      </c>
      <c r="AR895" s="74">
        <v>4.4000000000000004</v>
      </c>
      <c r="AS895" s="74">
        <v>0.2</v>
      </c>
      <c r="AT895" s="72"/>
      <c r="AU895" s="72">
        <v>1</v>
      </c>
      <c r="AV895" s="72"/>
    </row>
    <row r="896" spans="1:48" ht="15.6">
      <c r="A896" s="71">
        <v>432</v>
      </c>
      <c r="B896" s="72" t="s">
        <v>1338</v>
      </c>
      <c r="C896" s="72" t="s">
        <v>325</v>
      </c>
      <c r="D896" s="72" t="s">
        <v>473</v>
      </c>
      <c r="E896" s="72" t="s">
        <v>1336</v>
      </c>
      <c r="F896" s="74">
        <v>291</v>
      </c>
      <c r="G896" s="74">
        <v>1230</v>
      </c>
      <c r="H896" s="74">
        <v>2</v>
      </c>
      <c r="I896" s="74">
        <v>0.4</v>
      </c>
      <c r="J896" s="74">
        <v>0.3</v>
      </c>
      <c r="K896" s="74">
        <v>0.7</v>
      </c>
      <c r="L896" s="74">
        <v>0.7</v>
      </c>
      <c r="M896" s="74">
        <v>0</v>
      </c>
      <c r="N896" s="74">
        <v>58.3</v>
      </c>
      <c r="O896" s="74">
        <v>5.3</v>
      </c>
      <c r="P896" s="74">
        <v>0</v>
      </c>
      <c r="Q896" s="74">
        <v>53</v>
      </c>
      <c r="R896" s="74">
        <v>3.5</v>
      </c>
      <c r="S896" s="74">
        <v>8.3000000000000007</v>
      </c>
      <c r="T896" s="74">
        <v>0.7</v>
      </c>
      <c r="U896" s="74">
        <v>0</v>
      </c>
      <c r="V896" s="74">
        <v>26.1</v>
      </c>
      <c r="W896" s="74">
        <v>0</v>
      </c>
      <c r="X896" s="74">
        <v>0</v>
      </c>
      <c r="Y896" s="74">
        <v>0</v>
      </c>
      <c r="Z896" s="74">
        <v>0</v>
      </c>
      <c r="AA896" s="74">
        <v>0</v>
      </c>
      <c r="AB896" s="74">
        <v>0</v>
      </c>
      <c r="AC896" s="74">
        <v>0.08</v>
      </c>
      <c r="AD896" s="74">
        <v>0.49</v>
      </c>
      <c r="AE896" s="74">
        <v>3</v>
      </c>
      <c r="AF896" s="74">
        <v>4.7</v>
      </c>
      <c r="AG896" s="74">
        <v>1.7</v>
      </c>
      <c r="AH896" s="74">
        <v>0.08</v>
      </c>
      <c r="AI896" s="74">
        <v>0</v>
      </c>
      <c r="AJ896" s="74">
        <v>2</v>
      </c>
      <c r="AK896" s="74">
        <v>17</v>
      </c>
      <c r="AL896" s="74">
        <v>1.73</v>
      </c>
      <c r="AM896" s="74">
        <v>290</v>
      </c>
      <c r="AN896" s="74">
        <v>160</v>
      </c>
      <c r="AO896" s="74">
        <v>32</v>
      </c>
      <c r="AP896" s="74">
        <v>120</v>
      </c>
      <c r="AQ896" s="74">
        <v>31</v>
      </c>
      <c r="AR896" s="74">
        <v>1.5</v>
      </c>
      <c r="AS896" s="74">
        <v>1</v>
      </c>
      <c r="AT896" s="72"/>
      <c r="AU896" s="72"/>
      <c r="AV896" s="72"/>
    </row>
    <row r="897" spans="1:48" ht="15.6">
      <c r="A897" s="71">
        <v>431</v>
      </c>
      <c r="B897" s="72" t="s">
        <v>1339</v>
      </c>
      <c r="C897" s="72" t="s">
        <v>325</v>
      </c>
      <c r="D897" s="72" t="s">
        <v>473</v>
      </c>
      <c r="E897" s="72" t="s">
        <v>1336</v>
      </c>
      <c r="F897" s="74">
        <v>284</v>
      </c>
      <c r="G897" s="74">
        <v>1200</v>
      </c>
      <c r="H897" s="74">
        <v>2.7</v>
      </c>
      <c r="I897" s="74">
        <v>0.6</v>
      </c>
      <c r="J897" s="74">
        <v>0.4</v>
      </c>
      <c r="K897" s="74">
        <v>1</v>
      </c>
      <c r="L897" s="74">
        <v>1</v>
      </c>
      <c r="M897" s="74">
        <v>0</v>
      </c>
      <c r="N897" s="74">
        <v>54.5</v>
      </c>
      <c r="O897" s="74">
        <v>2</v>
      </c>
      <c r="P897" s="74">
        <v>0</v>
      </c>
      <c r="Q897" s="74">
        <v>52.5</v>
      </c>
      <c r="R897" s="74">
        <v>3.2</v>
      </c>
      <c r="S897" s="74">
        <v>8.6999999999999993</v>
      </c>
      <c r="T897" s="74">
        <v>1</v>
      </c>
      <c r="U897" s="74">
        <v>0</v>
      </c>
      <c r="V897" s="74">
        <v>28.8</v>
      </c>
      <c r="W897" s="74">
        <v>0</v>
      </c>
      <c r="X897" s="74">
        <v>0</v>
      </c>
      <c r="Y897" s="74">
        <v>0</v>
      </c>
      <c r="Z897" s="74">
        <v>0</v>
      </c>
      <c r="AA897" s="74">
        <v>0</v>
      </c>
      <c r="AB897" s="74">
        <v>0</v>
      </c>
      <c r="AC897" s="74">
        <v>0.1</v>
      </c>
      <c r="AD897" s="74">
        <v>0.42</v>
      </c>
      <c r="AE897" s="74">
        <v>4.4000000000000004</v>
      </c>
      <c r="AF897" s="74">
        <v>6.2</v>
      </c>
      <c r="AG897" s="74">
        <v>1.8</v>
      </c>
      <c r="AH897" s="74">
        <v>7.0000000000000007E-2</v>
      </c>
      <c r="AI897" s="74">
        <v>0</v>
      </c>
      <c r="AJ897" s="74">
        <v>2.5</v>
      </c>
      <c r="AK897" s="74">
        <v>18</v>
      </c>
      <c r="AL897" s="74">
        <v>2.09</v>
      </c>
      <c r="AM897" s="74">
        <v>400</v>
      </c>
      <c r="AN897" s="74">
        <v>120</v>
      </c>
      <c r="AO897" s="74">
        <v>50</v>
      </c>
      <c r="AP897" s="74">
        <v>120</v>
      </c>
      <c r="AQ897" s="74">
        <v>30</v>
      </c>
      <c r="AR897" s="74">
        <v>1.1000000000000001</v>
      </c>
      <c r="AS897" s="74">
        <v>0.9</v>
      </c>
      <c r="AT897" s="72"/>
      <c r="AU897" s="72"/>
      <c r="AV897" s="72"/>
    </row>
    <row r="898" spans="1:48" ht="15.6">
      <c r="A898" s="71">
        <v>438</v>
      </c>
      <c r="B898" s="72" t="s">
        <v>1340</v>
      </c>
      <c r="C898" s="72" t="s">
        <v>325</v>
      </c>
      <c r="D898" s="72" t="s">
        <v>462</v>
      </c>
      <c r="E898" s="72" t="s">
        <v>470</v>
      </c>
      <c r="F898" s="74">
        <v>259</v>
      </c>
      <c r="G898" s="74">
        <v>1100</v>
      </c>
      <c r="H898" s="74">
        <v>1.9</v>
      </c>
      <c r="I898" s="74">
        <v>0.5</v>
      </c>
      <c r="J898" s="74">
        <v>0.3</v>
      </c>
      <c r="K898" s="74">
        <v>0.4</v>
      </c>
      <c r="L898" s="74">
        <v>0.4</v>
      </c>
      <c r="M898" s="74">
        <v>0</v>
      </c>
      <c r="N898" s="74">
        <v>51.4</v>
      </c>
      <c r="O898" s="74">
        <v>3.1</v>
      </c>
      <c r="P898" s="74">
        <v>0</v>
      </c>
      <c r="Q898" s="74">
        <v>48.3</v>
      </c>
      <c r="R898" s="74">
        <v>2.5</v>
      </c>
      <c r="S898" s="74">
        <v>7.7</v>
      </c>
      <c r="T898" s="74">
        <v>1.1000000000000001</v>
      </c>
      <c r="U898" s="74">
        <v>0</v>
      </c>
      <c r="V898" s="74">
        <v>35.5</v>
      </c>
      <c r="W898" s="74">
        <v>0</v>
      </c>
      <c r="X898" s="74">
        <v>0</v>
      </c>
      <c r="Y898" s="74">
        <v>82</v>
      </c>
      <c r="Z898" s="74">
        <v>0</v>
      </c>
      <c r="AA898" s="74">
        <v>0.6</v>
      </c>
      <c r="AB898" s="74">
        <v>0.19</v>
      </c>
      <c r="AC898" s="74">
        <v>0.31</v>
      </c>
      <c r="AD898" s="74">
        <v>0.4</v>
      </c>
      <c r="AE898" s="74">
        <v>5</v>
      </c>
      <c r="AF898" s="74">
        <v>6.5</v>
      </c>
      <c r="AG898" s="74">
        <v>1.5</v>
      </c>
      <c r="AH898" s="74">
        <v>0.09</v>
      </c>
      <c r="AI898" s="74">
        <v>0</v>
      </c>
      <c r="AJ898" s="74">
        <v>0</v>
      </c>
      <c r="AK898" s="74">
        <v>38</v>
      </c>
      <c r="AL898" s="74">
        <v>1.05</v>
      </c>
      <c r="AM898" s="74">
        <v>440</v>
      </c>
      <c r="AN898" s="74">
        <v>160</v>
      </c>
      <c r="AO898" s="74">
        <v>63</v>
      </c>
      <c r="AP898" s="74">
        <v>120</v>
      </c>
      <c r="AQ898" s="74">
        <v>29</v>
      </c>
      <c r="AR898" s="74">
        <v>3.9</v>
      </c>
      <c r="AS898" s="74">
        <v>0.8</v>
      </c>
      <c r="AT898" s="72"/>
      <c r="AU898" s="72">
        <v>4</v>
      </c>
      <c r="AV898" s="72"/>
    </row>
    <row r="899" spans="1:48" ht="15.6">
      <c r="A899" s="71">
        <v>486</v>
      </c>
      <c r="B899" s="72" t="s">
        <v>1341</v>
      </c>
      <c r="C899" s="72" t="s">
        <v>325</v>
      </c>
      <c r="D899" s="72" t="s">
        <v>462</v>
      </c>
      <c r="E899" s="72" t="s">
        <v>484</v>
      </c>
      <c r="F899" s="74">
        <v>361</v>
      </c>
      <c r="G899" s="74">
        <v>1520</v>
      </c>
      <c r="H899" s="74">
        <v>8</v>
      </c>
      <c r="I899" s="74">
        <v>2.5</v>
      </c>
      <c r="J899" s="74">
        <v>2.5</v>
      </c>
      <c r="K899" s="74">
        <v>1.8</v>
      </c>
      <c r="L899" s="74">
        <v>1.62</v>
      </c>
      <c r="M899" s="74">
        <v>0</v>
      </c>
      <c r="N899" s="74">
        <v>62.2</v>
      </c>
      <c r="O899" s="74">
        <v>36.1</v>
      </c>
      <c r="P899" s="74">
        <v>0</v>
      </c>
      <c r="Q899" s="74">
        <v>26.2</v>
      </c>
      <c r="R899" s="74">
        <v>1</v>
      </c>
      <c r="S899" s="74">
        <v>9.6</v>
      </c>
      <c r="T899" s="74">
        <v>0.3</v>
      </c>
      <c r="U899" s="74">
        <v>0</v>
      </c>
      <c r="V899" s="74">
        <v>18.3</v>
      </c>
      <c r="W899" s="74">
        <v>0</v>
      </c>
      <c r="X899" s="74">
        <v>214</v>
      </c>
      <c r="Y899" s="74">
        <v>114</v>
      </c>
      <c r="Z899" s="74">
        <v>10</v>
      </c>
      <c r="AA899" s="74">
        <v>0.9</v>
      </c>
      <c r="AB899" s="74">
        <v>1.31</v>
      </c>
      <c r="AC899" s="74">
        <v>0.06</v>
      </c>
      <c r="AD899" s="74">
        <v>0.21</v>
      </c>
      <c r="AE899" s="74">
        <v>0.4</v>
      </c>
      <c r="AF899" s="74">
        <v>2.96</v>
      </c>
      <c r="AG899" s="74">
        <v>2.57</v>
      </c>
      <c r="AH899" s="74">
        <v>0.19</v>
      </c>
      <c r="AI899" s="74">
        <v>0.52</v>
      </c>
      <c r="AJ899" s="74">
        <v>0</v>
      </c>
      <c r="AK899" s="74">
        <v>17</v>
      </c>
      <c r="AL899" s="74">
        <v>0.78400000000000003</v>
      </c>
      <c r="AM899" s="74">
        <v>100</v>
      </c>
      <c r="AN899" s="74">
        <v>120</v>
      </c>
      <c r="AO899" s="74">
        <v>33</v>
      </c>
      <c r="AP899" s="74">
        <v>150</v>
      </c>
      <c r="AQ899" s="74">
        <v>19</v>
      </c>
      <c r="AR899" s="74">
        <v>1.5</v>
      </c>
      <c r="AS899" s="74">
        <v>1</v>
      </c>
      <c r="AT899" s="72"/>
      <c r="AU899" s="72"/>
      <c r="AV899" s="72"/>
    </row>
    <row r="900" spans="1:48" ht="15.6">
      <c r="A900" s="71">
        <v>428</v>
      </c>
      <c r="B900" s="72" t="s">
        <v>1342</v>
      </c>
      <c r="C900" s="72" t="s">
        <v>325</v>
      </c>
      <c r="D900" s="72" t="s">
        <v>473</v>
      </c>
      <c r="E900" s="72" t="s">
        <v>1336</v>
      </c>
      <c r="F900" s="74">
        <v>188</v>
      </c>
      <c r="G900" s="74">
        <v>797</v>
      </c>
      <c r="H900" s="74">
        <v>1.2</v>
      </c>
      <c r="I900" s="74">
        <v>0.2</v>
      </c>
      <c r="J900" s="74">
        <v>0.3</v>
      </c>
      <c r="K900" s="74">
        <v>0.6</v>
      </c>
      <c r="L900" s="74">
        <v>0.6</v>
      </c>
      <c r="M900" s="74">
        <v>0</v>
      </c>
      <c r="N900" s="74">
        <v>37.200000000000003</v>
      </c>
      <c r="O900" s="74">
        <v>0</v>
      </c>
      <c r="P900" s="74">
        <v>0</v>
      </c>
      <c r="Q900" s="74">
        <v>37.200000000000003</v>
      </c>
      <c r="R900" s="74">
        <v>3.7</v>
      </c>
      <c r="S900" s="74">
        <v>5.3</v>
      </c>
      <c r="T900" s="74">
        <v>0.7</v>
      </c>
      <c r="U900" s="74">
        <v>0</v>
      </c>
      <c r="V900" s="74">
        <v>51</v>
      </c>
      <c r="W900" s="74">
        <v>0</v>
      </c>
      <c r="X900" s="74">
        <v>0</v>
      </c>
      <c r="Y900" s="74">
        <v>0</v>
      </c>
      <c r="Z900" s="74">
        <v>0</v>
      </c>
      <c r="AA900" s="74">
        <v>0</v>
      </c>
      <c r="AB900" s="74">
        <v>0</v>
      </c>
      <c r="AC900" s="74">
        <v>0.2</v>
      </c>
      <c r="AD900" s="74">
        <v>0.08</v>
      </c>
      <c r="AE900" s="74">
        <v>0.8</v>
      </c>
      <c r="AF900" s="74">
        <v>1.9</v>
      </c>
      <c r="AG900" s="74">
        <v>1.1000000000000001</v>
      </c>
      <c r="AH900" s="74">
        <v>0.05</v>
      </c>
      <c r="AI900" s="74">
        <v>0</v>
      </c>
      <c r="AJ900" s="74">
        <v>0</v>
      </c>
      <c r="AK900" s="74">
        <v>5</v>
      </c>
      <c r="AL900" s="74">
        <v>1.6</v>
      </c>
      <c r="AM900" s="74">
        <v>280</v>
      </c>
      <c r="AN900" s="74">
        <v>180</v>
      </c>
      <c r="AO900" s="74">
        <v>14</v>
      </c>
      <c r="AP900" s="74">
        <v>110</v>
      </c>
      <c r="AQ900" s="74">
        <v>37</v>
      </c>
      <c r="AR900" s="74">
        <v>1.3</v>
      </c>
      <c r="AS900" s="74">
        <v>0.4</v>
      </c>
      <c r="AT900" s="72"/>
      <c r="AU900" s="72">
        <v>1</v>
      </c>
      <c r="AV900" s="72"/>
    </row>
    <row r="901" spans="1:48" ht="15.6">
      <c r="A901" s="71">
        <v>430</v>
      </c>
      <c r="B901" s="72" t="s">
        <v>1343</v>
      </c>
      <c r="C901" s="72" t="s">
        <v>325</v>
      </c>
      <c r="D901" s="72" t="s">
        <v>473</v>
      </c>
      <c r="E901" s="72" t="s">
        <v>1336</v>
      </c>
      <c r="F901" s="74">
        <v>272</v>
      </c>
      <c r="G901" s="74">
        <v>1150</v>
      </c>
      <c r="H901" s="74">
        <v>1.4</v>
      </c>
      <c r="I901" s="74">
        <v>0.3</v>
      </c>
      <c r="J901" s="74">
        <v>0.5</v>
      </c>
      <c r="K901" s="74">
        <v>0.5</v>
      </c>
      <c r="L901" s="74">
        <v>0.5</v>
      </c>
      <c r="M901" s="74">
        <v>0</v>
      </c>
      <c r="N901" s="74">
        <v>53.8</v>
      </c>
      <c r="O901" s="74">
        <v>2</v>
      </c>
      <c r="P901" s="74">
        <v>0</v>
      </c>
      <c r="Q901" s="74">
        <v>51.8</v>
      </c>
      <c r="R901" s="74">
        <v>4.3</v>
      </c>
      <c r="S901" s="74">
        <v>9</v>
      </c>
      <c r="T901" s="74">
        <v>1.5</v>
      </c>
      <c r="U901" s="74">
        <v>0</v>
      </c>
      <c r="V901" s="74">
        <v>29.8</v>
      </c>
      <c r="W901" s="74">
        <v>0</v>
      </c>
      <c r="X901" s="74">
        <v>0</v>
      </c>
      <c r="Y901" s="74">
        <v>0</v>
      </c>
      <c r="Z901" s="74">
        <v>0</v>
      </c>
      <c r="AA901" s="74">
        <v>0</v>
      </c>
      <c r="AB901" s="74">
        <v>0.24</v>
      </c>
      <c r="AC901" s="74">
        <v>0.13</v>
      </c>
      <c r="AD901" s="74">
        <v>0.33</v>
      </c>
      <c r="AE901" s="74">
        <v>3.2</v>
      </c>
      <c r="AF901" s="74">
        <v>5</v>
      </c>
      <c r="AG901" s="74">
        <v>1.8</v>
      </c>
      <c r="AH901" s="74">
        <v>0.1</v>
      </c>
      <c r="AI901" s="74">
        <v>0</v>
      </c>
      <c r="AJ901" s="74">
        <v>0</v>
      </c>
      <c r="AK901" s="74">
        <v>33</v>
      </c>
      <c r="AL901" s="74">
        <v>1.66</v>
      </c>
      <c r="AM901" s="74">
        <v>580</v>
      </c>
      <c r="AN901" s="74">
        <v>160</v>
      </c>
      <c r="AO901" s="74">
        <v>46</v>
      </c>
      <c r="AP901" s="74">
        <v>130</v>
      </c>
      <c r="AQ901" s="74">
        <v>36</v>
      </c>
      <c r="AR901" s="74">
        <v>1.6</v>
      </c>
      <c r="AS901" s="74">
        <v>0.8</v>
      </c>
      <c r="AT901" s="72"/>
      <c r="AU901" s="72">
        <v>1</v>
      </c>
      <c r="AV901" s="72"/>
    </row>
    <row r="902" spans="1:48" ht="15.6">
      <c r="A902" s="71">
        <v>429</v>
      </c>
      <c r="B902" s="72" t="s">
        <v>1344</v>
      </c>
      <c r="C902" s="72" t="s">
        <v>325</v>
      </c>
      <c r="D902" s="72" t="s">
        <v>473</v>
      </c>
      <c r="E902" s="72" t="s">
        <v>1336</v>
      </c>
      <c r="F902" s="74">
        <v>290</v>
      </c>
      <c r="G902" s="74">
        <v>1230</v>
      </c>
      <c r="H902" s="74">
        <v>2.2000000000000002</v>
      </c>
      <c r="I902" s="74">
        <v>0.5</v>
      </c>
      <c r="J902" s="74">
        <v>0.3</v>
      </c>
      <c r="K902" s="74">
        <v>0.8</v>
      </c>
      <c r="L902" s="74">
        <v>0.8</v>
      </c>
      <c r="M902" s="74">
        <v>0</v>
      </c>
      <c r="N902" s="74">
        <v>57.3</v>
      </c>
      <c r="O902" s="74">
        <v>2.1</v>
      </c>
      <c r="P902" s="74">
        <v>0</v>
      </c>
      <c r="Q902" s="74">
        <v>55.2</v>
      </c>
      <c r="R902" s="74">
        <v>3.8</v>
      </c>
      <c r="S902" s="74">
        <v>8.4</v>
      </c>
      <c r="T902" s="74">
        <v>1.5</v>
      </c>
      <c r="U902" s="74">
        <v>0</v>
      </c>
      <c r="V902" s="74">
        <v>26.2</v>
      </c>
      <c r="W902" s="74">
        <v>0</v>
      </c>
      <c r="X902" s="74">
        <v>0</v>
      </c>
      <c r="Y902" s="74">
        <v>0</v>
      </c>
      <c r="Z902" s="74">
        <v>0</v>
      </c>
      <c r="AA902" s="74">
        <v>0</v>
      </c>
      <c r="AB902" s="74">
        <v>0</v>
      </c>
      <c r="AC902" s="74">
        <v>0.04</v>
      </c>
      <c r="AD902" s="74">
        <v>0.2</v>
      </c>
      <c r="AE902" s="74">
        <v>1.3</v>
      </c>
      <c r="AF902" s="74">
        <v>3.1</v>
      </c>
      <c r="AG902" s="74">
        <v>1.8</v>
      </c>
      <c r="AH902" s="74">
        <v>7.0000000000000007E-2</v>
      </c>
      <c r="AI902" s="74">
        <v>0</v>
      </c>
      <c r="AJ902" s="74">
        <v>0</v>
      </c>
      <c r="AK902" s="74">
        <v>29</v>
      </c>
      <c r="AL902" s="74">
        <v>2.09</v>
      </c>
      <c r="AM902" s="74">
        <v>610</v>
      </c>
      <c r="AN902" s="74">
        <v>120</v>
      </c>
      <c r="AO902" s="74">
        <v>43</v>
      </c>
      <c r="AP902" s="74">
        <v>160</v>
      </c>
      <c r="AQ902" s="74">
        <v>31</v>
      </c>
      <c r="AR902" s="74">
        <v>2.2000000000000002</v>
      </c>
      <c r="AS902" s="74">
        <v>1</v>
      </c>
      <c r="AT902" s="72"/>
      <c r="AU902" s="72">
        <v>1</v>
      </c>
      <c r="AV902" s="72"/>
    </row>
    <row r="903" spans="1:48" ht="15.6">
      <c r="A903" s="71">
        <v>433</v>
      </c>
      <c r="B903" s="72" t="s">
        <v>1345</v>
      </c>
      <c r="C903" s="72" t="s">
        <v>325</v>
      </c>
      <c r="D903" s="72" t="s">
        <v>473</v>
      </c>
      <c r="E903" s="72" t="s">
        <v>1336</v>
      </c>
      <c r="F903" s="74">
        <v>232</v>
      </c>
      <c r="G903" s="74">
        <v>978</v>
      </c>
      <c r="H903" s="74">
        <v>3</v>
      </c>
      <c r="I903" s="74">
        <v>0.7</v>
      </c>
      <c r="J903" s="74">
        <v>0.4</v>
      </c>
      <c r="K903" s="74">
        <v>1.1000000000000001</v>
      </c>
      <c r="L903" s="74">
        <v>1.1000000000000001</v>
      </c>
      <c r="M903" s="74">
        <v>0</v>
      </c>
      <c r="N903" s="74">
        <v>39.9</v>
      </c>
      <c r="O903" s="74">
        <v>2.2000000000000002</v>
      </c>
      <c r="P903" s="74">
        <v>0</v>
      </c>
      <c r="Q903" s="74">
        <v>37.700000000000003</v>
      </c>
      <c r="R903" s="74">
        <v>7.4</v>
      </c>
      <c r="S903" s="74">
        <v>7.6</v>
      </c>
      <c r="T903" s="74">
        <v>1.2</v>
      </c>
      <c r="U903" s="74">
        <v>0</v>
      </c>
      <c r="V903" s="74">
        <v>40.299999999999997</v>
      </c>
      <c r="W903" s="74">
        <v>0</v>
      </c>
      <c r="X903" s="74">
        <v>0</v>
      </c>
      <c r="Y903" s="74">
        <v>0</v>
      </c>
      <c r="Z903" s="74">
        <v>0</v>
      </c>
      <c r="AA903" s="74">
        <v>0</v>
      </c>
      <c r="AB903" s="74">
        <v>0.2</v>
      </c>
      <c r="AC903" s="74">
        <v>0.14000000000000001</v>
      </c>
      <c r="AD903" s="74">
        <v>0.17</v>
      </c>
      <c r="AE903" s="74">
        <v>2.5</v>
      </c>
      <c r="AF903" s="74">
        <v>4.0999999999999996</v>
      </c>
      <c r="AG903" s="74">
        <v>1.6</v>
      </c>
      <c r="AH903" s="74">
        <v>0.1</v>
      </c>
      <c r="AI903" s="74">
        <v>0</v>
      </c>
      <c r="AJ903" s="74">
        <v>0</v>
      </c>
      <c r="AK903" s="74">
        <v>32</v>
      </c>
      <c r="AL903" s="74">
        <v>1.78</v>
      </c>
      <c r="AM903" s="74">
        <v>500</v>
      </c>
      <c r="AN903" s="74">
        <v>220</v>
      </c>
      <c r="AO903" s="74">
        <v>55</v>
      </c>
      <c r="AP903" s="74">
        <v>250</v>
      </c>
      <c r="AQ903" s="74">
        <v>93</v>
      </c>
      <c r="AR903" s="74">
        <v>3</v>
      </c>
      <c r="AS903" s="74">
        <v>2</v>
      </c>
      <c r="AT903" s="72"/>
      <c r="AU903" s="72">
        <v>1</v>
      </c>
      <c r="AV903" s="72"/>
    </row>
    <row r="904" spans="1:48" ht="15.6">
      <c r="A904" s="71">
        <v>436</v>
      </c>
      <c r="B904" s="72" t="s">
        <v>1346</v>
      </c>
      <c r="C904" s="72" t="s">
        <v>325</v>
      </c>
      <c r="D904" s="72" t="s">
        <v>473</v>
      </c>
      <c r="E904" s="72" t="s">
        <v>1336</v>
      </c>
      <c r="F904" s="74">
        <v>247</v>
      </c>
      <c r="G904" s="74">
        <v>1040</v>
      </c>
      <c r="H904" s="74">
        <v>2.6</v>
      </c>
      <c r="I904" s="74">
        <v>0.6</v>
      </c>
      <c r="J904" s="74">
        <v>0.3</v>
      </c>
      <c r="K904" s="74">
        <v>1</v>
      </c>
      <c r="L904" s="74">
        <v>1</v>
      </c>
      <c r="M904" s="74">
        <v>0</v>
      </c>
      <c r="N904" s="74">
        <v>44</v>
      </c>
      <c r="O904" s="74">
        <v>8.5</v>
      </c>
      <c r="P904" s="74">
        <v>0</v>
      </c>
      <c r="Q904" s="74">
        <v>35.5</v>
      </c>
      <c r="R904" s="74">
        <v>9.1</v>
      </c>
      <c r="S904" s="74">
        <v>7.4</v>
      </c>
      <c r="T904" s="74">
        <v>0.2</v>
      </c>
      <c r="U904" s="74">
        <v>0</v>
      </c>
      <c r="V904" s="74">
        <v>35</v>
      </c>
      <c r="W904" s="74">
        <v>0</v>
      </c>
      <c r="X904" s="74">
        <v>0</v>
      </c>
      <c r="Y904" s="74">
        <v>1</v>
      </c>
      <c r="Z904" s="74">
        <v>3</v>
      </c>
      <c r="AA904" s="74">
        <v>0</v>
      </c>
      <c r="AB904" s="74">
        <v>0.2</v>
      </c>
      <c r="AC904" s="74">
        <v>0.11</v>
      </c>
      <c r="AD904" s="74">
        <v>0.21</v>
      </c>
      <c r="AE904" s="74">
        <v>2.5</v>
      </c>
      <c r="AF904" s="74">
        <v>4</v>
      </c>
      <c r="AG904" s="74">
        <v>1.5</v>
      </c>
      <c r="AH904" s="74">
        <v>0.13</v>
      </c>
      <c r="AI904" s="74">
        <v>0</v>
      </c>
      <c r="AJ904" s="74">
        <v>0</v>
      </c>
      <c r="AK904" s="74">
        <v>37</v>
      </c>
      <c r="AL904" s="74">
        <v>1.88</v>
      </c>
      <c r="AM904" s="74">
        <v>92</v>
      </c>
      <c r="AN904" s="74">
        <v>300</v>
      </c>
      <c r="AO904" s="74">
        <v>79</v>
      </c>
      <c r="AP904" s="74">
        <v>230</v>
      </c>
      <c r="AQ904" s="74">
        <v>92</v>
      </c>
      <c r="AR904" s="74">
        <v>2.8</v>
      </c>
      <c r="AS904" s="74">
        <v>1.9</v>
      </c>
      <c r="AT904" s="72"/>
      <c r="AU904" s="72">
        <v>1</v>
      </c>
      <c r="AV904" s="72"/>
    </row>
    <row r="905" spans="1:48" ht="15.6">
      <c r="A905" s="71">
        <v>434</v>
      </c>
      <c r="B905" s="72" t="s">
        <v>1347</v>
      </c>
      <c r="C905" s="72" t="s">
        <v>325</v>
      </c>
      <c r="D905" s="72" t="s">
        <v>473</v>
      </c>
      <c r="E905" s="72" t="s">
        <v>1336</v>
      </c>
      <c r="F905" s="74">
        <v>256</v>
      </c>
      <c r="G905" s="74">
        <v>1080</v>
      </c>
      <c r="H905" s="74">
        <v>4</v>
      </c>
      <c r="I905" s="74">
        <v>0.9</v>
      </c>
      <c r="J905" s="74">
        <v>0.5</v>
      </c>
      <c r="K905" s="74">
        <v>1.5</v>
      </c>
      <c r="L905" s="74">
        <v>1.5</v>
      </c>
      <c r="M905" s="74">
        <v>0</v>
      </c>
      <c r="N905" s="74">
        <v>43.2</v>
      </c>
      <c r="O905" s="74">
        <v>2.2999999999999998</v>
      </c>
      <c r="P905" s="74">
        <v>0</v>
      </c>
      <c r="Q905" s="74">
        <v>40.9</v>
      </c>
      <c r="R905" s="74">
        <v>8.1999999999999993</v>
      </c>
      <c r="S905" s="74">
        <v>7.7</v>
      </c>
      <c r="T905" s="74">
        <v>0.1</v>
      </c>
      <c r="U905" s="74">
        <v>0</v>
      </c>
      <c r="V905" s="74">
        <v>35</v>
      </c>
      <c r="W905" s="74">
        <v>0</v>
      </c>
      <c r="X905" s="74">
        <v>0</v>
      </c>
      <c r="Y905" s="74">
        <v>0</v>
      </c>
      <c r="Z905" s="74">
        <v>0</v>
      </c>
      <c r="AA905" s="74">
        <v>0</v>
      </c>
      <c r="AB905" s="74">
        <v>0.2</v>
      </c>
      <c r="AC905" s="74">
        <v>0.12</v>
      </c>
      <c r="AD905" s="74">
        <v>0.16</v>
      </c>
      <c r="AE905" s="74">
        <v>2.5</v>
      </c>
      <c r="AF905" s="74">
        <v>4.2</v>
      </c>
      <c r="AG905" s="74">
        <v>1.7</v>
      </c>
      <c r="AH905" s="74">
        <v>0.1</v>
      </c>
      <c r="AI905" s="74">
        <v>0</v>
      </c>
      <c r="AJ905" s="74">
        <v>0</v>
      </c>
      <c r="AK905" s="74">
        <v>33</v>
      </c>
      <c r="AL905" s="74">
        <v>1.94</v>
      </c>
      <c r="AM905" s="74">
        <v>55</v>
      </c>
      <c r="AN905" s="74">
        <v>240</v>
      </c>
      <c r="AO905" s="74">
        <v>92</v>
      </c>
      <c r="AP905" s="74">
        <v>260</v>
      </c>
      <c r="AQ905" s="74">
        <v>110</v>
      </c>
      <c r="AR905" s="74">
        <v>3.2</v>
      </c>
      <c r="AS905" s="74">
        <v>2.2999999999999998</v>
      </c>
      <c r="AT905" s="72"/>
      <c r="AU905" s="72">
        <v>1</v>
      </c>
      <c r="AV905" s="72"/>
    </row>
    <row r="906" spans="1:48" ht="15.6">
      <c r="A906" s="71">
        <v>435</v>
      </c>
      <c r="B906" s="72" t="s">
        <v>1348</v>
      </c>
      <c r="C906" s="72" t="s">
        <v>325</v>
      </c>
      <c r="D906" s="72" t="s">
        <v>473</v>
      </c>
      <c r="E906" s="72" t="s">
        <v>1336</v>
      </c>
      <c r="F906" s="74">
        <v>233</v>
      </c>
      <c r="G906" s="74">
        <v>982</v>
      </c>
      <c r="H906" s="74">
        <v>2.8</v>
      </c>
      <c r="I906" s="74">
        <v>0.5</v>
      </c>
      <c r="J906" s="74">
        <v>0.5</v>
      </c>
      <c r="K906" s="74">
        <v>1.3</v>
      </c>
      <c r="L906" s="74">
        <v>1.1000000000000001</v>
      </c>
      <c r="M906" s="74">
        <v>0</v>
      </c>
      <c r="N906" s="74">
        <v>38.200000000000003</v>
      </c>
      <c r="O906" s="74">
        <v>2.4</v>
      </c>
      <c r="P906" s="74">
        <v>0</v>
      </c>
      <c r="Q906" s="74">
        <v>35.799999999999997</v>
      </c>
      <c r="R906" s="74">
        <v>8.6</v>
      </c>
      <c r="S906" s="74">
        <v>9.4</v>
      </c>
      <c r="T906" s="74">
        <v>0.5</v>
      </c>
      <c r="U906" s="74">
        <v>0</v>
      </c>
      <c r="V906" s="74">
        <v>38.5</v>
      </c>
      <c r="W906" s="74">
        <v>0</v>
      </c>
      <c r="X906" s="74">
        <v>0</v>
      </c>
      <c r="Y906" s="74">
        <v>1</v>
      </c>
      <c r="Z906" s="74">
        <v>2</v>
      </c>
      <c r="AA906" s="74">
        <v>0</v>
      </c>
      <c r="AB906" s="74">
        <v>0.2</v>
      </c>
      <c r="AC906" s="74">
        <v>0.1</v>
      </c>
      <c r="AD906" s="74">
        <v>0.19</v>
      </c>
      <c r="AE906" s="74">
        <v>2.5</v>
      </c>
      <c r="AF906" s="74">
        <v>4.5</v>
      </c>
      <c r="AG906" s="74">
        <v>2</v>
      </c>
      <c r="AH906" s="74">
        <v>0.19</v>
      </c>
      <c r="AI906" s="74">
        <v>0</v>
      </c>
      <c r="AJ906" s="74">
        <v>0</v>
      </c>
      <c r="AK906" s="74">
        <v>45</v>
      </c>
      <c r="AL906" s="74">
        <v>2.4900000000000002</v>
      </c>
      <c r="AM906" s="74">
        <v>200</v>
      </c>
      <c r="AN906" s="74">
        <v>290</v>
      </c>
      <c r="AO906" s="74">
        <v>93</v>
      </c>
      <c r="AP906" s="74">
        <v>270</v>
      </c>
      <c r="AQ906" s="74">
        <v>100</v>
      </c>
      <c r="AR906" s="74">
        <v>3.5</v>
      </c>
      <c r="AS906" s="74">
        <v>2</v>
      </c>
      <c r="AT906" s="72"/>
      <c r="AU906" s="72">
        <v>1</v>
      </c>
      <c r="AV906" s="72"/>
    </row>
    <row r="907" spans="1:48" ht="15.6">
      <c r="A907" s="71">
        <v>437</v>
      </c>
      <c r="B907" s="72" t="s">
        <v>1349</v>
      </c>
      <c r="C907" s="72" t="s">
        <v>325</v>
      </c>
      <c r="D907" s="72" t="s">
        <v>473</v>
      </c>
      <c r="E907" s="72" t="s">
        <v>1336</v>
      </c>
      <c r="F907" s="74">
        <v>248</v>
      </c>
      <c r="G907" s="74">
        <v>1050</v>
      </c>
      <c r="H907" s="74">
        <v>1.2</v>
      </c>
      <c r="I907" s="74">
        <v>0.3</v>
      </c>
      <c r="J907" s="74">
        <v>0.2</v>
      </c>
      <c r="K907" s="74">
        <v>0.5</v>
      </c>
      <c r="L907" s="74">
        <v>0.4</v>
      </c>
      <c r="M907" s="74">
        <v>0</v>
      </c>
      <c r="N907" s="74">
        <v>51</v>
      </c>
      <c r="O907" s="74">
        <v>1.9</v>
      </c>
      <c r="P907" s="74">
        <v>0</v>
      </c>
      <c r="Q907" s="74">
        <v>49.1</v>
      </c>
      <c r="R907" s="74">
        <v>2.8</v>
      </c>
      <c r="S907" s="74">
        <v>7</v>
      </c>
      <c r="T907" s="74">
        <v>0.2</v>
      </c>
      <c r="U907" s="74">
        <v>0</v>
      </c>
      <c r="V907" s="74">
        <v>36.9</v>
      </c>
      <c r="W907" s="74">
        <v>0</v>
      </c>
      <c r="X907" s="74">
        <v>0</v>
      </c>
      <c r="Y907" s="74">
        <v>0</v>
      </c>
      <c r="Z907" s="74">
        <v>0</v>
      </c>
      <c r="AA907" s="74">
        <v>0</v>
      </c>
      <c r="AB907" s="74">
        <v>0</v>
      </c>
      <c r="AC907" s="74">
        <v>0.36</v>
      </c>
      <c r="AD907" s="74">
        <v>0.15</v>
      </c>
      <c r="AE907" s="74">
        <v>2.5</v>
      </c>
      <c r="AF907" s="74">
        <v>3.9</v>
      </c>
      <c r="AG907" s="74">
        <v>1.4</v>
      </c>
      <c r="AH907" s="74">
        <v>0.06</v>
      </c>
      <c r="AI907" s="74">
        <v>0</v>
      </c>
      <c r="AJ907" s="74">
        <v>0</v>
      </c>
      <c r="AK907" s="74">
        <v>24</v>
      </c>
      <c r="AL907" s="74">
        <v>1.0900000000000001</v>
      </c>
      <c r="AM907" s="74">
        <v>80</v>
      </c>
      <c r="AN907" s="74">
        <v>170</v>
      </c>
      <c r="AO907" s="74">
        <v>23</v>
      </c>
      <c r="AP907" s="74">
        <v>91</v>
      </c>
      <c r="AQ907" s="74">
        <v>52</v>
      </c>
      <c r="AR907" s="74">
        <v>1.6</v>
      </c>
      <c r="AS907" s="74">
        <v>1.1000000000000001</v>
      </c>
      <c r="AT907" s="72"/>
      <c r="AU907" s="72">
        <v>1</v>
      </c>
      <c r="AV907" s="72"/>
    </row>
    <row r="908" spans="1:48" ht="15.6">
      <c r="A908" s="71">
        <v>1214</v>
      </c>
      <c r="B908" s="72" t="s">
        <v>1350</v>
      </c>
      <c r="C908" s="72" t="s">
        <v>325</v>
      </c>
      <c r="D908" s="72" t="s">
        <v>473</v>
      </c>
      <c r="E908" s="72" t="s">
        <v>1351</v>
      </c>
      <c r="F908" s="74">
        <v>218</v>
      </c>
      <c r="G908" s="74">
        <v>922</v>
      </c>
      <c r="H908" s="74">
        <v>1.1000000000000001</v>
      </c>
      <c r="I908" s="74">
        <v>0.1</v>
      </c>
      <c r="J908" s="74">
        <v>0.4</v>
      </c>
      <c r="K908" s="74">
        <v>0.5</v>
      </c>
      <c r="L908" s="74">
        <v>0.4</v>
      </c>
      <c r="M908" s="74">
        <v>0</v>
      </c>
      <c r="N908" s="74">
        <v>42.7</v>
      </c>
      <c r="O908" s="74">
        <v>1.8</v>
      </c>
      <c r="P908" s="74">
        <v>0</v>
      </c>
      <c r="Q908" s="74">
        <v>41.7</v>
      </c>
      <c r="R908" s="74">
        <v>3.1</v>
      </c>
      <c r="S908" s="74">
        <v>7.7</v>
      </c>
      <c r="T908" s="74">
        <v>1.1000000000000001</v>
      </c>
      <c r="U908" s="74">
        <v>0</v>
      </c>
      <c r="V908" s="74">
        <v>41</v>
      </c>
      <c r="W908" s="74">
        <v>0</v>
      </c>
      <c r="X908" s="74">
        <v>0</v>
      </c>
      <c r="Y908" s="74">
        <v>0</v>
      </c>
      <c r="Z908" s="74">
        <v>2</v>
      </c>
      <c r="AA908" s="74">
        <v>0</v>
      </c>
      <c r="AB908" s="74">
        <v>0.5</v>
      </c>
      <c r="AC908" s="74">
        <v>0.19</v>
      </c>
      <c r="AD908" s="74">
        <v>0.09</v>
      </c>
      <c r="AE908" s="74">
        <v>1.8</v>
      </c>
      <c r="AF908" s="74">
        <v>1.8</v>
      </c>
      <c r="AG908" s="74">
        <v>0</v>
      </c>
      <c r="AH908" s="74">
        <v>0.06</v>
      </c>
      <c r="AI908" s="74">
        <v>0</v>
      </c>
      <c r="AJ908" s="74">
        <v>0</v>
      </c>
      <c r="AK908" s="74">
        <v>31</v>
      </c>
      <c r="AL908" s="74">
        <v>1.67</v>
      </c>
      <c r="AM908" s="74">
        <v>430</v>
      </c>
      <c r="AN908" s="74">
        <v>150</v>
      </c>
      <c r="AO908" s="74">
        <v>13</v>
      </c>
      <c r="AP908" s="74">
        <v>110</v>
      </c>
      <c r="AQ908" s="74">
        <v>28</v>
      </c>
      <c r="AR908" s="74">
        <v>1</v>
      </c>
      <c r="AS908" s="74">
        <v>0.8</v>
      </c>
      <c r="AT908" s="72"/>
      <c r="AU908" s="72">
        <v>1</v>
      </c>
      <c r="AV908" s="72"/>
    </row>
    <row r="909" spans="1:48" ht="15.6">
      <c r="A909" s="250" t="s">
        <v>1352</v>
      </c>
      <c r="B909" s="251" t="s">
        <v>1353</v>
      </c>
      <c r="C909" s="251" t="s">
        <v>325</v>
      </c>
      <c r="D909" s="251" t="s">
        <v>473</v>
      </c>
      <c r="E909" s="251" t="s">
        <v>1351</v>
      </c>
      <c r="F909" s="252"/>
      <c r="G909" s="252">
        <v>252</v>
      </c>
      <c r="H909" s="252">
        <v>2.4</v>
      </c>
      <c r="I909" s="252">
        <v>0.4</v>
      </c>
      <c r="J909" s="252"/>
      <c r="K909" s="252"/>
      <c r="L909" s="252"/>
      <c r="M909" s="252"/>
      <c r="N909" s="252">
        <v>48.5</v>
      </c>
      <c r="O909" s="252">
        <v>4.5999999999999996</v>
      </c>
      <c r="P909" s="252"/>
      <c r="Q909" s="252"/>
      <c r="R909" s="252">
        <v>4.5999999999999996</v>
      </c>
      <c r="S909" s="252">
        <v>6.8</v>
      </c>
      <c r="T909" s="252">
        <v>0.9</v>
      </c>
      <c r="U909" s="252"/>
      <c r="V909" s="252"/>
      <c r="W909" s="252"/>
      <c r="X909" s="252"/>
      <c r="Y909" s="252"/>
      <c r="Z909" s="252"/>
      <c r="AA909" s="252"/>
      <c r="AB909" s="252"/>
      <c r="AC909" s="252"/>
      <c r="AD909" s="252"/>
      <c r="AE909" s="252"/>
      <c r="AF909" s="252"/>
      <c r="AG909" s="252"/>
      <c r="AH909" s="252"/>
      <c r="AI909" s="252"/>
      <c r="AJ909" s="252"/>
      <c r="AK909" s="252"/>
      <c r="AL909" s="252"/>
      <c r="AM909" s="252"/>
      <c r="AN909" s="252"/>
      <c r="AO909" s="252"/>
      <c r="AP909" s="252"/>
      <c r="AQ909" s="252"/>
      <c r="AR909" s="252"/>
      <c r="AS909" s="252"/>
      <c r="AT909" s="251"/>
      <c r="AU909" s="251"/>
      <c r="AV909" s="72"/>
    </row>
    <row r="910" spans="1:48" ht="15.6">
      <c r="A910" s="250" t="s">
        <v>1354</v>
      </c>
      <c r="B910" s="251" t="s">
        <v>1355</v>
      </c>
      <c r="C910" s="251" t="s">
        <v>325</v>
      </c>
      <c r="D910" s="251" t="s">
        <v>473</v>
      </c>
      <c r="E910" s="251" t="s">
        <v>1351</v>
      </c>
      <c r="F910" s="252">
        <v>316</v>
      </c>
      <c r="G910" s="252">
        <v>1332</v>
      </c>
      <c r="H910" s="252">
        <v>7.4</v>
      </c>
      <c r="I910" s="252">
        <v>1.3</v>
      </c>
      <c r="J910" s="252"/>
      <c r="K910" s="252"/>
      <c r="L910" s="252"/>
      <c r="M910" s="252"/>
      <c r="N910" s="252">
        <v>53</v>
      </c>
      <c r="O910" s="252">
        <v>1.5</v>
      </c>
      <c r="P910" s="252"/>
      <c r="Q910" s="252"/>
      <c r="R910" s="252">
        <v>2.7</v>
      </c>
      <c r="S910" s="252">
        <v>8</v>
      </c>
      <c r="T910" s="252">
        <v>1.1000000000000001</v>
      </c>
      <c r="U910" s="252"/>
      <c r="V910" s="252"/>
      <c r="W910" s="252"/>
      <c r="X910" s="252"/>
      <c r="Y910" s="252"/>
      <c r="Z910" s="252"/>
      <c r="AA910" s="252"/>
      <c r="AB910" s="252"/>
      <c r="AC910" s="252"/>
      <c r="AD910" s="252"/>
      <c r="AE910" s="252"/>
      <c r="AF910" s="252"/>
      <c r="AG910" s="252"/>
      <c r="AH910" s="252"/>
      <c r="AI910" s="252"/>
      <c r="AJ910" s="252"/>
      <c r="AK910" s="252"/>
      <c r="AL910" s="252"/>
      <c r="AM910" s="252"/>
      <c r="AN910" s="252"/>
      <c r="AO910" s="252"/>
      <c r="AP910" s="252"/>
      <c r="AQ910" s="252"/>
      <c r="AR910" s="252"/>
      <c r="AS910" s="252"/>
      <c r="AT910" s="251"/>
      <c r="AU910" s="251"/>
      <c r="AV910" s="251"/>
    </row>
    <row r="911" spans="1:48" ht="15.6">
      <c r="A911" s="71">
        <v>18</v>
      </c>
      <c r="B911" s="72" t="s">
        <v>1356</v>
      </c>
      <c r="C911" s="72" t="s">
        <v>325</v>
      </c>
      <c r="D911" s="72" t="s">
        <v>473</v>
      </c>
      <c r="E911" s="72" t="s">
        <v>1357</v>
      </c>
      <c r="F911" s="74">
        <v>359</v>
      </c>
      <c r="G911" s="74">
        <v>1520</v>
      </c>
      <c r="H911" s="74">
        <v>2.2999999999999998</v>
      </c>
      <c r="I911" s="74">
        <v>0.6</v>
      </c>
      <c r="J911" s="74">
        <v>0.5</v>
      </c>
      <c r="K911" s="74">
        <v>0.6</v>
      </c>
      <c r="L911" s="74">
        <v>0.5</v>
      </c>
      <c r="M911" s="74">
        <v>0.1</v>
      </c>
      <c r="N911" s="74">
        <v>71.599999999999994</v>
      </c>
      <c r="O911" s="74">
        <v>2.6</v>
      </c>
      <c r="P911" s="74">
        <v>0</v>
      </c>
      <c r="Q911" s="74">
        <v>69</v>
      </c>
      <c r="R911" s="74">
        <v>3.4</v>
      </c>
      <c r="S911" s="74">
        <v>11.2</v>
      </c>
      <c r="T911" s="74">
        <v>1.1000000000000001</v>
      </c>
      <c r="U911" s="74">
        <v>0</v>
      </c>
      <c r="V911" s="74">
        <v>9.4</v>
      </c>
      <c r="W911" s="74">
        <v>0</v>
      </c>
      <c r="X911" s="74">
        <v>0</v>
      </c>
      <c r="Y911" s="74">
        <v>0</v>
      </c>
      <c r="Z911" s="74">
        <v>0</v>
      </c>
      <c r="AA911" s="74">
        <v>0</v>
      </c>
      <c r="AB911" s="74">
        <v>0</v>
      </c>
      <c r="AC911" s="74">
        <v>0.04</v>
      </c>
      <c r="AD911" s="74">
        <v>0.24</v>
      </c>
      <c r="AE911" s="74">
        <v>1.7</v>
      </c>
      <c r="AF911" s="74">
        <v>3.8</v>
      </c>
      <c r="AG911" s="74">
        <v>2.1</v>
      </c>
      <c r="AH911" s="74">
        <v>0.06</v>
      </c>
      <c r="AI911" s="74">
        <v>0</v>
      </c>
      <c r="AJ911" s="74">
        <v>0</v>
      </c>
      <c r="AK911" s="74">
        <v>17</v>
      </c>
      <c r="AL911" s="74">
        <v>2.1</v>
      </c>
      <c r="AM911" s="74">
        <v>430</v>
      </c>
      <c r="AN911" s="74">
        <v>160</v>
      </c>
      <c r="AO911" s="74">
        <v>57</v>
      </c>
      <c r="AP911" s="74">
        <v>220</v>
      </c>
      <c r="AQ911" s="74">
        <v>40</v>
      </c>
      <c r="AR911" s="74">
        <v>2.9</v>
      </c>
      <c r="AS911" s="74">
        <v>1</v>
      </c>
      <c r="AT911" s="72"/>
      <c r="AU911" s="72">
        <v>1</v>
      </c>
      <c r="AV911" s="72"/>
    </row>
    <row r="912" spans="1:48" ht="15.6">
      <c r="A912" s="71">
        <v>679</v>
      </c>
      <c r="B912" s="72" t="s">
        <v>1358</v>
      </c>
      <c r="C912" s="72" t="s">
        <v>207</v>
      </c>
      <c r="D912" s="72" t="s">
        <v>208</v>
      </c>
      <c r="E912" s="72" t="s">
        <v>209</v>
      </c>
      <c r="F912" s="74">
        <v>45</v>
      </c>
      <c r="G912" s="74">
        <v>190</v>
      </c>
      <c r="H912" s="74">
        <v>0.1</v>
      </c>
      <c r="I912" s="74">
        <v>0</v>
      </c>
      <c r="J912" s="74">
        <v>0.1</v>
      </c>
      <c r="K912" s="74">
        <v>0</v>
      </c>
      <c r="L912" s="74">
        <v>0</v>
      </c>
      <c r="M912" s="74">
        <v>0</v>
      </c>
      <c r="N912" s="74">
        <v>9.1</v>
      </c>
      <c r="O912" s="74">
        <v>6</v>
      </c>
      <c r="P912" s="74">
        <v>0</v>
      </c>
      <c r="Q912" s="74">
        <v>0</v>
      </c>
      <c r="R912" s="74">
        <v>2.2999999999999998</v>
      </c>
      <c r="S912" s="74">
        <v>0.6</v>
      </c>
      <c r="T912" s="74">
        <v>0.1</v>
      </c>
      <c r="U912" s="74">
        <v>0</v>
      </c>
      <c r="V912" s="74">
        <v>88.2</v>
      </c>
      <c r="W912" s="74">
        <v>0.2</v>
      </c>
      <c r="X912" s="74">
        <v>0</v>
      </c>
      <c r="Y912" s="74">
        <v>135</v>
      </c>
      <c r="Z912" s="74">
        <v>810</v>
      </c>
      <c r="AA912" s="74">
        <v>0</v>
      </c>
      <c r="AB912" s="74">
        <v>1.5</v>
      </c>
      <c r="AC912" s="74">
        <v>0.03</v>
      </c>
      <c r="AD912" s="74">
        <v>0.04</v>
      </c>
      <c r="AE912" s="74">
        <v>0.3</v>
      </c>
      <c r="AF912" s="74">
        <v>0.4</v>
      </c>
      <c r="AG912" s="74">
        <v>0.1</v>
      </c>
      <c r="AH912" s="74">
        <v>0.03</v>
      </c>
      <c r="AI912" s="74">
        <v>0</v>
      </c>
      <c r="AJ912" s="74">
        <v>68</v>
      </c>
      <c r="AK912" s="74">
        <v>1</v>
      </c>
      <c r="AL912" s="74">
        <v>0.59</v>
      </c>
      <c r="AM912" s="74">
        <v>22</v>
      </c>
      <c r="AN912" s="74">
        <v>210</v>
      </c>
      <c r="AO912" s="74">
        <v>21</v>
      </c>
      <c r="AP912" s="74">
        <v>16</v>
      </c>
      <c r="AQ912" s="74">
        <v>24</v>
      </c>
      <c r="AR912" s="74">
        <v>0.4</v>
      </c>
      <c r="AS912" s="74">
        <v>0.1</v>
      </c>
      <c r="AT912" s="72"/>
      <c r="AU912" s="72"/>
      <c r="AV912" s="72"/>
    </row>
    <row r="913" spans="1:48" ht="15.6">
      <c r="A913" s="71">
        <v>1900000103</v>
      </c>
      <c r="B913" s="72" t="s">
        <v>1359</v>
      </c>
      <c r="C913" s="72" t="s">
        <v>207</v>
      </c>
      <c r="D913" s="72" t="s">
        <v>300</v>
      </c>
      <c r="E913" s="72" t="s">
        <v>301</v>
      </c>
      <c r="F913" s="74">
        <v>361</v>
      </c>
      <c r="G913" s="74">
        <v>1530</v>
      </c>
      <c r="H913" s="74">
        <v>0.8</v>
      </c>
      <c r="I913" s="74">
        <v>0</v>
      </c>
      <c r="J913" s="74">
        <v>0.8</v>
      </c>
      <c r="K913" s="74">
        <v>0</v>
      </c>
      <c r="L913" s="74">
        <v>0</v>
      </c>
      <c r="M913" s="74">
        <v>0</v>
      </c>
      <c r="N913" s="74">
        <v>73.3</v>
      </c>
      <c r="O913" s="74">
        <v>48.3</v>
      </c>
      <c r="P913" s="74">
        <v>0</v>
      </c>
      <c r="Q913" s="74">
        <v>0</v>
      </c>
      <c r="R913" s="74">
        <v>18.5</v>
      </c>
      <c r="S913" s="74">
        <v>4.8</v>
      </c>
      <c r="T913" s="74">
        <v>0.4</v>
      </c>
      <c r="U913" s="74">
        <v>0</v>
      </c>
      <c r="V913" s="74">
        <v>5</v>
      </c>
      <c r="W913" s="74">
        <v>1.6</v>
      </c>
      <c r="X913" s="74">
        <v>0</v>
      </c>
      <c r="Y913" s="74"/>
      <c r="Z913" s="74"/>
      <c r="AA913" s="74">
        <v>0</v>
      </c>
      <c r="AB913" s="74">
        <v>12.08</v>
      </c>
      <c r="AC913" s="74"/>
      <c r="AD913" s="74">
        <v>0.32</v>
      </c>
      <c r="AE913" s="74">
        <v>2.42</v>
      </c>
      <c r="AF913" s="74">
        <v>3.22</v>
      </c>
      <c r="AG913" s="74">
        <v>0.81</v>
      </c>
      <c r="AH913" s="74">
        <v>0.24</v>
      </c>
      <c r="AI913" s="74">
        <v>0</v>
      </c>
      <c r="AJ913" s="74"/>
      <c r="AK913" s="74">
        <v>8.1</v>
      </c>
      <c r="AL913" s="74">
        <v>4.75</v>
      </c>
      <c r="AM913" s="74">
        <v>180</v>
      </c>
      <c r="AN913" s="74">
        <v>1690</v>
      </c>
      <c r="AO913" s="74">
        <v>170</v>
      </c>
      <c r="AP913" s="74">
        <v>130</v>
      </c>
      <c r="AQ913" s="74">
        <v>190</v>
      </c>
      <c r="AR913" s="74">
        <v>3.2</v>
      </c>
      <c r="AS913" s="74">
        <v>0.8</v>
      </c>
      <c r="AT913" s="72"/>
      <c r="AU913" s="72"/>
      <c r="AV913" s="72"/>
    </row>
    <row r="914" spans="1:48" ht="15.6">
      <c r="A914" s="71">
        <v>852</v>
      </c>
      <c r="B914" s="72" t="s">
        <v>1360</v>
      </c>
      <c r="C914" s="72" t="s">
        <v>232</v>
      </c>
      <c r="D914" s="72" t="s">
        <v>233</v>
      </c>
      <c r="E914" s="72" t="s">
        <v>234</v>
      </c>
      <c r="F914" s="74">
        <v>136</v>
      </c>
      <c r="G914" s="74">
        <v>569</v>
      </c>
      <c r="H914" s="74">
        <v>6.7</v>
      </c>
      <c r="I914" s="74">
        <v>0.9</v>
      </c>
      <c r="J914" s="74">
        <v>5.0999999999999996</v>
      </c>
      <c r="K914" s="74">
        <v>0.6</v>
      </c>
      <c r="L914" s="74">
        <v>0.46200000000000002</v>
      </c>
      <c r="M914" s="74">
        <v>0</v>
      </c>
      <c r="N914" s="74">
        <v>1.4</v>
      </c>
      <c r="O914" s="74">
        <v>1.2</v>
      </c>
      <c r="P914" s="74">
        <v>0.1</v>
      </c>
      <c r="Q914" s="74">
        <v>0.1</v>
      </c>
      <c r="R914" s="74">
        <v>0.5</v>
      </c>
      <c r="S914" s="74">
        <v>15.9</v>
      </c>
      <c r="T914" s="74">
        <v>0.9</v>
      </c>
      <c r="U914" s="74">
        <v>0.8</v>
      </c>
      <c r="V914" s="74">
        <v>72.099999999999994</v>
      </c>
      <c r="W914" s="74">
        <v>0</v>
      </c>
      <c r="X914" s="74">
        <v>31</v>
      </c>
      <c r="Y914" s="74">
        <v>25</v>
      </c>
      <c r="Z914" s="74">
        <v>123</v>
      </c>
      <c r="AA914" s="74">
        <v>6.3</v>
      </c>
      <c r="AB914" s="74">
        <v>1.59</v>
      </c>
      <c r="AC914" s="74">
        <v>0.18</v>
      </c>
      <c r="AD914" s="74">
        <v>0.02</v>
      </c>
      <c r="AE914" s="74">
        <v>3.4</v>
      </c>
      <c r="AF914" s="74">
        <v>7.02</v>
      </c>
      <c r="AG914" s="74">
        <v>2.93</v>
      </c>
      <c r="AH914" s="74">
        <v>0.42</v>
      </c>
      <c r="AI914" s="74">
        <v>1.5</v>
      </c>
      <c r="AJ914" s="74">
        <v>4.5999999999999996</v>
      </c>
      <c r="AK914" s="74">
        <v>11</v>
      </c>
      <c r="AL914" s="74">
        <v>2.08</v>
      </c>
      <c r="AM914" s="74">
        <v>370</v>
      </c>
      <c r="AN914" s="74">
        <v>410</v>
      </c>
      <c r="AO914" s="74">
        <v>13</v>
      </c>
      <c r="AP914" s="74">
        <v>200</v>
      </c>
      <c r="AQ914" s="74">
        <v>33</v>
      </c>
      <c r="AR914" s="74">
        <v>0.8</v>
      </c>
      <c r="AS914" s="74">
        <v>0.7</v>
      </c>
      <c r="AT914" s="72"/>
      <c r="AU914" s="72"/>
      <c r="AV914" s="72"/>
    </row>
    <row r="915" spans="1:48" ht="15.6">
      <c r="A915" s="71">
        <v>851</v>
      </c>
      <c r="B915" s="72" t="s">
        <v>1361</v>
      </c>
      <c r="C915" s="72" t="s">
        <v>218</v>
      </c>
      <c r="D915" s="72" t="s">
        <v>219</v>
      </c>
      <c r="E915" s="72" t="s">
        <v>220</v>
      </c>
      <c r="F915" s="74">
        <v>82</v>
      </c>
      <c r="G915" s="74">
        <v>348</v>
      </c>
      <c r="H915" s="74">
        <v>0.3</v>
      </c>
      <c r="I915" s="74">
        <v>0</v>
      </c>
      <c r="J915" s="74">
        <v>0</v>
      </c>
      <c r="K915" s="74">
        <v>0.2</v>
      </c>
      <c r="L915" s="74">
        <v>0</v>
      </c>
      <c r="M915" s="74">
        <v>0</v>
      </c>
      <c r="N915" s="74">
        <v>0</v>
      </c>
      <c r="O915" s="74">
        <v>0</v>
      </c>
      <c r="P915" s="74">
        <v>0</v>
      </c>
      <c r="Q915" s="74">
        <v>0</v>
      </c>
      <c r="R915" s="74">
        <v>0</v>
      </c>
      <c r="S915" s="74">
        <v>19.8</v>
      </c>
      <c r="T915" s="74">
        <v>0.8</v>
      </c>
      <c r="U915" s="74">
        <v>0</v>
      </c>
      <c r="V915" s="74">
        <v>77.8</v>
      </c>
      <c r="W915" s="74">
        <v>0</v>
      </c>
      <c r="X915" s="74">
        <v>41</v>
      </c>
      <c r="Y915" s="74">
        <v>6</v>
      </c>
      <c r="Z915" s="74">
        <v>0</v>
      </c>
      <c r="AA915" s="74">
        <v>8.8000000000000007</v>
      </c>
      <c r="AB915" s="74">
        <v>0.49</v>
      </c>
      <c r="AC915" s="74">
        <v>0.2</v>
      </c>
      <c r="AD915" s="74">
        <v>0.02</v>
      </c>
      <c r="AE915" s="74">
        <v>4.9000000000000004</v>
      </c>
      <c r="AF915" s="74">
        <v>8.6</v>
      </c>
      <c r="AG915" s="74">
        <v>3.7</v>
      </c>
      <c r="AH915" s="74">
        <v>0.38</v>
      </c>
      <c r="AI915" s="74">
        <v>1.8</v>
      </c>
      <c r="AJ915" s="74">
        <v>0</v>
      </c>
      <c r="AK915" s="74">
        <v>9.8000000000000007</v>
      </c>
      <c r="AL915" s="74">
        <v>2.1</v>
      </c>
      <c r="AM915" s="74">
        <v>330</v>
      </c>
      <c r="AN915" s="74">
        <v>420</v>
      </c>
      <c r="AO915" s="74">
        <v>6</v>
      </c>
      <c r="AP915" s="74">
        <v>250</v>
      </c>
      <c r="AQ915" s="74">
        <v>46</v>
      </c>
      <c r="AR915" s="74">
        <v>0.8</v>
      </c>
      <c r="AS915" s="74">
        <v>0.8</v>
      </c>
      <c r="AT915" s="72"/>
      <c r="AU915" s="72">
        <v>110</v>
      </c>
      <c r="AV915" s="72"/>
    </row>
    <row r="916" spans="1:48" ht="15.6">
      <c r="A916" s="71">
        <v>850</v>
      </c>
      <c r="B916" s="72" t="s">
        <v>1362</v>
      </c>
      <c r="C916" s="72" t="s">
        <v>218</v>
      </c>
      <c r="D916" s="72" t="s">
        <v>219</v>
      </c>
      <c r="E916" s="72" t="s">
        <v>220</v>
      </c>
      <c r="F916" s="74">
        <v>79</v>
      </c>
      <c r="G916" s="74">
        <v>337</v>
      </c>
      <c r="H916" s="74">
        <v>0.2</v>
      </c>
      <c r="I916" s="74">
        <v>0</v>
      </c>
      <c r="J916" s="74">
        <v>0</v>
      </c>
      <c r="K916" s="74">
        <v>0.1</v>
      </c>
      <c r="L916" s="74">
        <v>0</v>
      </c>
      <c r="M916" s="74">
        <v>0</v>
      </c>
      <c r="N916" s="74">
        <v>0</v>
      </c>
      <c r="O916" s="74">
        <v>0</v>
      </c>
      <c r="P916" s="74">
        <v>0</v>
      </c>
      <c r="Q916" s="74">
        <v>0</v>
      </c>
      <c r="R916" s="74">
        <v>0</v>
      </c>
      <c r="S916" s="74">
        <v>19.399999999999999</v>
      </c>
      <c r="T916" s="74">
        <v>0.2</v>
      </c>
      <c r="U916" s="74">
        <v>0</v>
      </c>
      <c r="V916" s="74">
        <v>78.5</v>
      </c>
      <c r="W916" s="74">
        <v>0</v>
      </c>
      <c r="X916" s="74">
        <v>38</v>
      </c>
      <c r="Y916" s="74">
        <v>6</v>
      </c>
      <c r="Z916" s="74">
        <v>0</v>
      </c>
      <c r="AA916" s="74">
        <v>9</v>
      </c>
      <c r="AB916" s="74">
        <v>0.45</v>
      </c>
      <c r="AC916" s="74">
        <v>0.25</v>
      </c>
      <c r="AD916" s="74">
        <v>0.02</v>
      </c>
      <c r="AE916" s="74">
        <v>4.8</v>
      </c>
      <c r="AF916" s="74">
        <v>8.4</v>
      </c>
      <c r="AG916" s="74">
        <v>3.6</v>
      </c>
      <c r="AH916" s="74">
        <v>0.5</v>
      </c>
      <c r="AI916" s="74">
        <v>2.1</v>
      </c>
      <c r="AJ916" s="74">
        <v>0</v>
      </c>
      <c r="AK916" s="74">
        <v>10</v>
      </c>
      <c r="AL916" s="74">
        <v>1.3</v>
      </c>
      <c r="AM916" s="74">
        <v>65</v>
      </c>
      <c r="AN916" s="74">
        <v>450</v>
      </c>
      <c r="AO916" s="74">
        <v>7</v>
      </c>
      <c r="AP916" s="74">
        <v>260</v>
      </c>
      <c r="AQ916" s="74">
        <v>36</v>
      </c>
      <c r="AR916" s="74">
        <v>0.7</v>
      </c>
      <c r="AS916" s="74">
        <v>0.7</v>
      </c>
      <c r="AT916" s="72"/>
      <c r="AU916" s="72"/>
      <c r="AV916" s="72"/>
    </row>
    <row r="917" spans="1:48" ht="15.6">
      <c r="A917" s="71">
        <v>855</v>
      </c>
      <c r="B917" s="72" t="s">
        <v>1363</v>
      </c>
      <c r="C917" s="72" t="s">
        <v>232</v>
      </c>
      <c r="D917" s="72" t="s">
        <v>233</v>
      </c>
      <c r="E917" s="72" t="s">
        <v>234</v>
      </c>
      <c r="F917" s="74">
        <v>137</v>
      </c>
      <c r="G917" s="74">
        <v>572</v>
      </c>
      <c r="H917" s="74">
        <v>7.1</v>
      </c>
      <c r="I917" s="74">
        <v>1</v>
      </c>
      <c r="J917" s="74">
        <v>5.0999999999999996</v>
      </c>
      <c r="K917" s="74">
        <v>0.7</v>
      </c>
      <c r="L917" s="74">
        <v>0.46200000000000002</v>
      </c>
      <c r="M917" s="74">
        <v>0</v>
      </c>
      <c r="N917" s="74">
        <v>1.4</v>
      </c>
      <c r="O917" s="74">
        <v>1.2</v>
      </c>
      <c r="P917" s="74">
        <v>0.1</v>
      </c>
      <c r="Q917" s="74">
        <v>0.1</v>
      </c>
      <c r="R917" s="74">
        <v>0.5</v>
      </c>
      <c r="S917" s="74">
        <v>15.2</v>
      </c>
      <c r="T917" s="74">
        <v>1</v>
      </c>
      <c r="U917" s="74">
        <v>0.8</v>
      </c>
      <c r="V917" s="74">
        <v>73</v>
      </c>
      <c r="W917" s="74">
        <v>0</v>
      </c>
      <c r="X917" s="74">
        <v>27</v>
      </c>
      <c r="Y917" s="74">
        <v>25</v>
      </c>
      <c r="Z917" s="74">
        <v>123</v>
      </c>
      <c r="AA917" s="74">
        <v>0.6</v>
      </c>
      <c r="AB917" s="74">
        <v>2.75</v>
      </c>
      <c r="AC917" s="74">
        <v>0.11</v>
      </c>
      <c r="AD917" s="74">
        <v>0.05</v>
      </c>
      <c r="AE917" s="74">
        <v>1.3</v>
      </c>
      <c r="AF917" s="74">
        <v>4.37</v>
      </c>
      <c r="AG917" s="74">
        <v>2.85</v>
      </c>
      <c r="AH917" s="74">
        <v>0.22</v>
      </c>
      <c r="AI917" s="74">
        <v>0.94</v>
      </c>
      <c r="AJ917" s="74">
        <v>4.5999999999999996</v>
      </c>
      <c r="AK917" s="74">
        <v>8.9</v>
      </c>
      <c r="AL917" s="74">
        <v>1.92</v>
      </c>
      <c r="AM917" s="74">
        <v>380</v>
      </c>
      <c r="AN917" s="74">
        <v>320</v>
      </c>
      <c r="AO917" s="74">
        <v>18</v>
      </c>
      <c r="AP917" s="74">
        <v>140</v>
      </c>
      <c r="AQ917" s="74">
        <v>28</v>
      </c>
      <c r="AR917" s="74">
        <v>0.6</v>
      </c>
      <c r="AS917" s="74">
        <v>0.7</v>
      </c>
      <c r="AT917" s="72"/>
      <c r="AU917" s="72"/>
      <c r="AV917" s="72"/>
    </row>
    <row r="918" spans="1:48" ht="15.6">
      <c r="A918" s="71">
        <v>854</v>
      </c>
      <c r="B918" s="72" t="s">
        <v>1364</v>
      </c>
      <c r="C918" s="72" t="s">
        <v>218</v>
      </c>
      <c r="D918" s="72" t="s">
        <v>219</v>
      </c>
      <c r="E918" s="72" t="s">
        <v>220</v>
      </c>
      <c r="F918" s="74">
        <v>85</v>
      </c>
      <c r="G918" s="74">
        <v>360</v>
      </c>
      <c r="H918" s="74">
        <v>1</v>
      </c>
      <c r="I918" s="74">
        <v>0.1</v>
      </c>
      <c r="J918" s="74">
        <v>0.1</v>
      </c>
      <c r="K918" s="74">
        <v>0.3</v>
      </c>
      <c r="L918" s="74">
        <v>0.1</v>
      </c>
      <c r="M918" s="74">
        <v>0</v>
      </c>
      <c r="N918" s="74">
        <v>0</v>
      </c>
      <c r="O918" s="74">
        <v>0</v>
      </c>
      <c r="P918" s="74">
        <v>0</v>
      </c>
      <c r="Q918" s="74">
        <v>0</v>
      </c>
      <c r="R918" s="74">
        <v>0</v>
      </c>
      <c r="S918" s="74">
        <v>19</v>
      </c>
      <c r="T918" s="74">
        <v>0.9</v>
      </c>
      <c r="U918" s="74">
        <v>0</v>
      </c>
      <c r="V918" s="74">
        <v>78.3</v>
      </c>
      <c r="W918" s="74">
        <v>0</v>
      </c>
      <c r="X918" s="74">
        <v>37</v>
      </c>
      <c r="Y918" s="74">
        <v>6</v>
      </c>
      <c r="Z918" s="74">
        <v>0</v>
      </c>
      <c r="AA918" s="74">
        <v>0.9</v>
      </c>
      <c r="AB918" s="74">
        <v>2.1</v>
      </c>
      <c r="AC918" s="74">
        <v>0.11</v>
      </c>
      <c r="AD918" s="74">
        <v>0.05</v>
      </c>
      <c r="AE918" s="74">
        <v>1.2</v>
      </c>
      <c r="AF918" s="74">
        <v>5</v>
      </c>
      <c r="AG918" s="74">
        <v>3.5</v>
      </c>
      <c r="AH918" s="74">
        <v>0.17</v>
      </c>
      <c r="AI918" s="74">
        <v>1.1000000000000001</v>
      </c>
      <c r="AJ918" s="74">
        <v>0</v>
      </c>
      <c r="AK918" s="74">
        <v>6.8</v>
      </c>
      <c r="AL918" s="74">
        <v>1.7</v>
      </c>
      <c r="AM918" s="74">
        <v>340</v>
      </c>
      <c r="AN918" s="74">
        <v>300</v>
      </c>
      <c r="AO918" s="74">
        <v>10</v>
      </c>
      <c r="AP918" s="74">
        <v>170</v>
      </c>
      <c r="AQ918" s="74">
        <v>37</v>
      </c>
      <c r="AR918" s="74">
        <v>0.5</v>
      </c>
      <c r="AS918" s="74">
        <v>0.9</v>
      </c>
      <c r="AT918" s="72"/>
      <c r="AU918" s="72">
        <v>110</v>
      </c>
      <c r="AV918" s="72"/>
    </row>
    <row r="919" spans="1:48" ht="15.6">
      <c r="A919" s="71">
        <v>853</v>
      </c>
      <c r="B919" s="72" t="s">
        <v>1365</v>
      </c>
      <c r="C919" s="72" t="s">
        <v>218</v>
      </c>
      <c r="D919" s="72" t="s">
        <v>219</v>
      </c>
      <c r="E919" s="72" t="s">
        <v>220</v>
      </c>
      <c r="F919" s="74">
        <v>80</v>
      </c>
      <c r="G919" s="74">
        <v>340</v>
      </c>
      <c r="H919" s="74">
        <v>0.7</v>
      </c>
      <c r="I919" s="74">
        <v>0.1</v>
      </c>
      <c r="J919" s="74">
        <v>0.1</v>
      </c>
      <c r="K919" s="74">
        <v>0.2</v>
      </c>
      <c r="L919" s="74">
        <v>0</v>
      </c>
      <c r="M919" s="74">
        <v>0</v>
      </c>
      <c r="N919" s="74">
        <v>0</v>
      </c>
      <c r="O919" s="74">
        <v>0</v>
      </c>
      <c r="P919" s="74">
        <v>0</v>
      </c>
      <c r="Q919" s="74">
        <v>0</v>
      </c>
      <c r="R919" s="74">
        <v>0</v>
      </c>
      <c r="S919" s="74">
        <v>18.5</v>
      </c>
      <c r="T919" s="74">
        <v>0.2</v>
      </c>
      <c r="U919" s="74">
        <v>0</v>
      </c>
      <c r="V919" s="74">
        <v>79.599999999999994</v>
      </c>
      <c r="W919" s="74">
        <v>0</v>
      </c>
      <c r="X919" s="74">
        <v>34</v>
      </c>
      <c r="Y919" s="74">
        <v>6</v>
      </c>
      <c r="Z919" s="74">
        <v>0</v>
      </c>
      <c r="AA919" s="74">
        <v>0.9</v>
      </c>
      <c r="AB919" s="74">
        <v>1.9</v>
      </c>
      <c r="AC919" s="74">
        <v>0.13</v>
      </c>
      <c r="AD919" s="74">
        <v>0.06</v>
      </c>
      <c r="AE919" s="74">
        <v>1.6</v>
      </c>
      <c r="AF919" s="74">
        <v>5.0999999999999996</v>
      </c>
      <c r="AG919" s="74">
        <v>3.5</v>
      </c>
      <c r="AH919" s="74">
        <v>0.22</v>
      </c>
      <c r="AI919" s="74">
        <v>1.3</v>
      </c>
      <c r="AJ919" s="74">
        <v>0</v>
      </c>
      <c r="AK919" s="74">
        <v>7</v>
      </c>
      <c r="AL919" s="74">
        <v>1.1000000000000001</v>
      </c>
      <c r="AM919" s="74">
        <v>81</v>
      </c>
      <c r="AN919" s="74">
        <v>320</v>
      </c>
      <c r="AO919" s="74">
        <v>12</v>
      </c>
      <c r="AP919" s="74">
        <v>180</v>
      </c>
      <c r="AQ919" s="74">
        <v>28</v>
      </c>
      <c r="AR919" s="74">
        <v>0.5</v>
      </c>
      <c r="AS919" s="74">
        <v>0.8</v>
      </c>
      <c r="AT919" s="72"/>
      <c r="AU919" s="72"/>
      <c r="AV919" s="72"/>
    </row>
    <row r="920" spans="1:48" ht="15.6">
      <c r="A920" s="71">
        <v>356</v>
      </c>
      <c r="B920" s="72" t="s">
        <v>1366</v>
      </c>
      <c r="C920" s="72" t="s">
        <v>275</v>
      </c>
      <c r="D920" s="72" t="s">
        <v>1367</v>
      </c>
      <c r="E920" s="72" t="s">
        <v>1368</v>
      </c>
      <c r="F920" s="74">
        <v>289</v>
      </c>
      <c r="G920" s="74">
        <v>1210</v>
      </c>
      <c r="H920" s="74">
        <v>17.600000000000001</v>
      </c>
      <c r="I920" s="74">
        <v>5.6</v>
      </c>
      <c r="J920" s="74">
        <v>7.2</v>
      </c>
      <c r="K920" s="74">
        <v>2.7</v>
      </c>
      <c r="L920" s="74">
        <v>2.39</v>
      </c>
      <c r="M920" s="74">
        <v>0.1</v>
      </c>
      <c r="N920" s="74">
        <v>4.5999999999999996</v>
      </c>
      <c r="O920" s="74">
        <v>0.5</v>
      </c>
      <c r="P920" s="74">
        <v>0</v>
      </c>
      <c r="Q920" s="74">
        <v>4.0999999999999996</v>
      </c>
      <c r="R920" s="74">
        <v>0.3</v>
      </c>
      <c r="S920" s="74">
        <v>27</v>
      </c>
      <c r="T920" s="74">
        <v>1.9</v>
      </c>
      <c r="U920" s="74">
        <v>0.5</v>
      </c>
      <c r="V920" s="74">
        <v>47.1</v>
      </c>
      <c r="W920" s="74">
        <v>0</v>
      </c>
      <c r="X920" s="74">
        <v>170</v>
      </c>
      <c r="Y920" s="74">
        <v>55</v>
      </c>
      <c r="Z920" s="74">
        <v>5</v>
      </c>
      <c r="AA920" s="74">
        <v>0.5</v>
      </c>
      <c r="AB920" s="74">
        <v>0.49</v>
      </c>
      <c r="AC920" s="74">
        <v>0.28000000000000003</v>
      </c>
      <c r="AD920" s="74">
        <v>0.43</v>
      </c>
      <c r="AE920" s="74">
        <v>5.0999999999999996</v>
      </c>
      <c r="AF920" s="74">
        <v>11.2</v>
      </c>
      <c r="AG920" s="74">
        <v>5.51</v>
      </c>
      <c r="AH920" s="74">
        <v>0.37</v>
      </c>
      <c r="AI920" s="74">
        <v>1.7</v>
      </c>
      <c r="AJ920" s="74">
        <v>0</v>
      </c>
      <c r="AK920" s="74">
        <v>22</v>
      </c>
      <c r="AL920" s="74">
        <v>2.79</v>
      </c>
      <c r="AM920" s="74">
        <v>750</v>
      </c>
      <c r="AN920" s="74">
        <v>300</v>
      </c>
      <c r="AO920" s="74">
        <v>31</v>
      </c>
      <c r="AP920" s="74">
        <v>230</v>
      </c>
      <c r="AQ920" s="74">
        <v>31</v>
      </c>
      <c r="AR920" s="74">
        <v>2.2999999999999998</v>
      </c>
      <c r="AS920" s="74">
        <v>2.2999999999999998</v>
      </c>
      <c r="AT920" s="72"/>
      <c r="AU920" s="72"/>
      <c r="AV920" s="72"/>
    </row>
    <row r="921" spans="1:48" ht="15.6">
      <c r="A921" s="71">
        <v>355</v>
      </c>
      <c r="B921" s="72" t="s">
        <v>1369</v>
      </c>
      <c r="C921" s="72" t="s">
        <v>275</v>
      </c>
      <c r="D921" s="72" t="s">
        <v>1367</v>
      </c>
      <c r="E921" s="72" t="s">
        <v>1368</v>
      </c>
      <c r="F921" s="74">
        <v>363</v>
      </c>
      <c r="G921" s="74">
        <v>1500</v>
      </c>
      <c r="H921" s="74">
        <v>34.5</v>
      </c>
      <c r="I921" s="74">
        <v>10</v>
      </c>
      <c r="J921" s="74">
        <v>10.7</v>
      </c>
      <c r="K921" s="74">
        <v>1</v>
      </c>
      <c r="L921" s="74">
        <v>0.9</v>
      </c>
      <c r="M921" s="74">
        <v>0.1</v>
      </c>
      <c r="N921" s="74">
        <v>3.2</v>
      </c>
      <c r="O921" s="74">
        <v>2.6</v>
      </c>
      <c r="P921" s="74">
        <v>0</v>
      </c>
      <c r="Q921" s="74">
        <v>0.6</v>
      </c>
      <c r="R921" s="74">
        <v>0</v>
      </c>
      <c r="S921" s="74">
        <v>10</v>
      </c>
      <c r="T921" s="74">
        <v>2</v>
      </c>
      <c r="U921" s="74">
        <v>0</v>
      </c>
      <c r="V921" s="74">
        <v>50</v>
      </c>
      <c r="W921" s="74">
        <v>0</v>
      </c>
      <c r="X921" s="74">
        <v>170</v>
      </c>
      <c r="Y921" s="74">
        <v>4500</v>
      </c>
      <c r="Z921" s="74">
        <v>0</v>
      </c>
      <c r="AA921" s="74">
        <v>0.6</v>
      </c>
      <c r="AB921" s="74">
        <v>0.15</v>
      </c>
      <c r="AC921" s="74">
        <v>0.13</v>
      </c>
      <c r="AD921" s="74">
        <v>0.55000000000000004</v>
      </c>
      <c r="AE921" s="74">
        <v>4</v>
      </c>
      <c r="AF921" s="74">
        <v>6.1</v>
      </c>
      <c r="AG921" s="74">
        <v>2.1</v>
      </c>
      <c r="AH921" s="74">
        <v>0.19</v>
      </c>
      <c r="AI921" s="74">
        <v>6</v>
      </c>
      <c r="AJ921" s="74">
        <v>1</v>
      </c>
      <c r="AK921" s="74">
        <v>68</v>
      </c>
      <c r="AL921" s="74">
        <v>2.2999999999999998</v>
      </c>
      <c r="AM921" s="74">
        <v>790</v>
      </c>
      <c r="AN921" s="74">
        <v>160</v>
      </c>
      <c r="AO921" s="74">
        <v>18</v>
      </c>
      <c r="AP921" s="74">
        <v>240</v>
      </c>
      <c r="AQ921" s="74">
        <v>11</v>
      </c>
      <c r="AR921" s="74">
        <v>4</v>
      </c>
      <c r="AS921" s="74">
        <v>3</v>
      </c>
      <c r="AT921" s="72"/>
      <c r="AU921" s="72"/>
      <c r="AV921" s="72"/>
    </row>
    <row r="922" spans="1:48" ht="15.6">
      <c r="A922" s="71">
        <v>953</v>
      </c>
      <c r="B922" s="72" t="s">
        <v>1370</v>
      </c>
      <c r="C922" s="72" t="s">
        <v>232</v>
      </c>
      <c r="D922" s="72" t="s">
        <v>233</v>
      </c>
      <c r="E922" s="72" t="s">
        <v>234</v>
      </c>
      <c r="F922" s="74">
        <v>227</v>
      </c>
      <c r="G922" s="74">
        <v>949</v>
      </c>
      <c r="H922" s="74">
        <v>13.4</v>
      </c>
      <c r="I922" s="74">
        <v>1.8</v>
      </c>
      <c r="J922" s="74">
        <v>3.1</v>
      </c>
      <c r="K922" s="74">
        <v>7.5</v>
      </c>
      <c r="L922" s="74">
        <v>7.4</v>
      </c>
      <c r="M922" s="74">
        <v>0</v>
      </c>
      <c r="N922" s="74">
        <v>12.3</v>
      </c>
      <c r="O922" s="74">
        <v>0.9</v>
      </c>
      <c r="P922" s="74">
        <v>0</v>
      </c>
      <c r="Q922" s="74">
        <v>11.4</v>
      </c>
      <c r="R922" s="74">
        <v>1.2</v>
      </c>
      <c r="S922" s="74">
        <v>13.8</v>
      </c>
      <c r="T922" s="74">
        <v>1.2</v>
      </c>
      <c r="U922" s="74">
        <v>0</v>
      </c>
      <c r="V922" s="74">
        <v>58.4</v>
      </c>
      <c r="W922" s="74">
        <v>0</v>
      </c>
      <c r="X922" s="74">
        <v>102</v>
      </c>
      <c r="Y922" s="74">
        <v>45</v>
      </c>
      <c r="Z922" s="74">
        <v>73</v>
      </c>
      <c r="AA922" s="74">
        <v>2.2999999999999998</v>
      </c>
      <c r="AB922" s="74">
        <v>7.4</v>
      </c>
      <c r="AC922" s="74">
        <v>0.14000000000000001</v>
      </c>
      <c r="AD922" s="74">
        <v>0.14000000000000001</v>
      </c>
      <c r="AE922" s="74">
        <v>1.2</v>
      </c>
      <c r="AF922" s="74">
        <v>4.0999999999999996</v>
      </c>
      <c r="AG922" s="74">
        <v>2.9</v>
      </c>
      <c r="AH922" s="74">
        <v>0.27</v>
      </c>
      <c r="AI922" s="74">
        <v>0.5</v>
      </c>
      <c r="AJ922" s="74">
        <v>10</v>
      </c>
      <c r="AK922" s="74">
        <v>32</v>
      </c>
      <c r="AL922" s="74">
        <v>2.1</v>
      </c>
      <c r="AM922" s="74">
        <v>470</v>
      </c>
      <c r="AN922" s="74">
        <v>290</v>
      </c>
      <c r="AO922" s="74">
        <v>52</v>
      </c>
      <c r="AP922" s="74">
        <v>120</v>
      </c>
      <c r="AQ922" s="74">
        <v>22</v>
      </c>
      <c r="AR922" s="74">
        <v>1.2</v>
      </c>
      <c r="AS922" s="74">
        <v>0.8</v>
      </c>
      <c r="AT922" s="72"/>
      <c r="AU922" s="72"/>
      <c r="AV922" s="72"/>
    </row>
    <row r="923" spans="1:48" ht="15.6">
      <c r="A923" s="71">
        <v>488</v>
      </c>
      <c r="B923" s="72" t="s">
        <v>1371</v>
      </c>
      <c r="C923" s="72" t="s">
        <v>325</v>
      </c>
      <c r="D923" s="72" t="s">
        <v>462</v>
      </c>
      <c r="E923" s="72" t="s">
        <v>489</v>
      </c>
      <c r="F923" s="74">
        <v>322</v>
      </c>
      <c r="G923" s="74">
        <v>1360</v>
      </c>
      <c r="H923" s="74">
        <v>9.4</v>
      </c>
      <c r="I923" s="74">
        <v>3.6</v>
      </c>
      <c r="J923" s="74">
        <v>2.9</v>
      </c>
      <c r="K923" s="74">
        <v>1</v>
      </c>
      <c r="L923" s="74">
        <v>0.9</v>
      </c>
      <c r="M923" s="74">
        <v>0.2</v>
      </c>
      <c r="N923" s="74">
        <v>52</v>
      </c>
      <c r="O923" s="74">
        <v>33.700000000000003</v>
      </c>
      <c r="P923" s="74">
        <v>0</v>
      </c>
      <c r="Q923" s="74">
        <v>18.3</v>
      </c>
      <c r="R923" s="74">
        <v>1.3</v>
      </c>
      <c r="S923" s="74">
        <v>6.8</v>
      </c>
      <c r="T923" s="74">
        <v>0.2</v>
      </c>
      <c r="U923" s="74">
        <v>0</v>
      </c>
      <c r="V923" s="74">
        <v>29.4</v>
      </c>
      <c r="W923" s="74">
        <v>0</v>
      </c>
      <c r="X923" s="74">
        <v>191</v>
      </c>
      <c r="Y923" s="74">
        <v>137</v>
      </c>
      <c r="Z923" s="74">
        <v>0</v>
      </c>
      <c r="AA923" s="74">
        <v>0.7</v>
      </c>
      <c r="AB923" s="74">
        <v>0.9</v>
      </c>
      <c r="AC923" s="74">
        <v>0.13</v>
      </c>
      <c r="AD923" s="74">
        <v>0.16</v>
      </c>
      <c r="AE923" s="74">
        <v>0.2</v>
      </c>
      <c r="AF923" s="74">
        <v>1.7</v>
      </c>
      <c r="AG923" s="74">
        <v>1.5</v>
      </c>
      <c r="AH923" s="74">
        <v>0.08</v>
      </c>
      <c r="AI923" s="74">
        <v>0.9</v>
      </c>
      <c r="AJ923" s="74">
        <v>0</v>
      </c>
      <c r="AK923" s="74">
        <v>23</v>
      </c>
      <c r="AL923" s="74">
        <v>1</v>
      </c>
      <c r="AM923" s="74">
        <v>71</v>
      </c>
      <c r="AN923" s="74">
        <v>120</v>
      </c>
      <c r="AO923" s="74">
        <v>34</v>
      </c>
      <c r="AP923" s="74">
        <v>110</v>
      </c>
      <c r="AQ923" s="74">
        <v>15</v>
      </c>
      <c r="AR923" s="74">
        <v>1.6</v>
      </c>
      <c r="AS923" s="74">
        <v>0.8</v>
      </c>
      <c r="AT923" s="72"/>
      <c r="AU923" s="72"/>
      <c r="AV923" s="72"/>
    </row>
    <row r="924" spans="1:48" ht="15.6">
      <c r="A924" s="71">
        <v>489</v>
      </c>
      <c r="B924" s="72" t="s">
        <v>1372</v>
      </c>
      <c r="C924" s="72" t="s">
        <v>325</v>
      </c>
      <c r="D924" s="72" t="s">
        <v>462</v>
      </c>
      <c r="E924" s="72" t="s">
        <v>484</v>
      </c>
      <c r="F924" s="74">
        <v>299</v>
      </c>
      <c r="G924" s="74">
        <v>1260</v>
      </c>
      <c r="H924" s="74">
        <v>10.199999999999999</v>
      </c>
      <c r="I924" s="74">
        <v>4.5999999999999996</v>
      </c>
      <c r="J924" s="74">
        <v>2.9</v>
      </c>
      <c r="K924" s="74">
        <v>1.3</v>
      </c>
      <c r="L924" s="74">
        <v>1.2</v>
      </c>
      <c r="M924" s="74">
        <v>0.3</v>
      </c>
      <c r="N924" s="74">
        <v>48.5</v>
      </c>
      <c r="O924" s="74">
        <v>28</v>
      </c>
      <c r="P924" s="74">
        <v>0</v>
      </c>
      <c r="Q924" s="74">
        <v>20.5</v>
      </c>
      <c r="R924" s="74">
        <v>1</v>
      </c>
      <c r="S924" s="74">
        <v>2.9</v>
      </c>
      <c r="T924" s="74">
        <v>0.4</v>
      </c>
      <c r="U924" s="74">
        <v>0</v>
      </c>
      <c r="V924" s="74">
        <v>36.799999999999997</v>
      </c>
      <c r="W924" s="74">
        <v>0</v>
      </c>
      <c r="X924" s="74">
        <v>72</v>
      </c>
      <c r="Y924" s="74">
        <v>98</v>
      </c>
      <c r="Z924" s="74">
        <v>4</v>
      </c>
      <c r="AA924" s="74">
        <v>0.2</v>
      </c>
      <c r="AB924" s="74">
        <v>0.4</v>
      </c>
      <c r="AC924" s="74">
        <v>0.1</v>
      </c>
      <c r="AD924" s="74">
        <v>7.0000000000000007E-2</v>
      </c>
      <c r="AE924" s="74">
        <v>0.4</v>
      </c>
      <c r="AF924" s="74">
        <v>1.3</v>
      </c>
      <c r="AG924" s="74">
        <v>0.9</v>
      </c>
      <c r="AH924" s="74">
        <v>0.05</v>
      </c>
      <c r="AI924" s="74">
        <v>0.15</v>
      </c>
      <c r="AJ924" s="74">
        <v>0</v>
      </c>
      <c r="AK924" s="74">
        <v>6.4</v>
      </c>
      <c r="AL924" s="74">
        <v>0.6</v>
      </c>
      <c r="AM924" s="74">
        <v>140</v>
      </c>
      <c r="AN924" s="74">
        <v>100</v>
      </c>
      <c r="AO924" s="74">
        <v>26</v>
      </c>
      <c r="AP924" s="74">
        <v>51</v>
      </c>
      <c r="AQ924" s="74">
        <v>7</v>
      </c>
      <c r="AR924" s="74">
        <v>1</v>
      </c>
      <c r="AS924" s="74">
        <v>0.2</v>
      </c>
      <c r="AT924" s="72"/>
      <c r="AU924" s="72"/>
      <c r="AV924" s="72"/>
    </row>
    <row r="925" spans="1:48" ht="15.6">
      <c r="A925" s="71">
        <v>370</v>
      </c>
      <c r="B925" s="72" t="s">
        <v>1373</v>
      </c>
      <c r="C925" s="72" t="s">
        <v>232</v>
      </c>
      <c r="D925" s="72" t="s">
        <v>233</v>
      </c>
      <c r="E925" s="72" t="s">
        <v>619</v>
      </c>
      <c r="F925" s="74">
        <v>415</v>
      </c>
      <c r="G925" s="74">
        <v>1730</v>
      </c>
      <c r="H925" s="74">
        <v>26</v>
      </c>
      <c r="I925" s="74">
        <v>11.1</v>
      </c>
      <c r="J925" s="74">
        <v>8.8000000000000007</v>
      </c>
      <c r="K925" s="74">
        <v>2.9</v>
      </c>
      <c r="L925" s="74">
        <v>2.8</v>
      </c>
      <c r="M925" s="74">
        <v>2.4</v>
      </c>
      <c r="N925" s="74">
        <v>37.4</v>
      </c>
      <c r="O925" s="74">
        <v>2.1</v>
      </c>
      <c r="P925" s="74">
        <v>0.1</v>
      </c>
      <c r="Q925" s="74">
        <v>35.200000000000003</v>
      </c>
      <c r="R925" s="74">
        <v>1.5</v>
      </c>
      <c r="S925" s="74">
        <v>7.1</v>
      </c>
      <c r="T925" s="74">
        <v>1.5</v>
      </c>
      <c r="U925" s="74">
        <v>0</v>
      </c>
      <c r="V925" s="74">
        <v>27.6</v>
      </c>
      <c r="W925" s="74">
        <v>0</v>
      </c>
      <c r="X925" s="74">
        <v>79</v>
      </c>
      <c r="Y925" s="74">
        <v>175</v>
      </c>
      <c r="Z925" s="74">
        <v>0</v>
      </c>
      <c r="AA925" s="74">
        <v>0.1</v>
      </c>
      <c r="AB925" s="74">
        <v>0.3</v>
      </c>
      <c r="AC925" s="74">
        <v>0.17</v>
      </c>
      <c r="AD925" s="74">
        <v>0.1</v>
      </c>
      <c r="AE925" s="74">
        <v>0.6</v>
      </c>
      <c r="AF925" s="74">
        <v>2.1</v>
      </c>
      <c r="AG925" s="74">
        <v>1.5</v>
      </c>
      <c r="AH925" s="74">
        <v>0.12</v>
      </c>
      <c r="AI925" s="74">
        <v>0.35</v>
      </c>
      <c r="AJ925" s="74">
        <v>1</v>
      </c>
      <c r="AK925" s="74">
        <v>12</v>
      </c>
      <c r="AL925" s="74">
        <v>1.07</v>
      </c>
      <c r="AM925" s="74">
        <v>610</v>
      </c>
      <c r="AN925" s="74">
        <v>130</v>
      </c>
      <c r="AO925" s="74">
        <v>12</v>
      </c>
      <c r="AP925" s="74">
        <v>72</v>
      </c>
      <c r="AQ925" s="74">
        <v>23</v>
      </c>
      <c r="AR925" s="74">
        <v>1.1000000000000001</v>
      </c>
      <c r="AS925" s="74">
        <v>0.5</v>
      </c>
      <c r="AT925" s="72"/>
      <c r="AU925" s="72"/>
      <c r="AV925" s="72"/>
    </row>
    <row r="926" spans="1:48" ht="15.6">
      <c r="A926" s="71">
        <v>521</v>
      </c>
      <c r="B926" s="72" t="s">
        <v>1374</v>
      </c>
      <c r="C926" s="72" t="s">
        <v>240</v>
      </c>
      <c r="D926" s="72" t="s">
        <v>632</v>
      </c>
      <c r="E926" s="72" t="s">
        <v>1375</v>
      </c>
      <c r="F926" s="74">
        <v>328</v>
      </c>
      <c r="G926" s="74">
        <v>1390</v>
      </c>
      <c r="H926" s="74">
        <v>0</v>
      </c>
      <c r="I926" s="74">
        <v>0</v>
      </c>
      <c r="J926" s="74">
        <v>0</v>
      </c>
      <c r="K926" s="74">
        <v>0</v>
      </c>
      <c r="L926" s="74">
        <v>0</v>
      </c>
      <c r="M926" s="74">
        <v>0</v>
      </c>
      <c r="N926" s="74">
        <v>75.099999999999994</v>
      </c>
      <c r="O926" s="74">
        <v>73.400000000000006</v>
      </c>
      <c r="P926" s="74">
        <v>0</v>
      </c>
      <c r="Q926" s="74">
        <v>1.7</v>
      </c>
      <c r="R926" s="74">
        <v>0</v>
      </c>
      <c r="S926" s="74">
        <v>6.9</v>
      </c>
      <c r="T926" s="74">
        <v>0.1</v>
      </c>
      <c r="U926" s="74">
        <v>0</v>
      </c>
      <c r="V926" s="74">
        <v>13</v>
      </c>
      <c r="W926" s="74">
        <v>0</v>
      </c>
      <c r="X926" s="74">
        <v>0</v>
      </c>
      <c r="Y926" s="74">
        <v>0</v>
      </c>
      <c r="Z926" s="74">
        <v>0</v>
      </c>
      <c r="AA926" s="74">
        <v>0</v>
      </c>
      <c r="AB926" s="74">
        <v>0</v>
      </c>
      <c r="AC926" s="74">
        <v>0</v>
      </c>
      <c r="AD926" s="74">
        <v>0</v>
      </c>
      <c r="AE926" s="74">
        <v>0</v>
      </c>
      <c r="AF926" s="74">
        <v>0</v>
      </c>
      <c r="AG926" s="74">
        <v>0</v>
      </c>
      <c r="AH926" s="74">
        <v>0</v>
      </c>
      <c r="AI926" s="74">
        <v>0</v>
      </c>
      <c r="AJ926" s="74">
        <v>0</v>
      </c>
      <c r="AK926" s="74">
        <v>0</v>
      </c>
      <c r="AL926" s="74">
        <v>0.3</v>
      </c>
      <c r="AM926" s="74">
        <v>32</v>
      </c>
      <c r="AN926" s="74">
        <v>9</v>
      </c>
      <c r="AO926" s="74">
        <v>5</v>
      </c>
      <c r="AP926" s="74">
        <v>4</v>
      </c>
      <c r="AQ926" s="74">
        <v>2</v>
      </c>
      <c r="AR926" s="74">
        <v>0.1</v>
      </c>
      <c r="AS926" s="74">
        <v>0</v>
      </c>
      <c r="AT926" s="72"/>
      <c r="AU926" s="72"/>
      <c r="AV926" s="72"/>
    </row>
    <row r="927" spans="1:48" ht="15.6">
      <c r="A927" s="71">
        <v>280</v>
      </c>
      <c r="B927" s="72" t="s">
        <v>1376</v>
      </c>
      <c r="C927" s="72" t="s">
        <v>275</v>
      </c>
      <c r="D927" s="72" t="s">
        <v>443</v>
      </c>
      <c r="E927" s="72" t="s">
        <v>655</v>
      </c>
      <c r="F927" s="74">
        <v>347</v>
      </c>
      <c r="G927" s="74">
        <v>1440</v>
      </c>
      <c r="H927" s="74">
        <v>30.3</v>
      </c>
      <c r="I927" s="74">
        <v>7.7</v>
      </c>
      <c r="J927" s="74">
        <v>13.4</v>
      </c>
      <c r="K927" s="74">
        <v>3.4</v>
      </c>
      <c r="L927" s="74">
        <v>2.9</v>
      </c>
      <c r="M927" s="74">
        <v>0.2</v>
      </c>
      <c r="N927" s="74">
        <v>0</v>
      </c>
      <c r="O927" s="74">
        <v>0</v>
      </c>
      <c r="P927" s="74">
        <v>0</v>
      </c>
      <c r="Q927" s="74">
        <v>0</v>
      </c>
      <c r="R927" s="74">
        <v>0</v>
      </c>
      <c r="S927" s="74">
        <v>18.5</v>
      </c>
      <c r="T927" s="74">
        <v>0.8</v>
      </c>
      <c r="U927" s="74">
        <v>0</v>
      </c>
      <c r="V927" s="74">
        <v>49</v>
      </c>
      <c r="W927" s="74">
        <v>0</v>
      </c>
      <c r="X927" s="74">
        <v>98</v>
      </c>
      <c r="Y927" s="74">
        <v>30</v>
      </c>
      <c r="Z927" s="74">
        <v>0</v>
      </c>
      <c r="AA927" s="74">
        <v>0.9</v>
      </c>
      <c r="AB927" s="74">
        <v>0</v>
      </c>
      <c r="AC927" s="74">
        <v>0.17</v>
      </c>
      <c r="AD927" s="74">
        <v>0.5</v>
      </c>
      <c r="AE927" s="74">
        <v>4.5999999999999996</v>
      </c>
      <c r="AF927" s="74">
        <v>8.6</v>
      </c>
      <c r="AG927" s="74">
        <v>4</v>
      </c>
      <c r="AH927" s="74">
        <v>0.26</v>
      </c>
      <c r="AI927" s="74">
        <v>2.2000000000000002</v>
      </c>
      <c r="AJ927" s="74">
        <v>0</v>
      </c>
      <c r="AK927" s="74">
        <v>7.8</v>
      </c>
      <c r="AL927" s="74">
        <v>2.2000000000000002</v>
      </c>
      <c r="AM927" s="74">
        <v>310</v>
      </c>
      <c r="AN927" s="74">
        <v>280</v>
      </c>
      <c r="AO927" s="74">
        <v>16</v>
      </c>
      <c r="AP927" s="74">
        <v>170</v>
      </c>
      <c r="AQ927" s="74">
        <v>23</v>
      </c>
      <c r="AR927" s="74">
        <v>2.9</v>
      </c>
      <c r="AS927" s="74">
        <v>2</v>
      </c>
      <c r="AT927" s="72"/>
      <c r="AU927" s="72"/>
      <c r="AV927" s="72"/>
    </row>
    <row r="928" spans="1:48" ht="15.6">
      <c r="A928" s="71">
        <v>277</v>
      </c>
      <c r="B928" s="72" t="s">
        <v>1377</v>
      </c>
      <c r="C928" s="72" t="s">
        <v>275</v>
      </c>
      <c r="D928" s="72" t="s">
        <v>443</v>
      </c>
      <c r="E928" s="72" t="s">
        <v>655</v>
      </c>
      <c r="F928" s="74">
        <v>394</v>
      </c>
      <c r="G928" s="74">
        <v>1630</v>
      </c>
      <c r="H928" s="74">
        <v>38.299999999999997</v>
      </c>
      <c r="I928" s="74">
        <v>9.6999999999999993</v>
      </c>
      <c r="J928" s="74">
        <v>16.899999999999999</v>
      </c>
      <c r="K928" s="74">
        <v>4.3</v>
      </c>
      <c r="L928" s="74">
        <v>3.7</v>
      </c>
      <c r="M928" s="74">
        <v>0.2</v>
      </c>
      <c r="N928" s="74">
        <v>0</v>
      </c>
      <c r="O928" s="74">
        <v>0</v>
      </c>
      <c r="P928" s="74">
        <v>0</v>
      </c>
      <c r="Q928" s="74">
        <v>0</v>
      </c>
      <c r="R928" s="74">
        <v>0</v>
      </c>
      <c r="S928" s="74">
        <v>12.3</v>
      </c>
      <c r="T928" s="74">
        <v>0.2</v>
      </c>
      <c r="U928" s="74">
        <v>0</v>
      </c>
      <c r="V928" s="74">
        <v>48.4</v>
      </c>
      <c r="W928" s="74">
        <v>0</v>
      </c>
      <c r="X928" s="74">
        <v>74</v>
      </c>
      <c r="Y928" s="74">
        <v>51</v>
      </c>
      <c r="Z928" s="74">
        <v>0</v>
      </c>
      <c r="AA928" s="74">
        <v>1.4</v>
      </c>
      <c r="AB928" s="74">
        <v>0.02</v>
      </c>
      <c r="AC928" s="74">
        <v>0.17</v>
      </c>
      <c r="AD928" s="74">
        <v>0.36</v>
      </c>
      <c r="AE928" s="74">
        <v>3.7</v>
      </c>
      <c r="AF928" s="74">
        <v>6</v>
      </c>
      <c r="AG928" s="74">
        <v>2.2999999999999998</v>
      </c>
      <c r="AH928" s="74">
        <v>0.26</v>
      </c>
      <c r="AI928" s="74">
        <v>2</v>
      </c>
      <c r="AJ928" s="74">
        <v>0</v>
      </c>
      <c r="AK928" s="74">
        <v>10</v>
      </c>
      <c r="AL928" s="74">
        <v>0.95</v>
      </c>
      <c r="AM928" s="74">
        <v>68</v>
      </c>
      <c r="AN928" s="74">
        <v>200</v>
      </c>
      <c r="AO928" s="74">
        <v>10</v>
      </c>
      <c r="AP928" s="74">
        <v>130</v>
      </c>
      <c r="AQ928" s="74">
        <v>15</v>
      </c>
      <c r="AR928" s="74">
        <v>1.9</v>
      </c>
      <c r="AS928" s="74">
        <v>1.3</v>
      </c>
      <c r="AT928" s="72"/>
      <c r="AU928" s="72"/>
      <c r="AV928" s="72"/>
    </row>
    <row r="929" spans="1:48" ht="15.6">
      <c r="A929" s="71">
        <v>281</v>
      </c>
      <c r="B929" s="72" t="s">
        <v>1378</v>
      </c>
      <c r="C929" s="72" t="s">
        <v>275</v>
      </c>
      <c r="D929" s="72" t="s">
        <v>443</v>
      </c>
      <c r="E929" s="72" t="s">
        <v>655</v>
      </c>
      <c r="F929" s="74">
        <v>276</v>
      </c>
      <c r="G929" s="74">
        <v>1160</v>
      </c>
      <c r="H929" s="74">
        <v>14.6</v>
      </c>
      <c r="I929" s="74">
        <v>4.5</v>
      </c>
      <c r="J929" s="74">
        <v>5.7</v>
      </c>
      <c r="K929" s="74">
        <v>2.2000000000000002</v>
      </c>
      <c r="L929" s="74">
        <v>1.88</v>
      </c>
      <c r="M929" s="74">
        <v>0</v>
      </c>
      <c r="N929" s="74">
        <v>0</v>
      </c>
      <c r="O929" s="74">
        <v>0</v>
      </c>
      <c r="P929" s="74">
        <v>0</v>
      </c>
      <c r="Q929" s="74">
        <v>0</v>
      </c>
      <c r="R929" s="74">
        <v>0</v>
      </c>
      <c r="S929" s="74">
        <v>36.200000000000003</v>
      </c>
      <c r="T929" s="74">
        <v>1.7</v>
      </c>
      <c r="U929" s="74">
        <v>0</v>
      </c>
      <c r="V929" s="74">
        <v>45.8</v>
      </c>
      <c r="W929" s="74">
        <v>0</v>
      </c>
      <c r="X929" s="74">
        <v>174</v>
      </c>
      <c r="Y929" s="74">
        <v>68</v>
      </c>
      <c r="Z929" s="74">
        <v>15</v>
      </c>
      <c r="AA929" s="74">
        <v>0.5</v>
      </c>
      <c r="AB929" s="74">
        <v>0.04</v>
      </c>
      <c r="AC929" s="74">
        <v>0.42</v>
      </c>
      <c r="AD929" s="74">
        <v>0.74</v>
      </c>
      <c r="AE929" s="74">
        <v>7.9</v>
      </c>
      <c r="AF929" s="74">
        <v>17.8</v>
      </c>
      <c r="AG929" s="74">
        <v>7.87</v>
      </c>
      <c r="AH929" s="74">
        <v>0.39</v>
      </c>
      <c r="AI929" s="74">
        <v>3.8</v>
      </c>
      <c r="AJ929" s="74">
        <v>0</v>
      </c>
      <c r="AK929" s="74">
        <v>27</v>
      </c>
      <c r="AL929" s="74">
        <v>3.28</v>
      </c>
      <c r="AM929" s="74">
        <v>670</v>
      </c>
      <c r="AN929" s="74">
        <v>370</v>
      </c>
      <c r="AO929" s="74">
        <v>22</v>
      </c>
      <c r="AP929" s="74">
        <v>310</v>
      </c>
      <c r="AQ929" s="74">
        <v>33</v>
      </c>
      <c r="AR929" s="74">
        <v>4.3</v>
      </c>
      <c r="AS929" s="74">
        <v>3.6</v>
      </c>
      <c r="AT929" s="72"/>
      <c r="AU929" s="72"/>
      <c r="AV929" s="72"/>
    </row>
    <row r="930" spans="1:48" ht="15.6">
      <c r="A930" s="71">
        <v>278</v>
      </c>
      <c r="B930" s="72" t="s">
        <v>1379</v>
      </c>
      <c r="C930" s="72" t="s">
        <v>275</v>
      </c>
      <c r="D930" s="72" t="s">
        <v>443</v>
      </c>
      <c r="E930" s="72" t="s">
        <v>655</v>
      </c>
      <c r="F930" s="74">
        <v>133</v>
      </c>
      <c r="G930" s="74">
        <v>558</v>
      </c>
      <c r="H930" s="74">
        <v>6.2</v>
      </c>
      <c r="I930" s="74">
        <v>1.6</v>
      </c>
      <c r="J930" s="74">
        <v>2.7</v>
      </c>
      <c r="K930" s="74">
        <v>0.7</v>
      </c>
      <c r="L930" s="74">
        <v>0.6</v>
      </c>
      <c r="M930" s="74">
        <v>0</v>
      </c>
      <c r="N930" s="74">
        <v>0</v>
      </c>
      <c r="O930" s="74">
        <v>0</v>
      </c>
      <c r="P930" s="74">
        <v>0</v>
      </c>
      <c r="Q930" s="74">
        <v>0</v>
      </c>
      <c r="R930" s="74">
        <v>0</v>
      </c>
      <c r="S930" s="74">
        <v>19.3</v>
      </c>
      <c r="T930" s="74">
        <v>0.2</v>
      </c>
      <c r="U930" s="74">
        <v>0</v>
      </c>
      <c r="V930" s="74">
        <v>73.400000000000006</v>
      </c>
      <c r="W930" s="74">
        <v>0</v>
      </c>
      <c r="X930" s="74">
        <v>93</v>
      </c>
      <c r="Y930" s="74">
        <v>24</v>
      </c>
      <c r="Z930" s="74">
        <v>0</v>
      </c>
      <c r="AA930" s="74">
        <v>0.4</v>
      </c>
      <c r="AB930" s="74">
        <v>0.02</v>
      </c>
      <c r="AC930" s="74">
        <v>0.36</v>
      </c>
      <c r="AD930" s="74">
        <v>0.45</v>
      </c>
      <c r="AE930" s="74">
        <v>5.3</v>
      </c>
      <c r="AF930" s="74">
        <v>9.5</v>
      </c>
      <c r="AG930" s="74">
        <v>4.2</v>
      </c>
      <c r="AH930" s="74">
        <v>0.34</v>
      </c>
      <c r="AI930" s="74">
        <v>3</v>
      </c>
      <c r="AJ930" s="74">
        <v>0</v>
      </c>
      <c r="AK930" s="74">
        <v>25</v>
      </c>
      <c r="AL930" s="74">
        <v>1.06</v>
      </c>
      <c r="AM930" s="74">
        <v>92</v>
      </c>
      <c r="AN930" s="74">
        <v>280</v>
      </c>
      <c r="AO930" s="74">
        <v>12</v>
      </c>
      <c r="AP930" s="74">
        <v>200</v>
      </c>
      <c r="AQ930" s="74">
        <v>19</v>
      </c>
      <c r="AR930" s="74">
        <v>2.4</v>
      </c>
      <c r="AS930" s="74">
        <v>1.9</v>
      </c>
      <c r="AT930" s="72"/>
      <c r="AU930" s="72"/>
      <c r="AV930" s="72"/>
    </row>
    <row r="931" spans="1:48" ht="15.6">
      <c r="A931" s="71">
        <v>279</v>
      </c>
      <c r="B931" s="72" t="s">
        <v>1380</v>
      </c>
      <c r="C931" s="72" t="s">
        <v>232</v>
      </c>
      <c r="D931" s="72" t="s">
        <v>233</v>
      </c>
      <c r="E931" s="72" t="s">
        <v>234</v>
      </c>
      <c r="F931" s="74">
        <v>232</v>
      </c>
      <c r="G931" s="74">
        <v>969</v>
      </c>
      <c r="H931" s="74">
        <v>13.7</v>
      </c>
      <c r="I931" s="74">
        <v>4.8</v>
      </c>
      <c r="J931" s="74">
        <v>4.9000000000000004</v>
      </c>
      <c r="K931" s="74">
        <v>2.4</v>
      </c>
      <c r="L931" s="74">
        <v>2.09</v>
      </c>
      <c r="M931" s="74">
        <v>0</v>
      </c>
      <c r="N931" s="74">
        <v>0</v>
      </c>
      <c r="O931" s="74">
        <v>0</v>
      </c>
      <c r="P931" s="74">
        <v>0</v>
      </c>
      <c r="Q931" s="74">
        <v>0</v>
      </c>
      <c r="R931" s="74">
        <v>0</v>
      </c>
      <c r="S931" s="74">
        <v>27.2</v>
      </c>
      <c r="T931" s="74">
        <v>1.5</v>
      </c>
      <c r="U931" s="74">
        <v>0</v>
      </c>
      <c r="V931" s="74">
        <v>56.1</v>
      </c>
      <c r="W931" s="74">
        <v>0</v>
      </c>
      <c r="X931" s="74">
        <v>131</v>
      </c>
      <c r="Y931" s="74">
        <v>77</v>
      </c>
      <c r="Z931" s="74">
        <v>63</v>
      </c>
      <c r="AA931" s="74">
        <v>0.3</v>
      </c>
      <c r="AB931" s="74">
        <v>0.05</v>
      </c>
      <c r="AC931" s="74">
        <v>0.26</v>
      </c>
      <c r="AD931" s="74">
        <v>0.6</v>
      </c>
      <c r="AE931" s="74">
        <v>4.5</v>
      </c>
      <c r="AF931" s="74">
        <v>13.4</v>
      </c>
      <c r="AG931" s="74">
        <v>5.92</v>
      </c>
      <c r="AH931" s="74">
        <v>0.28999999999999998</v>
      </c>
      <c r="AI931" s="74">
        <v>2.1</v>
      </c>
      <c r="AJ931" s="74">
        <v>1.9</v>
      </c>
      <c r="AK931" s="74">
        <v>19</v>
      </c>
      <c r="AL931" s="74">
        <v>2.9</v>
      </c>
      <c r="AM931" s="74">
        <v>610</v>
      </c>
      <c r="AN931" s="74">
        <v>210</v>
      </c>
      <c r="AO931" s="74">
        <v>17</v>
      </c>
      <c r="AP931" s="74">
        <v>200</v>
      </c>
      <c r="AQ931" s="74">
        <v>23</v>
      </c>
      <c r="AR931" s="74">
        <v>2.8</v>
      </c>
      <c r="AS931" s="74">
        <v>2.5</v>
      </c>
      <c r="AT931" s="72"/>
      <c r="AU931" s="72"/>
      <c r="AV931" s="72"/>
    </row>
    <row r="932" spans="1:48" ht="15.6">
      <c r="A932" s="71">
        <v>1221</v>
      </c>
      <c r="B932" s="72" t="s">
        <v>1381</v>
      </c>
      <c r="C932" s="72" t="s">
        <v>275</v>
      </c>
      <c r="D932" s="72" t="s">
        <v>502</v>
      </c>
      <c r="E932" s="72" t="s">
        <v>503</v>
      </c>
      <c r="F932" s="74">
        <v>335</v>
      </c>
      <c r="G932" s="74">
        <v>1400</v>
      </c>
      <c r="H932" s="74">
        <v>20.399999999999999</v>
      </c>
      <c r="I932" s="74">
        <v>8.8000000000000007</v>
      </c>
      <c r="J932" s="74">
        <v>8.4</v>
      </c>
      <c r="K932" s="74">
        <v>2.2999999999999998</v>
      </c>
      <c r="L932" s="74">
        <v>1.2</v>
      </c>
      <c r="M932" s="74">
        <v>0</v>
      </c>
      <c r="N932" s="74">
        <v>0</v>
      </c>
      <c r="O932" s="74">
        <v>0</v>
      </c>
      <c r="P932" s="74">
        <v>0</v>
      </c>
      <c r="Q932" s="74">
        <v>0</v>
      </c>
      <c r="R932" s="74">
        <v>0</v>
      </c>
      <c r="S932" s="74">
        <v>38</v>
      </c>
      <c r="T932" s="74">
        <v>1.6</v>
      </c>
      <c r="U932" s="74">
        <v>0</v>
      </c>
      <c r="V932" s="74">
        <v>39.1</v>
      </c>
      <c r="W932" s="74">
        <v>0</v>
      </c>
      <c r="X932" s="74">
        <v>94</v>
      </c>
      <c r="Y932" s="74">
        <v>15</v>
      </c>
      <c r="Z932" s="74">
        <v>0</v>
      </c>
      <c r="AA932" s="74">
        <v>0</v>
      </c>
      <c r="AB932" s="74">
        <v>0.65</v>
      </c>
      <c r="AC932" s="74">
        <v>0.05</v>
      </c>
      <c r="AD932" s="74">
        <v>0.11</v>
      </c>
      <c r="AE932" s="74">
        <v>1.78</v>
      </c>
      <c r="AF932" s="74">
        <v>8.75</v>
      </c>
      <c r="AG932" s="74">
        <v>6.97</v>
      </c>
      <c r="AH932" s="74">
        <v>0.26</v>
      </c>
      <c r="AI932" s="74">
        <v>0.63</v>
      </c>
      <c r="AJ932" s="74">
        <v>0</v>
      </c>
      <c r="AK932" s="74">
        <v>4.5</v>
      </c>
      <c r="AL932" s="74">
        <v>2.42</v>
      </c>
      <c r="AM932" s="74">
        <v>640</v>
      </c>
      <c r="AN932" s="74">
        <v>450</v>
      </c>
      <c r="AO932" s="74">
        <v>97</v>
      </c>
      <c r="AP932" s="74">
        <v>90</v>
      </c>
      <c r="AQ932" s="74">
        <v>12</v>
      </c>
      <c r="AR932" s="74">
        <v>1.3</v>
      </c>
      <c r="AS932" s="74">
        <v>2.2000000000000002</v>
      </c>
      <c r="AT932" s="72"/>
      <c r="AU932" s="72"/>
      <c r="AV932" s="72"/>
    </row>
    <row r="933" spans="1:48" ht="15.6">
      <c r="A933" s="71">
        <v>127</v>
      </c>
      <c r="B933" s="72" t="s">
        <v>1382</v>
      </c>
      <c r="C933" s="72" t="s">
        <v>275</v>
      </c>
      <c r="D933" s="72" t="s">
        <v>443</v>
      </c>
      <c r="E933" s="72" t="s">
        <v>444</v>
      </c>
      <c r="F933" s="74">
        <v>116</v>
      </c>
      <c r="G933" s="74">
        <v>489</v>
      </c>
      <c r="H933" s="74">
        <v>3.8</v>
      </c>
      <c r="I933" s="74">
        <v>1.2</v>
      </c>
      <c r="J933" s="74">
        <v>1.7</v>
      </c>
      <c r="K933" s="74">
        <v>0.3</v>
      </c>
      <c r="L933" s="74">
        <v>0.2</v>
      </c>
      <c r="M933" s="74">
        <v>0.2</v>
      </c>
      <c r="N933" s="74">
        <v>0</v>
      </c>
      <c r="O933" s="74">
        <v>0</v>
      </c>
      <c r="P933" s="74">
        <v>0</v>
      </c>
      <c r="Q933" s="74">
        <v>0</v>
      </c>
      <c r="R933" s="74">
        <v>0</v>
      </c>
      <c r="S933" s="74">
        <v>20.5</v>
      </c>
      <c r="T933" s="74">
        <v>0.2</v>
      </c>
      <c r="U933" s="74">
        <v>0</v>
      </c>
      <c r="V933" s="74">
        <v>74.2</v>
      </c>
      <c r="W933" s="74">
        <v>0</v>
      </c>
      <c r="X933" s="74">
        <v>57</v>
      </c>
      <c r="Y933" s="74">
        <v>0</v>
      </c>
      <c r="Z933" s="74">
        <v>0</v>
      </c>
      <c r="AA933" s="74">
        <v>0</v>
      </c>
      <c r="AB933" s="74">
        <v>0.09</v>
      </c>
      <c r="AC933" s="74">
        <v>0.13</v>
      </c>
      <c r="AD933" s="74">
        <v>0.32</v>
      </c>
      <c r="AE933" s="74">
        <v>6.1</v>
      </c>
      <c r="AF933" s="74">
        <v>10</v>
      </c>
      <c r="AG933" s="74">
        <v>4.4000000000000004</v>
      </c>
      <c r="AH933" s="74">
        <v>0.3</v>
      </c>
      <c r="AI933" s="74">
        <v>1.1000000000000001</v>
      </c>
      <c r="AJ933" s="74">
        <v>0</v>
      </c>
      <c r="AK933" s="74">
        <v>5</v>
      </c>
      <c r="AL933" s="74">
        <v>1.2</v>
      </c>
      <c r="AM933" s="74">
        <v>82</v>
      </c>
      <c r="AN933" s="74">
        <v>390</v>
      </c>
      <c r="AO933" s="74">
        <v>11</v>
      </c>
      <c r="AP933" s="74">
        <v>230</v>
      </c>
      <c r="AQ933" s="74">
        <v>22</v>
      </c>
      <c r="AR933" s="74">
        <v>0.5</v>
      </c>
      <c r="AS933" s="74">
        <v>4</v>
      </c>
      <c r="AT933" s="72"/>
      <c r="AU933" s="72"/>
      <c r="AV933" s="72"/>
    </row>
    <row r="934" spans="1:48" ht="15.6">
      <c r="A934" s="71">
        <v>132</v>
      </c>
      <c r="B934" s="72" t="s">
        <v>1383</v>
      </c>
      <c r="C934" s="72" t="s">
        <v>232</v>
      </c>
      <c r="D934" s="72" t="s">
        <v>233</v>
      </c>
      <c r="E934" s="72" t="s">
        <v>234</v>
      </c>
      <c r="F934" s="74">
        <v>173</v>
      </c>
      <c r="G934" s="74">
        <v>723</v>
      </c>
      <c r="H934" s="74">
        <v>8.4</v>
      </c>
      <c r="I934" s="74">
        <v>2.6</v>
      </c>
      <c r="J934" s="74">
        <v>4.0999999999999996</v>
      </c>
      <c r="K934" s="74">
        <v>1</v>
      </c>
      <c r="L934" s="74">
        <v>0.83199999999999996</v>
      </c>
      <c r="M934" s="74">
        <v>0.2</v>
      </c>
      <c r="N934" s="74">
        <v>0.8</v>
      </c>
      <c r="O934" s="74">
        <v>0.5</v>
      </c>
      <c r="P934" s="74">
        <v>0.1</v>
      </c>
      <c r="Q934" s="74">
        <v>0.1</v>
      </c>
      <c r="R934" s="74">
        <v>0.3</v>
      </c>
      <c r="S934" s="74">
        <v>23.3</v>
      </c>
      <c r="T934" s="74">
        <v>1.1000000000000001</v>
      </c>
      <c r="U934" s="74">
        <v>0</v>
      </c>
      <c r="V934" s="74">
        <v>64.5</v>
      </c>
      <c r="W934" s="74">
        <v>0</v>
      </c>
      <c r="X934" s="74">
        <v>64</v>
      </c>
      <c r="Y934" s="74">
        <v>77</v>
      </c>
      <c r="Z934" s="74">
        <v>388</v>
      </c>
      <c r="AA934" s="74">
        <v>0</v>
      </c>
      <c r="AB934" s="74">
        <v>0.48</v>
      </c>
      <c r="AC934" s="74">
        <v>0.08</v>
      </c>
      <c r="AD934" s="74">
        <v>0.27</v>
      </c>
      <c r="AE934" s="74">
        <v>3.9</v>
      </c>
      <c r="AF934" s="74">
        <v>11.4</v>
      </c>
      <c r="AG934" s="74">
        <v>4.9800000000000004</v>
      </c>
      <c r="AH934" s="74">
        <v>0.18</v>
      </c>
      <c r="AI934" s="74">
        <v>0.74</v>
      </c>
      <c r="AJ934" s="74">
        <v>1</v>
      </c>
      <c r="AK934" s="74">
        <v>6.5</v>
      </c>
      <c r="AL934" s="74">
        <v>2.44</v>
      </c>
      <c r="AM934" s="74">
        <v>440</v>
      </c>
      <c r="AN934" s="74">
        <v>280</v>
      </c>
      <c r="AO934" s="74">
        <v>17</v>
      </c>
      <c r="AP934" s="74">
        <v>200</v>
      </c>
      <c r="AQ934" s="74">
        <v>21</v>
      </c>
      <c r="AR934" s="74">
        <v>0.7</v>
      </c>
      <c r="AS934" s="74">
        <v>4.2</v>
      </c>
      <c r="AT934" s="72"/>
      <c r="AU934" s="72"/>
      <c r="AV934" s="72"/>
    </row>
    <row r="935" spans="1:48" ht="15.6">
      <c r="A935" s="71">
        <v>133</v>
      </c>
      <c r="B935" s="72" t="s">
        <v>1384</v>
      </c>
      <c r="C935" s="72" t="s">
        <v>232</v>
      </c>
      <c r="D935" s="72" t="s">
        <v>233</v>
      </c>
      <c r="E935" s="72" t="s">
        <v>234</v>
      </c>
      <c r="F935" s="74">
        <v>176</v>
      </c>
      <c r="G935" s="74">
        <v>736</v>
      </c>
      <c r="H935" s="74">
        <v>8.8000000000000007</v>
      </c>
      <c r="I935" s="74">
        <v>1.9</v>
      </c>
      <c r="J935" s="74">
        <v>4.2</v>
      </c>
      <c r="K935" s="74">
        <v>2</v>
      </c>
      <c r="L935" s="74">
        <v>1.82</v>
      </c>
      <c r="M935" s="74">
        <v>0.2</v>
      </c>
      <c r="N935" s="74">
        <v>0.7</v>
      </c>
      <c r="O935" s="74">
        <v>0.5</v>
      </c>
      <c r="P935" s="74">
        <v>0.1</v>
      </c>
      <c r="Q935" s="74">
        <v>0.1</v>
      </c>
      <c r="R935" s="74">
        <v>0.3</v>
      </c>
      <c r="S935" s="74">
        <v>23.3</v>
      </c>
      <c r="T935" s="74">
        <v>1</v>
      </c>
      <c r="U935" s="74">
        <v>0</v>
      </c>
      <c r="V935" s="74">
        <v>64.099999999999994</v>
      </c>
      <c r="W935" s="74">
        <v>0</v>
      </c>
      <c r="X935" s="74">
        <v>64</v>
      </c>
      <c r="Y935" s="74">
        <v>63</v>
      </c>
      <c r="Z935" s="74">
        <v>379</v>
      </c>
      <c r="AA935" s="74">
        <v>0</v>
      </c>
      <c r="AB935" s="74">
        <v>1.86</v>
      </c>
      <c r="AC935" s="74">
        <v>0.08</v>
      </c>
      <c r="AD935" s="74">
        <v>0.27</v>
      </c>
      <c r="AE935" s="74">
        <v>3.9</v>
      </c>
      <c r="AF935" s="74">
        <v>11.4</v>
      </c>
      <c r="AG935" s="74">
        <v>4.9800000000000004</v>
      </c>
      <c r="AH935" s="74">
        <v>0.18</v>
      </c>
      <c r="AI935" s="74">
        <v>0.74</v>
      </c>
      <c r="AJ935" s="74">
        <v>1</v>
      </c>
      <c r="AK935" s="74">
        <v>6.5</v>
      </c>
      <c r="AL935" s="74">
        <v>2.36</v>
      </c>
      <c r="AM935" s="74">
        <v>410</v>
      </c>
      <c r="AN935" s="74">
        <v>280</v>
      </c>
      <c r="AO935" s="74">
        <v>17</v>
      </c>
      <c r="AP935" s="74">
        <v>200</v>
      </c>
      <c r="AQ935" s="74">
        <v>21</v>
      </c>
      <c r="AR935" s="74">
        <v>0.7</v>
      </c>
      <c r="AS935" s="74">
        <v>4.2</v>
      </c>
      <c r="AT935" s="72"/>
      <c r="AU935" s="72"/>
      <c r="AV935" s="72"/>
    </row>
    <row r="936" spans="1:48" ht="15.6">
      <c r="A936" s="71">
        <v>130</v>
      </c>
      <c r="B936" s="72" t="s">
        <v>1385</v>
      </c>
      <c r="C936" s="72" t="s">
        <v>232</v>
      </c>
      <c r="D936" s="72" t="s">
        <v>233</v>
      </c>
      <c r="E936" s="72" t="s">
        <v>234</v>
      </c>
      <c r="F936" s="74">
        <v>173</v>
      </c>
      <c r="G936" s="74">
        <v>723</v>
      </c>
      <c r="H936" s="74">
        <v>8.4</v>
      </c>
      <c r="I936" s="74">
        <v>2.6</v>
      </c>
      <c r="J936" s="74">
        <v>2.8</v>
      </c>
      <c r="K936" s="74">
        <v>1.9</v>
      </c>
      <c r="L936" s="74">
        <v>1.72</v>
      </c>
      <c r="M936" s="74">
        <v>0.3</v>
      </c>
      <c r="N936" s="74">
        <v>0.8</v>
      </c>
      <c r="O936" s="74">
        <v>0.6</v>
      </c>
      <c r="P936" s="74">
        <v>0.1</v>
      </c>
      <c r="Q936" s="74">
        <v>0.1</v>
      </c>
      <c r="R936" s="74">
        <v>0.3</v>
      </c>
      <c r="S936" s="74">
        <v>23.3</v>
      </c>
      <c r="T936" s="74">
        <v>1.1000000000000001</v>
      </c>
      <c r="U936" s="74">
        <v>0</v>
      </c>
      <c r="V936" s="74">
        <v>64.5</v>
      </c>
      <c r="W936" s="74">
        <v>0</v>
      </c>
      <c r="X936" s="74">
        <v>69</v>
      </c>
      <c r="Y936" s="74">
        <v>76</v>
      </c>
      <c r="Z936" s="74">
        <v>380</v>
      </c>
      <c r="AA936" s="74">
        <v>0</v>
      </c>
      <c r="AB936" s="74">
        <v>1.59</v>
      </c>
      <c r="AC936" s="74">
        <v>0.08</v>
      </c>
      <c r="AD936" s="74">
        <v>0.27</v>
      </c>
      <c r="AE936" s="74">
        <v>3.9</v>
      </c>
      <c r="AF936" s="74">
        <v>11.4</v>
      </c>
      <c r="AG936" s="74">
        <v>4.9800000000000004</v>
      </c>
      <c r="AH936" s="74">
        <v>0.18</v>
      </c>
      <c r="AI936" s="74">
        <v>0.74</v>
      </c>
      <c r="AJ936" s="74">
        <v>1</v>
      </c>
      <c r="AK936" s="74">
        <v>6.5</v>
      </c>
      <c r="AL936" s="74">
        <v>2.41</v>
      </c>
      <c r="AM936" s="74">
        <v>430</v>
      </c>
      <c r="AN936" s="74">
        <v>280</v>
      </c>
      <c r="AO936" s="74">
        <v>17</v>
      </c>
      <c r="AP936" s="74">
        <v>200</v>
      </c>
      <c r="AQ936" s="74">
        <v>21</v>
      </c>
      <c r="AR936" s="74">
        <v>0.7</v>
      </c>
      <c r="AS936" s="74">
        <v>4.2</v>
      </c>
      <c r="AT936" s="72"/>
      <c r="AU936" s="72"/>
      <c r="AV936" s="72"/>
    </row>
    <row r="937" spans="1:48" ht="15.6">
      <c r="A937" s="71">
        <v>131</v>
      </c>
      <c r="B937" s="72" t="s">
        <v>1386</v>
      </c>
      <c r="C937" s="72" t="s">
        <v>232</v>
      </c>
      <c r="D937" s="72" t="s">
        <v>233</v>
      </c>
      <c r="E937" s="72" t="s">
        <v>234</v>
      </c>
      <c r="F937" s="74">
        <v>173</v>
      </c>
      <c r="G937" s="74">
        <v>723</v>
      </c>
      <c r="H937" s="74">
        <v>8.4</v>
      </c>
      <c r="I937" s="74">
        <v>2.5</v>
      </c>
      <c r="J937" s="74">
        <v>2.8</v>
      </c>
      <c r="K937" s="74">
        <v>2.2999999999999998</v>
      </c>
      <c r="L937" s="74">
        <v>2.13</v>
      </c>
      <c r="M937" s="74">
        <v>0.2</v>
      </c>
      <c r="N937" s="74">
        <v>0.8</v>
      </c>
      <c r="O937" s="74">
        <v>0.5</v>
      </c>
      <c r="P937" s="74">
        <v>0.1</v>
      </c>
      <c r="Q937" s="74">
        <v>0.1</v>
      </c>
      <c r="R937" s="74">
        <v>0.3</v>
      </c>
      <c r="S937" s="74">
        <v>23.3</v>
      </c>
      <c r="T937" s="74">
        <v>1.1000000000000001</v>
      </c>
      <c r="U937" s="74">
        <v>0</v>
      </c>
      <c r="V937" s="74">
        <v>64.5</v>
      </c>
      <c r="W937" s="74">
        <v>0</v>
      </c>
      <c r="X937" s="74">
        <v>64</v>
      </c>
      <c r="Y937" s="74">
        <v>77</v>
      </c>
      <c r="Z937" s="74">
        <v>388</v>
      </c>
      <c r="AA937" s="74">
        <v>0</v>
      </c>
      <c r="AB937" s="74">
        <v>1.54</v>
      </c>
      <c r="AC937" s="74">
        <v>0.08</v>
      </c>
      <c r="AD937" s="74">
        <v>0.27</v>
      </c>
      <c r="AE937" s="74">
        <v>3.9</v>
      </c>
      <c r="AF937" s="74">
        <v>11.4</v>
      </c>
      <c r="AG937" s="74">
        <v>4.9800000000000004</v>
      </c>
      <c r="AH937" s="74">
        <v>0.18</v>
      </c>
      <c r="AI937" s="74">
        <v>0.74</v>
      </c>
      <c r="AJ937" s="74">
        <v>1</v>
      </c>
      <c r="AK937" s="74">
        <v>6.5</v>
      </c>
      <c r="AL937" s="74">
        <v>2.44</v>
      </c>
      <c r="AM937" s="74">
        <v>440</v>
      </c>
      <c r="AN937" s="74">
        <v>280</v>
      </c>
      <c r="AO937" s="74">
        <v>17</v>
      </c>
      <c r="AP937" s="74">
        <v>200</v>
      </c>
      <c r="AQ937" s="74">
        <v>21</v>
      </c>
      <c r="AR937" s="74">
        <v>0.7</v>
      </c>
      <c r="AS937" s="74">
        <v>4.2</v>
      </c>
      <c r="AT937" s="72"/>
      <c r="AU937" s="72"/>
      <c r="AV937" s="72"/>
    </row>
    <row r="938" spans="1:48" ht="15.6">
      <c r="A938" s="71">
        <v>129</v>
      </c>
      <c r="B938" s="72" t="s">
        <v>1387</v>
      </c>
      <c r="C938" s="72" t="s">
        <v>275</v>
      </c>
      <c r="D938" s="72" t="s">
        <v>443</v>
      </c>
      <c r="E938" s="72" t="s">
        <v>444</v>
      </c>
      <c r="F938" s="74">
        <v>153</v>
      </c>
      <c r="G938" s="74">
        <v>646</v>
      </c>
      <c r="H938" s="74">
        <v>4.4000000000000004</v>
      </c>
      <c r="I938" s="74">
        <v>1.4</v>
      </c>
      <c r="J938" s="74">
        <v>2</v>
      </c>
      <c r="K938" s="74">
        <v>0.3</v>
      </c>
      <c r="L938" s="74">
        <v>0.3</v>
      </c>
      <c r="M938" s="74">
        <v>0.2</v>
      </c>
      <c r="N938" s="74">
        <v>0</v>
      </c>
      <c r="O938" s="74">
        <v>0</v>
      </c>
      <c r="P938" s="74">
        <v>0</v>
      </c>
      <c r="Q938" s="74">
        <v>0</v>
      </c>
      <c r="R938" s="74">
        <v>0</v>
      </c>
      <c r="S938" s="74">
        <v>28.4</v>
      </c>
      <c r="T938" s="74">
        <v>0.5</v>
      </c>
      <c r="U938" s="74">
        <v>0</v>
      </c>
      <c r="V938" s="74">
        <v>64.900000000000006</v>
      </c>
      <c r="W938" s="74">
        <v>0</v>
      </c>
      <c r="X938" s="74">
        <v>83</v>
      </c>
      <c r="Y938" s="74">
        <v>0</v>
      </c>
      <c r="Z938" s="74">
        <v>0</v>
      </c>
      <c r="AA938" s="74">
        <v>0</v>
      </c>
      <c r="AB938" s="74">
        <v>0.08</v>
      </c>
      <c r="AC938" s="74">
        <v>0.11</v>
      </c>
      <c r="AD938" s="74">
        <v>0.38</v>
      </c>
      <c r="AE938" s="74">
        <v>6.2</v>
      </c>
      <c r="AF938" s="74">
        <v>12</v>
      </c>
      <c r="AG938" s="74">
        <v>5.3</v>
      </c>
      <c r="AH938" s="74">
        <v>0.26</v>
      </c>
      <c r="AI938" s="74">
        <v>1.1000000000000001</v>
      </c>
      <c r="AJ938" s="74">
        <v>0</v>
      </c>
      <c r="AK938" s="74">
        <v>5.8</v>
      </c>
      <c r="AL938" s="74">
        <v>2.34</v>
      </c>
      <c r="AM938" s="74">
        <v>200</v>
      </c>
      <c r="AN938" s="74">
        <v>450</v>
      </c>
      <c r="AO938" s="74">
        <v>14</v>
      </c>
      <c r="AP938" s="74">
        <v>280</v>
      </c>
      <c r="AQ938" s="74">
        <v>30</v>
      </c>
      <c r="AR938" s="74">
        <v>0.7</v>
      </c>
      <c r="AS938" s="74">
        <v>5.8</v>
      </c>
      <c r="AT938" s="72"/>
      <c r="AU938" s="72"/>
      <c r="AV938" s="72"/>
    </row>
    <row r="939" spans="1:48" ht="15.6">
      <c r="A939" s="71">
        <v>137</v>
      </c>
      <c r="B939" s="72" t="s">
        <v>1388</v>
      </c>
      <c r="C939" s="72" t="s">
        <v>275</v>
      </c>
      <c r="D939" s="72" t="s">
        <v>443</v>
      </c>
      <c r="E939" s="72" t="s">
        <v>444</v>
      </c>
      <c r="F939" s="74">
        <v>144</v>
      </c>
      <c r="G939" s="74">
        <v>606</v>
      </c>
      <c r="H939" s="74">
        <v>4.2</v>
      </c>
      <c r="I939" s="74">
        <v>1.3</v>
      </c>
      <c r="J939" s="74">
        <v>1.8</v>
      </c>
      <c r="K939" s="74">
        <v>0.3</v>
      </c>
      <c r="L939" s="74">
        <v>0.2</v>
      </c>
      <c r="M939" s="74">
        <v>0.2</v>
      </c>
      <c r="N939" s="74">
        <v>0</v>
      </c>
      <c r="O939" s="74">
        <v>0</v>
      </c>
      <c r="P939" s="74">
        <v>0</v>
      </c>
      <c r="Q939" s="74">
        <v>0</v>
      </c>
      <c r="R939" s="74">
        <v>0</v>
      </c>
      <c r="S939" s="74">
        <v>26.5</v>
      </c>
      <c r="T939" s="74">
        <v>0.5</v>
      </c>
      <c r="U939" s="74">
        <v>0</v>
      </c>
      <c r="V939" s="74">
        <v>66.7</v>
      </c>
      <c r="W939" s="74">
        <v>0</v>
      </c>
      <c r="X939" s="74">
        <v>74</v>
      </c>
      <c r="Y939" s="74">
        <v>0</v>
      </c>
      <c r="Z939" s="74">
        <v>0</v>
      </c>
      <c r="AA939" s="74">
        <v>0</v>
      </c>
      <c r="AB939" s="74">
        <v>0.98</v>
      </c>
      <c r="AC939" s="74">
        <v>0.11</v>
      </c>
      <c r="AD939" s="74">
        <v>0.35</v>
      </c>
      <c r="AE939" s="74">
        <v>5.8</v>
      </c>
      <c r="AF939" s="74">
        <v>11</v>
      </c>
      <c r="AG939" s="74">
        <v>4.9000000000000004</v>
      </c>
      <c r="AH939" s="74">
        <v>0.24</v>
      </c>
      <c r="AI939" s="74">
        <v>1</v>
      </c>
      <c r="AJ939" s="74">
        <v>0</v>
      </c>
      <c r="AK939" s="74">
        <v>5.4</v>
      </c>
      <c r="AL939" s="74">
        <v>2.2000000000000002</v>
      </c>
      <c r="AM939" s="74">
        <v>190</v>
      </c>
      <c r="AN939" s="74">
        <v>420</v>
      </c>
      <c r="AO939" s="74">
        <v>14</v>
      </c>
      <c r="AP939" s="74">
        <v>260</v>
      </c>
      <c r="AQ939" s="74">
        <v>28</v>
      </c>
      <c r="AR939" s="74">
        <v>0.7</v>
      </c>
      <c r="AS939" s="74">
        <v>5.4</v>
      </c>
      <c r="AT939" s="72"/>
      <c r="AU939" s="72"/>
      <c r="AV939" s="72"/>
    </row>
    <row r="940" spans="1:48" ht="15.6">
      <c r="A940" s="71">
        <v>103</v>
      </c>
      <c r="B940" s="72" t="s">
        <v>1389</v>
      </c>
      <c r="C940" s="72" t="s">
        <v>275</v>
      </c>
      <c r="D940" s="72" t="s">
        <v>443</v>
      </c>
      <c r="E940" s="72" t="s">
        <v>444</v>
      </c>
      <c r="F940" s="74">
        <v>333</v>
      </c>
      <c r="G940" s="74">
        <v>1380</v>
      </c>
      <c r="H940" s="74">
        <v>26.6</v>
      </c>
      <c r="I940" s="74">
        <v>11.5</v>
      </c>
      <c r="J940" s="74">
        <v>8.6</v>
      </c>
      <c r="K940" s="74">
        <v>0.9</v>
      </c>
      <c r="L940" s="74">
        <v>0.5</v>
      </c>
      <c r="M940" s="74">
        <v>1.2</v>
      </c>
      <c r="N940" s="74">
        <v>0</v>
      </c>
      <c r="O940" s="74">
        <v>0</v>
      </c>
      <c r="P940" s="74">
        <v>0</v>
      </c>
      <c r="Q940" s="74">
        <v>0</v>
      </c>
      <c r="R940" s="74">
        <v>0</v>
      </c>
      <c r="S940" s="74">
        <v>23.3</v>
      </c>
      <c r="T940" s="74">
        <v>0.5</v>
      </c>
      <c r="U940" s="74">
        <v>0</v>
      </c>
      <c r="V940" s="74">
        <v>48.8</v>
      </c>
      <c r="W940" s="74">
        <v>0</v>
      </c>
      <c r="X940" s="74">
        <v>130</v>
      </c>
      <c r="Y940" s="74">
        <v>0</v>
      </c>
      <c r="Z940" s="74">
        <v>0</v>
      </c>
      <c r="AA940" s="74">
        <v>0.7</v>
      </c>
      <c r="AB940" s="74">
        <v>0.1</v>
      </c>
      <c r="AC940" s="74">
        <v>0.18</v>
      </c>
      <c r="AD940" s="74">
        <v>0.26</v>
      </c>
      <c r="AE940" s="74">
        <v>3.3</v>
      </c>
      <c r="AF940" s="74">
        <v>7.6</v>
      </c>
      <c r="AG940" s="74">
        <v>4.3</v>
      </c>
      <c r="AH940" s="74">
        <v>0.09</v>
      </c>
      <c r="AI940" s="74">
        <v>0.91</v>
      </c>
      <c r="AJ940" s="74">
        <v>0</v>
      </c>
      <c r="AK940" s="74">
        <v>9.6</v>
      </c>
      <c r="AL940" s="74">
        <v>1.3</v>
      </c>
      <c r="AM940" s="74">
        <v>210</v>
      </c>
      <c r="AN940" s="74">
        <v>240</v>
      </c>
      <c r="AO940" s="74">
        <v>20</v>
      </c>
      <c r="AP940" s="74">
        <v>260</v>
      </c>
      <c r="AQ940" s="74">
        <v>17</v>
      </c>
      <c r="AR940" s="74">
        <v>1.7</v>
      </c>
      <c r="AS940" s="74">
        <v>4.4000000000000004</v>
      </c>
      <c r="AT940" s="72"/>
      <c r="AU940" s="72"/>
      <c r="AV940" s="72"/>
    </row>
    <row r="941" spans="1:48" ht="15.6">
      <c r="A941" s="71">
        <v>99</v>
      </c>
      <c r="B941" s="72" t="s">
        <v>1390</v>
      </c>
      <c r="C941" s="72" t="s">
        <v>275</v>
      </c>
      <c r="D941" s="72" t="s">
        <v>443</v>
      </c>
      <c r="E941" s="72" t="s">
        <v>444</v>
      </c>
      <c r="F941" s="74">
        <v>396</v>
      </c>
      <c r="G941" s="74">
        <v>1640</v>
      </c>
      <c r="H941" s="74">
        <v>36.5</v>
      </c>
      <c r="I941" s="74">
        <v>15.7</v>
      </c>
      <c r="J941" s="74">
        <v>11.7</v>
      </c>
      <c r="K941" s="74">
        <v>1.2</v>
      </c>
      <c r="L941" s="74">
        <v>0.7</v>
      </c>
      <c r="M941" s="74">
        <v>1.6</v>
      </c>
      <c r="N941" s="74">
        <v>0</v>
      </c>
      <c r="O941" s="74">
        <v>0</v>
      </c>
      <c r="P941" s="74">
        <v>0</v>
      </c>
      <c r="Q941" s="74">
        <v>0</v>
      </c>
      <c r="R941" s="74">
        <v>0</v>
      </c>
      <c r="S941" s="74">
        <v>16.8</v>
      </c>
      <c r="T941" s="74">
        <v>0.3</v>
      </c>
      <c r="U941" s="74">
        <v>0</v>
      </c>
      <c r="V941" s="74">
        <v>46</v>
      </c>
      <c r="W941" s="74">
        <v>0</v>
      </c>
      <c r="X941" s="74">
        <v>94</v>
      </c>
      <c r="Y941" s="74">
        <v>0</v>
      </c>
      <c r="Z941" s="74">
        <v>0</v>
      </c>
      <c r="AA941" s="74">
        <v>0.6</v>
      </c>
      <c r="AB941" s="74">
        <v>0.09</v>
      </c>
      <c r="AC941" s="74">
        <v>0.3</v>
      </c>
      <c r="AD941" s="74">
        <v>0.32</v>
      </c>
      <c r="AE941" s="74">
        <v>4.5</v>
      </c>
      <c r="AF941" s="74">
        <v>7.7</v>
      </c>
      <c r="AG941" s="74">
        <v>3.2</v>
      </c>
      <c r="AH941" s="74">
        <v>0.16</v>
      </c>
      <c r="AI941" s="74">
        <v>1</v>
      </c>
      <c r="AJ941" s="74">
        <v>0</v>
      </c>
      <c r="AK941" s="74">
        <v>11</v>
      </c>
      <c r="AL941" s="74">
        <v>0.85</v>
      </c>
      <c r="AM941" s="74">
        <v>110</v>
      </c>
      <c r="AN941" s="74">
        <v>300</v>
      </c>
      <c r="AO941" s="74">
        <v>17</v>
      </c>
      <c r="AP941" s="74">
        <v>220</v>
      </c>
      <c r="AQ941" s="74">
        <v>16</v>
      </c>
      <c r="AR941" s="74">
        <v>1.2</v>
      </c>
      <c r="AS941" s="74">
        <v>3</v>
      </c>
      <c r="AT941" s="72"/>
      <c r="AU941" s="72"/>
      <c r="AV941" s="72"/>
    </row>
    <row r="942" spans="1:48" ht="15.6">
      <c r="A942" s="71">
        <v>266</v>
      </c>
      <c r="B942" s="72" t="s">
        <v>1391</v>
      </c>
      <c r="C942" s="72" t="s">
        <v>275</v>
      </c>
      <c r="D942" s="72" t="s">
        <v>443</v>
      </c>
      <c r="E942" s="72" t="s">
        <v>655</v>
      </c>
      <c r="F942" s="74">
        <v>194</v>
      </c>
      <c r="G942" s="74">
        <v>816</v>
      </c>
      <c r="H942" s="74">
        <v>7.3</v>
      </c>
      <c r="I942" s="74">
        <v>1.7</v>
      </c>
      <c r="J942" s="74">
        <v>2.4</v>
      </c>
      <c r="K942" s="74">
        <v>1.3</v>
      </c>
      <c r="L942" s="74">
        <v>1.3</v>
      </c>
      <c r="M942" s="74">
        <v>0</v>
      </c>
      <c r="N942" s="74">
        <v>0</v>
      </c>
      <c r="O942" s="74">
        <v>0</v>
      </c>
      <c r="P942" s="74">
        <v>0</v>
      </c>
      <c r="Q942" s="74">
        <v>0</v>
      </c>
      <c r="R942" s="74">
        <v>0</v>
      </c>
      <c r="S942" s="74">
        <v>32.1</v>
      </c>
      <c r="T942" s="74">
        <v>1.1000000000000001</v>
      </c>
      <c r="U942" s="74">
        <v>0</v>
      </c>
      <c r="V942" s="74">
        <v>59.1</v>
      </c>
      <c r="W942" s="74">
        <v>0</v>
      </c>
      <c r="X942" s="74">
        <v>110</v>
      </c>
      <c r="Y942" s="74">
        <v>0</v>
      </c>
      <c r="Z942" s="74">
        <v>0</v>
      </c>
      <c r="AA942" s="74">
        <v>0.5</v>
      </c>
      <c r="AB942" s="74">
        <v>0.1</v>
      </c>
      <c r="AC942" s="74">
        <v>0.12</v>
      </c>
      <c r="AD942" s="74">
        <v>0.2</v>
      </c>
      <c r="AE942" s="74">
        <v>7.9</v>
      </c>
      <c r="AF942" s="74">
        <v>14</v>
      </c>
      <c r="AG942" s="74">
        <v>6</v>
      </c>
      <c r="AH942" s="74">
        <v>0.45</v>
      </c>
      <c r="AI942" s="74">
        <v>0.27</v>
      </c>
      <c r="AJ942" s="74">
        <v>0</v>
      </c>
      <c r="AK942" s="74">
        <v>8.1</v>
      </c>
      <c r="AL942" s="74">
        <v>1.1200000000000001</v>
      </c>
      <c r="AM942" s="74">
        <v>450</v>
      </c>
      <c r="AN942" s="74">
        <v>190</v>
      </c>
      <c r="AO942" s="74">
        <v>24</v>
      </c>
      <c r="AP942" s="74">
        <v>210</v>
      </c>
      <c r="AQ942" s="74">
        <v>20</v>
      </c>
      <c r="AR942" s="74">
        <v>1.2</v>
      </c>
      <c r="AS942" s="74">
        <v>1.2</v>
      </c>
      <c r="AT942" s="72"/>
      <c r="AU942" s="72">
        <v>2.4</v>
      </c>
      <c r="AV942" s="72"/>
    </row>
    <row r="943" spans="1:48" ht="15.6">
      <c r="A943" s="71">
        <v>10</v>
      </c>
      <c r="B943" s="72" t="s">
        <v>1392</v>
      </c>
      <c r="C943" s="72" t="s">
        <v>275</v>
      </c>
      <c r="D943" s="72" t="s">
        <v>443</v>
      </c>
      <c r="E943" s="72" t="s">
        <v>655</v>
      </c>
      <c r="F943" s="74">
        <v>177</v>
      </c>
      <c r="G943" s="74">
        <v>739</v>
      </c>
      <c r="H943" s="74">
        <v>8.9</v>
      </c>
      <c r="I943" s="74">
        <v>2.1</v>
      </c>
      <c r="J943" s="74">
        <v>2.9</v>
      </c>
      <c r="K943" s="74">
        <v>1.6</v>
      </c>
      <c r="L943" s="74">
        <v>1.6</v>
      </c>
      <c r="M943" s="74">
        <v>0</v>
      </c>
      <c r="N943" s="74">
        <v>0</v>
      </c>
      <c r="O943" s="74">
        <v>0</v>
      </c>
      <c r="P943" s="74">
        <v>0</v>
      </c>
      <c r="Q943" s="74">
        <v>0</v>
      </c>
      <c r="R943" s="74">
        <v>0</v>
      </c>
      <c r="S943" s="74">
        <v>24.1</v>
      </c>
      <c r="T943" s="74">
        <v>0.2</v>
      </c>
      <c r="U943" s="74">
        <v>0</v>
      </c>
      <c r="V943" s="74">
        <v>65.7</v>
      </c>
      <c r="W943" s="74">
        <v>0</v>
      </c>
      <c r="X943" s="74">
        <v>85</v>
      </c>
      <c r="Y943" s="74">
        <v>0</v>
      </c>
      <c r="Z943" s="74">
        <v>0</v>
      </c>
      <c r="AA943" s="74">
        <v>0.6</v>
      </c>
      <c r="AB943" s="74">
        <v>0.14000000000000001</v>
      </c>
      <c r="AC943" s="74">
        <v>0.14000000000000001</v>
      </c>
      <c r="AD943" s="74">
        <v>0.14000000000000001</v>
      </c>
      <c r="AE943" s="74">
        <v>8.9</v>
      </c>
      <c r="AF943" s="74">
        <v>13</v>
      </c>
      <c r="AG943" s="74">
        <v>4.5</v>
      </c>
      <c r="AH943" s="74">
        <v>0.51</v>
      </c>
      <c r="AI943" s="74">
        <v>0.37</v>
      </c>
      <c r="AJ943" s="74">
        <v>0</v>
      </c>
      <c r="AK943" s="74">
        <v>11</v>
      </c>
      <c r="AL943" s="74">
        <v>0.8</v>
      </c>
      <c r="AM943" s="74">
        <v>72</v>
      </c>
      <c r="AN943" s="74">
        <v>320</v>
      </c>
      <c r="AO943" s="74">
        <v>19</v>
      </c>
      <c r="AP943" s="74">
        <v>200</v>
      </c>
      <c r="AQ943" s="74">
        <v>17</v>
      </c>
      <c r="AR943" s="74">
        <v>1</v>
      </c>
      <c r="AS943" s="74">
        <v>0.8</v>
      </c>
      <c r="AT943" s="72"/>
      <c r="AU943" s="72"/>
      <c r="AV943" s="72"/>
    </row>
    <row r="944" spans="1:48" ht="15.6">
      <c r="A944" s="71">
        <v>268</v>
      </c>
      <c r="B944" s="72" t="s">
        <v>1393</v>
      </c>
      <c r="C944" s="72" t="s">
        <v>232</v>
      </c>
      <c r="D944" s="72" t="s">
        <v>233</v>
      </c>
      <c r="E944" s="72" t="s">
        <v>234</v>
      </c>
      <c r="F944" s="74">
        <v>189</v>
      </c>
      <c r="G944" s="74">
        <v>791</v>
      </c>
      <c r="H944" s="74">
        <v>10.3</v>
      </c>
      <c r="I944" s="74">
        <v>2.5</v>
      </c>
      <c r="J944" s="74">
        <v>3.8</v>
      </c>
      <c r="K944" s="74">
        <v>1.9</v>
      </c>
      <c r="L944" s="74">
        <v>1.82</v>
      </c>
      <c r="M944" s="74">
        <v>0</v>
      </c>
      <c r="N944" s="74">
        <v>1.7</v>
      </c>
      <c r="O944" s="74">
        <v>1.5</v>
      </c>
      <c r="P944" s="74">
        <v>0.2</v>
      </c>
      <c r="Q944" s="74">
        <v>0</v>
      </c>
      <c r="R944" s="74">
        <v>0.7</v>
      </c>
      <c r="S944" s="74">
        <v>22.1</v>
      </c>
      <c r="T944" s="74">
        <v>1</v>
      </c>
      <c r="U944" s="74">
        <v>0</v>
      </c>
      <c r="V944" s="74">
        <v>62.8</v>
      </c>
      <c r="W944" s="74">
        <v>0</v>
      </c>
      <c r="X944" s="74">
        <v>76</v>
      </c>
      <c r="Y944" s="74">
        <v>36</v>
      </c>
      <c r="Z944" s="74">
        <v>183</v>
      </c>
      <c r="AA944" s="74">
        <v>0.3</v>
      </c>
      <c r="AB944" s="74">
        <v>0.74</v>
      </c>
      <c r="AC944" s="74">
        <v>0.1</v>
      </c>
      <c r="AD944" s="74">
        <v>0.13</v>
      </c>
      <c r="AE944" s="74">
        <v>5.0999999999999996</v>
      </c>
      <c r="AF944" s="74">
        <v>12</v>
      </c>
      <c r="AG944" s="74">
        <v>4.09</v>
      </c>
      <c r="AH944" s="74">
        <v>0.35</v>
      </c>
      <c r="AI944" s="74">
        <v>0.17</v>
      </c>
      <c r="AJ944" s="74">
        <v>7.2</v>
      </c>
      <c r="AK944" s="74">
        <v>12</v>
      </c>
      <c r="AL944" s="74">
        <v>1.93</v>
      </c>
      <c r="AM944" s="74">
        <v>390</v>
      </c>
      <c r="AN944" s="74">
        <v>270</v>
      </c>
      <c r="AO944" s="74">
        <v>26</v>
      </c>
      <c r="AP944" s="74">
        <v>140</v>
      </c>
      <c r="AQ944" s="74">
        <v>19</v>
      </c>
      <c r="AR944" s="74">
        <v>1.1000000000000001</v>
      </c>
      <c r="AS944" s="74">
        <v>0.8</v>
      </c>
      <c r="AT944" s="72"/>
      <c r="AU944" s="72"/>
      <c r="AV944" s="72"/>
    </row>
    <row r="945" spans="1:48" ht="15.6">
      <c r="A945" s="71">
        <v>267</v>
      </c>
      <c r="B945" s="72" t="s">
        <v>1394</v>
      </c>
      <c r="C945" s="72" t="s">
        <v>232</v>
      </c>
      <c r="D945" s="72" t="s">
        <v>233</v>
      </c>
      <c r="E945" s="72" t="s">
        <v>234</v>
      </c>
      <c r="F945" s="74">
        <v>187</v>
      </c>
      <c r="G945" s="74">
        <v>780</v>
      </c>
      <c r="H945" s="74">
        <v>10</v>
      </c>
      <c r="I945" s="74">
        <v>2.9</v>
      </c>
      <c r="J945" s="74">
        <v>3</v>
      </c>
      <c r="K945" s="74">
        <v>2.1</v>
      </c>
      <c r="L945" s="74">
        <v>2</v>
      </c>
      <c r="M945" s="74">
        <v>0</v>
      </c>
      <c r="N945" s="74">
        <v>1.7</v>
      </c>
      <c r="O945" s="74">
        <v>1.5</v>
      </c>
      <c r="P945" s="74">
        <v>0.2</v>
      </c>
      <c r="Q945" s="74">
        <v>0</v>
      </c>
      <c r="R945" s="74">
        <v>0.7</v>
      </c>
      <c r="S945" s="74">
        <v>22.1</v>
      </c>
      <c r="T945" s="74">
        <v>1</v>
      </c>
      <c r="U945" s="74">
        <v>0</v>
      </c>
      <c r="V945" s="74">
        <v>63</v>
      </c>
      <c r="W945" s="74">
        <v>0</v>
      </c>
      <c r="X945" s="74">
        <v>76</v>
      </c>
      <c r="Y945" s="74">
        <v>44</v>
      </c>
      <c r="Z945" s="74">
        <v>188</v>
      </c>
      <c r="AA945" s="74">
        <v>0.3</v>
      </c>
      <c r="AB945" s="74">
        <v>0.56000000000000005</v>
      </c>
      <c r="AC945" s="74">
        <v>0.1</v>
      </c>
      <c r="AD945" s="74">
        <v>0.13</v>
      </c>
      <c r="AE945" s="74">
        <v>5.0999999999999996</v>
      </c>
      <c r="AF945" s="74">
        <v>12</v>
      </c>
      <c r="AG945" s="74">
        <v>4.09</v>
      </c>
      <c r="AH945" s="74">
        <v>0.35</v>
      </c>
      <c r="AI945" s="74">
        <v>0.17</v>
      </c>
      <c r="AJ945" s="74">
        <v>7.2</v>
      </c>
      <c r="AK945" s="74">
        <v>12</v>
      </c>
      <c r="AL945" s="74">
        <v>1.98</v>
      </c>
      <c r="AM945" s="74">
        <v>410</v>
      </c>
      <c r="AN945" s="74">
        <v>270</v>
      </c>
      <c r="AO945" s="74">
        <v>26</v>
      </c>
      <c r="AP945" s="74">
        <v>140</v>
      </c>
      <c r="AQ945" s="74">
        <v>20</v>
      </c>
      <c r="AR945" s="74">
        <v>1.1000000000000001</v>
      </c>
      <c r="AS945" s="74">
        <v>0.8</v>
      </c>
      <c r="AT945" s="72"/>
      <c r="AU945" s="72"/>
      <c r="AV945" s="72"/>
    </row>
    <row r="946" spans="1:48" ht="15.6">
      <c r="A946" s="71">
        <v>269</v>
      </c>
      <c r="B946" s="72" t="s">
        <v>1395</v>
      </c>
      <c r="C946" s="72" t="s">
        <v>275</v>
      </c>
      <c r="D946" s="72" t="s">
        <v>443</v>
      </c>
      <c r="E946" s="72" t="s">
        <v>655</v>
      </c>
      <c r="F946" s="74">
        <v>212</v>
      </c>
      <c r="G946" s="74">
        <v>892</v>
      </c>
      <c r="H946" s="74">
        <v>8.3000000000000007</v>
      </c>
      <c r="I946" s="74">
        <v>2</v>
      </c>
      <c r="J946" s="74">
        <v>2.7</v>
      </c>
      <c r="K946" s="74">
        <v>1.5</v>
      </c>
      <c r="L946" s="74">
        <v>1.5</v>
      </c>
      <c r="M946" s="74">
        <v>0</v>
      </c>
      <c r="N946" s="74">
        <v>0</v>
      </c>
      <c r="O946" s="74">
        <v>0</v>
      </c>
      <c r="P946" s="74">
        <v>0</v>
      </c>
      <c r="Q946" s="74">
        <v>0</v>
      </c>
      <c r="R946" s="74">
        <v>0</v>
      </c>
      <c r="S946" s="74">
        <v>34.4</v>
      </c>
      <c r="T946" s="74">
        <v>0.7</v>
      </c>
      <c r="U946" s="74">
        <v>0</v>
      </c>
      <c r="V946" s="74">
        <v>55.3</v>
      </c>
      <c r="W946" s="74">
        <v>0</v>
      </c>
      <c r="X946" s="74">
        <v>132</v>
      </c>
      <c r="Y946" s="74">
        <v>0</v>
      </c>
      <c r="Z946" s="74">
        <v>0</v>
      </c>
      <c r="AA946" s="74">
        <v>0.6</v>
      </c>
      <c r="AB946" s="74">
        <v>0.1</v>
      </c>
      <c r="AC946" s="74">
        <v>0.12</v>
      </c>
      <c r="AD946" s="74">
        <v>0.21</v>
      </c>
      <c r="AE946" s="74">
        <v>8.3000000000000007</v>
      </c>
      <c r="AF946" s="74">
        <v>15</v>
      </c>
      <c r="AG946" s="74">
        <v>6.4</v>
      </c>
      <c r="AH946" s="74">
        <v>0.48</v>
      </c>
      <c r="AI946" s="74">
        <v>0.28999999999999998</v>
      </c>
      <c r="AJ946" s="74">
        <v>0</v>
      </c>
      <c r="AK946" s="74">
        <v>8.5</v>
      </c>
      <c r="AL946" s="74">
        <v>1.61</v>
      </c>
      <c r="AM946" s="74">
        <v>260</v>
      </c>
      <c r="AN946" s="74">
        <v>250</v>
      </c>
      <c r="AO946" s="74">
        <v>26</v>
      </c>
      <c r="AP946" s="74">
        <v>220</v>
      </c>
      <c r="AQ946" s="74">
        <v>21</v>
      </c>
      <c r="AR946" s="74">
        <v>1.3</v>
      </c>
      <c r="AS946" s="74">
        <v>1.1000000000000001</v>
      </c>
      <c r="AT946" s="72"/>
      <c r="AU946" s="72">
        <v>2.4</v>
      </c>
      <c r="AV946" s="72"/>
    </row>
    <row r="947" spans="1:48" ht="15.6">
      <c r="A947" s="71">
        <v>270</v>
      </c>
      <c r="B947" s="72" t="s">
        <v>1396</v>
      </c>
      <c r="C947" s="72" t="s">
        <v>275</v>
      </c>
      <c r="D947" s="72" t="s">
        <v>443</v>
      </c>
      <c r="E947" s="72" t="s">
        <v>655</v>
      </c>
      <c r="F947" s="74">
        <v>148</v>
      </c>
      <c r="G947" s="74">
        <v>627</v>
      </c>
      <c r="H947" s="74">
        <v>1.1000000000000001</v>
      </c>
      <c r="I947" s="74">
        <v>0.3</v>
      </c>
      <c r="J947" s="74">
        <v>0.4</v>
      </c>
      <c r="K947" s="74">
        <v>0.2</v>
      </c>
      <c r="L947" s="74">
        <v>0.2</v>
      </c>
      <c r="M947" s="74">
        <v>0</v>
      </c>
      <c r="N947" s="74">
        <v>0</v>
      </c>
      <c r="O947" s="74">
        <v>0</v>
      </c>
      <c r="P947" s="74">
        <v>0</v>
      </c>
      <c r="Q947" s="74">
        <v>0</v>
      </c>
      <c r="R947" s="74">
        <v>0</v>
      </c>
      <c r="S947" s="74">
        <v>34.5</v>
      </c>
      <c r="T947" s="74">
        <v>0.6</v>
      </c>
      <c r="U947" s="74">
        <v>0</v>
      </c>
      <c r="V947" s="74">
        <v>63.1</v>
      </c>
      <c r="W947" s="74">
        <v>0</v>
      </c>
      <c r="X947" s="74">
        <v>94</v>
      </c>
      <c r="Y947" s="74">
        <v>0</v>
      </c>
      <c r="Z947" s="74">
        <v>0</v>
      </c>
      <c r="AA947" s="74">
        <v>0.2</v>
      </c>
      <c r="AB947" s="74">
        <v>0.1</v>
      </c>
      <c r="AC947" s="74">
        <v>0.1</v>
      </c>
      <c r="AD947" s="74">
        <v>0.2</v>
      </c>
      <c r="AE947" s="74">
        <v>9</v>
      </c>
      <c r="AF947" s="74">
        <v>15</v>
      </c>
      <c r="AG947" s="74">
        <v>6.4</v>
      </c>
      <c r="AH947" s="74">
        <v>0.34</v>
      </c>
      <c r="AI947" s="74">
        <v>0.25</v>
      </c>
      <c r="AJ947" s="74">
        <v>0</v>
      </c>
      <c r="AK947" s="74">
        <v>12</v>
      </c>
      <c r="AL947" s="74">
        <v>1.26</v>
      </c>
      <c r="AM947" s="74">
        <v>230</v>
      </c>
      <c r="AN947" s="74">
        <v>300</v>
      </c>
      <c r="AO947" s="74">
        <v>6</v>
      </c>
      <c r="AP947" s="74">
        <v>220</v>
      </c>
      <c r="AQ947" s="74">
        <v>29</v>
      </c>
      <c r="AR947" s="74">
        <v>0.7</v>
      </c>
      <c r="AS947" s="74">
        <v>1.2</v>
      </c>
      <c r="AT947" s="72"/>
      <c r="AU947" s="72">
        <v>2.4</v>
      </c>
      <c r="AV947" s="72"/>
    </row>
    <row r="948" spans="1:48" ht="15.6">
      <c r="A948" s="71">
        <v>11</v>
      </c>
      <c r="B948" s="72" t="s">
        <v>1397</v>
      </c>
      <c r="C948" s="72" t="s">
        <v>275</v>
      </c>
      <c r="D948" s="72" t="s">
        <v>443</v>
      </c>
      <c r="E948" s="72" t="s">
        <v>655</v>
      </c>
      <c r="F948" s="74">
        <v>108</v>
      </c>
      <c r="G948" s="74">
        <v>457</v>
      </c>
      <c r="H948" s="74">
        <v>1.2</v>
      </c>
      <c r="I948" s="74">
        <v>0.3</v>
      </c>
      <c r="J948" s="74">
        <v>0.4</v>
      </c>
      <c r="K948" s="74">
        <v>0.2</v>
      </c>
      <c r="L948" s="74">
        <v>0.2</v>
      </c>
      <c r="M948" s="74">
        <v>0</v>
      </c>
      <c r="N948" s="74">
        <v>0</v>
      </c>
      <c r="O948" s="74">
        <v>0</v>
      </c>
      <c r="P948" s="74">
        <v>0</v>
      </c>
      <c r="Q948" s="74">
        <v>0</v>
      </c>
      <c r="R948" s="74">
        <v>0</v>
      </c>
      <c r="S948" s="74">
        <v>24.1</v>
      </c>
      <c r="T948" s="74">
        <v>0.2</v>
      </c>
      <c r="U948" s="74">
        <v>0</v>
      </c>
      <c r="V948" s="74">
        <v>73.8</v>
      </c>
      <c r="W948" s="74">
        <v>0.2</v>
      </c>
      <c r="X948" s="74">
        <v>70</v>
      </c>
      <c r="Y948" s="74">
        <v>0</v>
      </c>
      <c r="Z948" s="74">
        <v>0</v>
      </c>
      <c r="AA948" s="74">
        <v>0.1</v>
      </c>
      <c r="AB948" s="74">
        <v>0.13</v>
      </c>
      <c r="AC948" s="74">
        <v>0.14000000000000001</v>
      </c>
      <c r="AD948" s="74">
        <v>0.14000000000000001</v>
      </c>
      <c r="AE948" s="74">
        <v>11</v>
      </c>
      <c r="AF948" s="74">
        <v>16</v>
      </c>
      <c r="AG948" s="74">
        <v>4.5</v>
      </c>
      <c r="AH948" s="74">
        <v>0.49</v>
      </c>
      <c r="AI948" s="74">
        <v>0.37</v>
      </c>
      <c r="AJ948" s="74">
        <v>0</v>
      </c>
      <c r="AK948" s="74">
        <v>13</v>
      </c>
      <c r="AL948" s="74">
        <v>0.8</v>
      </c>
      <c r="AM948" s="74">
        <v>60</v>
      </c>
      <c r="AN948" s="74">
        <v>370</v>
      </c>
      <c r="AO948" s="74">
        <v>5</v>
      </c>
      <c r="AP948" s="74">
        <v>220</v>
      </c>
      <c r="AQ948" s="74">
        <v>29</v>
      </c>
      <c r="AR948" s="74">
        <v>0.5</v>
      </c>
      <c r="AS948" s="74">
        <v>0.8</v>
      </c>
      <c r="AT948" s="72"/>
      <c r="AU948" s="72"/>
      <c r="AV948" s="72"/>
    </row>
    <row r="949" spans="1:48" ht="15.6">
      <c r="A949" s="71">
        <v>272</v>
      </c>
      <c r="B949" s="72" t="s">
        <v>1398</v>
      </c>
      <c r="C949" s="72" t="s">
        <v>232</v>
      </c>
      <c r="D949" s="72" t="s">
        <v>233</v>
      </c>
      <c r="E949" s="72" t="s">
        <v>234</v>
      </c>
      <c r="F949" s="74">
        <v>124</v>
      </c>
      <c r="G949" s="74">
        <v>523</v>
      </c>
      <c r="H949" s="74">
        <v>3.3</v>
      </c>
      <c r="I949" s="74">
        <v>0.9</v>
      </c>
      <c r="J949" s="74">
        <v>1.6</v>
      </c>
      <c r="K949" s="74">
        <v>0.6</v>
      </c>
      <c r="L949" s="74">
        <v>0.54400000000000004</v>
      </c>
      <c r="M949" s="74">
        <v>0</v>
      </c>
      <c r="N949" s="74">
        <v>1.7</v>
      </c>
      <c r="O949" s="74">
        <v>1.5</v>
      </c>
      <c r="P949" s="74">
        <v>0.2</v>
      </c>
      <c r="Q949" s="74">
        <v>0</v>
      </c>
      <c r="R949" s="74">
        <v>0.7</v>
      </c>
      <c r="S949" s="74">
        <v>21.4</v>
      </c>
      <c r="T949" s="74">
        <v>1.1000000000000001</v>
      </c>
      <c r="U949" s="74">
        <v>0</v>
      </c>
      <c r="V949" s="74">
        <v>70.8</v>
      </c>
      <c r="W949" s="74">
        <v>0.2</v>
      </c>
      <c r="X949" s="74">
        <v>61</v>
      </c>
      <c r="Y949" s="74">
        <v>35</v>
      </c>
      <c r="Z949" s="74">
        <v>177</v>
      </c>
      <c r="AA949" s="74">
        <v>0.1</v>
      </c>
      <c r="AB949" s="74">
        <v>0.71</v>
      </c>
      <c r="AC949" s="74">
        <v>0.1</v>
      </c>
      <c r="AD949" s="74">
        <v>0.13</v>
      </c>
      <c r="AE949" s="74">
        <v>6</v>
      </c>
      <c r="AF949" s="74">
        <v>14.3</v>
      </c>
      <c r="AG949" s="74">
        <v>3.97</v>
      </c>
      <c r="AH949" s="74">
        <v>0.33</v>
      </c>
      <c r="AI949" s="74">
        <v>0.16</v>
      </c>
      <c r="AJ949" s="74">
        <v>7</v>
      </c>
      <c r="AK949" s="74">
        <v>13</v>
      </c>
      <c r="AL949" s="74">
        <v>2</v>
      </c>
      <c r="AM949" s="74">
        <v>430</v>
      </c>
      <c r="AN949" s="74">
        <v>280</v>
      </c>
      <c r="AO949" s="74">
        <v>15</v>
      </c>
      <c r="AP949" s="74">
        <v>150</v>
      </c>
      <c r="AQ949" s="74">
        <v>27</v>
      </c>
      <c r="AR949" s="74">
        <v>0.7</v>
      </c>
      <c r="AS949" s="74">
        <v>0.7</v>
      </c>
      <c r="AT949" s="72"/>
      <c r="AU949" s="72"/>
      <c r="AV949" s="72"/>
    </row>
    <row r="950" spans="1:48" ht="15.6">
      <c r="A950" s="71">
        <v>271</v>
      </c>
      <c r="B950" s="72" t="s">
        <v>1399</v>
      </c>
      <c r="C950" s="72" t="s">
        <v>232</v>
      </c>
      <c r="D950" s="72" t="s">
        <v>233</v>
      </c>
      <c r="E950" s="72" t="s">
        <v>234</v>
      </c>
      <c r="F950" s="74">
        <v>121</v>
      </c>
      <c r="G950" s="74">
        <v>512</v>
      </c>
      <c r="H950" s="74">
        <v>3</v>
      </c>
      <c r="I950" s="74">
        <v>1.2</v>
      </c>
      <c r="J950" s="74">
        <v>0.8</v>
      </c>
      <c r="K950" s="74">
        <v>0.8</v>
      </c>
      <c r="L950" s="74">
        <v>0.72099999999999997</v>
      </c>
      <c r="M950" s="74">
        <v>0</v>
      </c>
      <c r="N950" s="74">
        <v>1.7</v>
      </c>
      <c r="O950" s="74">
        <v>1.5</v>
      </c>
      <c r="P950" s="74">
        <v>0.2</v>
      </c>
      <c r="Q950" s="74">
        <v>0</v>
      </c>
      <c r="R950" s="74">
        <v>0.7</v>
      </c>
      <c r="S950" s="74">
        <v>21.4</v>
      </c>
      <c r="T950" s="74">
        <v>1.1000000000000001</v>
      </c>
      <c r="U950" s="74">
        <v>0</v>
      </c>
      <c r="V950" s="74">
        <v>71</v>
      </c>
      <c r="W950" s="74">
        <v>0.2</v>
      </c>
      <c r="X950" s="74">
        <v>61</v>
      </c>
      <c r="Y950" s="74">
        <v>43</v>
      </c>
      <c r="Z950" s="74">
        <v>183</v>
      </c>
      <c r="AA950" s="74">
        <v>0.1</v>
      </c>
      <c r="AB950" s="74">
        <v>0.53</v>
      </c>
      <c r="AC950" s="74">
        <v>0.1</v>
      </c>
      <c r="AD950" s="74">
        <v>0.13</v>
      </c>
      <c r="AE950" s="74">
        <v>6</v>
      </c>
      <c r="AF950" s="74">
        <v>14.3</v>
      </c>
      <c r="AG950" s="74">
        <v>3.97</v>
      </c>
      <c r="AH950" s="74">
        <v>0.33</v>
      </c>
      <c r="AI950" s="74">
        <v>0.16</v>
      </c>
      <c r="AJ950" s="74">
        <v>7</v>
      </c>
      <c r="AK950" s="74">
        <v>13</v>
      </c>
      <c r="AL950" s="74">
        <v>2.0499999999999998</v>
      </c>
      <c r="AM950" s="74">
        <v>450</v>
      </c>
      <c r="AN950" s="74">
        <v>280</v>
      </c>
      <c r="AO950" s="74">
        <v>15</v>
      </c>
      <c r="AP950" s="74">
        <v>150</v>
      </c>
      <c r="AQ950" s="74">
        <v>27</v>
      </c>
      <c r="AR950" s="74">
        <v>0.7</v>
      </c>
      <c r="AS950" s="74">
        <v>0.8</v>
      </c>
      <c r="AT950" s="72"/>
      <c r="AU950" s="72"/>
      <c r="AV950" s="72"/>
    </row>
    <row r="951" spans="1:48" ht="15.6">
      <c r="A951" s="71">
        <v>273</v>
      </c>
      <c r="B951" s="72" t="s">
        <v>1400</v>
      </c>
      <c r="C951" s="72" t="s">
        <v>275</v>
      </c>
      <c r="D951" s="72" t="s">
        <v>443</v>
      </c>
      <c r="E951" s="72" t="s">
        <v>655</v>
      </c>
      <c r="F951" s="74">
        <v>169</v>
      </c>
      <c r="G951" s="74">
        <v>715</v>
      </c>
      <c r="H951" s="74">
        <v>2.5</v>
      </c>
      <c r="I951" s="74">
        <v>0.7</v>
      </c>
      <c r="J951" s="74">
        <v>0.8</v>
      </c>
      <c r="K951" s="74">
        <v>0.4</v>
      </c>
      <c r="L951" s="74">
        <v>0.4</v>
      </c>
      <c r="M951" s="74">
        <v>0</v>
      </c>
      <c r="N951" s="74">
        <v>0</v>
      </c>
      <c r="O951" s="74">
        <v>0</v>
      </c>
      <c r="P951" s="74">
        <v>0</v>
      </c>
      <c r="Q951" s="74">
        <v>0</v>
      </c>
      <c r="R951" s="74">
        <v>0</v>
      </c>
      <c r="S951" s="74">
        <v>36.6</v>
      </c>
      <c r="T951" s="74">
        <v>0.6</v>
      </c>
      <c r="U951" s="74">
        <v>0</v>
      </c>
      <c r="V951" s="74">
        <v>59.3</v>
      </c>
      <c r="W951" s="74">
        <v>0</v>
      </c>
      <c r="X951" s="74">
        <v>92</v>
      </c>
      <c r="Y951" s="74">
        <v>0</v>
      </c>
      <c r="Z951" s="74">
        <v>0</v>
      </c>
      <c r="AA951" s="74">
        <v>0.2</v>
      </c>
      <c r="AB951" s="74">
        <v>0.1</v>
      </c>
      <c r="AC951" s="74">
        <v>0.11</v>
      </c>
      <c r="AD951" s="74">
        <v>0.2</v>
      </c>
      <c r="AE951" s="74">
        <v>9.5</v>
      </c>
      <c r="AF951" s="74">
        <v>16</v>
      </c>
      <c r="AG951" s="74">
        <v>6.8</v>
      </c>
      <c r="AH951" s="74">
        <v>0.36</v>
      </c>
      <c r="AI951" s="74">
        <v>0.27</v>
      </c>
      <c r="AJ951" s="74">
        <v>0</v>
      </c>
      <c r="AK951" s="74">
        <v>13</v>
      </c>
      <c r="AL951" s="74">
        <v>1.56</v>
      </c>
      <c r="AM951" s="74">
        <v>250</v>
      </c>
      <c r="AN951" s="74">
        <v>320</v>
      </c>
      <c r="AO951" s="74">
        <v>7</v>
      </c>
      <c r="AP951" s="74">
        <v>230</v>
      </c>
      <c r="AQ951" s="74">
        <v>31</v>
      </c>
      <c r="AR951" s="74">
        <v>0.8</v>
      </c>
      <c r="AS951" s="74">
        <v>1.2</v>
      </c>
      <c r="AT951" s="72"/>
      <c r="AU951" s="72">
        <v>2.4</v>
      </c>
      <c r="AV951" s="72"/>
    </row>
    <row r="952" spans="1:48" ht="15.6">
      <c r="A952" s="71">
        <v>282</v>
      </c>
      <c r="B952" s="72" t="s">
        <v>1401</v>
      </c>
      <c r="C952" s="72" t="s">
        <v>275</v>
      </c>
      <c r="D952" s="72" t="s">
        <v>443</v>
      </c>
      <c r="E952" s="72" t="s">
        <v>655</v>
      </c>
      <c r="F952" s="74">
        <v>134</v>
      </c>
      <c r="G952" s="74">
        <v>565</v>
      </c>
      <c r="H952" s="74">
        <v>4.7</v>
      </c>
      <c r="I952" s="74">
        <v>1.5</v>
      </c>
      <c r="J952" s="74">
        <v>1.9</v>
      </c>
      <c r="K952" s="74">
        <v>1.2</v>
      </c>
      <c r="L952" s="74">
        <v>0.8</v>
      </c>
      <c r="M952" s="74">
        <v>0</v>
      </c>
      <c r="N952" s="74">
        <v>0</v>
      </c>
      <c r="O952" s="74">
        <v>0</v>
      </c>
      <c r="P952" s="74">
        <v>0</v>
      </c>
      <c r="Q952" s="74">
        <v>0</v>
      </c>
      <c r="R952" s="74">
        <v>0</v>
      </c>
      <c r="S952" s="74">
        <v>23</v>
      </c>
      <c r="T952" s="74">
        <v>0.2</v>
      </c>
      <c r="U952" s="74">
        <v>0</v>
      </c>
      <c r="V952" s="74">
        <v>71.099999999999994</v>
      </c>
      <c r="W952" s="74">
        <v>0</v>
      </c>
      <c r="X952" s="74">
        <v>68</v>
      </c>
      <c r="Y952" s="74">
        <v>7</v>
      </c>
      <c r="Z952" s="74">
        <v>0</v>
      </c>
      <c r="AA952" s="74">
        <v>0.3</v>
      </c>
      <c r="AB952" s="74">
        <v>0</v>
      </c>
      <c r="AC952" s="74">
        <v>7.0000000000000007E-2</v>
      </c>
      <c r="AD952" s="74">
        <v>0.1</v>
      </c>
      <c r="AE952" s="74">
        <v>7.4</v>
      </c>
      <c r="AF952" s="74">
        <v>12</v>
      </c>
      <c r="AG952" s="74">
        <v>4.3</v>
      </c>
      <c r="AH952" s="74">
        <v>0.52</v>
      </c>
      <c r="AI952" s="74">
        <v>1</v>
      </c>
      <c r="AJ952" s="74">
        <v>0</v>
      </c>
      <c r="AK952" s="74">
        <v>7.4</v>
      </c>
      <c r="AL952" s="74">
        <v>1.2</v>
      </c>
      <c r="AM952" s="74">
        <v>64</v>
      </c>
      <c r="AN952" s="74">
        <v>330</v>
      </c>
      <c r="AO952" s="74">
        <v>7</v>
      </c>
      <c r="AP952" s="74">
        <v>200</v>
      </c>
      <c r="AQ952" s="74">
        <v>30</v>
      </c>
      <c r="AR952" s="74">
        <v>0.7</v>
      </c>
      <c r="AS952" s="74">
        <v>0.6</v>
      </c>
      <c r="AT952" s="72"/>
      <c r="AU952" s="72"/>
      <c r="AV952" s="72"/>
    </row>
    <row r="953" spans="1:48" ht="15.6">
      <c r="A953" s="71">
        <v>287</v>
      </c>
      <c r="B953" s="72" t="s">
        <v>1402</v>
      </c>
      <c r="C953" s="72" t="s">
        <v>232</v>
      </c>
      <c r="D953" s="72" t="s">
        <v>233</v>
      </c>
      <c r="E953" s="72" t="s">
        <v>234</v>
      </c>
      <c r="F953" s="74">
        <v>163</v>
      </c>
      <c r="G953" s="74">
        <v>682</v>
      </c>
      <c r="H953" s="74">
        <v>7.1</v>
      </c>
      <c r="I953" s="74">
        <v>2.7</v>
      </c>
      <c r="J953" s="74">
        <v>2.4</v>
      </c>
      <c r="K953" s="74">
        <v>1.9</v>
      </c>
      <c r="L953" s="74">
        <v>1.44</v>
      </c>
      <c r="M953" s="74">
        <v>0</v>
      </c>
      <c r="N953" s="74">
        <v>1.3</v>
      </c>
      <c r="O953" s="74">
        <v>1.1000000000000001</v>
      </c>
      <c r="P953" s="74">
        <v>0.2</v>
      </c>
      <c r="Q953" s="74">
        <v>0</v>
      </c>
      <c r="R953" s="74">
        <v>0.5</v>
      </c>
      <c r="S953" s="74">
        <v>23.1</v>
      </c>
      <c r="T953" s="74">
        <v>1.2</v>
      </c>
      <c r="U953" s="74">
        <v>0</v>
      </c>
      <c r="V953" s="74">
        <v>65.400000000000006</v>
      </c>
      <c r="W953" s="74">
        <v>0</v>
      </c>
      <c r="X953" s="74">
        <v>67</v>
      </c>
      <c r="Y953" s="74">
        <v>46</v>
      </c>
      <c r="Z953" s="74">
        <v>139</v>
      </c>
      <c r="AA953" s="74">
        <v>0.2</v>
      </c>
      <c r="AB953" s="74">
        <v>0.31</v>
      </c>
      <c r="AC953" s="74">
        <v>7.0000000000000007E-2</v>
      </c>
      <c r="AD953" s="74">
        <v>0.1</v>
      </c>
      <c r="AE953" s="74">
        <v>4.5999999999999996</v>
      </c>
      <c r="AF953" s="74">
        <v>12.1</v>
      </c>
      <c r="AG953" s="74">
        <v>4.29</v>
      </c>
      <c r="AH953" s="74">
        <v>0.37</v>
      </c>
      <c r="AI953" s="74">
        <v>0.49</v>
      </c>
      <c r="AJ953" s="74">
        <v>5.5</v>
      </c>
      <c r="AK953" s="74">
        <v>9.3000000000000007</v>
      </c>
      <c r="AL953" s="74">
        <v>2.5099999999999998</v>
      </c>
      <c r="AM953" s="74">
        <v>460</v>
      </c>
      <c r="AN953" s="74">
        <v>260</v>
      </c>
      <c r="AO953" s="74">
        <v>16</v>
      </c>
      <c r="AP953" s="74">
        <v>150</v>
      </c>
      <c r="AQ953" s="74">
        <v>29</v>
      </c>
      <c r="AR953" s="74">
        <v>0.8</v>
      </c>
      <c r="AS953" s="74">
        <v>0.6</v>
      </c>
      <c r="AT953" s="72"/>
      <c r="AU953" s="72"/>
      <c r="AV953" s="72"/>
    </row>
    <row r="954" spans="1:48" ht="15.6">
      <c r="A954" s="71">
        <v>288</v>
      </c>
      <c r="B954" s="72" t="s">
        <v>1403</v>
      </c>
      <c r="C954" s="72" t="s">
        <v>275</v>
      </c>
      <c r="D954" s="72" t="s">
        <v>443</v>
      </c>
      <c r="E954" s="72" t="s">
        <v>655</v>
      </c>
      <c r="F954" s="74">
        <v>175</v>
      </c>
      <c r="G954" s="74">
        <v>734</v>
      </c>
      <c r="H954" s="74">
        <v>6.4</v>
      </c>
      <c r="I954" s="74">
        <v>2.8</v>
      </c>
      <c r="J954" s="74">
        <v>1.5</v>
      </c>
      <c r="K954" s="74">
        <v>1.6</v>
      </c>
      <c r="L954" s="74">
        <v>1.44</v>
      </c>
      <c r="M954" s="74">
        <v>0</v>
      </c>
      <c r="N954" s="74">
        <v>0.1</v>
      </c>
      <c r="O954" s="74">
        <v>0.1</v>
      </c>
      <c r="P954" s="74">
        <v>0</v>
      </c>
      <c r="Q954" s="74">
        <v>0</v>
      </c>
      <c r="R954" s="74">
        <v>0</v>
      </c>
      <c r="S954" s="74">
        <v>28.9</v>
      </c>
      <c r="T954" s="74">
        <v>1.1000000000000001</v>
      </c>
      <c r="U954" s="74">
        <v>0</v>
      </c>
      <c r="V954" s="74">
        <v>62</v>
      </c>
      <c r="W954" s="74">
        <v>0.3</v>
      </c>
      <c r="X954" s="74">
        <v>71</v>
      </c>
      <c r="Y954" s="74">
        <v>36</v>
      </c>
      <c r="Z954" s="74">
        <v>24</v>
      </c>
      <c r="AA954" s="74">
        <v>0.3</v>
      </c>
      <c r="AB954" s="74">
        <v>0</v>
      </c>
      <c r="AC954" s="74">
        <v>0.05</v>
      </c>
      <c r="AD954" s="74">
        <v>0.13</v>
      </c>
      <c r="AE954" s="74">
        <v>7.8</v>
      </c>
      <c r="AF954" s="74">
        <v>14.8</v>
      </c>
      <c r="AG954" s="74">
        <v>5.44</v>
      </c>
      <c r="AH954" s="74">
        <v>0.45</v>
      </c>
      <c r="AI954" s="74">
        <v>0.83</v>
      </c>
      <c r="AJ954" s="74">
        <v>2.8</v>
      </c>
      <c r="AK954" s="74">
        <v>6.3</v>
      </c>
      <c r="AL954" s="74">
        <v>2.2999999999999998</v>
      </c>
      <c r="AM954" s="74">
        <v>430</v>
      </c>
      <c r="AN954" s="74">
        <v>310</v>
      </c>
      <c r="AO954" s="74">
        <v>10</v>
      </c>
      <c r="AP954" s="74">
        <v>210</v>
      </c>
      <c r="AQ954" s="74">
        <v>35</v>
      </c>
      <c r="AR954" s="74">
        <v>0.8</v>
      </c>
      <c r="AS954" s="74">
        <v>0.7</v>
      </c>
      <c r="AT954" s="72"/>
      <c r="AU954" s="72"/>
      <c r="AV954" s="72"/>
    </row>
    <row r="955" spans="1:48" ht="15.6">
      <c r="A955" s="71">
        <v>284</v>
      </c>
      <c r="B955" s="72" t="s">
        <v>1404</v>
      </c>
      <c r="C955" s="72" t="s">
        <v>275</v>
      </c>
      <c r="D955" s="72" t="s">
        <v>443</v>
      </c>
      <c r="E955" s="72" t="s">
        <v>655</v>
      </c>
      <c r="F955" s="74">
        <v>105</v>
      </c>
      <c r="G955" s="74">
        <v>446</v>
      </c>
      <c r="H955" s="74">
        <v>1.3</v>
      </c>
      <c r="I955" s="74">
        <v>0.3</v>
      </c>
      <c r="J955" s="74">
        <v>0.4</v>
      </c>
      <c r="K955" s="74">
        <v>0.2</v>
      </c>
      <c r="L955" s="74">
        <v>0.2</v>
      </c>
      <c r="M955" s="74">
        <v>0</v>
      </c>
      <c r="N955" s="74">
        <v>0</v>
      </c>
      <c r="O955" s="74">
        <v>0</v>
      </c>
      <c r="P955" s="74">
        <v>0</v>
      </c>
      <c r="Q955" s="74">
        <v>0</v>
      </c>
      <c r="R955" s="74">
        <v>0</v>
      </c>
      <c r="S955" s="74">
        <v>23.4</v>
      </c>
      <c r="T955" s="74">
        <v>0.2</v>
      </c>
      <c r="U955" s="74">
        <v>0</v>
      </c>
      <c r="V955" s="74">
        <v>74.2</v>
      </c>
      <c r="W955" s="74">
        <v>0</v>
      </c>
      <c r="X955" s="74">
        <v>57</v>
      </c>
      <c r="Y955" s="74">
        <v>0</v>
      </c>
      <c r="Z955" s="74">
        <v>0</v>
      </c>
      <c r="AA955" s="74">
        <v>0.3</v>
      </c>
      <c r="AB955" s="74">
        <v>0</v>
      </c>
      <c r="AC955" s="74">
        <v>0.06</v>
      </c>
      <c r="AD955" s="74">
        <v>0.12</v>
      </c>
      <c r="AE955" s="74">
        <v>7.9</v>
      </c>
      <c r="AF955" s="74">
        <v>12</v>
      </c>
      <c r="AG955" s="74">
        <v>4.4000000000000004</v>
      </c>
      <c r="AH955" s="74">
        <v>0.57999999999999996</v>
      </c>
      <c r="AI955" s="74">
        <v>1</v>
      </c>
      <c r="AJ955" s="74">
        <v>0</v>
      </c>
      <c r="AK955" s="74">
        <v>8</v>
      </c>
      <c r="AL955" s="74">
        <v>1.1000000000000001</v>
      </c>
      <c r="AM955" s="74">
        <v>63</v>
      </c>
      <c r="AN955" s="74">
        <v>350</v>
      </c>
      <c r="AO955" s="74">
        <v>8</v>
      </c>
      <c r="AP955" s="74">
        <v>210</v>
      </c>
      <c r="AQ955" s="74">
        <v>32</v>
      </c>
      <c r="AR955" s="74">
        <v>0.7</v>
      </c>
      <c r="AS955" s="74">
        <v>0.6</v>
      </c>
      <c r="AT955" s="72"/>
      <c r="AU955" s="72"/>
      <c r="AV955" s="72"/>
    </row>
    <row r="956" spans="1:48" ht="15.6">
      <c r="A956" s="71">
        <v>290</v>
      </c>
      <c r="B956" s="72" t="s">
        <v>1405</v>
      </c>
      <c r="C956" s="72" t="s">
        <v>232</v>
      </c>
      <c r="D956" s="72" t="s">
        <v>233</v>
      </c>
      <c r="E956" s="72" t="s">
        <v>234</v>
      </c>
      <c r="F956" s="74">
        <v>226</v>
      </c>
      <c r="G956" s="74">
        <v>946</v>
      </c>
      <c r="H956" s="74">
        <v>9.9</v>
      </c>
      <c r="I956" s="74">
        <v>1.5</v>
      </c>
      <c r="J956" s="74">
        <v>2.4</v>
      </c>
      <c r="K956" s="74">
        <v>5</v>
      </c>
      <c r="L956" s="74">
        <v>5</v>
      </c>
      <c r="M956" s="74">
        <v>0</v>
      </c>
      <c r="N956" s="74">
        <v>8.4</v>
      </c>
      <c r="O956" s="74">
        <v>0.3</v>
      </c>
      <c r="P956" s="74">
        <v>0</v>
      </c>
      <c r="Q956" s="74">
        <v>8.1</v>
      </c>
      <c r="R956" s="74">
        <v>0.4</v>
      </c>
      <c r="S956" s="74">
        <v>25.5</v>
      </c>
      <c r="T956" s="74">
        <v>0.6</v>
      </c>
      <c r="U956" s="74">
        <v>0</v>
      </c>
      <c r="V956" s="74">
        <v>53.9</v>
      </c>
      <c r="W956" s="74">
        <v>0</v>
      </c>
      <c r="X956" s="74">
        <v>107</v>
      </c>
      <c r="Y956" s="74">
        <v>30</v>
      </c>
      <c r="Z956" s="74">
        <v>0</v>
      </c>
      <c r="AA956" s="74">
        <v>0.4</v>
      </c>
      <c r="AB956" s="74">
        <v>0.16</v>
      </c>
      <c r="AC956" s="74">
        <v>0.05</v>
      </c>
      <c r="AD956" s="74">
        <v>0.18</v>
      </c>
      <c r="AE956" s="74">
        <v>6.7</v>
      </c>
      <c r="AF956" s="74">
        <v>12</v>
      </c>
      <c r="AG956" s="74">
        <v>5.0999999999999996</v>
      </c>
      <c r="AH956" s="74">
        <v>0.39</v>
      </c>
      <c r="AI956" s="74">
        <v>1.2</v>
      </c>
      <c r="AJ956" s="74">
        <v>0</v>
      </c>
      <c r="AK956" s="74">
        <v>8.1</v>
      </c>
      <c r="AL956" s="74">
        <v>1.92</v>
      </c>
      <c r="AM956" s="74">
        <v>250</v>
      </c>
      <c r="AN956" s="74">
        <v>350</v>
      </c>
      <c r="AO956" s="74">
        <v>20</v>
      </c>
      <c r="AP956" s="74">
        <v>220</v>
      </c>
      <c r="AQ956" s="74">
        <v>34</v>
      </c>
      <c r="AR956" s="74">
        <v>1.2</v>
      </c>
      <c r="AS956" s="74">
        <v>0.9</v>
      </c>
      <c r="AT956" s="72"/>
      <c r="AU956" s="72">
        <v>0.4</v>
      </c>
      <c r="AV956" s="72"/>
    </row>
    <row r="957" spans="1:48" ht="15.6">
      <c r="A957" s="71">
        <v>225</v>
      </c>
      <c r="B957" s="72" t="s">
        <v>1406</v>
      </c>
      <c r="C957" s="72" t="s">
        <v>275</v>
      </c>
      <c r="D957" s="72" t="s">
        <v>443</v>
      </c>
      <c r="E957" s="72" t="s">
        <v>444</v>
      </c>
      <c r="F957" s="74">
        <v>171</v>
      </c>
      <c r="G957" s="74">
        <v>718</v>
      </c>
      <c r="H957" s="74">
        <v>8</v>
      </c>
      <c r="I957" s="74">
        <v>3.4</v>
      </c>
      <c r="J957" s="74">
        <v>3.8</v>
      </c>
      <c r="K957" s="74">
        <v>0.3</v>
      </c>
      <c r="L957" s="74">
        <v>0.1</v>
      </c>
      <c r="M957" s="74">
        <v>0.4</v>
      </c>
      <c r="N957" s="74">
        <v>0</v>
      </c>
      <c r="O957" s="74">
        <v>0</v>
      </c>
      <c r="P957" s="74">
        <v>0</v>
      </c>
      <c r="Q957" s="74">
        <v>0</v>
      </c>
      <c r="R957" s="74">
        <v>0</v>
      </c>
      <c r="S957" s="74">
        <v>24.8</v>
      </c>
      <c r="T957" s="74">
        <v>0.4</v>
      </c>
      <c r="U957" s="74">
        <v>0</v>
      </c>
      <c r="V957" s="74">
        <v>65.7</v>
      </c>
      <c r="W957" s="74">
        <v>0</v>
      </c>
      <c r="X957" s="74">
        <v>117</v>
      </c>
      <c r="Y957" s="74">
        <v>0</v>
      </c>
      <c r="Z957" s="74">
        <v>0</v>
      </c>
      <c r="AA957" s="74">
        <v>0</v>
      </c>
      <c r="AB957" s="74">
        <v>0.32</v>
      </c>
      <c r="AC957" s="74">
        <v>0.18</v>
      </c>
      <c r="AD957" s="74">
        <v>0.27</v>
      </c>
      <c r="AE957" s="74">
        <v>4.5999999999999996</v>
      </c>
      <c r="AF957" s="74">
        <v>9.9</v>
      </c>
      <c r="AG957" s="74">
        <v>5.3</v>
      </c>
      <c r="AH957" s="74">
        <v>0.2</v>
      </c>
      <c r="AI957" s="74">
        <v>0.97</v>
      </c>
      <c r="AJ957" s="74">
        <v>0</v>
      </c>
      <c r="AK957" s="74">
        <v>5.3</v>
      </c>
      <c r="AL957" s="74">
        <v>1.2</v>
      </c>
      <c r="AM957" s="74">
        <v>150</v>
      </c>
      <c r="AN957" s="74">
        <v>290</v>
      </c>
      <c r="AO957" s="74">
        <v>12</v>
      </c>
      <c r="AP957" s="74">
        <v>210</v>
      </c>
      <c r="AQ957" s="74">
        <v>19</v>
      </c>
      <c r="AR957" s="74">
        <v>1.5</v>
      </c>
      <c r="AS957" s="74">
        <v>4.5999999999999996</v>
      </c>
      <c r="AT957" s="72"/>
      <c r="AU957" s="72"/>
      <c r="AV957" s="72"/>
    </row>
    <row r="958" spans="1:48" ht="15.6">
      <c r="A958" s="71">
        <v>224</v>
      </c>
      <c r="B958" s="72" t="s">
        <v>1407</v>
      </c>
      <c r="C958" s="72" t="s">
        <v>275</v>
      </c>
      <c r="D958" s="72" t="s">
        <v>443</v>
      </c>
      <c r="E958" s="72" t="s">
        <v>444</v>
      </c>
      <c r="F958" s="74">
        <v>147</v>
      </c>
      <c r="G958" s="74">
        <v>614</v>
      </c>
      <c r="H958" s="74">
        <v>7.6</v>
      </c>
      <c r="I958" s="74">
        <v>3.2</v>
      </c>
      <c r="J958" s="74">
        <v>3.6</v>
      </c>
      <c r="K958" s="74">
        <v>0.3</v>
      </c>
      <c r="L958" s="74">
        <v>0.1</v>
      </c>
      <c r="M958" s="74">
        <v>0.4</v>
      </c>
      <c r="N958" s="74">
        <v>0</v>
      </c>
      <c r="O958" s="74">
        <v>0</v>
      </c>
      <c r="P958" s="74">
        <v>0</v>
      </c>
      <c r="Q958" s="74">
        <v>0</v>
      </c>
      <c r="R958" s="74">
        <v>0</v>
      </c>
      <c r="S958" s="74">
        <v>19.600000000000001</v>
      </c>
      <c r="T958" s="74">
        <v>0.1</v>
      </c>
      <c r="U958" s="74">
        <v>0</v>
      </c>
      <c r="V958" s="74">
        <v>71</v>
      </c>
      <c r="W958" s="74">
        <v>0</v>
      </c>
      <c r="X958" s="74">
        <v>91</v>
      </c>
      <c r="Y958" s="74">
        <v>0</v>
      </c>
      <c r="Z958" s="74">
        <v>0</v>
      </c>
      <c r="AA958" s="74">
        <v>0</v>
      </c>
      <c r="AB958" s="74">
        <v>0.17</v>
      </c>
      <c r="AC958" s="74">
        <v>0.32</v>
      </c>
      <c r="AD958" s="74">
        <v>0.24</v>
      </c>
      <c r="AE958" s="74">
        <v>6.5</v>
      </c>
      <c r="AF958" s="74">
        <v>11</v>
      </c>
      <c r="AG958" s="74">
        <v>4.2</v>
      </c>
      <c r="AH958" s="74">
        <v>0.35</v>
      </c>
      <c r="AI958" s="74">
        <v>1.2</v>
      </c>
      <c r="AJ958" s="74">
        <v>0</v>
      </c>
      <c r="AK958" s="74">
        <v>5.8</v>
      </c>
      <c r="AL958" s="74">
        <v>1.8</v>
      </c>
      <c r="AM958" s="74">
        <v>28</v>
      </c>
      <c r="AN958" s="74">
        <v>410</v>
      </c>
      <c r="AO958" s="74">
        <v>11</v>
      </c>
      <c r="AP958" s="74">
        <v>230</v>
      </c>
      <c r="AQ958" s="74">
        <v>21</v>
      </c>
      <c r="AR958" s="74">
        <v>1.1000000000000001</v>
      </c>
      <c r="AS958" s="74">
        <v>3.3</v>
      </c>
      <c r="AT958" s="72"/>
      <c r="AU958" s="72"/>
      <c r="AV958" s="72"/>
    </row>
    <row r="959" spans="1:48" ht="15.6">
      <c r="A959" s="71">
        <v>70203037</v>
      </c>
      <c r="B959" s="72" t="s">
        <v>1408</v>
      </c>
      <c r="C959" s="72" t="s">
        <v>232</v>
      </c>
      <c r="D959" s="72" t="s">
        <v>233</v>
      </c>
      <c r="E959" s="72" t="s">
        <v>234</v>
      </c>
      <c r="F959" s="74">
        <v>208</v>
      </c>
      <c r="G959" s="74">
        <v>867</v>
      </c>
      <c r="H959" s="74">
        <v>12.6</v>
      </c>
      <c r="I959" s="74">
        <v>1.6</v>
      </c>
      <c r="J959" s="74">
        <v>1.6</v>
      </c>
      <c r="K959" s="74">
        <v>1.6</v>
      </c>
      <c r="L959" s="74">
        <v>1.3</v>
      </c>
      <c r="M959" s="74">
        <v>1.6</v>
      </c>
      <c r="N959" s="74">
        <v>0.6</v>
      </c>
      <c r="O959" s="74">
        <v>0.4</v>
      </c>
      <c r="P959" s="74">
        <v>0.1</v>
      </c>
      <c r="Q959" s="74">
        <v>0.1</v>
      </c>
      <c r="R959" s="74">
        <v>0.2</v>
      </c>
      <c r="S959" s="74">
        <v>22.9</v>
      </c>
      <c r="T959" s="74">
        <v>1</v>
      </c>
      <c r="U959" s="74">
        <v>0</v>
      </c>
      <c r="V959" s="74">
        <v>60.6</v>
      </c>
      <c r="W959" s="74">
        <v>0</v>
      </c>
      <c r="X959" s="74">
        <v>106</v>
      </c>
      <c r="Y959" s="74">
        <v>15</v>
      </c>
      <c r="Z959" s="74">
        <v>37</v>
      </c>
      <c r="AA959" s="74">
        <v>0</v>
      </c>
      <c r="AB959" s="74">
        <v>1.17</v>
      </c>
      <c r="AC959" s="74">
        <v>0.17</v>
      </c>
      <c r="AD959" s="74">
        <v>0.21</v>
      </c>
      <c r="AE959" s="74">
        <v>4.2</v>
      </c>
      <c r="AF959" s="74">
        <v>12.9</v>
      </c>
      <c r="AG959" s="74">
        <v>4.9000000000000004</v>
      </c>
      <c r="AH959" s="74">
        <v>0.21</v>
      </c>
      <c r="AI959" s="74">
        <v>0.84</v>
      </c>
      <c r="AJ959" s="74">
        <v>1.6</v>
      </c>
      <c r="AK959" s="74">
        <v>6.3</v>
      </c>
      <c r="AL959" s="74">
        <v>3.05</v>
      </c>
      <c r="AM959" s="74">
        <v>370</v>
      </c>
      <c r="AN959" s="74">
        <v>290</v>
      </c>
      <c r="AO959" s="74">
        <v>14</v>
      </c>
      <c r="AP959" s="74">
        <v>210</v>
      </c>
      <c r="AQ959" s="74">
        <v>20</v>
      </c>
      <c r="AR959" s="74">
        <v>1.4</v>
      </c>
      <c r="AS959" s="74">
        <v>3.6</v>
      </c>
      <c r="AT959" s="72"/>
      <c r="AU959" s="72"/>
      <c r="AV959" s="72"/>
    </row>
    <row r="960" spans="1:48" ht="15.6">
      <c r="A960" s="71">
        <v>228</v>
      </c>
      <c r="B960" s="72" t="s">
        <v>1409</v>
      </c>
      <c r="C960" s="72" t="s">
        <v>232</v>
      </c>
      <c r="D960" s="72" t="s">
        <v>233</v>
      </c>
      <c r="E960" s="72" t="s">
        <v>234</v>
      </c>
      <c r="F960" s="74">
        <v>208</v>
      </c>
      <c r="G960" s="74">
        <v>867</v>
      </c>
      <c r="H960" s="74">
        <v>12.6</v>
      </c>
      <c r="I960" s="74">
        <v>4.8</v>
      </c>
      <c r="J960" s="74">
        <v>6.3</v>
      </c>
      <c r="K960" s="74">
        <v>0.9</v>
      </c>
      <c r="L960" s="74">
        <v>0.63400000000000001</v>
      </c>
      <c r="M960" s="74">
        <v>0.5</v>
      </c>
      <c r="N960" s="74">
        <v>0.6</v>
      </c>
      <c r="O960" s="74">
        <v>0.4</v>
      </c>
      <c r="P960" s="74">
        <v>0.1</v>
      </c>
      <c r="Q960" s="74">
        <v>0.1</v>
      </c>
      <c r="R960" s="74">
        <v>0.2</v>
      </c>
      <c r="S960" s="74">
        <v>22.9</v>
      </c>
      <c r="T960" s="74">
        <v>0.9</v>
      </c>
      <c r="U960" s="74">
        <v>0</v>
      </c>
      <c r="V960" s="74">
        <v>60.6</v>
      </c>
      <c r="W960" s="74">
        <v>0</v>
      </c>
      <c r="X960" s="74">
        <v>106</v>
      </c>
      <c r="Y960" s="74">
        <v>15</v>
      </c>
      <c r="Z960" s="74">
        <v>37</v>
      </c>
      <c r="AA960" s="74">
        <v>0</v>
      </c>
      <c r="AB960" s="74">
        <v>0.62</v>
      </c>
      <c r="AC960" s="74">
        <v>0.17</v>
      </c>
      <c r="AD960" s="74">
        <v>0.21</v>
      </c>
      <c r="AE960" s="74">
        <v>4.2</v>
      </c>
      <c r="AF960" s="74">
        <v>12.9</v>
      </c>
      <c r="AG960" s="74">
        <v>4.9000000000000004</v>
      </c>
      <c r="AH960" s="74">
        <v>0.21</v>
      </c>
      <c r="AI960" s="74">
        <v>0.84</v>
      </c>
      <c r="AJ960" s="74">
        <v>1.6</v>
      </c>
      <c r="AK960" s="74">
        <v>6.3</v>
      </c>
      <c r="AL960" s="74">
        <v>3.05</v>
      </c>
      <c r="AM960" s="74">
        <v>370</v>
      </c>
      <c r="AN960" s="74">
        <v>290</v>
      </c>
      <c r="AO960" s="74">
        <v>14</v>
      </c>
      <c r="AP960" s="74">
        <v>210</v>
      </c>
      <c r="AQ960" s="74">
        <v>20</v>
      </c>
      <c r="AR960" s="74">
        <v>1.4</v>
      </c>
      <c r="AS960" s="74">
        <v>3.6</v>
      </c>
      <c r="AT960" s="72"/>
      <c r="AU960" s="72"/>
      <c r="AV960" s="72"/>
    </row>
    <row r="961" spans="1:48" ht="15.6">
      <c r="A961" s="71">
        <v>229</v>
      </c>
      <c r="B961" s="72" t="s">
        <v>1410</v>
      </c>
      <c r="C961" s="72" t="s">
        <v>232</v>
      </c>
      <c r="D961" s="72" t="s">
        <v>233</v>
      </c>
      <c r="E961" s="72" t="s">
        <v>234</v>
      </c>
      <c r="F961" s="74">
        <v>208</v>
      </c>
      <c r="G961" s="74">
        <v>867</v>
      </c>
      <c r="H961" s="74">
        <v>12.6</v>
      </c>
      <c r="I961" s="74">
        <v>4.7</v>
      </c>
      <c r="J961" s="74">
        <v>5.6</v>
      </c>
      <c r="K961" s="74">
        <v>1.6</v>
      </c>
      <c r="L961" s="74">
        <v>1.3</v>
      </c>
      <c r="M961" s="74">
        <v>0.5</v>
      </c>
      <c r="N961" s="74">
        <v>0.6</v>
      </c>
      <c r="O961" s="74">
        <v>0.4</v>
      </c>
      <c r="P961" s="74">
        <v>0.1</v>
      </c>
      <c r="Q961" s="74">
        <v>0.1</v>
      </c>
      <c r="R961" s="74">
        <v>0.2</v>
      </c>
      <c r="S961" s="74">
        <v>22.9</v>
      </c>
      <c r="T961" s="74">
        <v>0.9</v>
      </c>
      <c r="U961" s="74">
        <v>0</v>
      </c>
      <c r="V961" s="74">
        <v>60.6</v>
      </c>
      <c r="W961" s="74">
        <v>0</v>
      </c>
      <c r="X961" s="74">
        <v>106</v>
      </c>
      <c r="Y961" s="74">
        <v>15</v>
      </c>
      <c r="Z961" s="74">
        <v>37</v>
      </c>
      <c r="AA961" s="74">
        <v>0</v>
      </c>
      <c r="AB961" s="74">
        <v>1.17</v>
      </c>
      <c r="AC961" s="74">
        <v>0.17</v>
      </c>
      <c r="AD961" s="74">
        <v>0.21</v>
      </c>
      <c r="AE961" s="74">
        <v>4.2</v>
      </c>
      <c r="AF961" s="74">
        <v>12.9</v>
      </c>
      <c r="AG961" s="74">
        <v>4.9000000000000004</v>
      </c>
      <c r="AH961" s="74">
        <v>0.21</v>
      </c>
      <c r="AI961" s="74">
        <v>0.84</v>
      </c>
      <c r="AJ961" s="74">
        <v>1.6</v>
      </c>
      <c r="AK961" s="74">
        <v>6.3</v>
      </c>
      <c r="AL961" s="74">
        <v>3.05</v>
      </c>
      <c r="AM961" s="74">
        <v>370</v>
      </c>
      <c r="AN961" s="74">
        <v>290</v>
      </c>
      <c r="AO961" s="74">
        <v>14</v>
      </c>
      <c r="AP961" s="74">
        <v>210</v>
      </c>
      <c r="AQ961" s="74">
        <v>20</v>
      </c>
      <c r="AR961" s="74">
        <v>1.4</v>
      </c>
      <c r="AS961" s="74">
        <v>3.6</v>
      </c>
      <c r="AT961" s="72"/>
      <c r="AU961" s="72"/>
      <c r="AV961" s="72"/>
    </row>
    <row r="962" spans="1:48" ht="15.6">
      <c r="A962" s="71">
        <v>227</v>
      </c>
      <c r="B962" s="72" t="s">
        <v>1411</v>
      </c>
      <c r="C962" s="72" t="s">
        <v>232</v>
      </c>
      <c r="D962" s="72" t="s">
        <v>233</v>
      </c>
      <c r="E962" s="72" t="s">
        <v>234</v>
      </c>
      <c r="F962" s="74">
        <v>208</v>
      </c>
      <c r="G962" s="74">
        <v>867</v>
      </c>
      <c r="H962" s="74">
        <v>12.6</v>
      </c>
      <c r="I962" s="74">
        <v>4.7</v>
      </c>
      <c r="J962" s="74">
        <v>5</v>
      </c>
      <c r="K962" s="74">
        <v>2.2000000000000002</v>
      </c>
      <c r="L962" s="74">
        <v>1.97</v>
      </c>
      <c r="M962" s="74">
        <v>0.5</v>
      </c>
      <c r="N962" s="74">
        <v>0.6</v>
      </c>
      <c r="O962" s="74">
        <v>0.4</v>
      </c>
      <c r="P962" s="74">
        <v>0.1</v>
      </c>
      <c r="Q962" s="74">
        <v>0.1</v>
      </c>
      <c r="R962" s="74">
        <v>0.2</v>
      </c>
      <c r="S962" s="74">
        <v>22.9</v>
      </c>
      <c r="T962" s="74">
        <v>0.9</v>
      </c>
      <c r="U962" s="74">
        <v>0</v>
      </c>
      <c r="V962" s="74">
        <v>60.6</v>
      </c>
      <c r="W962" s="74">
        <v>0</v>
      </c>
      <c r="X962" s="74">
        <v>106</v>
      </c>
      <c r="Y962" s="74">
        <v>15</v>
      </c>
      <c r="Z962" s="74">
        <v>37</v>
      </c>
      <c r="AA962" s="74">
        <v>0</v>
      </c>
      <c r="AB962" s="74">
        <v>1.71</v>
      </c>
      <c r="AC962" s="74">
        <v>0.17</v>
      </c>
      <c r="AD962" s="74">
        <v>0.21</v>
      </c>
      <c r="AE962" s="74">
        <v>4.2</v>
      </c>
      <c r="AF962" s="74">
        <v>12.9</v>
      </c>
      <c r="AG962" s="74">
        <v>4.9000000000000004</v>
      </c>
      <c r="AH962" s="74">
        <v>0.21</v>
      </c>
      <c r="AI962" s="74">
        <v>0.84</v>
      </c>
      <c r="AJ962" s="74">
        <v>1.6</v>
      </c>
      <c r="AK962" s="74">
        <v>6.3</v>
      </c>
      <c r="AL962" s="74">
        <v>3.05</v>
      </c>
      <c r="AM962" s="74">
        <v>370</v>
      </c>
      <c r="AN962" s="74">
        <v>290</v>
      </c>
      <c r="AO962" s="74">
        <v>14</v>
      </c>
      <c r="AP962" s="74">
        <v>210</v>
      </c>
      <c r="AQ962" s="74">
        <v>20</v>
      </c>
      <c r="AR962" s="74">
        <v>1.4</v>
      </c>
      <c r="AS962" s="74">
        <v>3.6</v>
      </c>
      <c r="AT962" s="72"/>
      <c r="AU962" s="72"/>
      <c r="AV962" s="72"/>
    </row>
    <row r="963" spans="1:48" ht="15.6">
      <c r="A963" s="71">
        <v>226</v>
      </c>
      <c r="B963" s="72" t="s">
        <v>1412</v>
      </c>
      <c r="C963" s="72" t="s">
        <v>275</v>
      </c>
      <c r="D963" s="72" t="s">
        <v>443</v>
      </c>
      <c r="E963" s="72" t="s">
        <v>444</v>
      </c>
      <c r="F963" s="74">
        <v>179</v>
      </c>
      <c r="G963" s="74">
        <v>749</v>
      </c>
      <c r="H963" s="74">
        <v>8.3000000000000007</v>
      </c>
      <c r="I963" s="74">
        <v>3.5</v>
      </c>
      <c r="J963" s="74">
        <v>3.9</v>
      </c>
      <c r="K963" s="74">
        <v>0.3</v>
      </c>
      <c r="L963" s="74">
        <v>0.1</v>
      </c>
      <c r="M963" s="74">
        <v>0.4</v>
      </c>
      <c r="N963" s="74">
        <v>0</v>
      </c>
      <c r="O963" s="74">
        <v>0</v>
      </c>
      <c r="P963" s="74">
        <v>0</v>
      </c>
      <c r="Q963" s="74">
        <v>0</v>
      </c>
      <c r="R963" s="74">
        <v>0</v>
      </c>
      <c r="S963" s="74">
        <v>26</v>
      </c>
      <c r="T963" s="74">
        <v>0.5</v>
      </c>
      <c r="U963" s="74">
        <v>0</v>
      </c>
      <c r="V963" s="74">
        <v>63.6</v>
      </c>
      <c r="W963" s="74">
        <v>0</v>
      </c>
      <c r="X963" s="74">
        <v>121</v>
      </c>
      <c r="Y963" s="74">
        <v>0</v>
      </c>
      <c r="Z963" s="74">
        <v>0</v>
      </c>
      <c r="AA963" s="74">
        <v>0</v>
      </c>
      <c r="AB963" s="74">
        <v>0.18</v>
      </c>
      <c r="AC963" s="74">
        <v>0.21</v>
      </c>
      <c r="AD963" s="74">
        <v>0.28000000000000003</v>
      </c>
      <c r="AE963" s="74">
        <v>7.5</v>
      </c>
      <c r="AF963" s="74">
        <v>13</v>
      </c>
      <c r="AG963" s="74">
        <v>5.5</v>
      </c>
      <c r="AH963" s="74">
        <v>0.23</v>
      </c>
      <c r="AI963" s="74">
        <v>0.99</v>
      </c>
      <c r="AJ963" s="74">
        <v>0</v>
      </c>
      <c r="AK963" s="74">
        <v>5.5</v>
      </c>
      <c r="AL963" s="74">
        <v>1.1000000000000001</v>
      </c>
      <c r="AM963" s="74">
        <v>200</v>
      </c>
      <c r="AN963" s="74">
        <v>360</v>
      </c>
      <c r="AO963" s="74">
        <v>14</v>
      </c>
      <c r="AP963" s="74">
        <v>270</v>
      </c>
      <c r="AQ963" s="74">
        <v>21</v>
      </c>
      <c r="AR963" s="74">
        <v>1.6</v>
      </c>
      <c r="AS963" s="74">
        <v>4.8</v>
      </c>
      <c r="AT963" s="72"/>
      <c r="AU963" s="72"/>
      <c r="AV963" s="72"/>
    </row>
    <row r="964" spans="1:48" ht="15.6">
      <c r="A964" s="71">
        <v>856</v>
      </c>
      <c r="B964" s="72" t="s">
        <v>1413</v>
      </c>
      <c r="C964" s="72" t="s">
        <v>218</v>
      </c>
      <c r="D964" s="72" t="s">
        <v>219</v>
      </c>
      <c r="E964" s="72" t="s">
        <v>220</v>
      </c>
      <c r="F964" s="74">
        <v>117</v>
      </c>
      <c r="G964" s="74">
        <v>493</v>
      </c>
      <c r="H964" s="74">
        <v>4</v>
      </c>
      <c r="I964" s="74">
        <v>1</v>
      </c>
      <c r="J964" s="74">
        <v>1.7</v>
      </c>
      <c r="K964" s="74">
        <v>0.8</v>
      </c>
      <c r="L964" s="74">
        <v>0</v>
      </c>
      <c r="M964" s="74">
        <v>0</v>
      </c>
      <c r="N964" s="74">
        <v>0</v>
      </c>
      <c r="O964" s="74">
        <v>0</v>
      </c>
      <c r="P964" s="74">
        <v>0</v>
      </c>
      <c r="Q964" s="74">
        <v>0</v>
      </c>
      <c r="R964" s="74">
        <v>0</v>
      </c>
      <c r="S964" s="74">
        <v>20.3</v>
      </c>
      <c r="T964" s="74">
        <v>0.2</v>
      </c>
      <c r="U964" s="74">
        <v>0</v>
      </c>
      <c r="V964" s="74">
        <v>74.400000000000006</v>
      </c>
      <c r="W964" s="74">
        <v>0</v>
      </c>
      <c r="X964" s="74">
        <v>38</v>
      </c>
      <c r="Y964" s="74">
        <v>17</v>
      </c>
      <c r="Z964" s="74">
        <v>0</v>
      </c>
      <c r="AA964" s="74">
        <v>1.1000000000000001</v>
      </c>
      <c r="AB964" s="74">
        <v>1.2</v>
      </c>
      <c r="AC964" s="74">
        <v>0.05</v>
      </c>
      <c r="AD964" s="74">
        <v>0.06</v>
      </c>
      <c r="AE964" s="74">
        <v>3.6</v>
      </c>
      <c r="AF964" s="74">
        <v>7.4</v>
      </c>
      <c r="AG964" s="74">
        <v>3.8</v>
      </c>
      <c r="AH964" s="74">
        <v>0.19</v>
      </c>
      <c r="AI964" s="74">
        <v>2.2000000000000002</v>
      </c>
      <c r="AJ964" s="74">
        <v>0</v>
      </c>
      <c r="AK964" s="74">
        <v>30</v>
      </c>
      <c r="AL964" s="74">
        <v>1.3</v>
      </c>
      <c r="AM964" s="74">
        <v>77</v>
      </c>
      <c r="AN964" s="74">
        <v>250</v>
      </c>
      <c r="AO964" s="74">
        <v>16</v>
      </c>
      <c r="AP964" s="74">
        <v>180</v>
      </c>
      <c r="AQ964" s="74">
        <v>26</v>
      </c>
      <c r="AR964" s="74">
        <v>0.4</v>
      </c>
      <c r="AS964" s="74">
        <v>0.6</v>
      </c>
      <c r="AT964" s="72"/>
      <c r="AU964" s="72"/>
      <c r="AV964" s="72"/>
    </row>
    <row r="965" spans="1:48" ht="15.6">
      <c r="A965" s="71">
        <v>858</v>
      </c>
      <c r="B965" s="72" t="s">
        <v>1414</v>
      </c>
      <c r="C965" s="72" t="s">
        <v>218</v>
      </c>
      <c r="D965" s="72" t="s">
        <v>219</v>
      </c>
      <c r="E965" s="72" t="s">
        <v>220</v>
      </c>
      <c r="F965" s="74">
        <v>159</v>
      </c>
      <c r="G965" s="74">
        <v>669</v>
      </c>
      <c r="H965" s="74">
        <v>6.3</v>
      </c>
      <c r="I965" s="74">
        <v>1</v>
      </c>
      <c r="J965" s="74">
        <v>1.8</v>
      </c>
      <c r="K965" s="74">
        <v>3</v>
      </c>
      <c r="L965" s="74">
        <v>2.4</v>
      </c>
      <c r="M965" s="74">
        <v>0</v>
      </c>
      <c r="N965" s="74">
        <v>2.9</v>
      </c>
      <c r="O965" s="74">
        <v>0.1</v>
      </c>
      <c r="P965" s="74">
        <v>0</v>
      </c>
      <c r="Q965" s="74">
        <v>2.8</v>
      </c>
      <c r="R965" s="74">
        <v>0.1</v>
      </c>
      <c r="S965" s="74">
        <v>22.7</v>
      </c>
      <c r="T965" s="74">
        <v>0.8</v>
      </c>
      <c r="U965" s="74">
        <v>0</v>
      </c>
      <c r="V965" s="74">
        <v>64.2</v>
      </c>
      <c r="W965" s="74">
        <v>0</v>
      </c>
      <c r="X965" s="74">
        <v>39</v>
      </c>
      <c r="Y965" s="74">
        <v>16</v>
      </c>
      <c r="Z965" s="74">
        <v>0</v>
      </c>
      <c r="AA965" s="74">
        <v>0.9</v>
      </c>
      <c r="AB965" s="74">
        <v>5</v>
      </c>
      <c r="AC965" s="74">
        <v>0.04</v>
      </c>
      <c r="AD965" s="74">
        <v>0.05</v>
      </c>
      <c r="AE965" s="74">
        <v>3.3</v>
      </c>
      <c r="AF965" s="74">
        <v>7.5</v>
      </c>
      <c r="AG965" s="74">
        <v>4.2</v>
      </c>
      <c r="AH965" s="74">
        <v>0.16</v>
      </c>
      <c r="AI965" s="74">
        <v>2</v>
      </c>
      <c r="AJ965" s="74">
        <v>0</v>
      </c>
      <c r="AK965" s="74">
        <v>25</v>
      </c>
      <c r="AL965" s="74">
        <v>2.9</v>
      </c>
      <c r="AM965" s="74">
        <v>320</v>
      </c>
      <c r="AN965" s="74">
        <v>260</v>
      </c>
      <c r="AO965" s="74">
        <v>17</v>
      </c>
      <c r="AP965" s="74">
        <v>170</v>
      </c>
      <c r="AQ965" s="74">
        <v>25</v>
      </c>
      <c r="AR965" s="74">
        <v>0.3</v>
      </c>
      <c r="AS965" s="74">
        <v>0.7</v>
      </c>
      <c r="AT965" s="72"/>
      <c r="AU965" s="72">
        <v>25</v>
      </c>
      <c r="AV965" s="72"/>
    </row>
    <row r="966" spans="1:48" ht="15.6">
      <c r="A966" s="71">
        <v>857</v>
      </c>
      <c r="B966" s="72" t="s">
        <v>1415</v>
      </c>
      <c r="C966" s="72" t="s">
        <v>218</v>
      </c>
      <c r="D966" s="72" t="s">
        <v>219</v>
      </c>
      <c r="E966" s="72" t="s">
        <v>220</v>
      </c>
      <c r="F966" s="74">
        <v>123</v>
      </c>
      <c r="G966" s="74">
        <v>517</v>
      </c>
      <c r="H966" s="74">
        <v>4.7</v>
      </c>
      <c r="I966" s="74">
        <v>1.2</v>
      </c>
      <c r="J966" s="74">
        <v>1.4</v>
      </c>
      <c r="K966" s="74">
        <v>1.4</v>
      </c>
      <c r="L966" s="74">
        <v>0.1</v>
      </c>
      <c r="M966" s="74">
        <v>0</v>
      </c>
      <c r="N966" s="74">
        <v>0</v>
      </c>
      <c r="O966" s="74">
        <v>0</v>
      </c>
      <c r="P966" s="74">
        <v>0</v>
      </c>
      <c r="Q966" s="74">
        <v>0</v>
      </c>
      <c r="R966" s="74">
        <v>0</v>
      </c>
      <c r="S966" s="74">
        <v>20.2</v>
      </c>
      <c r="T966" s="74">
        <v>2</v>
      </c>
      <c r="U966" s="74">
        <v>0</v>
      </c>
      <c r="V966" s="74">
        <v>71.7</v>
      </c>
      <c r="W966" s="74">
        <v>0</v>
      </c>
      <c r="X966" s="74">
        <v>38</v>
      </c>
      <c r="Y966" s="74">
        <v>13</v>
      </c>
      <c r="Z966" s="74">
        <v>0</v>
      </c>
      <c r="AA966" s="74">
        <v>1.1000000000000001</v>
      </c>
      <c r="AB966" s="74">
        <v>6.9</v>
      </c>
      <c r="AC966" s="74">
        <v>0.05</v>
      </c>
      <c r="AD966" s="74">
        <v>0.08</v>
      </c>
      <c r="AE966" s="74">
        <v>3.6</v>
      </c>
      <c r="AF966" s="74">
        <v>7.4</v>
      </c>
      <c r="AG966" s="74">
        <v>3.8</v>
      </c>
      <c r="AH966" s="74">
        <v>7.0000000000000007E-2</v>
      </c>
      <c r="AI966" s="74">
        <v>2.2000000000000002</v>
      </c>
      <c r="AJ966" s="74">
        <v>0</v>
      </c>
      <c r="AK966" s="74">
        <v>26</v>
      </c>
      <c r="AL966" s="74">
        <v>2.9</v>
      </c>
      <c r="AM966" s="74">
        <v>820</v>
      </c>
      <c r="AN966" s="74">
        <v>350</v>
      </c>
      <c r="AO966" s="74">
        <v>11</v>
      </c>
      <c r="AP966" s="74">
        <v>230</v>
      </c>
      <c r="AQ966" s="74">
        <v>31</v>
      </c>
      <c r="AR966" s="74">
        <v>0.6</v>
      </c>
      <c r="AS966" s="74">
        <v>1</v>
      </c>
      <c r="AT966" s="72"/>
      <c r="AU966" s="72">
        <v>25</v>
      </c>
      <c r="AV966" s="72"/>
    </row>
    <row r="967" spans="1:48" ht="15.6">
      <c r="A967" s="71">
        <v>859</v>
      </c>
      <c r="B967" s="72" t="s">
        <v>1416</v>
      </c>
      <c r="C967" s="72" t="s">
        <v>218</v>
      </c>
      <c r="D967" s="72" t="s">
        <v>219</v>
      </c>
      <c r="E967" s="72" t="s">
        <v>220</v>
      </c>
      <c r="F967" s="74">
        <v>88</v>
      </c>
      <c r="G967" s="74">
        <v>371</v>
      </c>
      <c r="H967" s="74">
        <v>2.8</v>
      </c>
      <c r="I967" s="74">
        <v>0.5</v>
      </c>
      <c r="J967" s="74">
        <v>1.6</v>
      </c>
      <c r="K967" s="74">
        <v>0.2</v>
      </c>
      <c r="L967" s="74">
        <v>0</v>
      </c>
      <c r="M967" s="74">
        <v>0</v>
      </c>
      <c r="N967" s="74">
        <v>0</v>
      </c>
      <c r="O967" s="74">
        <v>0</v>
      </c>
      <c r="P967" s="74">
        <v>0</v>
      </c>
      <c r="Q967" s="74">
        <v>0</v>
      </c>
      <c r="R967" s="74">
        <v>0</v>
      </c>
      <c r="S967" s="74">
        <v>15.7</v>
      </c>
      <c r="T967" s="74">
        <v>0.4</v>
      </c>
      <c r="U967" s="74">
        <v>0</v>
      </c>
      <c r="V967" s="74">
        <v>79.7</v>
      </c>
      <c r="W967" s="74">
        <v>0</v>
      </c>
      <c r="X967" s="74">
        <v>24</v>
      </c>
      <c r="Y967" s="74">
        <v>23</v>
      </c>
      <c r="Z967" s="74">
        <v>0</v>
      </c>
      <c r="AA967" s="74">
        <v>2.1</v>
      </c>
      <c r="AB967" s="74">
        <v>1.1000000000000001</v>
      </c>
      <c r="AC967" s="74">
        <v>0.01</v>
      </c>
      <c r="AD967" s="74">
        <v>0.04</v>
      </c>
      <c r="AE967" s="74">
        <v>1.8</v>
      </c>
      <c r="AF967" s="74">
        <v>4.7</v>
      </c>
      <c r="AG967" s="74">
        <v>2.9</v>
      </c>
      <c r="AH967" s="74">
        <v>0.16</v>
      </c>
      <c r="AI967" s="74">
        <v>1.7</v>
      </c>
      <c r="AJ967" s="74">
        <v>0</v>
      </c>
      <c r="AK967" s="74">
        <v>8.3000000000000007</v>
      </c>
      <c r="AL967" s="74">
        <v>1.2</v>
      </c>
      <c r="AM967" s="74">
        <v>140</v>
      </c>
      <c r="AN967" s="74">
        <v>330</v>
      </c>
      <c r="AO967" s="74">
        <v>14</v>
      </c>
      <c r="AP967" s="74">
        <v>180</v>
      </c>
      <c r="AQ967" s="74">
        <v>29</v>
      </c>
      <c r="AR967" s="74">
        <v>0.1</v>
      </c>
      <c r="AS967" s="74">
        <v>0.5</v>
      </c>
      <c r="AT967" s="72"/>
      <c r="AU967" s="72"/>
      <c r="AV967" s="72"/>
    </row>
    <row r="968" spans="1:48" ht="15.6">
      <c r="A968" s="71">
        <v>861</v>
      </c>
      <c r="B968" s="72" t="s">
        <v>1417</v>
      </c>
      <c r="C968" s="72" t="s">
        <v>218</v>
      </c>
      <c r="D968" s="72" t="s">
        <v>219</v>
      </c>
      <c r="E968" s="72" t="s">
        <v>220</v>
      </c>
      <c r="F968" s="74">
        <v>259</v>
      </c>
      <c r="G968" s="74">
        <v>1080</v>
      </c>
      <c r="H968" s="74">
        <v>16.600000000000001</v>
      </c>
      <c r="I968" s="74">
        <v>1.8</v>
      </c>
      <c r="J968" s="74">
        <v>4.9000000000000004</v>
      </c>
      <c r="K968" s="74">
        <v>8.6</v>
      </c>
      <c r="L968" s="74">
        <v>8.1</v>
      </c>
      <c r="M968" s="74">
        <v>0</v>
      </c>
      <c r="N968" s="74">
        <v>3.2</v>
      </c>
      <c r="O968" s="74">
        <v>0.1</v>
      </c>
      <c r="P968" s="74">
        <v>0</v>
      </c>
      <c r="Q968" s="74">
        <v>3.1</v>
      </c>
      <c r="R968" s="74">
        <v>0.1</v>
      </c>
      <c r="S968" s="74">
        <v>24.2</v>
      </c>
      <c r="T968" s="74">
        <v>1.1000000000000001</v>
      </c>
      <c r="U968" s="74">
        <v>0</v>
      </c>
      <c r="V968" s="74">
        <v>52.8</v>
      </c>
      <c r="W968" s="74">
        <v>0</v>
      </c>
      <c r="X968" s="74">
        <v>36</v>
      </c>
      <c r="Y968" s="74">
        <v>27</v>
      </c>
      <c r="Z968" s="74">
        <v>0</v>
      </c>
      <c r="AA968" s="74">
        <v>2.6</v>
      </c>
      <c r="AB968" s="74">
        <v>7.1</v>
      </c>
      <c r="AC968" s="74">
        <v>0.01</v>
      </c>
      <c r="AD968" s="74">
        <v>0.05</v>
      </c>
      <c r="AE968" s="74">
        <v>2.2999999999999998</v>
      </c>
      <c r="AF968" s="74">
        <v>6.8</v>
      </c>
      <c r="AG968" s="74">
        <v>4.5</v>
      </c>
      <c r="AH968" s="74">
        <v>0.16</v>
      </c>
      <c r="AI968" s="74">
        <v>2.2999999999999998</v>
      </c>
      <c r="AJ968" s="74">
        <v>0</v>
      </c>
      <c r="AK968" s="74">
        <v>11</v>
      </c>
      <c r="AL968" s="74">
        <v>2.6</v>
      </c>
      <c r="AM968" s="74">
        <v>440</v>
      </c>
      <c r="AN968" s="74">
        <v>430</v>
      </c>
      <c r="AO968" s="74">
        <v>22</v>
      </c>
      <c r="AP968" s="74">
        <v>250</v>
      </c>
      <c r="AQ968" s="74">
        <v>40</v>
      </c>
      <c r="AR968" s="74">
        <v>0.2</v>
      </c>
      <c r="AS968" s="74">
        <v>0.8</v>
      </c>
      <c r="AT968" s="72"/>
      <c r="AU968" s="72">
        <v>25</v>
      </c>
      <c r="AV968" s="72"/>
    </row>
    <row r="969" spans="1:48" ht="15.6">
      <c r="A969" s="71">
        <v>860</v>
      </c>
      <c r="B969" s="72" t="s">
        <v>1418</v>
      </c>
      <c r="C969" s="72" t="s">
        <v>218</v>
      </c>
      <c r="D969" s="72" t="s">
        <v>219</v>
      </c>
      <c r="E969" s="72" t="s">
        <v>220</v>
      </c>
      <c r="F969" s="74">
        <v>111</v>
      </c>
      <c r="G969" s="74">
        <v>467</v>
      </c>
      <c r="H969" s="74">
        <v>3.2</v>
      </c>
      <c r="I969" s="74">
        <v>0.6</v>
      </c>
      <c r="J969" s="74">
        <v>1.7</v>
      </c>
      <c r="K969" s="74">
        <v>0.4</v>
      </c>
      <c r="L969" s="74">
        <v>0.1</v>
      </c>
      <c r="M969" s="74">
        <v>0</v>
      </c>
      <c r="N969" s="74">
        <v>0</v>
      </c>
      <c r="O969" s="74">
        <v>0</v>
      </c>
      <c r="P969" s="74">
        <v>0</v>
      </c>
      <c r="Q969" s="74">
        <v>0</v>
      </c>
      <c r="R969" s="74">
        <v>0</v>
      </c>
      <c r="S969" s="74">
        <v>20.5</v>
      </c>
      <c r="T969" s="74">
        <v>1.2</v>
      </c>
      <c r="U969" s="74">
        <v>0</v>
      </c>
      <c r="V969" s="74">
        <v>74.400000000000006</v>
      </c>
      <c r="W969" s="74">
        <v>0</v>
      </c>
      <c r="X969" s="74">
        <v>29</v>
      </c>
      <c r="Y969" s="74">
        <v>26</v>
      </c>
      <c r="Z969" s="74">
        <v>0</v>
      </c>
      <c r="AA969" s="74">
        <v>2.4</v>
      </c>
      <c r="AB969" s="74">
        <v>1.4</v>
      </c>
      <c r="AC969" s="74">
        <v>0.01</v>
      </c>
      <c r="AD969" s="74">
        <v>0.04</v>
      </c>
      <c r="AE969" s="74">
        <v>2.1</v>
      </c>
      <c r="AF969" s="74">
        <v>5.9</v>
      </c>
      <c r="AG969" s="74">
        <v>3.8</v>
      </c>
      <c r="AH969" s="74">
        <v>0.16</v>
      </c>
      <c r="AI969" s="74">
        <v>2</v>
      </c>
      <c r="AJ969" s="74">
        <v>0</v>
      </c>
      <c r="AK969" s="74">
        <v>8.5</v>
      </c>
      <c r="AL969" s="74">
        <v>2.2999999999999998</v>
      </c>
      <c r="AM969" s="74">
        <v>480</v>
      </c>
      <c r="AN969" s="74">
        <v>360</v>
      </c>
      <c r="AO969" s="74">
        <v>18</v>
      </c>
      <c r="AP969" s="74">
        <v>210</v>
      </c>
      <c r="AQ969" s="74">
        <v>33</v>
      </c>
      <c r="AR969" s="74">
        <v>0.1</v>
      </c>
      <c r="AS969" s="74">
        <v>0.6</v>
      </c>
      <c r="AT969" s="72"/>
      <c r="AU969" s="72">
        <v>25</v>
      </c>
      <c r="AV969" s="72"/>
    </row>
    <row r="970" spans="1:48" ht="15.6">
      <c r="A970" s="71">
        <v>1082</v>
      </c>
      <c r="B970" s="72" t="s">
        <v>1419</v>
      </c>
      <c r="C970" s="72" t="s">
        <v>232</v>
      </c>
      <c r="D970" s="72" t="s">
        <v>233</v>
      </c>
      <c r="E970" s="72" t="s">
        <v>234</v>
      </c>
      <c r="F970" s="74">
        <v>94</v>
      </c>
      <c r="G970" s="74">
        <v>396</v>
      </c>
      <c r="H970" s="74">
        <v>1.4</v>
      </c>
      <c r="I970" s="74">
        <v>0.4</v>
      </c>
      <c r="J970" s="74">
        <v>0.4</v>
      </c>
      <c r="K970" s="74">
        <v>0.4</v>
      </c>
      <c r="L970" s="74">
        <v>0.32200000000000001</v>
      </c>
      <c r="M970" s="74">
        <v>0</v>
      </c>
      <c r="N970" s="74">
        <v>14.9</v>
      </c>
      <c r="O970" s="74">
        <v>2.5</v>
      </c>
      <c r="P970" s="74">
        <v>0</v>
      </c>
      <c r="Q970" s="74">
        <v>12.3</v>
      </c>
      <c r="R970" s="74">
        <v>2.9</v>
      </c>
      <c r="S970" s="74">
        <v>4</v>
      </c>
      <c r="T970" s="74">
        <v>0.7</v>
      </c>
      <c r="U970" s="74">
        <v>0</v>
      </c>
      <c r="V970" s="74">
        <v>75.3</v>
      </c>
      <c r="W970" s="74">
        <v>0</v>
      </c>
      <c r="X970" s="74">
        <v>38</v>
      </c>
      <c r="Y970" s="74">
        <v>52</v>
      </c>
      <c r="Z970" s="74">
        <v>206</v>
      </c>
      <c r="AA970" s="74">
        <v>0.2</v>
      </c>
      <c r="AB970" s="74">
        <v>0.42</v>
      </c>
      <c r="AC970" s="74">
        <v>0.06</v>
      </c>
      <c r="AD970" s="74">
        <v>0.1</v>
      </c>
      <c r="AE970" s="74">
        <v>0.73</v>
      </c>
      <c r="AF970" s="74">
        <v>1.74</v>
      </c>
      <c r="AG970" s="74">
        <v>1.01</v>
      </c>
      <c r="AH970" s="74">
        <v>0.1</v>
      </c>
      <c r="AI970" s="74">
        <v>0.09</v>
      </c>
      <c r="AJ970" s="74">
        <v>13.5</v>
      </c>
      <c r="AK970" s="74">
        <v>72</v>
      </c>
      <c r="AL970" s="74">
        <v>1.57</v>
      </c>
      <c r="AM970" s="74">
        <v>270</v>
      </c>
      <c r="AN970" s="74">
        <v>230</v>
      </c>
      <c r="AO970" s="74">
        <v>41</v>
      </c>
      <c r="AP970" s="74">
        <v>67</v>
      </c>
      <c r="AQ970" s="74">
        <v>22</v>
      </c>
      <c r="AR970" s="74">
        <v>1</v>
      </c>
      <c r="AS970" s="74">
        <v>0.4</v>
      </c>
      <c r="AT970" s="72"/>
      <c r="AU970" s="72"/>
      <c r="AV970" s="72"/>
    </row>
    <row r="971" spans="1:48" ht="15.6">
      <c r="A971" s="71">
        <v>611</v>
      </c>
      <c r="B971" s="72" t="s">
        <v>1420</v>
      </c>
      <c r="C971" s="72" t="s">
        <v>211</v>
      </c>
      <c r="D971" s="72" t="s">
        <v>215</v>
      </c>
      <c r="E971" s="72" t="s">
        <v>216</v>
      </c>
      <c r="F971" s="74">
        <v>19</v>
      </c>
      <c r="G971" s="74">
        <v>81</v>
      </c>
      <c r="H971" s="74">
        <v>0.6</v>
      </c>
      <c r="I971" s="74">
        <v>0.2</v>
      </c>
      <c r="J971" s="74">
        <v>0</v>
      </c>
      <c r="K971" s="74">
        <v>0.2</v>
      </c>
      <c r="L971" s="74">
        <v>0.1</v>
      </c>
      <c r="M971" s="74">
        <v>0</v>
      </c>
      <c r="N971" s="74">
        <v>1.7</v>
      </c>
      <c r="O971" s="74">
        <v>1.6</v>
      </c>
      <c r="P971" s="74">
        <v>0</v>
      </c>
      <c r="Q971" s="74">
        <v>0.1</v>
      </c>
      <c r="R971" s="74">
        <v>0.7</v>
      </c>
      <c r="S971" s="74">
        <v>1.4</v>
      </c>
      <c r="T971" s="74">
        <v>0</v>
      </c>
      <c r="U971" s="74">
        <v>0</v>
      </c>
      <c r="V971" s="74">
        <v>95.1</v>
      </c>
      <c r="W971" s="74">
        <v>0</v>
      </c>
      <c r="X971" s="74">
        <v>0</v>
      </c>
      <c r="Y971" s="74">
        <v>6</v>
      </c>
      <c r="Z971" s="74">
        <v>35</v>
      </c>
      <c r="AA971" s="74">
        <v>0</v>
      </c>
      <c r="AB971" s="74">
        <v>7.0000000000000007E-2</v>
      </c>
      <c r="AC971" s="74">
        <v>0.02</v>
      </c>
      <c r="AD971" s="74">
        <v>0.01</v>
      </c>
      <c r="AE971" s="74">
        <v>0.6</v>
      </c>
      <c r="AF971" s="74">
        <v>0.7</v>
      </c>
      <c r="AG971" s="74">
        <v>0.1</v>
      </c>
      <c r="AH971" s="74">
        <v>0.05</v>
      </c>
      <c r="AI971" s="74">
        <v>0</v>
      </c>
      <c r="AJ971" s="74">
        <v>3</v>
      </c>
      <c r="AK971" s="74">
        <v>9</v>
      </c>
      <c r="AL971" s="74">
        <v>0.3</v>
      </c>
      <c r="AM971" s="74">
        <v>3</v>
      </c>
      <c r="AN971" s="74">
        <v>140</v>
      </c>
      <c r="AO971" s="74">
        <v>10</v>
      </c>
      <c r="AP971" s="74">
        <v>18</v>
      </c>
      <c r="AQ971" s="74">
        <v>8</v>
      </c>
      <c r="AR971" s="74">
        <v>0.5</v>
      </c>
      <c r="AS971" s="74">
        <v>0.1</v>
      </c>
      <c r="AT971" s="72"/>
      <c r="AU971" s="72"/>
      <c r="AV971" s="72"/>
    </row>
    <row r="972" spans="1:48" ht="15.6">
      <c r="A972" s="71">
        <v>680</v>
      </c>
      <c r="B972" s="72" t="s">
        <v>1421</v>
      </c>
      <c r="C972" s="72" t="s">
        <v>207</v>
      </c>
      <c r="D972" s="72" t="s">
        <v>208</v>
      </c>
      <c r="E972" s="72" t="s">
        <v>1157</v>
      </c>
      <c r="F972" s="74">
        <v>47</v>
      </c>
      <c r="G972" s="74">
        <v>199</v>
      </c>
      <c r="H972" s="74">
        <v>0.4</v>
      </c>
      <c r="I972" s="74">
        <v>0</v>
      </c>
      <c r="J972" s="74">
        <v>0.1</v>
      </c>
      <c r="K972" s="74">
        <v>0.1</v>
      </c>
      <c r="L972" s="74">
        <v>0.1</v>
      </c>
      <c r="M972" s="74">
        <v>0</v>
      </c>
      <c r="N972" s="74">
        <v>9.4</v>
      </c>
      <c r="O972" s="74">
        <v>9.4</v>
      </c>
      <c r="P972" s="74">
        <v>0</v>
      </c>
      <c r="Q972" s="74">
        <v>0</v>
      </c>
      <c r="R972" s="74">
        <v>2.2000000000000002</v>
      </c>
      <c r="S972" s="74">
        <v>0.3</v>
      </c>
      <c r="T972" s="74">
        <v>0</v>
      </c>
      <c r="U972" s="74">
        <v>0</v>
      </c>
      <c r="V972" s="74">
        <v>85.1</v>
      </c>
      <c r="W972" s="74">
        <v>0.1</v>
      </c>
      <c r="X972" s="74">
        <v>0</v>
      </c>
      <c r="Y972" s="74">
        <v>2</v>
      </c>
      <c r="Z972" s="74">
        <v>9</v>
      </c>
      <c r="AA972" s="74">
        <v>0</v>
      </c>
      <c r="AB972" s="74">
        <v>0.5</v>
      </c>
      <c r="AC972" s="74">
        <v>0.02</v>
      </c>
      <c r="AD972" s="74">
        <v>0.02</v>
      </c>
      <c r="AE972" s="74">
        <v>0.2</v>
      </c>
      <c r="AF972" s="74">
        <v>0.2</v>
      </c>
      <c r="AG972" s="74">
        <v>0</v>
      </c>
      <c r="AH972" s="74">
        <v>0.02</v>
      </c>
      <c r="AI972" s="74">
        <v>0</v>
      </c>
      <c r="AJ972" s="74">
        <v>3</v>
      </c>
      <c r="AK972" s="74">
        <v>2</v>
      </c>
      <c r="AL972" s="74">
        <v>0.36</v>
      </c>
      <c r="AM972" s="74">
        <v>8</v>
      </c>
      <c r="AN972" s="74">
        <v>150</v>
      </c>
      <c r="AO972" s="74">
        <v>9</v>
      </c>
      <c r="AP972" s="74">
        <v>10</v>
      </c>
      <c r="AQ972" s="74">
        <v>9</v>
      </c>
      <c r="AR972" s="74">
        <v>0.3</v>
      </c>
      <c r="AS972" s="74">
        <v>0.2</v>
      </c>
      <c r="AT972" s="72"/>
      <c r="AU972" s="72">
        <v>1.7</v>
      </c>
      <c r="AV972" s="72"/>
    </row>
    <row r="973" spans="1:48" ht="15.6">
      <c r="A973" s="71">
        <v>683</v>
      </c>
      <c r="B973" s="72" t="s">
        <v>1422</v>
      </c>
      <c r="C973" s="72" t="s">
        <v>207</v>
      </c>
      <c r="D973" s="72" t="s">
        <v>300</v>
      </c>
      <c r="E973" s="72" t="s">
        <v>303</v>
      </c>
      <c r="F973" s="74">
        <v>121</v>
      </c>
      <c r="G973" s="74">
        <v>514</v>
      </c>
      <c r="H973" s="74">
        <v>0.3</v>
      </c>
      <c r="I973" s="74">
        <v>0</v>
      </c>
      <c r="J973" s="74">
        <v>0.1</v>
      </c>
      <c r="K973" s="74">
        <v>0.1</v>
      </c>
      <c r="L973" s="74">
        <v>0.1</v>
      </c>
      <c r="M973" s="74">
        <v>0</v>
      </c>
      <c r="N973" s="74">
        <v>28.9</v>
      </c>
      <c r="O973" s="74">
        <v>28.9</v>
      </c>
      <c r="P973" s="74">
        <v>0</v>
      </c>
      <c r="Q973" s="74">
        <v>0</v>
      </c>
      <c r="R973" s="74">
        <v>1</v>
      </c>
      <c r="S973" s="74">
        <v>0.2</v>
      </c>
      <c r="T973" s="74">
        <v>0</v>
      </c>
      <c r="U973" s="74">
        <v>0</v>
      </c>
      <c r="V973" s="74">
        <v>68.400000000000006</v>
      </c>
      <c r="W973" s="74">
        <v>0</v>
      </c>
      <c r="X973" s="74">
        <v>0</v>
      </c>
      <c r="Y973" s="74">
        <v>0</v>
      </c>
      <c r="Z973" s="74">
        <v>0</v>
      </c>
      <c r="AA973" s="74">
        <v>0</v>
      </c>
      <c r="AB973" s="74">
        <v>0</v>
      </c>
      <c r="AC973" s="74">
        <v>0.03</v>
      </c>
      <c r="AD973" s="74">
        <v>0.02</v>
      </c>
      <c r="AE973" s="74">
        <v>0.2</v>
      </c>
      <c r="AF973" s="74">
        <v>0.2</v>
      </c>
      <c r="AG973" s="74">
        <v>0</v>
      </c>
      <c r="AH973" s="74">
        <v>0.02</v>
      </c>
      <c r="AI973" s="74">
        <v>0</v>
      </c>
      <c r="AJ973" s="74">
        <v>1</v>
      </c>
      <c r="AK973" s="74">
        <v>2</v>
      </c>
      <c r="AL973" s="74">
        <v>0.2</v>
      </c>
      <c r="AM973" s="74">
        <v>6</v>
      </c>
      <c r="AN973" s="74">
        <v>79</v>
      </c>
      <c r="AO973" s="74">
        <v>12</v>
      </c>
      <c r="AP973" s="74">
        <v>6</v>
      </c>
      <c r="AQ973" s="74">
        <v>5</v>
      </c>
      <c r="AR973" s="74">
        <v>0.4</v>
      </c>
      <c r="AS973" s="74">
        <v>0.1</v>
      </c>
      <c r="AT973" s="72"/>
      <c r="AU973" s="72"/>
      <c r="AV973" s="72"/>
    </row>
    <row r="974" spans="1:48" ht="15.6">
      <c r="A974" s="71">
        <v>681</v>
      </c>
      <c r="B974" s="72" t="s">
        <v>1423</v>
      </c>
      <c r="C974" s="72" t="s">
        <v>207</v>
      </c>
      <c r="D974" s="72" t="s">
        <v>208</v>
      </c>
      <c r="E974" s="72" t="s">
        <v>1157</v>
      </c>
      <c r="F974" s="74">
        <v>67</v>
      </c>
      <c r="G974" s="74">
        <v>281</v>
      </c>
      <c r="H974" s="74">
        <v>0.4</v>
      </c>
      <c r="I974" s="74">
        <v>0</v>
      </c>
      <c r="J974" s="74">
        <v>0.1</v>
      </c>
      <c r="K974" s="74">
        <v>0.1</v>
      </c>
      <c r="L974" s="74">
        <v>0.1</v>
      </c>
      <c r="M974" s="74">
        <v>0</v>
      </c>
      <c r="N974" s="74">
        <v>14.5</v>
      </c>
      <c r="O974" s="74">
        <v>14.5</v>
      </c>
      <c r="P974" s="74">
        <v>0</v>
      </c>
      <c r="Q974" s="74">
        <v>0</v>
      </c>
      <c r="R974" s="74">
        <v>1.7</v>
      </c>
      <c r="S974" s="74">
        <v>0.3</v>
      </c>
      <c r="T974" s="74">
        <v>0</v>
      </c>
      <c r="U974" s="74">
        <v>0</v>
      </c>
      <c r="V974" s="74">
        <v>82.9</v>
      </c>
      <c r="W974" s="74">
        <v>0.1</v>
      </c>
      <c r="X974" s="74">
        <v>0</v>
      </c>
      <c r="Y974" s="74">
        <v>1</v>
      </c>
      <c r="Z974" s="74">
        <v>6</v>
      </c>
      <c r="AA974" s="74">
        <v>0</v>
      </c>
      <c r="AB974" s="74">
        <v>0.5</v>
      </c>
      <c r="AC974" s="74">
        <v>0.01</v>
      </c>
      <c r="AD974" s="74">
        <v>0.02</v>
      </c>
      <c r="AE974" s="74">
        <v>0.2</v>
      </c>
      <c r="AF974" s="74">
        <v>0.2</v>
      </c>
      <c r="AG974" s="74">
        <v>0</v>
      </c>
      <c r="AH974" s="74">
        <v>0.01</v>
      </c>
      <c r="AI974" s="74">
        <v>0</v>
      </c>
      <c r="AJ974" s="74">
        <v>1</v>
      </c>
      <c r="AK974" s="74">
        <v>1</v>
      </c>
      <c r="AL974" s="74">
        <v>0.2</v>
      </c>
      <c r="AM974" s="74">
        <v>4</v>
      </c>
      <c r="AN974" s="74">
        <v>91</v>
      </c>
      <c r="AO974" s="74">
        <v>9</v>
      </c>
      <c r="AP974" s="74">
        <v>7</v>
      </c>
      <c r="AQ974" s="74">
        <v>6</v>
      </c>
      <c r="AR974" s="74">
        <v>0.3</v>
      </c>
      <c r="AS974" s="74">
        <v>0.2</v>
      </c>
      <c r="AT974" s="72"/>
      <c r="AU974" s="72"/>
      <c r="AV974" s="72"/>
    </row>
    <row r="975" spans="1:48" ht="15.6">
      <c r="A975" s="71">
        <v>682</v>
      </c>
      <c r="B975" s="72" t="s">
        <v>1424</v>
      </c>
      <c r="C975" s="72" t="s">
        <v>207</v>
      </c>
      <c r="D975" s="72" t="s">
        <v>208</v>
      </c>
      <c r="E975" s="72" t="s">
        <v>1157</v>
      </c>
      <c r="F975" s="74">
        <v>40</v>
      </c>
      <c r="G975" s="74">
        <v>168</v>
      </c>
      <c r="H975" s="74">
        <v>0.4</v>
      </c>
      <c r="I975" s="74">
        <v>0</v>
      </c>
      <c r="J975" s="74">
        <v>0.1</v>
      </c>
      <c r="K975" s="74">
        <v>0.1</v>
      </c>
      <c r="L975" s="74">
        <v>0.1</v>
      </c>
      <c r="M975" s="74">
        <v>0</v>
      </c>
      <c r="N975" s="74">
        <v>7.8</v>
      </c>
      <c r="O975" s="74">
        <v>7.8</v>
      </c>
      <c r="P975" s="74">
        <v>0</v>
      </c>
      <c r="Q975" s="74">
        <v>0</v>
      </c>
      <c r="R975" s="74">
        <v>1.8</v>
      </c>
      <c r="S975" s="74">
        <v>0.3</v>
      </c>
      <c r="T975" s="74">
        <v>0</v>
      </c>
      <c r="U975" s="74">
        <v>0</v>
      </c>
      <c r="V975" s="74">
        <v>89.5</v>
      </c>
      <c r="W975" s="74">
        <v>0.1</v>
      </c>
      <c r="X975" s="74">
        <v>0</v>
      </c>
      <c r="Y975" s="74">
        <v>1</v>
      </c>
      <c r="Z975" s="74">
        <v>6</v>
      </c>
      <c r="AA975" s="74">
        <v>0</v>
      </c>
      <c r="AB975" s="74">
        <v>0.5</v>
      </c>
      <c r="AC975" s="74">
        <v>0.01</v>
      </c>
      <c r="AD975" s="74">
        <v>0.02</v>
      </c>
      <c r="AE975" s="74">
        <v>0.2</v>
      </c>
      <c r="AF975" s="74">
        <v>0.2</v>
      </c>
      <c r="AG975" s="74">
        <v>0</v>
      </c>
      <c r="AH975" s="74">
        <v>0.02</v>
      </c>
      <c r="AI975" s="74">
        <v>0</v>
      </c>
      <c r="AJ975" s="74">
        <v>1</v>
      </c>
      <c r="AK975" s="74">
        <v>1.1000000000000001</v>
      </c>
      <c r="AL975" s="74">
        <v>0.2</v>
      </c>
      <c r="AM975" s="74">
        <v>5</v>
      </c>
      <c r="AN975" s="74">
        <v>93</v>
      </c>
      <c r="AO975" s="74">
        <v>9</v>
      </c>
      <c r="AP975" s="74">
        <v>8</v>
      </c>
      <c r="AQ975" s="74">
        <v>8</v>
      </c>
      <c r="AR975" s="74">
        <v>0.3</v>
      </c>
      <c r="AS975" s="74">
        <v>0.2</v>
      </c>
      <c r="AT975" s="72"/>
      <c r="AU975" s="72"/>
      <c r="AV975" s="72"/>
    </row>
    <row r="976" spans="1:48" ht="15.6">
      <c r="A976" s="71">
        <v>684</v>
      </c>
      <c r="B976" s="72" t="s">
        <v>1425</v>
      </c>
      <c r="C976" s="72" t="s">
        <v>207</v>
      </c>
      <c r="D976" s="72" t="s">
        <v>300</v>
      </c>
      <c r="E976" s="72" t="s">
        <v>303</v>
      </c>
      <c r="F976" s="74">
        <v>285</v>
      </c>
      <c r="G976" s="74">
        <v>1210</v>
      </c>
      <c r="H976" s="74">
        <v>0.1</v>
      </c>
      <c r="I976" s="74">
        <v>0</v>
      </c>
      <c r="J976" s="74">
        <v>0.1</v>
      </c>
      <c r="K976" s="74">
        <v>0</v>
      </c>
      <c r="L976" s="74">
        <v>0</v>
      </c>
      <c r="M976" s="74">
        <v>0</v>
      </c>
      <c r="N976" s="74">
        <v>69.8</v>
      </c>
      <c r="O976" s="74">
        <v>69.8</v>
      </c>
      <c r="P976" s="74">
        <v>0</v>
      </c>
      <c r="Q976" s="74">
        <v>0</v>
      </c>
      <c r="R976" s="74">
        <v>2.2000000000000002</v>
      </c>
      <c r="S976" s="74">
        <v>0.2</v>
      </c>
      <c r="T976" s="74">
        <v>0.2</v>
      </c>
      <c r="U976" s="74">
        <v>0</v>
      </c>
      <c r="V976" s="74">
        <v>26.5</v>
      </c>
      <c r="W976" s="74">
        <v>0</v>
      </c>
      <c r="X976" s="74">
        <v>0</v>
      </c>
      <c r="Y976" s="74">
        <v>0</v>
      </c>
      <c r="Z976" s="74">
        <v>0</v>
      </c>
      <c r="AA976" s="74">
        <v>0</v>
      </c>
      <c r="AB976" s="74">
        <v>0</v>
      </c>
      <c r="AC976" s="74">
        <v>0</v>
      </c>
      <c r="AD976" s="74">
        <v>0</v>
      </c>
      <c r="AE976" s="74">
        <v>0</v>
      </c>
      <c r="AF976" s="74">
        <v>0</v>
      </c>
      <c r="AG976" s="74">
        <v>0</v>
      </c>
      <c r="AH976" s="74">
        <v>0</v>
      </c>
      <c r="AI976" s="74">
        <v>0</v>
      </c>
      <c r="AJ976" s="74">
        <v>0</v>
      </c>
      <c r="AK976" s="74">
        <v>0</v>
      </c>
      <c r="AL976" s="74">
        <v>0.15</v>
      </c>
      <c r="AM976" s="74">
        <v>65</v>
      </c>
      <c r="AN976" s="74">
        <v>17</v>
      </c>
      <c r="AO976" s="74">
        <v>13</v>
      </c>
      <c r="AP976" s="74">
        <v>4</v>
      </c>
      <c r="AQ976" s="74">
        <v>5</v>
      </c>
      <c r="AR976" s="74">
        <v>0.3</v>
      </c>
      <c r="AS976" s="74">
        <v>0.2</v>
      </c>
      <c r="AT976" s="72"/>
      <c r="AU976" s="72"/>
      <c r="AV976" s="72"/>
    </row>
    <row r="977" spans="1:48" ht="15.6">
      <c r="A977" s="71">
        <v>1900000109</v>
      </c>
      <c r="B977" s="72" t="s">
        <v>1426</v>
      </c>
      <c r="C977" s="72" t="s">
        <v>207</v>
      </c>
      <c r="D977" s="72" t="s">
        <v>300</v>
      </c>
      <c r="E977" s="72" t="s">
        <v>301</v>
      </c>
      <c r="F977" s="74">
        <v>300</v>
      </c>
      <c r="G977" s="74">
        <v>1270</v>
      </c>
      <c r="H977" s="74">
        <v>2.6</v>
      </c>
      <c r="I977" s="74">
        <v>0</v>
      </c>
      <c r="J977" s="74">
        <v>0.6</v>
      </c>
      <c r="K977" s="74">
        <v>0.6</v>
      </c>
      <c r="L977" s="74">
        <v>0.6</v>
      </c>
      <c r="M977" s="74">
        <v>0</v>
      </c>
      <c r="N977" s="74">
        <v>59.9</v>
      </c>
      <c r="O977" s="74">
        <v>59.9</v>
      </c>
      <c r="P977" s="74">
        <v>0</v>
      </c>
      <c r="Q977" s="74">
        <v>0</v>
      </c>
      <c r="R977" s="74">
        <v>14</v>
      </c>
      <c r="S977" s="74">
        <v>1.9</v>
      </c>
      <c r="T977" s="74">
        <v>0.1</v>
      </c>
      <c r="U977" s="74">
        <v>0</v>
      </c>
      <c r="V977" s="74">
        <v>5</v>
      </c>
      <c r="W977" s="74">
        <v>0.6</v>
      </c>
      <c r="X977" s="74">
        <v>0</v>
      </c>
      <c r="Y977" s="74"/>
      <c r="Z977" s="74"/>
      <c r="AA977" s="74">
        <v>0</v>
      </c>
      <c r="AB977" s="74">
        <v>3.19</v>
      </c>
      <c r="AC977" s="74"/>
      <c r="AD977" s="74">
        <v>0.13</v>
      </c>
      <c r="AE977" s="74">
        <v>1.28</v>
      </c>
      <c r="AF977" s="74">
        <v>1.28</v>
      </c>
      <c r="AG977" s="74">
        <v>0</v>
      </c>
      <c r="AH977" s="74">
        <v>0.13</v>
      </c>
      <c r="AI977" s="74">
        <v>0</v>
      </c>
      <c r="AJ977" s="74"/>
      <c r="AK977" s="74">
        <v>12.8</v>
      </c>
      <c r="AL977" s="74">
        <v>2.2999999999999998</v>
      </c>
      <c r="AM977" s="74">
        <v>51</v>
      </c>
      <c r="AN977" s="74">
        <v>960</v>
      </c>
      <c r="AO977" s="74">
        <v>57</v>
      </c>
      <c r="AP977" s="74">
        <v>64</v>
      </c>
      <c r="AQ977" s="74">
        <v>57</v>
      </c>
      <c r="AR977" s="74">
        <v>1.9</v>
      </c>
      <c r="AS977" s="74">
        <v>1.3</v>
      </c>
      <c r="AT977" s="72"/>
      <c r="AU977" s="72"/>
      <c r="AV977" s="72"/>
    </row>
    <row r="978" spans="1:48" ht="15.6">
      <c r="A978" s="71">
        <v>2120000018</v>
      </c>
      <c r="B978" s="72" t="s">
        <v>1427</v>
      </c>
      <c r="C978" s="72" t="s">
        <v>218</v>
      </c>
      <c r="D978" s="72" t="s">
        <v>538</v>
      </c>
      <c r="E978" s="72" t="s">
        <v>1428</v>
      </c>
      <c r="F978" s="74">
        <v>59</v>
      </c>
      <c r="G978" s="74">
        <v>250</v>
      </c>
      <c r="H978" s="74">
        <v>0.5</v>
      </c>
      <c r="I978" s="74">
        <v>0</v>
      </c>
      <c r="J978" s="74">
        <v>0</v>
      </c>
      <c r="K978" s="74">
        <v>0</v>
      </c>
      <c r="L978" s="74">
        <v>0</v>
      </c>
      <c r="M978" s="74">
        <v>0</v>
      </c>
      <c r="N978" s="74">
        <v>0</v>
      </c>
      <c r="O978" s="74">
        <v>0</v>
      </c>
      <c r="P978" s="74">
        <v>0</v>
      </c>
      <c r="Q978" s="74">
        <v>0</v>
      </c>
      <c r="R978" s="74">
        <v>0</v>
      </c>
      <c r="S978" s="74">
        <v>13.6</v>
      </c>
      <c r="T978" s="74">
        <v>0</v>
      </c>
      <c r="U978" s="74">
        <v>0</v>
      </c>
      <c r="V978" s="74">
        <v>85.9</v>
      </c>
      <c r="W978" s="74">
        <v>0</v>
      </c>
      <c r="X978" s="74">
        <v>14</v>
      </c>
      <c r="Y978" s="74">
        <v>0</v>
      </c>
      <c r="Z978" s="74">
        <v>0</v>
      </c>
      <c r="AA978" s="74">
        <v>0</v>
      </c>
      <c r="AB978" s="74">
        <v>0.85</v>
      </c>
      <c r="AC978" s="74">
        <v>0.3</v>
      </c>
      <c r="AD978" s="74">
        <v>0.6</v>
      </c>
      <c r="AE978" s="74">
        <v>0.6</v>
      </c>
      <c r="AF978" s="74">
        <v>3.2</v>
      </c>
      <c r="AG978" s="74">
        <v>2.6</v>
      </c>
      <c r="AH978" s="74">
        <v>0.22</v>
      </c>
      <c r="AI978" s="74">
        <v>15</v>
      </c>
      <c r="AJ978" s="74">
        <v>0</v>
      </c>
      <c r="AK978" s="74">
        <v>7</v>
      </c>
      <c r="AL978" s="74">
        <v>1.1000000000000001</v>
      </c>
      <c r="AM978" s="74">
        <v>18</v>
      </c>
      <c r="AN978" s="74">
        <v>330</v>
      </c>
      <c r="AO978" s="74">
        <v>130</v>
      </c>
      <c r="AP978" s="74">
        <v>160</v>
      </c>
      <c r="AQ978" s="74">
        <v>94</v>
      </c>
      <c r="AR978" s="74">
        <v>0.3</v>
      </c>
      <c r="AS978" s="74">
        <v>0.5</v>
      </c>
      <c r="AT978" s="72"/>
      <c r="AU978" s="72"/>
      <c r="AV978" s="72"/>
    </row>
    <row r="979" spans="1:48" ht="15.6">
      <c r="A979" s="71">
        <v>305</v>
      </c>
      <c r="B979" s="72" t="s">
        <v>1429</v>
      </c>
      <c r="C979" s="72" t="s">
        <v>275</v>
      </c>
      <c r="D979" s="72" t="s">
        <v>443</v>
      </c>
      <c r="E979" s="72" t="s">
        <v>655</v>
      </c>
      <c r="F979" s="74">
        <v>104</v>
      </c>
      <c r="G979" s="74">
        <v>439</v>
      </c>
      <c r="H979" s="74">
        <v>1.3</v>
      </c>
      <c r="I979" s="74">
        <v>0.4</v>
      </c>
      <c r="J979" s="74">
        <v>0.5</v>
      </c>
      <c r="K979" s="74">
        <v>0.3</v>
      </c>
      <c r="L979" s="74">
        <v>0.2</v>
      </c>
      <c r="M979" s="74">
        <v>0</v>
      </c>
      <c r="N979" s="74">
        <v>0</v>
      </c>
      <c r="O979" s="74">
        <v>0</v>
      </c>
      <c r="P979" s="74">
        <v>0</v>
      </c>
      <c r="Q979" s="74">
        <v>0</v>
      </c>
      <c r="R979" s="74">
        <v>0</v>
      </c>
      <c r="S979" s="74">
        <v>23</v>
      </c>
      <c r="T979" s="74">
        <v>0.2</v>
      </c>
      <c r="U979" s="74">
        <v>0</v>
      </c>
      <c r="V979" s="74">
        <v>74</v>
      </c>
      <c r="W979" s="74">
        <v>0</v>
      </c>
      <c r="X979" s="74">
        <v>61</v>
      </c>
      <c r="Y979" s="74">
        <v>0</v>
      </c>
      <c r="Z979" s="74">
        <v>0</v>
      </c>
      <c r="AA979" s="74">
        <v>0.3</v>
      </c>
      <c r="AB979" s="74">
        <v>0</v>
      </c>
      <c r="AC979" s="74">
        <v>0.24</v>
      </c>
      <c r="AD979" s="74">
        <v>0.18</v>
      </c>
      <c r="AE979" s="74">
        <v>4.5</v>
      </c>
      <c r="AF979" s="74">
        <v>10</v>
      </c>
      <c r="AG979" s="74">
        <v>6</v>
      </c>
      <c r="AH979" s="74">
        <v>0.6</v>
      </c>
      <c r="AI979" s="74">
        <v>0.43</v>
      </c>
      <c r="AJ979" s="74">
        <v>0</v>
      </c>
      <c r="AK979" s="74">
        <v>8</v>
      </c>
      <c r="AL979" s="74">
        <v>1.2</v>
      </c>
      <c r="AM979" s="74">
        <v>60</v>
      </c>
      <c r="AN979" s="74">
        <v>250</v>
      </c>
      <c r="AO979" s="74">
        <v>19</v>
      </c>
      <c r="AP979" s="74">
        <v>170</v>
      </c>
      <c r="AQ979" s="74">
        <v>29</v>
      </c>
      <c r="AR979" s="74">
        <v>4.5</v>
      </c>
      <c r="AS979" s="74">
        <v>2.4</v>
      </c>
      <c r="AT979" s="72"/>
      <c r="AU979" s="72"/>
      <c r="AV979" s="72"/>
    </row>
    <row r="980" spans="1:48" ht="15.6">
      <c r="A980" s="71">
        <v>306</v>
      </c>
      <c r="B980" s="72" t="s">
        <v>1430</v>
      </c>
      <c r="C980" s="72" t="s">
        <v>232</v>
      </c>
      <c r="D980" s="72" t="s">
        <v>233</v>
      </c>
      <c r="E980" s="72" t="s">
        <v>234</v>
      </c>
      <c r="F980" s="74">
        <v>212</v>
      </c>
      <c r="G980" s="74">
        <v>884</v>
      </c>
      <c r="H980" s="74">
        <v>11.4</v>
      </c>
      <c r="I980" s="74">
        <v>5.2</v>
      </c>
      <c r="J980" s="74">
        <v>2.9</v>
      </c>
      <c r="K980" s="74">
        <v>2.9</v>
      </c>
      <c r="L980" s="74">
        <v>2.5499999999999998</v>
      </c>
      <c r="M980" s="74">
        <v>0</v>
      </c>
      <c r="N980" s="74">
        <v>0.7</v>
      </c>
      <c r="O980" s="74">
        <v>0.4</v>
      </c>
      <c r="P980" s="74">
        <v>0.1</v>
      </c>
      <c r="Q980" s="74">
        <v>0.2</v>
      </c>
      <c r="R980" s="74">
        <v>0.2</v>
      </c>
      <c r="S980" s="74">
        <v>24.7</v>
      </c>
      <c r="T980" s="74">
        <v>1.5</v>
      </c>
      <c r="U980" s="74">
        <v>1</v>
      </c>
      <c r="V980" s="74">
        <v>58.8</v>
      </c>
      <c r="W980" s="74">
        <v>0</v>
      </c>
      <c r="X980" s="74">
        <v>66</v>
      </c>
      <c r="Y980" s="74">
        <v>68</v>
      </c>
      <c r="Z980" s="74">
        <v>71</v>
      </c>
      <c r="AA980" s="74">
        <v>0.2</v>
      </c>
      <c r="AB980" s="74">
        <v>0.05</v>
      </c>
      <c r="AC980" s="74">
        <v>0.15</v>
      </c>
      <c r="AD980" s="74">
        <v>0.19</v>
      </c>
      <c r="AE980" s="74">
        <v>2.9</v>
      </c>
      <c r="AF980" s="74">
        <v>10.7</v>
      </c>
      <c r="AG980" s="74">
        <v>6.38</v>
      </c>
      <c r="AH980" s="74">
        <v>0.41</v>
      </c>
      <c r="AI980" s="74">
        <v>0.24</v>
      </c>
      <c r="AJ980" s="74">
        <v>2.2999999999999998</v>
      </c>
      <c r="AK980" s="74">
        <v>6.5</v>
      </c>
      <c r="AL980" s="74">
        <v>2.8</v>
      </c>
      <c r="AM980" s="74">
        <v>580</v>
      </c>
      <c r="AN980" s="74">
        <v>180</v>
      </c>
      <c r="AO980" s="74">
        <v>24</v>
      </c>
      <c r="AP980" s="74">
        <v>130</v>
      </c>
      <c r="AQ980" s="74">
        <v>28</v>
      </c>
      <c r="AR980" s="74">
        <v>4</v>
      </c>
      <c r="AS980" s="74">
        <v>2.5</v>
      </c>
      <c r="AT980" s="72"/>
      <c r="AU980" s="72"/>
      <c r="AV980" s="72"/>
    </row>
    <row r="981" spans="1:48" ht="15.6">
      <c r="A981" s="71">
        <v>1147</v>
      </c>
      <c r="B981" s="72" t="s">
        <v>1431</v>
      </c>
      <c r="C981" s="72" t="s">
        <v>275</v>
      </c>
      <c r="D981" s="72" t="s">
        <v>443</v>
      </c>
      <c r="E981" s="72" t="s">
        <v>444</v>
      </c>
      <c r="F981" s="74">
        <v>168</v>
      </c>
      <c r="G981" s="74">
        <v>702</v>
      </c>
      <c r="H981" s="74">
        <v>7.6</v>
      </c>
      <c r="I981" s="74">
        <v>2.7</v>
      </c>
      <c r="J981" s="74">
        <v>3.4</v>
      </c>
      <c r="K981" s="74">
        <v>0.4</v>
      </c>
      <c r="L981" s="74">
        <v>0.24399999999999999</v>
      </c>
      <c r="M981" s="74">
        <v>0.2</v>
      </c>
      <c r="N981" s="74">
        <v>0.4</v>
      </c>
      <c r="O981" s="74">
        <v>0.2</v>
      </c>
      <c r="P981" s="74">
        <v>0</v>
      </c>
      <c r="Q981" s="74">
        <v>0.1</v>
      </c>
      <c r="R981" s="74">
        <v>0.1</v>
      </c>
      <c r="S981" s="74">
        <v>21.9</v>
      </c>
      <c r="T981" s="74">
        <v>1</v>
      </c>
      <c r="U981" s="74">
        <v>1.4</v>
      </c>
      <c r="V981" s="74">
        <v>66</v>
      </c>
      <c r="W981" s="74">
        <v>0</v>
      </c>
      <c r="X981" s="74">
        <v>75</v>
      </c>
      <c r="Y981" s="74">
        <v>0</v>
      </c>
      <c r="Z981" s="74">
        <v>0</v>
      </c>
      <c r="AA981" s="74">
        <v>0.4</v>
      </c>
      <c r="AB981" s="74">
        <v>0.4</v>
      </c>
      <c r="AC981" s="74">
        <v>0.16</v>
      </c>
      <c r="AD981" s="74">
        <v>0.27</v>
      </c>
      <c r="AE981" s="74">
        <v>5.6</v>
      </c>
      <c r="AF981" s="74">
        <v>9.67</v>
      </c>
      <c r="AG981" s="74">
        <v>4.1100000000000003</v>
      </c>
      <c r="AH981" s="74">
        <v>0.42</v>
      </c>
      <c r="AI981" s="74">
        <v>2.2000000000000002</v>
      </c>
      <c r="AJ981" s="74">
        <v>0.2</v>
      </c>
      <c r="AK981" s="74">
        <v>3.4</v>
      </c>
      <c r="AL981" s="74">
        <v>2.14</v>
      </c>
      <c r="AM981" s="74">
        <v>380</v>
      </c>
      <c r="AN981" s="74">
        <v>330</v>
      </c>
      <c r="AO981" s="74">
        <v>15</v>
      </c>
      <c r="AP981" s="74">
        <v>250</v>
      </c>
      <c r="AQ981" s="74">
        <v>34</v>
      </c>
      <c r="AR981" s="74">
        <v>2</v>
      </c>
      <c r="AS981" s="74">
        <v>4.3</v>
      </c>
      <c r="AT981" s="72"/>
      <c r="AU981" s="72"/>
      <c r="AV981" s="72"/>
    </row>
    <row r="982" spans="1:48" ht="15.6">
      <c r="A982" s="71">
        <v>140</v>
      </c>
      <c r="B982" s="72" t="s">
        <v>1432</v>
      </c>
      <c r="C982" s="72" t="s">
        <v>275</v>
      </c>
      <c r="D982" s="72" t="s">
        <v>443</v>
      </c>
      <c r="E982" s="72" t="s">
        <v>444</v>
      </c>
      <c r="F982" s="74">
        <v>180</v>
      </c>
      <c r="G982" s="74">
        <v>751</v>
      </c>
      <c r="H982" s="74">
        <v>10</v>
      </c>
      <c r="I982" s="74">
        <v>2.9</v>
      </c>
      <c r="J982" s="74">
        <v>5.0999999999999996</v>
      </c>
      <c r="K982" s="74">
        <v>1.2</v>
      </c>
      <c r="L982" s="74">
        <v>0.97699999999999998</v>
      </c>
      <c r="M982" s="74">
        <v>0.2</v>
      </c>
      <c r="N982" s="74">
        <v>0.2</v>
      </c>
      <c r="O982" s="74">
        <v>0.1</v>
      </c>
      <c r="P982" s="74">
        <v>0</v>
      </c>
      <c r="Q982" s="74">
        <v>0.1</v>
      </c>
      <c r="R982" s="74">
        <v>0</v>
      </c>
      <c r="S982" s="74">
        <v>21.7</v>
      </c>
      <c r="T982" s="74">
        <v>1.2</v>
      </c>
      <c r="U982" s="74">
        <v>0.3</v>
      </c>
      <c r="V982" s="74">
        <v>65.099999999999994</v>
      </c>
      <c r="W982" s="74">
        <v>0</v>
      </c>
      <c r="X982" s="74">
        <v>67</v>
      </c>
      <c r="Y982" s="74">
        <v>16</v>
      </c>
      <c r="Z982" s="74">
        <v>11</v>
      </c>
      <c r="AA982" s="74">
        <v>0</v>
      </c>
      <c r="AB982" s="74">
        <v>0.56999999999999995</v>
      </c>
      <c r="AC982" s="74">
        <v>0.08</v>
      </c>
      <c r="AD982" s="74">
        <v>0.28000000000000003</v>
      </c>
      <c r="AE982" s="74">
        <v>5.0999999999999996</v>
      </c>
      <c r="AF982" s="74">
        <v>11.2</v>
      </c>
      <c r="AG982" s="74">
        <v>4.6100000000000003</v>
      </c>
      <c r="AH982" s="74">
        <v>0.19</v>
      </c>
      <c r="AI982" s="74">
        <v>0.9</v>
      </c>
      <c r="AJ982" s="74">
        <v>0.1</v>
      </c>
      <c r="AK982" s="74">
        <v>4.7</v>
      </c>
      <c r="AL982" s="74">
        <v>2.36</v>
      </c>
      <c r="AM982" s="74">
        <v>470</v>
      </c>
      <c r="AN982" s="74">
        <v>280</v>
      </c>
      <c r="AO982" s="74">
        <v>9.8000000000000007</v>
      </c>
      <c r="AP982" s="74">
        <v>260</v>
      </c>
      <c r="AQ982" s="74">
        <v>23</v>
      </c>
      <c r="AR982" s="74">
        <v>1</v>
      </c>
      <c r="AS982" s="74">
        <v>4.2</v>
      </c>
      <c r="AT982" s="72"/>
      <c r="AU982" s="72"/>
      <c r="AV982" s="72"/>
    </row>
    <row r="983" spans="1:48" ht="15.6">
      <c r="A983" s="71">
        <v>138</v>
      </c>
      <c r="B983" s="72" t="s">
        <v>1433</v>
      </c>
      <c r="C983" s="72" t="s">
        <v>275</v>
      </c>
      <c r="D983" s="72" t="s">
        <v>443</v>
      </c>
      <c r="E983" s="72" t="s">
        <v>444</v>
      </c>
      <c r="F983" s="74">
        <v>180</v>
      </c>
      <c r="G983" s="74">
        <v>751</v>
      </c>
      <c r="H983" s="74">
        <v>10</v>
      </c>
      <c r="I983" s="74">
        <v>2.8</v>
      </c>
      <c r="J983" s="74">
        <v>3.2</v>
      </c>
      <c r="K983" s="74">
        <v>3.1</v>
      </c>
      <c r="L983" s="74">
        <v>2.92</v>
      </c>
      <c r="M983" s="74">
        <v>0.2</v>
      </c>
      <c r="N983" s="74">
        <v>0.2</v>
      </c>
      <c r="O983" s="74">
        <v>0.1</v>
      </c>
      <c r="P983" s="74">
        <v>0</v>
      </c>
      <c r="Q983" s="74">
        <v>0.1</v>
      </c>
      <c r="R983" s="74">
        <v>0</v>
      </c>
      <c r="S983" s="74">
        <v>21.7</v>
      </c>
      <c r="T983" s="74">
        <v>1.2</v>
      </c>
      <c r="U983" s="74">
        <v>0.3</v>
      </c>
      <c r="V983" s="74">
        <v>65.099999999999994</v>
      </c>
      <c r="W983" s="74">
        <v>0</v>
      </c>
      <c r="X983" s="74">
        <v>67</v>
      </c>
      <c r="Y983" s="74">
        <v>16</v>
      </c>
      <c r="Z983" s="74">
        <v>11</v>
      </c>
      <c r="AA983" s="74">
        <v>0</v>
      </c>
      <c r="AB983" s="74">
        <v>2.15</v>
      </c>
      <c r="AC983" s="74">
        <v>0.08</v>
      </c>
      <c r="AD983" s="74">
        <v>0.28000000000000003</v>
      </c>
      <c r="AE983" s="74">
        <v>5.0999999999999996</v>
      </c>
      <c r="AF983" s="74">
        <v>11.2</v>
      </c>
      <c r="AG983" s="74">
        <v>4.6100000000000003</v>
      </c>
      <c r="AH983" s="74">
        <v>0.19</v>
      </c>
      <c r="AI983" s="74">
        <v>0.9</v>
      </c>
      <c r="AJ983" s="74">
        <v>0.1</v>
      </c>
      <c r="AK983" s="74">
        <v>4.7</v>
      </c>
      <c r="AL983" s="74">
        <v>2.36</v>
      </c>
      <c r="AM983" s="74">
        <v>470</v>
      </c>
      <c r="AN983" s="74">
        <v>280</v>
      </c>
      <c r="AO983" s="74">
        <v>9.8000000000000007</v>
      </c>
      <c r="AP983" s="74">
        <v>260</v>
      </c>
      <c r="AQ983" s="74">
        <v>23</v>
      </c>
      <c r="AR983" s="74">
        <v>1</v>
      </c>
      <c r="AS983" s="74">
        <v>4.2</v>
      </c>
      <c r="AT983" s="72"/>
      <c r="AU983" s="72"/>
      <c r="AV983" s="72"/>
    </row>
    <row r="984" spans="1:48" ht="15.6">
      <c r="A984" s="71">
        <v>139</v>
      </c>
      <c r="B984" s="72" t="s">
        <v>1434</v>
      </c>
      <c r="C984" s="72" t="s">
        <v>275</v>
      </c>
      <c r="D984" s="72" t="s">
        <v>443</v>
      </c>
      <c r="E984" s="72" t="s">
        <v>444</v>
      </c>
      <c r="F984" s="74">
        <v>135</v>
      </c>
      <c r="G984" s="74">
        <v>569</v>
      </c>
      <c r="H984" s="74">
        <v>4.2</v>
      </c>
      <c r="I984" s="74">
        <v>1.3</v>
      </c>
      <c r="J984" s="74">
        <v>1.9</v>
      </c>
      <c r="K984" s="74">
        <v>0.3</v>
      </c>
      <c r="L984" s="74">
        <v>0.3</v>
      </c>
      <c r="M984" s="74">
        <v>0.2</v>
      </c>
      <c r="N984" s="74">
        <v>0</v>
      </c>
      <c r="O984" s="74">
        <v>0</v>
      </c>
      <c r="P984" s="74">
        <v>0</v>
      </c>
      <c r="Q984" s="74">
        <v>0</v>
      </c>
      <c r="R984" s="74">
        <v>0</v>
      </c>
      <c r="S984" s="74">
        <v>24.3</v>
      </c>
      <c r="T984" s="74">
        <v>0.9</v>
      </c>
      <c r="U984" s="74">
        <v>0</v>
      </c>
      <c r="V984" s="74">
        <v>69.400000000000006</v>
      </c>
      <c r="W984" s="74">
        <v>0</v>
      </c>
      <c r="X984" s="74">
        <v>80</v>
      </c>
      <c r="Y984" s="74">
        <v>0</v>
      </c>
      <c r="Z984" s="74">
        <v>0</v>
      </c>
      <c r="AA984" s="74">
        <v>0</v>
      </c>
      <c r="AB984" s="74">
        <v>0.08</v>
      </c>
      <c r="AC984" s="74">
        <v>0.1</v>
      </c>
      <c r="AD984" s="74">
        <v>0.3</v>
      </c>
      <c r="AE984" s="74">
        <v>5.5</v>
      </c>
      <c r="AF984" s="74">
        <v>10</v>
      </c>
      <c r="AG984" s="74">
        <v>4.5</v>
      </c>
      <c r="AH984" s="74">
        <v>0.24</v>
      </c>
      <c r="AI984" s="74">
        <v>1</v>
      </c>
      <c r="AJ984" s="74">
        <v>0</v>
      </c>
      <c r="AK984" s="74">
        <v>5.3</v>
      </c>
      <c r="AL984" s="74">
        <v>2.15</v>
      </c>
      <c r="AM984" s="74">
        <v>340</v>
      </c>
      <c r="AN984" s="74">
        <v>380</v>
      </c>
      <c r="AO984" s="74">
        <v>11</v>
      </c>
      <c r="AP984" s="74">
        <v>300</v>
      </c>
      <c r="AQ984" s="74">
        <v>26</v>
      </c>
      <c r="AR984" s="74">
        <v>1.1000000000000001</v>
      </c>
      <c r="AS984" s="74">
        <v>4.9000000000000004</v>
      </c>
      <c r="AT984" s="72"/>
      <c r="AU984" s="72"/>
      <c r="AV984" s="72"/>
    </row>
    <row r="985" spans="1:48" ht="15.6">
      <c r="A985" s="71">
        <v>128</v>
      </c>
      <c r="B985" s="72" t="s">
        <v>1435</v>
      </c>
      <c r="C985" s="72" t="s">
        <v>275</v>
      </c>
      <c r="D985" s="72" t="s">
        <v>443</v>
      </c>
      <c r="E985" s="72" t="s">
        <v>444</v>
      </c>
      <c r="F985" s="74">
        <v>113</v>
      </c>
      <c r="G985" s="74">
        <v>476</v>
      </c>
      <c r="H985" s="74">
        <v>4</v>
      </c>
      <c r="I985" s="74">
        <v>1.2</v>
      </c>
      <c r="J985" s="74">
        <v>1.8</v>
      </c>
      <c r="K985" s="74">
        <v>0.3</v>
      </c>
      <c r="L985" s="74">
        <v>0.2</v>
      </c>
      <c r="M985" s="74">
        <v>0.2</v>
      </c>
      <c r="N985" s="74">
        <v>0</v>
      </c>
      <c r="O985" s="74">
        <v>0</v>
      </c>
      <c r="P985" s="74">
        <v>0</v>
      </c>
      <c r="Q985" s="74">
        <v>0</v>
      </c>
      <c r="R985" s="74">
        <v>0</v>
      </c>
      <c r="S985" s="74">
        <v>19.3</v>
      </c>
      <c r="T985" s="74">
        <v>0.2</v>
      </c>
      <c r="U985" s="74">
        <v>0</v>
      </c>
      <c r="V985" s="74">
        <v>75.2</v>
      </c>
      <c r="W985" s="74">
        <v>0</v>
      </c>
      <c r="X985" s="74">
        <v>60</v>
      </c>
      <c r="Y985" s="74">
        <v>0</v>
      </c>
      <c r="Z985" s="74">
        <v>0</v>
      </c>
      <c r="AA985" s="74">
        <v>0</v>
      </c>
      <c r="AB985" s="74">
        <v>0.09</v>
      </c>
      <c r="AC985" s="74">
        <v>0.13</v>
      </c>
      <c r="AD985" s="74">
        <v>0.3</v>
      </c>
      <c r="AE985" s="74">
        <v>6</v>
      </c>
      <c r="AF985" s="74">
        <v>10</v>
      </c>
      <c r="AG985" s="74">
        <v>4.0999999999999996</v>
      </c>
      <c r="AH985" s="74">
        <v>0.3</v>
      </c>
      <c r="AI985" s="74">
        <v>1.1000000000000001</v>
      </c>
      <c r="AJ985" s="74">
        <v>0</v>
      </c>
      <c r="AK985" s="74">
        <v>5</v>
      </c>
      <c r="AL985" s="74">
        <v>1.22</v>
      </c>
      <c r="AM985" s="74">
        <v>77</v>
      </c>
      <c r="AN985" s="74">
        <v>360</v>
      </c>
      <c r="AO985" s="74">
        <v>9</v>
      </c>
      <c r="AP985" s="74">
        <v>270</v>
      </c>
      <c r="AQ985" s="74">
        <v>21</v>
      </c>
      <c r="AR985" s="74">
        <v>0.9</v>
      </c>
      <c r="AS985" s="74">
        <v>3.7</v>
      </c>
      <c r="AT985" s="72"/>
      <c r="AU985" s="72"/>
      <c r="AV985" s="72"/>
    </row>
    <row r="986" spans="1:48" ht="15.6">
      <c r="A986" s="71">
        <v>115</v>
      </c>
      <c r="B986" s="72" t="s">
        <v>1436</v>
      </c>
      <c r="C986" s="72" t="s">
        <v>275</v>
      </c>
      <c r="D986" s="72" t="s">
        <v>443</v>
      </c>
      <c r="E986" s="72" t="s">
        <v>444</v>
      </c>
      <c r="F986" s="74">
        <v>285</v>
      </c>
      <c r="G986" s="74">
        <v>1190</v>
      </c>
      <c r="H986" s="74">
        <v>20.9</v>
      </c>
      <c r="I986" s="74">
        <v>9</v>
      </c>
      <c r="J986" s="74">
        <v>6.7</v>
      </c>
      <c r="K986" s="74">
        <v>0.8</v>
      </c>
      <c r="L986" s="74">
        <v>0.4</v>
      </c>
      <c r="M986" s="74">
        <v>0.9</v>
      </c>
      <c r="N986" s="74">
        <v>0</v>
      </c>
      <c r="O986" s="74">
        <v>0</v>
      </c>
      <c r="P986" s="74">
        <v>0</v>
      </c>
      <c r="Q986" s="74">
        <v>0</v>
      </c>
      <c r="R986" s="74">
        <v>0</v>
      </c>
      <c r="S986" s="74">
        <v>24.3</v>
      </c>
      <c r="T986" s="74">
        <v>0.4</v>
      </c>
      <c r="U986" s="74">
        <v>0</v>
      </c>
      <c r="V986" s="74">
        <v>52.5</v>
      </c>
      <c r="W986" s="74">
        <v>0</v>
      </c>
      <c r="X986" s="74">
        <v>115</v>
      </c>
      <c r="Y986" s="74">
        <v>0</v>
      </c>
      <c r="Z986" s="74">
        <v>0</v>
      </c>
      <c r="AA986" s="74">
        <v>0.5</v>
      </c>
      <c r="AB986" s="74">
        <v>0.08</v>
      </c>
      <c r="AC986" s="74">
        <v>0.26</v>
      </c>
      <c r="AD986" s="74">
        <v>0.25</v>
      </c>
      <c r="AE986" s="74">
        <v>4.7</v>
      </c>
      <c r="AF986" s="74">
        <v>9.1999999999999993</v>
      </c>
      <c r="AG986" s="74">
        <v>4.5</v>
      </c>
      <c r="AH986" s="74">
        <v>0.18</v>
      </c>
      <c r="AI986" s="74">
        <v>2.2000000000000002</v>
      </c>
      <c r="AJ986" s="74">
        <v>0</v>
      </c>
      <c r="AK986" s="74">
        <v>3.2</v>
      </c>
      <c r="AL986" s="74">
        <v>1.81</v>
      </c>
      <c r="AM986" s="74">
        <v>170</v>
      </c>
      <c r="AN986" s="74">
        <v>380</v>
      </c>
      <c r="AO986" s="74">
        <v>14</v>
      </c>
      <c r="AP986" s="74">
        <v>210</v>
      </c>
      <c r="AQ986" s="74">
        <v>31</v>
      </c>
      <c r="AR986" s="74">
        <v>1.6</v>
      </c>
      <c r="AS986" s="74">
        <v>4.3</v>
      </c>
      <c r="AT986" s="72"/>
      <c r="AU986" s="72"/>
      <c r="AV986" s="72"/>
    </row>
    <row r="987" spans="1:48" ht="15.6">
      <c r="A987" s="71">
        <v>100</v>
      </c>
      <c r="B987" s="72" t="s">
        <v>1437</v>
      </c>
      <c r="C987" s="72" t="s">
        <v>275</v>
      </c>
      <c r="D987" s="72" t="s">
        <v>443</v>
      </c>
      <c r="E987" s="72" t="s">
        <v>444</v>
      </c>
      <c r="F987" s="74">
        <v>276</v>
      </c>
      <c r="G987" s="74">
        <v>1150</v>
      </c>
      <c r="H987" s="74">
        <v>22.2</v>
      </c>
      <c r="I987" s="74">
        <v>9.6</v>
      </c>
      <c r="J987" s="74">
        <v>7.1</v>
      </c>
      <c r="K987" s="74">
        <v>0.8</v>
      </c>
      <c r="L987" s="74">
        <v>0.4</v>
      </c>
      <c r="M987" s="74">
        <v>1</v>
      </c>
      <c r="N987" s="74">
        <v>0</v>
      </c>
      <c r="O987" s="74">
        <v>0</v>
      </c>
      <c r="P987" s="74">
        <v>0</v>
      </c>
      <c r="Q987" s="74">
        <v>0</v>
      </c>
      <c r="R987" s="74">
        <v>0</v>
      </c>
      <c r="S987" s="74">
        <v>19.100000000000001</v>
      </c>
      <c r="T987" s="74">
        <v>0.2</v>
      </c>
      <c r="U987" s="74">
        <v>0</v>
      </c>
      <c r="V987" s="74">
        <v>57.5</v>
      </c>
      <c r="W987" s="74">
        <v>0</v>
      </c>
      <c r="X987" s="74">
        <v>86</v>
      </c>
      <c r="Y987" s="74">
        <v>0</v>
      </c>
      <c r="Z987" s="74">
        <v>0</v>
      </c>
      <c r="AA987" s="74">
        <v>0.5</v>
      </c>
      <c r="AB987" s="74">
        <v>7.0000000000000007E-2</v>
      </c>
      <c r="AC987" s="74">
        <v>0.32</v>
      </c>
      <c r="AD987" s="74">
        <v>0.23</v>
      </c>
      <c r="AE987" s="74">
        <v>5</v>
      </c>
      <c r="AF987" s="74">
        <v>8.6</v>
      </c>
      <c r="AG987" s="74">
        <v>3.6</v>
      </c>
      <c r="AH987" s="74">
        <v>0.23</v>
      </c>
      <c r="AI987" s="74">
        <v>2.2999999999999998</v>
      </c>
      <c r="AJ987" s="74">
        <v>0</v>
      </c>
      <c r="AK987" s="74">
        <v>3</v>
      </c>
      <c r="AL987" s="74">
        <v>0.82</v>
      </c>
      <c r="AM987" s="74">
        <v>60</v>
      </c>
      <c r="AN987" s="74">
        <v>360</v>
      </c>
      <c r="AO987" s="74">
        <v>11</v>
      </c>
      <c r="AP987" s="74">
        <v>190</v>
      </c>
      <c r="AQ987" s="74">
        <v>25</v>
      </c>
      <c r="AR987" s="74">
        <v>1.2</v>
      </c>
      <c r="AS987" s="74">
        <v>3.2</v>
      </c>
      <c r="AT987" s="72"/>
      <c r="AU987" s="72"/>
      <c r="AV987" s="72"/>
    </row>
    <row r="988" spans="1:48" ht="15.6">
      <c r="A988" s="71">
        <v>106</v>
      </c>
      <c r="B988" s="72" t="s">
        <v>1438</v>
      </c>
      <c r="C988" s="72" t="s">
        <v>275</v>
      </c>
      <c r="D988" s="72" t="s">
        <v>443</v>
      </c>
      <c r="E988" s="72" t="s">
        <v>444</v>
      </c>
      <c r="F988" s="74">
        <v>339</v>
      </c>
      <c r="G988" s="74">
        <v>1410</v>
      </c>
      <c r="H988" s="74">
        <v>25.9</v>
      </c>
      <c r="I988" s="74">
        <v>11.2</v>
      </c>
      <c r="J988" s="74">
        <v>8.3000000000000007</v>
      </c>
      <c r="K988" s="74">
        <v>1</v>
      </c>
      <c r="L988" s="74">
        <v>0.5</v>
      </c>
      <c r="M988" s="74">
        <v>1.2</v>
      </c>
      <c r="N988" s="74">
        <v>0</v>
      </c>
      <c r="O988" s="74">
        <v>0</v>
      </c>
      <c r="P988" s="74">
        <v>0</v>
      </c>
      <c r="Q988" s="74">
        <v>0</v>
      </c>
      <c r="R988" s="74">
        <v>0</v>
      </c>
      <c r="S988" s="74">
        <v>26.5</v>
      </c>
      <c r="T988" s="74">
        <v>0.6</v>
      </c>
      <c r="U988" s="74">
        <v>0</v>
      </c>
      <c r="V988" s="74">
        <v>45.4</v>
      </c>
      <c r="W988" s="74">
        <v>0</v>
      </c>
      <c r="X988" s="74">
        <v>110</v>
      </c>
      <c r="Y988" s="74">
        <v>0</v>
      </c>
      <c r="Z988" s="74">
        <v>0</v>
      </c>
      <c r="AA988" s="74">
        <v>0.6</v>
      </c>
      <c r="AB988" s="74">
        <v>0.08</v>
      </c>
      <c r="AC988" s="74">
        <v>0.19</v>
      </c>
      <c r="AD988" s="74">
        <v>0.22</v>
      </c>
      <c r="AE988" s="74">
        <v>4</v>
      </c>
      <c r="AF988" s="74">
        <v>8.9</v>
      </c>
      <c r="AG988" s="74">
        <v>4.9000000000000004</v>
      </c>
      <c r="AH988" s="74">
        <v>0.15</v>
      </c>
      <c r="AI988" s="74">
        <v>2</v>
      </c>
      <c r="AJ988" s="74">
        <v>0</v>
      </c>
      <c r="AK988" s="74">
        <v>2.9</v>
      </c>
      <c r="AL988" s="74">
        <v>1.6</v>
      </c>
      <c r="AM988" s="74">
        <v>230</v>
      </c>
      <c r="AN988" s="74">
        <v>290</v>
      </c>
      <c r="AO988" s="74">
        <v>13</v>
      </c>
      <c r="AP988" s="74">
        <v>220</v>
      </c>
      <c r="AQ988" s="74">
        <v>25</v>
      </c>
      <c r="AR988" s="74">
        <v>1.8</v>
      </c>
      <c r="AS988" s="74">
        <v>4.7</v>
      </c>
      <c r="AT988" s="72"/>
      <c r="AU988" s="72"/>
      <c r="AV988" s="72"/>
    </row>
    <row r="989" spans="1:48" ht="15.6">
      <c r="A989" s="71">
        <v>121</v>
      </c>
      <c r="B989" s="72" t="s">
        <v>1439</v>
      </c>
      <c r="C989" s="72" t="s">
        <v>275</v>
      </c>
      <c r="D989" s="72" t="s">
        <v>443</v>
      </c>
      <c r="E989" s="72" t="s">
        <v>444</v>
      </c>
      <c r="F989" s="74">
        <v>242</v>
      </c>
      <c r="G989" s="74">
        <v>1010</v>
      </c>
      <c r="H989" s="74">
        <v>16.399999999999999</v>
      </c>
      <c r="I989" s="74">
        <v>5.8</v>
      </c>
      <c r="J989" s="74">
        <v>7.3</v>
      </c>
      <c r="K989" s="74">
        <v>1.8</v>
      </c>
      <c r="L989" s="74">
        <v>1.54</v>
      </c>
      <c r="M989" s="74">
        <v>0.4</v>
      </c>
      <c r="N989" s="74">
        <v>0</v>
      </c>
      <c r="O989" s="74">
        <v>0</v>
      </c>
      <c r="P989" s="74">
        <v>0</v>
      </c>
      <c r="Q989" s="74">
        <v>0</v>
      </c>
      <c r="R989" s="74">
        <v>0</v>
      </c>
      <c r="S989" s="74">
        <v>23.5</v>
      </c>
      <c r="T989" s="74">
        <v>1.5</v>
      </c>
      <c r="U989" s="74">
        <v>0</v>
      </c>
      <c r="V989" s="74">
        <v>56.7</v>
      </c>
      <c r="W989" s="74">
        <v>0</v>
      </c>
      <c r="X989" s="74">
        <v>81</v>
      </c>
      <c r="Y989" s="74">
        <v>32</v>
      </c>
      <c r="Z989" s="74">
        <v>22</v>
      </c>
      <c r="AA989" s="74">
        <v>0.6</v>
      </c>
      <c r="AB989" s="74">
        <v>0.82</v>
      </c>
      <c r="AC989" s="74">
        <v>0.09</v>
      </c>
      <c r="AD989" s="74">
        <v>0.21</v>
      </c>
      <c r="AE989" s="74">
        <v>4.5</v>
      </c>
      <c r="AF989" s="74">
        <v>10.3</v>
      </c>
      <c r="AG989" s="74">
        <v>4.4000000000000004</v>
      </c>
      <c r="AH989" s="74">
        <v>0.2</v>
      </c>
      <c r="AI989" s="74">
        <v>1.7</v>
      </c>
      <c r="AJ989" s="74">
        <v>0</v>
      </c>
      <c r="AK989" s="74">
        <v>5.9</v>
      </c>
      <c r="AL989" s="74">
        <v>2.66</v>
      </c>
      <c r="AM989" s="74">
        <v>610</v>
      </c>
      <c r="AN989" s="74">
        <v>240</v>
      </c>
      <c r="AO989" s="74">
        <v>19</v>
      </c>
      <c r="AP989" s="74">
        <v>250</v>
      </c>
      <c r="AQ989" s="74">
        <v>20</v>
      </c>
      <c r="AR989" s="74">
        <v>1.8</v>
      </c>
      <c r="AS989" s="74">
        <v>2.2999999999999998</v>
      </c>
      <c r="AT989" s="72"/>
      <c r="AU989" s="72"/>
      <c r="AV989" s="72"/>
    </row>
    <row r="990" spans="1:48" ht="15.6">
      <c r="A990" s="71">
        <v>120</v>
      </c>
      <c r="B990" s="72" t="s">
        <v>1440</v>
      </c>
      <c r="C990" s="72" t="s">
        <v>275</v>
      </c>
      <c r="D990" s="72" t="s">
        <v>443</v>
      </c>
      <c r="E990" s="72" t="s">
        <v>444</v>
      </c>
      <c r="F990" s="74">
        <v>232</v>
      </c>
      <c r="G990" s="74">
        <v>966</v>
      </c>
      <c r="H990" s="74">
        <v>15.3</v>
      </c>
      <c r="I990" s="74">
        <v>7.2</v>
      </c>
      <c r="J990" s="74">
        <v>4</v>
      </c>
      <c r="K990" s="74">
        <v>2.6</v>
      </c>
      <c r="L990" s="74">
        <v>2.29</v>
      </c>
      <c r="M990" s="74">
        <v>0.4</v>
      </c>
      <c r="N990" s="74">
        <v>0</v>
      </c>
      <c r="O990" s="74">
        <v>0</v>
      </c>
      <c r="P990" s="74">
        <v>0</v>
      </c>
      <c r="Q990" s="74">
        <v>0</v>
      </c>
      <c r="R990" s="74">
        <v>0</v>
      </c>
      <c r="S990" s="74">
        <v>23.5</v>
      </c>
      <c r="T990" s="74">
        <v>1.7</v>
      </c>
      <c r="U990" s="74">
        <v>0</v>
      </c>
      <c r="V990" s="74">
        <v>57.5</v>
      </c>
      <c r="W990" s="74">
        <v>0</v>
      </c>
      <c r="X990" s="74">
        <v>81</v>
      </c>
      <c r="Y990" s="74">
        <v>65</v>
      </c>
      <c r="Z990" s="74">
        <v>43</v>
      </c>
      <c r="AA990" s="74">
        <v>0.6</v>
      </c>
      <c r="AB990" s="74">
        <v>0.06</v>
      </c>
      <c r="AC990" s="74">
        <v>0.09</v>
      </c>
      <c r="AD990" s="74">
        <v>0.21</v>
      </c>
      <c r="AE990" s="74">
        <v>4.5</v>
      </c>
      <c r="AF990" s="74">
        <v>10.3</v>
      </c>
      <c r="AG990" s="74">
        <v>4.4000000000000004</v>
      </c>
      <c r="AH990" s="74">
        <v>0.2</v>
      </c>
      <c r="AI990" s="74">
        <v>1.7</v>
      </c>
      <c r="AJ990" s="74">
        <v>0</v>
      </c>
      <c r="AK990" s="74">
        <v>5.9</v>
      </c>
      <c r="AL990" s="74">
        <v>2.84</v>
      </c>
      <c r="AM990" s="74">
        <v>670</v>
      </c>
      <c r="AN990" s="74">
        <v>240</v>
      </c>
      <c r="AO990" s="74">
        <v>20</v>
      </c>
      <c r="AP990" s="74">
        <v>250</v>
      </c>
      <c r="AQ990" s="74">
        <v>20</v>
      </c>
      <c r="AR990" s="74">
        <v>1.8</v>
      </c>
      <c r="AS990" s="74">
        <v>2.2999999999999998</v>
      </c>
      <c r="AT990" s="72"/>
      <c r="AU990" s="72"/>
      <c r="AV990" s="72"/>
    </row>
    <row r="991" spans="1:48" ht="15.6">
      <c r="A991" s="71">
        <v>114</v>
      </c>
      <c r="B991" s="72" t="s">
        <v>1441</v>
      </c>
      <c r="C991" s="72" t="s">
        <v>275</v>
      </c>
      <c r="D991" s="72" t="s">
        <v>443</v>
      </c>
      <c r="E991" s="72" t="s">
        <v>444</v>
      </c>
      <c r="F991" s="74">
        <v>178</v>
      </c>
      <c r="G991" s="74">
        <v>744</v>
      </c>
      <c r="H991" s="74">
        <v>9</v>
      </c>
      <c r="I991" s="74">
        <v>3.9</v>
      </c>
      <c r="J991" s="74">
        <v>2.9</v>
      </c>
      <c r="K991" s="74">
        <v>0.4</v>
      </c>
      <c r="L991" s="74">
        <v>0.1</v>
      </c>
      <c r="M991" s="74">
        <v>0.5</v>
      </c>
      <c r="N991" s="74">
        <v>0</v>
      </c>
      <c r="O991" s="74">
        <v>0</v>
      </c>
      <c r="P991" s="74">
        <v>0</v>
      </c>
      <c r="Q991" s="74">
        <v>0</v>
      </c>
      <c r="R991" s="74">
        <v>0</v>
      </c>
      <c r="S991" s="74">
        <v>24.2</v>
      </c>
      <c r="T991" s="74">
        <v>0.6</v>
      </c>
      <c r="U991" s="74">
        <v>0</v>
      </c>
      <c r="V991" s="74">
        <v>63.8</v>
      </c>
      <c r="W991" s="74">
        <v>0</v>
      </c>
      <c r="X991" s="74">
        <v>88</v>
      </c>
      <c r="Y991" s="74">
        <v>0</v>
      </c>
      <c r="Z991" s="74">
        <v>0</v>
      </c>
      <c r="AA991" s="74">
        <v>0.7</v>
      </c>
      <c r="AB991" s="74">
        <v>0.05</v>
      </c>
      <c r="AC991" s="74">
        <v>0.11</v>
      </c>
      <c r="AD991" s="74">
        <v>0.22</v>
      </c>
      <c r="AE991" s="74">
        <v>4.5</v>
      </c>
      <c r="AF991" s="74">
        <v>9</v>
      </c>
      <c r="AG991" s="74">
        <v>4.5</v>
      </c>
      <c r="AH991" s="74">
        <v>0.23</v>
      </c>
      <c r="AI991" s="74">
        <v>1.8</v>
      </c>
      <c r="AJ991" s="74">
        <v>0</v>
      </c>
      <c r="AK991" s="74">
        <v>6.2</v>
      </c>
      <c r="AL991" s="74">
        <v>2.2000000000000002</v>
      </c>
      <c r="AM991" s="74">
        <v>220</v>
      </c>
      <c r="AN991" s="74">
        <v>310</v>
      </c>
      <c r="AO991" s="74">
        <v>21</v>
      </c>
      <c r="AP991" s="74">
        <v>280</v>
      </c>
      <c r="AQ991" s="74">
        <v>20</v>
      </c>
      <c r="AR991" s="74">
        <v>1.9</v>
      </c>
      <c r="AS991" s="74">
        <v>2.4</v>
      </c>
      <c r="AT991" s="72"/>
      <c r="AU991" s="72"/>
      <c r="AV991" s="72"/>
    </row>
    <row r="992" spans="1:48" ht="15.6">
      <c r="A992" s="71">
        <v>101</v>
      </c>
      <c r="B992" s="72" t="s">
        <v>1442</v>
      </c>
      <c r="C992" s="72" t="s">
        <v>275</v>
      </c>
      <c r="D992" s="72" t="s">
        <v>443</v>
      </c>
      <c r="E992" s="72" t="s">
        <v>444</v>
      </c>
      <c r="F992" s="74">
        <v>130</v>
      </c>
      <c r="G992" s="74">
        <v>544</v>
      </c>
      <c r="H992" s="74">
        <v>5.6</v>
      </c>
      <c r="I992" s="74">
        <v>2.4</v>
      </c>
      <c r="J992" s="74">
        <v>1.8</v>
      </c>
      <c r="K992" s="74">
        <v>0.2</v>
      </c>
      <c r="L992" s="74">
        <v>0.1</v>
      </c>
      <c r="M992" s="74">
        <v>0.3</v>
      </c>
      <c r="N992" s="74">
        <v>0</v>
      </c>
      <c r="O992" s="74">
        <v>0</v>
      </c>
      <c r="P992" s="74">
        <v>0</v>
      </c>
      <c r="Q992" s="74">
        <v>0</v>
      </c>
      <c r="R992" s="74">
        <v>0</v>
      </c>
      <c r="S992" s="74">
        <v>19.8</v>
      </c>
      <c r="T992" s="74">
        <v>0.3</v>
      </c>
      <c r="U992" s="74">
        <v>0</v>
      </c>
      <c r="V992" s="74">
        <v>72.8</v>
      </c>
      <c r="W992" s="74">
        <v>0</v>
      </c>
      <c r="X992" s="74">
        <v>68</v>
      </c>
      <c r="Y992" s="74">
        <v>0</v>
      </c>
      <c r="Z992" s="74">
        <v>0</v>
      </c>
      <c r="AA992" s="74">
        <v>0.7</v>
      </c>
      <c r="AB992" s="74">
        <v>0.05</v>
      </c>
      <c r="AC992" s="74">
        <v>0.14000000000000001</v>
      </c>
      <c r="AD992" s="74">
        <v>0.21</v>
      </c>
      <c r="AE992" s="74">
        <v>5</v>
      </c>
      <c r="AF992" s="74">
        <v>8.6999999999999993</v>
      </c>
      <c r="AG992" s="74">
        <v>3.7</v>
      </c>
      <c r="AH992" s="74">
        <v>0.3</v>
      </c>
      <c r="AI992" s="74">
        <v>2</v>
      </c>
      <c r="AJ992" s="74">
        <v>0</v>
      </c>
      <c r="AK992" s="74">
        <v>6</v>
      </c>
      <c r="AL992" s="74">
        <v>1.2</v>
      </c>
      <c r="AM992" s="74">
        <v>110</v>
      </c>
      <c r="AN992" s="74">
        <v>300</v>
      </c>
      <c r="AO992" s="74">
        <v>18</v>
      </c>
      <c r="AP992" s="74">
        <v>250</v>
      </c>
      <c r="AQ992" s="74">
        <v>16</v>
      </c>
      <c r="AR992" s="74">
        <v>1.5</v>
      </c>
      <c r="AS992" s="74">
        <v>1.9</v>
      </c>
      <c r="AT992" s="72"/>
      <c r="AU992" s="72"/>
      <c r="AV992" s="72"/>
    </row>
    <row r="993" spans="1:48" ht="15.6">
      <c r="A993" s="71">
        <v>110</v>
      </c>
      <c r="B993" s="72" t="s">
        <v>1443</v>
      </c>
      <c r="C993" s="72" t="s">
        <v>275</v>
      </c>
      <c r="D993" s="72" t="s">
        <v>443</v>
      </c>
      <c r="E993" s="72" t="s">
        <v>444</v>
      </c>
      <c r="F993" s="74">
        <v>201</v>
      </c>
      <c r="G993" s="74">
        <v>837</v>
      </c>
      <c r="H993" s="74">
        <v>13.4</v>
      </c>
      <c r="I993" s="74">
        <v>4.5999999999999996</v>
      </c>
      <c r="J993" s="74">
        <v>6.1</v>
      </c>
      <c r="K993" s="74">
        <v>1.6</v>
      </c>
      <c r="L993" s="74">
        <v>1.41</v>
      </c>
      <c r="M993" s="74">
        <v>0.3</v>
      </c>
      <c r="N993" s="74">
        <v>1.7</v>
      </c>
      <c r="O993" s="74">
        <v>1.6</v>
      </c>
      <c r="P993" s="74">
        <v>0.1</v>
      </c>
      <c r="Q993" s="74">
        <v>0</v>
      </c>
      <c r="R993" s="74">
        <v>0.6</v>
      </c>
      <c r="S993" s="74">
        <v>17.399999999999999</v>
      </c>
      <c r="T993" s="74">
        <v>1.1000000000000001</v>
      </c>
      <c r="U993" s="74">
        <v>0.4</v>
      </c>
      <c r="V993" s="74">
        <v>63.7</v>
      </c>
      <c r="W993" s="74">
        <v>0</v>
      </c>
      <c r="X993" s="74">
        <v>59</v>
      </c>
      <c r="Y993" s="74">
        <v>61</v>
      </c>
      <c r="Z993" s="74">
        <v>218</v>
      </c>
      <c r="AA993" s="74">
        <v>0.5</v>
      </c>
      <c r="AB993" s="74">
        <v>1.19</v>
      </c>
      <c r="AC993" s="74">
        <v>0.08</v>
      </c>
      <c r="AD993" s="74">
        <v>0.15</v>
      </c>
      <c r="AE993" s="74">
        <v>2.6</v>
      </c>
      <c r="AF993" s="74">
        <v>7.82</v>
      </c>
      <c r="AG993" s="74">
        <v>3.23</v>
      </c>
      <c r="AH993" s="74">
        <v>0.18</v>
      </c>
      <c r="AI993" s="74">
        <v>1</v>
      </c>
      <c r="AJ993" s="74">
        <v>6.4</v>
      </c>
      <c r="AK993" s="74">
        <v>9</v>
      </c>
      <c r="AL993" s="74">
        <v>2.23</v>
      </c>
      <c r="AM993" s="74">
        <v>430</v>
      </c>
      <c r="AN993" s="74">
        <v>260</v>
      </c>
      <c r="AO993" s="74">
        <v>20</v>
      </c>
      <c r="AP993" s="74">
        <v>170</v>
      </c>
      <c r="AQ993" s="74">
        <v>17</v>
      </c>
      <c r="AR993" s="74">
        <v>1.7</v>
      </c>
      <c r="AS993" s="74">
        <v>1.6</v>
      </c>
      <c r="AT993" s="72"/>
      <c r="AU993" s="72"/>
      <c r="AV993" s="72"/>
    </row>
    <row r="994" spans="1:48" ht="15.6">
      <c r="A994" s="71">
        <v>109</v>
      </c>
      <c r="B994" s="72" t="s">
        <v>1444</v>
      </c>
      <c r="C994" s="72" t="s">
        <v>232</v>
      </c>
      <c r="D994" s="72" t="s">
        <v>233</v>
      </c>
      <c r="E994" s="72" t="s">
        <v>234</v>
      </c>
      <c r="F994" s="74">
        <v>193</v>
      </c>
      <c r="G994" s="74">
        <v>804</v>
      </c>
      <c r="H994" s="74">
        <v>12.5</v>
      </c>
      <c r="I994" s="74">
        <v>5.9</v>
      </c>
      <c r="J994" s="74">
        <v>3.2</v>
      </c>
      <c r="K994" s="74">
        <v>2.4</v>
      </c>
      <c r="L994" s="74">
        <v>2.06</v>
      </c>
      <c r="M994" s="74">
        <v>0.3</v>
      </c>
      <c r="N994" s="74">
        <v>1.7</v>
      </c>
      <c r="O994" s="74">
        <v>1.6</v>
      </c>
      <c r="P994" s="74">
        <v>0.1</v>
      </c>
      <c r="Q994" s="74">
        <v>0</v>
      </c>
      <c r="R994" s="74">
        <v>0.6</v>
      </c>
      <c r="S994" s="74">
        <v>17.399999999999999</v>
      </c>
      <c r="T994" s="74">
        <v>1.2</v>
      </c>
      <c r="U994" s="74">
        <v>0.4</v>
      </c>
      <c r="V994" s="74">
        <v>64.5</v>
      </c>
      <c r="W994" s="74">
        <v>0</v>
      </c>
      <c r="X994" s="74">
        <v>59</v>
      </c>
      <c r="Y994" s="74">
        <v>90</v>
      </c>
      <c r="Z994" s="74">
        <v>237</v>
      </c>
      <c r="AA994" s="74">
        <v>0.5</v>
      </c>
      <c r="AB994" s="74">
        <v>0.54</v>
      </c>
      <c r="AC994" s="74">
        <v>0.08</v>
      </c>
      <c r="AD994" s="74">
        <v>0.15</v>
      </c>
      <c r="AE994" s="74">
        <v>2.6</v>
      </c>
      <c r="AF994" s="74">
        <v>7.82</v>
      </c>
      <c r="AG994" s="74">
        <v>3.23</v>
      </c>
      <c r="AH994" s="74">
        <v>0.18</v>
      </c>
      <c r="AI994" s="74">
        <v>1</v>
      </c>
      <c r="AJ994" s="74">
        <v>6.4</v>
      </c>
      <c r="AK994" s="74">
        <v>9</v>
      </c>
      <c r="AL994" s="74">
        <v>2.38</v>
      </c>
      <c r="AM994" s="74">
        <v>480</v>
      </c>
      <c r="AN994" s="74">
        <v>260</v>
      </c>
      <c r="AO994" s="74">
        <v>20</v>
      </c>
      <c r="AP994" s="74">
        <v>170</v>
      </c>
      <c r="AQ994" s="74">
        <v>17</v>
      </c>
      <c r="AR994" s="74">
        <v>1.7</v>
      </c>
      <c r="AS994" s="74">
        <v>1.6</v>
      </c>
      <c r="AT994" s="72"/>
      <c r="AU994" s="72"/>
      <c r="AV994" s="72"/>
    </row>
    <row r="995" spans="1:48" ht="15.6">
      <c r="A995" s="71">
        <v>108</v>
      </c>
      <c r="B995" s="72" t="s">
        <v>1445</v>
      </c>
      <c r="C995" s="72" t="s">
        <v>275</v>
      </c>
      <c r="D995" s="72" t="s">
        <v>443</v>
      </c>
      <c r="E995" s="72" t="s">
        <v>444</v>
      </c>
      <c r="F995" s="74">
        <v>195</v>
      </c>
      <c r="G995" s="74">
        <v>816</v>
      </c>
      <c r="H995" s="74">
        <v>10.3</v>
      </c>
      <c r="I995" s="74">
        <v>4.5</v>
      </c>
      <c r="J995" s="74">
        <v>3.2</v>
      </c>
      <c r="K995" s="74">
        <v>0.4</v>
      </c>
      <c r="L995" s="74">
        <v>0.1</v>
      </c>
      <c r="M995" s="74">
        <v>0.6</v>
      </c>
      <c r="N995" s="74">
        <v>0</v>
      </c>
      <c r="O995" s="74">
        <v>0</v>
      </c>
      <c r="P995" s="74">
        <v>0</v>
      </c>
      <c r="Q995" s="74">
        <v>0</v>
      </c>
      <c r="R995" s="74">
        <v>0</v>
      </c>
      <c r="S995" s="74">
        <v>25.6</v>
      </c>
      <c r="T995" s="74">
        <v>0.7</v>
      </c>
      <c r="U995" s="74">
        <v>0</v>
      </c>
      <c r="V995" s="74">
        <v>61.3</v>
      </c>
      <c r="W995" s="74">
        <v>0</v>
      </c>
      <c r="X995" s="74">
        <v>96</v>
      </c>
      <c r="Y995" s="74">
        <v>0</v>
      </c>
      <c r="Z995" s="74">
        <v>0</v>
      </c>
      <c r="AA995" s="74">
        <v>0.8</v>
      </c>
      <c r="AB995" s="74">
        <v>0.05</v>
      </c>
      <c r="AC995" s="74">
        <v>0.08</v>
      </c>
      <c r="AD995" s="74">
        <v>0.19</v>
      </c>
      <c r="AE995" s="74">
        <v>3.7</v>
      </c>
      <c r="AF995" s="74">
        <v>8.5</v>
      </c>
      <c r="AG995" s="74">
        <v>4.8</v>
      </c>
      <c r="AH995" s="74">
        <v>0.18</v>
      </c>
      <c r="AI995" s="74">
        <v>1.6</v>
      </c>
      <c r="AJ995" s="74">
        <v>0</v>
      </c>
      <c r="AK995" s="74">
        <v>5.3</v>
      </c>
      <c r="AL995" s="74">
        <v>1.9</v>
      </c>
      <c r="AM995" s="74">
        <v>260</v>
      </c>
      <c r="AN995" s="74">
        <v>230</v>
      </c>
      <c r="AO995" s="74">
        <v>19</v>
      </c>
      <c r="AP995" s="74">
        <v>270</v>
      </c>
      <c r="AQ995" s="74">
        <v>16</v>
      </c>
      <c r="AR995" s="74">
        <v>2</v>
      </c>
      <c r="AS995" s="74">
        <v>2.6</v>
      </c>
      <c r="AT995" s="72"/>
      <c r="AU995" s="72"/>
      <c r="AV995" s="72"/>
    </row>
    <row r="996" spans="1:48" ht="15.6">
      <c r="A996" s="71">
        <v>262</v>
      </c>
      <c r="B996" s="72" t="s">
        <v>1446</v>
      </c>
      <c r="C996" s="72" t="s">
        <v>275</v>
      </c>
      <c r="D996" s="72" t="s">
        <v>443</v>
      </c>
      <c r="E996" s="72" t="s">
        <v>655</v>
      </c>
      <c r="F996" s="74">
        <v>147</v>
      </c>
      <c r="G996" s="74">
        <v>621</v>
      </c>
      <c r="H996" s="74">
        <v>2.2999999999999998</v>
      </c>
      <c r="I996" s="74">
        <v>0.6</v>
      </c>
      <c r="J996" s="74">
        <v>0.8</v>
      </c>
      <c r="K996" s="74">
        <v>0.4</v>
      </c>
      <c r="L996" s="74">
        <v>0.4</v>
      </c>
      <c r="M996" s="74">
        <v>0</v>
      </c>
      <c r="N996" s="74">
        <v>0</v>
      </c>
      <c r="O996" s="74">
        <v>0</v>
      </c>
      <c r="P996" s="74">
        <v>0</v>
      </c>
      <c r="Q996" s="74">
        <v>0</v>
      </c>
      <c r="R996" s="74">
        <v>0</v>
      </c>
      <c r="S996" s="74">
        <v>31.5</v>
      </c>
      <c r="T996" s="74">
        <v>0.6</v>
      </c>
      <c r="U996" s="74">
        <v>0</v>
      </c>
      <c r="V996" s="74">
        <v>64.599999999999994</v>
      </c>
      <c r="W996" s="74">
        <v>0</v>
      </c>
      <c r="X996" s="74">
        <v>135</v>
      </c>
      <c r="Y996" s="74">
        <v>20</v>
      </c>
      <c r="Z996" s="74">
        <v>0</v>
      </c>
      <c r="AA996" s="74">
        <v>0.2</v>
      </c>
      <c r="AB996" s="74">
        <v>0.1</v>
      </c>
      <c r="AC996" s="74">
        <v>0.1</v>
      </c>
      <c r="AD996" s="74">
        <v>0.28999999999999998</v>
      </c>
      <c r="AE996" s="74">
        <v>5</v>
      </c>
      <c r="AF996" s="74">
        <v>11</v>
      </c>
      <c r="AG996" s="74">
        <v>5.9</v>
      </c>
      <c r="AH996" s="74">
        <v>0.2</v>
      </c>
      <c r="AI996" s="74">
        <v>0.85</v>
      </c>
      <c r="AJ996" s="74">
        <v>0</v>
      </c>
      <c r="AK996" s="74">
        <v>7.7</v>
      </c>
      <c r="AL996" s="74">
        <v>1.61</v>
      </c>
      <c r="AM996" s="74">
        <v>250</v>
      </c>
      <c r="AN996" s="74">
        <v>310</v>
      </c>
      <c r="AO996" s="74">
        <v>23</v>
      </c>
      <c r="AP996" s="74">
        <v>190</v>
      </c>
      <c r="AQ996" s="74">
        <v>24</v>
      </c>
      <c r="AR996" s="74">
        <v>1.6</v>
      </c>
      <c r="AS996" s="74">
        <v>1.6</v>
      </c>
      <c r="AT996" s="72"/>
      <c r="AU996" s="72">
        <v>2.4</v>
      </c>
      <c r="AV996" s="72"/>
    </row>
    <row r="997" spans="1:48" ht="15.6">
      <c r="A997" s="71">
        <v>12</v>
      </c>
      <c r="B997" s="72" t="s">
        <v>1447</v>
      </c>
      <c r="C997" s="72" t="s">
        <v>275</v>
      </c>
      <c r="D997" s="72" t="s">
        <v>443</v>
      </c>
      <c r="E997" s="72" t="s">
        <v>655</v>
      </c>
      <c r="F997" s="74">
        <v>111</v>
      </c>
      <c r="G997" s="74">
        <v>470</v>
      </c>
      <c r="H997" s="74">
        <v>2.6</v>
      </c>
      <c r="I997" s="74">
        <v>0.6</v>
      </c>
      <c r="J997" s="74">
        <v>0.9</v>
      </c>
      <c r="K997" s="74">
        <v>0.5</v>
      </c>
      <c r="L997" s="74">
        <v>0.5</v>
      </c>
      <c r="M997" s="74">
        <v>0</v>
      </c>
      <c r="N997" s="74">
        <v>0</v>
      </c>
      <c r="O997" s="74">
        <v>0</v>
      </c>
      <c r="P997" s="74">
        <v>0</v>
      </c>
      <c r="Q997" s="74">
        <v>0</v>
      </c>
      <c r="R997" s="74">
        <v>0</v>
      </c>
      <c r="S997" s="74">
        <v>22</v>
      </c>
      <c r="T997" s="74">
        <v>0.2</v>
      </c>
      <c r="U997" s="74">
        <v>0</v>
      </c>
      <c r="V997" s="74">
        <v>74.3</v>
      </c>
      <c r="W997" s="74">
        <v>0</v>
      </c>
      <c r="X997" s="74">
        <v>100</v>
      </c>
      <c r="Y997" s="74">
        <v>20</v>
      </c>
      <c r="Z997" s="74">
        <v>0</v>
      </c>
      <c r="AA997" s="74">
        <v>0.2</v>
      </c>
      <c r="AB997" s="74">
        <v>0.17</v>
      </c>
      <c r="AC997" s="74">
        <v>0.14000000000000001</v>
      </c>
      <c r="AD997" s="74">
        <v>0.22</v>
      </c>
      <c r="AE997" s="74">
        <v>5.9</v>
      </c>
      <c r="AF997" s="74">
        <v>10</v>
      </c>
      <c r="AG997" s="74">
        <v>4.0999999999999996</v>
      </c>
      <c r="AH997" s="74">
        <v>0.28000000000000003</v>
      </c>
      <c r="AI997" s="74">
        <v>1</v>
      </c>
      <c r="AJ997" s="74">
        <v>0</v>
      </c>
      <c r="AK997" s="74">
        <v>9</v>
      </c>
      <c r="AL997" s="74">
        <v>1.21</v>
      </c>
      <c r="AM997" s="74">
        <v>90</v>
      </c>
      <c r="AN997" s="74">
        <v>390</v>
      </c>
      <c r="AO997" s="74">
        <v>18</v>
      </c>
      <c r="AP997" s="74">
        <v>190</v>
      </c>
      <c r="AQ997" s="74">
        <v>26</v>
      </c>
      <c r="AR997" s="74">
        <v>1.2</v>
      </c>
      <c r="AS997" s="74">
        <v>1.1000000000000001</v>
      </c>
      <c r="AT997" s="72"/>
      <c r="AU997" s="72"/>
      <c r="AV997" s="72"/>
    </row>
    <row r="998" spans="1:48" ht="15.6">
      <c r="A998" s="71">
        <v>264</v>
      </c>
      <c r="B998" s="72" t="s">
        <v>1448</v>
      </c>
      <c r="C998" s="72" t="s">
        <v>232</v>
      </c>
      <c r="D998" s="72" t="s">
        <v>233</v>
      </c>
      <c r="E998" s="72" t="s">
        <v>234</v>
      </c>
      <c r="F998" s="74">
        <v>124</v>
      </c>
      <c r="G998" s="74">
        <v>520</v>
      </c>
      <c r="H998" s="74">
        <v>4.4000000000000004</v>
      </c>
      <c r="I998" s="74">
        <v>1.1000000000000001</v>
      </c>
      <c r="J998" s="74">
        <v>1.9</v>
      </c>
      <c r="K998" s="74">
        <v>0.8</v>
      </c>
      <c r="L998" s="74">
        <v>0.78300000000000003</v>
      </c>
      <c r="M998" s="74">
        <v>0</v>
      </c>
      <c r="N998" s="74">
        <v>1.6</v>
      </c>
      <c r="O998" s="74">
        <v>1.4</v>
      </c>
      <c r="P998" s="74">
        <v>0.2</v>
      </c>
      <c r="Q998" s="74">
        <v>0</v>
      </c>
      <c r="R998" s="74">
        <v>0.7</v>
      </c>
      <c r="S998" s="74">
        <v>19.100000000000001</v>
      </c>
      <c r="T998" s="74">
        <v>1.1000000000000001</v>
      </c>
      <c r="U998" s="74">
        <v>0</v>
      </c>
      <c r="V998" s="74">
        <v>72</v>
      </c>
      <c r="W998" s="74">
        <v>0</v>
      </c>
      <c r="X998" s="74">
        <v>85</v>
      </c>
      <c r="Y998" s="74">
        <v>51</v>
      </c>
      <c r="Z998" s="74">
        <v>173</v>
      </c>
      <c r="AA998" s="74">
        <v>0.1</v>
      </c>
      <c r="AB998" s="74">
        <v>0.73</v>
      </c>
      <c r="AC998" s="74">
        <v>0.1</v>
      </c>
      <c r="AD998" s="74">
        <v>0.19</v>
      </c>
      <c r="AE998" s="74">
        <v>3.3</v>
      </c>
      <c r="AF998" s="74">
        <v>8.82</v>
      </c>
      <c r="AG998" s="74">
        <v>3.53</v>
      </c>
      <c r="AH998" s="74">
        <v>0.21</v>
      </c>
      <c r="AI998" s="74">
        <v>0.42</v>
      </c>
      <c r="AJ998" s="74">
        <v>6.8</v>
      </c>
      <c r="AK998" s="74">
        <v>11</v>
      </c>
      <c r="AL998" s="74">
        <v>2.2999999999999998</v>
      </c>
      <c r="AM998" s="74">
        <v>430</v>
      </c>
      <c r="AN998" s="74">
        <v>280</v>
      </c>
      <c r="AO998" s="74">
        <v>24</v>
      </c>
      <c r="AP998" s="74">
        <v>120</v>
      </c>
      <c r="AQ998" s="74">
        <v>24</v>
      </c>
      <c r="AR998" s="74">
        <v>1.1000000000000001</v>
      </c>
      <c r="AS998" s="74">
        <v>1</v>
      </c>
      <c r="AT998" s="72"/>
      <c r="AU998" s="72"/>
      <c r="AV998" s="72"/>
    </row>
    <row r="999" spans="1:48" ht="15.6">
      <c r="A999" s="71">
        <v>263</v>
      </c>
      <c r="B999" s="72" t="s">
        <v>1449</v>
      </c>
      <c r="C999" s="72" t="s">
        <v>232</v>
      </c>
      <c r="D999" s="72" t="s">
        <v>233</v>
      </c>
      <c r="E999" s="72" t="s">
        <v>234</v>
      </c>
      <c r="F999" s="74">
        <v>121</v>
      </c>
      <c r="G999" s="74">
        <v>509</v>
      </c>
      <c r="H999" s="74">
        <v>4.0999999999999996</v>
      </c>
      <c r="I999" s="74">
        <v>1.4</v>
      </c>
      <c r="J999" s="74">
        <v>1.2</v>
      </c>
      <c r="K999" s="74">
        <v>1</v>
      </c>
      <c r="L999" s="74">
        <v>0.95499999999999996</v>
      </c>
      <c r="M999" s="74">
        <v>0</v>
      </c>
      <c r="N999" s="74">
        <v>1.6</v>
      </c>
      <c r="O999" s="74">
        <v>1.4</v>
      </c>
      <c r="P999" s="74">
        <v>0.2</v>
      </c>
      <c r="Q999" s="74">
        <v>0</v>
      </c>
      <c r="R999" s="74">
        <v>0.7</v>
      </c>
      <c r="S999" s="74">
        <v>19.100000000000001</v>
      </c>
      <c r="T999" s="74">
        <v>1.1000000000000001</v>
      </c>
      <c r="U999" s="74">
        <v>0</v>
      </c>
      <c r="V999" s="74">
        <v>72.2</v>
      </c>
      <c r="W999" s="74">
        <v>0</v>
      </c>
      <c r="X999" s="74">
        <v>85</v>
      </c>
      <c r="Y999" s="74">
        <v>59</v>
      </c>
      <c r="Z999" s="74">
        <v>178</v>
      </c>
      <c r="AA999" s="74">
        <v>0.1</v>
      </c>
      <c r="AB999" s="74">
        <v>0.55000000000000004</v>
      </c>
      <c r="AC999" s="74">
        <v>0.1</v>
      </c>
      <c r="AD999" s="74">
        <v>0.19</v>
      </c>
      <c r="AE999" s="74">
        <v>3.3</v>
      </c>
      <c r="AF999" s="74">
        <v>8.82</v>
      </c>
      <c r="AG999" s="74">
        <v>3.53</v>
      </c>
      <c r="AH999" s="74">
        <v>0.21</v>
      </c>
      <c r="AI999" s="74">
        <v>0.42</v>
      </c>
      <c r="AJ999" s="74">
        <v>6.8</v>
      </c>
      <c r="AK999" s="74">
        <v>11</v>
      </c>
      <c r="AL999" s="74">
        <v>2.34</v>
      </c>
      <c r="AM999" s="74">
        <v>440</v>
      </c>
      <c r="AN999" s="74">
        <v>280</v>
      </c>
      <c r="AO999" s="74">
        <v>24</v>
      </c>
      <c r="AP999" s="74">
        <v>120</v>
      </c>
      <c r="AQ999" s="74">
        <v>24</v>
      </c>
      <c r="AR999" s="74">
        <v>1.1000000000000001</v>
      </c>
      <c r="AS999" s="74">
        <v>1</v>
      </c>
      <c r="AT999" s="72"/>
      <c r="AU999" s="72"/>
      <c r="AV999" s="72"/>
    </row>
    <row r="1000" spans="1:48" ht="15.6">
      <c r="A1000" s="71">
        <v>265</v>
      </c>
      <c r="B1000" s="72" t="s">
        <v>1450</v>
      </c>
      <c r="C1000" s="72" t="s">
        <v>275</v>
      </c>
      <c r="D1000" s="72" t="s">
        <v>443</v>
      </c>
      <c r="E1000" s="72" t="s">
        <v>655</v>
      </c>
      <c r="F1000" s="74">
        <v>180</v>
      </c>
      <c r="G1000" s="74">
        <v>759</v>
      </c>
      <c r="H1000" s="74">
        <v>5.4</v>
      </c>
      <c r="I1000" s="74">
        <v>1.3</v>
      </c>
      <c r="J1000" s="74">
        <v>1.8</v>
      </c>
      <c r="K1000" s="74">
        <v>1</v>
      </c>
      <c r="L1000" s="74">
        <v>1</v>
      </c>
      <c r="M1000" s="74">
        <v>0</v>
      </c>
      <c r="N1000" s="74">
        <v>0</v>
      </c>
      <c r="O1000" s="74">
        <v>0</v>
      </c>
      <c r="P1000" s="74">
        <v>0</v>
      </c>
      <c r="Q1000" s="74">
        <v>0</v>
      </c>
      <c r="R1000" s="74">
        <v>0</v>
      </c>
      <c r="S1000" s="74">
        <v>32.9</v>
      </c>
      <c r="T1000" s="74">
        <v>0.7</v>
      </c>
      <c r="U1000" s="74">
        <v>0</v>
      </c>
      <c r="V1000" s="74">
        <v>59.7</v>
      </c>
      <c r="W1000" s="74">
        <v>0</v>
      </c>
      <c r="X1000" s="74">
        <v>128</v>
      </c>
      <c r="Y1000" s="74">
        <v>20</v>
      </c>
      <c r="Z1000" s="74">
        <v>0</v>
      </c>
      <c r="AA1000" s="74">
        <v>0.2</v>
      </c>
      <c r="AB1000" s="74">
        <v>0.2</v>
      </c>
      <c r="AC1000" s="74">
        <v>0.11</v>
      </c>
      <c r="AD1000" s="74">
        <v>0.31</v>
      </c>
      <c r="AE1000" s="74">
        <v>5.2</v>
      </c>
      <c r="AF1000" s="74">
        <v>11</v>
      </c>
      <c r="AG1000" s="74">
        <v>6.1</v>
      </c>
      <c r="AH1000" s="74">
        <v>0.2</v>
      </c>
      <c r="AI1000" s="74">
        <v>0.71</v>
      </c>
      <c r="AJ1000" s="74">
        <v>0</v>
      </c>
      <c r="AK1000" s="74">
        <v>8</v>
      </c>
      <c r="AL1000" s="74">
        <v>1.97</v>
      </c>
      <c r="AM1000" s="74">
        <v>260</v>
      </c>
      <c r="AN1000" s="74">
        <v>330</v>
      </c>
      <c r="AO1000" s="74">
        <v>23</v>
      </c>
      <c r="AP1000" s="74">
        <v>200</v>
      </c>
      <c r="AQ1000" s="74">
        <v>28</v>
      </c>
      <c r="AR1000" s="74">
        <v>1.7</v>
      </c>
      <c r="AS1000" s="74">
        <v>1.7</v>
      </c>
      <c r="AT1000" s="72"/>
      <c r="AU1000" s="72">
        <v>2.4</v>
      </c>
      <c r="AV1000" s="72"/>
    </row>
    <row r="1001" spans="1:48" ht="15.6">
      <c r="A1001" s="71">
        <v>289</v>
      </c>
      <c r="B1001" s="72" t="s">
        <v>1451</v>
      </c>
      <c r="C1001" s="72" t="s">
        <v>275</v>
      </c>
      <c r="D1001" s="72" t="s">
        <v>443</v>
      </c>
      <c r="E1001" s="72" t="s">
        <v>655</v>
      </c>
      <c r="F1001" s="74">
        <v>212</v>
      </c>
      <c r="G1001" s="74">
        <v>883</v>
      </c>
      <c r="H1001" s="74">
        <v>12.5</v>
      </c>
      <c r="I1001" s="74">
        <v>4.4000000000000004</v>
      </c>
      <c r="J1001" s="74">
        <v>4.5999999999999996</v>
      </c>
      <c r="K1001" s="74">
        <v>3.2</v>
      </c>
      <c r="L1001" s="74">
        <v>2.4500000000000002</v>
      </c>
      <c r="M1001" s="74">
        <v>0</v>
      </c>
      <c r="N1001" s="74">
        <v>0</v>
      </c>
      <c r="O1001" s="74">
        <v>0</v>
      </c>
      <c r="P1001" s="74">
        <v>0</v>
      </c>
      <c r="Q1001" s="74">
        <v>0</v>
      </c>
      <c r="R1001" s="74">
        <v>0</v>
      </c>
      <c r="S1001" s="74">
        <v>24.4</v>
      </c>
      <c r="T1001" s="74">
        <v>1.2</v>
      </c>
      <c r="U1001" s="74">
        <v>0.2</v>
      </c>
      <c r="V1001" s="74">
        <v>60</v>
      </c>
      <c r="W1001" s="74">
        <v>0</v>
      </c>
      <c r="X1001" s="74">
        <v>111</v>
      </c>
      <c r="Y1001" s="74">
        <v>16</v>
      </c>
      <c r="Z1001" s="74">
        <v>10</v>
      </c>
      <c r="AA1001" s="74">
        <v>0.3</v>
      </c>
      <c r="AB1001" s="74">
        <v>0</v>
      </c>
      <c r="AC1001" s="74">
        <v>7.0000000000000007E-2</v>
      </c>
      <c r="AD1001" s="74">
        <v>0.22</v>
      </c>
      <c r="AE1001" s="74">
        <v>5.2</v>
      </c>
      <c r="AF1001" s="74">
        <v>11</v>
      </c>
      <c r="AG1001" s="74">
        <v>4.5199999999999996</v>
      </c>
      <c r="AH1001" s="74">
        <v>0.26</v>
      </c>
      <c r="AI1001" s="74">
        <v>1.7</v>
      </c>
      <c r="AJ1001" s="74">
        <v>0</v>
      </c>
      <c r="AK1001" s="74">
        <v>16</v>
      </c>
      <c r="AL1001" s="74">
        <v>2.5099999999999998</v>
      </c>
      <c r="AM1001" s="74">
        <v>490</v>
      </c>
      <c r="AN1001" s="74">
        <v>260</v>
      </c>
      <c r="AO1001" s="74">
        <v>20</v>
      </c>
      <c r="AP1001" s="74">
        <v>200</v>
      </c>
      <c r="AQ1001" s="74">
        <v>24</v>
      </c>
      <c r="AR1001" s="74">
        <v>2</v>
      </c>
      <c r="AS1001" s="74">
        <v>3.8</v>
      </c>
      <c r="AT1001" s="72"/>
      <c r="AU1001" s="72"/>
      <c r="AV1001" s="72"/>
    </row>
    <row r="1002" spans="1:48" ht="15.6">
      <c r="A1002" s="71">
        <v>283</v>
      </c>
      <c r="B1002" s="72" t="s">
        <v>1452</v>
      </c>
      <c r="C1002" s="72" t="s">
        <v>275</v>
      </c>
      <c r="D1002" s="72" t="s">
        <v>443</v>
      </c>
      <c r="E1002" s="72" t="s">
        <v>655</v>
      </c>
      <c r="F1002" s="74">
        <v>149</v>
      </c>
      <c r="G1002" s="74">
        <v>621</v>
      </c>
      <c r="H1002" s="74">
        <v>8.1</v>
      </c>
      <c r="I1002" s="74">
        <v>2.6</v>
      </c>
      <c r="J1002" s="74">
        <v>3.2</v>
      </c>
      <c r="K1002" s="74">
        <v>2</v>
      </c>
      <c r="L1002" s="74">
        <v>1.5</v>
      </c>
      <c r="M1002" s="74">
        <v>0</v>
      </c>
      <c r="N1002" s="74">
        <v>0</v>
      </c>
      <c r="O1002" s="74">
        <v>0</v>
      </c>
      <c r="P1002" s="74">
        <v>0</v>
      </c>
      <c r="Q1002" s="74">
        <v>0</v>
      </c>
      <c r="R1002" s="74">
        <v>0</v>
      </c>
      <c r="S1002" s="74">
        <v>18.899999999999999</v>
      </c>
      <c r="T1002" s="74">
        <v>0.2</v>
      </c>
      <c r="U1002" s="74">
        <v>0</v>
      </c>
      <c r="V1002" s="74">
        <v>71.599999999999994</v>
      </c>
      <c r="W1002" s="74">
        <v>0</v>
      </c>
      <c r="X1002" s="74">
        <v>86</v>
      </c>
      <c r="Y1002" s="74">
        <v>0</v>
      </c>
      <c r="Z1002" s="74">
        <v>0</v>
      </c>
      <c r="AA1002" s="74">
        <v>0.4</v>
      </c>
      <c r="AB1002" s="74">
        <v>0</v>
      </c>
      <c r="AC1002" s="74">
        <v>0.08</v>
      </c>
      <c r="AD1002" s="74">
        <v>0.19</v>
      </c>
      <c r="AE1002" s="74">
        <v>5</v>
      </c>
      <c r="AF1002" s="74">
        <v>8.5</v>
      </c>
      <c r="AG1002" s="74">
        <v>3.5</v>
      </c>
      <c r="AH1002" s="74">
        <v>0.32</v>
      </c>
      <c r="AI1002" s="74">
        <v>2</v>
      </c>
      <c r="AJ1002" s="74">
        <v>0</v>
      </c>
      <c r="AK1002" s="74">
        <v>22</v>
      </c>
      <c r="AL1002" s="74">
        <v>1.17</v>
      </c>
      <c r="AM1002" s="74">
        <v>83</v>
      </c>
      <c r="AN1002" s="74">
        <v>290</v>
      </c>
      <c r="AO1002" s="74">
        <v>16</v>
      </c>
      <c r="AP1002" s="74">
        <v>190</v>
      </c>
      <c r="AQ1002" s="74">
        <v>20</v>
      </c>
      <c r="AR1002" s="74">
        <v>1.6</v>
      </c>
      <c r="AS1002" s="74">
        <v>2.9</v>
      </c>
      <c r="AT1002" s="72"/>
      <c r="AU1002" s="72"/>
      <c r="AV1002" s="72"/>
    </row>
    <row r="1003" spans="1:48" ht="15.6">
      <c r="A1003" s="71">
        <v>286</v>
      </c>
      <c r="B1003" s="72" t="s">
        <v>1453</v>
      </c>
      <c r="C1003" s="72" t="s">
        <v>232</v>
      </c>
      <c r="D1003" s="72" t="s">
        <v>233</v>
      </c>
      <c r="E1003" s="72" t="s">
        <v>234</v>
      </c>
      <c r="F1003" s="74">
        <v>170</v>
      </c>
      <c r="G1003" s="74">
        <v>710</v>
      </c>
      <c r="H1003" s="74">
        <v>9.6999999999999993</v>
      </c>
      <c r="I1003" s="74">
        <v>3.4</v>
      </c>
      <c r="J1003" s="74">
        <v>3.5</v>
      </c>
      <c r="K1003" s="74">
        <v>2.5</v>
      </c>
      <c r="L1003" s="74">
        <v>1.95</v>
      </c>
      <c r="M1003" s="74">
        <v>0</v>
      </c>
      <c r="N1003" s="74">
        <v>1.3</v>
      </c>
      <c r="O1003" s="74">
        <v>1.1000000000000001</v>
      </c>
      <c r="P1003" s="74">
        <v>0.2</v>
      </c>
      <c r="Q1003" s="74">
        <v>0</v>
      </c>
      <c r="R1003" s="74">
        <v>0.5</v>
      </c>
      <c r="S1003" s="74">
        <v>19.100000000000001</v>
      </c>
      <c r="T1003" s="74">
        <v>1.2</v>
      </c>
      <c r="U1003" s="74">
        <v>0</v>
      </c>
      <c r="V1003" s="74">
        <v>66.5</v>
      </c>
      <c r="W1003" s="74">
        <v>0</v>
      </c>
      <c r="X1003" s="74">
        <v>86</v>
      </c>
      <c r="Y1003" s="74">
        <v>33</v>
      </c>
      <c r="Z1003" s="74">
        <v>136</v>
      </c>
      <c r="AA1003" s="74">
        <v>0.2</v>
      </c>
      <c r="AB1003" s="74">
        <v>0.31</v>
      </c>
      <c r="AC1003" s="74">
        <v>7.0000000000000007E-2</v>
      </c>
      <c r="AD1003" s="74">
        <v>0.19</v>
      </c>
      <c r="AE1003" s="74">
        <v>3.2</v>
      </c>
      <c r="AF1003" s="74">
        <v>8.73</v>
      </c>
      <c r="AG1003" s="74">
        <v>3.52</v>
      </c>
      <c r="AH1003" s="74">
        <v>0.25</v>
      </c>
      <c r="AI1003" s="74">
        <v>0.99</v>
      </c>
      <c r="AJ1003" s="74">
        <v>5.6</v>
      </c>
      <c r="AK1003" s="74">
        <v>17</v>
      </c>
      <c r="AL1003" s="74">
        <v>2.46</v>
      </c>
      <c r="AM1003" s="74">
        <v>460</v>
      </c>
      <c r="AN1003" s="74">
        <v>240</v>
      </c>
      <c r="AO1003" s="74">
        <v>24</v>
      </c>
      <c r="AP1003" s="74">
        <v>140</v>
      </c>
      <c r="AQ1003" s="74">
        <v>22</v>
      </c>
      <c r="AR1003" s="74">
        <v>1.5</v>
      </c>
      <c r="AS1003" s="74">
        <v>2.8</v>
      </c>
      <c r="AT1003" s="72"/>
      <c r="AU1003" s="72"/>
      <c r="AV1003" s="72"/>
    </row>
    <row r="1004" spans="1:48" ht="15.6">
      <c r="A1004" s="71">
        <v>182</v>
      </c>
      <c r="B1004" s="72" t="s">
        <v>1454</v>
      </c>
      <c r="C1004" s="72" t="s">
        <v>275</v>
      </c>
      <c r="D1004" s="72" t="s">
        <v>443</v>
      </c>
      <c r="E1004" s="72" t="s">
        <v>444</v>
      </c>
      <c r="F1004" s="74">
        <v>353</v>
      </c>
      <c r="G1004" s="74">
        <v>1460</v>
      </c>
      <c r="H1004" s="74">
        <v>28.2</v>
      </c>
      <c r="I1004" s="74">
        <v>9.4</v>
      </c>
      <c r="J1004" s="74">
        <v>10.5</v>
      </c>
      <c r="K1004" s="74">
        <v>4.5999999999999996</v>
      </c>
      <c r="L1004" s="74">
        <v>3.99</v>
      </c>
      <c r="M1004" s="74">
        <v>0.1</v>
      </c>
      <c r="N1004" s="74">
        <v>0.2</v>
      </c>
      <c r="O1004" s="74">
        <v>0.2</v>
      </c>
      <c r="P1004" s="74">
        <v>0</v>
      </c>
      <c r="Q1004" s="74">
        <v>0</v>
      </c>
      <c r="R1004" s="74">
        <v>0</v>
      </c>
      <c r="S1004" s="74">
        <v>22.4</v>
      </c>
      <c r="T1004" s="74">
        <v>1.2</v>
      </c>
      <c r="U1004" s="74">
        <v>1.2</v>
      </c>
      <c r="V1004" s="74">
        <v>45.3</v>
      </c>
      <c r="W1004" s="74">
        <v>0</v>
      </c>
      <c r="X1004" s="74">
        <v>88</v>
      </c>
      <c r="Y1004" s="74">
        <v>18</v>
      </c>
      <c r="Z1004" s="74">
        <v>12</v>
      </c>
      <c r="AA1004" s="74">
        <v>0.7</v>
      </c>
      <c r="AB1004" s="74">
        <v>0.52</v>
      </c>
      <c r="AC1004" s="74">
        <v>0.49</v>
      </c>
      <c r="AD1004" s="74">
        <v>0.25</v>
      </c>
      <c r="AE1004" s="74">
        <v>7</v>
      </c>
      <c r="AF1004" s="74">
        <v>13.6</v>
      </c>
      <c r="AG1004" s="74">
        <v>4.09</v>
      </c>
      <c r="AH1004" s="74">
        <v>0.28999999999999998</v>
      </c>
      <c r="AI1004" s="74">
        <v>0.9</v>
      </c>
      <c r="AJ1004" s="74">
        <v>0</v>
      </c>
      <c r="AK1004" s="74">
        <v>1</v>
      </c>
      <c r="AL1004" s="74">
        <v>2.36</v>
      </c>
      <c r="AM1004" s="74">
        <v>490</v>
      </c>
      <c r="AN1004" s="74">
        <v>250</v>
      </c>
      <c r="AO1004" s="74">
        <v>14</v>
      </c>
      <c r="AP1004" s="74">
        <v>210</v>
      </c>
      <c r="AQ1004" s="74">
        <v>22</v>
      </c>
      <c r="AR1004" s="74">
        <v>1.3</v>
      </c>
      <c r="AS1004" s="74">
        <v>2.1</v>
      </c>
      <c r="AT1004" s="72"/>
      <c r="AU1004" s="72"/>
      <c r="AV1004" s="72"/>
    </row>
    <row r="1005" spans="1:48" ht="15.6">
      <c r="A1005" s="71">
        <v>184</v>
      </c>
      <c r="B1005" s="72" t="s">
        <v>1455</v>
      </c>
      <c r="C1005" s="72" t="s">
        <v>275</v>
      </c>
      <c r="D1005" s="72" t="s">
        <v>443</v>
      </c>
      <c r="E1005" s="72" t="s">
        <v>444</v>
      </c>
      <c r="F1005" s="74">
        <v>347</v>
      </c>
      <c r="G1005" s="74">
        <v>1440</v>
      </c>
      <c r="H1005" s="74">
        <v>27.6</v>
      </c>
      <c r="I1005" s="74">
        <v>10.199999999999999</v>
      </c>
      <c r="J1005" s="74">
        <v>8.6999999999999993</v>
      </c>
      <c r="K1005" s="74">
        <v>5</v>
      </c>
      <c r="L1005" s="74">
        <v>4.4000000000000004</v>
      </c>
      <c r="M1005" s="74">
        <v>0.1</v>
      </c>
      <c r="N1005" s="74">
        <v>0.2</v>
      </c>
      <c r="O1005" s="74">
        <v>0.2</v>
      </c>
      <c r="P1005" s="74">
        <v>0</v>
      </c>
      <c r="Q1005" s="74">
        <v>0</v>
      </c>
      <c r="R1005" s="74">
        <v>0</v>
      </c>
      <c r="S1005" s="74">
        <v>22.4</v>
      </c>
      <c r="T1005" s="74">
        <v>1.3</v>
      </c>
      <c r="U1005" s="74">
        <v>1.2</v>
      </c>
      <c r="V1005" s="74">
        <v>45.8</v>
      </c>
      <c r="W1005" s="74">
        <v>0</v>
      </c>
      <c r="X1005" s="74">
        <v>88</v>
      </c>
      <c r="Y1005" s="74">
        <v>35</v>
      </c>
      <c r="Z1005" s="74">
        <v>23</v>
      </c>
      <c r="AA1005" s="74">
        <v>0.7</v>
      </c>
      <c r="AB1005" s="74">
        <v>0.11</v>
      </c>
      <c r="AC1005" s="74">
        <v>0.49</v>
      </c>
      <c r="AD1005" s="74">
        <v>0.25</v>
      </c>
      <c r="AE1005" s="74">
        <v>7</v>
      </c>
      <c r="AF1005" s="74">
        <v>13.6</v>
      </c>
      <c r="AG1005" s="74">
        <v>4.09</v>
      </c>
      <c r="AH1005" s="74">
        <v>0.28999999999999998</v>
      </c>
      <c r="AI1005" s="74">
        <v>0.9</v>
      </c>
      <c r="AJ1005" s="74">
        <v>0</v>
      </c>
      <c r="AK1005" s="74">
        <v>1</v>
      </c>
      <c r="AL1005" s="74">
        <v>2.4500000000000002</v>
      </c>
      <c r="AM1005" s="74">
        <v>520</v>
      </c>
      <c r="AN1005" s="74">
        <v>250</v>
      </c>
      <c r="AO1005" s="74">
        <v>14</v>
      </c>
      <c r="AP1005" s="74">
        <v>210</v>
      </c>
      <c r="AQ1005" s="74">
        <v>22</v>
      </c>
      <c r="AR1005" s="74">
        <v>1.3</v>
      </c>
      <c r="AS1005" s="74">
        <v>2.2000000000000002</v>
      </c>
      <c r="AT1005" s="72"/>
      <c r="AU1005" s="72"/>
      <c r="AV1005" s="72"/>
    </row>
    <row r="1006" spans="1:48" ht="15.6">
      <c r="A1006" s="71">
        <v>183</v>
      </c>
      <c r="B1006" s="72" t="s">
        <v>1456</v>
      </c>
      <c r="C1006" s="72" t="s">
        <v>275</v>
      </c>
      <c r="D1006" s="72" t="s">
        <v>443</v>
      </c>
      <c r="E1006" s="72" t="s">
        <v>444</v>
      </c>
      <c r="F1006" s="74">
        <v>353</v>
      </c>
      <c r="G1006" s="74">
        <v>1460</v>
      </c>
      <c r="H1006" s="74">
        <v>28.2</v>
      </c>
      <c r="I1006" s="74">
        <v>9.3000000000000007</v>
      </c>
      <c r="J1006" s="74">
        <v>8.8000000000000007</v>
      </c>
      <c r="K1006" s="74">
        <v>6.2</v>
      </c>
      <c r="L1006" s="74">
        <v>5.68</v>
      </c>
      <c r="M1006" s="74">
        <v>0.1</v>
      </c>
      <c r="N1006" s="74">
        <v>0.2</v>
      </c>
      <c r="O1006" s="74">
        <v>0.2</v>
      </c>
      <c r="P1006" s="74">
        <v>0</v>
      </c>
      <c r="Q1006" s="74">
        <v>0</v>
      </c>
      <c r="R1006" s="74">
        <v>0</v>
      </c>
      <c r="S1006" s="74">
        <v>22.4</v>
      </c>
      <c r="T1006" s="74">
        <v>1.2</v>
      </c>
      <c r="U1006" s="74">
        <v>1.2</v>
      </c>
      <c r="V1006" s="74">
        <v>45.3</v>
      </c>
      <c r="W1006" s="74">
        <v>0</v>
      </c>
      <c r="X1006" s="74">
        <v>88</v>
      </c>
      <c r="Y1006" s="74">
        <v>18</v>
      </c>
      <c r="Z1006" s="74">
        <v>12</v>
      </c>
      <c r="AA1006" s="74">
        <v>0.7</v>
      </c>
      <c r="AB1006" s="74">
        <v>1.9</v>
      </c>
      <c r="AC1006" s="74">
        <v>0.49</v>
      </c>
      <c r="AD1006" s="74">
        <v>0.25</v>
      </c>
      <c r="AE1006" s="74">
        <v>7</v>
      </c>
      <c r="AF1006" s="74">
        <v>13.6</v>
      </c>
      <c r="AG1006" s="74">
        <v>4.09</v>
      </c>
      <c r="AH1006" s="74">
        <v>0.28999999999999998</v>
      </c>
      <c r="AI1006" s="74">
        <v>0.9</v>
      </c>
      <c r="AJ1006" s="74">
        <v>0</v>
      </c>
      <c r="AK1006" s="74">
        <v>1</v>
      </c>
      <c r="AL1006" s="74">
        <v>2.36</v>
      </c>
      <c r="AM1006" s="74">
        <v>490</v>
      </c>
      <c r="AN1006" s="74">
        <v>250</v>
      </c>
      <c r="AO1006" s="74">
        <v>14</v>
      </c>
      <c r="AP1006" s="74">
        <v>210</v>
      </c>
      <c r="AQ1006" s="74">
        <v>22</v>
      </c>
      <c r="AR1006" s="74">
        <v>1.3</v>
      </c>
      <c r="AS1006" s="74">
        <v>2.1</v>
      </c>
      <c r="AT1006" s="72"/>
      <c r="AU1006" s="72"/>
      <c r="AV1006" s="72"/>
    </row>
    <row r="1007" spans="1:48" ht="15.6">
      <c r="A1007" s="71">
        <v>181</v>
      </c>
      <c r="B1007" s="72" t="s">
        <v>1457</v>
      </c>
      <c r="C1007" s="72" t="s">
        <v>275</v>
      </c>
      <c r="D1007" s="72" t="s">
        <v>443</v>
      </c>
      <c r="E1007" s="72" t="s">
        <v>444</v>
      </c>
      <c r="F1007" s="74">
        <v>283</v>
      </c>
      <c r="G1007" s="74">
        <v>1180</v>
      </c>
      <c r="H1007" s="74">
        <v>19.2</v>
      </c>
      <c r="I1007" s="74">
        <v>7.6</v>
      </c>
      <c r="J1007" s="74">
        <v>7.4</v>
      </c>
      <c r="K1007" s="74">
        <v>3.6</v>
      </c>
      <c r="L1007" s="74">
        <v>3.2</v>
      </c>
      <c r="M1007" s="74">
        <v>0.1</v>
      </c>
      <c r="N1007" s="74">
        <v>0</v>
      </c>
      <c r="O1007" s="74">
        <v>0</v>
      </c>
      <c r="P1007" s="74">
        <v>0</v>
      </c>
      <c r="Q1007" s="74">
        <v>0</v>
      </c>
      <c r="R1007" s="74">
        <v>0</v>
      </c>
      <c r="S1007" s="74">
        <v>27.6</v>
      </c>
      <c r="T1007" s="74">
        <v>0.5</v>
      </c>
      <c r="U1007" s="74">
        <v>0</v>
      </c>
      <c r="V1007" s="74">
        <v>50.1</v>
      </c>
      <c r="W1007" s="74">
        <v>0</v>
      </c>
      <c r="X1007" s="74">
        <v>108</v>
      </c>
      <c r="Y1007" s="74">
        <v>0</v>
      </c>
      <c r="Z1007" s="74">
        <v>0</v>
      </c>
      <c r="AA1007" s="74">
        <v>1</v>
      </c>
      <c r="AB1007" s="74">
        <v>0.12</v>
      </c>
      <c r="AC1007" s="74">
        <v>0.61</v>
      </c>
      <c r="AD1007" s="74">
        <v>0.32</v>
      </c>
      <c r="AE1007" s="74">
        <v>9</v>
      </c>
      <c r="AF1007" s="74">
        <v>15</v>
      </c>
      <c r="AG1007" s="74">
        <v>5.9</v>
      </c>
      <c r="AH1007" s="74">
        <v>0.4</v>
      </c>
      <c r="AI1007" s="74">
        <v>1.3</v>
      </c>
      <c r="AJ1007" s="74">
        <v>0</v>
      </c>
      <c r="AK1007" s="74">
        <v>1.4</v>
      </c>
      <c r="AL1007" s="74">
        <v>1.9</v>
      </c>
      <c r="AM1007" s="74">
        <v>200</v>
      </c>
      <c r="AN1007" s="74">
        <v>320</v>
      </c>
      <c r="AO1007" s="74">
        <v>16</v>
      </c>
      <c r="AP1007" s="74">
        <v>280</v>
      </c>
      <c r="AQ1007" s="74">
        <v>26</v>
      </c>
      <c r="AR1007" s="74">
        <v>1.6</v>
      </c>
      <c r="AS1007" s="74">
        <v>2.7</v>
      </c>
      <c r="AT1007" s="72"/>
      <c r="AU1007" s="72"/>
      <c r="AV1007" s="72"/>
    </row>
    <row r="1008" spans="1:48" ht="15.6">
      <c r="A1008" s="71">
        <v>154</v>
      </c>
      <c r="B1008" s="72" t="s">
        <v>1458</v>
      </c>
      <c r="C1008" s="72" t="s">
        <v>275</v>
      </c>
      <c r="D1008" s="72" t="s">
        <v>443</v>
      </c>
      <c r="E1008" s="72" t="s">
        <v>444</v>
      </c>
      <c r="F1008" s="74">
        <v>239</v>
      </c>
      <c r="G1008" s="74">
        <v>992</v>
      </c>
      <c r="H1008" s="74">
        <v>18.5</v>
      </c>
      <c r="I1008" s="74">
        <v>6.3</v>
      </c>
      <c r="J1008" s="74">
        <v>6.2</v>
      </c>
      <c r="K1008" s="74">
        <v>3</v>
      </c>
      <c r="L1008" s="74">
        <v>2.6</v>
      </c>
      <c r="M1008" s="74">
        <v>0.1</v>
      </c>
      <c r="N1008" s="74">
        <v>0</v>
      </c>
      <c r="O1008" s="74">
        <v>0</v>
      </c>
      <c r="P1008" s="74">
        <v>0</v>
      </c>
      <c r="Q1008" s="74">
        <v>0</v>
      </c>
      <c r="R1008" s="74">
        <v>0</v>
      </c>
      <c r="S1008" s="74">
        <v>18.100000000000001</v>
      </c>
      <c r="T1008" s="74">
        <v>0.1</v>
      </c>
      <c r="U1008" s="74">
        <v>0</v>
      </c>
      <c r="V1008" s="74">
        <v>62</v>
      </c>
      <c r="W1008" s="74">
        <v>0</v>
      </c>
      <c r="X1008" s="74">
        <v>71</v>
      </c>
      <c r="Y1008" s="74">
        <v>0</v>
      </c>
      <c r="Z1008" s="74">
        <v>0</v>
      </c>
      <c r="AA1008" s="74">
        <v>0.8</v>
      </c>
      <c r="AB1008" s="74">
        <v>0.09</v>
      </c>
      <c r="AC1008" s="74">
        <v>0.76</v>
      </c>
      <c r="AD1008" s="74">
        <v>0.24</v>
      </c>
      <c r="AE1008" s="74">
        <v>7.5</v>
      </c>
      <c r="AF1008" s="74">
        <v>11</v>
      </c>
      <c r="AG1008" s="74">
        <v>3.3</v>
      </c>
      <c r="AH1008" s="74">
        <v>0.42</v>
      </c>
      <c r="AI1008" s="74">
        <v>1</v>
      </c>
      <c r="AJ1008" s="74">
        <v>0</v>
      </c>
      <c r="AK1008" s="74">
        <v>1</v>
      </c>
      <c r="AL1008" s="74">
        <v>1.03</v>
      </c>
      <c r="AM1008" s="74">
        <v>57</v>
      </c>
      <c r="AN1008" s="74">
        <v>290</v>
      </c>
      <c r="AO1008" s="74">
        <v>11</v>
      </c>
      <c r="AP1008" s="74">
        <v>200</v>
      </c>
      <c r="AQ1008" s="74">
        <v>17</v>
      </c>
      <c r="AR1008" s="74">
        <v>1</v>
      </c>
      <c r="AS1008" s="74">
        <v>1.7</v>
      </c>
      <c r="AT1008" s="72"/>
      <c r="AU1008" s="72"/>
      <c r="AV1008" s="72"/>
    </row>
    <row r="1009" spans="1:48" ht="15.6">
      <c r="A1009" s="71">
        <v>175</v>
      </c>
      <c r="B1009" s="72" t="s">
        <v>1459</v>
      </c>
      <c r="C1009" s="72" t="s">
        <v>275</v>
      </c>
      <c r="D1009" s="72" t="s">
        <v>443</v>
      </c>
      <c r="E1009" s="72" t="s">
        <v>444</v>
      </c>
      <c r="F1009" s="74">
        <v>287</v>
      </c>
      <c r="G1009" s="74">
        <v>1200</v>
      </c>
      <c r="H1009" s="74">
        <v>20.6</v>
      </c>
      <c r="I1009" s="74">
        <v>7</v>
      </c>
      <c r="J1009" s="74">
        <v>6.9</v>
      </c>
      <c r="K1009" s="74">
        <v>3.3</v>
      </c>
      <c r="L1009" s="74">
        <v>2.9</v>
      </c>
      <c r="M1009" s="74">
        <v>0.1</v>
      </c>
      <c r="N1009" s="74">
        <v>0</v>
      </c>
      <c r="O1009" s="74">
        <v>0</v>
      </c>
      <c r="P1009" s="74">
        <v>0</v>
      </c>
      <c r="Q1009" s="74">
        <v>0</v>
      </c>
      <c r="R1009" s="74">
        <v>0</v>
      </c>
      <c r="S1009" s="74">
        <v>25.5</v>
      </c>
      <c r="T1009" s="74">
        <v>0.5</v>
      </c>
      <c r="U1009" s="74">
        <v>0</v>
      </c>
      <c r="V1009" s="74">
        <v>51.5</v>
      </c>
      <c r="W1009" s="74">
        <v>0</v>
      </c>
      <c r="X1009" s="74">
        <v>106</v>
      </c>
      <c r="Y1009" s="74">
        <v>0</v>
      </c>
      <c r="Z1009" s="74">
        <v>0</v>
      </c>
      <c r="AA1009" s="74">
        <v>1.2</v>
      </c>
      <c r="AB1009" s="74">
        <v>0.11</v>
      </c>
      <c r="AC1009" s="74">
        <v>0.9</v>
      </c>
      <c r="AD1009" s="74">
        <v>0.31</v>
      </c>
      <c r="AE1009" s="74">
        <v>8.3000000000000007</v>
      </c>
      <c r="AF1009" s="74">
        <v>14</v>
      </c>
      <c r="AG1009" s="74">
        <v>5.4</v>
      </c>
      <c r="AH1009" s="74">
        <v>0.44</v>
      </c>
      <c r="AI1009" s="74">
        <v>1</v>
      </c>
      <c r="AJ1009" s="74">
        <v>0</v>
      </c>
      <c r="AK1009" s="74">
        <v>1.3</v>
      </c>
      <c r="AL1009" s="74">
        <v>1.8</v>
      </c>
      <c r="AM1009" s="74">
        <v>190</v>
      </c>
      <c r="AN1009" s="74">
        <v>340</v>
      </c>
      <c r="AO1009" s="74">
        <v>16</v>
      </c>
      <c r="AP1009" s="74">
        <v>270</v>
      </c>
      <c r="AQ1009" s="74">
        <v>27</v>
      </c>
      <c r="AR1009" s="74">
        <v>1.3</v>
      </c>
      <c r="AS1009" s="74">
        <v>2.5</v>
      </c>
      <c r="AT1009" s="72"/>
      <c r="AU1009" s="72"/>
      <c r="AV1009" s="72"/>
    </row>
    <row r="1010" spans="1:48" ht="15.6">
      <c r="A1010" s="71">
        <v>188</v>
      </c>
      <c r="B1010" s="72" t="s">
        <v>1460</v>
      </c>
      <c r="C1010" s="72" t="s">
        <v>275</v>
      </c>
      <c r="D1010" s="72" t="s">
        <v>443</v>
      </c>
      <c r="E1010" s="72" t="s">
        <v>444</v>
      </c>
      <c r="F1010" s="74">
        <v>245</v>
      </c>
      <c r="G1010" s="74">
        <v>1020</v>
      </c>
      <c r="H1010" s="74">
        <v>14.6</v>
      </c>
      <c r="I1010" s="74">
        <v>4.8</v>
      </c>
      <c r="J1010" s="74">
        <v>5.9</v>
      </c>
      <c r="K1010" s="74">
        <v>2.2999999999999998</v>
      </c>
      <c r="L1010" s="74">
        <v>2.13</v>
      </c>
      <c r="M1010" s="74">
        <v>0</v>
      </c>
      <c r="N1010" s="74">
        <v>0.2</v>
      </c>
      <c r="O1010" s="74">
        <v>0.2</v>
      </c>
      <c r="P1010" s="74">
        <v>0</v>
      </c>
      <c r="Q1010" s="74">
        <v>0</v>
      </c>
      <c r="R1010" s="74">
        <v>0</v>
      </c>
      <c r="S1010" s="74">
        <v>26</v>
      </c>
      <c r="T1010" s="74">
        <v>1.3</v>
      </c>
      <c r="U1010" s="74">
        <v>1.2</v>
      </c>
      <c r="V1010" s="74">
        <v>55</v>
      </c>
      <c r="W1010" s="74">
        <v>0</v>
      </c>
      <c r="X1010" s="74">
        <v>78</v>
      </c>
      <c r="Y1010" s="74">
        <v>18</v>
      </c>
      <c r="Z1010" s="74">
        <v>12</v>
      </c>
      <c r="AA1010" s="74">
        <v>0.5</v>
      </c>
      <c r="AB1010" s="74">
        <v>1.4</v>
      </c>
      <c r="AC1010" s="74">
        <v>0.45</v>
      </c>
      <c r="AD1010" s="74">
        <v>0.27</v>
      </c>
      <c r="AE1010" s="74">
        <v>6.7</v>
      </c>
      <c r="AF1010" s="74">
        <v>14.9</v>
      </c>
      <c r="AG1010" s="74">
        <v>5.82</v>
      </c>
      <c r="AH1010" s="74">
        <v>0.32</v>
      </c>
      <c r="AI1010" s="74">
        <v>0.9</v>
      </c>
      <c r="AJ1010" s="74">
        <v>0</v>
      </c>
      <c r="AK1010" s="74">
        <v>1</v>
      </c>
      <c r="AL1010" s="74">
        <v>2.4700000000000002</v>
      </c>
      <c r="AM1010" s="74">
        <v>520</v>
      </c>
      <c r="AN1010" s="74">
        <v>360</v>
      </c>
      <c r="AO1010" s="74">
        <v>15</v>
      </c>
      <c r="AP1010" s="74">
        <v>180</v>
      </c>
      <c r="AQ1010" s="74">
        <v>30</v>
      </c>
      <c r="AR1010" s="74">
        <v>0.9</v>
      </c>
      <c r="AS1010" s="74">
        <v>3.4</v>
      </c>
      <c r="AT1010" s="72"/>
      <c r="AU1010" s="72"/>
      <c r="AV1010" s="72"/>
    </row>
    <row r="1011" spans="1:48" ht="15.6">
      <c r="A1011" s="71">
        <v>190</v>
      </c>
      <c r="B1011" s="72" t="s">
        <v>1461</v>
      </c>
      <c r="C1011" s="72" t="s">
        <v>275</v>
      </c>
      <c r="D1011" s="72" t="s">
        <v>443</v>
      </c>
      <c r="E1011" s="72" t="s">
        <v>444</v>
      </c>
      <c r="F1011" s="74">
        <v>239</v>
      </c>
      <c r="G1011" s="74">
        <v>998</v>
      </c>
      <c r="H1011" s="74">
        <v>14</v>
      </c>
      <c r="I1011" s="74">
        <v>5.6</v>
      </c>
      <c r="J1011" s="74">
        <v>4.0999999999999996</v>
      </c>
      <c r="K1011" s="74">
        <v>2.8</v>
      </c>
      <c r="L1011" s="74">
        <v>2.54</v>
      </c>
      <c r="M1011" s="74">
        <v>0</v>
      </c>
      <c r="N1011" s="74">
        <v>0.2</v>
      </c>
      <c r="O1011" s="74">
        <v>0.2</v>
      </c>
      <c r="P1011" s="74">
        <v>0</v>
      </c>
      <c r="Q1011" s="74">
        <v>0</v>
      </c>
      <c r="R1011" s="74">
        <v>0</v>
      </c>
      <c r="S1011" s="74">
        <v>26</v>
      </c>
      <c r="T1011" s="74">
        <v>1.4</v>
      </c>
      <c r="U1011" s="74">
        <v>1.2</v>
      </c>
      <c r="V1011" s="74">
        <v>55.4</v>
      </c>
      <c r="W1011" s="74">
        <v>0</v>
      </c>
      <c r="X1011" s="74">
        <v>78</v>
      </c>
      <c r="Y1011" s="74">
        <v>35</v>
      </c>
      <c r="Z1011" s="74">
        <v>23</v>
      </c>
      <c r="AA1011" s="74">
        <v>0.5</v>
      </c>
      <c r="AB1011" s="74">
        <v>0.99</v>
      </c>
      <c r="AC1011" s="74">
        <v>0.45</v>
      </c>
      <c r="AD1011" s="74">
        <v>0.27</v>
      </c>
      <c r="AE1011" s="74">
        <v>6.7</v>
      </c>
      <c r="AF1011" s="74">
        <v>14.9</v>
      </c>
      <c r="AG1011" s="74">
        <v>5.82</v>
      </c>
      <c r="AH1011" s="74">
        <v>0.32</v>
      </c>
      <c r="AI1011" s="74">
        <v>0.9</v>
      </c>
      <c r="AJ1011" s="74">
        <v>0</v>
      </c>
      <c r="AK1011" s="74">
        <v>1</v>
      </c>
      <c r="AL1011" s="74">
        <v>2.57</v>
      </c>
      <c r="AM1011" s="74">
        <v>550</v>
      </c>
      <c r="AN1011" s="74">
        <v>360</v>
      </c>
      <c r="AO1011" s="74">
        <v>15</v>
      </c>
      <c r="AP1011" s="74">
        <v>180</v>
      </c>
      <c r="AQ1011" s="74">
        <v>30</v>
      </c>
      <c r="AR1011" s="74">
        <v>1</v>
      </c>
      <c r="AS1011" s="74">
        <v>3.4</v>
      </c>
      <c r="AT1011" s="72"/>
      <c r="AU1011" s="72"/>
      <c r="AV1011" s="72"/>
    </row>
    <row r="1012" spans="1:48" ht="15.6">
      <c r="A1012" s="71">
        <v>189</v>
      </c>
      <c r="B1012" s="72" t="s">
        <v>1462</v>
      </c>
      <c r="C1012" s="72" t="s">
        <v>275</v>
      </c>
      <c r="D1012" s="72" t="s">
        <v>443</v>
      </c>
      <c r="E1012" s="72" t="s">
        <v>444</v>
      </c>
      <c r="F1012" s="74">
        <v>244</v>
      </c>
      <c r="G1012" s="74">
        <v>1020</v>
      </c>
      <c r="H1012" s="74">
        <v>14.5</v>
      </c>
      <c r="I1012" s="74">
        <v>4.7</v>
      </c>
      <c r="J1012" s="74">
        <v>4.2</v>
      </c>
      <c r="K1012" s="74">
        <v>4</v>
      </c>
      <c r="L1012" s="74">
        <v>3.82</v>
      </c>
      <c r="M1012" s="74">
        <v>0</v>
      </c>
      <c r="N1012" s="74">
        <v>0.2</v>
      </c>
      <c r="O1012" s="74">
        <v>0.2</v>
      </c>
      <c r="P1012" s="74">
        <v>0</v>
      </c>
      <c r="Q1012" s="74">
        <v>0</v>
      </c>
      <c r="R1012" s="74">
        <v>0</v>
      </c>
      <c r="S1012" s="74">
        <v>26</v>
      </c>
      <c r="T1012" s="74">
        <v>1.3</v>
      </c>
      <c r="U1012" s="74">
        <v>1.2</v>
      </c>
      <c r="V1012" s="74">
        <v>55</v>
      </c>
      <c r="W1012" s="74">
        <v>0</v>
      </c>
      <c r="X1012" s="74">
        <v>78</v>
      </c>
      <c r="Y1012" s="74">
        <v>18</v>
      </c>
      <c r="Z1012" s="74">
        <v>12</v>
      </c>
      <c r="AA1012" s="74">
        <v>0.5</v>
      </c>
      <c r="AB1012" s="74">
        <v>2.78</v>
      </c>
      <c r="AC1012" s="74">
        <v>0.45</v>
      </c>
      <c r="AD1012" s="74">
        <v>0.27</v>
      </c>
      <c r="AE1012" s="74">
        <v>6.7</v>
      </c>
      <c r="AF1012" s="74">
        <v>14.9</v>
      </c>
      <c r="AG1012" s="74">
        <v>5.82</v>
      </c>
      <c r="AH1012" s="74">
        <v>0.32</v>
      </c>
      <c r="AI1012" s="74">
        <v>0.9</v>
      </c>
      <c r="AJ1012" s="74">
        <v>0</v>
      </c>
      <c r="AK1012" s="74">
        <v>1</v>
      </c>
      <c r="AL1012" s="74">
        <v>2.4700000000000002</v>
      </c>
      <c r="AM1012" s="74">
        <v>520</v>
      </c>
      <c r="AN1012" s="74">
        <v>360</v>
      </c>
      <c r="AO1012" s="74">
        <v>15</v>
      </c>
      <c r="AP1012" s="74">
        <v>180</v>
      </c>
      <c r="AQ1012" s="74">
        <v>30</v>
      </c>
      <c r="AR1012" s="74">
        <v>0.9</v>
      </c>
      <c r="AS1012" s="74">
        <v>3.4</v>
      </c>
      <c r="AT1012" s="72"/>
      <c r="AU1012" s="72"/>
      <c r="AV1012" s="72"/>
    </row>
    <row r="1013" spans="1:48" ht="15.6">
      <c r="A1013" s="71">
        <v>179</v>
      </c>
      <c r="B1013" s="72" t="s">
        <v>1463</v>
      </c>
      <c r="C1013" s="72" t="s">
        <v>275</v>
      </c>
      <c r="D1013" s="72" t="s">
        <v>443</v>
      </c>
      <c r="E1013" s="72" t="s">
        <v>444</v>
      </c>
      <c r="F1013" s="74">
        <v>213</v>
      </c>
      <c r="G1013" s="74">
        <v>893</v>
      </c>
      <c r="H1013" s="74">
        <v>9.9</v>
      </c>
      <c r="I1013" s="74">
        <v>3.4</v>
      </c>
      <c r="J1013" s="74">
        <v>3.3</v>
      </c>
      <c r="K1013" s="74">
        <v>1.6</v>
      </c>
      <c r="L1013" s="74">
        <v>1.4</v>
      </c>
      <c r="M1013" s="74">
        <v>0</v>
      </c>
      <c r="N1013" s="74">
        <v>0</v>
      </c>
      <c r="O1013" s="74">
        <v>0</v>
      </c>
      <c r="P1013" s="74">
        <v>0</v>
      </c>
      <c r="Q1013" s="74">
        <v>0</v>
      </c>
      <c r="R1013" s="74">
        <v>0</v>
      </c>
      <c r="S1013" s="74">
        <v>31</v>
      </c>
      <c r="T1013" s="74">
        <v>0.6</v>
      </c>
      <c r="U1013" s="74">
        <v>0</v>
      </c>
      <c r="V1013" s="74">
        <v>57</v>
      </c>
      <c r="W1013" s="74">
        <v>0</v>
      </c>
      <c r="X1013" s="74">
        <v>93</v>
      </c>
      <c r="Y1013" s="74">
        <v>0</v>
      </c>
      <c r="Z1013" s="74">
        <v>0</v>
      </c>
      <c r="AA1013" s="74">
        <v>0.6</v>
      </c>
      <c r="AB1013" s="74">
        <v>0.11</v>
      </c>
      <c r="AC1013" s="74">
        <v>0.55000000000000004</v>
      </c>
      <c r="AD1013" s="74">
        <v>0.34</v>
      </c>
      <c r="AE1013" s="74">
        <v>8.4</v>
      </c>
      <c r="AF1013" s="74">
        <v>15</v>
      </c>
      <c r="AG1013" s="74">
        <v>6.6</v>
      </c>
      <c r="AH1013" s="74">
        <v>0.43</v>
      </c>
      <c r="AI1013" s="74">
        <v>1.2</v>
      </c>
      <c r="AJ1013" s="74">
        <v>0</v>
      </c>
      <c r="AK1013" s="74">
        <v>1.4</v>
      </c>
      <c r="AL1013" s="74">
        <v>2</v>
      </c>
      <c r="AM1013" s="74">
        <v>240</v>
      </c>
      <c r="AN1013" s="74">
        <v>450</v>
      </c>
      <c r="AO1013" s="74">
        <v>17</v>
      </c>
      <c r="AP1013" s="74">
        <v>220</v>
      </c>
      <c r="AQ1013" s="74">
        <v>36</v>
      </c>
      <c r="AR1013" s="74">
        <v>1.1000000000000001</v>
      </c>
      <c r="AS1013" s="74">
        <v>4.2</v>
      </c>
      <c r="AT1013" s="72"/>
      <c r="AU1013" s="72">
        <v>0.2</v>
      </c>
      <c r="AV1013" s="72"/>
    </row>
    <row r="1014" spans="1:48" ht="15.6">
      <c r="A1014" s="71">
        <v>155</v>
      </c>
      <c r="B1014" s="72" t="s">
        <v>1464</v>
      </c>
      <c r="C1014" s="72" t="s">
        <v>275</v>
      </c>
      <c r="D1014" s="72" t="s">
        <v>443</v>
      </c>
      <c r="E1014" s="72" t="s">
        <v>444</v>
      </c>
      <c r="F1014" s="74">
        <v>152</v>
      </c>
      <c r="G1014" s="74">
        <v>635</v>
      </c>
      <c r="H1014" s="74">
        <v>7.5</v>
      </c>
      <c r="I1014" s="74">
        <v>2.6</v>
      </c>
      <c r="J1014" s="74">
        <v>2.5</v>
      </c>
      <c r="K1014" s="74">
        <v>1.2</v>
      </c>
      <c r="L1014" s="74">
        <v>1.1000000000000001</v>
      </c>
      <c r="M1014" s="74">
        <v>0</v>
      </c>
      <c r="N1014" s="74">
        <v>0</v>
      </c>
      <c r="O1014" s="74">
        <v>0</v>
      </c>
      <c r="P1014" s="74">
        <v>0</v>
      </c>
      <c r="Q1014" s="74">
        <v>0</v>
      </c>
      <c r="R1014" s="74">
        <v>0</v>
      </c>
      <c r="S1014" s="74">
        <v>21</v>
      </c>
      <c r="T1014" s="74">
        <v>0.2</v>
      </c>
      <c r="U1014" s="74">
        <v>0</v>
      </c>
      <c r="V1014" s="74">
        <v>69.8</v>
      </c>
      <c r="W1014" s="74">
        <v>0</v>
      </c>
      <c r="X1014" s="74">
        <v>63</v>
      </c>
      <c r="Y1014" s="74">
        <v>0</v>
      </c>
      <c r="Z1014" s="74">
        <v>0</v>
      </c>
      <c r="AA1014" s="74">
        <v>0.5</v>
      </c>
      <c r="AB1014" s="74">
        <v>0.8</v>
      </c>
      <c r="AC1014" s="74">
        <v>0.7</v>
      </c>
      <c r="AD1014" s="74">
        <v>0.26</v>
      </c>
      <c r="AE1014" s="74">
        <v>7.2</v>
      </c>
      <c r="AF1014" s="74">
        <v>12</v>
      </c>
      <c r="AG1014" s="74">
        <v>4.7</v>
      </c>
      <c r="AH1014" s="74">
        <v>0.46</v>
      </c>
      <c r="AI1014" s="74">
        <v>1</v>
      </c>
      <c r="AJ1014" s="74">
        <v>0</v>
      </c>
      <c r="AK1014" s="74">
        <v>1</v>
      </c>
      <c r="AL1014" s="74">
        <v>1.1200000000000001</v>
      </c>
      <c r="AM1014" s="74">
        <v>86</v>
      </c>
      <c r="AN1014" s="74">
        <v>420</v>
      </c>
      <c r="AO1014" s="74">
        <v>12</v>
      </c>
      <c r="AP1014" s="74">
        <v>170</v>
      </c>
      <c r="AQ1014" s="74">
        <v>25</v>
      </c>
      <c r="AR1014" s="74">
        <v>0.7</v>
      </c>
      <c r="AS1014" s="74">
        <v>2.7</v>
      </c>
      <c r="AT1014" s="72"/>
      <c r="AU1014" s="72"/>
      <c r="AV1014" s="72"/>
    </row>
    <row r="1015" spans="1:48" ht="15.6">
      <c r="A1015" s="71">
        <v>170</v>
      </c>
      <c r="B1015" s="72" t="s">
        <v>1465</v>
      </c>
      <c r="C1015" s="72" t="s">
        <v>232</v>
      </c>
      <c r="D1015" s="72" t="s">
        <v>233</v>
      </c>
      <c r="E1015" s="72" t="s">
        <v>234</v>
      </c>
      <c r="F1015" s="74">
        <v>206</v>
      </c>
      <c r="G1015" s="74">
        <v>858</v>
      </c>
      <c r="H1015" s="74">
        <v>11.9</v>
      </c>
      <c r="I1015" s="74">
        <v>3.5</v>
      </c>
      <c r="J1015" s="74">
        <v>5.5</v>
      </c>
      <c r="K1015" s="74">
        <v>1.6</v>
      </c>
      <c r="L1015" s="74">
        <v>1.48</v>
      </c>
      <c r="M1015" s="74">
        <v>0</v>
      </c>
      <c r="N1015" s="74">
        <v>0.7</v>
      </c>
      <c r="O1015" s="74">
        <v>0.5</v>
      </c>
      <c r="P1015" s="74">
        <v>0.1</v>
      </c>
      <c r="Q1015" s="74">
        <v>0.1</v>
      </c>
      <c r="R1015" s="74">
        <v>0.2</v>
      </c>
      <c r="S1015" s="74">
        <v>22.4</v>
      </c>
      <c r="T1015" s="74">
        <v>1.1000000000000001</v>
      </c>
      <c r="U1015" s="74">
        <v>0.8</v>
      </c>
      <c r="V1015" s="74">
        <v>61.2</v>
      </c>
      <c r="W1015" s="74">
        <v>0</v>
      </c>
      <c r="X1015" s="74">
        <v>68</v>
      </c>
      <c r="Y1015" s="74">
        <v>0</v>
      </c>
      <c r="Z1015" s="74">
        <v>0</v>
      </c>
      <c r="AA1015" s="74">
        <v>0.4</v>
      </c>
      <c r="AB1015" s="74">
        <v>1.24</v>
      </c>
      <c r="AC1015" s="74">
        <v>0.34</v>
      </c>
      <c r="AD1015" s="74">
        <v>0.21</v>
      </c>
      <c r="AE1015" s="74">
        <v>4.3</v>
      </c>
      <c r="AF1015" s="74">
        <v>12.8</v>
      </c>
      <c r="AG1015" s="74">
        <v>4.99</v>
      </c>
      <c r="AH1015" s="74">
        <v>0.25</v>
      </c>
      <c r="AI1015" s="74">
        <v>0.63</v>
      </c>
      <c r="AJ1015" s="74">
        <v>1.1000000000000001</v>
      </c>
      <c r="AK1015" s="74">
        <v>2.6</v>
      </c>
      <c r="AL1015" s="74">
        <v>2.2599999999999998</v>
      </c>
      <c r="AM1015" s="74">
        <v>430</v>
      </c>
      <c r="AN1015" s="74">
        <v>280</v>
      </c>
      <c r="AO1015" s="74">
        <v>17</v>
      </c>
      <c r="AP1015" s="74">
        <v>140</v>
      </c>
      <c r="AQ1015" s="74">
        <v>23</v>
      </c>
      <c r="AR1015" s="74">
        <v>0.9</v>
      </c>
      <c r="AS1015" s="74">
        <v>2.7</v>
      </c>
      <c r="AT1015" s="72"/>
      <c r="AU1015" s="72"/>
      <c r="AV1015" s="72"/>
    </row>
    <row r="1016" spans="1:48" ht="15.6">
      <c r="A1016" s="71">
        <v>169</v>
      </c>
      <c r="B1016" s="72" t="s">
        <v>1466</v>
      </c>
      <c r="C1016" s="72" t="s">
        <v>232</v>
      </c>
      <c r="D1016" s="72" t="s">
        <v>233</v>
      </c>
      <c r="E1016" s="72" t="s">
        <v>234</v>
      </c>
      <c r="F1016" s="74">
        <v>203</v>
      </c>
      <c r="G1016" s="74">
        <v>847</v>
      </c>
      <c r="H1016" s="74">
        <v>11.6</v>
      </c>
      <c r="I1016" s="74">
        <v>3.7</v>
      </c>
      <c r="J1016" s="74">
        <v>4.8</v>
      </c>
      <c r="K1016" s="74">
        <v>1.8</v>
      </c>
      <c r="L1016" s="74">
        <v>1.65</v>
      </c>
      <c r="M1016" s="74">
        <v>0</v>
      </c>
      <c r="N1016" s="74">
        <v>0.7</v>
      </c>
      <c r="O1016" s="74">
        <v>0.5</v>
      </c>
      <c r="P1016" s="74">
        <v>0.1</v>
      </c>
      <c r="Q1016" s="74">
        <v>0.1</v>
      </c>
      <c r="R1016" s="74">
        <v>0.2</v>
      </c>
      <c r="S1016" s="74">
        <v>22.4</v>
      </c>
      <c r="T1016" s="74">
        <v>1.1000000000000001</v>
      </c>
      <c r="U1016" s="74">
        <v>0.8</v>
      </c>
      <c r="V1016" s="74">
        <v>61.5</v>
      </c>
      <c r="W1016" s="74">
        <v>0</v>
      </c>
      <c r="X1016" s="74">
        <v>67</v>
      </c>
      <c r="Y1016" s="74">
        <v>10</v>
      </c>
      <c r="Z1016" s="74">
        <v>6</v>
      </c>
      <c r="AA1016" s="74">
        <v>0.4</v>
      </c>
      <c r="AB1016" s="74">
        <v>1.23</v>
      </c>
      <c r="AC1016" s="74">
        <v>0.34</v>
      </c>
      <c r="AD1016" s="74">
        <v>0.21</v>
      </c>
      <c r="AE1016" s="74">
        <v>4.3</v>
      </c>
      <c r="AF1016" s="74">
        <v>12.8</v>
      </c>
      <c r="AG1016" s="74">
        <v>4.99</v>
      </c>
      <c r="AH1016" s="74">
        <v>0.25</v>
      </c>
      <c r="AI1016" s="74">
        <v>0.63</v>
      </c>
      <c r="AJ1016" s="74">
        <v>1.1000000000000001</v>
      </c>
      <c r="AK1016" s="74">
        <v>2.6</v>
      </c>
      <c r="AL1016" s="74">
        <v>2.31</v>
      </c>
      <c r="AM1016" s="74">
        <v>450</v>
      </c>
      <c r="AN1016" s="74">
        <v>280</v>
      </c>
      <c r="AO1016" s="74">
        <v>17</v>
      </c>
      <c r="AP1016" s="74">
        <v>140</v>
      </c>
      <c r="AQ1016" s="74">
        <v>23</v>
      </c>
      <c r="AR1016" s="74">
        <v>0.9</v>
      </c>
      <c r="AS1016" s="74">
        <v>2.7</v>
      </c>
      <c r="AT1016" s="72"/>
      <c r="AU1016" s="72"/>
      <c r="AV1016" s="72"/>
    </row>
    <row r="1017" spans="1:48" ht="15.6">
      <c r="A1017" s="71">
        <v>171</v>
      </c>
      <c r="B1017" s="72" t="s">
        <v>1467</v>
      </c>
      <c r="C1017" s="72" t="s">
        <v>232</v>
      </c>
      <c r="D1017" s="72" t="s">
        <v>233</v>
      </c>
      <c r="E1017" s="72" t="s">
        <v>234</v>
      </c>
      <c r="F1017" s="74">
        <v>198</v>
      </c>
      <c r="G1017" s="74">
        <v>828</v>
      </c>
      <c r="H1017" s="74">
        <v>11.1</v>
      </c>
      <c r="I1017" s="74">
        <v>4.3</v>
      </c>
      <c r="J1017" s="74">
        <v>3.3</v>
      </c>
      <c r="K1017" s="74">
        <v>2.2000000000000002</v>
      </c>
      <c r="L1017" s="74">
        <v>1.98</v>
      </c>
      <c r="M1017" s="74">
        <v>0</v>
      </c>
      <c r="N1017" s="74">
        <v>0.7</v>
      </c>
      <c r="O1017" s="74">
        <v>0.5</v>
      </c>
      <c r="P1017" s="74">
        <v>0.1</v>
      </c>
      <c r="Q1017" s="74">
        <v>0.1</v>
      </c>
      <c r="R1017" s="74">
        <v>0.2</v>
      </c>
      <c r="S1017" s="74">
        <v>22.4</v>
      </c>
      <c r="T1017" s="74">
        <v>1.2</v>
      </c>
      <c r="U1017" s="74">
        <v>0.8</v>
      </c>
      <c r="V1017" s="74">
        <v>61.8</v>
      </c>
      <c r="W1017" s="74">
        <v>0</v>
      </c>
      <c r="X1017" s="74">
        <v>67</v>
      </c>
      <c r="Y1017" s="74">
        <v>24</v>
      </c>
      <c r="Z1017" s="74">
        <v>16</v>
      </c>
      <c r="AA1017" s="74">
        <v>0.4</v>
      </c>
      <c r="AB1017" s="74">
        <v>0.89</v>
      </c>
      <c r="AC1017" s="74">
        <v>0.34</v>
      </c>
      <c r="AD1017" s="74">
        <v>0.21</v>
      </c>
      <c r="AE1017" s="74">
        <v>4.3</v>
      </c>
      <c r="AF1017" s="74">
        <v>12.8</v>
      </c>
      <c r="AG1017" s="74">
        <v>4.99</v>
      </c>
      <c r="AH1017" s="74">
        <v>0.25</v>
      </c>
      <c r="AI1017" s="74">
        <v>0.63</v>
      </c>
      <c r="AJ1017" s="74">
        <v>1.1000000000000001</v>
      </c>
      <c r="AK1017" s="74">
        <v>2.6</v>
      </c>
      <c r="AL1017" s="74">
        <v>2.39</v>
      </c>
      <c r="AM1017" s="74">
        <v>480</v>
      </c>
      <c r="AN1017" s="74">
        <v>280</v>
      </c>
      <c r="AO1017" s="74">
        <v>17</v>
      </c>
      <c r="AP1017" s="74">
        <v>140</v>
      </c>
      <c r="AQ1017" s="74">
        <v>23</v>
      </c>
      <c r="AR1017" s="74">
        <v>0.9</v>
      </c>
      <c r="AS1017" s="74">
        <v>2.7</v>
      </c>
      <c r="AT1017" s="72"/>
      <c r="AU1017" s="72"/>
      <c r="AV1017" s="72"/>
    </row>
    <row r="1018" spans="1:48" ht="15.6">
      <c r="A1018" s="71">
        <v>172</v>
      </c>
      <c r="B1018" s="72" t="s">
        <v>1468</v>
      </c>
      <c r="C1018" s="72" t="s">
        <v>232</v>
      </c>
      <c r="D1018" s="72" t="s">
        <v>233</v>
      </c>
      <c r="E1018" s="72" t="s">
        <v>234</v>
      </c>
      <c r="F1018" s="74">
        <v>206</v>
      </c>
      <c r="G1018" s="74">
        <v>858</v>
      </c>
      <c r="H1018" s="74">
        <v>11.9</v>
      </c>
      <c r="I1018" s="74">
        <v>3.4</v>
      </c>
      <c r="J1018" s="74">
        <v>4.0999999999999996</v>
      </c>
      <c r="K1018" s="74">
        <v>3</v>
      </c>
      <c r="L1018" s="74">
        <v>2.86</v>
      </c>
      <c r="M1018" s="74">
        <v>0</v>
      </c>
      <c r="N1018" s="74">
        <v>0.7</v>
      </c>
      <c r="O1018" s="74">
        <v>0.5</v>
      </c>
      <c r="P1018" s="74">
        <v>0.1</v>
      </c>
      <c r="Q1018" s="74">
        <v>0.1</v>
      </c>
      <c r="R1018" s="74">
        <v>0.2</v>
      </c>
      <c r="S1018" s="74">
        <v>22.4</v>
      </c>
      <c r="T1018" s="74">
        <v>1.1000000000000001</v>
      </c>
      <c r="U1018" s="74">
        <v>0.8</v>
      </c>
      <c r="V1018" s="74">
        <v>61.2</v>
      </c>
      <c r="W1018" s="74">
        <v>0</v>
      </c>
      <c r="X1018" s="74">
        <v>68</v>
      </c>
      <c r="Y1018" s="74">
        <v>0</v>
      </c>
      <c r="Z1018" s="74">
        <v>0</v>
      </c>
      <c r="AA1018" s="74">
        <v>0.4</v>
      </c>
      <c r="AB1018" s="74">
        <v>2.37</v>
      </c>
      <c r="AC1018" s="74">
        <v>0.34</v>
      </c>
      <c r="AD1018" s="74">
        <v>0.21</v>
      </c>
      <c r="AE1018" s="74">
        <v>4.3</v>
      </c>
      <c r="AF1018" s="74">
        <v>12.8</v>
      </c>
      <c r="AG1018" s="74">
        <v>4.99</v>
      </c>
      <c r="AH1018" s="74">
        <v>0.25</v>
      </c>
      <c r="AI1018" s="74">
        <v>0.63</v>
      </c>
      <c r="AJ1018" s="74">
        <v>1.1000000000000001</v>
      </c>
      <c r="AK1018" s="74">
        <v>2.6</v>
      </c>
      <c r="AL1018" s="74">
        <v>2.2599999999999998</v>
      </c>
      <c r="AM1018" s="74">
        <v>430</v>
      </c>
      <c r="AN1018" s="74">
        <v>280</v>
      </c>
      <c r="AO1018" s="74">
        <v>17</v>
      </c>
      <c r="AP1018" s="74">
        <v>140</v>
      </c>
      <c r="AQ1018" s="74">
        <v>23</v>
      </c>
      <c r="AR1018" s="74">
        <v>0.9</v>
      </c>
      <c r="AS1018" s="74">
        <v>2.7</v>
      </c>
      <c r="AT1018" s="72"/>
      <c r="AU1018" s="72"/>
      <c r="AV1018" s="72"/>
    </row>
    <row r="1019" spans="1:48" ht="15.6">
      <c r="A1019" s="71">
        <v>160</v>
      </c>
      <c r="B1019" s="72" t="s">
        <v>1469</v>
      </c>
      <c r="C1019" s="72" t="s">
        <v>275</v>
      </c>
      <c r="D1019" s="72" t="s">
        <v>443</v>
      </c>
      <c r="E1019" s="72" t="s">
        <v>444</v>
      </c>
      <c r="F1019" s="74">
        <v>213</v>
      </c>
      <c r="G1019" s="74">
        <v>893</v>
      </c>
      <c r="H1019" s="74">
        <v>11</v>
      </c>
      <c r="I1019" s="74">
        <v>3.8</v>
      </c>
      <c r="J1019" s="74">
        <v>3.6</v>
      </c>
      <c r="K1019" s="74">
        <v>1.8</v>
      </c>
      <c r="L1019" s="74">
        <v>1.6</v>
      </c>
      <c r="M1019" s="74">
        <v>0</v>
      </c>
      <c r="N1019" s="74">
        <v>0</v>
      </c>
      <c r="O1019" s="74">
        <v>0</v>
      </c>
      <c r="P1019" s="74">
        <v>0</v>
      </c>
      <c r="Q1019" s="74">
        <v>0</v>
      </c>
      <c r="R1019" s="74">
        <v>0</v>
      </c>
      <c r="S1019" s="74">
        <v>28.6</v>
      </c>
      <c r="T1019" s="74">
        <v>0.7</v>
      </c>
      <c r="U1019" s="74">
        <v>0</v>
      </c>
      <c r="V1019" s="74">
        <v>57.6</v>
      </c>
      <c r="W1019" s="74">
        <v>0</v>
      </c>
      <c r="X1019" s="74">
        <v>87</v>
      </c>
      <c r="Y1019" s="74">
        <v>0</v>
      </c>
      <c r="Z1019" s="74">
        <v>0</v>
      </c>
      <c r="AA1019" s="74">
        <v>0.6</v>
      </c>
      <c r="AB1019" s="74">
        <v>0.1</v>
      </c>
      <c r="AC1019" s="74">
        <v>0.46</v>
      </c>
      <c r="AD1019" s="74">
        <v>0.28999999999999998</v>
      </c>
      <c r="AE1019" s="74">
        <v>5.3</v>
      </c>
      <c r="AF1019" s="74">
        <v>11</v>
      </c>
      <c r="AG1019" s="74">
        <v>6.1</v>
      </c>
      <c r="AH1019" s="74">
        <v>0.3</v>
      </c>
      <c r="AI1019" s="74">
        <v>0.53</v>
      </c>
      <c r="AJ1019" s="74">
        <v>0</v>
      </c>
      <c r="AK1019" s="74">
        <v>1</v>
      </c>
      <c r="AL1019" s="74">
        <v>1.8</v>
      </c>
      <c r="AM1019" s="74">
        <v>260</v>
      </c>
      <c r="AN1019" s="74">
        <v>400</v>
      </c>
      <c r="AO1019" s="74">
        <v>15</v>
      </c>
      <c r="AP1019" s="74">
        <v>160</v>
      </c>
      <c r="AQ1019" s="74">
        <v>25</v>
      </c>
      <c r="AR1019" s="74">
        <v>1</v>
      </c>
      <c r="AS1019" s="74">
        <v>3.1</v>
      </c>
      <c r="AT1019" s="72"/>
      <c r="AU1019" s="72">
        <v>0.2</v>
      </c>
      <c r="AV1019" s="72"/>
    </row>
    <row r="1020" spans="1:48" ht="15.6">
      <c r="A1020" s="71">
        <v>174</v>
      </c>
      <c r="B1020" s="72" t="s">
        <v>1470</v>
      </c>
      <c r="C1020" s="72" t="s">
        <v>275</v>
      </c>
      <c r="D1020" s="72" t="s">
        <v>443</v>
      </c>
      <c r="E1020" s="72" t="s">
        <v>444</v>
      </c>
      <c r="F1020" s="74">
        <v>215</v>
      </c>
      <c r="G1020" s="74">
        <v>900</v>
      </c>
      <c r="H1020" s="74">
        <v>11.7</v>
      </c>
      <c r="I1020" s="74">
        <v>4.0999999999999996</v>
      </c>
      <c r="J1020" s="74">
        <v>3.9</v>
      </c>
      <c r="K1020" s="74">
        <v>1.9</v>
      </c>
      <c r="L1020" s="74">
        <v>1.7</v>
      </c>
      <c r="M1020" s="74">
        <v>0</v>
      </c>
      <c r="N1020" s="74">
        <v>0</v>
      </c>
      <c r="O1020" s="74">
        <v>0</v>
      </c>
      <c r="P1020" s="74">
        <v>0</v>
      </c>
      <c r="Q1020" s="74">
        <v>0</v>
      </c>
      <c r="R1020" s="74">
        <v>0</v>
      </c>
      <c r="S1020" s="74">
        <v>27.5</v>
      </c>
      <c r="T1020" s="74">
        <v>0.5</v>
      </c>
      <c r="U1020" s="74">
        <v>0</v>
      </c>
      <c r="V1020" s="74">
        <v>58.2</v>
      </c>
      <c r="W1020" s="74">
        <v>0</v>
      </c>
      <c r="X1020" s="74">
        <v>88</v>
      </c>
      <c r="Y1020" s="74">
        <v>0</v>
      </c>
      <c r="Z1020" s="74">
        <v>0</v>
      </c>
      <c r="AA1020" s="74">
        <v>0.7</v>
      </c>
      <c r="AB1020" s="74">
        <v>0.09</v>
      </c>
      <c r="AC1020" s="74">
        <v>0.77</v>
      </c>
      <c r="AD1020" s="74">
        <v>0.31</v>
      </c>
      <c r="AE1020" s="74">
        <v>7.4</v>
      </c>
      <c r="AF1020" s="74">
        <v>13</v>
      </c>
      <c r="AG1020" s="74">
        <v>5.9</v>
      </c>
      <c r="AH1020" s="74">
        <v>0.44</v>
      </c>
      <c r="AI1020" s="74">
        <v>0.97</v>
      </c>
      <c r="AJ1020" s="74">
        <v>0</v>
      </c>
      <c r="AK1020" s="74">
        <v>1.2</v>
      </c>
      <c r="AL1020" s="74">
        <v>1.7</v>
      </c>
      <c r="AM1020" s="74">
        <v>210</v>
      </c>
      <c r="AN1020" s="74">
        <v>460</v>
      </c>
      <c r="AO1020" s="74">
        <v>17</v>
      </c>
      <c r="AP1020" s="74">
        <v>200</v>
      </c>
      <c r="AQ1020" s="74">
        <v>35</v>
      </c>
      <c r="AR1020" s="74">
        <v>0.9</v>
      </c>
      <c r="AS1020" s="74">
        <v>3.7</v>
      </c>
      <c r="AT1020" s="72"/>
      <c r="AU1020" s="72"/>
      <c r="AV1020" s="72"/>
    </row>
    <row r="1021" spans="1:48" ht="15.6">
      <c r="A1021" s="71">
        <v>285</v>
      </c>
      <c r="B1021" s="72" t="s">
        <v>1471</v>
      </c>
      <c r="C1021" s="72" t="s">
        <v>275</v>
      </c>
      <c r="D1021" s="72" t="s">
        <v>443</v>
      </c>
      <c r="E1021" s="72" t="s">
        <v>655</v>
      </c>
      <c r="F1021" s="74">
        <v>137</v>
      </c>
      <c r="G1021" s="74">
        <v>574</v>
      </c>
      <c r="H1021" s="74">
        <v>6.1</v>
      </c>
      <c r="I1021" s="74">
        <v>2</v>
      </c>
      <c r="J1021" s="74">
        <v>2.4</v>
      </c>
      <c r="K1021" s="74">
        <v>1.5</v>
      </c>
      <c r="L1021" s="74">
        <v>1.5</v>
      </c>
      <c r="M1021" s="74">
        <v>0</v>
      </c>
      <c r="N1021" s="74">
        <v>0</v>
      </c>
      <c r="O1021" s="74">
        <v>0</v>
      </c>
      <c r="P1021" s="74">
        <v>0</v>
      </c>
      <c r="Q1021" s="74">
        <v>0</v>
      </c>
      <c r="R1021" s="74">
        <v>0</v>
      </c>
      <c r="S1021" s="74">
        <v>20.5</v>
      </c>
      <c r="T1021" s="74">
        <v>0.1</v>
      </c>
      <c r="U1021" s="74">
        <v>0</v>
      </c>
      <c r="V1021" s="74">
        <v>72</v>
      </c>
      <c r="W1021" s="74">
        <v>0</v>
      </c>
      <c r="X1021" s="74">
        <v>78</v>
      </c>
      <c r="Y1021" s="74">
        <v>0</v>
      </c>
      <c r="Z1021" s="74">
        <v>0</v>
      </c>
      <c r="AA1021" s="74">
        <v>0.3</v>
      </c>
      <c r="AB1021" s="74">
        <v>0</v>
      </c>
      <c r="AC1021" s="74">
        <v>7.0000000000000007E-2</v>
      </c>
      <c r="AD1021" s="74">
        <v>0.14000000000000001</v>
      </c>
      <c r="AE1021" s="74">
        <v>8</v>
      </c>
      <c r="AF1021" s="74">
        <v>11</v>
      </c>
      <c r="AG1021" s="74">
        <v>3.8</v>
      </c>
      <c r="AH1021" s="74">
        <v>0.6</v>
      </c>
      <c r="AI1021" s="74">
        <v>2</v>
      </c>
      <c r="AJ1021" s="74">
        <v>0</v>
      </c>
      <c r="AK1021" s="74">
        <v>17</v>
      </c>
      <c r="AL1021" s="74">
        <v>1.1499999999999999</v>
      </c>
      <c r="AM1021" s="74">
        <v>49</v>
      </c>
      <c r="AN1021" s="74">
        <v>270</v>
      </c>
      <c r="AO1021" s="74">
        <v>18</v>
      </c>
      <c r="AP1021" s="74">
        <v>210</v>
      </c>
      <c r="AQ1021" s="74">
        <v>19</v>
      </c>
      <c r="AR1021" s="74">
        <v>2</v>
      </c>
      <c r="AS1021" s="74">
        <v>1.6</v>
      </c>
      <c r="AT1021" s="72"/>
      <c r="AU1021" s="72"/>
      <c r="AV1021" s="72"/>
    </row>
    <row r="1022" spans="1:48" ht="15.6">
      <c r="A1022" s="71">
        <v>967</v>
      </c>
      <c r="B1022" s="72" t="s">
        <v>1472</v>
      </c>
      <c r="C1022" s="72" t="s">
        <v>218</v>
      </c>
      <c r="D1022" s="72" t="s">
        <v>219</v>
      </c>
      <c r="E1022" s="72" t="s">
        <v>220</v>
      </c>
      <c r="F1022" s="74">
        <v>109</v>
      </c>
      <c r="G1022" s="74">
        <v>460</v>
      </c>
      <c r="H1022" s="74">
        <v>3.6</v>
      </c>
      <c r="I1022" s="74">
        <v>0.8</v>
      </c>
      <c r="J1022" s="74">
        <v>1</v>
      </c>
      <c r="K1022" s="74">
        <v>1.3</v>
      </c>
      <c r="L1022" s="74">
        <v>0</v>
      </c>
      <c r="M1022" s="74">
        <v>0</v>
      </c>
      <c r="N1022" s="74">
        <v>0</v>
      </c>
      <c r="O1022" s="74">
        <v>0</v>
      </c>
      <c r="P1022" s="74">
        <v>0</v>
      </c>
      <c r="Q1022" s="74">
        <v>0</v>
      </c>
      <c r="R1022" s="74">
        <v>0</v>
      </c>
      <c r="S1022" s="74">
        <v>19.2</v>
      </c>
      <c r="T1022" s="74">
        <v>0.5</v>
      </c>
      <c r="U1022" s="74">
        <v>0</v>
      </c>
      <c r="V1022" s="74">
        <v>76</v>
      </c>
      <c r="W1022" s="74">
        <v>0</v>
      </c>
      <c r="X1022" s="74">
        <v>25</v>
      </c>
      <c r="Y1022" s="74">
        <v>10</v>
      </c>
      <c r="Z1022" s="74">
        <v>0</v>
      </c>
      <c r="AA1022" s="74">
        <v>1.6</v>
      </c>
      <c r="AB1022" s="74">
        <v>0.6</v>
      </c>
      <c r="AC1022" s="74">
        <v>7.0000000000000007E-2</v>
      </c>
      <c r="AD1022" s="74">
        <v>0.03</v>
      </c>
      <c r="AE1022" s="74">
        <v>1.1000000000000001</v>
      </c>
      <c r="AF1022" s="74">
        <v>4.7</v>
      </c>
      <c r="AG1022" s="74">
        <v>3.6</v>
      </c>
      <c r="AH1022" s="74">
        <v>7.0000000000000007E-2</v>
      </c>
      <c r="AI1022" s="74">
        <v>0.67</v>
      </c>
      <c r="AJ1022" s="74">
        <v>0</v>
      </c>
      <c r="AK1022" s="74">
        <v>24</v>
      </c>
      <c r="AL1022" s="74">
        <v>1.4</v>
      </c>
      <c r="AM1022" s="74">
        <v>190</v>
      </c>
      <c r="AN1022" s="74">
        <v>350</v>
      </c>
      <c r="AO1022" s="74">
        <v>19</v>
      </c>
      <c r="AP1022" s="74">
        <v>200</v>
      </c>
      <c r="AQ1022" s="74">
        <v>33</v>
      </c>
      <c r="AR1022" s="74">
        <v>0.6</v>
      </c>
      <c r="AS1022" s="74">
        <v>0.7</v>
      </c>
      <c r="AT1022" s="72"/>
      <c r="AU1022" s="72">
        <v>9.6999999999999993</v>
      </c>
      <c r="AV1022" s="72"/>
    </row>
    <row r="1023" spans="1:48" ht="15.6">
      <c r="A1023" s="71">
        <v>966</v>
      </c>
      <c r="B1023" s="72" t="s">
        <v>1473</v>
      </c>
      <c r="C1023" s="72" t="s">
        <v>218</v>
      </c>
      <c r="D1023" s="72" t="s">
        <v>219</v>
      </c>
      <c r="E1023" s="72" t="s">
        <v>220</v>
      </c>
      <c r="F1023" s="74">
        <v>83</v>
      </c>
      <c r="G1023" s="74">
        <v>351</v>
      </c>
      <c r="H1023" s="74">
        <v>1.4</v>
      </c>
      <c r="I1023" s="74">
        <v>0.2</v>
      </c>
      <c r="J1023" s="74">
        <v>0.4</v>
      </c>
      <c r="K1023" s="74">
        <v>0.4</v>
      </c>
      <c r="L1023" s="74">
        <v>0</v>
      </c>
      <c r="M1023" s="74">
        <v>0</v>
      </c>
      <c r="N1023" s="74">
        <v>0</v>
      </c>
      <c r="O1023" s="74">
        <v>0</v>
      </c>
      <c r="P1023" s="74">
        <v>0</v>
      </c>
      <c r="Q1023" s="74">
        <v>0</v>
      </c>
      <c r="R1023" s="74">
        <v>0</v>
      </c>
      <c r="S1023" s="74">
        <v>17.600000000000001</v>
      </c>
      <c r="T1023" s="74">
        <v>0.3</v>
      </c>
      <c r="U1023" s="74">
        <v>0</v>
      </c>
      <c r="V1023" s="74">
        <v>80</v>
      </c>
      <c r="W1023" s="74">
        <v>0</v>
      </c>
      <c r="X1023" s="74">
        <v>19</v>
      </c>
      <c r="Y1023" s="74">
        <v>10</v>
      </c>
      <c r="Z1023" s="74">
        <v>0</v>
      </c>
      <c r="AA1023" s="74">
        <v>1.4</v>
      </c>
      <c r="AB1023" s="74">
        <v>0.5</v>
      </c>
      <c r="AC1023" s="74">
        <v>7.0000000000000007E-2</v>
      </c>
      <c r="AD1023" s="74">
        <v>0.04</v>
      </c>
      <c r="AE1023" s="74">
        <v>1.1000000000000001</v>
      </c>
      <c r="AF1023" s="74">
        <v>4.4000000000000004</v>
      </c>
      <c r="AG1023" s="74">
        <v>3.3</v>
      </c>
      <c r="AH1023" s="74">
        <v>0.06</v>
      </c>
      <c r="AI1023" s="74">
        <v>0.72</v>
      </c>
      <c r="AJ1023" s="74">
        <v>0</v>
      </c>
      <c r="AK1023" s="74">
        <v>18</v>
      </c>
      <c r="AL1023" s="74">
        <v>1.3</v>
      </c>
      <c r="AM1023" s="74">
        <v>100</v>
      </c>
      <c r="AN1023" s="74">
        <v>360</v>
      </c>
      <c r="AO1023" s="74">
        <v>31</v>
      </c>
      <c r="AP1023" s="74">
        <v>190</v>
      </c>
      <c r="AQ1023" s="74">
        <v>31</v>
      </c>
      <c r="AR1023" s="74">
        <v>0.3</v>
      </c>
      <c r="AS1023" s="74">
        <v>0.6</v>
      </c>
      <c r="AT1023" s="72"/>
      <c r="AU1023" s="72"/>
      <c r="AV1023" s="72"/>
    </row>
    <row r="1024" spans="1:48" ht="15.6">
      <c r="A1024" s="71">
        <v>863</v>
      </c>
      <c r="B1024" s="72" t="s">
        <v>1474</v>
      </c>
      <c r="C1024" s="72" t="s">
        <v>218</v>
      </c>
      <c r="D1024" s="72" t="s">
        <v>219</v>
      </c>
      <c r="E1024" s="72" t="s">
        <v>220</v>
      </c>
      <c r="F1024" s="74">
        <v>110</v>
      </c>
      <c r="G1024" s="74">
        <v>462</v>
      </c>
      <c r="H1024" s="74">
        <v>3.8</v>
      </c>
      <c r="I1024" s="74">
        <v>0.8</v>
      </c>
      <c r="J1024" s="74">
        <v>1.1000000000000001</v>
      </c>
      <c r="K1024" s="74">
        <v>1.3</v>
      </c>
      <c r="L1024" s="74">
        <v>0</v>
      </c>
      <c r="M1024" s="74">
        <v>0</v>
      </c>
      <c r="N1024" s="74">
        <v>0</v>
      </c>
      <c r="O1024" s="74">
        <v>0</v>
      </c>
      <c r="P1024" s="74">
        <v>0</v>
      </c>
      <c r="Q1024" s="74">
        <v>0</v>
      </c>
      <c r="R1024" s="74">
        <v>0</v>
      </c>
      <c r="S1024" s="74">
        <v>18.899999999999999</v>
      </c>
      <c r="T1024" s="74">
        <v>0.6</v>
      </c>
      <c r="U1024" s="74">
        <v>0</v>
      </c>
      <c r="V1024" s="74">
        <v>75.8</v>
      </c>
      <c r="W1024" s="74">
        <v>0</v>
      </c>
      <c r="X1024" s="74">
        <v>23</v>
      </c>
      <c r="Y1024" s="74">
        <v>6</v>
      </c>
      <c r="Z1024" s="74">
        <v>0</v>
      </c>
      <c r="AA1024" s="74">
        <v>1.1000000000000001</v>
      </c>
      <c r="AB1024" s="74">
        <v>0.62</v>
      </c>
      <c r="AC1024" s="74">
        <v>0.05</v>
      </c>
      <c r="AD1024" s="74">
        <v>0.03</v>
      </c>
      <c r="AE1024" s="74">
        <v>0.82</v>
      </c>
      <c r="AF1024" s="74">
        <v>4.3</v>
      </c>
      <c r="AG1024" s="74">
        <v>3.5</v>
      </c>
      <c r="AH1024" s="74">
        <v>0.04</v>
      </c>
      <c r="AI1024" s="74">
        <v>0.72</v>
      </c>
      <c r="AJ1024" s="74">
        <v>0</v>
      </c>
      <c r="AK1024" s="74">
        <v>25</v>
      </c>
      <c r="AL1024" s="74">
        <v>1.4</v>
      </c>
      <c r="AM1024" s="74">
        <v>240</v>
      </c>
      <c r="AN1024" s="74">
        <v>330</v>
      </c>
      <c r="AO1024" s="74">
        <v>20</v>
      </c>
      <c r="AP1024" s="74">
        <v>200</v>
      </c>
      <c r="AQ1024" s="74">
        <v>39</v>
      </c>
      <c r="AR1024" s="74">
        <v>0.3</v>
      </c>
      <c r="AS1024" s="74">
        <v>0.7</v>
      </c>
      <c r="AT1024" s="72"/>
      <c r="AU1024" s="72">
        <v>9.6999999999999993</v>
      </c>
      <c r="AV1024" s="72"/>
    </row>
    <row r="1025" spans="1:48" ht="15.6">
      <c r="A1025" s="71">
        <v>862</v>
      </c>
      <c r="B1025" s="72" t="s">
        <v>1475</v>
      </c>
      <c r="C1025" s="72" t="s">
        <v>218</v>
      </c>
      <c r="D1025" s="72" t="s">
        <v>219</v>
      </c>
      <c r="E1025" s="72" t="s">
        <v>220</v>
      </c>
      <c r="F1025" s="74">
        <v>81</v>
      </c>
      <c r="G1025" s="74">
        <v>341</v>
      </c>
      <c r="H1025" s="74">
        <v>1.3</v>
      </c>
      <c r="I1025" s="74">
        <v>0.2</v>
      </c>
      <c r="J1025" s="74">
        <v>0.4</v>
      </c>
      <c r="K1025" s="74">
        <v>0.4</v>
      </c>
      <c r="L1025" s="74">
        <v>0</v>
      </c>
      <c r="M1025" s="74">
        <v>0</v>
      </c>
      <c r="N1025" s="74">
        <v>0</v>
      </c>
      <c r="O1025" s="74">
        <v>0</v>
      </c>
      <c r="P1025" s="74">
        <v>0</v>
      </c>
      <c r="Q1025" s="74">
        <v>0</v>
      </c>
      <c r="R1025" s="74">
        <v>0</v>
      </c>
      <c r="S1025" s="74">
        <v>17.2</v>
      </c>
      <c r="T1025" s="74">
        <v>0.3</v>
      </c>
      <c r="U1025" s="74">
        <v>0</v>
      </c>
      <c r="V1025" s="74">
        <v>81</v>
      </c>
      <c r="W1025" s="74">
        <v>0</v>
      </c>
      <c r="X1025" s="74">
        <v>19</v>
      </c>
      <c r="Y1025" s="74">
        <v>7</v>
      </c>
      <c r="Z1025" s="74">
        <v>0</v>
      </c>
      <c r="AA1025" s="74">
        <v>1.1000000000000001</v>
      </c>
      <c r="AB1025" s="74">
        <v>0.4</v>
      </c>
      <c r="AC1025" s="74">
        <v>0.05</v>
      </c>
      <c r="AD1025" s="74">
        <v>0.04</v>
      </c>
      <c r="AE1025" s="74">
        <v>0.86</v>
      </c>
      <c r="AF1025" s="74">
        <v>4.0999999999999996</v>
      </c>
      <c r="AG1025" s="74">
        <v>3.2</v>
      </c>
      <c r="AH1025" s="74">
        <v>0.04</v>
      </c>
      <c r="AI1025" s="74">
        <v>0.6</v>
      </c>
      <c r="AJ1025" s="74">
        <v>0</v>
      </c>
      <c r="AK1025" s="74">
        <v>13</v>
      </c>
      <c r="AL1025" s="74">
        <v>1.3</v>
      </c>
      <c r="AM1025" s="74">
        <v>120</v>
      </c>
      <c r="AN1025" s="74">
        <v>330</v>
      </c>
      <c r="AO1025" s="74">
        <v>20</v>
      </c>
      <c r="AP1025" s="74">
        <v>180</v>
      </c>
      <c r="AQ1025" s="74">
        <v>37</v>
      </c>
      <c r="AR1025" s="74">
        <v>0.3</v>
      </c>
      <c r="AS1025" s="74">
        <v>0.6</v>
      </c>
      <c r="AT1025" s="72"/>
      <c r="AU1025" s="72"/>
      <c r="AV1025" s="72"/>
    </row>
    <row r="1026" spans="1:48" ht="15.6">
      <c r="A1026" s="71">
        <v>864</v>
      </c>
      <c r="B1026" s="72" t="s">
        <v>1476</v>
      </c>
      <c r="C1026" s="72" t="s">
        <v>218</v>
      </c>
      <c r="D1026" s="72" t="s">
        <v>219</v>
      </c>
      <c r="E1026" s="72" t="s">
        <v>220</v>
      </c>
      <c r="F1026" s="74">
        <v>175</v>
      </c>
      <c r="G1026" s="74">
        <v>734</v>
      </c>
      <c r="H1026" s="74">
        <v>8.4</v>
      </c>
      <c r="I1026" s="74">
        <v>1</v>
      </c>
      <c r="J1026" s="74">
        <v>2.2999999999999998</v>
      </c>
      <c r="K1026" s="74">
        <v>4.3</v>
      </c>
      <c r="L1026" s="74">
        <v>3.7</v>
      </c>
      <c r="M1026" s="74">
        <v>0.1</v>
      </c>
      <c r="N1026" s="74">
        <v>1.7</v>
      </c>
      <c r="O1026" s="74">
        <v>0</v>
      </c>
      <c r="P1026" s="74">
        <v>0</v>
      </c>
      <c r="Q1026" s="74">
        <v>1.7</v>
      </c>
      <c r="R1026" s="74">
        <v>0</v>
      </c>
      <c r="S1026" s="74">
        <v>23.2</v>
      </c>
      <c r="T1026" s="74">
        <v>2.4</v>
      </c>
      <c r="U1026" s="74">
        <v>0</v>
      </c>
      <c r="V1026" s="74">
        <v>64.8</v>
      </c>
      <c r="W1026" s="74">
        <v>0</v>
      </c>
      <c r="X1026" s="74">
        <v>21</v>
      </c>
      <c r="Y1026" s="74">
        <v>14</v>
      </c>
      <c r="Z1026" s="74">
        <v>0</v>
      </c>
      <c r="AA1026" s="74">
        <v>0.8</v>
      </c>
      <c r="AB1026" s="74">
        <v>1</v>
      </c>
      <c r="AC1026" s="74">
        <v>7.0000000000000007E-2</v>
      </c>
      <c r="AD1026" s="74">
        <v>0.05</v>
      </c>
      <c r="AE1026" s="74">
        <v>1.1000000000000001</v>
      </c>
      <c r="AF1026" s="74">
        <v>5.4</v>
      </c>
      <c r="AG1026" s="74">
        <v>4.3</v>
      </c>
      <c r="AH1026" s="74">
        <v>0.05</v>
      </c>
      <c r="AI1026" s="74">
        <v>0.95</v>
      </c>
      <c r="AJ1026" s="74">
        <v>0</v>
      </c>
      <c r="AK1026" s="74">
        <v>24</v>
      </c>
      <c r="AL1026" s="74">
        <v>1.8</v>
      </c>
      <c r="AM1026" s="74">
        <v>950</v>
      </c>
      <c r="AN1026" s="74">
        <v>410</v>
      </c>
      <c r="AO1026" s="74">
        <v>27</v>
      </c>
      <c r="AP1026" s="74">
        <v>270</v>
      </c>
      <c r="AQ1026" s="74">
        <v>46</v>
      </c>
      <c r="AR1026" s="74">
        <v>0.4</v>
      </c>
      <c r="AS1026" s="74">
        <v>0.7</v>
      </c>
      <c r="AT1026" s="72"/>
      <c r="AU1026" s="72">
        <v>9.6999999999999993</v>
      </c>
      <c r="AV1026" s="72"/>
    </row>
    <row r="1027" spans="1:48" ht="15.6">
      <c r="A1027" s="71">
        <v>866</v>
      </c>
      <c r="B1027" s="72" t="s">
        <v>1477</v>
      </c>
      <c r="C1027" s="72" t="s">
        <v>218</v>
      </c>
      <c r="D1027" s="72" t="s">
        <v>219</v>
      </c>
      <c r="E1027" s="72" t="s">
        <v>220</v>
      </c>
      <c r="F1027" s="74">
        <v>108</v>
      </c>
      <c r="G1027" s="74">
        <v>454</v>
      </c>
      <c r="H1027" s="74">
        <v>3.3</v>
      </c>
      <c r="I1027" s="74">
        <v>0.7</v>
      </c>
      <c r="J1027" s="74">
        <v>0.9</v>
      </c>
      <c r="K1027" s="74">
        <v>1.2</v>
      </c>
      <c r="L1027" s="74">
        <v>0</v>
      </c>
      <c r="M1027" s="74">
        <v>0</v>
      </c>
      <c r="N1027" s="74">
        <v>0</v>
      </c>
      <c r="O1027" s="74">
        <v>0</v>
      </c>
      <c r="P1027" s="74">
        <v>0</v>
      </c>
      <c r="Q1027" s="74">
        <v>0</v>
      </c>
      <c r="R1027" s="74">
        <v>0</v>
      </c>
      <c r="S1027" s="74">
        <v>19.5</v>
      </c>
      <c r="T1027" s="74">
        <v>0.4</v>
      </c>
      <c r="U1027" s="74">
        <v>0</v>
      </c>
      <c r="V1027" s="74">
        <v>76.2</v>
      </c>
      <c r="W1027" s="74">
        <v>0</v>
      </c>
      <c r="X1027" s="74">
        <v>26</v>
      </c>
      <c r="Y1027" s="74">
        <v>7</v>
      </c>
      <c r="Z1027" s="74">
        <v>0</v>
      </c>
      <c r="AA1027" s="74">
        <v>1.8</v>
      </c>
      <c r="AB1027" s="74">
        <v>0.51</v>
      </c>
      <c r="AC1027" s="74">
        <v>0.09</v>
      </c>
      <c r="AD1027" s="74">
        <v>0.04</v>
      </c>
      <c r="AE1027" s="74">
        <v>1.3</v>
      </c>
      <c r="AF1027" s="74">
        <v>4.9000000000000004</v>
      </c>
      <c r="AG1027" s="74">
        <v>3.6</v>
      </c>
      <c r="AH1027" s="74">
        <v>0.1</v>
      </c>
      <c r="AI1027" s="74">
        <v>0.66</v>
      </c>
      <c r="AJ1027" s="74">
        <v>0</v>
      </c>
      <c r="AK1027" s="74">
        <v>22</v>
      </c>
      <c r="AL1027" s="74">
        <v>1.4</v>
      </c>
      <c r="AM1027" s="74">
        <v>140</v>
      </c>
      <c r="AN1027" s="74">
        <v>370</v>
      </c>
      <c r="AO1027" s="74">
        <v>16</v>
      </c>
      <c r="AP1027" s="74">
        <v>190</v>
      </c>
      <c r="AQ1027" s="74">
        <v>27</v>
      </c>
      <c r="AR1027" s="74">
        <v>1</v>
      </c>
      <c r="AS1027" s="74">
        <v>0.6</v>
      </c>
      <c r="AT1027" s="72"/>
      <c r="AU1027" s="72">
        <v>9.6999999999999993</v>
      </c>
      <c r="AV1027" s="72"/>
    </row>
    <row r="1028" spans="1:48" ht="15.6">
      <c r="A1028" s="71">
        <v>865</v>
      </c>
      <c r="B1028" s="72" t="s">
        <v>1478</v>
      </c>
      <c r="C1028" s="72" t="s">
        <v>218</v>
      </c>
      <c r="D1028" s="72" t="s">
        <v>219</v>
      </c>
      <c r="E1028" s="72" t="s">
        <v>220</v>
      </c>
      <c r="F1028" s="74">
        <v>86</v>
      </c>
      <c r="G1028" s="74">
        <v>362</v>
      </c>
      <c r="H1028" s="74">
        <v>1.5</v>
      </c>
      <c r="I1028" s="74">
        <v>0.3</v>
      </c>
      <c r="J1028" s="74">
        <v>0.4</v>
      </c>
      <c r="K1028" s="74">
        <v>0.4</v>
      </c>
      <c r="L1028" s="74">
        <v>0</v>
      </c>
      <c r="M1028" s="74">
        <v>0</v>
      </c>
      <c r="N1028" s="74">
        <v>0</v>
      </c>
      <c r="O1028" s="74">
        <v>0</v>
      </c>
      <c r="P1028" s="74">
        <v>0</v>
      </c>
      <c r="Q1028" s="74">
        <v>0</v>
      </c>
      <c r="R1028" s="74">
        <v>0</v>
      </c>
      <c r="S1028" s="74">
        <v>18</v>
      </c>
      <c r="T1028" s="74">
        <v>0.2</v>
      </c>
      <c r="U1028" s="74">
        <v>0</v>
      </c>
      <c r="V1028" s="74">
        <v>78.7</v>
      </c>
      <c r="W1028" s="74">
        <v>0</v>
      </c>
      <c r="X1028" s="74">
        <v>19</v>
      </c>
      <c r="Y1028" s="74">
        <v>5</v>
      </c>
      <c r="Z1028" s="74">
        <v>0</v>
      </c>
      <c r="AA1028" s="74">
        <v>1.3</v>
      </c>
      <c r="AB1028" s="74">
        <v>0.69</v>
      </c>
      <c r="AC1028" s="74">
        <v>0.1</v>
      </c>
      <c r="AD1028" s="74">
        <v>0.05</v>
      </c>
      <c r="AE1028" s="74">
        <v>1.3</v>
      </c>
      <c r="AF1028" s="74">
        <v>4.7</v>
      </c>
      <c r="AG1028" s="74">
        <v>3.4</v>
      </c>
      <c r="AH1028" s="74">
        <v>0.09</v>
      </c>
      <c r="AI1028" s="74">
        <v>0.84</v>
      </c>
      <c r="AJ1028" s="74">
        <v>0</v>
      </c>
      <c r="AK1028" s="74">
        <v>22</v>
      </c>
      <c r="AL1028" s="74">
        <v>1.3</v>
      </c>
      <c r="AM1028" s="74">
        <v>85</v>
      </c>
      <c r="AN1028" s="74">
        <v>380</v>
      </c>
      <c r="AO1028" s="74">
        <v>43</v>
      </c>
      <c r="AP1028" s="74">
        <v>200</v>
      </c>
      <c r="AQ1028" s="74">
        <v>26</v>
      </c>
      <c r="AR1028" s="74">
        <v>0.3</v>
      </c>
      <c r="AS1028" s="74">
        <v>0.5</v>
      </c>
      <c r="AT1028" s="72"/>
      <c r="AU1028" s="72"/>
      <c r="AV1028" s="72"/>
    </row>
    <row r="1029" spans="1:48" ht="15.6">
      <c r="A1029" s="71">
        <v>867</v>
      </c>
      <c r="B1029" s="72" t="s">
        <v>1479</v>
      </c>
      <c r="C1029" s="72" t="s">
        <v>218</v>
      </c>
      <c r="D1029" s="72" t="s">
        <v>219</v>
      </c>
      <c r="E1029" s="72" t="s">
        <v>220</v>
      </c>
      <c r="F1029" s="74">
        <v>171</v>
      </c>
      <c r="G1029" s="74">
        <v>715</v>
      </c>
      <c r="H1029" s="74">
        <v>8.8000000000000007</v>
      </c>
      <c r="I1029" s="74">
        <v>1</v>
      </c>
      <c r="J1029" s="74">
        <v>2.4</v>
      </c>
      <c r="K1029" s="74">
        <v>4.5999999999999996</v>
      </c>
      <c r="L1029" s="74">
        <v>4</v>
      </c>
      <c r="M1029" s="74">
        <v>0</v>
      </c>
      <c r="N1029" s="74">
        <v>2.6</v>
      </c>
      <c r="O1029" s="74">
        <v>0</v>
      </c>
      <c r="P1029" s="74">
        <v>0</v>
      </c>
      <c r="Q1029" s="74">
        <v>2.6</v>
      </c>
      <c r="R1029" s="74">
        <v>0</v>
      </c>
      <c r="S1029" s="74">
        <v>20.3</v>
      </c>
      <c r="T1029" s="74">
        <v>2.2000000000000002</v>
      </c>
      <c r="U1029" s="74">
        <v>0</v>
      </c>
      <c r="V1029" s="74">
        <v>65.8</v>
      </c>
      <c r="W1029" s="74">
        <v>0</v>
      </c>
      <c r="X1029" s="74">
        <v>22</v>
      </c>
      <c r="Y1029" s="74">
        <v>7</v>
      </c>
      <c r="Z1029" s="74">
        <v>0</v>
      </c>
      <c r="AA1029" s="74">
        <v>1.6</v>
      </c>
      <c r="AB1029" s="74">
        <v>2.6</v>
      </c>
      <c r="AC1029" s="74">
        <v>0.08</v>
      </c>
      <c r="AD1029" s="74">
        <v>0.04</v>
      </c>
      <c r="AE1029" s="74">
        <v>1.4</v>
      </c>
      <c r="AF1029" s="74">
        <v>5.2</v>
      </c>
      <c r="AG1029" s="74">
        <v>3.8</v>
      </c>
      <c r="AH1029" s="74">
        <v>0.09</v>
      </c>
      <c r="AI1029" s="74">
        <v>0.33</v>
      </c>
      <c r="AJ1029" s="74">
        <v>0</v>
      </c>
      <c r="AK1029" s="74">
        <v>20</v>
      </c>
      <c r="AL1029" s="74">
        <v>2.7</v>
      </c>
      <c r="AM1029" s="74">
        <v>870</v>
      </c>
      <c r="AN1029" s="74">
        <v>440</v>
      </c>
      <c r="AO1029" s="74">
        <v>26</v>
      </c>
      <c r="AP1029" s="74">
        <v>240</v>
      </c>
      <c r="AQ1029" s="74">
        <v>36</v>
      </c>
      <c r="AR1029" s="74">
        <v>0.3</v>
      </c>
      <c r="AS1029" s="74">
        <v>0.7</v>
      </c>
      <c r="AT1029" s="72"/>
      <c r="AU1029" s="72">
        <v>9.6999999999999993</v>
      </c>
      <c r="AV1029" s="72"/>
    </row>
    <row r="1030" spans="1:48" ht="15.6">
      <c r="A1030" s="71">
        <v>869</v>
      </c>
      <c r="B1030" s="72" t="s">
        <v>1480</v>
      </c>
      <c r="C1030" s="72" t="s">
        <v>218</v>
      </c>
      <c r="D1030" s="72" t="s">
        <v>219</v>
      </c>
      <c r="E1030" s="72" t="s">
        <v>220</v>
      </c>
      <c r="F1030" s="74">
        <v>114</v>
      </c>
      <c r="G1030" s="74">
        <v>479</v>
      </c>
      <c r="H1030" s="74">
        <v>3.7</v>
      </c>
      <c r="I1030" s="74">
        <v>0.9</v>
      </c>
      <c r="J1030" s="74">
        <v>0.7</v>
      </c>
      <c r="K1030" s="74">
        <v>1.6</v>
      </c>
      <c r="L1030" s="74">
        <v>0</v>
      </c>
      <c r="M1030" s="74">
        <v>0</v>
      </c>
      <c r="N1030" s="74">
        <v>0</v>
      </c>
      <c r="O1030" s="74">
        <v>0</v>
      </c>
      <c r="P1030" s="74">
        <v>0</v>
      </c>
      <c r="Q1030" s="74">
        <v>0</v>
      </c>
      <c r="R1030" s="74">
        <v>0</v>
      </c>
      <c r="S1030" s="74">
        <v>20.100000000000001</v>
      </c>
      <c r="T1030" s="74">
        <v>0.4</v>
      </c>
      <c r="U1030" s="74">
        <v>0</v>
      </c>
      <c r="V1030" s="74">
        <v>74.2</v>
      </c>
      <c r="W1030" s="74">
        <v>0</v>
      </c>
      <c r="X1030" s="74">
        <v>28</v>
      </c>
      <c r="Y1030" s="74">
        <v>5</v>
      </c>
      <c r="Z1030" s="74">
        <v>0</v>
      </c>
      <c r="AA1030" s="74">
        <v>5.2</v>
      </c>
      <c r="AB1030" s="74">
        <v>0.45</v>
      </c>
      <c r="AC1030" s="74">
        <v>0.02</v>
      </c>
      <c r="AD1030" s="74">
        <v>0.04</v>
      </c>
      <c r="AE1030" s="74">
        <v>1</v>
      </c>
      <c r="AF1030" s="74">
        <v>4.8</v>
      </c>
      <c r="AG1030" s="74">
        <v>3.8</v>
      </c>
      <c r="AH1030" s="74">
        <v>0.04</v>
      </c>
      <c r="AI1030" s="74">
        <v>0.36</v>
      </c>
      <c r="AJ1030" s="74">
        <v>0</v>
      </c>
      <c r="AK1030" s="74">
        <v>23</v>
      </c>
      <c r="AL1030" s="74">
        <v>1.3</v>
      </c>
      <c r="AM1030" s="74">
        <v>170</v>
      </c>
      <c r="AN1030" s="74">
        <v>370</v>
      </c>
      <c r="AO1030" s="74">
        <v>29</v>
      </c>
      <c r="AP1030" s="74">
        <v>230</v>
      </c>
      <c r="AQ1030" s="74">
        <v>32</v>
      </c>
      <c r="AR1030" s="74">
        <v>0.5</v>
      </c>
      <c r="AS1030" s="74">
        <v>0.8</v>
      </c>
      <c r="AT1030" s="72"/>
      <c r="AU1030" s="72">
        <v>9.6999999999999993</v>
      </c>
      <c r="AV1030" s="72"/>
    </row>
    <row r="1031" spans="1:48" ht="15.6">
      <c r="A1031" s="71">
        <v>868</v>
      </c>
      <c r="B1031" s="72" t="s">
        <v>1481</v>
      </c>
      <c r="C1031" s="72" t="s">
        <v>218</v>
      </c>
      <c r="D1031" s="72" t="s">
        <v>219</v>
      </c>
      <c r="E1031" s="72" t="s">
        <v>220</v>
      </c>
      <c r="F1031" s="74">
        <v>75</v>
      </c>
      <c r="G1031" s="74">
        <v>319</v>
      </c>
      <c r="H1031" s="74">
        <v>0.8</v>
      </c>
      <c r="I1031" s="74">
        <v>0.1</v>
      </c>
      <c r="J1031" s="74">
        <v>0.1</v>
      </c>
      <c r="K1031" s="74">
        <v>0.3</v>
      </c>
      <c r="L1031" s="74">
        <v>0.1</v>
      </c>
      <c r="M1031" s="74">
        <v>0</v>
      </c>
      <c r="N1031" s="74">
        <v>0</v>
      </c>
      <c r="O1031" s="74">
        <v>0</v>
      </c>
      <c r="P1031" s="74">
        <v>0</v>
      </c>
      <c r="Q1031" s="74">
        <v>0</v>
      </c>
      <c r="R1031" s="74">
        <v>0</v>
      </c>
      <c r="S1031" s="74">
        <v>17</v>
      </c>
      <c r="T1031" s="74">
        <v>0.2</v>
      </c>
      <c r="U1031" s="74">
        <v>0</v>
      </c>
      <c r="V1031" s="74">
        <v>81.099999999999994</v>
      </c>
      <c r="W1031" s="74">
        <v>0</v>
      </c>
      <c r="X1031" s="74">
        <v>19</v>
      </c>
      <c r="Y1031" s="74">
        <v>3</v>
      </c>
      <c r="Z1031" s="74">
        <v>0</v>
      </c>
      <c r="AA1031" s="74">
        <v>5.6</v>
      </c>
      <c r="AB1031" s="74">
        <v>0.24</v>
      </c>
      <c r="AC1031" s="74">
        <v>0.02</v>
      </c>
      <c r="AD1031" s="74">
        <v>0.04</v>
      </c>
      <c r="AE1031" s="74">
        <v>1.2</v>
      </c>
      <c r="AF1031" s="74">
        <v>4.4000000000000004</v>
      </c>
      <c r="AG1031" s="74">
        <v>3.2</v>
      </c>
      <c r="AH1031" s="74">
        <v>0.04</v>
      </c>
      <c r="AI1031" s="74">
        <v>0.63</v>
      </c>
      <c r="AJ1031" s="74">
        <v>0</v>
      </c>
      <c r="AK1031" s="74">
        <v>27</v>
      </c>
      <c r="AL1031" s="74">
        <v>1.1000000000000001</v>
      </c>
      <c r="AM1031" s="74">
        <v>69</v>
      </c>
      <c r="AN1031" s="74">
        <v>410</v>
      </c>
      <c r="AO1031" s="74">
        <v>15</v>
      </c>
      <c r="AP1031" s="74">
        <v>220</v>
      </c>
      <c r="AQ1031" s="74">
        <v>26</v>
      </c>
      <c r="AR1031" s="74">
        <v>0.5</v>
      </c>
      <c r="AS1031" s="74">
        <v>0.7</v>
      </c>
      <c r="AT1031" s="72"/>
      <c r="AU1031" s="72"/>
      <c r="AV1031" s="72"/>
    </row>
    <row r="1032" spans="1:48" ht="15.6">
      <c r="A1032" s="71">
        <v>965</v>
      </c>
      <c r="B1032" s="72" t="s">
        <v>1482</v>
      </c>
      <c r="C1032" s="72" t="s">
        <v>218</v>
      </c>
      <c r="D1032" s="72" t="s">
        <v>219</v>
      </c>
      <c r="E1032" s="72" t="s">
        <v>220</v>
      </c>
      <c r="F1032" s="74">
        <v>164</v>
      </c>
      <c r="G1032" s="74">
        <v>685</v>
      </c>
      <c r="H1032" s="74">
        <v>7.9</v>
      </c>
      <c r="I1032" s="74">
        <v>0.8</v>
      </c>
      <c r="J1032" s="74">
        <v>1.8</v>
      </c>
      <c r="K1032" s="74">
        <v>3.9</v>
      </c>
      <c r="L1032" s="74">
        <v>3.4</v>
      </c>
      <c r="M1032" s="74">
        <v>0.1</v>
      </c>
      <c r="N1032" s="74">
        <v>1.4</v>
      </c>
      <c r="O1032" s="74">
        <v>0</v>
      </c>
      <c r="P1032" s="74">
        <v>0</v>
      </c>
      <c r="Q1032" s="74">
        <v>1.4</v>
      </c>
      <c r="R1032" s="74">
        <v>0</v>
      </c>
      <c r="S1032" s="74">
        <v>21.7</v>
      </c>
      <c r="T1032" s="74">
        <v>2</v>
      </c>
      <c r="U1032" s="74">
        <v>0</v>
      </c>
      <c r="V1032" s="74">
        <v>66.7</v>
      </c>
      <c r="W1032" s="74">
        <v>0</v>
      </c>
      <c r="X1032" s="74">
        <v>25</v>
      </c>
      <c r="Y1032" s="74">
        <v>4</v>
      </c>
      <c r="Z1032" s="74">
        <v>0</v>
      </c>
      <c r="AA1032" s="74">
        <v>7</v>
      </c>
      <c r="AB1032" s="74">
        <v>1.6</v>
      </c>
      <c r="AC1032" s="74">
        <v>0.04</v>
      </c>
      <c r="AD1032" s="74">
        <v>7.0000000000000007E-2</v>
      </c>
      <c r="AE1032" s="74">
        <v>1.8</v>
      </c>
      <c r="AF1032" s="74">
        <v>5.9</v>
      </c>
      <c r="AG1032" s="74">
        <v>4.0999999999999996</v>
      </c>
      <c r="AH1032" s="74">
        <v>0.05</v>
      </c>
      <c r="AI1032" s="74">
        <v>0.83</v>
      </c>
      <c r="AJ1032" s="74">
        <v>0</v>
      </c>
      <c r="AK1032" s="74">
        <v>28</v>
      </c>
      <c r="AL1032" s="74">
        <v>2.6</v>
      </c>
      <c r="AM1032" s="74">
        <v>820</v>
      </c>
      <c r="AN1032" s="74">
        <v>600</v>
      </c>
      <c r="AO1032" s="74">
        <v>54</v>
      </c>
      <c r="AP1032" s="74">
        <v>300</v>
      </c>
      <c r="AQ1032" s="74">
        <v>43</v>
      </c>
      <c r="AR1032" s="74">
        <v>0.7</v>
      </c>
      <c r="AS1032" s="74">
        <v>0.8</v>
      </c>
      <c r="AT1032" s="72"/>
      <c r="AU1032" s="72">
        <v>9.6999999999999993</v>
      </c>
      <c r="AV1032" s="72"/>
    </row>
    <row r="1033" spans="1:48" ht="15.6">
      <c r="A1033" s="71">
        <v>968</v>
      </c>
      <c r="B1033" s="72" t="s">
        <v>1483</v>
      </c>
      <c r="C1033" s="72" t="s">
        <v>218</v>
      </c>
      <c r="D1033" s="72" t="s">
        <v>219</v>
      </c>
      <c r="E1033" s="72" t="s">
        <v>220</v>
      </c>
      <c r="F1033" s="74">
        <v>173</v>
      </c>
      <c r="G1033" s="74">
        <v>723</v>
      </c>
      <c r="H1033" s="74">
        <v>8.6</v>
      </c>
      <c r="I1033" s="74">
        <v>1</v>
      </c>
      <c r="J1033" s="74">
        <v>2.2999999999999998</v>
      </c>
      <c r="K1033" s="74">
        <v>4.4000000000000004</v>
      </c>
      <c r="L1033" s="74">
        <v>3.8</v>
      </c>
      <c r="M1033" s="74">
        <v>0.1</v>
      </c>
      <c r="N1033" s="74">
        <v>2.1</v>
      </c>
      <c r="O1033" s="74">
        <v>0</v>
      </c>
      <c r="P1033" s="74">
        <v>0</v>
      </c>
      <c r="Q1033" s="74">
        <v>2.1</v>
      </c>
      <c r="R1033" s="74">
        <v>0</v>
      </c>
      <c r="S1033" s="74">
        <v>21.7</v>
      </c>
      <c r="T1033" s="74">
        <v>2.2999999999999998</v>
      </c>
      <c r="U1033" s="74">
        <v>0</v>
      </c>
      <c r="V1033" s="74">
        <v>65</v>
      </c>
      <c r="W1033" s="74">
        <v>0</v>
      </c>
      <c r="X1033" s="74">
        <v>22</v>
      </c>
      <c r="Y1033" s="74">
        <v>10</v>
      </c>
      <c r="Z1033" s="74">
        <v>0</v>
      </c>
      <c r="AA1033" s="74">
        <v>1.5</v>
      </c>
      <c r="AB1033" s="74">
        <v>1.8</v>
      </c>
      <c r="AC1033" s="74">
        <v>0.08</v>
      </c>
      <c r="AD1033" s="74">
        <v>0.05</v>
      </c>
      <c r="AE1033" s="74">
        <v>1.3</v>
      </c>
      <c r="AF1033" s="74">
        <v>5.4</v>
      </c>
      <c r="AG1033" s="74">
        <v>4.0999999999999996</v>
      </c>
      <c r="AH1033" s="74">
        <v>7.0000000000000007E-2</v>
      </c>
      <c r="AI1033" s="74">
        <v>0.6</v>
      </c>
      <c r="AJ1033" s="74">
        <v>0</v>
      </c>
      <c r="AK1033" s="74">
        <v>22</v>
      </c>
      <c r="AL1033" s="74">
        <v>2.2999999999999998</v>
      </c>
      <c r="AM1033" s="74">
        <v>910</v>
      </c>
      <c r="AN1033" s="74">
        <v>430</v>
      </c>
      <c r="AO1033" s="74">
        <v>28</v>
      </c>
      <c r="AP1033" s="74">
        <v>260</v>
      </c>
      <c r="AQ1033" s="74">
        <v>41</v>
      </c>
      <c r="AR1033" s="74">
        <v>0.4</v>
      </c>
      <c r="AS1033" s="74">
        <v>0.7</v>
      </c>
      <c r="AT1033" s="72"/>
      <c r="AU1033" s="72">
        <v>9.6999999999999993</v>
      </c>
      <c r="AV1033" s="72"/>
    </row>
    <row r="1034" spans="1:48" ht="15.6">
      <c r="A1034" s="71">
        <v>685</v>
      </c>
      <c r="B1034" s="72" t="s">
        <v>1484</v>
      </c>
      <c r="C1034" s="72" t="s">
        <v>207</v>
      </c>
      <c r="D1034" s="72" t="s">
        <v>208</v>
      </c>
      <c r="E1034" s="72" t="s">
        <v>296</v>
      </c>
      <c r="F1034" s="74">
        <v>44</v>
      </c>
      <c r="G1034" s="74">
        <v>184</v>
      </c>
      <c r="H1034" s="74">
        <v>0.3</v>
      </c>
      <c r="I1034" s="74">
        <v>0</v>
      </c>
      <c r="J1034" s="74">
        <v>0.1</v>
      </c>
      <c r="K1034" s="74">
        <v>0.1</v>
      </c>
      <c r="L1034" s="74">
        <v>0.1</v>
      </c>
      <c r="M1034" s="74">
        <v>0</v>
      </c>
      <c r="N1034" s="74">
        <v>8.1</v>
      </c>
      <c r="O1034" s="74">
        <v>8.1</v>
      </c>
      <c r="P1034" s="74">
        <v>0</v>
      </c>
      <c r="Q1034" s="74">
        <v>0</v>
      </c>
      <c r="R1034" s="74">
        <v>2.2999999999999998</v>
      </c>
      <c r="S1034" s="74">
        <v>0.6</v>
      </c>
      <c r="T1034" s="74">
        <v>0</v>
      </c>
      <c r="U1034" s="74">
        <v>0</v>
      </c>
      <c r="V1034" s="74">
        <v>87.5</v>
      </c>
      <c r="W1034" s="74">
        <v>0.5</v>
      </c>
      <c r="X1034" s="74">
        <v>0</v>
      </c>
      <c r="Y1034" s="74">
        <v>67</v>
      </c>
      <c r="Z1034" s="74">
        <v>400</v>
      </c>
      <c r="AA1034" s="74">
        <v>0</v>
      </c>
      <c r="AB1034" s="74">
        <v>0.97</v>
      </c>
      <c r="AC1034" s="74">
        <v>0.03</v>
      </c>
      <c r="AD1034" s="74">
        <v>0.03</v>
      </c>
      <c r="AE1034" s="74">
        <v>1</v>
      </c>
      <c r="AF1034" s="74">
        <v>1.1000000000000001</v>
      </c>
      <c r="AG1034" s="74">
        <v>0.1</v>
      </c>
      <c r="AH1034" s="74">
        <v>0.02</v>
      </c>
      <c r="AI1034" s="74">
        <v>0</v>
      </c>
      <c r="AJ1034" s="74">
        <v>4</v>
      </c>
      <c r="AK1034" s="74">
        <v>3</v>
      </c>
      <c r="AL1034" s="74">
        <v>0.45</v>
      </c>
      <c r="AM1034" s="74">
        <v>3</v>
      </c>
      <c r="AN1034" s="74">
        <v>160</v>
      </c>
      <c r="AO1034" s="74">
        <v>8</v>
      </c>
      <c r="AP1034" s="74">
        <v>20</v>
      </c>
      <c r="AQ1034" s="74">
        <v>8</v>
      </c>
      <c r="AR1034" s="74">
        <v>0.3</v>
      </c>
      <c r="AS1034" s="74">
        <v>0.1</v>
      </c>
      <c r="AT1034" s="72"/>
      <c r="AU1034" s="72">
        <v>3.7</v>
      </c>
      <c r="AV1034" s="72"/>
    </row>
    <row r="1035" spans="1:48" ht="15.6">
      <c r="A1035" s="71">
        <v>686</v>
      </c>
      <c r="B1035" s="72" t="s">
        <v>1485</v>
      </c>
      <c r="C1035" s="72" t="s">
        <v>207</v>
      </c>
      <c r="D1035" s="72" t="s">
        <v>300</v>
      </c>
      <c r="E1035" s="72" t="s">
        <v>303</v>
      </c>
      <c r="F1035" s="74">
        <v>86</v>
      </c>
      <c r="G1035" s="74">
        <v>365</v>
      </c>
      <c r="H1035" s="74">
        <v>0.1</v>
      </c>
      <c r="I1035" s="74">
        <v>0</v>
      </c>
      <c r="J1035" s="74">
        <v>0.1</v>
      </c>
      <c r="K1035" s="74">
        <v>0</v>
      </c>
      <c r="L1035" s="74">
        <v>0</v>
      </c>
      <c r="M1035" s="74">
        <v>0</v>
      </c>
      <c r="N1035" s="74">
        <v>20.6</v>
      </c>
      <c r="O1035" s="74">
        <v>20.6</v>
      </c>
      <c r="P1035" s="74">
        <v>0</v>
      </c>
      <c r="Q1035" s="74">
        <v>0</v>
      </c>
      <c r="R1035" s="74">
        <v>1</v>
      </c>
      <c r="S1035" s="74">
        <v>0.2</v>
      </c>
      <c r="T1035" s="74">
        <v>0</v>
      </c>
      <c r="U1035" s="74">
        <v>0</v>
      </c>
      <c r="V1035" s="74">
        <v>77.8</v>
      </c>
      <c r="W1035" s="74">
        <v>0</v>
      </c>
      <c r="X1035" s="74">
        <v>0</v>
      </c>
      <c r="Y1035" s="74">
        <v>43</v>
      </c>
      <c r="Z1035" s="74">
        <v>257</v>
      </c>
      <c r="AA1035" s="74">
        <v>0</v>
      </c>
      <c r="AB1035" s="74">
        <v>0</v>
      </c>
      <c r="AC1035" s="74">
        <v>0.01</v>
      </c>
      <c r="AD1035" s="74">
        <v>0.02</v>
      </c>
      <c r="AE1035" s="74">
        <v>0.6</v>
      </c>
      <c r="AF1035" s="74">
        <v>0.6</v>
      </c>
      <c r="AG1035" s="74">
        <v>0</v>
      </c>
      <c r="AH1035" s="74">
        <v>0.02</v>
      </c>
      <c r="AI1035" s="74">
        <v>0</v>
      </c>
      <c r="AJ1035" s="74">
        <v>6</v>
      </c>
      <c r="AK1035" s="74">
        <v>7</v>
      </c>
      <c r="AL1035" s="74">
        <v>0.28999999999999998</v>
      </c>
      <c r="AM1035" s="74">
        <v>1</v>
      </c>
      <c r="AN1035" s="74">
        <v>150</v>
      </c>
      <c r="AO1035" s="74">
        <v>9</v>
      </c>
      <c r="AP1035" s="74">
        <v>9</v>
      </c>
      <c r="AQ1035" s="74">
        <v>6</v>
      </c>
      <c r="AR1035" s="74">
        <v>0.2</v>
      </c>
      <c r="AS1035" s="74">
        <v>0</v>
      </c>
      <c r="AT1035" s="72"/>
      <c r="AU1035" s="72">
        <v>3.6</v>
      </c>
      <c r="AV1035" s="72"/>
    </row>
    <row r="1036" spans="1:48" ht="15.6">
      <c r="A1036" s="71">
        <v>1141</v>
      </c>
      <c r="B1036" s="72" t="s">
        <v>1486</v>
      </c>
      <c r="C1036" s="72" t="s">
        <v>275</v>
      </c>
      <c r="D1036" s="72" t="s">
        <v>443</v>
      </c>
      <c r="E1036" s="72" t="s">
        <v>444</v>
      </c>
      <c r="F1036" s="74">
        <v>194</v>
      </c>
      <c r="G1036" s="74">
        <v>809</v>
      </c>
      <c r="H1036" s="74">
        <v>11.9</v>
      </c>
      <c r="I1036" s="74">
        <v>4.5999999999999996</v>
      </c>
      <c r="J1036" s="74">
        <v>5.4</v>
      </c>
      <c r="K1036" s="74">
        <v>0.4</v>
      </c>
      <c r="L1036" s="74">
        <v>0.33500000000000002</v>
      </c>
      <c r="M1036" s="74">
        <v>0.6</v>
      </c>
      <c r="N1036" s="74">
        <v>0</v>
      </c>
      <c r="O1036" s="74">
        <v>0</v>
      </c>
      <c r="P1036" s="74">
        <v>0</v>
      </c>
      <c r="Q1036" s="74">
        <v>0</v>
      </c>
      <c r="R1036" s="74">
        <v>0</v>
      </c>
      <c r="S1036" s="74">
        <v>21.7</v>
      </c>
      <c r="T1036" s="74">
        <v>14</v>
      </c>
      <c r="U1036" s="74">
        <v>0</v>
      </c>
      <c r="V1036" s="74">
        <v>51.1</v>
      </c>
      <c r="W1036" s="74">
        <v>0</v>
      </c>
      <c r="X1036" s="74">
        <v>68</v>
      </c>
      <c r="Y1036" s="74">
        <v>0</v>
      </c>
      <c r="Z1036" s="74">
        <v>0</v>
      </c>
      <c r="AA1036" s="74">
        <v>0.5</v>
      </c>
      <c r="AB1036" s="74">
        <v>0.04</v>
      </c>
      <c r="AC1036" s="74">
        <v>0.09</v>
      </c>
      <c r="AD1036" s="74">
        <v>0.17</v>
      </c>
      <c r="AE1036" s="74">
        <v>3.9</v>
      </c>
      <c r="AF1036" s="74">
        <v>8.48</v>
      </c>
      <c r="AG1036" s="74">
        <v>4.58</v>
      </c>
      <c r="AH1036" s="74">
        <v>0.48</v>
      </c>
      <c r="AI1036" s="74">
        <v>2.2000000000000002</v>
      </c>
      <c r="AJ1036" s="74">
        <v>0</v>
      </c>
      <c r="AK1036" s="74">
        <v>25</v>
      </c>
      <c r="AL1036" s="74">
        <v>13.9</v>
      </c>
      <c r="AM1036" s="74">
        <v>5430</v>
      </c>
      <c r="AN1036" s="74">
        <v>380</v>
      </c>
      <c r="AO1036" s="74">
        <v>16</v>
      </c>
      <c r="AP1036" s="74">
        <v>250</v>
      </c>
      <c r="AQ1036" s="74">
        <v>65</v>
      </c>
      <c r="AR1036" s="74">
        <v>2</v>
      </c>
      <c r="AS1036" s="74">
        <v>3.9</v>
      </c>
      <c r="AT1036" s="72"/>
      <c r="AU1036" s="72"/>
      <c r="AV1036" s="72"/>
    </row>
    <row r="1037" spans="1:48" ht="15.6">
      <c r="A1037" s="71">
        <v>1900000081</v>
      </c>
      <c r="B1037" s="72" t="s">
        <v>1487</v>
      </c>
      <c r="C1037" s="72" t="s">
        <v>211</v>
      </c>
      <c r="D1037" s="72" t="s">
        <v>212</v>
      </c>
      <c r="E1037" s="72" t="s">
        <v>267</v>
      </c>
      <c r="F1037" s="74">
        <v>74</v>
      </c>
      <c r="G1037" s="74">
        <v>312</v>
      </c>
      <c r="H1037" s="74">
        <v>0.5</v>
      </c>
      <c r="I1037" s="74">
        <v>0.2</v>
      </c>
      <c r="J1037" s="74">
        <v>0</v>
      </c>
      <c r="K1037" s="74">
        <v>0.2</v>
      </c>
      <c r="L1037" s="74">
        <v>0.1</v>
      </c>
      <c r="M1037" s="74">
        <v>0</v>
      </c>
      <c r="N1037" s="74">
        <v>16.5</v>
      </c>
      <c r="O1037" s="74">
        <v>12.5</v>
      </c>
      <c r="P1037" s="74">
        <v>0</v>
      </c>
      <c r="Q1037" s="74">
        <v>0.1</v>
      </c>
      <c r="R1037" s="74">
        <v>0.5</v>
      </c>
      <c r="S1037" s="74">
        <v>0.5</v>
      </c>
      <c r="T1037" s="74">
        <v>0.7</v>
      </c>
      <c r="U1037" s="74">
        <v>0</v>
      </c>
      <c r="V1037" s="74">
        <v>82</v>
      </c>
      <c r="W1037" s="74">
        <v>0</v>
      </c>
      <c r="X1037" s="74">
        <v>0</v>
      </c>
      <c r="Y1037" s="74">
        <v>1</v>
      </c>
      <c r="Z1037" s="74">
        <v>7</v>
      </c>
      <c r="AA1037" s="74">
        <v>0</v>
      </c>
      <c r="AB1037" s="74">
        <v>0.1</v>
      </c>
      <c r="AC1037" s="74">
        <v>0.01</v>
      </c>
      <c r="AD1037" s="74">
        <v>0.02</v>
      </c>
      <c r="AE1037" s="74">
        <v>0.04</v>
      </c>
      <c r="AF1037" s="74">
        <v>2.04</v>
      </c>
      <c r="AG1037" s="74">
        <v>2</v>
      </c>
      <c r="AH1037" s="74">
        <v>0.01</v>
      </c>
      <c r="AI1037" s="74">
        <v>0</v>
      </c>
      <c r="AJ1037" s="74">
        <v>4</v>
      </c>
      <c r="AK1037" s="74">
        <v>8</v>
      </c>
      <c r="AL1037" s="74">
        <v>0.43</v>
      </c>
      <c r="AM1037" s="74">
        <v>290</v>
      </c>
      <c r="AN1037" s="74">
        <v>99</v>
      </c>
      <c r="AO1037" s="74">
        <v>15</v>
      </c>
      <c r="AP1037" s="74">
        <v>15</v>
      </c>
      <c r="AQ1037" s="74">
        <v>6.5</v>
      </c>
      <c r="AR1037" s="74">
        <v>0.6</v>
      </c>
      <c r="AS1037" s="74">
        <v>0.2</v>
      </c>
      <c r="AT1037" s="72">
        <v>0.3</v>
      </c>
      <c r="AU1037" s="72">
        <v>1</v>
      </c>
      <c r="AV1037" s="72"/>
    </row>
    <row r="1038" spans="1:48" ht="15.6">
      <c r="A1038" s="71">
        <v>1900000046</v>
      </c>
      <c r="B1038" s="72" t="s">
        <v>1488</v>
      </c>
      <c r="C1038" s="72" t="s">
        <v>223</v>
      </c>
      <c r="D1038" s="72" t="s">
        <v>224</v>
      </c>
      <c r="E1038" s="72" t="s">
        <v>563</v>
      </c>
      <c r="F1038" s="74">
        <v>306</v>
      </c>
      <c r="G1038" s="74">
        <v>1290</v>
      </c>
      <c r="H1038" s="74">
        <v>2.1</v>
      </c>
      <c r="I1038" s="74">
        <v>0.6</v>
      </c>
      <c r="J1038" s="74">
        <v>0.8</v>
      </c>
      <c r="K1038" s="74">
        <v>0.6</v>
      </c>
      <c r="L1038" s="74">
        <v>0.496</v>
      </c>
      <c r="M1038" s="74">
        <v>0</v>
      </c>
      <c r="N1038" s="74">
        <v>48.3</v>
      </c>
      <c r="O1038" s="74">
        <v>0.6</v>
      </c>
      <c r="P1038" s="74">
        <v>0</v>
      </c>
      <c r="Q1038" s="74">
        <v>0</v>
      </c>
      <c r="R1038" s="74">
        <v>26.2</v>
      </c>
      <c r="S1038" s="74">
        <v>10.4</v>
      </c>
      <c r="T1038" s="74">
        <v>0</v>
      </c>
      <c r="U1038" s="74">
        <v>0</v>
      </c>
      <c r="V1038" s="74">
        <v>11.4</v>
      </c>
      <c r="W1038" s="74">
        <v>0</v>
      </c>
      <c r="X1038" s="74">
        <v>0</v>
      </c>
      <c r="Y1038" s="74">
        <v>0</v>
      </c>
      <c r="Z1038" s="74">
        <v>0</v>
      </c>
      <c r="AA1038" s="74">
        <v>0</v>
      </c>
      <c r="AB1038" s="74">
        <v>1</v>
      </c>
      <c r="AC1038" s="74">
        <v>0.02</v>
      </c>
      <c r="AD1038" s="74">
        <v>0.13</v>
      </c>
      <c r="AE1038" s="74">
        <v>0.21</v>
      </c>
      <c r="AF1038" s="74">
        <v>1.51</v>
      </c>
      <c r="AG1038" s="74">
        <v>1.3</v>
      </c>
      <c r="AH1038" s="74">
        <v>0.1</v>
      </c>
      <c r="AI1038" s="74">
        <v>0</v>
      </c>
      <c r="AJ1038" s="74">
        <v>21</v>
      </c>
      <c r="AK1038" s="74">
        <v>10</v>
      </c>
      <c r="AL1038" s="74">
        <v>1.6</v>
      </c>
      <c r="AM1038" s="74">
        <v>5</v>
      </c>
      <c r="AN1038" s="74">
        <v>73</v>
      </c>
      <c r="AO1038" s="74">
        <v>270</v>
      </c>
      <c r="AP1038" s="74">
        <v>180</v>
      </c>
      <c r="AQ1038" s="74">
        <v>90</v>
      </c>
      <c r="AR1038" s="74">
        <v>14</v>
      </c>
      <c r="AS1038" s="74">
        <v>1.1000000000000001</v>
      </c>
      <c r="AT1038" s="72">
        <v>3.1</v>
      </c>
      <c r="AU1038" s="72"/>
      <c r="AV1038" s="72"/>
    </row>
    <row r="1039" spans="1:48" ht="15.6">
      <c r="A1039" s="71">
        <v>961</v>
      </c>
      <c r="B1039" s="72" t="s">
        <v>1489</v>
      </c>
      <c r="C1039" s="72" t="s">
        <v>223</v>
      </c>
      <c r="D1039" s="72" t="s">
        <v>224</v>
      </c>
      <c r="E1039" s="72" t="s">
        <v>563</v>
      </c>
      <c r="F1039" s="74">
        <v>273</v>
      </c>
      <c r="G1039" s="74">
        <v>1140</v>
      </c>
      <c r="H1039" s="74">
        <v>2.7</v>
      </c>
      <c r="I1039" s="74">
        <v>0.9</v>
      </c>
      <c r="J1039" s="74">
        <v>0.9</v>
      </c>
      <c r="K1039" s="74">
        <v>1</v>
      </c>
      <c r="L1039" s="74">
        <v>0.8</v>
      </c>
      <c r="M1039" s="74">
        <v>0</v>
      </c>
      <c r="N1039" s="74">
        <v>38.299999999999997</v>
      </c>
      <c r="O1039" s="74">
        <v>38.299999999999997</v>
      </c>
      <c r="P1039" s="74">
        <v>0</v>
      </c>
      <c r="Q1039" s="74">
        <v>0</v>
      </c>
      <c r="R1039" s="74">
        <v>26.5</v>
      </c>
      <c r="S1039" s="74">
        <v>10.7</v>
      </c>
      <c r="T1039" s="74">
        <v>0.1</v>
      </c>
      <c r="U1039" s="74">
        <v>0</v>
      </c>
      <c r="V1039" s="74">
        <v>11</v>
      </c>
      <c r="W1039" s="74">
        <v>0</v>
      </c>
      <c r="X1039" s="74">
        <v>0</v>
      </c>
      <c r="Y1039" s="74">
        <v>19</v>
      </c>
      <c r="Z1039" s="74">
        <v>114</v>
      </c>
      <c r="AA1039" s="74">
        <v>0</v>
      </c>
      <c r="AB1039" s="74">
        <v>1</v>
      </c>
      <c r="AC1039" s="74">
        <v>7.0000000000000007E-2</v>
      </c>
      <c r="AD1039" s="74">
        <v>0.18</v>
      </c>
      <c r="AE1039" s="74">
        <v>0.68</v>
      </c>
      <c r="AF1039" s="74">
        <v>2</v>
      </c>
      <c r="AG1039" s="74">
        <v>1.3</v>
      </c>
      <c r="AH1039" s="74">
        <v>0.34</v>
      </c>
      <c r="AI1039" s="74">
        <v>0</v>
      </c>
      <c r="AJ1039" s="74">
        <v>21</v>
      </c>
      <c r="AK1039" s="74">
        <v>10</v>
      </c>
      <c r="AL1039" s="74">
        <v>2.96</v>
      </c>
      <c r="AM1039" s="74">
        <v>25</v>
      </c>
      <c r="AN1039" s="74">
        <v>670</v>
      </c>
      <c r="AO1039" s="74">
        <v>350</v>
      </c>
      <c r="AP1039" s="74">
        <v>180</v>
      </c>
      <c r="AQ1039" s="74">
        <v>140</v>
      </c>
      <c r="AR1039" s="74">
        <v>22</v>
      </c>
      <c r="AS1039" s="74">
        <v>1.3</v>
      </c>
      <c r="AT1039" s="72"/>
      <c r="AU1039" s="72"/>
      <c r="AV1039" s="72"/>
    </row>
    <row r="1040" spans="1:48" ht="15.6">
      <c r="A1040" s="71">
        <v>1900000047</v>
      </c>
      <c r="B1040" s="72" t="s">
        <v>1490</v>
      </c>
      <c r="C1040" s="72" t="s">
        <v>223</v>
      </c>
      <c r="D1040" s="72" t="s">
        <v>224</v>
      </c>
      <c r="E1040" s="72" t="s">
        <v>563</v>
      </c>
      <c r="F1040" s="74">
        <v>302</v>
      </c>
      <c r="G1040" s="74">
        <v>1270</v>
      </c>
      <c r="H1040" s="74">
        <v>3.3</v>
      </c>
      <c r="I1040" s="74">
        <v>1.4</v>
      </c>
      <c r="J1040" s="74">
        <v>0.7</v>
      </c>
      <c r="K1040" s="74">
        <v>1</v>
      </c>
      <c r="L1040" s="74">
        <v>0.8</v>
      </c>
      <c r="M1040" s="74">
        <v>0</v>
      </c>
      <c r="N1040" s="74">
        <v>44.5</v>
      </c>
      <c r="O1040" s="74">
        <v>0.6</v>
      </c>
      <c r="P1040" s="74">
        <v>0</v>
      </c>
      <c r="Q1040" s="74">
        <v>0</v>
      </c>
      <c r="R1040" s="74">
        <v>25.9</v>
      </c>
      <c r="S1040" s="74">
        <v>10.7</v>
      </c>
      <c r="T1040" s="74">
        <v>0.1</v>
      </c>
      <c r="U1040" s="74">
        <v>0</v>
      </c>
      <c r="V1040" s="74">
        <v>11.5</v>
      </c>
      <c r="W1040" s="74">
        <v>0</v>
      </c>
      <c r="X1040" s="74">
        <v>0</v>
      </c>
      <c r="Y1040" s="74">
        <v>55</v>
      </c>
      <c r="Z1040" s="74">
        <v>329</v>
      </c>
      <c r="AA1040" s="74">
        <v>0</v>
      </c>
      <c r="AB1040" s="74">
        <v>0.72</v>
      </c>
      <c r="AC1040" s="74">
        <v>0.11</v>
      </c>
      <c r="AD1040" s="74">
        <v>0.21</v>
      </c>
      <c r="AE1040" s="74">
        <v>1.1200000000000001</v>
      </c>
      <c r="AF1040" s="74">
        <v>2.42</v>
      </c>
      <c r="AG1040" s="74">
        <v>1.3</v>
      </c>
      <c r="AH1040" s="74">
        <v>0.32</v>
      </c>
      <c r="AI1040" s="74">
        <v>0</v>
      </c>
      <c r="AJ1040" s="74">
        <v>10.5</v>
      </c>
      <c r="AK1040" s="74">
        <v>13.5</v>
      </c>
      <c r="AL1040" s="74">
        <v>4.3</v>
      </c>
      <c r="AM1040" s="74">
        <v>32</v>
      </c>
      <c r="AN1040" s="74">
        <v>1290</v>
      </c>
      <c r="AO1040" s="74">
        <v>440</v>
      </c>
      <c r="AP1040" s="74">
        <v>170</v>
      </c>
      <c r="AQ1040" s="74">
        <v>180</v>
      </c>
      <c r="AR1040" s="74">
        <v>19</v>
      </c>
      <c r="AS1040" s="74">
        <v>1.3</v>
      </c>
      <c r="AT1040" s="72">
        <v>4</v>
      </c>
      <c r="AU1040" s="72"/>
      <c r="AV1040" s="72"/>
    </row>
    <row r="1041" spans="1:48" ht="15.6">
      <c r="A1041" s="71">
        <v>612</v>
      </c>
      <c r="B1041" s="72" t="s">
        <v>1491</v>
      </c>
      <c r="C1041" s="72" t="s">
        <v>211</v>
      </c>
      <c r="D1041" s="72" t="s">
        <v>215</v>
      </c>
      <c r="E1041" s="72" t="s">
        <v>392</v>
      </c>
      <c r="F1041" s="74">
        <v>27</v>
      </c>
      <c r="G1041" s="74">
        <v>111</v>
      </c>
      <c r="H1041" s="74">
        <v>0.6</v>
      </c>
      <c r="I1041" s="74">
        <v>0.1</v>
      </c>
      <c r="J1041" s="74">
        <v>0</v>
      </c>
      <c r="K1041" s="74">
        <v>0.3</v>
      </c>
      <c r="L1041" s="74">
        <v>0.3</v>
      </c>
      <c r="M1041" s="74">
        <v>0</v>
      </c>
      <c r="N1041" s="74">
        <v>2.7</v>
      </c>
      <c r="O1041" s="74">
        <v>2.5</v>
      </c>
      <c r="P1041" s="74">
        <v>0.1</v>
      </c>
      <c r="Q1041" s="74">
        <v>0.1</v>
      </c>
      <c r="R1041" s="74">
        <v>2</v>
      </c>
      <c r="S1041" s="74">
        <v>1.6</v>
      </c>
      <c r="T1041" s="74">
        <v>0</v>
      </c>
      <c r="U1041" s="74">
        <v>0</v>
      </c>
      <c r="V1041" s="74">
        <v>92.8</v>
      </c>
      <c r="W1041" s="74">
        <v>0</v>
      </c>
      <c r="X1041" s="74">
        <v>0</v>
      </c>
      <c r="Y1041" s="74">
        <v>217</v>
      </c>
      <c r="Z1041" s="74">
        <v>1300</v>
      </c>
      <c r="AA1041" s="74">
        <v>0</v>
      </c>
      <c r="AB1041" s="74">
        <v>0.8</v>
      </c>
      <c r="AC1041" s="74">
        <v>0.02</v>
      </c>
      <c r="AD1041" s="74">
        <v>0.01</v>
      </c>
      <c r="AE1041" s="74">
        <v>0.6</v>
      </c>
      <c r="AF1041" s="74">
        <v>0.8</v>
      </c>
      <c r="AG1041" s="74">
        <v>0.2</v>
      </c>
      <c r="AH1041" s="74">
        <v>0.31</v>
      </c>
      <c r="AI1041" s="74">
        <v>0</v>
      </c>
      <c r="AJ1041" s="74">
        <v>90</v>
      </c>
      <c r="AK1041" s="74">
        <v>28</v>
      </c>
      <c r="AL1041" s="74">
        <v>0.4</v>
      </c>
      <c r="AM1041" s="74">
        <v>4</v>
      </c>
      <c r="AN1041" s="74">
        <v>120</v>
      </c>
      <c r="AO1041" s="74">
        <v>9</v>
      </c>
      <c r="AP1041" s="74">
        <v>24</v>
      </c>
      <c r="AQ1041" s="74">
        <v>10</v>
      </c>
      <c r="AR1041" s="74">
        <v>0.6</v>
      </c>
      <c r="AS1041" s="74">
        <v>0.2</v>
      </c>
      <c r="AT1041" s="72"/>
      <c r="AU1041" s="72">
        <v>0.4</v>
      </c>
      <c r="AV1041" s="72"/>
    </row>
    <row r="1042" spans="1:48" ht="15.6">
      <c r="A1042" s="71">
        <v>613</v>
      </c>
      <c r="B1042" s="72" t="s">
        <v>1492</v>
      </c>
      <c r="C1042" s="72" t="s">
        <v>211</v>
      </c>
      <c r="D1042" s="72" t="s">
        <v>215</v>
      </c>
      <c r="E1042" s="72" t="s">
        <v>392</v>
      </c>
      <c r="F1042" s="74">
        <v>37</v>
      </c>
      <c r="G1042" s="74">
        <v>153</v>
      </c>
      <c r="H1042" s="74">
        <v>0.6</v>
      </c>
      <c r="I1042" s="74">
        <v>0.1</v>
      </c>
      <c r="J1042" s="74">
        <v>0</v>
      </c>
      <c r="K1042" s="74">
        <v>0.3</v>
      </c>
      <c r="L1042" s="74">
        <v>0.3</v>
      </c>
      <c r="M1042" s="74">
        <v>0</v>
      </c>
      <c r="N1042" s="74">
        <v>3.7</v>
      </c>
      <c r="O1042" s="74">
        <v>3.5</v>
      </c>
      <c r="P1042" s="74">
        <v>0.1</v>
      </c>
      <c r="Q1042" s="74">
        <v>0.1</v>
      </c>
      <c r="R1042" s="74">
        <v>2.8</v>
      </c>
      <c r="S1042" s="74">
        <v>2.7</v>
      </c>
      <c r="T1042" s="74">
        <v>0</v>
      </c>
      <c r="U1042" s="74">
        <v>0</v>
      </c>
      <c r="V1042" s="74">
        <v>89.6</v>
      </c>
      <c r="W1042" s="74">
        <v>0</v>
      </c>
      <c r="X1042" s="74">
        <v>0</v>
      </c>
      <c r="Y1042" s="74">
        <v>383</v>
      </c>
      <c r="Z1042" s="74">
        <v>2300</v>
      </c>
      <c r="AA1042" s="74">
        <v>0</v>
      </c>
      <c r="AB1042" s="74">
        <v>1.4</v>
      </c>
      <c r="AC1042" s="74">
        <v>0.03</v>
      </c>
      <c r="AD1042" s="74">
        <v>0.01</v>
      </c>
      <c r="AE1042" s="74">
        <v>0.8</v>
      </c>
      <c r="AF1042" s="74">
        <v>1</v>
      </c>
      <c r="AG1042" s="74">
        <v>0.2</v>
      </c>
      <c r="AH1042" s="74">
        <v>0.4</v>
      </c>
      <c r="AI1042" s="74">
        <v>0</v>
      </c>
      <c r="AJ1042" s="74">
        <v>108</v>
      </c>
      <c r="AK1042" s="74">
        <v>28</v>
      </c>
      <c r="AL1042" s="74">
        <v>0.5</v>
      </c>
      <c r="AM1042" s="74">
        <v>6</v>
      </c>
      <c r="AN1042" s="74">
        <v>120</v>
      </c>
      <c r="AO1042" s="74">
        <v>17</v>
      </c>
      <c r="AP1042" s="74">
        <v>43</v>
      </c>
      <c r="AQ1042" s="74">
        <v>12</v>
      </c>
      <c r="AR1042" s="74">
        <v>0.9</v>
      </c>
      <c r="AS1042" s="74">
        <v>0.3</v>
      </c>
      <c r="AT1042" s="72"/>
      <c r="AU1042" s="72">
        <v>0.4</v>
      </c>
      <c r="AV1042" s="72"/>
    </row>
    <row r="1043" spans="1:48" ht="15.6">
      <c r="A1043" s="71">
        <v>709</v>
      </c>
      <c r="B1043" s="72" t="s">
        <v>1493</v>
      </c>
      <c r="C1043" s="72" t="s">
        <v>223</v>
      </c>
      <c r="D1043" s="72" t="s">
        <v>305</v>
      </c>
      <c r="E1043" s="72" t="s">
        <v>306</v>
      </c>
      <c r="F1043" s="74">
        <v>622</v>
      </c>
      <c r="G1043" s="74">
        <v>2580</v>
      </c>
      <c r="H1043" s="74">
        <v>51.7</v>
      </c>
      <c r="I1043" s="74">
        <v>3.5</v>
      </c>
      <c r="J1043" s="74">
        <v>15</v>
      </c>
      <c r="K1043" s="74">
        <v>31</v>
      </c>
      <c r="L1043" s="74">
        <v>30</v>
      </c>
      <c r="M1043" s="74">
        <v>0</v>
      </c>
      <c r="N1043" s="74">
        <v>5</v>
      </c>
      <c r="O1043" s="74">
        <v>2.4</v>
      </c>
      <c r="P1043" s="74">
        <v>0</v>
      </c>
      <c r="Q1043" s="74">
        <v>2.6</v>
      </c>
      <c r="R1043" s="74">
        <v>1.9</v>
      </c>
      <c r="S1043" s="74">
        <v>33.200000000000003</v>
      </c>
      <c r="T1043" s="74">
        <v>0</v>
      </c>
      <c r="U1043" s="74">
        <v>0</v>
      </c>
      <c r="V1043" s="74">
        <v>4.3</v>
      </c>
      <c r="W1043" s="74">
        <v>0</v>
      </c>
      <c r="X1043" s="74">
        <v>0</v>
      </c>
      <c r="Y1043" s="74">
        <v>0</v>
      </c>
      <c r="Z1043" s="74">
        <v>0</v>
      </c>
      <c r="AA1043" s="74">
        <v>0</v>
      </c>
      <c r="AB1043" s="74">
        <v>10</v>
      </c>
      <c r="AC1043" s="74">
        <v>0.39</v>
      </c>
      <c r="AD1043" s="74">
        <v>0.22</v>
      </c>
      <c r="AE1043" s="74">
        <v>2.7</v>
      </c>
      <c r="AF1043" s="74">
        <v>8.9</v>
      </c>
      <c r="AG1043" s="74">
        <v>6.2</v>
      </c>
      <c r="AH1043" s="74">
        <v>0.11</v>
      </c>
      <c r="AI1043" s="74">
        <v>0</v>
      </c>
      <c r="AJ1043" s="74">
        <v>0</v>
      </c>
      <c r="AK1043" s="74">
        <v>57</v>
      </c>
      <c r="AL1043" s="74">
        <v>4.26</v>
      </c>
      <c r="AM1043" s="74">
        <v>1</v>
      </c>
      <c r="AN1043" s="74">
        <v>780</v>
      </c>
      <c r="AO1043" s="74">
        <v>54</v>
      </c>
      <c r="AP1043" s="74">
        <v>350</v>
      </c>
      <c r="AQ1043" s="74">
        <v>270</v>
      </c>
      <c r="AR1043" s="74">
        <v>4.7</v>
      </c>
      <c r="AS1043" s="74">
        <v>6.5</v>
      </c>
      <c r="AT1043" s="72"/>
      <c r="AU1043" s="72"/>
      <c r="AV1043" s="72"/>
    </row>
    <row r="1044" spans="1:48" ht="15.6">
      <c r="A1044" s="71">
        <v>710</v>
      </c>
      <c r="B1044" s="72" t="s">
        <v>1494</v>
      </c>
      <c r="C1044" s="72" t="s">
        <v>223</v>
      </c>
      <c r="D1044" s="72" t="s">
        <v>305</v>
      </c>
      <c r="E1044" s="72" t="s">
        <v>306</v>
      </c>
      <c r="F1044" s="74">
        <v>616</v>
      </c>
      <c r="G1044" s="74">
        <v>2550</v>
      </c>
      <c r="H1044" s="74">
        <v>53</v>
      </c>
      <c r="I1044" s="74">
        <v>6.7</v>
      </c>
      <c r="J1044" s="74">
        <v>35.700000000000003</v>
      </c>
      <c r="K1044" s="74">
        <v>8</v>
      </c>
      <c r="L1044" s="74">
        <v>7.7</v>
      </c>
      <c r="M1044" s="74">
        <v>0</v>
      </c>
      <c r="N1044" s="74">
        <v>12.6</v>
      </c>
      <c r="O1044" s="74">
        <v>8.8000000000000007</v>
      </c>
      <c r="P1044" s="74">
        <v>0</v>
      </c>
      <c r="Q1044" s="74">
        <v>3.8</v>
      </c>
      <c r="R1044" s="74">
        <v>8.5</v>
      </c>
      <c r="S1044" s="74">
        <v>18</v>
      </c>
      <c r="T1044" s="74">
        <v>1.6</v>
      </c>
      <c r="U1044" s="74">
        <v>0</v>
      </c>
      <c r="V1044" s="74">
        <v>3</v>
      </c>
      <c r="W1044" s="74">
        <v>0</v>
      </c>
      <c r="X1044" s="74">
        <v>0</v>
      </c>
      <c r="Y1044" s="74">
        <v>23</v>
      </c>
      <c r="Z1044" s="74">
        <v>140</v>
      </c>
      <c r="AA1044" s="74">
        <v>0</v>
      </c>
      <c r="AB1044" s="74">
        <v>5.2</v>
      </c>
      <c r="AC1044" s="74">
        <v>0.59</v>
      </c>
      <c r="AD1044" s="74">
        <v>0.2</v>
      </c>
      <c r="AE1044" s="74">
        <v>1.3</v>
      </c>
      <c r="AF1044" s="74">
        <v>5.3</v>
      </c>
      <c r="AG1044" s="74">
        <v>4</v>
      </c>
      <c r="AH1044" s="74">
        <v>0.26</v>
      </c>
      <c r="AI1044" s="74">
        <v>0</v>
      </c>
      <c r="AJ1044" s="74">
        <v>0</v>
      </c>
      <c r="AK1044" s="74">
        <v>58</v>
      </c>
      <c r="AL1044" s="74">
        <v>4.9000000000000004</v>
      </c>
      <c r="AM1044" s="74">
        <v>650</v>
      </c>
      <c r="AN1044" s="74">
        <v>1050</v>
      </c>
      <c r="AO1044" s="74">
        <v>140</v>
      </c>
      <c r="AP1044" s="74">
        <v>500</v>
      </c>
      <c r="AQ1044" s="74">
        <v>160</v>
      </c>
      <c r="AR1044" s="74">
        <v>7</v>
      </c>
      <c r="AS1044" s="74">
        <v>2.2000000000000002</v>
      </c>
      <c r="AT1044" s="72"/>
      <c r="AU1044" s="72"/>
      <c r="AV1044" s="72"/>
    </row>
    <row r="1045" spans="1:48" ht="15.6">
      <c r="A1045" s="71">
        <v>1900000051</v>
      </c>
      <c r="B1045" s="72" t="s">
        <v>1495</v>
      </c>
      <c r="C1045" s="72" t="s">
        <v>223</v>
      </c>
      <c r="D1045" s="72" t="s">
        <v>305</v>
      </c>
      <c r="E1045" s="72" t="s">
        <v>306</v>
      </c>
      <c r="F1045" s="74">
        <v>616</v>
      </c>
      <c r="G1045" s="74">
        <v>2550</v>
      </c>
      <c r="H1045" s="74">
        <v>53</v>
      </c>
      <c r="I1045" s="74">
        <v>6.7</v>
      </c>
      <c r="J1045" s="74">
        <v>35.700000000000003</v>
      </c>
      <c r="K1045" s="74">
        <v>8</v>
      </c>
      <c r="L1045" s="74">
        <v>7.7</v>
      </c>
      <c r="M1045" s="74">
        <v>0</v>
      </c>
      <c r="N1045" s="74">
        <v>12.6</v>
      </c>
      <c r="O1045" s="74">
        <v>8.8000000000000007</v>
      </c>
      <c r="P1045" s="74">
        <v>0</v>
      </c>
      <c r="Q1045" s="74">
        <v>3.8</v>
      </c>
      <c r="R1045" s="74">
        <v>8.5</v>
      </c>
      <c r="S1045" s="74">
        <v>18</v>
      </c>
      <c r="T1045" s="74">
        <v>0</v>
      </c>
      <c r="U1045" s="74">
        <v>0</v>
      </c>
      <c r="V1045" s="74">
        <v>3.9</v>
      </c>
      <c r="W1045" s="74">
        <v>0</v>
      </c>
      <c r="X1045" s="74">
        <v>0</v>
      </c>
      <c r="Y1045" s="74">
        <v>23</v>
      </c>
      <c r="Z1045" s="74">
        <v>140</v>
      </c>
      <c r="AA1045" s="74">
        <v>0</v>
      </c>
      <c r="AB1045" s="74">
        <v>5.2</v>
      </c>
      <c r="AC1045" s="74">
        <v>0.59</v>
      </c>
      <c r="AD1045" s="74">
        <v>0.2</v>
      </c>
      <c r="AE1045" s="74">
        <v>1.3</v>
      </c>
      <c r="AF1045" s="74">
        <v>5.3</v>
      </c>
      <c r="AG1045" s="74">
        <v>4</v>
      </c>
      <c r="AH1045" s="74">
        <v>0.26</v>
      </c>
      <c r="AI1045" s="74">
        <v>0</v>
      </c>
      <c r="AJ1045" s="74">
        <v>0</v>
      </c>
      <c r="AK1045" s="74">
        <v>58</v>
      </c>
      <c r="AL1045" s="74">
        <v>4.25</v>
      </c>
      <c r="AM1045" s="74">
        <v>1</v>
      </c>
      <c r="AN1045" s="74">
        <v>1050</v>
      </c>
      <c r="AO1045" s="74">
        <v>140</v>
      </c>
      <c r="AP1045" s="74">
        <v>500</v>
      </c>
      <c r="AQ1045" s="74">
        <v>160</v>
      </c>
      <c r="AR1045" s="74">
        <v>7</v>
      </c>
      <c r="AS1045" s="74">
        <v>2.2000000000000002</v>
      </c>
      <c r="AT1045" s="72">
        <v>8</v>
      </c>
      <c r="AU1045" s="72"/>
      <c r="AV1045" s="72"/>
    </row>
    <row r="1046" spans="1:48" ht="15.6">
      <c r="A1046" s="71">
        <v>954</v>
      </c>
      <c r="B1046" s="72" t="s">
        <v>1496</v>
      </c>
      <c r="C1046" s="72" t="s">
        <v>232</v>
      </c>
      <c r="D1046" s="72" t="s">
        <v>233</v>
      </c>
      <c r="E1046" s="72" t="s">
        <v>619</v>
      </c>
      <c r="F1046" s="74">
        <v>271</v>
      </c>
      <c r="G1046" s="74">
        <v>1140</v>
      </c>
      <c r="H1046" s="74">
        <v>10.1</v>
      </c>
      <c r="I1046" s="74">
        <v>3.3</v>
      </c>
      <c r="J1046" s="74">
        <v>4.5999999999999996</v>
      </c>
      <c r="K1046" s="74">
        <v>0.8</v>
      </c>
      <c r="L1046" s="74">
        <v>0.76</v>
      </c>
      <c r="M1046" s="74">
        <v>0.3</v>
      </c>
      <c r="N1046" s="74">
        <v>33.200000000000003</v>
      </c>
      <c r="O1046" s="74">
        <v>2.2000000000000002</v>
      </c>
      <c r="P1046" s="74">
        <v>0</v>
      </c>
      <c r="Q1046" s="74">
        <v>31</v>
      </c>
      <c r="R1046" s="74">
        <v>2.2999999999999998</v>
      </c>
      <c r="S1046" s="74">
        <v>10.5</v>
      </c>
      <c r="T1046" s="74">
        <v>1</v>
      </c>
      <c r="U1046" s="74">
        <v>0</v>
      </c>
      <c r="V1046" s="74">
        <v>41.7</v>
      </c>
      <c r="W1046" s="74">
        <v>0.3</v>
      </c>
      <c r="X1046" s="74">
        <v>15</v>
      </c>
      <c r="Y1046" s="74">
        <v>82</v>
      </c>
      <c r="Z1046" s="74">
        <v>260</v>
      </c>
      <c r="AA1046" s="74">
        <v>0.1</v>
      </c>
      <c r="AB1046" s="74">
        <v>1.36</v>
      </c>
      <c r="AC1046" s="74">
        <v>7.0000000000000007E-2</v>
      </c>
      <c r="AD1046" s="74">
        <v>0.13</v>
      </c>
      <c r="AE1046" s="74">
        <v>1.1000000000000001</v>
      </c>
      <c r="AF1046" s="74">
        <v>3.43</v>
      </c>
      <c r="AG1046" s="74">
        <v>2.3199999999999998</v>
      </c>
      <c r="AH1046" s="74">
        <v>0.14000000000000001</v>
      </c>
      <c r="AI1046" s="74">
        <v>0.23</v>
      </c>
      <c r="AJ1046" s="74">
        <v>6.5</v>
      </c>
      <c r="AK1046" s="74">
        <v>29</v>
      </c>
      <c r="AL1046" s="74">
        <v>1.93</v>
      </c>
      <c r="AM1046" s="74">
        <v>400</v>
      </c>
      <c r="AN1046" s="74">
        <v>210</v>
      </c>
      <c r="AO1046" s="74">
        <v>240</v>
      </c>
      <c r="AP1046" s="74">
        <v>230</v>
      </c>
      <c r="AQ1046" s="74">
        <v>32</v>
      </c>
      <c r="AR1046" s="74">
        <v>1.2</v>
      </c>
      <c r="AS1046" s="74">
        <v>1.2</v>
      </c>
      <c r="AT1046" s="72"/>
      <c r="AU1046" s="72"/>
      <c r="AV1046" s="72"/>
    </row>
    <row r="1047" spans="1:48" ht="15.6">
      <c r="A1047" s="71">
        <v>955</v>
      </c>
      <c r="B1047" s="72" t="s">
        <v>1497</v>
      </c>
      <c r="C1047" s="72" t="s">
        <v>232</v>
      </c>
      <c r="D1047" s="72" t="s">
        <v>233</v>
      </c>
      <c r="E1047" s="72" t="s">
        <v>619</v>
      </c>
      <c r="F1047" s="74">
        <v>281</v>
      </c>
      <c r="G1047" s="74">
        <v>1180</v>
      </c>
      <c r="H1047" s="74">
        <v>12.5</v>
      </c>
      <c r="I1047" s="74">
        <v>4.2</v>
      </c>
      <c r="J1047" s="74">
        <v>5.8</v>
      </c>
      <c r="K1047" s="74">
        <v>1.2</v>
      </c>
      <c r="L1047" s="74">
        <v>1.05</v>
      </c>
      <c r="M1047" s="74">
        <v>0.3</v>
      </c>
      <c r="N1047" s="74">
        <v>29.2</v>
      </c>
      <c r="O1047" s="74">
        <v>2</v>
      </c>
      <c r="P1047" s="74">
        <v>0</v>
      </c>
      <c r="Q1047" s="74">
        <v>27.3</v>
      </c>
      <c r="R1047" s="74">
        <v>2</v>
      </c>
      <c r="S1047" s="74">
        <v>11.7</v>
      </c>
      <c r="T1047" s="74">
        <v>1.5</v>
      </c>
      <c r="U1047" s="74">
        <v>0</v>
      </c>
      <c r="V1047" s="74">
        <v>42</v>
      </c>
      <c r="W1047" s="74">
        <v>0.2</v>
      </c>
      <c r="X1047" s="74">
        <v>23</v>
      </c>
      <c r="Y1047" s="74">
        <v>72</v>
      </c>
      <c r="Z1047" s="74">
        <v>229</v>
      </c>
      <c r="AA1047" s="74">
        <v>0</v>
      </c>
      <c r="AB1047" s="74">
        <v>1.22</v>
      </c>
      <c r="AC1047" s="74">
        <v>0.12</v>
      </c>
      <c r="AD1047" s="74">
        <v>0.13</v>
      </c>
      <c r="AE1047" s="74">
        <v>1.3</v>
      </c>
      <c r="AF1047" s="74">
        <v>3.91</v>
      </c>
      <c r="AG1047" s="74">
        <v>2.44</v>
      </c>
      <c r="AH1047" s="74">
        <v>0.15</v>
      </c>
      <c r="AI1047" s="74">
        <v>0.32</v>
      </c>
      <c r="AJ1047" s="74">
        <v>5.7</v>
      </c>
      <c r="AK1047" s="74">
        <v>25</v>
      </c>
      <c r="AL1047" s="74">
        <v>2.2999999999999998</v>
      </c>
      <c r="AM1047" s="74">
        <v>580</v>
      </c>
      <c r="AN1047" s="74">
        <v>220</v>
      </c>
      <c r="AO1047" s="74">
        <v>220</v>
      </c>
      <c r="AP1047" s="74">
        <v>220</v>
      </c>
      <c r="AQ1047" s="74">
        <v>32</v>
      </c>
      <c r="AR1047" s="74">
        <v>1.2</v>
      </c>
      <c r="AS1047" s="74">
        <v>1.5</v>
      </c>
      <c r="AT1047" s="72"/>
      <c r="AU1047" s="72"/>
      <c r="AV1047" s="72"/>
    </row>
    <row r="1048" spans="1:48" ht="15.6">
      <c r="A1048" s="71">
        <v>510</v>
      </c>
      <c r="B1048" s="72" t="s">
        <v>1498</v>
      </c>
      <c r="C1048" s="72" t="s">
        <v>240</v>
      </c>
      <c r="D1048" s="72" t="s">
        <v>632</v>
      </c>
      <c r="E1048" s="72" t="s">
        <v>633</v>
      </c>
      <c r="F1048" s="74">
        <v>428</v>
      </c>
      <c r="G1048" s="74">
        <v>1800</v>
      </c>
      <c r="H1048" s="74">
        <v>10.6</v>
      </c>
      <c r="I1048" s="74">
        <v>4.8</v>
      </c>
      <c r="J1048" s="74">
        <v>2.7</v>
      </c>
      <c r="K1048" s="74">
        <v>0.9</v>
      </c>
      <c r="L1048" s="74">
        <v>0.9</v>
      </c>
      <c r="M1048" s="74">
        <v>0</v>
      </c>
      <c r="N1048" s="74">
        <v>70.599999999999994</v>
      </c>
      <c r="O1048" s="74">
        <v>45.3</v>
      </c>
      <c r="P1048" s="74">
        <v>0</v>
      </c>
      <c r="Q1048" s="74">
        <v>25.3</v>
      </c>
      <c r="R1048" s="74">
        <v>1</v>
      </c>
      <c r="S1048" s="74">
        <v>12</v>
      </c>
      <c r="T1048" s="74">
        <v>0.9</v>
      </c>
      <c r="U1048" s="74">
        <v>0</v>
      </c>
      <c r="V1048" s="74">
        <v>1.8</v>
      </c>
      <c r="W1048" s="74">
        <v>0</v>
      </c>
      <c r="X1048" s="74">
        <v>4</v>
      </c>
      <c r="Y1048" s="74">
        <v>604</v>
      </c>
      <c r="Z1048" s="74">
        <v>0</v>
      </c>
      <c r="AA1048" s="74">
        <v>0</v>
      </c>
      <c r="AB1048" s="74">
        <v>6</v>
      </c>
      <c r="AC1048" s="74">
        <v>0.59</v>
      </c>
      <c r="AD1048" s="74">
        <v>1.7</v>
      </c>
      <c r="AE1048" s="74">
        <v>9.8000000000000007</v>
      </c>
      <c r="AF1048" s="74">
        <v>12</v>
      </c>
      <c r="AG1048" s="74">
        <v>2.6</v>
      </c>
      <c r="AH1048" s="74">
        <v>0.05</v>
      </c>
      <c r="AI1048" s="74">
        <v>0</v>
      </c>
      <c r="AJ1048" s="74">
        <v>12</v>
      </c>
      <c r="AK1048" s="74">
        <v>3</v>
      </c>
      <c r="AL1048" s="74">
        <v>4.1399999999999997</v>
      </c>
      <c r="AM1048" s="74">
        <v>350</v>
      </c>
      <c r="AN1048" s="74">
        <v>940</v>
      </c>
      <c r="AO1048" s="74">
        <v>420</v>
      </c>
      <c r="AP1048" s="74">
        <v>500</v>
      </c>
      <c r="AQ1048" s="74">
        <v>100</v>
      </c>
      <c r="AR1048" s="74">
        <v>5</v>
      </c>
      <c r="AS1048" s="74">
        <v>1.9</v>
      </c>
      <c r="AT1048" s="72"/>
      <c r="AU1048" s="72"/>
      <c r="AV1048" s="72"/>
    </row>
    <row r="1049" spans="1:48" ht="15.6">
      <c r="A1049" s="71">
        <v>509</v>
      </c>
      <c r="B1049" s="72" t="s">
        <v>1499</v>
      </c>
      <c r="C1049" s="72" t="s">
        <v>240</v>
      </c>
      <c r="D1049" s="72" t="s">
        <v>632</v>
      </c>
      <c r="E1049" s="72" t="s">
        <v>633</v>
      </c>
      <c r="F1049" s="74">
        <v>395</v>
      </c>
      <c r="G1049" s="74">
        <v>1680</v>
      </c>
      <c r="H1049" s="74">
        <v>2.5</v>
      </c>
      <c r="I1049" s="74">
        <v>1.1000000000000001</v>
      </c>
      <c r="J1049" s="74">
        <v>0.6</v>
      </c>
      <c r="K1049" s="74">
        <v>0.2</v>
      </c>
      <c r="L1049" s="74">
        <v>0.2</v>
      </c>
      <c r="M1049" s="74">
        <v>0</v>
      </c>
      <c r="N1049" s="74">
        <v>86.2</v>
      </c>
      <c r="O1049" s="74">
        <v>73.400000000000006</v>
      </c>
      <c r="P1049" s="74">
        <v>0</v>
      </c>
      <c r="Q1049" s="74">
        <v>12.8</v>
      </c>
      <c r="R1049" s="74">
        <v>1</v>
      </c>
      <c r="S1049" s="74">
        <v>6.5</v>
      </c>
      <c r="T1049" s="74">
        <v>0.6</v>
      </c>
      <c r="U1049" s="74">
        <v>0</v>
      </c>
      <c r="V1049" s="74">
        <v>1.2</v>
      </c>
      <c r="W1049" s="74">
        <v>0</v>
      </c>
      <c r="X1049" s="74">
        <v>0</v>
      </c>
      <c r="Y1049" s="74">
        <v>0</v>
      </c>
      <c r="Z1049" s="74">
        <v>0</v>
      </c>
      <c r="AA1049" s="74">
        <v>0</v>
      </c>
      <c r="AB1049" s="74">
        <v>0.1</v>
      </c>
      <c r="AC1049" s="74">
        <v>0.06</v>
      </c>
      <c r="AD1049" s="74">
        <v>2.2000000000000002</v>
      </c>
      <c r="AE1049" s="74">
        <v>7.9</v>
      </c>
      <c r="AF1049" s="74">
        <v>9.8000000000000007</v>
      </c>
      <c r="AG1049" s="74">
        <v>1.9</v>
      </c>
      <c r="AH1049" s="74">
        <v>0.05</v>
      </c>
      <c r="AI1049" s="74">
        <v>0</v>
      </c>
      <c r="AJ1049" s="74">
        <v>12</v>
      </c>
      <c r="AK1049" s="74">
        <v>3</v>
      </c>
      <c r="AL1049" s="74">
        <v>3.3</v>
      </c>
      <c r="AM1049" s="74">
        <v>220</v>
      </c>
      <c r="AN1049" s="74">
        <v>730</v>
      </c>
      <c r="AO1049" s="74">
        <v>120</v>
      </c>
      <c r="AP1049" s="74">
        <v>220</v>
      </c>
      <c r="AQ1049" s="74">
        <v>100</v>
      </c>
      <c r="AR1049" s="74">
        <v>3.2</v>
      </c>
      <c r="AS1049" s="74">
        <v>1.6</v>
      </c>
      <c r="AT1049" s="72"/>
      <c r="AU1049" s="72"/>
      <c r="AV1049" s="72"/>
    </row>
    <row r="1050" spans="1:48" ht="15.6">
      <c r="A1050" s="71">
        <v>918</v>
      </c>
      <c r="B1050" s="72" t="s">
        <v>1500</v>
      </c>
      <c r="C1050" s="72" t="s">
        <v>218</v>
      </c>
      <c r="D1050" s="72" t="s">
        <v>291</v>
      </c>
      <c r="E1050" s="72" t="s">
        <v>629</v>
      </c>
      <c r="F1050" s="74">
        <v>103</v>
      </c>
      <c r="G1050" s="74">
        <v>434</v>
      </c>
      <c r="H1050" s="74">
        <v>1.3</v>
      </c>
      <c r="I1050" s="74">
        <v>0.3</v>
      </c>
      <c r="J1050" s="74">
        <v>0.1</v>
      </c>
      <c r="K1050" s="74">
        <v>0.6</v>
      </c>
      <c r="L1050" s="74">
        <v>0</v>
      </c>
      <c r="M1050" s="74">
        <v>0</v>
      </c>
      <c r="N1050" s="74">
        <v>0</v>
      </c>
      <c r="O1050" s="74">
        <v>0</v>
      </c>
      <c r="P1050" s="74">
        <v>0</v>
      </c>
      <c r="Q1050" s="74">
        <v>0</v>
      </c>
      <c r="R1050" s="74">
        <v>0</v>
      </c>
      <c r="S1050" s="74">
        <v>22.7</v>
      </c>
      <c r="T1050" s="74">
        <v>0.4</v>
      </c>
      <c r="U1050" s="74">
        <v>0</v>
      </c>
      <c r="V1050" s="74">
        <v>74.7</v>
      </c>
      <c r="W1050" s="74">
        <v>0</v>
      </c>
      <c r="X1050" s="74">
        <v>105</v>
      </c>
      <c r="Y1050" s="74">
        <v>7</v>
      </c>
      <c r="Z1050" s="74">
        <v>0</v>
      </c>
      <c r="AA1050" s="74">
        <v>0</v>
      </c>
      <c r="AB1050" s="74">
        <v>2.1</v>
      </c>
      <c r="AC1050" s="74">
        <v>0.01</v>
      </c>
      <c r="AD1050" s="74">
        <v>0.04</v>
      </c>
      <c r="AE1050" s="74">
        <v>2.5</v>
      </c>
      <c r="AF1050" s="74">
        <v>7.6</v>
      </c>
      <c r="AG1050" s="74">
        <v>5.0999999999999996</v>
      </c>
      <c r="AH1050" s="74">
        <v>0.05</v>
      </c>
      <c r="AI1050" s="74">
        <v>1.7</v>
      </c>
      <c r="AJ1050" s="74">
        <v>0</v>
      </c>
      <c r="AK1050" s="74">
        <v>13</v>
      </c>
      <c r="AL1050" s="74">
        <v>1.2</v>
      </c>
      <c r="AM1050" s="74">
        <v>180</v>
      </c>
      <c r="AN1050" s="74">
        <v>160</v>
      </c>
      <c r="AO1050" s="74">
        <v>26</v>
      </c>
      <c r="AP1050" s="74">
        <v>190</v>
      </c>
      <c r="AQ1050" s="74">
        <v>49</v>
      </c>
      <c r="AR1050" s="74">
        <v>0.5</v>
      </c>
      <c r="AS1050" s="74">
        <v>2.4</v>
      </c>
      <c r="AT1050" s="72"/>
      <c r="AU1050" s="72">
        <v>13</v>
      </c>
      <c r="AV1050" s="72"/>
    </row>
    <row r="1051" spans="1:48" ht="15.6">
      <c r="A1051" s="71">
        <v>917</v>
      </c>
      <c r="B1051" s="72" t="s">
        <v>1501</v>
      </c>
      <c r="C1051" s="72" t="s">
        <v>218</v>
      </c>
      <c r="D1051" s="72" t="s">
        <v>291</v>
      </c>
      <c r="E1051" s="72" t="s">
        <v>629</v>
      </c>
      <c r="F1051" s="74">
        <v>73</v>
      </c>
      <c r="G1051" s="74">
        <v>310</v>
      </c>
      <c r="H1051" s="74">
        <v>1.2</v>
      </c>
      <c r="I1051" s="74">
        <v>0.3</v>
      </c>
      <c r="J1051" s="74">
        <v>0.1</v>
      </c>
      <c r="K1051" s="74">
        <v>0.6</v>
      </c>
      <c r="L1051" s="74">
        <v>0</v>
      </c>
      <c r="M1051" s="74">
        <v>0</v>
      </c>
      <c r="N1051" s="74">
        <v>0</v>
      </c>
      <c r="O1051" s="74">
        <v>0</v>
      </c>
      <c r="P1051" s="74">
        <v>0</v>
      </c>
      <c r="Q1051" s="74">
        <v>0</v>
      </c>
      <c r="R1051" s="74">
        <v>0</v>
      </c>
      <c r="S1051" s="74">
        <v>15.6</v>
      </c>
      <c r="T1051" s="74">
        <v>0.7</v>
      </c>
      <c r="U1051" s="74">
        <v>0</v>
      </c>
      <c r="V1051" s="74">
        <v>83.1</v>
      </c>
      <c r="W1051" s="74">
        <v>0</v>
      </c>
      <c r="X1051" s="74">
        <v>64</v>
      </c>
      <c r="Y1051" s="74">
        <v>3</v>
      </c>
      <c r="Z1051" s="74">
        <v>0</v>
      </c>
      <c r="AA1051" s="74">
        <v>0</v>
      </c>
      <c r="AB1051" s="74">
        <v>0.73</v>
      </c>
      <c r="AC1051" s="74">
        <v>0.02</v>
      </c>
      <c r="AD1051" s="74">
        <v>0.04</v>
      </c>
      <c r="AE1051" s="74">
        <v>1.3</v>
      </c>
      <c r="AF1051" s="74">
        <v>4.5999999999999996</v>
      </c>
      <c r="AG1051" s="74">
        <v>3.3</v>
      </c>
      <c r="AH1051" s="74">
        <v>7.0000000000000007E-2</v>
      </c>
      <c r="AI1051" s="74">
        <v>1.3</v>
      </c>
      <c r="AJ1051" s="74">
        <v>0</v>
      </c>
      <c r="AK1051" s="74">
        <v>12</v>
      </c>
      <c r="AL1051" s="74">
        <v>0.9</v>
      </c>
      <c r="AM1051" s="74">
        <v>260</v>
      </c>
      <c r="AN1051" s="74">
        <v>240</v>
      </c>
      <c r="AO1051" s="74">
        <v>13</v>
      </c>
      <c r="AP1051" s="74">
        <v>170</v>
      </c>
      <c r="AQ1051" s="74">
        <v>43</v>
      </c>
      <c r="AR1051" s="74">
        <v>0.7</v>
      </c>
      <c r="AS1051" s="74">
        <v>1.3</v>
      </c>
      <c r="AT1051" s="72"/>
      <c r="AU1051" s="72"/>
      <c r="AV1051" s="72"/>
    </row>
    <row r="1052" spans="1:48" ht="15.6">
      <c r="A1052" s="71">
        <v>1900000005</v>
      </c>
      <c r="B1052" s="72" t="s">
        <v>1502</v>
      </c>
      <c r="C1052" s="72" t="s">
        <v>275</v>
      </c>
      <c r="D1052" s="72" t="s">
        <v>443</v>
      </c>
      <c r="E1052" s="72" t="s">
        <v>655</v>
      </c>
      <c r="F1052" s="74">
        <v>232</v>
      </c>
      <c r="G1052" s="74">
        <v>963</v>
      </c>
      <c r="H1052" s="74">
        <v>16.7</v>
      </c>
      <c r="I1052" s="74">
        <v>7.5</v>
      </c>
      <c r="J1052" s="74">
        <v>6.9</v>
      </c>
      <c r="K1052" s="74">
        <v>1.7</v>
      </c>
      <c r="L1052" s="74">
        <v>1</v>
      </c>
      <c r="M1052" s="74">
        <v>0</v>
      </c>
      <c r="N1052" s="74">
        <v>0</v>
      </c>
      <c r="O1052" s="74">
        <v>0</v>
      </c>
      <c r="P1052" s="74">
        <v>0</v>
      </c>
      <c r="Q1052" s="74">
        <v>0</v>
      </c>
      <c r="R1052" s="74">
        <v>0</v>
      </c>
      <c r="S1052" s="74">
        <v>20.3</v>
      </c>
      <c r="T1052" s="74">
        <v>0.1</v>
      </c>
      <c r="U1052" s="74">
        <v>0</v>
      </c>
      <c r="V1052" s="74">
        <v>66.099999999999994</v>
      </c>
      <c r="W1052" s="74">
        <v>0</v>
      </c>
      <c r="X1052" s="74">
        <v>95</v>
      </c>
      <c r="Y1052" s="74">
        <v>73</v>
      </c>
      <c r="Z1052" s="74">
        <v>0</v>
      </c>
      <c r="AA1052" s="74">
        <v>0.5</v>
      </c>
      <c r="AB1052" s="74">
        <v>0.1</v>
      </c>
      <c r="AC1052" s="74">
        <v>0.16</v>
      </c>
      <c r="AD1052" s="74">
        <v>0.23</v>
      </c>
      <c r="AE1052" s="74">
        <v>4.4000000000000004</v>
      </c>
      <c r="AF1052" s="74">
        <v>9.6</v>
      </c>
      <c r="AG1052" s="74">
        <v>5.2</v>
      </c>
      <c r="AH1052" s="74">
        <v>0.41</v>
      </c>
      <c r="AI1052" s="74">
        <v>0.4</v>
      </c>
      <c r="AJ1052" s="74">
        <v>0</v>
      </c>
      <c r="AK1052" s="74">
        <v>6</v>
      </c>
      <c r="AL1052" s="74">
        <v>1.2</v>
      </c>
      <c r="AM1052" s="74">
        <v>53</v>
      </c>
      <c r="AN1052" s="74">
        <v>160</v>
      </c>
      <c r="AO1052" s="74">
        <v>11</v>
      </c>
      <c r="AP1052" s="74">
        <v>210</v>
      </c>
      <c r="AQ1052" s="74">
        <v>21</v>
      </c>
      <c r="AR1052" s="74">
        <v>3</v>
      </c>
      <c r="AS1052" s="74">
        <v>1.5</v>
      </c>
      <c r="AT1052" s="72"/>
      <c r="AU1052" s="72"/>
      <c r="AV1052" s="72"/>
    </row>
    <row r="1053" spans="1:48" ht="15.6">
      <c r="A1053" s="71">
        <v>1900000060</v>
      </c>
      <c r="B1053" s="72" t="s">
        <v>1503</v>
      </c>
      <c r="C1053" s="72" t="s">
        <v>218</v>
      </c>
      <c r="D1053" s="72" t="s">
        <v>291</v>
      </c>
      <c r="E1053" s="72" t="s">
        <v>629</v>
      </c>
      <c r="F1053" s="74">
        <v>75</v>
      </c>
      <c r="G1053" s="74">
        <v>317</v>
      </c>
      <c r="H1053" s="74">
        <v>1.1000000000000001</v>
      </c>
      <c r="I1053" s="74">
        <v>0.2</v>
      </c>
      <c r="J1053" s="74">
        <v>0.1</v>
      </c>
      <c r="K1053" s="74">
        <v>0.3</v>
      </c>
      <c r="L1053" s="74">
        <v>1.25E-3</v>
      </c>
      <c r="M1053" s="74">
        <v>0</v>
      </c>
      <c r="N1053" s="74">
        <v>0</v>
      </c>
      <c r="O1053" s="74">
        <v>0</v>
      </c>
      <c r="P1053" s="74">
        <v>0</v>
      </c>
      <c r="Q1053" s="74">
        <v>0</v>
      </c>
      <c r="R1053" s="74">
        <v>0</v>
      </c>
      <c r="S1053" s="74">
        <v>16.3</v>
      </c>
      <c r="T1053" s="74">
        <v>0.5</v>
      </c>
      <c r="U1053" s="74">
        <v>0</v>
      </c>
      <c r="V1053" s="74">
        <v>81.2</v>
      </c>
      <c r="W1053" s="74">
        <v>0</v>
      </c>
      <c r="X1053" s="74">
        <v>209</v>
      </c>
      <c r="Y1053" s="74">
        <v>12</v>
      </c>
      <c r="Z1053" s="74">
        <v>0</v>
      </c>
      <c r="AA1053" s="74">
        <v>2.5</v>
      </c>
      <c r="AB1053" s="74">
        <v>1.65</v>
      </c>
      <c r="AC1053" s="74">
        <v>0.08</v>
      </c>
      <c r="AD1053" s="74">
        <v>0.03</v>
      </c>
      <c r="AE1053" s="74">
        <v>1.7</v>
      </c>
      <c r="AF1053" s="74">
        <v>3.78</v>
      </c>
      <c r="AG1053" s="74">
        <v>2.08</v>
      </c>
      <c r="AH1053" s="74">
        <v>0.1</v>
      </c>
      <c r="AI1053" s="74">
        <v>2.2999999999999998</v>
      </c>
      <c r="AJ1053" s="74">
        <v>0.5</v>
      </c>
      <c r="AK1053" s="74">
        <v>5.0999999999999996</v>
      </c>
      <c r="AL1053" s="74">
        <v>1.1499999999999999</v>
      </c>
      <c r="AM1053" s="74">
        <v>210</v>
      </c>
      <c r="AN1053" s="74">
        <v>240</v>
      </c>
      <c r="AO1053" s="74">
        <v>12</v>
      </c>
      <c r="AP1053" s="74">
        <v>260</v>
      </c>
      <c r="AQ1053" s="74">
        <v>44</v>
      </c>
      <c r="AR1053" s="74">
        <v>0.2</v>
      </c>
      <c r="AS1053" s="74">
        <v>1.3</v>
      </c>
      <c r="AT1053" s="72">
        <v>28</v>
      </c>
      <c r="AU1053" s="72">
        <v>5</v>
      </c>
      <c r="AV1053" s="72"/>
    </row>
    <row r="1054" spans="1:48" ht="15.6">
      <c r="A1054" s="71">
        <v>2122000001</v>
      </c>
      <c r="B1054" s="72" t="s">
        <v>1504</v>
      </c>
      <c r="C1054" s="72" t="s">
        <v>420</v>
      </c>
      <c r="D1054" s="72" t="s">
        <v>421</v>
      </c>
      <c r="E1054" s="72" t="s">
        <v>422</v>
      </c>
      <c r="F1054" s="74">
        <v>59</v>
      </c>
      <c r="G1054" s="74">
        <v>247</v>
      </c>
      <c r="H1054" s="74">
        <v>2.4</v>
      </c>
      <c r="I1054" s="74">
        <v>0.6</v>
      </c>
      <c r="J1054" s="74">
        <v>0.5</v>
      </c>
      <c r="K1054" s="74">
        <v>1.2</v>
      </c>
      <c r="L1054" s="74">
        <v>1</v>
      </c>
      <c r="M1054" s="74">
        <v>0</v>
      </c>
      <c r="N1054" s="74">
        <v>5.9</v>
      </c>
      <c r="O1054" s="74">
        <v>4.5</v>
      </c>
      <c r="P1054" s="74">
        <v>0</v>
      </c>
      <c r="Q1054" s="74">
        <v>0</v>
      </c>
      <c r="R1054" s="74">
        <v>0.9</v>
      </c>
      <c r="S1054" s="74">
        <v>3</v>
      </c>
      <c r="T1054" s="74">
        <v>0.1</v>
      </c>
      <c r="U1054" s="74">
        <v>0</v>
      </c>
      <c r="V1054" s="74">
        <v>87</v>
      </c>
      <c r="W1054" s="74">
        <v>0</v>
      </c>
      <c r="X1054" s="74">
        <v>0</v>
      </c>
      <c r="Y1054" s="74">
        <v>10</v>
      </c>
      <c r="Z1054" s="74">
        <v>60</v>
      </c>
      <c r="AA1054" s="74">
        <v>0</v>
      </c>
      <c r="AB1054" s="74">
        <v>1.91</v>
      </c>
      <c r="AC1054" s="74">
        <v>0.02</v>
      </c>
      <c r="AD1054" s="74">
        <v>0.08</v>
      </c>
      <c r="AE1054" s="74">
        <v>0</v>
      </c>
      <c r="AF1054" s="74">
        <v>0.7</v>
      </c>
      <c r="AG1054" s="74">
        <v>0.7</v>
      </c>
      <c r="AH1054" s="74">
        <v>0</v>
      </c>
      <c r="AI1054" s="74">
        <v>0</v>
      </c>
      <c r="AJ1054" s="74">
        <v>0</v>
      </c>
      <c r="AK1054" s="74">
        <v>0</v>
      </c>
      <c r="AL1054" s="74">
        <v>0.6</v>
      </c>
      <c r="AM1054" s="74">
        <v>36</v>
      </c>
      <c r="AN1054" s="74">
        <v>110</v>
      </c>
      <c r="AO1054" s="74">
        <v>93</v>
      </c>
      <c r="AP1054" s="74">
        <v>65</v>
      </c>
      <c r="AQ1054" s="74">
        <v>14</v>
      </c>
      <c r="AR1054" s="74">
        <v>0.4</v>
      </c>
      <c r="AS1054" s="74">
        <v>0.2</v>
      </c>
      <c r="AT1054" s="72"/>
      <c r="AU1054" s="72"/>
      <c r="AV1054" s="72"/>
    </row>
    <row r="1055" spans="1:48" ht="15.6">
      <c r="A1055" s="71">
        <v>357</v>
      </c>
      <c r="B1055" s="72" t="s">
        <v>1505</v>
      </c>
      <c r="C1055" s="72" t="s">
        <v>275</v>
      </c>
      <c r="D1055" s="72" t="s">
        <v>388</v>
      </c>
      <c r="E1055" s="72" t="s">
        <v>389</v>
      </c>
      <c r="F1055" s="74">
        <v>215</v>
      </c>
      <c r="G1055" s="74">
        <v>899</v>
      </c>
      <c r="H1055" s="74">
        <v>12.8</v>
      </c>
      <c r="I1055" s="74">
        <v>4.0999999999999996</v>
      </c>
      <c r="J1055" s="74">
        <v>5.0999999999999996</v>
      </c>
      <c r="K1055" s="74">
        <v>1.4</v>
      </c>
      <c r="L1055" s="74">
        <v>1.2</v>
      </c>
      <c r="M1055" s="74">
        <v>0</v>
      </c>
      <c r="N1055" s="74">
        <v>0</v>
      </c>
      <c r="O1055" s="74">
        <v>0</v>
      </c>
      <c r="P1055" s="74">
        <v>0</v>
      </c>
      <c r="Q1055" s="74">
        <v>0</v>
      </c>
      <c r="R1055" s="74">
        <v>0</v>
      </c>
      <c r="S1055" s="74">
        <v>25</v>
      </c>
      <c r="T1055" s="74">
        <v>6.4</v>
      </c>
      <c r="U1055" s="74">
        <v>0</v>
      </c>
      <c r="V1055" s="74">
        <v>55.2</v>
      </c>
      <c r="W1055" s="74">
        <v>0</v>
      </c>
      <c r="X1055" s="74">
        <v>66</v>
      </c>
      <c r="Y1055" s="74">
        <v>0</v>
      </c>
      <c r="Z1055" s="74">
        <v>0</v>
      </c>
      <c r="AA1055" s="74">
        <v>0.8</v>
      </c>
      <c r="AB1055" s="74">
        <v>0.2</v>
      </c>
      <c r="AC1055" s="74">
        <v>0.7</v>
      </c>
      <c r="AD1055" s="74">
        <v>0.28000000000000003</v>
      </c>
      <c r="AE1055" s="74">
        <v>6</v>
      </c>
      <c r="AF1055" s="74">
        <v>11</v>
      </c>
      <c r="AG1055" s="74">
        <v>5.3</v>
      </c>
      <c r="AH1055" s="74">
        <v>0.41</v>
      </c>
      <c r="AI1055" s="74">
        <v>1</v>
      </c>
      <c r="AJ1055" s="74">
        <v>0</v>
      </c>
      <c r="AK1055" s="74">
        <v>1</v>
      </c>
      <c r="AL1055" s="74">
        <v>7</v>
      </c>
      <c r="AM1055" s="74">
        <v>2570</v>
      </c>
      <c r="AN1055" s="74">
        <v>580</v>
      </c>
      <c r="AO1055" s="74">
        <v>23</v>
      </c>
      <c r="AP1055" s="74">
        <v>200</v>
      </c>
      <c r="AQ1055" s="74">
        <v>41</v>
      </c>
      <c r="AR1055" s="74">
        <v>2</v>
      </c>
      <c r="AS1055" s="74">
        <v>3.9</v>
      </c>
      <c r="AT1055" s="72"/>
      <c r="AU1055" s="72"/>
      <c r="AV1055" s="72"/>
    </row>
    <row r="1056" spans="1:48" ht="15.6">
      <c r="A1056" s="71">
        <v>2122000005</v>
      </c>
      <c r="B1056" s="72" t="s">
        <v>1506</v>
      </c>
      <c r="C1056" s="72" t="s">
        <v>416</v>
      </c>
      <c r="D1056" s="72" t="s">
        <v>572</v>
      </c>
      <c r="E1056" s="72" t="s">
        <v>1507</v>
      </c>
      <c r="F1056" s="74">
        <v>327</v>
      </c>
      <c r="G1056" s="74">
        <v>1380</v>
      </c>
      <c r="H1056" s="74">
        <v>1.4</v>
      </c>
      <c r="I1056" s="74">
        <v>0.2</v>
      </c>
      <c r="J1056" s="74">
        <v>0.3</v>
      </c>
      <c r="K1056" s="74">
        <v>0.8</v>
      </c>
      <c r="L1056" s="74">
        <v>0.7</v>
      </c>
      <c r="M1056" s="74">
        <v>0</v>
      </c>
      <c r="N1056" s="74">
        <v>17.2</v>
      </c>
      <c r="O1056" s="74">
        <v>13.1</v>
      </c>
      <c r="P1056" s="74">
        <v>0</v>
      </c>
      <c r="Q1056" s="74">
        <v>4.0999999999999996</v>
      </c>
      <c r="R1056" s="74">
        <v>16.600000000000001</v>
      </c>
      <c r="S1056" s="74">
        <v>53</v>
      </c>
      <c r="T1056" s="74">
        <v>0</v>
      </c>
      <c r="U1056" s="74">
        <v>0</v>
      </c>
      <c r="V1056" s="74">
        <v>5.4</v>
      </c>
      <c r="W1056" s="74">
        <v>0</v>
      </c>
      <c r="X1056" s="74">
        <v>0</v>
      </c>
      <c r="Y1056" s="74">
        <v>0</v>
      </c>
      <c r="Z1056" s="74">
        <v>0</v>
      </c>
      <c r="AA1056" s="74">
        <v>0</v>
      </c>
      <c r="AB1056" s="74">
        <v>0</v>
      </c>
      <c r="AC1056" s="74">
        <v>0.28999999999999998</v>
      </c>
      <c r="AD1056" s="74">
        <v>0.18</v>
      </c>
      <c r="AE1056" s="74">
        <v>1.3</v>
      </c>
      <c r="AF1056" s="74">
        <v>681.3</v>
      </c>
      <c r="AG1056" s="74">
        <v>680</v>
      </c>
      <c r="AH1056" s="74">
        <v>0.46</v>
      </c>
      <c r="AI1056" s="74">
        <v>0</v>
      </c>
      <c r="AJ1056" s="74">
        <v>0</v>
      </c>
      <c r="AK1056" s="74">
        <v>370</v>
      </c>
      <c r="AL1056" s="74">
        <v>6.65</v>
      </c>
      <c r="AM1056" s="74">
        <v>0</v>
      </c>
      <c r="AN1056" s="74">
        <v>2230</v>
      </c>
      <c r="AO1056" s="74">
        <v>280</v>
      </c>
      <c r="AP1056" s="74">
        <v>650</v>
      </c>
      <c r="AQ1056" s="74">
        <v>280</v>
      </c>
      <c r="AR1056" s="74">
        <v>8.3000000000000007</v>
      </c>
      <c r="AS1056" s="74">
        <v>5.2</v>
      </c>
      <c r="AT1056" s="72"/>
      <c r="AU1056" s="72"/>
      <c r="AV1056" s="72"/>
    </row>
    <row r="1057" spans="1:48" ht="15.6">
      <c r="A1057" s="71">
        <v>490</v>
      </c>
      <c r="B1057" s="72" t="s">
        <v>1508</v>
      </c>
      <c r="C1057" s="72" t="s">
        <v>355</v>
      </c>
      <c r="D1057" s="72" t="s">
        <v>356</v>
      </c>
      <c r="E1057" s="72" t="s">
        <v>357</v>
      </c>
      <c r="F1057" s="74">
        <v>246</v>
      </c>
      <c r="G1057" s="74">
        <v>1040</v>
      </c>
      <c r="H1057" s="74">
        <v>4.7</v>
      </c>
      <c r="I1057" s="74">
        <v>1.3</v>
      </c>
      <c r="J1057" s="74">
        <v>1.6</v>
      </c>
      <c r="K1057" s="74">
        <v>0.8</v>
      </c>
      <c r="L1057" s="74">
        <v>0.71599999999999997</v>
      </c>
      <c r="M1057" s="74">
        <v>0</v>
      </c>
      <c r="N1057" s="74">
        <v>44.8</v>
      </c>
      <c r="O1057" s="74">
        <v>44.8</v>
      </c>
      <c r="P1057" s="74">
        <v>0</v>
      </c>
      <c r="Q1057" s="74">
        <v>0</v>
      </c>
      <c r="R1057" s="74">
        <v>0</v>
      </c>
      <c r="S1057" s="74">
        <v>6.1</v>
      </c>
      <c r="T1057" s="74">
        <v>0.2</v>
      </c>
      <c r="U1057" s="74">
        <v>0</v>
      </c>
      <c r="V1057" s="74">
        <v>43.7</v>
      </c>
      <c r="W1057" s="74">
        <v>0</v>
      </c>
      <c r="X1057" s="74">
        <v>157</v>
      </c>
      <c r="Y1057" s="74">
        <v>80</v>
      </c>
      <c r="Z1057" s="74">
        <v>4</v>
      </c>
      <c r="AA1057" s="74">
        <v>0.7</v>
      </c>
      <c r="AB1057" s="74">
        <v>0.88</v>
      </c>
      <c r="AC1057" s="74">
        <v>0.04</v>
      </c>
      <c r="AD1057" s="74">
        <v>0.23</v>
      </c>
      <c r="AE1057" s="74">
        <v>0.09</v>
      </c>
      <c r="AF1057" s="74">
        <v>1.76</v>
      </c>
      <c r="AG1057" s="74">
        <v>1.69</v>
      </c>
      <c r="AH1057" s="74">
        <v>0.15</v>
      </c>
      <c r="AI1057" s="74">
        <v>0.42</v>
      </c>
      <c r="AJ1057" s="74">
        <v>0</v>
      </c>
      <c r="AK1057" s="74">
        <v>19</v>
      </c>
      <c r="AL1057" s="74">
        <v>0.68700000000000006</v>
      </c>
      <c r="AM1057" s="74">
        <v>68</v>
      </c>
      <c r="AN1057" s="74">
        <v>110</v>
      </c>
      <c r="AO1057" s="74">
        <v>58</v>
      </c>
      <c r="AP1057" s="74">
        <v>97</v>
      </c>
      <c r="AQ1057" s="74">
        <v>7.5</v>
      </c>
      <c r="AR1057" s="74">
        <v>0.8</v>
      </c>
      <c r="AS1057" s="74">
        <v>0.7</v>
      </c>
      <c r="AT1057" s="72"/>
      <c r="AU1057" s="72"/>
      <c r="AV1057" s="72"/>
    </row>
    <row r="1058" spans="1:48" ht="15.6">
      <c r="A1058" s="71">
        <v>491</v>
      </c>
      <c r="B1058" s="72" t="s">
        <v>1509</v>
      </c>
      <c r="C1058" s="72" t="s">
        <v>355</v>
      </c>
      <c r="D1058" s="72" t="s">
        <v>356</v>
      </c>
      <c r="E1058" s="72" t="s">
        <v>357</v>
      </c>
      <c r="F1058" s="74">
        <v>211</v>
      </c>
      <c r="G1058" s="74">
        <v>889</v>
      </c>
      <c r="H1058" s="74">
        <v>4.5</v>
      </c>
      <c r="I1058" s="74">
        <v>1.4</v>
      </c>
      <c r="J1058" s="74">
        <v>1.5</v>
      </c>
      <c r="K1058" s="74">
        <v>0.7</v>
      </c>
      <c r="L1058" s="74">
        <v>0.63900000000000001</v>
      </c>
      <c r="M1058" s="74">
        <v>0.1</v>
      </c>
      <c r="N1058" s="74">
        <v>36.299999999999997</v>
      </c>
      <c r="O1058" s="74">
        <v>36.299999999999997</v>
      </c>
      <c r="P1058" s="74">
        <v>0</v>
      </c>
      <c r="Q1058" s="74">
        <v>0</v>
      </c>
      <c r="R1058" s="74">
        <v>0</v>
      </c>
      <c r="S1058" s="74">
        <v>6.2</v>
      </c>
      <c r="T1058" s="74">
        <v>0.2</v>
      </c>
      <c r="U1058" s="74">
        <v>0</v>
      </c>
      <c r="V1058" s="74">
        <v>51.9</v>
      </c>
      <c r="W1058" s="74">
        <v>0</v>
      </c>
      <c r="X1058" s="74">
        <v>142</v>
      </c>
      <c r="Y1058" s="74">
        <v>76</v>
      </c>
      <c r="Z1058" s="74">
        <v>7</v>
      </c>
      <c r="AA1058" s="74">
        <v>0.6</v>
      </c>
      <c r="AB1058" s="74">
        <v>0.79</v>
      </c>
      <c r="AC1058" s="74">
        <v>0.05</v>
      </c>
      <c r="AD1058" s="74">
        <v>0.25</v>
      </c>
      <c r="AE1058" s="74">
        <v>0.13</v>
      </c>
      <c r="AF1058" s="74">
        <v>1.78</v>
      </c>
      <c r="AG1058" s="74">
        <v>1.67</v>
      </c>
      <c r="AH1058" s="74">
        <v>0.15</v>
      </c>
      <c r="AI1058" s="74">
        <v>0.4</v>
      </c>
      <c r="AJ1058" s="74">
        <v>0</v>
      </c>
      <c r="AK1058" s="74">
        <v>17</v>
      </c>
      <c r="AL1058" s="74">
        <v>0.77900000000000003</v>
      </c>
      <c r="AM1058" s="74">
        <v>70</v>
      </c>
      <c r="AN1058" s="74">
        <v>130</v>
      </c>
      <c r="AO1058" s="74">
        <v>77</v>
      </c>
      <c r="AP1058" s="74">
        <v>110</v>
      </c>
      <c r="AQ1058" s="74">
        <v>8.6999999999999993</v>
      </c>
      <c r="AR1058" s="74">
        <v>0.8</v>
      </c>
      <c r="AS1058" s="74">
        <v>0.7</v>
      </c>
      <c r="AT1058" s="72"/>
      <c r="AU1058" s="72"/>
      <c r="AV1058" s="72"/>
    </row>
    <row r="1059" spans="1:48" ht="15.6">
      <c r="A1059" s="71">
        <v>492</v>
      </c>
      <c r="B1059" s="72" t="s">
        <v>1510</v>
      </c>
      <c r="C1059" s="72" t="s">
        <v>355</v>
      </c>
      <c r="D1059" s="72" t="s">
        <v>356</v>
      </c>
      <c r="E1059" s="72" t="s">
        <v>357</v>
      </c>
      <c r="F1059" s="74">
        <v>412</v>
      </c>
      <c r="G1059" s="74">
        <v>1740</v>
      </c>
      <c r="H1059" s="74">
        <v>9.4</v>
      </c>
      <c r="I1059" s="74">
        <v>8.6</v>
      </c>
      <c r="J1059" s="74">
        <v>0.2</v>
      </c>
      <c r="K1059" s="74">
        <v>0.2</v>
      </c>
      <c r="L1059" s="74">
        <v>0.1</v>
      </c>
      <c r="M1059" s="74">
        <v>0</v>
      </c>
      <c r="N1059" s="74">
        <v>79.400000000000006</v>
      </c>
      <c r="O1059" s="74">
        <v>54.6</v>
      </c>
      <c r="P1059" s="74">
        <v>0</v>
      </c>
      <c r="Q1059" s="74">
        <v>24.8</v>
      </c>
      <c r="R1059" s="74">
        <v>1</v>
      </c>
      <c r="S1059" s="74">
        <v>2</v>
      </c>
      <c r="T1059" s="74">
        <v>1.8</v>
      </c>
      <c r="U1059" s="74">
        <v>0</v>
      </c>
      <c r="V1059" s="74">
        <v>3.5</v>
      </c>
      <c r="W1059" s="74">
        <v>0</v>
      </c>
      <c r="X1059" s="74">
        <v>1</v>
      </c>
      <c r="Y1059" s="74">
        <v>0</v>
      </c>
      <c r="Z1059" s="74">
        <v>0</v>
      </c>
      <c r="AA1059" s="74">
        <v>0</v>
      </c>
      <c r="AB1059" s="74">
        <v>0</v>
      </c>
      <c r="AC1059" s="74">
        <v>0</v>
      </c>
      <c r="AD1059" s="74">
        <v>0</v>
      </c>
      <c r="AE1059" s="74">
        <v>0</v>
      </c>
      <c r="AF1059" s="74">
        <v>0.4</v>
      </c>
      <c r="AG1059" s="74">
        <v>0.4</v>
      </c>
      <c r="AH1059" s="74">
        <v>0</v>
      </c>
      <c r="AI1059" s="74">
        <v>0</v>
      </c>
      <c r="AJ1059" s="74">
        <v>0</v>
      </c>
      <c r="AK1059" s="74">
        <v>0</v>
      </c>
      <c r="AL1059" s="74">
        <v>2.2000000000000002</v>
      </c>
      <c r="AM1059" s="74">
        <v>730</v>
      </c>
      <c r="AN1059" s="74">
        <v>57</v>
      </c>
      <c r="AO1059" s="74">
        <v>45</v>
      </c>
      <c r="AP1059" s="74">
        <v>440</v>
      </c>
      <c r="AQ1059" s="74">
        <v>10</v>
      </c>
      <c r="AR1059" s="74">
        <v>0.6</v>
      </c>
      <c r="AS1059" s="74">
        <v>0.4</v>
      </c>
      <c r="AT1059" s="72"/>
      <c r="AU1059" s="72"/>
      <c r="AV1059" s="72"/>
    </row>
    <row r="1060" spans="1:48" ht="15.6">
      <c r="A1060" s="71">
        <v>494</v>
      </c>
      <c r="B1060" s="72" t="s">
        <v>1511</v>
      </c>
      <c r="C1060" s="72" t="s">
        <v>355</v>
      </c>
      <c r="D1060" s="72" t="s">
        <v>356</v>
      </c>
      <c r="E1060" s="72" t="s">
        <v>357</v>
      </c>
      <c r="F1060" s="74">
        <v>104</v>
      </c>
      <c r="G1060" s="74">
        <v>437</v>
      </c>
      <c r="H1060" s="74">
        <v>1.9</v>
      </c>
      <c r="I1060" s="74">
        <v>1.6</v>
      </c>
      <c r="J1060" s="74">
        <v>0.1</v>
      </c>
      <c r="K1060" s="74">
        <v>0</v>
      </c>
      <c r="L1060" s="74">
        <v>1.7999999999999999E-2</v>
      </c>
      <c r="M1060" s="74">
        <v>0</v>
      </c>
      <c r="N1060" s="74">
        <v>18.3</v>
      </c>
      <c r="O1060" s="74">
        <v>13.9</v>
      </c>
      <c r="P1060" s="74">
        <v>0</v>
      </c>
      <c r="Q1060" s="74">
        <v>4.5</v>
      </c>
      <c r="R1060" s="74">
        <v>0.2</v>
      </c>
      <c r="S1060" s="74">
        <v>3.2</v>
      </c>
      <c r="T1060" s="74">
        <v>0.4</v>
      </c>
      <c r="U1060" s="74">
        <v>0</v>
      </c>
      <c r="V1060" s="74">
        <v>74.8</v>
      </c>
      <c r="W1060" s="74">
        <v>0</v>
      </c>
      <c r="X1060" s="74">
        <v>1</v>
      </c>
      <c r="Y1060" s="74">
        <v>0</v>
      </c>
      <c r="Z1060" s="74">
        <v>0</v>
      </c>
      <c r="AA1060" s="74">
        <v>0</v>
      </c>
      <c r="AB1060" s="74">
        <v>0</v>
      </c>
      <c r="AC1060" s="74">
        <v>0.04</v>
      </c>
      <c r="AD1060" s="74">
        <v>0.15</v>
      </c>
      <c r="AE1060" s="74">
        <v>0.08</v>
      </c>
      <c r="AF1060" s="74">
        <v>0.73</v>
      </c>
      <c r="AG1060" s="74">
        <v>0.65</v>
      </c>
      <c r="AH1060" s="74">
        <v>0.04</v>
      </c>
      <c r="AI1060" s="74">
        <v>0.09</v>
      </c>
      <c r="AJ1060" s="74">
        <v>0</v>
      </c>
      <c r="AK1060" s="74">
        <v>0.8</v>
      </c>
      <c r="AL1060" s="74">
        <v>1.03</v>
      </c>
      <c r="AM1060" s="74">
        <v>170</v>
      </c>
      <c r="AN1060" s="74">
        <v>140</v>
      </c>
      <c r="AO1060" s="74">
        <v>98</v>
      </c>
      <c r="AP1060" s="74">
        <v>150</v>
      </c>
      <c r="AQ1060" s="74">
        <v>10</v>
      </c>
      <c r="AR1060" s="74">
        <v>0.2</v>
      </c>
      <c r="AS1060" s="74">
        <v>0.4</v>
      </c>
      <c r="AT1060" s="72"/>
      <c r="AU1060" s="72"/>
      <c r="AV1060" s="72"/>
    </row>
    <row r="1061" spans="1:48" ht="15.6">
      <c r="A1061" s="71">
        <v>493</v>
      </c>
      <c r="B1061" s="72" t="s">
        <v>1512</v>
      </c>
      <c r="C1061" s="72" t="s">
        <v>355</v>
      </c>
      <c r="D1061" s="72" t="s">
        <v>356</v>
      </c>
      <c r="E1061" s="72" t="s">
        <v>357</v>
      </c>
      <c r="F1061" s="74">
        <v>113</v>
      </c>
      <c r="G1061" s="74">
        <v>476</v>
      </c>
      <c r="H1061" s="74">
        <v>3</v>
      </c>
      <c r="I1061" s="74">
        <v>2.2999999999999998</v>
      </c>
      <c r="J1061" s="74">
        <v>0.4</v>
      </c>
      <c r="K1061" s="74">
        <v>0</v>
      </c>
      <c r="L1061" s="74">
        <v>1.7999999999999999E-2</v>
      </c>
      <c r="M1061" s="74">
        <v>0.1</v>
      </c>
      <c r="N1061" s="74">
        <v>18.3</v>
      </c>
      <c r="O1061" s="74">
        <v>13.9</v>
      </c>
      <c r="P1061" s="74">
        <v>0</v>
      </c>
      <c r="Q1061" s="74">
        <v>4.5</v>
      </c>
      <c r="R1061" s="74">
        <v>0.2</v>
      </c>
      <c r="S1061" s="74">
        <v>3.1</v>
      </c>
      <c r="T1061" s="74">
        <v>0.4</v>
      </c>
      <c r="U1061" s="74">
        <v>0</v>
      </c>
      <c r="V1061" s="74">
        <v>73.7</v>
      </c>
      <c r="W1061" s="74">
        <v>0</v>
      </c>
      <c r="X1061" s="74">
        <v>7</v>
      </c>
      <c r="Y1061" s="74">
        <v>18</v>
      </c>
      <c r="Z1061" s="74">
        <v>10</v>
      </c>
      <c r="AA1061" s="74">
        <v>0.1</v>
      </c>
      <c r="AB1061" s="74">
        <v>0.02</v>
      </c>
      <c r="AC1061" s="74">
        <v>0.03</v>
      </c>
      <c r="AD1061" s="74">
        <v>0.15</v>
      </c>
      <c r="AE1061" s="74">
        <v>0.16</v>
      </c>
      <c r="AF1061" s="74">
        <v>0.81</v>
      </c>
      <c r="AG1061" s="74">
        <v>0.65</v>
      </c>
      <c r="AH1061" s="74">
        <v>0.04</v>
      </c>
      <c r="AI1061" s="74">
        <v>0.1</v>
      </c>
      <c r="AJ1061" s="74">
        <v>0</v>
      </c>
      <c r="AK1061" s="74">
        <v>0.8</v>
      </c>
      <c r="AL1061" s="74">
        <v>1.02</v>
      </c>
      <c r="AM1061" s="74">
        <v>160</v>
      </c>
      <c r="AN1061" s="74">
        <v>140</v>
      </c>
      <c r="AO1061" s="74">
        <v>98</v>
      </c>
      <c r="AP1061" s="74">
        <v>150</v>
      </c>
      <c r="AQ1061" s="74">
        <v>9.1999999999999993</v>
      </c>
      <c r="AR1061" s="74">
        <v>0.2</v>
      </c>
      <c r="AS1061" s="74">
        <v>0.5</v>
      </c>
      <c r="AT1061" s="72"/>
      <c r="AU1061" s="72"/>
      <c r="AV1061" s="72"/>
    </row>
    <row r="1062" spans="1:48" ht="15.6">
      <c r="A1062" s="71">
        <v>1222</v>
      </c>
      <c r="B1062" s="72" t="s">
        <v>1513</v>
      </c>
      <c r="C1062" s="72" t="s">
        <v>275</v>
      </c>
      <c r="D1062" s="72" t="s">
        <v>385</v>
      </c>
      <c r="E1062" s="72" t="s">
        <v>386</v>
      </c>
      <c r="F1062" s="74">
        <v>101</v>
      </c>
      <c r="G1062" s="74">
        <v>425</v>
      </c>
      <c r="H1062" s="74">
        <v>5</v>
      </c>
      <c r="I1062" s="74">
        <v>0.9</v>
      </c>
      <c r="J1062" s="74">
        <v>1.7</v>
      </c>
      <c r="K1062" s="74">
        <v>0.5</v>
      </c>
      <c r="L1062" s="74">
        <v>0.4</v>
      </c>
      <c r="M1062" s="74">
        <v>0</v>
      </c>
      <c r="N1062" s="74">
        <v>0.2</v>
      </c>
      <c r="O1062" s="74">
        <v>0.2</v>
      </c>
      <c r="P1062" s="74">
        <v>0</v>
      </c>
      <c r="Q1062" s="74">
        <v>0</v>
      </c>
      <c r="R1062" s="74">
        <v>0</v>
      </c>
      <c r="S1062" s="74">
        <v>13.9</v>
      </c>
      <c r="T1062" s="74">
        <v>0.4</v>
      </c>
      <c r="U1062" s="74">
        <v>0</v>
      </c>
      <c r="V1062" s="74">
        <v>79.7</v>
      </c>
      <c r="W1062" s="74">
        <v>0</v>
      </c>
      <c r="X1062" s="74">
        <v>320</v>
      </c>
      <c r="Y1062" s="74">
        <v>0</v>
      </c>
      <c r="Z1062" s="74">
        <v>0</v>
      </c>
      <c r="AA1062" s="74">
        <v>0.5</v>
      </c>
      <c r="AB1062" s="74">
        <v>0.6</v>
      </c>
      <c r="AC1062" s="74">
        <v>0.11</v>
      </c>
      <c r="AD1062" s="74">
        <v>0.25</v>
      </c>
      <c r="AE1062" s="74">
        <v>3.2</v>
      </c>
      <c r="AF1062" s="74">
        <v>3.2</v>
      </c>
      <c r="AG1062" s="74">
        <v>0</v>
      </c>
      <c r="AH1062" s="74">
        <v>0.13</v>
      </c>
      <c r="AI1062" s="74">
        <v>3</v>
      </c>
      <c r="AJ1062" s="74">
        <v>13.1</v>
      </c>
      <c r="AK1062" s="74">
        <v>3</v>
      </c>
      <c r="AL1062" s="74">
        <v>0.9</v>
      </c>
      <c r="AM1062" s="74">
        <v>160</v>
      </c>
      <c r="AN1062" s="74">
        <v>240</v>
      </c>
      <c r="AO1062" s="74">
        <v>5.8</v>
      </c>
      <c r="AP1062" s="74">
        <v>220</v>
      </c>
      <c r="AQ1062" s="74">
        <v>17</v>
      </c>
      <c r="AR1062" s="74">
        <v>9.1</v>
      </c>
      <c r="AS1062" s="74">
        <v>0</v>
      </c>
      <c r="AT1062" s="72"/>
      <c r="AU1062" s="72"/>
      <c r="AV1062" s="72"/>
    </row>
    <row r="1063" spans="1:48" ht="15.6">
      <c r="A1063" s="71">
        <v>589</v>
      </c>
      <c r="B1063" s="72" t="s">
        <v>1514</v>
      </c>
      <c r="C1063" s="72" t="s">
        <v>232</v>
      </c>
      <c r="D1063" s="72" t="s">
        <v>233</v>
      </c>
      <c r="E1063" s="72" t="s">
        <v>234</v>
      </c>
      <c r="F1063" s="74">
        <v>126</v>
      </c>
      <c r="G1063" s="74">
        <v>528</v>
      </c>
      <c r="H1063" s="74">
        <v>5.2</v>
      </c>
      <c r="I1063" s="74">
        <v>2.9</v>
      </c>
      <c r="J1063" s="74">
        <v>1.2</v>
      </c>
      <c r="K1063" s="74">
        <v>0.2</v>
      </c>
      <c r="L1063" s="74">
        <v>0.125</v>
      </c>
      <c r="M1063" s="74">
        <v>0.2</v>
      </c>
      <c r="N1063" s="74">
        <v>16.8</v>
      </c>
      <c r="O1063" s="74">
        <v>1.3</v>
      </c>
      <c r="P1063" s="74">
        <v>0</v>
      </c>
      <c r="Q1063" s="74">
        <v>15.4</v>
      </c>
      <c r="R1063" s="74">
        <v>1.4</v>
      </c>
      <c r="S1063" s="74">
        <v>2.2999999999999998</v>
      </c>
      <c r="T1063" s="74">
        <v>0.3</v>
      </c>
      <c r="U1063" s="74">
        <v>0</v>
      </c>
      <c r="V1063" s="74">
        <v>73.7</v>
      </c>
      <c r="W1063" s="74">
        <v>0</v>
      </c>
      <c r="X1063" s="74">
        <v>15</v>
      </c>
      <c r="Y1063" s="74">
        <v>36</v>
      </c>
      <c r="Z1063" s="74">
        <v>3</v>
      </c>
      <c r="AA1063" s="74">
        <v>0</v>
      </c>
      <c r="AB1063" s="74">
        <v>0.18</v>
      </c>
      <c r="AC1063" s="74">
        <v>0.14000000000000001</v>
      </c>
      <c r="AD1063" s="74">
        <v>0.03</v>
      </c>
      <c r="AE1063" s="74">
        <v>1</v>
      </c>
      <c r="AF1063" s="74">
        <v>1.74</v>
      </c>
      <c r="AG1063" s="74">
        <v>0.56999999999999995</v>
      </c>
      <c r="AH1063" s="74">
        <v>0.28000000000000003</v>
      </c>
      <c r="AI1063" s="74">
        <v>0.01</v>
      </c>
      <c r="AJ1063" s="74">
        <v>7.8</v>
      </c>
      <c r="AK1063" s="74">
        <v>12</v>
      </c>
      <c r="AL1063" s="74">
        <v>0.74199999999999999</v>
      </c>
      <c r="AM1063" s="74">
        <v>130</v>
      </c>
      <c r="AN1063" s="74">
        <v>300</v>
      </c>
      <c r="AO1063" s="74">
        <v>14</v>
      </c>
      <c r="AP1063" s="74">
        <v>38</v>
      </c>
      <c r="AQ1063" s="74">
        <v>12</v>
      </c>
      <c r="AR1063" s="74">
        <v>0.2</v>
      </c>
      <c r="AS1063" s="74">
        <v>0.2</v>
      </c>
      <c r="AT1063" s="72"/>
      <c r="AU1063" s="72"/>
      <c r="AV1063" s="72"/>
    </row>
    <row r="1064" spans="1:48" ht="15.6">
      <c r="A1064" s="71">
        <v>523</v>
      </c>
      <c r="B1064" s="72" t="s">
        <v>1515</v>
      </c>
      <c r="C1064" s="72" t="s">
        <v>325</v>
      </c>
      <c r="D1064" s="72" t="s">
        <v>462</v>
      </c>
      <c r="E1064" s="72" t="s">
        <v>489</v>
      </c>
      <c r="F1064" s="74">
        <v>301</v>
      </c>
      <c r="G1064" s="74">
        <v>1270</v>
      </c>
      <c r="H1064" s="74">
        <v>4.7</v>
      </c>
      <c r="I1064" s="74">
        <v>1.8</v>
      </c>
      <c r="J1064" s="74">
        <v>1.4</v>
      </c>
      <c r="K1064" s="74">
        <v>0.5</v>
      </c>
      <c r="L1064" s="74">
        <v>0.5</v>
      </c>
      <c r="M1064" s="74">
        <v>0.1</v>
      </c>
      <c r="N1064" s="74">
        <v>56.7</v>
      </c>
      <c r="O1064" s="74">
        <v>35.200000000000003</v>
      </c>
      <c r="P1064" s="74">
        <v>0</v>
      </c>
      <c r="Q1064" s="74">
        <v>21.5</v>
      </c>
      <c r="R1064" s="74">
        <v>0.9</v>
      </c>
      <c r="S1064" s="74">
        <v>7.5</v>
      </c>
      <c r="T1064" s="74">
        <v>0.1</v>
      </c>
      <c r="U1064" s="74">
        <v>0</v>
      </c>
      <c r="V1064" s="74">
        <v>29.5</v>
      </c>
      <c r="W1064" s="74">
        <v>0</v>
      </c>
      <c r="X1064" s="74">
        <v>106</v>
      </c>
      <c r="Y1064" s="74">
        <v>60</v>
      </c>
      <c r="Z1064" s="74">
        <v>1</v>
      </c>
      <c r="AA1064" s="74">
        <v>0.4</v>
      </c>
      <c r="AB1064" s="74">
        <v>0.4</v>
      </c>
      <c r="AC1064" s="74">
        <v>0.05</v>
      </c>
      <c r="AD1064" s="74">
        <v>0.17</v>
      </c>
      <c r="AE1064" s="74">
        <v>0.7</v>
      </c>
      <c r="AF1064" s="74">
        <v>2.4</v>
      </c>
      <c r="AG1064" s="74">
        <v>1.7</v>
      </c>
      <c r="AH1064" s="74">
        <v>0.09</v>
      </c>
      <c r="AI1064" s="74">
        <v>1</v>
      </c>
      <c r="AJ1064" s="74">
        <v>0</v>
      </c>
      <c r="AK1064" s="74">
        <v>11</v>
      </c>
      <c r="AL1064" s="74">
        <v>0.7</v>
      </c>
      <c r="AM1064" s="74">
        <v>58</v>
      </c>
      <c r="AN1064" s="74">
        <v>110</v>
      </c>
      <c r="AO1064" s="74">
        <v>65</v>
      </c>
      <c r="AP1064" s="74">
        <v>130</v>
      </c>
      <c r="AQ1064" s="74">
        <v>16</v>
      </c>
      <c r="AR1064" s="74">
        <v>0.9</v>
      </c>
      <c r="AS1064" s="74">
        <v>0.8</v>
      </c>
      <c r="AT1064" s="72"/>
      <c r="AU1064" s="72"/>
      <c r="AV1064" s="72"/>
    </row>
    <row r="1065" spans="1:48" ht="15.6">
      <c r="A1065" s="71">
        <v>522</v>
      </c>
      <c r="B1065" s="72" t="s">
        <v>1516</v>
      </c>
      <c r="C1065" s="72" t="s">
        <v>325</v>
      </c>
      <c r="D1065" s="72" t="s">
        <v>462</v>
      </c>
      <c r="E1065" s="72" t="s">
        <v>489</v>
      </c>
      <c r="F1065" s="74">
        <v>292</v>
      </c>
      <c r="G1065" s="74">
        <v>1240</v>
      </c>
      <c r="H1065" s="74">
        <v>4.7</v>
      </c>
      <c r="I1065" s="74">
        <v>1.9</v>
      </c>
      <c r="J1065" s="74">
        <v>1.4</v>
      </c>
      <c r="K1065" s="74">
        <v>0.5</v>
      </c>
      <c r="L1065" s="74">
        <v>0.42799999999999999</v>
      </c>
      <c r="M1065" s="74">
        <v>0.1</v>
      </c>
      <c r="N1065" s="74">
        <v>55.4</v>
      </c>
      <c r="O1065" s="74">
        <v>36.4</v>
      </c>
      <c r="P1065" s="74">
        <v>0</v>
      </c>
      <c r="Q1065" s="74">
        <v>19</v>
      </c>
      <c r="R1065" s="74">
        <v>0.7</v>
      </c>
      <c r="S1065" s="74">
        <v>6.7</v>
      </c>
      <c r="T1065" s="74">
        <v>0.1</v>
      </c>
      <c r="U1065" s="74">
        <v>0</v>
      </c>
      <c r="V1065" s="74">
        <v>31.8</v>
      </c>
      <c r="W1065" s="74">
        <v>0</v>
      </c>
      <c r="X1065" s="74">
        <v>98</v>
      </c>
      <c r="Y1065" s="74">
        <v>50</v>
      </c>
      <c r="Z1065" s="74">
        <v>1</v>
      </c>
      <c r="AA1065" s="74">
        <v>0.4</v>
      </c>
      <c r="AB1065" s="74">
        <v>0.45</v>
      </c>
      <c r="AC1065" s="74">
        <v>0.05</v>
      </c>
      <c r="AD1065" s="74">
        <v>0.15</v>
      </c>
      <c r="AE1065" s="74">
        <v>0.65</v>
      </c>
      <c r="AF1065" s="74">
        <v>2.25</v>
      </c>
      <c r="AG1065" s="74">
        <v>1.58</v>
      </c>
      <c r="AH1065" s="74">
        <v>0.11</v>
      </c>
      <c r="AI1065" s="74">
        <v>0.65</v>
      </c>
      <c r="AJ1065" s="74">
        <v>0</v>
      </c>
      <c r="AK1065" s="74">
        <v>16</v>
      </c>
      <c r="AL1065" s="74">
        <v>0.629</v>
      </c>
      <c r="AM1065" s="74">
        <v>38</v>
      </c>
      <c r="AN1065" s="74">
        <v>93</v>
      </c>
      <c r="AO1065" s="74">
        <v>59</v>
      </c>
      <c r="AP1065" s="74">
        <v>120</v>
      </c>
      <c r="AQ1065" s="74">
        <v>14</v>
      </c>
      <c r="AR1065" s="74">
        <v>0.8</v>
      </c>
      <c r="AS1065" s="74">
        <v>0.7</v>
      </c>
      <c r="AT1065" s="72"/>
      <c r="AU1065" s="72"/>
      <c r="AV1065" s="72"/>
    </row>
    <row r="1066" spans="1:48" ht="15.6">
      <c r="A1066" s="71">
        <v>524</v>
      </c>
      <c r="B1066" s="72" t="s">
        <v>1517</v>
      </c>
      <c r="C1066" s="72" t="s">
        <v>325</v>
      </c>
      <c r="D1066" s="72" t="s">
        <v>462</v>
      </c>
      <c r="E1066" s="72" t="s">
        <v>489</v>
      </c>
      <c r="F1066" s="74">
        <v>311</v>
      </c>
      <c r="G1066" s="74">
        <v>1300</v>
      </c>
      <c r="H1066" s="74">
        <v>13.1</v>
      </c>
      <c r="I1066" s="74">
        <v>6</v>
      </c>
      <c r="J1066" s="74">
        <v>4</v>
      </c>
      <c r="K1066" s="74">
        <v>1</v>
      </c>
      <c r="L1066" s="74">
        <v>0.88600000000000001</v>
      </c>
      <c r="M1066" s="74">
        <v>0.4</v>
      </c>
      <c r="N1066" s="74">
        <v>40.799999999999997</v>
      </c>
      <c r="O1066" s="74">
        <v>31.8</v>
      </c>
      <c r="P1066" s="74">
        <v>0</v>
      </c>
      <c r="Q1066" s="74">
        <v>8.9</v>
      </c>
      <c r="R1066" s="74">
        <v>0.4</v>
      </c>
      <c r="S1066" s="74">
        <v>7.2</v>
      </c>
      <c r="T1066" s="74">
        <v>0.5</v>
      </c>
      <c r="U1066" s="74">
        <v>0</v>
      </c>
      <c r="V1066" s="74">
        <v>36.6</v>
      </c>
      <c r="W1066" s="74">
        <v>0</v>
      </c>
      <c r="X1066" s="74">
        <v>166</v>
      </c>
      <c r="Y1066" s="74">
        <v>145</v>
      </c>
      <c r="Z1066" s="74">
        <v>23</v>
      </c>
      <c r="AA1066" s="74">
        <v>0.7</v>
      </c>
      <c r="AB1066" s="74">
        <v>1.21</v>
      </c>
      <c r="AC1066" s="74">
        <v>0.04</v>
      </c>
      <c r="AD1066" s="74">
        <v>0.19</v>
      </c>
      <c r="AE1066" s="74">
        <v>0.65</v>
      </c>
      <c r="AF1066" s="74">
        <v>2.5099999999999998</v>
      </c>
      <c r="AG1066" s="74">
        <v>1.85</v>
      </c>
      <c r="AH1066" s="74">
        <v>0.12</v>
      </c>
      <c r="AI1066" s="74">
        <v>0.56000000000000005</v>
      </c>
      <c r="AJ1066" s="74">
        <v>0</v>
      </c>
      <c r="AK1066" s="74">
        <v>20</v>
      </c>
      <c r="AL1066" s="74">
        <v>1.85</v>
      </c>
      <c r="AM1066" s="74">
        <v>210</v>
      </c>
      <c r="AN1066" s="74">
        <v>110</v>
      </c>
      <c r="AO1066" s="74">
        <v>140</v>
      </c>
      <c r="AP1066" s="74">
        <v>160</v>
      </c>
      <c r="AQ1066" s="74">
        <v>15</v>
      </c>
      <c r="AR1066" s="74">
        <v>0.9</v>
      </c>
      <c r="AS1066" s="74">
        <v>0.8</v>
      </c>
      <c r="AT1066" s="72"/>
      <c r="AU1066" s="72"/>
      <c r="AV1066" s="72"/>
    </row>
    <row r="1067" spans="1:48" ht="15.6">
      <c r="A1067" s="71">
        <v>220006</v>
      </c>
      <c r="B1067" s="72" t="s">
        <v>1518</v>
      </c>
      <c r="C1067" s="72" t="s">
        <v>355</v>
      </c>
      <c r="D1067" s="72" t="s">
        <v>114</v>
      </c>
      <c r="E1067" s="72" t="s">
        <v>1519</v>
      </c>
      <c r="F1067" s="74">
        <v>361</v>
      </c>
      <c r="G1067" s="74">
        <v>1500</v>
      </c>
      <c r="H1067" s="74">
        <v>30</v>
      </c>
      <c r="I1067" s="74">
        <v>21.1</v>
      </c>
      <c r="J1067" s="74">
        <v>7.3</v>
      </c>
      <c r="K1067" s="74">
        <v>1.1000000000000001</v>
      </c>
      <c r="L1067" s="74">
        <v>0.9</v>
      </c>
      <c r="M1067" s="74">
        <v>1.3</v>
      </c>
      <c r="N1067" s="74">
        <v>1.5</v>
      </c>
      <c r="O1067" s="74">
        <v>1.5</v>
      </c>
      <c r="P1067" s="74">
        <v>0</v>
      </c>
      <c r="Q1067" s="74">
        <v>0</v>
      </c>
      <c r="R1067" s="74">
        <v>0</v>
      </c>
      <c r="S1067" s="74">
        <v>20.5</v>
      </c>
      <c r="T1067" s="74">
        <v>1.5</v>
      </c>
      <c r="U1067" s="74">
        <v>0</v>
      </c>
      <c r="V1067" s="74">
        <v>43</v>
      </c>
      <c r="W1067" s="74">
        <v>1</v>
      </c>
      <c r="X1067" s="74">
        <v>88</v>
      </c>
      <c r="Y1067" s="74">
        <v>195</v>
      </c>
      <c r="Z1067" s="74">
        <v>6</v>
      </c>
      <c r="AA1067" s="74">
        <v>0.2</v>
      </c>
      <c r="AB1067" s="74">
        <v>0.43</v>
      </c>
      <c r="AC1067" s="74">
        <v>0.05</v>
      </c>
      <c r="AD1067" s="74">
        <v>0.7</v>
      </c>
      <c r="AE1067" s="74">
        <v>0.8</v>
      </c>
      <c r="AF1067" s="74">
        <v>4.7</v>
      </c>
      <c r="AG1067" s="74">
        <v>3.9</v>
      </c>
      <c r="AH1067" s="74">
        <v>0.09</v>
      </c>
      <c r="AI1067" s="74">
        <v>1.1000000000000001</v>
      </c>
      <c r="AJ1067" s="74">
        <v>0</v>
      </c>
      <c r="AK1067" s="74">
        <v>37</v>
      </c>
      <c r="AL1067" s="74">
        <v>5.2</v>
      </c>
      <c r="AM1067" s="74">
        <v>600</v>
      </c>
      <c r="AN1067" s="74">
        <v>85</v>
      </c>
      <c r="AO1067" s="74">
        <v>710</v>
      </c>
      <c r="AP1067" s="74">
        <v>600</v>
      </c>
      <c r="AQ1067" s="74">
        <v>56</v>
      </c>
      <c r="AR1067" s="74">
        <v>1.3</v>
      </c>
      <c r="AS1067" s="74">
        <v>3</v>
      </c>
      <c r="AT1067" s="72"/>
      <c r="AU1067" s="72"/>
      <c r="AV1067" s="72"/>
    </row>
    <row r="1068" spans="1:48" ht="15.6">
      <c r="A1068" s="71">
        <v>1900000087</v>
      </c>
      <c r="B1068" s="72" t="s">
        <v>1520</v>
      </c>
      <c r="C1068" s="72" t="s">
        <v>355</v>
      </c>
      <c r="D1068" s="72" t="s">
        <v>114</v>
      </c>
      <c r="E1068" s="72" t="s">
        <v>1519</v>
      </c>
      <c r="F1068" s="74">
        <v>321</v>
      </c>
      <c r="G1068" s="74">
        <v>1330</v>
      </c>
      <c r="H1068" s="74">
        <v>27.3</v>
      </c>
      <c r="I1068" s="74">
        <v>17.3</v>
      </c>
      <c r="J1068" s="74">
        <v>7.2</v>
      </c>
      <c r="K1068" s="74">
        <v>0.7</v>
      </c>
      <c r="L1068" s="74">
        <v>0.6</v>
      </c>
      <c r="M1068" s="74">
        <v>1.3</v>
      </c>
      <c r="N1068" s="74">
        <v>0</v>
      </c>
      <c r="O1068" s="74">
        <v>0</v>
      </c>
      <c r="P1068" s="74">
        <v>0</v>
      </c>
      <c r="Q1068" s="74">
        <v>0</v>
      </c>
      <c r="R1068" s="74">
        <v>0</v>
      </c>
      <c r="S1068" s="74">
        <v>18.8</v>
      </c>
      <c r="T1068" s="74">
        <v>1.4</v>
      </c>
      <c r="U1068" s="74">
        <v>0</v>
      </c>
      <c r="V1068" s="74">
        <v>50.6</v>
      </c>
      <c r="W1068" s="74">
        <v>0</v>
      </c>
      <c r="X1068" s="74">
        <v>94</v>
      </c>
      <c r="Y1068" s="74">
        <v>329</v>
      </c>
      <c r="Z1068" s="74">
        <v>9</v>
      </c>
      <c r="AA1068" s="74">
        <v>0.3</v>
      </c>
      <c r="AB1068" s="74">
        <v>0.64</v>
      </c>
      <c r="AC1068" s="74">
        <v>0.05</v>
      </c>
      <c r="AD1068" s="74">
        <v>0.38</v>
      </c>
      <c r="AE1068" s="74">
        <v>0.46</v>
      </c>
      <c r="AF1068" s="74">
        <v>5.04</v>
      </c>
      <c r="AG1068" s="74">
        <v>4.58</v>
      </c>
      <c r="AH1068" s="74">
        <v>0.19</v>
      </c>
      <c r="AI1068" s="74">
        <v>0.68</v>
      </c>
      <c r="AJ1068" s="74">
        <v>0</v>
      </c>
      <c r="AK1068" s="74">
        <v>66.400000000000006</v>
      </c>
      <c r="AL1068" s="74">
        <v>2.42</v>
      </c>
      <c r="AM1068" s="74">
        <v>580</v>
      </c>
      <c r="AN1068" s="74">
        <v>120</v>
      </c>
      <c r="AO1068" s="74">
        <v>340</v>
      </c>
      <c r="AP1068" s="74">
        <v>260</v>
      </c>
      <c r="AQ1068" s="74">
        <v>18</v>
      </c>
      <c r="AR1068" s="74">
        <v>0.4</v>
      </c>
      <c r="AS1068" s="74">
        <v>2.2000000000000002</v>
      </c>
      <c r="AT1068" s="72">
        <v>5.7</v>
      </c>
      <c r="AU1068" s="72">
        <v>15</v>
      </c>
      <c r="AV1068" s="72"/>
    </row>
    <row r="1069" spans="1:48" ht="15.6">
      <c r="A1069" s="71">
        <v>48</v>
      </c>
      <c r="B1069" s="72" t="s">
        <v>1521</v>
      </c>
      <c r="C1069" s="72" t="s">
        <v>355</v>
      </c>
      <c r="D1069" s="72" t="s">
        <v>114</v>
      </c>
      <c r="E1069" s="72" t="s">
        <v>1519</v>
      </c>
      <c r="F1069" s="74">
        <v>254</v>
      </c>
      <c r="G1069" s="74">
        <v>1060</v>
      </c>
      <c r="H1069" s="74">
        <v>19.600000000000001</v>
      </c>
      <c r="I1069" s="74">
        <v>10.5</v>
      </c>
      <c r="J1069" s="74">
        <v>5</v>
      </c>
      <c r="K1069" s="74">
        <v>0.7</v>
      </c>
      <c r="L1069" s="74">
        <v>0.6</v>
      </c>
      <c r="M1069" s="74">
        <v>0.9</v>
      </c>
      <c r="N1069" s="74">
        <v>0.2</v>
      </c>
      <c r="O1069" s="74">
        <v>0.2</v>
      </c>
      <c r="P1069" s="74">
        <v>0</v>
      </c>
      <c r="Q1069" s="74">
        <v>0</v>
      </c>
      <c r="R1069" s="74">
        <v>0</v>
      </c>
      <c r="S1069" s="74">
        <v>19.2</v>
      </c>
      <c r="T1069" s="74">
        <v>1.5</v>
      </c>
      <c r="U1069" s="74">
        <v>0</v>
      </c>
      <c r="V1069" s="74">
        <v>56.3</v>
      </c>
      <c r="W1069" s="74">
        <v>0</v>
      </c>
      <c r="X1069" s="74">
        <v>75</v>
      </c>
      <c r="Y1069" s="74">
        <v>216</v>
      </c>
      <c r="Z1069" s="74">
        <v>241</v>
      </c>
      <c r="AA1069" s="74">
        <v>0.2</v>
      </c>
      <c r="AB1069" s="74">
        <v>0.54</v>
      </c>
      <c r="AC1069" s="74">
        <v>0.03</v>
      </c>
      <c r="AD1069" s="74">
        <v>0.47</v>
      </c>
      <c r="AE1069" s="74">
        <v>1.2</v>
      </c>
      <c r="AF1069" s="74">
        <v>5.7</v>
      </c>
      <c r="AG1069" s="74">
        <v>4.5</v>
      </c>
      <c r="AH1069" s="74">
        <v>0.2</v>
      </c>
      <c r="AI1069" s="74">
        <v>0.97</v>
      </c>
      <c r="AJ1069" s="74">
        <v>0</v>
      </c>
      <c r="AK1069" s="74">
        <v>50</v>
      </c>
      <c r="AL1069" s="74">
        <v>4.57</v>
      </c>
      <c r="AM1069" s="74">
        <v>580</v>
      </c>
      <c r="AN1069" s="74">
        <v>89</v>
      </c>
      <c r="AO1069" s="74">
        <v>300</v>
      </c>
      <c r="AP1069" s="74">
        <v>230</v>
      </c>
      <c r="AQ1069" s="74">
        <v>19</v>
      </c>
      <c r="AR1069" s="74">
        <v>1</v>
      </c>
      <c r="AS1069" s="74">
        <v>2.4</v>
      </c>
      <c r="AT1069" s="72"/>
      <c r="AU1069" s="72"/>
      <c r="AV1069" s="72"/>
    </row>
    <row r="1070" spans="1:48" ht="15.6">
      <c r="A1070" s="71">
        <v>50800016</v>
      </c>
      <c r="B1070" s="72" t="s">
        <v>1522</v>
      </c>
      <c r="C1070" s="72" t="s">
        <v>355</v>
      </c>
      <c r="D1070" s="72" t="s">
        <v>114</v>
      </c>
      <c r="E1070" s="72" t="s">
        <v>1519</v>
      </c>
      <c r="F1070" s="74">
        <v>419</v>
      </c>
      <c r="G1070" s="74">
        <v>1740</v>
      </c>
      <c r="H1070" s="74">
        <v>34.9</v>
      </c>
      <c r="I1070" s="74">
        <v>21.7</v>
      </c>
      <c r="J1070" s="74">
        <v>9.4</v>
      </c>
      <c r="K1070" s="74">
        <v>1.1000000000000001</v>
      </c>
      <c r="L1070" s="74">
        <v>0.7</v>
      </c>
      <c r="M1070" s="74">
        <v>1.4</v>
      </c>
      <c r="N1070" s="74">
        <v>0.1</v>
      </c>
      <c r="O1070" s="74">
        <v>0.1</v>
      </c>
      <c r="P1070" s="74">
        <v>0</v>
      </c>
      <c r="Q1070" s="74">
        <v>0</v>
      </c>
      <c r="R1070" s="74">
        <v>0</v>
      </c>
      <c r="S1070" s="74">
        <v>25.4</v>
      </c>
      <c r="T1070" s="74">
        <v>1.8</v>
      </c>
      <c r="U1070" s="74">
        <v>0</v>
      </c>
      <c r="V1070" s="74">
        <v>36.6</v>
      </c>
      <c r="W1070" s="74">
        <v>1</v>
      </c>
      <c r="X1070" s="74">
        <v>97</v>
      </c>
      <c r="Y1070" s="74">
        <v>387</v>
      </c>
      <c r="Z1070" s="74">
        <v>141</v>
      </c>
      <c r="AA1070" s="74">
        <v>0.3</v>
      </c>
      <c r="AB1070" s="74">
        <v>0.52</v>
      </c>
      <c r="AC1070" s="74">
        <v>0.03</v>
      </c>
      <c r="AD1070" s="74">
        <v>0.39</v>
      </c>
      <c r="AE1070" s="74">
        <v>0.06</v>
      </c>
      <c r="AF1070" s="74">
        <v>6.9</v>
      </c>
      <c r="AG1070" s="74">
        <v>6.8</v>
      </c>
      <c r="AH1070" s="74">
        <v>0.15</v>
      </c>
      <c r="AI1070" s="74">
        <v>2.4</v>
      </c>
      <c r="AJ1070" s="74">
        <v>0</v>
      </c>
      <c r="AK1070" s="74">
        <v>31</v>
      </c>
      <c r="AL1070" s="74">
        <v>2.2000000000000002</v>
      </c>
      <c r="AM1070" s="74">
        <v>720</v>
      </c>
      <c r="AN1070" s="74">
        <v>75</v>
      </c>
      <c r="AO1070" s="74">
        <v>740</v>
      </c>
      <c r="AP1070" s="74">
        <v>510</v>
      </c>
      <c r="AQ1070" s="74">
        <v>29</v>
      </c>
      <c r="AR1070" s="74">
        <v>0.3</v>
      </c>
      <c r="AS1070" s="74">
        <v>4.0999999999999996</v>
      </c>
      <c r="AT1070" s="72"/>
      <c r="AU1070" s="72"/>
      <c r="AV1070" s="72"/>
    </row>
    <row r="1071" spans="1:48" ht="15.6">
      <c r="A1071" s="71">
        <v>1230</v>
      </c>
      <c r="B1071" s="72" t="s">
        <v>1523</v>
      </c>
      <c r="C1071" s="72" t="s">
        <v>355</v>
      </c>
      <c r="D1071" s="72" t="s">
        <v>114</v>
      </c>
      <c r="E1071" s="72" t="s">
        <v>1524</v>
      </c>
      <c r="F1071" s="74">
        <v>263</v>
      </c>
      <c r="G1071" s="74">
        <v>1090</v>
      </c>
      <c r="H1071" s="74">
        <v>22</v>
      </c>
      <c r="I1071" s="74">
        <v>11.8</v>
      </c>
      <c r="J1071" s="74">
        <v>5.7</v>
      </c>
      <c r="K1071" s="74">
        <v>0.8</v>
      </c>
      <c r="L1071" s="74">
        <v>0.6</v>
      </c>
      <c r="M1071" s="74">
        <v>0</v>
      </c>
      <c r="N1071" s="74">
        <v>6.9</v>
      </c>
      <c r="O1071" s="74">
        <v>6.9</v>
      </c>
      <c r="P1071" s="74">
        <v>0</v>
      </c>
      <c r="Q1071" s="74">
        <v>0</v>
      </c>
      <c r="R1071" s="74">
        <v>0</v>
      </c>
      <c r="S1071" s="74">
        <v>9.3000000000000007</v>
      </c>
      <c r="T1071" s="74">
        <v>2.5</v>
      </c>
      <c r="U1071" s="74">
        <v>0</v>
      </c>
      <c r="V1071" s="74">
        <v>57.8</v>
      </c>
      <c r="W1071" s="74">
        <v>0</v>
      </c>
      <c r="X1071" s="74">
        <v>18</v>
      </c>
      <c r="Y1071" s="74">
        <v>66</v>
      </c>
      <c r="Z1071" s="74">
        <v>0</v>
      </c>
      <c r="AA1071" s="74">
        <v>0</v>
      </c>
      <c r="AB1071" s="74">
        <v>7.6</v>
      </c>
      <c r="AC1071" s="74">
        <v>0.04</v>
      </c>
      <c r="AD1071" s="74">
        <v>0.26</v>
      </c>
      <c r="AE1071" s="74">
        <v>1.6</v>
      </c>
      <c r="AF1071" s="74">
        <v>3.8</v>
      </c>
      <c r="AG1071" s="74">
        <v>2.2000000000000002</v>
      </c>
      <c r="AH1071" s="74">
        <v>0.05</v>
      </c>
      <c r="AI1071" s="74">
        <v>0.3</v>
      </c>
      <c r="AJ1071" s="74">
        <v>0</v>
      </c>
      <c r="AK1071" s="74">
        <v>13</v>
      </c>
      <c r="AL1071" s="74">
        <v>4</v>
      </c>
      <c r="AM1071" s="74">
        <v>980</v>
      </c>
      <c r="AN1071" s="74">
        <v>220</v>
      </c>
      <c r="AO1071" s="74">
        <v>300</v>
      </c>
      <c r="AP1071" s="74">
        <v>660</v>
      </c>
      <c r="AQ1071" s="74">
        <v>18</v>
      </c>
      <c r="AR1071" s="74">
        <v>0.2</v>
      </c>
      <c r="AS1071" s="74">
        <v>1.3</v>
      </c>
      <c r="AT1071" s="72"/>
      <c r="AU1071" s="72"/>
      <c r="AV1071" s="72"/>
    </row>
    <row r="1072" spans="1:48" ht="15.6">
      <c r="A1072" s="71">
        <v>56</v>
      </c>
      <c r="B1072" s="72" t="s">
        <v>1525</v>
      </c>
      <c r="C1072" s="72" t="s">
        <v>355</v>
      </c>
      <c r="D1072" s="72" t="s">
        <v>114</v>
      </c>
      <c r="E1072" s="72" t="s">
        <v>1524</v>
      </c>
      <c r="F1072" s="74">
        <v>263</v>
      </c>
      <c r="G1072" s="74">
        <v>1090</v>
      </c>
      <c r="H1072" s="74">
        <v>22</v>
      </c>
      <c r="I1072" s="74">
        <v>4.9000000000000004</v>
      </c>
      <c r="J1072" s="74">
        <v>4</v>
      </c>
      <c r="K1072" s="74">
        <v>10.4</v>
      </c>
      <c r="L1072" s="74">
        <v>10.199999999999999</v>
      </c>
      <c r="M1072" s="74">
        <v>0</v>
      </c>
      <c r="N1072" s="74">
        <v>6.9</v>
      </c>
      <c r="O1072" s="74">
        <v>6.9</v>
      </c>
      <c r="P1072" s="74">
        <v>0</v>
      </c>
      <c r="Q1072" s="74">
        <v>0</v>
      </c>
      <c r="R1072" s="74">
        <v>0</v>
      </c>
      <c r="S1072" s="74">
        <v>9.3000000000000007</v>
      </c>
      <c r="T1072" s="74">
        <v>2.5</v>
      </c>
      <c r="U1072" s="74">
        <v>0</v>
      </c>
      <c r="V1072" s="74">
        <v>57.8</v>
      </c>
      <c r="W1072" s="74">
        <v>0</v>
      </c>
      <c r="X1072" s="74">
        <v>18</v>
      </c>
      <c r="Y1072" s="74">
        <v>66</v>
      </c>
      <c r="Z1072" s="74">
        <v>0</v>
      </c>
      <c r="AA1072" s="74">
        <v>0</v>
      </c>
      <c r="AB1072" s="74">
        <v>7.6</v>
      </c>
      <c r="AC1072" s="74">
        <v>0.04</v>
      </c>
      <c r="AD1072" s="74">
        <v>0.26</v>
      </c>
      <c r="AE1072" s="74">
        <v>1.6</v>
      </c>
      <c r="AF1072" s="74">
        <v>3.8</v>
      </c>
      <c r="AG1072" s="74">
        <v>2.2000000000000002</v>
      </c>
      <c r="AH1072" s="74">
        <v>0.05</v>
      </c>
      <c r="AI1072" s="74">
        <v>0.3</v>
      </c>
      <c r="AJ1072" s="74">
        <v>0</v>
      </c>
      <c r="AK1072" s="74">
        <v>13</v>
      </c>
      <c r="AL1072" s="74">
        <v>4</v>
      </c>
      <c r="AM1072" s="74">
        <v>980</v>
      </c>
      <c r="AN1072" s="74">
        <v>220</v>
      </c>
      <c r="AO1072" s="74">
        <v>300</v>
      </c>
      <c r="AP1072" s="74">
        <v>660</v>
      </c>
      <c r="AQ1072" s="74">
        <v>18</v>
      </c>
      <c r="AR1072" s="74">
        <v>0.2</v>
      </c>
      <c r="AS1072" s="74">
        <v>1.3</v>
      </c>
      <c r="AT1072" s="72"/>
      <c r="AU1072" s="72"/>
      <c r="AV1072" s="72"/>
    </row>
    <row r="1073" spans="1:48" ht="15.6">
      <c r="A1073" s="71">
        <v>47</v>
      </c>
      <c r="B1073" s="72" t="s">
        <v>1526</v>
      </c>
      <c r="C1073" s="72" t="s">
        <v>355</v>
      </c>
      <c r="D1073" s="72" t="s">
        <v>114</v>
      </c>
      <c r="E1073" s="72" t="s">
        <v>1519</v>
      </c>
      <c r="F1073" s="74">
        <v>339</v>
      </c>
      <c r="G1073" s="74">
        <v>1410</v>
      </c>
      <c r="H1073" s="74">
        <v>27.5</v>
      </c>
      <c r="I1073" s="74">
        <v>18.7</v>
      </c>
      <c r="J1073" s="74">
        <v>6.6</v>
      </c>
      <c r="K1073" s="74">
        <v>1</v>
      </c>
      <c r="L1073" s="74">
        <v>0.9</v>
      </c>
      <c r="M1073" s="74">
        <v>1.1000000000000001</v>
      </c>
      <c r="N1073" s="74">
        <v>2.6</v>
      </c>
      <c r="O1073" s="74">
        <v>2.6</v>
      </c>
      <c r="P1073" s="74">
        <v>0</v>
      </c>
      <c r="Q1073" s="74">
        <v>0</v>
      </c>
      <c r="R1073" s="74">
        <v>0</v>
      </c>
      <c r="S1073" s="74">
        <v>19.5</v>
      </c>
      <c r="T1073" s="74">
        <v>1.5</v>
      </c>
      <c r="U1073" s="74">
        <v>0</v>
      </c>
      <c r="V1073" s="74">
        <v>48.3</v>
      </c>
      <c r="W1073" s="74">
        <v>1.1000000000000001</v>
      </c>
      <c r="X1073" s="74">
        <v>88</v>
      </c>
      <c r="Y1073" s="74">
        <v>210</v>
      </c>
      <c r="Z1073" s="74">
        <v>70</v>
      </c>
      <c r="AA1073" s="74">
        <v>0.2</v>
      </c>
      <c r="AB1073" s="74">
        <v>0.4</v>
      </c>
      <c r="AC1073" s="74">
        <v>0.04</v>
      </c>
      <c r="AD1073" s="74">
        <v>0.66</v>
      </c>
      <c r="AE1073" s="74">
        <v>0.6</v>
      </c>
      <c r="AF1073" s="74">
        <v>5.5</v>
      </c>
      <c r="AG1073" s="74">
        <v>4.9000000000000004</v>
      </c>
      <c r="AH1073" s="74">
        <v>0.08</v>
      </c>
      <c r="AI1073" s="74">
        <v>0.37</v>
      </c>
      <c r="AJ1073" s="74">
        <v>0</v>
      </c>
      <c r="AK1073" s="74">
        <v>31</v>
      </c>
      <c r="AL1073" s="74">
        <v>4.4000000000000004</v>
      </c>
      <c r="AM1073" s="74">
        <v>600</v>
      </c>
      <c r="AN1073" s="74">
        <v>76</v>
      </c>
      <c r="AO1073" s="74">
        <v>540</v>
      </c>
      <c r="AP1073" s="74">
        <v>420</v>
      </c>
      <c r="AQ1073" s="74">
        <v>50</v>
      </c>
      <c r="AR1073" s="74">
        <v>0.7</v>
      </c>
      <c r="AS1073" s="74">
        <v>2.6</v>
      </c>
      <c r="AT1073" s="72"/>
      <c r="AU1073" s="72"/>
      <c r="AV1073" s="72"/>
    </row>
    <row r="1074" spans="1:48" ht="15.6">
      <c r="A1074" s="71">
        <v>220022</v>
      </c>
      <c r="B1074" s="72" t="s">
        <v>1527</v>
      </c>
      <c r="C1074" s="72" t="s">
        <v>355</v>
      </c>
      <c r="D1074" s="72" t="s">
        <v>114</v>
      </c>
      <c r="E1074" s="72" t="s">
        <v>1519</v>
      </c>
      <c r="F1074" s="74">
        <v>286</v>
      </c>
      <c r="G1074" s="74">
        <v>1190</v>
      </c>
      <c r="H1074" s="74">
        <v>25</v>
      </c>
      <c r="I1074" s="74">
        <v>17</v>
      </c>
      <c r="J1074" s="74">
        <v>4.7</v>
      </c>
      <c r="K1074" s="74">
        <v>0.6</v>
      </c>
      <c r="L1074" s="74">
        <v>0.5</v>
      </c>
      <c r="M1074" s="74">
        <v>0.8</v>
      </c>
      <c r="N1074" s="74">
        <v>2</v>
      </c>
      <c r="O1074" s="74">
        <v>2</v>
      </c>
      <c r="P1074" s="74">
        <v>0</v>
      </c>
      <c r="Q1074" s="74">
        <v>0</v>
      </c>
      <c r="R1074" s="74">
        <v>0</v>
      </c>
      <c r="S1074" s="74">
        <v>13</v>
      </c>
      <c r="T1074" s="74">
        <v>1</v>
      </c>
      <c r="U1074" s="74">
        <v>0</v>
      </c>
      <c r="V1074" s="74">
        <v>51.6</v>
      </c>
      <c r="W1074" s="74">
        <v>0.4</v>
      </c>
      <c r="X1074" s="74">
        <v>107</v>
      </c>
      <c r="Y1074" s="74">
        <v>320</v>
      </c>
      <c r="Z1074" s="74">
        <v>4</v>
      </c>
      <c r="AA1074" s="74">
        <v>0.5</v>
      </c>
      <c r="AB1074" s="74">
        <v>0.53</v>
      </c>
      <c r="AC1074" s="74">
        <v>0.02</v>
      </c>
      <c r="AD1074" s="74">
        <v>0.89</v>
      </c>
      <c r="AE1074" s="74">
        <v>1.43</v>
      </c>
      <c r="AF1074" s="74">
        <v>6.33</v>
      </c>
      <c r="AG1074" s="74">
        <v>4.9000000000000004</v>
      </c>
      <c r="AH1074" s="74">
        <v>0.25</v>
      </c>
      <c r="AI1074" s="74">
        <v>0.15</v>
      </c>
      <c r="AJ1074" s="74">
        <v>0</v>
      </c>
      <c r="AK1074" s="74">
        <v>84.2</v>
      </c>
      <c r="AL1074" s="74">
        <v>2.1800000000000002</v>
      </c>
      <c r="AM1074" s="74">
        <v>400</v>
      </c>
      <c r="AN1074" s="74">
        <v>230</v>
      </c>
      <c r="AO1074" s="74">
        <v>120</v>
      </c>
      <c r="AP1074" s="74">
        <v>210</v>
      </c>
      <c r="AQ1074" s="74">
        <v>16</v>
      </c>
      <c r="AR1074" s="74">
        <v>0.3</v>
      </c>
      <c r="AS1074" s="74">
        <v>0.6</v>
      </c>
      <c r="AT1074" s="72"/>
      <c r="AU1074" s="72"/>
      <c r="AV1074" s="72"/>
    </row>
    <row r="1075" spans="1:48" ht="15.6">
      <c r="A1075" s="71">
        <v>220015</v>
      </c>
      <c r="B1075" s="72" t="s">
        <v>1528</v>
      </c>
      <c r="C1075" s="72" t="s">
        <v>355</v>
      </c>
      <c r="D1075" s="72" t="s">
        <v>114</v>
      </c>
      <c r="E1075" s="72" t="s">
        <v>1519</v>
      </c>
      <c r="F1075" s="74">
        <v>313</v>
      </c>
      <c r="G1075" s="74">
        <v>1300</v>
      </c>
      <c r="H1075" s="74">
        <v>24</v>
      </c>
      <c r="I1075" s="74">
        <v>18.600000000000001</v>
      </c>
      <c r="J1075" s="74">
        <v>4.5</v>
      </c>
      <c r="K1075" s="74">
        <v>0.6</v>
      </c>
      <c r="L1075" s="74">
        <v>0.5</v>
      </c>
      <c r="M1075" s="74">
        <v>0.8</v>
      </c>
      <c r="N1075" s="74">
        <v>2.7</v>
      </c>
      <c r="O1075" s="74">
        <v>2.7</v>
      </c>
      <c r="P1075" s="74">
        <v>0</v>
      </c>
      <c r="Q1075" s="74">
        <v>0</v>
      </c>
      <c r="R1075" s="74">
        <v>0</v>
      </c>
      <c r="S1075" s="74">
        <v>18.2</v>
      </c>
      <c r="T1075" s="74">
        <v>2.8</v>
      </c>
      <c r="U1075" s="74">
        <v>0</v>
      </c>
      <c r="V1075" s="74">
        <v>47.3</v>
      </c>
      <c r="W1075" s="74">
        <v>4.5</v>
      </c>
      <c r="X1075" s="74">
        <v>94</v>
      </c>
      <c r="Y1075" s="74">
        <v>320</v>
      </c>
      <c r="Z1075" s="74">
        <v>4</v>
      </c>
      <c r="AA1075" s="74">
        <v>0</v>
      </c>
      <c r="AB1075" s="74">
        <v>0.7</v>
      </c>
      <c r="AC1075" s="74">
        <v>0.01</v>
      </c>
      <c r="AD1075" s="74">
        <v>0.15</v>
      </c>
      <c r="AE1075" s="74">
        <v>0.3</v>
      </c>
      <c r="AF1075" s="74">
        <v>5.2</v>
      </c>
      <c r="AG1075" s="74">
        <v>4.9000000000000004</v>
      </c>
      <c r="AH1075" s="74">
        <v>7.0000000000000007E-2</v>
      </c>
      <c r="AI1075" s="74">
        <v>0.15</v>
      </c>
      <c r="AJ1075" s="74">
        <v>0</v>
      </c>
      <c r="AK1075" s="74">
        <v>21</v>
      </c>
      <c r="AL1075" s="74">
        <v>5.72</v>
      </c>
      <c r="AM1075" s="74">
        <v>1100</v>
      </c>
      <c r="AN1075" s="74">
        <v>120</v>
      </c>
      <c r="AO1075" s="74">
        <v>810</v>
      </c>
      <c r="AP1075" s="74">
        <v>610</v>
      </c>
      <c r="AQ1075" s="74">
        <v>46</v>
      </c>
      <c r="AR1075" s="74">
        <v>0.2</v>
      </c>
      <c r="AS1075" s="74">
        <v>3.7</v>
      </c>
      <c r="AT1075" s="72"/>
      <c r="AU1075" s="72"/>
      <c r="AV1075" s="72"/>
    </row>
    <row r="1076" spans="1:48" ht="15.6">
      <c r="A1076" s="71">
        <v>220004</v>
      </c>
      <c r="B1076" s="72" t="s">
        <v>1529</v>
      </c>
      <c r="C1076" s="72" t="s">
        <v>355</v>
      </c>
      <c r="D1076" s="72" t="s">
        <v>114</v>
      </c>
      <c r="E1076" s="72" t="s">
        <v>1530</v>
      </c>
      <c r="F1076" s="74">
        <v>202</v>
      </c>
      <c r="G1076" s="74">
        <v>839</v>
      </c>
      <c r="H1076" s="74">
        <v>15.4</v>
      </c>
      <c r="I1076" s="74">
        <v>10.6</v>
      </c>
      <c r="J1076" s="74">
        <v>2.9</v>
      </c>
      <c r="K1076" s="74">
        <v>0.4</v>
      </c>
      <c r="L1076" s="74">
        <v>0.3</v>
      </c>
      <c r="M1076" s="74">
        <v>0.5</v>
      </c>
      <c r="N1076" s="74">
        <v>2.5</v>
      </c>
      <c r="O1076" s="74">
        <v>2.5</v>
      </c>
      <c r="P1076" s="74">
        <v>0</v>
      </c>
      <c r="Q1076" s="74">
        <v>0</v>
      </c>
      <c r="R1076" s="74">
        <v>0</v>
      </c>
      <c r="S1076" s="74">
        <v>13</v>
      </c>
      <c r="T1076" s="74">
        <v>1</v>
      </c>
      <c r="U1076" s="74">
        <v>0</v>
      </c>
      <c r="V1076" s="74">
        <v>63.7</v>
      </c>
      <c r="W1076" s="74">
        <v>0.4</v>
      </c>
      <c r="X1076" s="74">
        <v>50</v>
      </c>
      <c r="Y1076" s="74">
        <v>134</v>
      </c>
      <c r="Z1076" s="74">
        <v>54</v>
      </c>
      <c r="AA1076" s="74">
        <v>0.5</v>
      </c>
      <c r="AB1076" s="74">
        <v>0.48</v>
      </c>
      <c r="AC1076" s="74">
        <v>0</v>
      </c>
      <c r="AD1076" s="74">
        <v>1.63</v>
      </c>
      <c r="AE1076" s="74">
        <v>0</v>
      </c>
      <c r="AF1076" s="74">
        <v>4.9000000000000004</v>
      </c>
      <c r="AG1076" s="74">
        <v>4.9000000000000004</v>
      </c>
      <c r="AH1076" s="74">
        <v>0</v>
      </c>
      <c r="AI1076" s="74">
        <v>0.28999999999999998</v>
      </c>
      <c r="AJ1076" s="74">
        <v>0</v>
      </c>
      <c r="AK1076" s="74">
        <v>22</v>
      </c>
      <c r="AL1076" s="74">
        <v>2.71</v>
      </c>
      <c r="AM1076" s="74">
        <v>400</v>
      </c>
      <c r="AN1076" s="74">
        <v>160</v>
      </c>
      <c r="AO1076" s="74">
        <v>430</v>
      </c>
      <c r="AP1076" s="74">
        <v>300</v>
      </c>
      <c r="AQ1076" s="74">
        <v>26</v>
      </c>
      <c r="AR1076" s="74">
        <v>0</v>
      </c>
      <c r="AS1076" s="74">
        <v>1.4</v>
      </c>
      <c r="AT1076" s="72"/>
      <c r="AU1076" s="72"/>
      <c r="AV1076" s="72"/>
    </row>
    <row r="1077" spans="1:48" ht="15.6">
      <c r="A1077" s="71">
        <v>220014</v>
      </c>
      <c r="B1077" s="72" t="s">
        <v>1531</v>
      </c>
      <c r="C1077" s="72" t="s">
        <v>355</v>
      </c>
      <c r="D1077" s="72" t="s">
        <v>114</v>
      </c>
      <c r="E1077" s="72" t="s">
        <v>1519</v>
      </c>
      <c r="F1077" s="74">
        <v>382</v>
      </c>
      <c r="G1077" s="74">
        <v>1590</v>
      </c>
      <c r="H1077" s="74">
        <v>30.5</v>
      </c>
      <c r="I1077" s="74">
        <v>23.4</v>
      </c>
      <c r="J1077" s="74">
        <v>5.7</v>
      </c>
      <c r="K1077" s="74">
        <v>0.8</v>
      </c>
      <c r="L1077" s="74">
        <v>0.6</v>
      </c>
      <c r="M1077" s="74">
        <v>1</v>
      </c>
      <c r="N1077" s="74">
        <v>2.5</v>
      </c>
      <c r="O1077" s="74">
        <v>2.5</v>
      </c>
      <c r="P1077" s="74">
        <v>0</v>
      </c>
      <c r="Q1077" s="74">
        <v>0</v>
      </c>
      <c r="R1077" s="74">
        <v>0</v>
      </c>
      <c r="S1077" s="74">
        <v>21</v>
      </c>
      <c r="T1077" s="74">
        <v>1.5</v>
      </c>
      <c r="U1077" s="74">
        <v>0</v>
      </c>
      <c r="V1077" s="74">
        <v>47.3</v>
      </c>
      <c r="W1077" s="74">
        <v>4.5</v>
      </c>
      <c r="X1077" s="74">
        <v>94</v>
      </c>
      <c r="Y1077" s="74">
        <v>320</v>
      </c>
      <c r="Z1077" s="74">
        <v>4</v>
      </c>
      <c r="AA1077" s="74">
        <v>0</v>
      </c>
      <c r="AB1077" s="74">
        <v>0.7</v>
      </c>
      <c r="AC1077" s="74">
        <v>0.01</v>
      </c>
      <c r="AD1077" s="74">
        <v>0.15</v>
      </c>
      <c r="AE1077" s="74">
        <v>0.3</v>
      </c>
      <c r="AF1077" s="74">
        <v>5.2</v>
      </c>
      <c r="AG1077" s="74">
        <v>4.9000000000000004</v>
      </c>
      <c r="AH1077" s="74">
        <v>7.0000000000000007E-2</v>
      </c>
      <c r="AI1077" s="74">
        <v>0.15</v>
      </c>
      <c r="AJ1077" s="74">
        <v>0</v>
      </c>
      <c r="AK1077" s="74">
        <v>21</v>
      </c>
      <c r="AL1077" s="74">
        <v>3.91</v>
      </c>
      <c r="AM1077" s="74">
        <v>600</v>
      </c>
      <c r="AN1077" s="74">
        <v>120</v>
      </c>
      <c r="AO1077" s="74">
        <v>810</v>
      </c>
      <c r="AP1077" s="74">
        <v>610</v>
      </c>
      <c r="AQ1077" s="74">
        <v>46</v>
      </c>
      <c r="AR1077" s="74">
        <v>0.2</v>
      </c>
      <c r="AS1077" s="74">
        <v>3.7</v>
      </c>
      <c r="AT1077" s="72"/>
      <c r="AU1077" s="72"/>
      <c r="AV1077" s="72"/>
    </row>
    <row r="1078" spans="1:48" ht="15.6">
      <c r="A1078" s="71">
        <v>220007</v>
      </c>
      <c r="B1078" s="72" t="s">
        <v>1532</v>
      </c>
      <c r="C1078" s="72" t="s">
        <v>355</v>
      </c>
      <c r="D1078" s="72" t="s">
        <v>114</v>
      </c>
      <c r="E1078" s="72" t="s">
        <v>1519</v>
      </c>
      <c r="F1078" s="74">
        <v>356</v>
      </c>
      <c r="G1078" s="74">
        <v>1470</v>
      </c>
      <c r="H1078" s="74">
        <v>29.2</v>
      </c>
      <c r="I1078" s="74">
        <v>19.399999999999999</v>
      </c>
      <c r="J1078" s="74">
        <v>7.1</v>
      </c>
      <c r="K1078" s="74">
        <v>1.1000000000000001</v>
      </c>
      <c r="L1078" s="74">
        <v>0.85</v>
      </c>
      <c r="M1078" s="74">
        <v>1.3</v>
      </c>
      <c r="N1078" s="74">
        <v>1.8</v>
      </c>
      <c r="O1078" s="74">
        <v>1.8</v>
      </c>
      <c r="P1078" s="74">
        <v>0</v>
      </c>
      <c r="Q1078" s="74">
        <v>0</v>
      </c>
      <c r="R1078" s="74">
        <v>0</v>
      </c>
      <c r="S1078" s="74">
        <v>20.8</v>
      </c>
      <c r="T1078" s="74">
        <v>1.6</v>
      </c>
      <c r="U1078" s="74">
        <v>0</v>
      </c>
      <c r="V1078" s="74">
        <v>43</v>
      </c>
      <c r="W1078" s="74">
        <v>1</v>
      </c>
      <c r="X1078" s="74">
        <v>88</v>
      </c>
      <c r="Y1078" s="74">
        <v>195</v>
      </c>
      <c r="Z1078" s="74">
        <v>6</v>
      </c>
      <c r="AA1078" s="74">
        <v>0.2</v>
      </c>
      <c r="AB1078" s="74">
        <v>0.43</v>
      </c>
      <c r="AC1078" s="74">
        <v>0.05</v>
      </c>
      <c r="AD1078" s="74">
        <v>0.7</v>
      </c>
      <c r="AE1078" s="74">
        <v>0.8</v>
      </c>
      <c r="AF1078" s="74">
        <v>4.7</v>
      </c>
      <c r="AG1078" s="74">
        <v>3.9</v>
      </c>
      <c r="AH1078" s="74">
        <v>0.09</v>
      </c>
      <c r="AI1078" s="74">
        <v>1.1000000000000001</v>
      </c>
      <c r="AJ1078" s="74">
        <v>0</v>
      </c>
      <c r="AK1078" s="74">
        <v>37</v>
      </c>
      <c r="AL1078" s="74">
        <v>5.2</v>
      </c>
      <c r="AM1078" s="74">
        <v>660</v>
      </c>
      <c r="AN1078" s="74">
        <v>85</v>
      </c>
      <c r="AO1078" s="74">
        <v>710</v>
      </c>
      <c r="AP1078" s="74">
        <v>600</v>
      </c>
      <c r="AQ1078" s="74">
        <v>56</v>
      </c>
      <c r="AR1078" s="74">
        <v>1.3</v>
      </c>
      <c r="AS1078" s="74">
        <v>3</v>
      </c>
      <c r="AT1078" s="72"/>
      <c r="AU1078" s="72"/>
      <c r="AV1078" s="72"/>
    </row>
    <row r="1079" spans="1:48" ht="15.6">
      <c r="A1079" s="71">
        <v>49</v>
      </c>
      <c r="B1079" s="72" t="s">
        <v>1533</v>
      </c>
      <c r="C1079" s="72" t="s">
        <v>355</v>
      </c>
      <c r="D1079" s="72" t="s">
        <v>114</v>
      </c>
      <c r="E1079" s="72" t="s">
        <v>1519</v>
      </c>
      <c r="F1079" s="74">
        <v>405</v>
      </c>
      <c r="G1079" s="74">
        <v>1680</v>
      </c>
      <c r="H1079" s="74">
        <v>32.9</v>
      </c>
      <c r="I1079" s="74">
        <v>22.6</v>
      </c>
      <c r="J1079" s="74">
        <v>8</v>
      </c>
      <c r="K1079" s="74">
        <v>1.2</v>
      </c>
      <c r="L1079" s="74">
        <v>1</v>
      </c>
      <c r="M1079" s="74">
        <v>1.4</v>
      </c>
      <c r="N1079" s="74">
        <v>2.1</v>
      </c>
      <c r="O1079" s="74">
        <v>2.1</v>
      </c>
      <c r="P1079" s="74">
        <v>0</v>
      </c>
      <c r="Q1079" s="74">
        <v>0</v>
      </c>
      <c r="R1079" s="74">
        <v>0</v>
      </c>
      <c r="S1079" s="74">
        <v>23.8</v>
      </c>
      <c r="T1079" s="74">
        <v>1.3</v>
      </c>
      <c r="U1079" s="74">
        <v>0</v>
      </c>
      <c r="V1079" s="74">
        <v>27</v>
      </c>
      <c r="W1079" s="74">
        <v>1.7</v>
      </c>
      <c r="X1079" s="74">
        <v>55</v>
      </c>
      <c r="Y1079" s="74">
        <v>180</v>
      </c>
      <c r="Z1079" s="74">
        <v>6</v>
      </c>
      <c r="AA1079" s="74">
        <v>0.4</v>
      </c>
      <c r="AB1079" s="74">
        <v>0.6</v>
      </c>
      <c r="AC1079" s="74">
        <v>0.06</v>
      </c>
      <c r="AD1079" s="74">
        <v>0.57999999999999996</v>
      </c>
      <c r="AE1079" s="74">
        <v>0.5</v>
      </c>
      <c r="AF1079" s="74">
        <v>6.7</v>
      </c>
      <c r="AG1079" s="74">
        <v>6.2</v>
      </c>
      <c r="AH1079" s="74">
        <v>0.12</v>
      </c>
      <c r="AI1079" s="74">
        <v>0.51</v>
      </c>
      <c r="AJ1079" s="74">
        <v>0</v>
      </c>
      <c r="AK1079" s="74">
        <v>39</v>
      </c>
      <c r="AL1079" s="74">
        <v>11.2</v>
      </c>
      <c r="AM1079" s="74">
        <v>500</v>
      </c>
      <c r="AN1079" s="74">
        <v>110</v>
      </c>
      <c r="AO1079" s="74">
        <v>750</v>
      </c>
      <c r="AP1079" s="74">
        <v>450</v>
      </c>
      <c r="AQ1079" s="74">
        <v>70</v>
      </c>
      <c r="AR1079" s="74">
        <v>0.7</v>
      </c>
      <c r="AS1079" s="74">
        <v>3.7</v>
      </c>
      <c r="AT1079" s="72"/>
      <c r="AU1079" s="72"/>
      <c r="AV1079" s="72"/>
    </row>
    <row r="1080" spans="1:48" ht="15.6">
      <c r="A1080" s="71">
        <v>220021</v>
      </c>
      <c r="B1080" s="72" t="s">
        <v>1534</v>
      </c>
      <c r="C1080" s="72" t="s">
        <v>355</v>
      </c>
      <c r="D1080" s="72" t="s">
        <v>114</v>
      </c>
      <c r="E1080" s="72" t="s">
        <v>1519</v>
      </c>
      <c r="F1080" s="74">
        <v>329</v>
      </c>
      <c r="G1080" s="74">
        <v>1360</v>
      </c>
      <c r="H1080" s="74">
        <v>26.7</v>
      </c>
      <c r="I1080" s="74">
        <v>18.3</v>
      </c>
      <c r="J1080" s="74">
        <v>7.5</v>
      </c>
      <c r="K1080" s="74">
        <v>0.7</v>
      </c>
      <c r="L1080" s="74">
        <v>0.4</v>
      </c>
      <c r="M1080" s="74">
        <v>0.4</v>
      </c>
      <c r="N1080" s="74">
        <v>2.4</v>
      </c>
      <c r="O1080" s="74">
        <v>2.4</v>
      </c>
      <c r="P1080" s="74">
        <v>0</v>
      </c>
      <c r="Q1080" s="74">
        <v>0</v>
      </c>
      <c r="R1080" s="74">
        <v>0</v>
      </c>
      <c r="S1080" s="74">
        <v>19.600000000000001</v>
      </c>
      <c r="T1080" s="74">
        <v>1.5</v>
      </c>
      <c r="U1080" s="74">
        <v>0</v>
      </c>
      <c r="V1080" s="74">
        <v>45.3</v>
      </c>
      <c r="W1080" s="74">
        <v>0.2</v>
      </c>
      <c r="X1080" s="74">
        <v>81</v>
      </c>
      <c r="Y1080" s="74">
        <v>423</v>
      </c>
      <c r="Z1080" s="74">
        <v>15</v>
      </c>
      <c r="AA1080" s="74">
        <v>0.2</v>
      </c>
      <c r="AB1080" s="74">
        <v>1.47</v>
      </c>
      <c r="AC1080" s="74">
        <v>0.05</v>
      </c>
      <c r="AD1080" s="74">
        <v>0.4</v>
      </c>
      <c r="AE1080" s="74">
        <v>0.4</v>
      </c>
      <c r="AF1080" s="74">
        <v>6.95</v>
      </c>
      <c r="AG1080" s="74">
        <v>6.55</v>
      </c>
      <c r="AH1080" s="74">
        <v>0.08</v>
      </c>
      <c r="AI1080" s="74">
        <v>1.9</v>
      </c>
      <c r="AJ1080" s="74">
        <v>0</v>
      </c>
      <c r="AK1080" s="74">
        <v>37</v>
      </c>
      <c r="AL1080" s="74">
        <v>4.91</v>
      </c>
      <c r="AM1080" s="74">
        <v>600</v>
      </c>
      <c r="AN1080" s="74">
        <v>110</v>
      </c>
      <c r="AO1080" s="74">
        <v>830</v>
      </c>
      <c r="AP1080" s="74">
        <v>510</v>
      </c>
      <c r="AQ1080" s="74">
        <v>48</v>
      </c>
      <c r="AR1080" s="74">
        <v>0.9</v>
      </c>
      <c r="AS1080" s="74">
        <v>5.3</v>
      </c>
      <c r="AT1080" s="72"/>
      <c r="AU1080" s="72"/>
      <c r="AV1080" s="72"/>
    </row>
    <row r="1081" spans="1:48" ht="15.6">
      <c r="A1081" s="71">
        <v>220009</v>
      </c>
      <c r="B1081" s="72" t="s">
        <v>1535</v>
      </c>
      <c r="C1081" s="72" t="s">
        <v>355</v>
      </c>
      <c r="D1081" s="72" t="s">
        <v>114</v>
      </c>
      <c r="E1081" s="72" t="s">
        <v>1519</v>
      </c>
      <c r="F1081" s="74">
        <v>451</v>
      </c>
      <c r="G1081" s="74">
        <v>1870</v>
      </c>
      <c r="H1081" s="74">
        <v>38</v>
      </c>
      <c r="I1081" s="74">
        <v>19.899999999999999</v>
      </c>
      <c r="J1081" s="74">
        <v>9.1999999999999993</v>
      </c>
      <c r="K1081" s="74">
        <v>1.4</v>
      </c>
      <c r="L1081" s="74">
        <v>1.1000000000000001</v>
      </c>
      <c r="M1081" s="74">
        <v>1.6</v>
      </c>
      <c r="N1081" s="74">
        <v>2.6</v>
      </c>
      <c r="O1081" s="74">
        <v>2.6</v>
      </c>
      <c r="P1081" s="74">
        <v>0</v>
      </c>
      <c r="Q1081" s="74">
        <v>0</v>
      </c>
      <c r="R1081" s="74">
        <v>0</v>
      </c>
      <c r="S1081" s="74">
        <v>23.4</v>
      </c>
      <c r="T1081" s="74">
        <v>1.5</v>
      </c>
      <c r="U1081" s="74">
        <v>0</v>
      </c>
      <c r="V1081" s="74">
        <v>27</v>
      </c>
      <c r="W1081" s="74">
        <v>1.7</v>
      </c>
      <c r="X1081" s="74">
        <v>55</v>
      </c>
      <c r="Y1081" s="74">
        <v>180</v>
      </c>
      <c r="Z1081" s="74">
        <v>6</v>
      </c>
      <c r="AA1081" s="74">
        <v>0.4</v>
      </c>
      <c r="AB1081" s="74">
        <v>0.6</v>
      </c>
      <c r="AC1081" s="74">
        <v>0.06</v>
      </c>
      <c r="AD1081" s="74">
        <v>0.57999999999999996</v>
      </c>
      <c r="AE1081" s="74">
        <v>0.5</v>
      </c>
      <c r="AF1081" s="74">
        <v>6.7</v>
      </c>
      <c r="AG1081" s="74">
        <v>6.2</v>
      </c>
      <c r="AH1081" s="74">
        <v>0.12</v>
      </c>
      <c r="AI1081" s="74">
        <v>0.51</v>
      </c>
      <c r="AJ1081" s="74">
        <v>0</v>
      </c>
      <c r="AK1081" s="74">
        <v>39</v>
      </c>
      <c r="AL1081" s="74">
        <v>11.2</v>
      </c>
      <c r="AM1081" s="74">
        <v>600</v>
      </c>
      <c r="AN1081" s="74">
        <v>110</v>
      </c>
      <c r="AO1081" s="74">
        <v>750</v>
      </c>
      <c r="AP1081" s="74">
        <v>450</v>
      </c>
      <c r="AQ1081" s="74">
        <v>70</v>
      </c>
      <c r="AR1081" s="74">
        <v>0.7</v>
      </c>
      <c r="AS1081" s="74">
        <v>3.7</v>
      </c>
      <c r="AT1081" s="72"/>
      <c r="AU1081" s="72"/>
      <c r="AV1081" s="72"/>
    </row>
    <row r="1082" spans="1:48" ht="15.6">
      <c r="A1082" s="71">
        <v>220008</v>
      </c>
      <c r="B1082" s="72" t="s">
        <v>1536</v>
      </c>
      <c r="C1082" s="72" t="s">
        <v>355</v>
      </c>
      <c r="D1082" s="72" t="s">
        <v>114</v>
      </c>
      <c r="E1082" s="72" t="s">
        <v>1519</v>
      </c>
      <c r="F1082" s="74">
        <v>401</v>
      </c>
      <c r="G1082" s="74">
        <v>1660</v>
      </c>
      <c r="H1082" s="74">
        <v>33</v>
      </c>
      <c r="I1082" s="74">
        <v>22</v>
      </c>
      <c r="J1082" s="74">
        <v>8</v>
      </c>
      <c r="K1082" s="74">
        <v>1.2</v>
      </c>
      <c r="L1082" s="74">
        <v>1</v>
      </c>
      <c r="M1082" s="74">
        <v>1.4</v>
      </c>
      <c r="N1082" s="74">
        <v>2.4</v>
      </c>
      <c r="O1082" s="74">
        <v>2.4</v>
      </c>
      <c r="P1082" s="74">
        <v>0</v>
      </c>
      <c r="Q1082" s="74">
        <v>0</v>
      </c>
      <c r="R1082" s="74">
        <v>0</v>
      </c>
      <c r="S1082" s="74">
        <v>22.8</v>
      </c>
      <c r="T1082" s="74">
        <v>1.5</v>
      </c>
      <c r="U1082" s="74">
        <v>0</v>
      </c>
      <c r="V1082" s="74">
        <v>43</v>
      </c>
      <c r="W1082" s="74">
        <v>1</v>
      </c>
      <c r="X1082" s="74">
        <v>88</v>
      </c>
      <c r="Y1082" s="74">
        <v>195</v>
      </c>
      <c r="Z1082" s="74">
        <v>6</v>
      </c>
      <c r="AA1082" s="74">
        <v>0.2</v>
      </c>
      <c r="AB1082" s="74">
        <v>0.43</v>
      </c>
      <c r="AC1082" s="74">
        <v>0.05</v>
      </c>
      <c r="AD1082" s="74">
        <v>0.7</v>
      </c>
      <c r="AE1082" s="74">
        <v>0.8</v>
      </c>
      <c r="AF1082" s="74">
        <v>4.7</v>
      </c>
      <c r="AG1082" s="74">
        <v>3.9</v>
      </c>
      <c r="AH1082" s="74">
        <v>0.09</v>
      </c>
      <c r="AI1082" s="74">
        <v>1.1000000000000001</v>
      </c>
      <c r="AJ1082" s="74">
        <v>0</v>
      </c>
      <c r="AK1082" s="74">
        <v>37</v>
      </c>
      <c r="AL1082" s="74">
        <v>5.2</v>
      </c>
      <c r="AM1082" s="74">
        <v>600</v>
      </c>
      <c r="AN1082" s="74">
        <v>85</v>
      </c>
      <c r="AO1082" s="74">
        <v>710</v>
      </c>
      <c r="AP1082" s="74">
        <v>600</v>
      </c>
      <c r="AQ1082" s="74">
        <v>56</v>
      </c>
      <c r="AR1082" s="74">
        <v>1.3</v>
      </c>
      <c r="AS1082" s="74">
        <v>3</v>
      </c>
      <c r="AT1082" s="72"/>
      <c r="AU1082" s="72"/>
      <c r="AV1082" s="72"/>
    </row>
    <row r="1083" spans="1:48" ht="15.6">
      <c r="A1083" s="71">
        <v>220019</v>
      </c>
      <c r="B1083" s="72" t="s">
        <v>1537</v>
      </c>
      <c r="C1083" s="72" t="s">
        <v>355</v>
      </c>
      <c r="D1083" s="72" t="s">
        <v>114</v>
      </c>
      <c r="E1083" s="72" t="s">
        <v>1519</v>
      </c>
      <c r="F1083" s="74">
        <v>361</v>
      </c>
      <c r="G1083" s="74">
        <v>1500</v>
      </c>
      <c r="H1083" s="74">
        <v>30.3</v>
      </c>
      <c r="I1083" s="74">
        <v>20.8</v>
      </c>
      <c r="J1083" s="74">
        <v>7.4</v>
      </c>
      <c r="K1083" s="74">
        <v>0.6</v>
      </c>
      <c r="L1083" s="74">
        <v>0.5</v>
      </c>
      <c r="M1083" s="74">
        <v>0.7</v>
      </c>
      <c r="N1083" s="74">
        <v>1.6</v>
      </c>
      <c r="O1083" s="74">
        <v>1.6</v>
      </c>
      <c r="P1083" s="74">
        <v>0</v>
      </c>
      <c r="Q1083" s="74">
        <v>0</v>
      </c>
      <c r="R1083" s="74">
        <v>0</v>
      </c>
      <c r="S1083" s="74">
        <v>19.7</v>
      </c>
      <c r="T1083" s="74">
        <v>1.5</v>
      </c>
      <c r="U1083" s="74">
        <v>0</v>
      </c>
      <c r="V1083" s="74">
        <v>43</v>
      </c>
      <c r="W1083" s="74">
        <v>1</v>
      </c>
      <c r="X1083" s="74">
        <v>88</v>
      </c>
      <c r="Y1083" s="74">
        <v>195</v>
      </c>
      <c r="Z1083" s="74">
        <v>6</v>
      </c>
      <c r="AA1083" s="74">
        <v>0.2</v>
      </c>
      <c r="AB1083" s="74">
        <v>0.43</v>
      </c>
      <c r="AC1083" s="74">
        <v>0.05</v>
      </c>
      <c r="AD1083" s="74">
        <v>0.7</v>
      </c>
      <c r="AE1083" s="74">
        <v>0.8</v>
      </c>
      <c r="AF1083" s="74">
        <v>4.7</v>
      </c>
      <c r="AG1083" s="74">
        <v>3.9</v>
      </c>
      <c r="AH1083" s="74">
        <v>0.09</v>
      </c>
      <c r="AI1083" s="74">
        <v>1.1000000000000001</v>
      </c>
      <c r="AJ1083" s="74">
        <v>0</v>
      </c>
      <c r="AK1083" s="74">
        <v>37</v>
      </c>
      <c r="AL1083" s="74">
        <v>5.2</v>
      </c>
      <c r="AM1083" s="74">
        <v>600</v>
      </c>
      <c r="AN1083" s="74">
        <v>85</v>
      </c>
      <c r="AO1083" s="74">
        <v>710</v>
      </c>
      <c r="AP1083" s="74">
        <v>600</v>
      </c>
      <c r="AQ1083" s="74">
        <v>56</v>
      </c>
      <c r="AR1083" s="74">
        <v>1.3</v>
      </c>
      <c r="AS1083" s="74">
        <v>3</v>
      </c>
      <c r="AT1083" s="72"/>
      <c r="AU1083" s="72"/>
      <c r="AV1083" s="72"/>
    </row>
    <row r="1084" spans="1:48" ht="15.6">
      <c r="A1084" s="71">
        <v>220016</v>
      </c>
      <c r="B1084" s="72" t="s">
        <v>1538</v>
      </c>
      <c r="C1084" s="72" t="s">
        <v>355</v>
      </c>
      <c r="D1084" s="72" t="s">
        <v>114</v>
      </c>
      <c r="E1084" s="72" t="s">
        <v>1519</v>
      </c>
      <c r="F1084" s="74">
        <v>355</v>
      </c>
      <c r="G1084" s="74">
        <v>1470</v>
      </c>
      <c r="H1084" s="74">
        <v>29</v>
      </c>
      <c r="I1084" s="74">
        <v>19.5</v>
      </c>
      <c r="J1084" s="74">
        <v>7.4</v>
      </c>
      <c r="K1084" s="74">
        <v>1.6</v>
      </c>
      <c r="L1084" s="74">
        <v>0.9</v>
      </c>
      <c r="M1084" s="74">
        <v>1.4</v>
      </c>
      <c r="N1084" s="74">
        <v>1.2</v>
      </c>
      <c r="O1084" s="74">
        <v>1.2</v>
      </c>
      <c r="P1084" s="74">
        <v>0</v>
      </c>
      <c r="Q1084" s="74">
        <v>0</v>
      </c>
      <c r="R1084" s="74">
        <v>0</v>
      </c>
      <c r="S1084" s="74">
        <v>22.3</v>
      </c>
      <c r="T1084" s="74">
        <v>1.3</v>
      </c>
      <c r="U1084" s="74">
        <v>0</v>
      </c>
      <c r="V1084" s="74">
        <v>45.3</v>
      </c>
      <c r="W1084" s="74">
        <v>0.2</v>
      </c>
      <c r="X1084" s="74">
        <v>81</v>
      </c>
      <c r="Y1084" s="74">
        <v>423</v>
      </c>
      <c r="Z1084" s="74">
        <v>15</v>
      </c>
      <c r="AA1084" s="74">
        <v>0.2</v>
      </c>
      <c r="AB1084" s="74">
        <v>1.47</v>
      </c>
      <c r="AC1084" s="74"/>
      <c r="AD1084" s="74">
        <v>0.4</v>
      </c>
      <c r="AE1084" s="74">
        <v>0.4</v>
      </c>
      <c r="AF1084" s="74">
        <v>6.95</v>
      </c>
      <c r="AG1084" s="74">
        <v>6.55</v>
      </c>
      <c r="AH1084" s="74">
        <v>0.08</v>
      </c>
      <c r="AI1084" s="74">
        <v>1.9</v>
      </c>
      <c r="AJ1084" s="74">
        <v>0</v>
      </c>
      <c r="AK1084" s="74">
        <v>37</v>
      </c>
      <c r="AL1084" s="74">
        <v>4.91</v>
      </c>
      <c r="AM1084" s="74">
        <v>500</v>
      </c>
      <c r="AN1084" s="74">
        <v>110</v>
      </c>
      <c r="AO1084" s="74">
        <v>830</v>
      </c>
      <c r="AP1084" s="74">
        <v>510</v>
      </c>
      <c r="AQ1084" s="74">
        <v>48</v>
      </c>
      <c r="AR1084" s="74">
        <v>0.9</v>
      </c>
      <c r="AS1084" s="74">
        <v>5.3</v>
      </c>
      <c r="AT1084" s="72"/>
      <c r="AU1084" s="72"/>
      <c r="AV1084" s="72"/>
    </row>
    <row r="1085" spans="1:48" ht="15.6">
      <c r="A1085" s="71">
        <v>220018</v>
      </c>
      <c r="B1085" s="72" t="s">
        <v>1539</v>
      </c>
      <c r="C1085" s="72" t="s">
        <v>355</v>
      </c>
      <c r="D1085" s="72" t="s">
        <v>114</v>
      </c>
      <c r="E1085" s="72" t="s">
        <v>1519</v>
      </c>
      <c r="F1085" s="74">
        <v>208</v>
      </c>
      <c r="G1085" s="74">
        <v>872</v>
      </c>
      <c r="H1085" s="74">
        <v>10</v>
      </c>
      <c r="I1085" s="74">
        <v>6.8</v>
      </c>
      <c r="J1085" s="74">
        <v>2.6</v>
      </c>
      <c r="K1085" s="74">
        <v>0.5</v>
      </c>
      <c r="L1085" s="74">
        <v>0.3</v>
      </c>
      <c r="M1085" s="74">
        <v>0.5</v>
      </c>
      <c r="N1085" s="74">
        <v>2.4</v>
      </c>
      <c r="O1085" s="74">
        <v>2.4</v>
      </c>
      <c r="P1085" s="74">
        <v>0</v>
      </c>
      <c r="Q1085" s="74">
        <v>0</v>
      </c>
      <c r="R1085" s="74">
        <v>0</v>
      </c>
      <c r="S1085" s="74">
        <v>27.1</v>
      </c>
      <c r="T1085" s="74">
        <v>1.3</v>
      </c>
      <c r="U1085" s="74">
        <v>0</v>
      </c>
      <c r="V1085" s="74">
        <v>56.3</v>
      </c>
      <c r="W1085" s="74">
        <v>0</v>
      </c>
      <c r="X1085" s="74">
        <v>32</v>
      </c>
      <c r="Y1085" s="74">
        <v>134</v>
      </c>
      <c r="Z1085" s="74">
        <v>54</v>
      </c>
      <c r="AA1085" s="74">
        <v>0.5</v>
      </c>
      <c r="AB1085" s="74">
        <v>0.48</v>
      </c>
      <c r="AC1085" s="74">
        <v>0.03</v>
      </c>
      <c r="AD1085" s="74">
        <v>0.47</v>
      </c>
      <c r="AE1085" s="74">
        <v>1.2</v>
      </c>
      <c r="AF1085" s="74">
        <v>5.7</v>
      </c>
      <c r="AG1085" s="74">
        <v>4.5</v>
      </c>
      <c r="AH1085" s="74">
        <v>0.2</v>
      </c>
      <c r="AI1085" s="74">
        <v>0.97</v>
      </c>
      <c r="AJ1085" s="74">
        <v>0</v>
      </c>
      <c r="AK1085" s="74">
        <v>50</v>
      </c>
      <c r="AL1085" s="74">
        <v>4.57</v>
      </c>
      <c r="AM1085" s="74">
        <v>500</v>
      </c>
      <c r="AN1085" s="74">
        <v>89</v>
      </c>
      <c r="AO1085" s="74">
        <v>300</v>
      </c>
      <c r="AP1085" s="74">
        <v>230</v>
      </c>
      <c r="AQ1085" s="74">
        <v>19</v>
      </c>
      <c r="AR1085" s="74">
        <v>1</v>
      </c>
      <c r="AS1085" s="74">
        <v>2.4</v>
      </c>
      <c r="AT1085" s="72"/>
      <c r="AU1085" s="72"/>
      <c r="AV1085" s="72"/>
    </row>
    <row r="1086" spans="1:48" ht="15.6">
      <c r="A1086" s="71">
        <v>220017</v>
      </c>
      <c r="B1086" s="72" t="s">
        <v>1540</v>
      </c>
      <c r="C1086" s="72" t="s">
        <v>355</v>
      </c>
      <c r="D1086" s="72" t="s">
        <v>114</v>
      </c>
      <c r="E1086" s="72" t="s">
        <v>1519</v>
      </c>
      <c r="F1086" s="74">
        <v>280</v>
      </c>
      <c r="G1086" s="74">
        <v>1160</v>
      </c>
      <c r="H1086" s="74">
        <v>20.100000000000001</v>
      </c>
      <c r="I1086" s="74">
        <v>13.5</v>
      </c>
      <c r="J1086" s="74">
        <v>5.2</v>
      </c>
      <c r="K1086" s="74">
        <v>1.1000000000000001</v>
      </c>
      <c r="L1086" s="74">
        <v>0.6</v>
      </c>
      <c r="M1086" s="74">
        <v>1</v>
      </c>
      <c r="N1086" s="74">
        <v>1.7</v>
      </c>
      <c r="O1086" s="74">
        <v>1.7</v>
      </c>
      <c r="P1086" s="74">
        <v>0</v>
      </c>
      <c r="Q1086" s="74">
        <v>0</v>
      </c>
      <c r="R1086" s="74">
        <v>0</v>
      </c>
      <c r="S1086" s="74">
        <v>23</v>
      </c>
      <c r="T1086" s="74">
        <v>1.5</v>
      </c>
      <c r="U1086" s="74">
        <v>0</v>
      </c>
      <c r="V1086" s="74">
        <v>56.3</v>
      </c>
      <c r="W1086" s="74">
        <v>0</v>
      </c>
      <c r="X1086" s="74">
        <v>75</v>
      </c>
      <c r="Y1086" s="74">
        <v>216</v>
      </c>
      <c r="Z1086" s="74">
        <v>241</v>
      </c>
      <c r="AA1086" s="74">
        <v>0.2</v>
      </c>
      <c r="AB1086" s="74">
        <v>0.54</v>
      </c>
      <c r="AC1086" s="74">
        <v>0.03</v>
      </c>
      <c r="AD1086" s="74">
        <v>0.47</v>
      </c>
      <c r="AE1086" s="74">
        <v>1.2</v>
      </c>
      <c r="AF1086" s="74">
        <v>5.7</v>
      </c>
      <c r="AG1086" s="74">
        <v>4.5</v>
      </c>
      <c r="AH1086" s="74">
        <v>0.2</v>
      </c>
      <c r="AI1086" s="74">
        <v>0.97</v>
      </c>
      <c r="AJ1086" s="74">
        <v>0</v>
      </c>
      <c r="AK1086" s="74">
        <v>50</v>
      </c>
      <c r="AL1086" s="74">
        <v>4.57</v>
      </c>
      <c r="AM1086" s="74">
        <v>600</v>
      </c>
      <c r="AN1086" s="74">
        <v>89</v>
      </c>
      <c r="AO1086" s="74">
        <v>300</v>
      </c>
      <c r="AP1086" s="74">
        <v>230</v>
      </c>
      <c r="AQ1086" s="74">
        <v>19</v>
      </c>
      <c r="AR1086" s="74">
        <v>1</v>
      </c>
      <c r="AS1086" s="74">
        <v>2.4</v>
      </c>
      <c r="AT1086" s="72"/>
      <c r="AU1086" s="72"/>
      <c r="AV1086" s="72"/>
    </row>
    <row r="1087" spans="1:48" ht="15.6">
      <c r="A1087" s="71">
        <v>220020</v>
      </c>
      <c r="B1087" s="72" t="s">
        <v>1541</v>
      </c>
      <c r="C1087" s="72" t="s">
        <v>355</v>
      </c>
      <c r="D1087" s="72" t="s">
        <v>114</v>
      </c>
      <c r="E1087" s="72" t="s">
        <v>1519</v>
      </c>
      <c r="F1087" s="74">
        <v>343</v>
      </c>
      <c r="G1087" s="74">
        <v>1420</v>
      </c>
      <c r="H1087" s="74">
        <v>28.3</v>
      </c>
      <c r="I1087" s="74">
        <v>19.399999999999999</v>
      </c>
      <c r="J1087" s="74">
        <v>8</v>
      </c>
      <c r="K1087" s="74">
        <v>0.7</v>
      </c>
      <c r="L1087" s="74">
        <v>0.4</v>
      </c>
      <c r="M1087" s="74">
        <v>0.4</v>
      </c>
      <c r="N1087" s="74">
        <v>1.7</v>
      </c>
      <c r="O1087" s="74">
        <v>1.7</v>
      </c>
      <c r="P1087" s="74">
        <v>0</v>
      </c>
      <c r="Q1087" s="74">
        <v>0</v>
      </c>
      <c r="R1087" s="74">
        <v>0</v>
      </c>
      <c r="S1087" s="74">
        <v>20.2</v>
      </c>
      <c r="T1087" s="74">
        <v>1.5</v>
      </c>
      <c r="U1087" s="74">
        <v>0</v>
      </c>
      <c r="V1087" s="74">
        <v>43</v>
      </c>
      <c r="W1087" s="74">
        <v>0.2</v>
      </c>
      <c r="X1087" s="74">
        <v>81</v>
      </c>
      <c r="Y1087" s="74">
        <v>423</v>
      </c>
      <c r="Z1087" s="74">
        <v>15</v>
      </c>
      <c r="AA1087" s="74">
        <v>0.2</v>
      </c>
      <c r="AB1087" s="74">
        <v>1.47</v>
      </c>
      <c r="AC1087" s="74">
        <v>0.05</v>
      </c>
      <c r="AD1087" s="74">
        <v>0.4</v>
      </c>
      <c r="AE1087" s="74">
        <v>0.4</v>
      </c>
      <c r="AF1087" s="74">
        <v>6.95</v>
      </c>
      <c r="AG1087" s="74">
        <v>6.55</v>
      </c>
      <c r="AH1087" s="74">
        <v>0.08</v>
      </c>
      <c r="AI1087" s="74">
        <v>1.9</v>
      </c>
      <c r="AJ1087" s="74">
        <v>0</v>
      </c>
      <c r="AK1087" s="74">
        <v>37</v>
      </c>
      <c r="AL1087" s="74">
        <v>5.2</v>
      </c>
      <c r="AM1087" s="74">
        <v>600</v>
      </c>
      <c r="AN1087" s="74">
        <v>110</v>
      </c>
      <c r="AO1087" s="74">
        <v>830</v>
      </c>
      <c r="AP1087" s="74">
        <v>510</v>
      </c>
      <c r="AQ1087" s="74">
        <v>48</v>
      </c>
      <c r="AR1087" s="74">
        <v>0.9</v>
      </c>
      <c r="AS1087" s="74">
        <v>5.3</v>
      </c>
      <c r="AT1087" s="72"/>
      <c r="AU1087" s="72"/>
      <c r="AV1087" s="72"/>
    </row>
    <row r="1088" spans="1:48" ht="15.6">
      <c r="A1088" s="71">
        <v>39</v>
      </c>
      <c r="B1088" s="72" t="s">
        <v>1542</v>
      </c>
      <c r="C1088" s="72" t="s">
        <v>355</v>
      </c>
      <c r="D1088" s="72" t="s">
        <v>114</v>
      </c>
      <c r="E1088" s="72" t="s">
        <v>1519</v>
      </c>
      <c r="F1088" s="74">
        <v>384</v>
      </c>
      <c r="G1088" s="74">
        <v>1600</v>
      </c>
      <c r="H1088" s="74">
        <v>29.7</v>
      </c>
      <c r="I1088" s="74">
        <v>18.600000000000001</v>
      </c>
      <c r="J1088" s="74">
        <v>8.6</v>
      </c>
      <c r="K1088" s="74">
        <v>0.9</v>
      </c>
      <c r="L1088" s="74">
        <v>0.7</v>
      </c>
      <c r="M1088" s="74">
        <v>0</v>
      </c>
      <c r="N1088" s="74">
        <v>0</v>
      </c>
      <c r="O1088" s="74">
        <v>0</v>
      </c>
      <c r="P1088" s="74">
        <v>0</v>
      </c>
      <c r="Q1088" s="74">
        <v>0</v>
      </c>
      <c r="R1088" s="74">
        <v>0</v>
      </c>
      <c r="S1088" s="74">
        <v>28.9</v>
      </c>
      <c r="T1088" s="74">
        <v>1</v>
      </c>
      <c r="U1088" s="74">
        <v>0</v>
      </c>
      <c r="V1088" s="74">
        <v>36</v>
      </c>
      <c r="W1088" s="74">
        <v>0.5</v>
      </c>
      <c r="X1088" s="74">
        <v>98</v>
      </c>
      <c r="Y1088" s="74">
        <v>250</v>
      </c>
      <c r="Z1088" s="74">
        <v>108</v>
      </c>
      <c r="AA1088" s="74">
        <v>0.6</v>
      </c>
      <c r="AB1088" s="74">
        <v>0.43</v>
      </c>
      <c r="AC1088" s="74">
        <v>0.04</v>
      </c>
      <c r="AD1088" s="74">
        <v>0.37</v>
      </c>
      <c r="AE1088" s="74">
        <v>0.1</v>
      </c>
      <c r="AF1088" s="74">
        <v>7.3</v>
      </c>
      <c r="AG1088" s="74">
        <v>7.2</v>
      </c>
      <c r="AH1088" s="74">
        <v>7.0000000000000007E-2</v>
      </c>
      <c r="AI1088" s="74">
        <v>2.1</v>
      </c>
      <c r="AJ1088" s="74">
        <v>1</v>
      </c>
      <c r="AK1088" s="74">
        <v>11</v>
      </c>
      <c r="AL1088" s="74">
        <v>4</v>
      </c>
      <c r="AM1088" s="74">
        <v>390</v>
      </c>
      <c r="AN1088" s="74">
        <v>100</v>
      </c>
      <c r="AO1088" s="74">
        <v>1080</v>
      </c>
      <c r="AP1088" s="74">
        <v>670</v>
      </c>
      <c r="AQ1088" s="74">
        <v>38</v>
      </c>
      <c r="AR1088" s="74">
        <v>0.4</v>
      </c>
      <c r="AS1088" s="74">
        <v>4.7</v>
      </c>
      <c r="AT1088" s="72"/>
      <c r="AU1088" s="72"/>
      <c r="AV1088" s="72"/>
    </row>
    <row r="1089" spans="1:48" ht="15.6">
      <c r="A1089" s="71">
        <v>50800032</v>
      </c>
      <c r="B1089" s="72" t="s">
        <v>1543</v>
      </c>
      <c r="C1089" s="72" t="s">
        <v>355</v>
      </c>
      <c r="D1089" s="72" t="s">
        <v>114</v>
      </c>
      <c r="E1089" s="72" t="s">
        <v>1519</v>
      </c>
      <c r="F1089" s="74">
        <v>349</v>
      </c>
      <c r="G1089" s="74">
        <v>1450</v>
      </c>
      <c r="H1089" s="74">
        <v>28.3</v>
      </c>
      <c r="I1089" s="74">
        <v>18.5</v>
      </c>
      <c r="J1089" s="74">
        <v>8</v>
      </c>
      <c r="K1089" s="74">
        <v>0.7</v>
      </c>
      <c r="L1089" s="74">
        <v>0.4</v>
      </c>
      <c r="M1089" s="74">
        <v>0.4</v>
      </c>
      <c r="N1089" s="74">
        <v>0.8</v>
      </c>
      <c r="O1089" s="74">
        <v>0.3</v>
      </c>
      <c r="P1089" s="74">
        <v>0</v>
      </c>
      <c r="Q1089" s="74">
        <v>0</v>
      </c>
      <c r="R1089" s="74">
        <v>0</v>
      </c>
      <c r="S1089" s="74">
        <v>22.7</v>
      </c>
      <c r="T1089" s="74">
        <v>1.3</v>
      </c>
      <c r="U1089" s="74">
        <v>0</v>
      </c>
      <c r="V1089" s="74">
        <v>45.3</v>
      </c>
      <c r="W1089" s="74">
        <v>0.2</v>
      </c>
      <c r="X1089" s="74">
        <v>81</v>
      </c>
      <c r="Y1089" s="74">
        <v>423</v>
      </c>
      <c r="Z1089" s="74">
        <v>15</v>
      </c>
      <c r="AA1089" s="74">
        <v>0.2</v>
      </c>
      <c r="AB1089" s="74">
        <v>1.47</v>
      </c>
      <c r="AC1089" s="74">
        <v>0.05</v>
      </c>
      <c r="AD1089" s="74">
        <v>0.4</v>
      </c>
      <c r="AE1089" s="74">
        <v>0.4</v>
      </c>
      <c r="AF1089" s="74">
        <v>6.95</v>
      </c>
      <c r="AG1089" s="74">
        <v>6.55</v>
      </c>
      <c r="AH1089" s="74">
        <v>0.08</v>
      </c>
      <c r="AI1089" s="74">
        <v>1.9</v>
      </c>
      <c r="AJ1089" s="74">
        <v>0</v>
      </c>
      <c r="AK1089" s="74">
        <v>37</v>
      </c>
      <c r="AL1089" s="74">
        <v>4.91</v>
      </c>
      <c r="AM1089" s="74">
        <v>500</v>
      </c>
      <c r="AN1089" s="74">
        <v>110</v>
      </c>
      <c r="AO1089" s="74">
        <v>830</v>
      </c>
      <c r="AP1089" s="74">
        <v>510</v>
      </c>
      <c r="AQ1089" s="74">
        <v>48</v>
      </c>
      <c r="AR1089" s="74">
        <v>0.9</v>
      </c>
      <c r="AS1089" s="74">
        <v>5.3</v>
      </c>
      <c r="AT1089" s="72"/>
      <c r="AU1089" s="72">
        <v>39</v>
      </c>
      <c r="AV1089" s="72"/>
    </row>
    <row r="1090" spans="1:48" ht="15.6">
      <c r="A1090" s="71">
        <v>220005</v>
      </c>
      <c r="B1090" s="72" t="s">
        <v>1544</v>
      </c>
      <c r="C1090" s="72" t="s">
        <v>355</v>
      </c>
      <c r="D1090" s="72" t="s">
        <v>114</v>
      </c>
      <c r="E1090" s="72" t="s">
        <v>1519</v>
      </c>
      <c r="F1090" s="74">
        <v>228</v>
      </c>
      <c r="G1090" s="74">
        <v>953</v>
      </c>
      <c r="H1090" s="74">
        <v>13.3</v>
      </c>
      <c r="I1090" s="74">
        <v>9.3000000000000007</v>
      </c>
      <c r="J1090" s="74">
        <v>4.5</v>
      </c>
      <c r="K1090" s="74">
        <v>0.4</v>
      </c>
      <c r="L1090" s="74">
        <v>0.2</v>
      </c>
      <c r="M1090" s="74">
        <v>0.2</v>
      </c>
      <c r="N1090" s="74">
        <v>0</v>
      </c>
      <c r="O1090" s="74">
        <v>0</v>
      </c>
      <c r="P1090" s="74">
        <v>0</v>
      </c>
      <c r="Q1090" s="74">
        <v>0</v>
      </c>
      <c r="R1090" s="74">
        <v>0</v>
      </c>
      <c r="S1090" s="74">
        <v>26.8</v>
      </c>
      <c r="T1090" s="74">
        <v>1.4</v>
      </c>
      <c r="U1090" s="74">
        <v>0</v>
      </c>
      <c r="V1090" s="74">
        <v>53.2</v>
      </c>
      <c r="W1090" s="74">
        <v>0.4</v>
      </c>
      <c r="X1090" s="74">
        <v>50</v>
      </c>
      <c r="Y1090" s="74">
        <v>134</v>
      </c>
      <c r="Z1090" s="74">
        <v>54</v>
      </c>
      <c r="AA1090" s="74">
        <v>0.5</v>
      </c>
      <c r="AB1090" s="74">
        <v>0.48</v>
      </c>
      <c r="AC1090" s="74">
        <v>0</v>
      </c>
      <c r="AD1090" s="74">
        <v>1.63</v>
      </c>
      <c r="AE1090" s="74">
        <v>0</v>
      </c>
      <c r="AF1090" s="74">
        <v>4.9000000000000004</v>
      </c>
      <c r="AG1090" s="74">
        <v>4.9000000000000004</v>
      </c>
      <c r="AH1090" s="74">
        <v>0</v>
      </c>
      <c r="AI1090" s="74">
        <v>0.28999999999999998</v>
      </c>
      <c r="AJ1090" s="74">
        <v>0</v>
      </c>
      <c r="AK1090" s="74">
        <v>22</v>
      </c>
      <c r="AL1090" s="74">
        <v>3.94</v>
      </c>
      <c r="AM1090" s="74">
        <v>540</v>
      </c>
      <c r="AN1090" s="74">
        <v>160</v>
      </c>
      <c r="AO1090" s="74">
        <v>850</v>
      </c>
      <c r="AP1090" s="74">
        <v>300</v>
      </c>
      <c r="AQ1090" s="74">
        <v>26</v>
      </c>
      <c r="AR1090" s="74">
        <v>0</v>
      </c>
      <c r="AS1090" s="74">
        <v>1.4</v>
      </c>
      <c r="AT1090" s="72"/>
      <c r="AU1090" s="72">
        <v>39</v>
      </c>
      <c r="AV1090" s="72"/>
    </row>
    <row r="1091" spans="1:48" ht="15.6">
      <c r="A1091" s="71">
        <v>58</v>
      </c>
      <c r="B1091" s="72" t="s">
        <v>1545</v>
      </c>
      <c r="C1091" s="72" t="s">
        <v>355</v>
      </c>
      <c r="D1091" s="72" t="s">
        <v>114</v>
      </c>
      <c r="E1091" s="72" t="s">
        <v>1530</v>
      </c>
      <c r="F1091" s="74">
        <v>110</v>
      </c>
      <c r="G1091" s="74">
        <v>462</v>
      </c>
      <c r="H1091" s="74">
        <v>3.6</v>
      </c>
      <c r="I1091" s="74">
        <v>1.9</v>
      </c>
      <c r="J1091" s="74">
        <v>0.9</v>
      </c>
      <c r="K1091" s="74">
        <v>0.1</v>
      </c>
      <c r="L1091" s="74">
        <v>0.1</v>
      </c>
      <c r="M1091" s="74">
        <v>0.1</v>
      </c>
      <c r="N1091" s="74">
        <v>11.6</v>
      </c>
      <c r="O1091" s="74">
        <v>11.6</v>
      </c>
      <c r="P1091" s="74">
        <v>0</v>
      </c>
      <c r="Q1091" s="74">
        <v>0</v>
      </c>
      <c r="R1091" s="74">
        <v>0</v>
      </c>
      <c r="S1091" s="74">
        <v>7.3</v>
      </c>
      <c r="T1091" s="74">
        <v>0.1</v>
      </c>
      <c r="U1091" s="74">
        <v>0</v>
      </c>
      <c r="V1091" s="74">
        <v>76.2</v>
      </c>
      <c r="W1091" s="74">
        <v>0.6</v>
      </c>
      <c r="X1091" s="74">
        <v>19</v>
      </c>
      <c r="Y1091" s="74">
        <v>60</v>
      </c>
      <c r="Z1091" s="74">
        <v>0</v>
      </c>
      <c r="AA1091" s="74">
        <v>0.1</v>
      </c>
      <c r="AB1091" s="74">
        <v>0.08</v>
      </c>
      <c r="AC1091" s="74">
        <v>0.03</v>
      </c>
      <c r="AD1091" s="74">
        <v>0.19</v>
      </c>
      <c r="AE1091" s="74">
        <v>1.1000000000000001</v>
      </c>
      <c r="AF1091" s="74">
        <v>2.8</v>
      </c>
      <c r="AG1091" s="74">
        <v>1.7</v>
      </c>
      <c r="AH1091" s="74">
        <v>0.03</v>
      </c>
      <c r="AI1091" s="74">
        <v>1.2</v>
      </c>
      <c r="AJ1091" s="74">
        <v>0</v>
      </c>
      <c r="AK1091" s="74">
        <v>13</v>
      </c>
      <c r="AL1091" s="74">
        <v>0.7</v>
      </c>
      <c r="AM1091" s="74">
        <v>38</v>
      </c>
      <c r="AN1091" s="74">
        <v>160</v>
      </c>
      <c r="AO1091" s="74">
        <v>94</v>
      </c>
      <c r="AP1091" s="74">
        <v>100</v>
      </c>
      <c r="AQ1091" s="74">
        <v>10</v>
      </c>
      <c r="AR1091" s="74">
        <v>0.3</v>
      </c>
      <c r="AS1091" s="74">
        <v>0.5</v>
      </c>
      <c r="AT1091" s="72"/>
      <c r="AU1091" s="72"/>
      <c r="AV1091" s="72"/>
    </row>
    <row r="1092" spans="1:48" ht="15.6">
      <c r="A1092" s="71">
        <v>2122000010</v>
      </c>
      <c r="B1092" s="72" t="s">
        <v>1546</v>
      </c>
      <c r="C1092" s="72" t="s">
        <v>355</v>
      </c>
      <c r="D1092" s="72" t="s">
        <v>114</v>
      </c>
      <c r="E1092" s="72" t="s">
        <v>1530</v>
      </c>
      <c r="F1092" s="74">
        <v>182</v>
      </c>
      <c r="G1092" s="74">
        <v>756</v>
      </c>
      <c r="H1092" s="74">
        <v>13.8</v>
      </c>
      <c r="I1092" s="74">
        <v>9.4</v>
      </c>
      <c r="J1092" s="74">
        <v>2.9</v>
      </c>
      <c r="K1092" s="74">
        <v>0.4</v>
      </c>
      <c r="L1092" s="74">
        <v>0.3</v>
      </c>
      <c r="M1092" s="74">
        <v>0.5</v>
      </c>
      <c r="N1092" s="74">
        <v>2.1</v>
      </c>
      <c r="O1092" s="74">
        <v>2.1</v>
      </c>
      <c r="P1092" s="74">
        <v>0</v>
      </c>
      <c r="Q1092" s="74">
        <v>0</v>
      </c>
      <c r="R1092" s="74">
        <v>0</v>
      </c>
      <c r="S1092" s="74">
        <v>12</v>
      </c>
      <c r="T1092" s="74">
        <v>1</v>
      </c>
      <c r="U1092" s="74">
        <v>0</v>
      </c>
      <c r="V1092" s="74">
        <v>69.599999999999994</v>
      </c>
      <c r="W1092" s="74">
        <v>0.4</v>
      </c>
      <c r="X1092" s="74">
        <v>50</v>
      </c>
      <c r="Y1092" s="74">
        <v>134</v>
      </c>
      <c r="Z1092" s="74">
        <v>54</v>
      </c>
      <c r="AA1092" s="74">
        <v>0.5</v>
      </c>
      <c r="AB1092" s="74">
        <v>0.48</v>
      </c>
      <c r="AC1092" s="74">
        <v>0</v>
      </c>
      <c r="AD1092" s="74">
        <v>1.63</v>
      </c>
      <c r="AE1092" s="74">
        <v>0</v>
      </c>
      <c r="AF1092" s="74">
        <v>4.9000000000000004</v>
      </c>
      <c r="AG1092" s="74">
        <v>4.9000000000000004</v>
      </c>
      <c r="AH1092" s="74">
        <v>0</v>
      </c>
      <c r="AI1092" s="74">
        <v>0.28999999999999998</v>
      </c>
      <c r="AJ1092" s="74">
        <v>0</v>
      </c>
      <c r="AK1092" s="74">
        <v>22</v>
      </c>
      <c r="AL1092" s="74">
        <v>2.35</v>
      </c>
      <c r="AM1092" s="74">
        <v>390</v>
      </c>
      <c r="AN1092" s="74">
        <v>160</v>
      </c>
      <c r="AO1092" s="74">
        <v>430</v>
      </c>
      <c r="AP1092" s="74">
        <v>300</v>
      </c>
      <c r="AQ1092" s="74">
        <v>26</v>
      </c>
      <c r="AR1092" s="74">
        <v>0</v>
      </c>
      <c r="AS1092" s="74">
        <v>1.4</v>
      </c>
      <c r="AT1092" s="72"/>
      <c r="AU1092" s="72"/>
      <c r="AV1092" s="72"/>
    </row>
    <row r="1093" spans="1:48" ht="15.6">
      <c r="A1093" s="71">
        <v>1900000086</v>
      </c>
      <c r="B1093" s="72" t="s">
        <v>1547</v>
      </c>
      <c r="C1093" s="72" t="s">
        <v>355</v>
      </c>
      <c r="D1093" s="72" t="s">
        <v>114</v>
      </c>
      <c r="E1093" s="72" t="s">
        <v>1530</v>
      </c>
      <c r="F1093" s="74">
        <v>204</v>
      </c>
      <c r="G1093" s="74">
        <v>849</v>
      </c>
      <c r="H1093" s="74">
        <v>15.6</v>
      </c>
      <c r="I1093" s="74">
        <v>10.7</v>
      </c>
      <c r="J1093" s="74">
        <v>3.6</v>
      </c>
      <c r="K1093" s="74">
        <v>0.5</v>
      </c>
      <c r="L1093" s="74">
        <v>0.4</v>
      </c>
      <c r="M1093" s="74">
        <v>0.5</v>
      </c>
      <c r="N1093" s="74">
        <v>3.9</v>
      </c>
      <c r="O1093" s="74">
        <v>3.6</v>
      </c>
      <c r="P1093" s="74">
        <v>0</v>
      </c>
      <c r="Q1093" s="74">
        <v>0</v>
      </c>
      <c r="R1093" s="74">
        <v>0</v>
      </c>
      <c r="S1093" s="74">
        <v>11.3</v>
      </c>
      <c r="T1093" s="74">
        <v>0.8</v>
      </c>
      <c r="U1093" s="74">
        <v>0</v>
      </c>
      <c r="V1093" s="74">
        <v>66.5</v>
      </c>
      <c r="W1093" s="74">
        <v>1</v>
      </c>
      <c r="X1093" s="74">
        <v>89</v>
      </c>
      <c r="Y1093" s="74">
        <v>234</v>
      </c>
      <c r="Z1093" s="74">
        <v>95</v>
      </c>
      <c r="AA1093" s="74">
        <v>0.3</v>
      </c>
      <c r="AB1093" s="74">
        <v>0.48</v>
      </c>
      <c r="AC1093" s="74">
        <v>0.05</v>
      </c>
      <c r="AD1093" s="74">
        <v>0.45</v>
      </c>
      <c r="AE1093" s="74">
        <v>0.45</v>
      </c>
      <c r="AF1093" s="74">
        <v>5.35</v>
      </c>
      <c r="AG1093" s="74">
        <v>4.9000000000000004</v>
      </c>
      <c r="AH1093" s="74">
        <v>0.1</v>
      </c>
      <c r="AI1093" s="74">
        <v>1.45</v>
      </c>
      <c r="AJ1093" s="74">
        <v>0</v>
      </c>
      <c r="AK1093" s="74">
        <v>27</v>
      </c>
      <c r="AL1093" s="74">
        <v>2.81</v>
      </c>
      <c r="AM1093" s="74">
        <v>300</v>
      </c>
      <c r="AN1093" s="74">
        <v>120</v>
      </c>
      <c r="AO1093" s="74">
        <v>580</v>
      </c>
      <c r="AP1093" s="74">
        <v>420</v>
      </c>
      <c r="AQ1093" s="74">
        <v>39</v>
      </c>
      <c r="AR1093" s="74">
        <v>0.7</v>
      </c>
      <c r="AS1093" s="74">
        <v>2.4</v>
      </c>
      <c r="AT1093" s="72"/>
      <c r="AU1093" s="72">
        <v>25</v>
      </c>
      <c r="AV1093" s="72"/>
    </row>
    <row r="1094" spans="1:48" ht="15.6">
      <c r="A1094" s="71">
        <v>2122000011</v>
      </c>
      <c r="B1094" s="72" t="s">
        <v>1548</v>
      </c>
      <c r="C1094" s="72" t="s">
        <v>355</v>
      </c>
      <c r="D1094" s="72" t="s">
        <v>114</v>
      </c>
      <c r="E1094" s="72" t="s">
        <v>1530</v>
      </c>
      <c r="F1094" s="74">
        <v>96</v>
      </c>
      <c r="G1094" s="74">
        <v>405</v>
      </c>
      <c r="H1094" s="74">
        <v>1.8</v>
      </c>
      <c r="I1094" s="74">
        <v>1.2</v>
      </c>
      <c r="J1094" s="74">
        <v>0.5</v>
      </c>
      <c r="K1094" s="74">
        <v>0.1</v>
      </c>
      <c r="L1094" s="74">
        <v>0.04</v>
      </c>
      <c r="M1094" s="74">
        <v>0.1</v>
      </c>
      <c r="N1094" s="74">
        <v>6.9</v>
      </c>
      <c r="O1094" s="74">
        <v>6.9</v>
      </c>
      <c r="P1094" s="74">
        <v>0</v>
      </c>
      <c r="Q1094" s="74">
        <v>0</v>
      </c>
      <c r="R1094" s="74">
        <v>0</v>
      </c>
      <c r="S1094" s="74">
        <v>13</v>
      </c>
      <c r="T1094" s="74">
        <v>0.8</v>
      </c>
      <c r="U1094" s="74">
        <v>0</v>
      </c>
      <c r="V1094" s="74">
        <v>75.599999999999994</v>
      </c>
      <c r="W1094" s="74">
        <v>0</v>
      </c>
      <c r="X1094" s="74">
        <v>7</v>
      </c>
      <c r="Y1094" s="74">
        <v>0</v>
      </c>
      <c r="Z1094" s="74"/>
      <c r="AA1094" s="74">
        <v>0</v>
      </c>
      <c r="AB1094" s="74">
        <v>0.48</v>
      </c>
      <c r="AC1094" s="74">
        <v>0.02</v>
      </c>
      <c r="AD1094" s="74">
        <v>0.37</v>
      </c>
      <c r="AE1094" s="74">
        <v>0</v>
      </c>
      <c r="AF1094" s="74">
        <v>2.35</v>
      </c>
      <c r="AG1094" s="74">
        <v>2.35</v>
      </c>
      <c r="AH1094" s="74"/>
      <c r="AI1094" s="74">
        <v>0.53</v>
      </c>
      <c r="AJ1094" s="74">
        <v>0</v>
      </c>
      <c r="AK1094" s="74">
        <v>26.3</v>
      </c>
      <c r="AL1094" s="74">
        <v>2.7</v>
      </c>
      <c r="AM1094" s="74">
        <v>330</v>
      </c>
      <c r="AN1094" s="74">
        <v>270</v>
      </c>
      <c r="AO1094" s="74">
        <v>480</v>
      </c>
      <c r="AP1094" s="74">
        <v>350</v>
      </c>
      <c r="AQ1094" s="74">
        <v>25</v>
      </c>
      <c r="AR1094" s="74">
        <v>0</v>
      </c>
      <c r="AS1094" s="74">
        <v>1.6</v>
      </c>
      <c r="AT1094" s="72"/>
      <c r="AU1094" s="72"/>
      <c r="AV1094" s="72"/>
    </row>
    <row r="1095" spans="1:48" ht="15.6">
      <c r="A1095" s="71">
        <v>2122000012</v>
      </c>
      <c r="B1095" s="72" t="s">
        <v>1549</v>
      </c>
      <c r="C1095" s="72" t="s">
        <v>355</v>
      </c>
      <c r="D1095" s="72" t="s">
        <v>114</v>
      </c>
      <c r="E1095" s="72" t="s">
        <v>1530</v>
      </c>
      <c r="F1095" s="74">
        <v>156</v>
      </c>
      <c r="G1095" s="74">
        <v>648</v>
      </c>
      <c r="H1095" s="74">
        <v>11.9</v>
      </c>
      <c r="I1095" s="74">
        <v>7.6</v>
      </c>
      <c r="J1095" s="74">
        <v>3.1</v>
      </c>
      <c r="K1095" s="74">
        <v>0.3</v>
      </c>
      <c r="L1095" s="74">
        <v>0.3</v>
      </c>
      <c r="M1095" s="74">
        <v>0.4</v>
      </c>
      <c r="N1095" s="74">
        <v>2.7</v>
      </c>
      <c r="O1095" s="74">
        <v>2.7</v>
      </c>
      <c r="P1095" s="74">
        <v>0</v>
      </c>
      <c r="Q1095" s="74">
        <v>0</v>
      </c>
      <c r="R1095" s="74">
        <v>0</v>
      </c>
      <c r="S1095" s="74">
        <v>9.1999999999999993</v>
      </c>
      <c r="T1095" s="74">
        <v>0.7</v>
      </c>
      <c r="U1095" s="74">
        <v>0</v>
      </c>
      <c r="V1095" s="74">
        <v>70.8</v>
      </c>
      <c r="W1095" s="74">
        <v>0.4</v>
      </c>
      <c r="X1095" s="74">
        <v>32</v>
      </c>
      <c r="Y1095" s="74">
        <v>12</v>
      </c>
      <c r="Z1095" s="74">
        <v>54</v>
      </c>
      <c r="AA1095" s="74">
        <v>0.5</v>
      </c>
      <c r="AB1095" s="74">
        <v>0.48</v>
      </c>
      <c r="AC1095" s="74">
        <v>0.01</v>
      </c>
      <c r="AD1095" s="74">
        <v>0.25</v>
      </c>
      <c r="AE1095" s="74">
        <v>0</v>
      </c>
      <c r="AF1095" s="74">
        <v>2.96</v>
      </c>
      <c r="AG1095" s="74">
        <v>2.96</v>
      </c>
      <c r="AH1095" s="74">
        <v>0</v>
      </c>
      <c r="AI1095" s="74">
        <v>0.7</v>
      </c>
      <c r="AJ1095" s="74">
        <v>0</v>
      </c>
      <c r="AK1095" s="74">
        <v>11</v>
      </c>
      <c r="AL1095" s="74">
        <v>1.95</v>
      </c>
      <c r="AM1095" s="74">
        <v>270</v>
      </c>
      <c r="AN1095" s="74">
        <v>160</v>
      </c>
      <c r="AO1095" s="74">
        <v>390</v>
      </c>
      <c r="AP1095" s="74">
        <v>270</v>
      </c>
      <c r="AQ1095" s="74">
        <v>18</v>
      </c>
      <c r="AR1095" s="74">
        <v>0</v>
      </c>
      <c r="AS1095" s="74">
        <v>1.6</v>
      </c>
      <c r="AT1095" s="72"/>
      <c r="AU1095" s="72"/>
      <c r="AV1095" s="72"/>
    </row>
    <row r="1096" spans="1:48" ht="15.6">
      <c r="A1096" s="71">
        <v>41</v>
      </c>
      <c r="B1096" s="72" t="s">
        <v>1550</v>
      </c>
      <c r="C1096" s="72" t="s">
        <v>355</v>
      </c>
      <c r="D1096" s="72" t="s">
        <v>114</v>
      </c>
      <c r="E1096" s="72" t="s">
        <v>1524</v>
      </c>
      <c r="F1096" s="74">
        <v>326</v>
      </c>
      <c r="G1096" s="74">
        <v>1350</v>
      </c>
      <c r="H1096" s="74">
        <v>25.7</v>
      </c>
      <c r="I1096" s="74">
        <v>13.8</v>
      </c>
      <c r="J1096" s="74">
        <v>6.6</v>
      </c>
      <c r="K1096" s="74">
        <v>1</v>
      </c>
      <c r="L1096" s="74">
        <v>0.9</v>
      </c>
      <c r="M1096" s="74">
        <v>1.2</v>
      </c>
      <c r="N1096" s="74">
        <v>0.2</v>
      </c>
      <c r="O1096" s="74">
        <v>0.2</v>
      </c>
      <c r="P1096" s="74">
        <v>0</v>
      </c>
      <c r="Q1096" s="74">
        <v>0</v>
      </c>
      <c r="R1096" s="74">
        <v>0</v>
      </c>
      <c r="S1096" s="74">
        <v>22.5</v>
      </c>
      <c r="T1096" s="74">
        <v>3.5</v>
      </c>
      <c r="U1096" s="74">
        <v>0</v>
      </c>
      <c r="V1096" s="74">
        <v>44.5</v>
      </c>
      <c r="W1096" s="74">
        <v>1.3</v>
      </c>
      <c r="X1096" s="74">
        <v>88</v>
      </c>
      <c r="Y1096" s="74">
        <v>242</v>
      </c>
      <c r="Z1096" s="74">
        <v>112</v>
      </c>
      <c r="AA1096" s="74">
        <v>0.1</v>
      </c>
      <c r="AB1096" s="74">
        <v>0.49</v>
      </c>
      <c r="AC1096" s="74">
        <v>0.22</v>
      </c>
      <c r="AD1096" s="74">
        <v>0.32</v>
      </c>
      <c r="AE1096" s="74">
        <v>0.6</v>
      </c>
      <c r="AF1096" s="74">
        <v>5.9</v>
      </c>
      <c r="AG1096" s="74">
        <v>5.3</v>
      </c>
      <c r="AH1096" s="74">
        <v>0.08</v>
      </c>
      <c r="AI1096" s="74">
        <v>0.92</v>
      </c>
      <c r="AJ1096" s="74">
        <v>0</v>
      </c>
      <c r="AK1096" s="74">
        <v>18</v>
      </c>
      <c r="AL1096" s="74">
        <v>5.53</v>
      </c>
      <c r="AM1096" s="74">
        <v>1390</v>
      </c>
      <c r="AN1096" s="74">
        <v>130</v>
      </c>
      <c r="AO1096" s="74">
        <v>750</v>
      </c>
      <c r="AP1096" s="74">
        <v>760</v>
      </c>
      <c r="AQ1096" s="74">
        <v>28</v>
      </c>
      <c r="AR1096" s="74">
        <v>0.8</v>
      </c>
      <c r="AS1096" s="74">
        <v>3.2</v>
      </c>
      <c r="AT1096" s="72"/>
      <c r="AU1096" s="72"/>
      <c r="AV1096" s="72"/>
    </row>
    <row r="1097" spans="1:48" ht="15.6">
      <c r="A1097" s="71">
        <v>50800020</v>
      </c>
      <c r="B1097" s="72" t="s">
        <v>1551</v>
      </c>
      <c r="C1097" s="72" t="s">
        <v>355</v>
      </c>
      <c r="D1097" s="72" t="s">
        <v>114</v>
      </c>
      <c r="E1097" s="72" t="s">
        <v>1519</v>
      </c>
      <c r="F1097" s="74">
        <v>380</v>
      </c>
      <c r="G1097" s="74">
        <v>1580</v>
      </c>
      <c r="H1097" s="74">
        <v>30.6</v>
      </c>
      <c r="I1097" s="74">
        <v>20.3</v>
      </c>
      <c r="J1097" s="74">
        <v>7.4</v>
      </c>
      <c r="K1097" s="74">
        <v>0.9</v>
      </c>
      <c r="L1097" s="74">
        <v>0.7</v>
      </c>
      <c r="M1097" s="74">
        <v>1.1000000000000001</v>
      </c>
      <c r="N1097" s="74">
        <v>0</v>
      </c>
      <c r="O1097" s="74">
        <v>0</v>
      </c>
      <c r="P1097" s="74">
        <v>0</v>
      </c>
      <c r="Q1097" s="74">
        <v>0</v>
      </c>
      <c r="R1097" s="74">
        <v>0</v>
      </c>
      <c r="S1097" s="74">
        <v>25.3</v>
      </c>
      <c r="T1097" s="74">
        <v>2.2999999999999998</v>
      </c>
      <c r="U1097" s="74">
        <v>0</v>
      </c>
      <c r="V1097" s="74">
        <v>40.4</v>
      </c>
      <c r="W1097" s="74">
        <v>1</v>
      </c>
      <c r="X1097" s="74">
        <v>85</v>
      </c>
      <c r="Y1097" s="74">
        <v>281</v>
      </c>
      <c r="Z1097" s="74">
        <v>139</v>
      </c>
      <c r="AA1097" s="74">
        <v>0.2</v>
      </c>
      <c r="AB1097" s="74">
        <v>0.56999999999999995</v>
      </c>
      <c r="AC1097" s="74">
        <v>0.03</v>
      </c>
      <c r="AD1097" s="74">
        <v>0.3</v>
      </c>
      <c r="AE1097" s="74">
        <v>0.06</v>
      </c>
      <c r="AF1097" s="74">
        <v>7.1</v>
      </c>
      <c r="AG1097" s="74">
        <v>7</v>
      </c>
      <c r="AH1097" s="74">
        <v>0.08</v>
      </c>
      <c r="AI1097" s="74">
        <v>1.7</v>
      </c>
      <c r="AJ1097" s="74">
        <v>0</v>
      </c>
      <c r="AK1097" s="74">
        <v>43</v>
      </c>
      <c r="AL1097" s="74">
        <v>4.7</v>
      </c>
      <c r="AM1097" s="74">
        <v>930</v>
      </c>
      <c r="AN1097" s="74">
        <v>82</v>
      </c>
      <c r="AO1097" s="74">
        <v>770</v>
      </c>
      <c r="AP1097" s="74">
        <v>500</v>
      </c>
      <c r="AQ1097" s="74">
        <v>32</v>
      </c>
      <c r="AR1097" s="74">
        <v>0.3</v>
      </c>
      <c r="AS1097" s="74">
        <v>3.9</v>
      </c>
      <c r="AT1097" s="72"/>
      <c r="AU1097" s="72"/>
      <c r="AV1097" s="72"/>
    </row>
    <row r="1098" spans="1:48" ht="15.6">
      <c r="A1098" s="71">
        <v>50800022</v>
      </c>
      <c r="B1098" s="72" t="s">
        <v>1552</v>
      </c>
      <c r="C1098" s="72" t="s">
        <v>355</v>
      </c>
      <c r="D1098" s="72" t="s">
        <v>114</v>
      </c>
      <c r="E1098" s="72" t="s">
        <v>1519</v>
      </c>
      <c r="F1098" s="74">
        <v>415</v>
      </c>
      <c r="G1098" s="74">
        <v>1720</v>
      </c>
      <c r="H1098" s="74">
        <v>33.299999999999997</v>
      </c>
      <c r="I1098" s="74">
        <v>20.8</v>
      </c>
      <c r="J1098" s="74">
        <v>9.6999999999999993</v>
      </c>
      <c r="K1098" s="74">
        <v>1</v>
      </c>
      <c r="L1098" s="74">
        <v>0.5</v>
      </c>
      <c r="M1098" s="74">
        <v>0.6</v>
      </c>
      <c r="N1098" s="74">
        <v>1.4</v>
      </c>
      <c r="O1098" s="74">
        <v>1.4</v>
      </c>
      <c r="P1098" s="74">
        <v>0</v>
      </c>
      <c r="Q1098" s="74">
        <v>0</v>
      </c>
      <c r="R1098" s="74">
        <v>0</v>
      </c>
      <c r="S1098" s="74">
        <v>27.2</v>
      </c>
      <c r="T1098" s="74">
        <v>1.7</v>
      </c>
      <c r="U1098" s="74">
        <v>0</v>
      </c>
      <c r="V1098" s="74">
        <v>35</v>
      </c>
      <c r="W1098" s="74">
        <v>0.4</v>
      </c>
      <c r="X1098" s="74">
        <v>100</v>
      </c>
      <c r="Y1098" s="74">
        <v>363</v>
      </c>
      <c r="Z1098" s="74">
        <v>225</v>
      </c>
      <c r="AA1098" s="74">
        <v>0.3</v>
      </c>
      <c r="AB1098" s="74">
        <v>0.57999999999999996</v>
      </c>
      <c r="AC1098" s="74">
        <v>0.03</v>
      </c>
      <c r="AD1098" s="74">
        <v>0.39</v>
      </c>
      <c r="AE1098" s="74">
        <v>0.04</v>
      </c>
      <c r="AF1098" s="74">
        <v>6.4</v>
      </c>
      <c r="AG1098" s="74">
        <v>6.4</v>
      </c>
      <c r="AH1098" s="74">
        <v>0.11</v>
      </c>
      <c r="AI1098" s="74">
        <v>1.6</v>
      </c>
      <c r="AJ1098" s="74">
        <v>0</v>
      </c>
      <c r="AK1098" s="74">
        <v>12</v>
      </c>
      <c r="AL1098" s="74">
        <v>4.0999999999999996</v>
      </c>
      <c r="AM1098" s="74">
        <v>670</v>
      </c>
      <c r="AN1098" s="74">
        <v>99</v>
      </c>
      <c r="AO1098" s="74">
        <v>950</v>
      </c>
      <c r="AP1098" s="74">
        <v>610</v>
      </c>
      <c r="AQ1098" s="74">
        <v>37</v>
      </c>
      <c r="AR1098" s="74">
        <v>0.3</v>
      </c>
      <c r="AS1098" s="74">
        <v>2.2999999999999998</v>
      </c>
      <c r="AT1098" s="72"/>
      <c r="AU1098" s="72"/>
      <c r="AV1098" s="72"/>
    </row>
    <row r="1099" spans="1:48" ht="15.6">
      <c r="A1099" s="71">
        <v>50800024</v>
      </c>
      <c r="B1099" s="72" t="s">
        <v>1553</v>
      </c>
      <c r="C1099" s="72" t="s">
        <v>355</v>
      </c>
      <c r="D1099" s="72" t="s">
        <v>114</v>
      </c>
      <c r="E1099" s="72" t="s">
        <v>1530</v>
      </c>
      <c r="F1099" s="74">
        <v>458</v>
      </c>
      <c r="G1099" s="74">
        <v>1890</v>
      </c>
      <c r="H1099" s="74">
        <v>47</v>
      </c>
      <c r="I1099" s="74">
        <v>29</v>
      </c>
      <c r="J1099" s="74">
        <v>14.4</v>
      </c>
      <c r="K1099" s="74">
        <v>1.6</v>
      </c>
      <c r="L1099" s="74">
        <v>0.8</v>
      </c>
      <c r="M1099" s="74">
        <v>1.2</v>
      </c>
      <c r="N1099" s="74">
        <v>0.3</v>
      </c>
      <c r="O1099" s="74">
        <v>0.3</v>
      </c>
      <c r="P1099" s="74">
        <v>0</v>
      </c>
      <c r="Q1099" s="74">
        <v>0</v>
      </c>
      <c r="R1099" s="74">
        <v>0</v>
      </c>
      <c r="S1099" s="74">
        <v>7.6</v>
      </c>
      <c r="T1099" s="74">
        <v>0.2</v>
      </c>
      <c r="U1099" s="74">
        <v>0</v>
      </c>
      <c r="V1099" s="74">
        <v>44.4</v>
      </c>
      <c r="W1099" s="74">
        <v>1</v>
      </c>
      <c r="X1099" s="74">
        <v>95</v>
      </c>
      <c r="Y1099" s="74">
        <v>353</v>
      </c>
      <c r="Z1099" s="74">
        <v>258</v>
      </c>
      <c r="AA1099" s="74">
        <v>0.3</v>
      </c>
      <c r="AB1099" s="74">
        <v>1</v>
      </c>
      <c r="AC1099" s="74">
        <v>0.01</v>
      </c>
      <c r="AD1099" s="74">
        <v>0.22</v>
      </c>
      <c r="AE1099" s="74">
        <v>0.1</v>
      </c>
      <c r="AF1099" s="74">
        <v>6</v>
      </c>
      <c r="AG1099" s="74">
        <v>4.9000000000000004</v>
      </c>
      <c r="AH1099" s="74">
        <v>0.04</v>
      </c>
      <c r="AI1099" s="74">
        <v>0.3</v>
      </c>
      <c r="AJ1099" s="74">
        <v>0</v>
      </c>
      <c r="AK1099" s="74">
        <v>11</v>
      </c>
      <c r="AL1099" s="74">
        <v>0.5</v>
      </c>
      <c r="AM1099" s="74">
        <v>86</v>
      </c>
      <c r="AN1099" s="74">
        <v>53</v>
      </c>
      <c r="AO1099" s="74">
        <v>68</v>
      </c>
      <c r="AP1099" s="74">
        <v>97</v>
      </c>
      <c r="AQ1099" s="74">
        <v>10</v>
      </c>
      <c r="AR1099" s="74">
        <v>0.2</v>
      </c>
      <c r="AS1099" s="74">
        <v>0.4</v>
      </c>
      <c r="AT1099" s="72"/>
      <c r="AU1099" s="72"/>
      <c r="AV1099" s="72"/>
    </row>
    <row r="1100" spans="1:48" ht="15.6">
      <c r="A1100" s="71">
        <v>220010</v>
      </c>
      <c r="B1100" s="72" t="s">
        <v>1554</v>
      </c>
      <c r="C1100" s="72" t="s">
        <v>355</v>
      </c>
      <c r="D1100" s="72" t="s">
        <v>114</v>
      </c>
      <c r="E1100" s="72" t="s">
        <v>1519</v>
      </c>
      <c r="F1100" s="74">
        <v>407</v>
      </c>
      <c r="G1100" s="74">
        <v>1690</v>
      </c>
      <c r="H1100" s="74">
        <v>33</v>
      </c>
      <c r="I1100" s="74">
        <v>22</v>
      </c>
      <c r="J1100" s="74">
        <v>8</v>
      </c>
      <c r="K1100" s="74">
        <v>1.2</v>
      </c>
      <c r="L1100" s="74">
        <v>1</v>
      </c>
      <c r="M1100" s="74">
        <v>1.4</v>
      </c>
      <c r="N1100" s="74">
        <v>1.8</v>
      </c>
      <c r="O1100" s="74">
        <v>1.8</v>
      </c>
      <c r="P1100" s="74">
        <v>0</v>
      </c>
      <c r="Q1100" s="74">
        <v>0</v>
      </c>
      <c r="R1100" s="74">
        <v>0</v>
      </c>
      <c r="S1100" s="74">
        <v>24.5</v>
      </c>
      <c r="T1100" s="74">
        <v>2.1</v>
      </c>
      <c r="U1100" s="74">
        <v>0</v>
      </c>
      <c r="V1100" s="74">
        <v>27</v>
      </c>
      <c r="W1100" s="74">
        <v>1.7</v>
      </c>
      <c r="X1100" s="74">
        <v>55</v>
      </c>
      <c r="Y1100" s="74">
        <v>180</v>
      </c>
      <c r="Z1100" s="74">
        <v>6</v>
      </c>
      <c r="AA1100" s="74">
        <v>0.4</v>
      </c>
      <c r="AB1100" s="74">
        <v>0.6</v>
      </c>
      <c r="AC1100" s="74">
        <v>0.06</v>
      </c>
      <c r="AD1100" s="74">
        <v>0.57999999999999996</v>
      </c>
      <c r="AE1100" s="74">
        <v>0.5</v>
      </c>
      <c r="AF1100" s="74">
        <v>6.7</v>
      </c>
      <c r="AG1100" s="74">
        <v>6.2</v>
      </c>
      <c r="AH1100" s="74">
        <v>0.12</v>
      </c>
      <c r="AI1100" s="74">
        <v>0.51</v>
      </c>
      <c r="AJ1100" s="74">
        <v>0</v>
      </c>
      <c r="AK1100" s="74">
        <v>39</v>
      </c>
      <c r="AL1100" s="74">
        <v>11.2</v>
      </c>
      <c r="AM1100" s="74">
        <v>850</v>
      </c>
      <c r="AN1100" s="74">
        <v>110</v>
      </c>
      <c r="AO1100" s="74">
        <v>750</v>
      </c>
      <c r="AP1100" s="74">
        <v>450</v>
      </c>
      <c r="AQ1100" s="74">
        <v>70</v>
      </c>
      <c r="AR1100" s="74">
        <v>0.7</v>
      </c>
      <c r="AS1100" s="74">
        <v>3.7</v>
      </c>
      <c r="AT1100" s="72"/>
      <c r="AU1100" s="72"/>
      <c r="AV1100" s="72"/>
    </row>
    <row r="1101" spans="1:48" ht="15.6">
      <c r="A1101" s="71">
        <v>1224</v>
      </c>
      <c r="B1101" s="72" t="s">
        <v>1555</v>
      </c>
      <c r="C1101" s="72" t="s">
        <v>355</v>
      </c>
      <c r="D1101" s="72" t="s">
        <v>114</v>
      </c>
      <c r="E1101" s="72" t="s">
        <v>1530</v>
      </c>
      <c r="F1101" s="74">
        <v>256</v>
      </c>
      <c r="G1101" s="74">
        <v>1060</v>
      </c>
      <c r="H1101" s="74">
        <v>19.5</v>
      </c>
      <c r="I1101" s="74">
        <v>11.4</v>
      </c>
      <c r="J1101" s="74">
        <v>6</v>
      </c>
      <c r="K1101" s="74">
        <v>0.7</v>
      </c>
      <c r="L1101" s="74">
        <v>0.55000000000000004</v>
      </c>
      <c r="M1101" s="74">
        <v>0.8</v>
      </c>
      <c r="N1101" s="74">
        <v>1.3</v>
      </c>
      <c r="O1101" s="74">
        <v>0.7</v>
      </c>
      <c r="P1101" s="74">
        <v>0</v>
      </c>
      <c r="Q1101" s="74">
        <v>0</v>
      </c>
      <c r="R1101" s="74">
        <v>0</v>
      </c>
      <c r="S1101" s="74">
        <v>18.7</v>
      </c>
      <c r="T1101" s="74">
        <v>0.4</v>
      </c>
      <c r="U1101" s="74">
        <v>0</v>
      </c>
      <c r="V1101" s="74">
        <v>58.8</v>
      </c>
      <c r="W1101" s="74">
        <v>0</v>
      </c>
      <c r="X1101" s="74">
        <v>46</v>
      </c>
      <c r="Y1101" s="74">
        <v>323</v>
      </c>
      <c r="Z1101" s="74">
        <v>531</v>
      </c>
      <c r="AA1101" s="74">
        <v>0.1</v>
      </c>
      <c r="AB1101" s="74">
        <v>0.39</v>
      </c>
      <c r="AC1101" s="74">
        <v>0.03</v>
      </c>
      <c r="AD1101" s="74">
        <v>0.27</v>
      </c>
      <c r="AE1101" s="74">
        <v>0.4</v>
      </c>
      <c r="AF1101" s="74">
        <v>5.6</v>
      </c>
      <c r="AG1101" s="74">
        <v>5.5</v>
      </c>
      <c r="AH1101" s="74">
        <v>7.0000000000000007E-2</v>
      </c>
      <c r="AI1101" s="74">
        <v>1.7</v>
      </c>
      <c r="AJ1101" s="74">
        <v>0</v>
      </c>
      <c r="AK1101" s="74">
        <v>16</v>
      </c>
      <c r="AL1101" s="74">
        <v>2</v>
      </c>
      <c r="AM1101" s="74">
        <v>140</v>
      </c>
      <c r="AN1101" s="74">
        <v>8</v>
      </c>
      <c r="AO1101" s="74">
        <v>340</v>
      </c>
      <c r="AP1101" s="74">
        <v>350</v>
      </c>
      <c r="AQ1101" s="74">
        <v>10</v>
      </c>
      <c r="AR1101" s="74">
        <v>0.1</v>
      </c>
      <c r="AS1101" s="74">
        <v>2.6</v>
      </c>
      <c r="AT1101" s="72"/>
      <c r="AU1101" s="72"/>
      <c r="AV1101" s="72"/>
    </row>
    <row r="1102" spans="1:48" ht="15.6">
      <c r="A1102" s="71">
        <v>51</v>
      </c>
      <c r="B1102" s="72" t="s">
        <v>1556</v>
      </c>
      <c r="C1102" s="72" t="s">
        <v>355</v>
      </c>
      <c r="D1102" s="72" t="s">
        <v>114</v>
      </c>
      <c r="E1102" s="72" t="s">
        <v>1519</v>
      </c>
      <c r="F1102" s="74">
        <v>406</v>
      </c>
      <c r="G1102" s="74">
        <v>1690</v>
      </c>
      <c r="H1102" s="74">
        <v>27.8</v>
      </c>
      <c r="I1102" s="74">
        <v>14.7</v>
      </c>
      <c r="J1102" s="74">
        <v>7.2</v>
      </c>
      <c r="K1102" s="74">
        <v>1.1000000000000001</v>
      </c>
      <c r="L1102" s="74">
        <v>0.8</v>
      </c>
      <c r="M1102" s="74">
        <v>1.7</v>
      </c>
      <c r="N1102" s="74">
        <v>0.1</v>
      </c>
      <c r="O1102" s="74">
        <v>0.1</v>
      </c>
      <c r="P1102" s="74">
        <v>0</v>
      </c>
      <c r="Q1102" s="74">
        <v>0</v>
      </c>
      <c r="R1102" s="74">
        <v>0</v>
      </c>
      <c r="S1102" s="74">
        <v>37.700000000000003</v>
      </c>
      <c r="T1102" s="74">
        <v>1.9</v>
      </c>
      <c r="U1102" s="74">
        <v>0</v>
      </c>
      <c r="V1102" s="74">
        <v>28.2</v>
      </c>
      <c r="W1102" s="74">
        <v>1.5</v>
      </c>
      <c r="X1102" s="74">
        <v>90</v>
      </c>
      <c r="Y1102" s="74">
        <v>248</v>
      </c>
      <c r="Z1102" s="74">
        <v>135</v>
      </c>
      <c r="AA1102" s="74">
        <v>0.3</v>
      </c>
      <c r="AB1102" s="74">
        <v>0.6</v>
      </c>
      <c r="AC1102" s="74">
        <v>0.02</v>
      </c>
      <c r="AD1102" s="74">
        <v>0.4</v>
      </c>
      <c r="AE1102" s="74">
        <v>0.4</v>
      </c>
      <c r="AF1102" s="74">
        <v>9.4</v>
      </c>
      <c r="AG1102" s="74">
        <v>9</v>
      </c>
      <c r="AH1102" s="74">
        <v>0.1</v>
      </c>
      <c r="AI1102" s="74">
        <v>1.5</v>
      </c>
      <c r="AJ1102" s="74">
        <v>0</v>
      </c>
      <c r="AK1102" s="74">
        <v>20</v>
      </c>
      <c r="AL1102" s="74">
        <v>4.7</v>
      </c>
      <c r="AM1102" s="74">
        <v>770</v>
      </c>
      <c r="AN1102" s="74">
        <v>150</v>
      </c>
      <c r="AO1102" s="74">
        <v>1300</v>
      </c>
      <c r="AP1102" s="74">
        <v>900</v>
      </c>
      <c r="AQ1102" s="74">
        <v>51</v>
      </c>
      <c r="AR1102" s="74">
        <v>1.1000000000000001</v>
      </c>
      <c r="AS1102" s="74">
        <v>4</v>
      </c>
      <c r="AT1102" s="72"/>
      <c r="AU1102" s="72"/>
      <c r="AV1102" s="72"/>
    </row>
    <row r="1103" spans="1:48" ht="15.6">
      <c r="A1103" s="71">
        <v>61</v>
      </c>
      <c r="B1103" s="72" t="s">
        <v>1557</v>
      </c>
      <c r="C1103" s="72" t="s">
        <v>355</v>
      </c>
      <c r="D1103" s="72" t="s">
        <v>114</v>
      </c>
      <c r="E1103" s="72" t="s">
        <v>1530</v>
      </c>
      <c r="F1103" s="74">
        <v>78</v>
      </c>
      <c r="G1103" s="74">
        <v>330</v>
      </c>
      <c r="H1103" s="74">
        <v>0.1</v>
      </c>
      <c r="I1103" s="74">
        <v>0.1</v>
      </c>
      <c r="J1103" s="74">
        <v>0</v>
      </c>
      <c r="K1103" s="74">
        <v>0</v>
      </c>
      <c r="L1103" s="74">
        <v>0</v>
      </c>
      <c r="M1103" s="74">
        <v>0</v>
      </c>
      <c r="N1103" s="74">
        <v>10.8</v>
      </c>
      <c r="O1103" s="74">
        <v>10.8</v>
      </c>
      <c r="P1103" s="74">
        <v>0</v>
      </c>
      <c r="Q1103" s="74">
        <v>0</v>
      </c>
      <c r="R1103" s="74">
        <v>0</v>
      </c>
      <c r="S1103" s="74">
        <v>8.4</v>
      </c>
      <c r="T1103" s="74">
        <v>0.1</v>
      </c>
      <c r="U1103" s="74">
        <v>0</v>
      </c>
      <c r="V1103" s="74">
        <v>79.900000000000006</v>
      </c>
      <c r="W1103" s="74">
        <v>0</v>
      </c>
      <c r="X1103" s="74">
        <v>8</v>
      </c>
      <c r="Y1103" s="74">
        <v>0</v>
      </c>
      <c r="Z1103" s="74">
        <v>0</v>
      </c>
      <c r="AA1103" s="74">
        <v>0</v>
      </c>
      <c r="AB1103" s="74">
        <v>0</v>
      </c>
      <c r="AC1103" s="74">
        <v>0.02</v>
      </c>
      <c r="AD1103" s="74">
        <v>0.19</v>
      </c>
      <c r="AE1103" s="74">
        <v>1</v>
      </c>
      <c r="AF1103" s="74">
        <v>3</v>
      </c>
      <c r="AG1103" s="74">
        <v>2</v>
      </c>
      <c r="AH1103" s="74">
        <v>0.09</v>
      </c>
      <c r="AI1103" s="74">
        <v>1.7</v>
      </c>
      <c r="AJ1103" s="74">
        <v>0</v>
      </c>
      <c r="AK1103" s="74">
        <v>19</v>
      </c>
      <c r="AL1103" s="74">
        <v>0.8</v>
      </c>
      <c r="AM1103" s="74">
        <v>42</v>
      </c>
      <c r="AN1103" s="74">
        <v>150</v>
      </c>
      <c r="AO1103" s="74">
        <v>110</v>
      </c>
      <c r="AP1103" s="74">
        <v>130</v>
      </c>
      <c r="AQ1103" s="74">
        <v>10</v>
      </c>
      <c r="AR1103" s="74">
        <v>0.2</v>
      </c>
      <c r="AS1103" s="74">
        <v>0.6</v>
      </c>
      <c r="AT1103" s="72"/>
      <c r="AU1103" s="72"/>
      <c r="AV1103" s="72"/>
    </row>
    <row r="1104" spans="1:48" ht="15.6">
      <c r="A1104" s="71">
        <v>60</v>
      </c>
      <c r="B1104" s="72" t="s">
        <v>1558</v>
      </c>
      <c r="C1104" s="72" t="s">
        <v>355</v>
      </c>
      <c r="D1104" s="72" t="s">
        <v>114</v>
      </c>
      <c r="E1104" s="72" t="s">
        <v>1530</v>
      </c>
      <c r="F1104" s="74">
        <v>60</v>
      </c>
      <c r="G1104" s="74">
        <v>254</v>
      </c>
      <c r="H1104" s="74">
        <v>0.3</v>
      </c>
      <c r="I1104" s="74">
        <v>0.2</v>
      </c>
      <c r="J1104" s="74">
        <v>0.1</v>
      </c>
      <c r="K1104" s="74">
        <v>0</v>
      </c>
      <c r="L1104" s="74">
        <v>0</v>
      </c>
      <c r="M1104" s="74">
        <v>0</v>
      </c>
      <c r="N1104" s="74">
        <v>4</v>
      </c>
      <c r="O1104" s="74">
        <v>4</v>
      </c>
      <c r="P1104" s="74">
        <v>0</v>
      </c>
      <c r="Q1104" s="74">
        <v>0</v>
      </c>
      <c r="R1104" s="74">
        <v>0</v>
      </c>
      <c r="S1104" s="74">
        <v>10.3</v>
      </c>
      <c r="T1104" s="74">
        <v>0.1</v>
      </c>
      <c r="U1104" s="74">
        <v>0</v>
      </c>
      <c r="V1104" s="74">
        <v>84.6</v>
      </c>
      <c r="W1104" s="74">
        <v>0</v>
      </c>
      <c r="X1104" s="74">
        <v>7</v>
      </c>
      <c r="Y1104" s="74">
        <v>0</v>
      </c>
      <c r="Z1104" s="74">
        <v>0</v>
      </c>
      <c r="AA1104" s="74">
        <v>0</v>
      </c>
      <c r="AB1104" s="74">
        <v>0</v>
      </c>
      <c r="AC1104" s="74">
        <v>0.03</v>
      </c>
      <c r="AD1104" s="74">
        <v>0.28000000000000003</v>
      </c>
      <c r="AE1104" s="74">
        <v>1.1000000000000001</v>
      </c>
      <c r="AF1104" s="74">
        <v>3.5</v>
      </c>
      <c r="AG1104" s="74">
        <v>2.4</v>
      </c>
      <c r="AH1104" s="74">
        <v>7.0000000000000007E-2</v>
      </c>
      <c r="AI1104" s="74">
        <v>1.3</v>
      </c>
      <c r="AJ1104" s="74">
        <v>0</v>
      </c>
      <c r="AK1104" s="74">
        <v>14</v>
      </c>
      <c r="AL1104" s="74">
        <v>0.8</v>
      </c>
      <c r="AM1104" s="74">
        <v>41</v>
      </c>
      <c r="AN1104" s="74">
        <v>150</v>
      </c>
      <c r="AO1104" s="74">
        <v>120</v>
      </c>
      <c r="AP1104" s="74">
        <v>150</v>
      </c>
      <c r="AQ1104" s="74">
        <v>11</v>
      </c>
      <c r="AR1104" s="74">
        <v>0.2</v>
      </c>
      <c r="AS1104" s="74">
        <v>0.7</v>
      </c>
      <c r="AT1104" s="72"/>
      <c r="AU1104" s="72"/>
      <c r="AV1104" s="72"/>
    </row>
    <row r="1105" spans="1:48" ht="15.6">
      <c r="A1105" s="71">
        <v>59</v>
      </c>
      <c r="B1105" s="72" t="s">
        <v>1559</v>
      </c>
      <c r="C1105" s="72" t="s">
        <v>355</v>
      </c>
      <c r="D1105" s="72" t="s">
        <v>114</v>
      </c>
      <c r="E1105" s="72" t="s">
        <v>1530</v>
      </c>
      <c r="F1105" s="74">
        <v>125</v>
      </c>
      <c r="G1105" s="74">
        <v>519</v>
      </c>
      <c r="H1105" s="74">
        <v>8.5</v>
      </c>
      <c r="I1105" s="74">
        <v>4.5999999999999996</v>
      </c>
      <c r="J1105" s="74">
        <v>2.2000000000000002</v>
      </c>
      <c r="K1105" s="74">
        <v>0.3</v>
      </c>
      <c r="L1105" s="74">
        <v>0.2</v>
      </c>
      <c r="M1105" s="74">
        <v>0.4</v>
      </c>
      <c r="N1105" s="74">
        <v>3.9</v>
      </c>
      <c r="O1105" s="74">
        <v>3.9</v>
      </c>
      <c r="P1105" s="74">
        <v>0</v>
      </c>
      <c r="Q1105" s="74">
        <v>0</v>
      </c>
      <c r="R1105" s="74">
        <v>0</v>
      </c>
      <c r="S1105" s="74">
        <v>8.1</v>
      </c>
      <c r="T1105" s="74">
        <v>0.1</v>
      </c>
      <c r="U1105" s="74">
        <v>0</v>
      </c>
      <c r="V1105" s="74">
        <v>78.8</v>
      </c>
      <c r="W1105" s="74">
        <v>0</v>
      </c>
      <c r="X1105" s="74">
        <v>29</v>
      </c>
      <c r="Y1105" s="74">
        <v>90</v>
      </c>
      <c r="Z1105" s="74">
        <v>0</v>
      </c>
      <c r="AA1105" s="74">
        <v>0.1</v>
      </c>
      <c r="AB1105" s="74">
        <v>0.2</v>
      </c>
      <c r="AC1105" s="74">
        <v>0.02</v>
      </c>
      <c r="AD1105" s="74">
        <v>0.24</v>
      </c>
      <c r="AE1105" s="74">
        <v>1.1000000000000001</v>
      </c>
      <c r="AF1105" s="74">
        <v>3</v>
      </c>
      <c r="AG1105" s="74">
        <v>1.9</v>
      </c>
      <c r="AH1105" s="74">
        <v>0.1</v>
      </c>
      <c r="AI1105" s="74">
        <v>1.3</v>
      </c>
      <c r="AJ1105" s="74">
        <v>0</v>
      </c>
      <c r="AK1105" s="74">
        <v>14</v>
      </c>
      <c r="AL1105" s="74">
        <v>0.7</v>
      </c>
      <c r="AM1105" s="74">
        <v>37</v>
      </c>
      <c r="AN1105" s="74">
        <v>150</v>
      </c>
      <c r="AO1105" s="74">
        <v>110</v>
      </c>
      <c r="AP1105" s="74">
        <v>120</v>
      </c>
      <c r="AQ1105" s="74">
        <v>10</v>
      </c>
      <c r="AR1105" s="74">
        <v>0.2</v>
      </c>
      <c r="AS1105" s="74">
        <v>0.4</v>
      </c>
      <c r="AT1105" s="72"/>
      <c r="AU1105" s="72"/>
      <c r="AV1105" s="72"/>
    </row>
    <row r="1106" spans="1:48" ht="15.6">
      <c r="A1106" s="71">
        <v>1900000088</v>
      </c>
      <c r="B1106" s="72" t="s">
        <v>1560</v>
      </c>
      <c r="C1106" s="72" t="s">
        <v>355</v>
      </c>
      <c r="D1106" s="72" t="s">
        <v>114</v>
      </c>
      <c r="E1106" s="72" t="s">
        <v>1519</v>
      </c>
      <c r="F1106" s="74">
        <v>354</v>
      </c>
      <c r="G1106" s="74">
        <v>1470</v>
      </c>
      <c r="H1106" s="74">
        <v>27.8</v>
      </c>
      <c r="I1106" s="74">
        <v>18</v>
      </c>
      <c r="J1106" s="74">
        <v>6.3</v>
      </c>
      <c r="K1106" s="74">
        <v>1.1000000000000001</v>
      </c>
      <c r="L1106" s="74">
        <v>0.17</v>
      </c>
      <c r="M1106" s="74">
        <v>1.7</v>
      </c>
      <c r="N1106" s="74">
        <v>0.4</v>
      </c>
      <c r="O1106" s="74">
        <v>0</v>
      </c>
      <c r="P1106" s="74">
        <v>0</v>
      </c>
      <c r="Q1106" s="74">
        <v>0</v>
      </c>
      <c r="R1106" s="74">
        <v>0</v>
      </c>
      <c r="S1106" s="74">
        <v>25.5</v>
      </c>
      <c r="T1106" s="74">
        <v>1.7</v>
      </c>
      <c r="U1106" s="74">
        <v>0</v>
      </c>
      <c r="V1106" s="74">
        <v>42.7</v>
      </c>
      <c r="W1106" s="74">
        <v>0.1</v>
      </c>
      <c r="X1106" s="74">
        <v>92</v>
      </c>
      <c r="Y1106" s="74">
        <v>248</v>
      </c>
      <c r="Z1106" s="74">
        <v>135</v>
      </c>
      <c r="AA1106" s="74">
        <v>0.2</v>
      </c>
      <c r="AB1106" s="74">
        <v>0.6</v>
      </c>
      <c r="AC1106" s="74">
        <v>0.01</v>
      </c>
      <c r="AD1106" s="74">
        <v>0.22</v>
      </c>
      <c r="AE1106" s="74">
        <v>0.2</v>
      </c>
      <c r="AF1106" s="74">
        <v>9.1999999999999993</v>
      </c>
      <c r="AG1106" s="74">
        <v>9</v>
      </c>
      <c r="AH1106" s="74">
        <v>0.06</v>
      </c>
      <c r="AI1106" s="74">
        <v>1.4</v>
      </c>
      <c r="AJ1106" s="74">
        <v>0</v>
      </c>
      <c r="AK1106" s="74">
        <v>50</v>
      </c>
      <c r="AL1106" s="74">
        <v>3.37</v>
      </c>
      <c r="AM1106" s="74">
        <v>680</v>
      </c>
      <c r="AN1106" s="74">
        <v>73</v>
      </c>
      <c r="AO1106" s="74">
        <v>650</v>
      </c>
      <c r="AP1106" s="74">
        <v>480</v>
      </c>
      <c r="AQ1106" s="74">
        <v>26</v>
      </c>
      <c r="AR1106" s="74">
        <v>0.1</v>
      </c>
      <c r="AS1106" s="74">
        <v>3.4</v>
      </c>
      <c r="AT1106" s="72">
        <v>8</v>
      </c>
      <c r="AU1106" s="72">
        <v>25</v>
      </c>
      <c r="AV1106" s="72"/>
    </row>
    <row r="1107" spans="1:48" ht="15.6">
      <c r="A1107" s="256" t="s">
        <v>1561</v>
      </c>
      <c r="B1107" s="251" t="s">
        <v>1562</v>
      </c>
      <c r="C1107" s="251" t="s">
        <v>355</v>
      </c>
      <c r="D1107" s="251" t="s">
        <v>114</v>
      </c>
      <c r="E1107" s="251" t="s">
        <v>1519</v>
      </c>
      <c r="F1107" s="252">
        <v>285</v>
      </c>
      <c r="G1107" s="252">
        <v>1182</v>
      </c>
      <c r="H1107" s="252">
        <v>24</v>
      </c>
      <c r="I1107" s="252">
        <v>17.2</v>
      </c>
      <c r="J1107" s="252"/>
      <c r="K1107" s="252"/>
      <c r="L1107" s="252"/>
      <c r="M1107" s="252"/>
      <c r="N1107" s="252">
        <v>0.5</v>
      </c>
      <c r="O1107" s="252">
        <v>0.5</v>
      </c>
      <c r="P1107" s="252"/>
      <c r="Q1107" s="252"/>
      <c r="R1107" s="252"/>
      <c r="S1107" s="252">
        <v>17</v>
      </c>
      <c r="T1107" s="252">
        <v>2.1</v>
      </c>
      <c r="U1107" s="252"/>
      <c r="V1107" s="252"/>
      <c r="W1107" s="252"/>
      <c r="X1107" s="252"/>
      <c r="Y1107" s="252"/>
      <c r="Z1107" s="252"/>
      <c r="AA1107" s="252"/>
      <c r="AB1107" s="252"/>
      <c r="AC1107" s="252"/>
      <c r="AD1107" s="252"/>
      <c r="AE1107" s="252"/>
      <c r="AF1107" s="252"/>
      <c r="AG1107" s="252"/>
      <c r="AH1107" s="252"/>
      <c r="AI1107" s="252"/>
      <c r="AJ1107" s="252"/>
      <c r="AK1107" s="252"/>
      <c r="AL1107" s="252"/>
      <c r="AM1107" s="252"/>
      <c r="AN1107" s="252"/>
      <c r="AO1107" s="252"/>
      <c r="AP1107" s="252"/>
      <c r="AQ1107" s="252"/>
      <c r="AR1107" s="252"/>
      <c r="AS1107" s="252"/>
      <c r="AT1107" s="251"/>
      <c r="AU1107" s="251"/>
      <c r="AV1107" s="251"/>
    </row>
    <row r="1108" spans="1:48" ht="15.6">
      <c r="A1108" s="71">
        <v>52</v>
      </c>
      <c r="B1108" s="72" t="s">
        <v>1563</v>
      </c>
      <c r="C1108" s="72" t="s">
        <v>355</v>
      </c>
      <c r="D1108" s="72" t="s">
        <v>114</v>
      </c>
      <c r="E1108" s="72" t="s">
        <v>1519</v>
      </c>
      <c r="F1108" s="74">
        <v>372</v>
      </c>
      <c r="G1108" s="74">
        <v>1540</v>
      </c>
      <c r="H1108" s="74">
        <v>31.5</v>
      </c>
      <c r="I1108" s="74">
        <v>16.600000000000001</v>
      </c>
      <c r="J1108" s="74">
        <v>7.6</v>
      </c>
      <c r="K1108" s="74">
        <v>1.1000000000000001</v>
      </c>
      <c r="L1108" s="74">
        <v>1</v>
      </c>
      <c r="M1108" s="74">
        <v>1.3</v>
      </c>
      <c r="N1108" s="74">
        <v>0.2</v>
      </c>
      <c r="O1108" s="74">
        <v>0.2</v>
      </c>
      <c r="P1108" s="74">
        <v>0</v>
      </c>
      <c r="Q1108" s="74">
        <v>0</v>
      </c>
      <c r="R1108" s="74">
        <v>0</v>
      </c>
      <c r="S1108" s="74">
        <v>22</v>
      </c>
      <c r="T1108" s="74">
        <v>3.9</v>
      </c>
      <c r="U1108" s="74">
        <v>0</v>
      </c>
      <c r="V1108" s="74">
        <v>41.4</v>
      </c>
      <c r="W1108" s="74">
        <v>0</v>
      </c>
      <c r="X1108" s="74">
        <v>75</v>
      </c>
      <c r="Y1108" s="74">
        <v>210</v>
      </c>
      <c r="Z1108" s="74">
        <v>120</v>
      </c>
      <c r="AA1108" s="74">
        <v>0.3</v>
      </c>
      <c r="AB1108" s="74">
        <v>0.53</v>
      </c>
      <c r="AC1108" s="74">
        <v>0.05</v>
      </c>
      <c r="AD1108" s="74">
        <v>0.5</v>
      </c>
      <c r="AE1108" s="74">
        <v>0.8</v>
      </c>
      <c r="AF1108" s="74">
        <v>6</v>
      </c>
      <c r="AG1108" s="74">
        <v>5.2</v>
      </c>
      <c r="AH1108" s="74">
        <v>0.24</v>
      </c>
      <c r="AI1108" s="74">
        <v>1.3</v>
      </c>
      <c r="AJ1108" s="74">
        <v>0</v>
      </c>
      <c r="AK1108" s="74">
        <v>38</v>
      </c>
      <c r="AL1108" s="74">
        <v>5</v>
      </c>
      <c r="AM1108" s="74">
        <v>1560</v>
      </c>
      <c r="AN1108" s="74">
        <v>270</v>
      </c>
      <c r="AO1108" s="74">
        <v>770</v>
      </c>
      <c r="AP1108" s="74">
        <v>450</v>
      </c>
      <c r="AQ1108" s="74">
        <v>24</v>
      </c>
      <c r="AR1108" s="74">
        <v>1.1000000000000001</v>
      </c>
      <c r="AS1108" s="74">
        <v>2.8</v>
      </c>
      <c r="AT1108" s="72"/>
      <c r="AU1108" s="72"/>
      <c r="AV1108" s="72"/>
    </row>
    <row r="1109" spans="1:48" ht="15.6">
      <c r="A1109" s="71">
        <v>40</v>
      </c>
      <c r="B1109" s="72" t="s">
        <v>1564</v>
      </c>
      <c r="C1109" s="72" t="s">
        <v>355</v>
      </c>
      <c r="D1109" s="72" t="s">
        <v>114</v>
      </c>
      <c r="E1109" s="72" t="s">
        <v>1519</v>
      </c>
      <c r="F1109" s="74">
        <v>409</v>
      </c>
      <c r="G1109" s="74">
        <v>1700</v>
      </c>
      <c r="H1109" s="74">
        <v>32.5</v>
      </c>
      <c r="I1109" s="74">
        <v>21.4</v>
      </c>
      <c r="J1109" s="74">
        <v>8.3000000000000007</v>
      </c>
      <c r="K1109" s="74">
        <v>1.3</v>
      </c>
      <c r="L1109" s="74">
        <v>1</v>
      </c>
      <c r="M1109" s="74">
        <v>1.5</v>
      </c>
      <c r="N1109" s="74">
        <v>2.5</v>
      </c>
      <c r="O1109" s="74">
        <v>2.5</v>
      </c>
      <c r="P1109" s="74">
        <v>0</v>
      </c>
      <c r="Q1109" s="74">
        <v>0</v>
      </c>
      <c r="R1109" s="74">
        <v>0</v>
      </c>
      <c r="S1109" s="74">
        <v>26.6</v>
      </c>
      <c r="T1109" s="74">
        <v>1.8</v>
      </c>
      <c r="U1109" s="74">
        <v>0</v>
      </c>
      <c r="V1109" s="74">
        <v>37</v>
      </c>
      <c r="W1109" s="74">
        <v>0</v>
      </c>
      <c r="X1109" s="74">
        <v>69</v>
      </c>
      <c r="Y1109" s="74">
        <v>243</v>
      </c>
      <c r="Z1109" s="74">
        <v>182</v>
      </c>
      <c r="AA1109" s="74">
        <v>0.2</v>
      </c>
      <c r="AB1109" s="74">
        <v>0.49</v>
      </c>
      <c r="AC1109" s="74">
        <v>0.32</v>
      </c>
      <c r="AD1109" s="74">
        <v>0.55000000000000004</v>
      </c>
      <c r="AE1109" s="74">
        <v>0.6</v>
      </c>
      <c r="AF1109" s="74">
        <v>8</v>
      </c>
      <c r="AG1109" s="74">
        <v>7.4</v>
      </c>
      <c r="AH1109" s="74">
        <v>0.1</v>
      </c>
      <c r="AI1109" s="74">
        <v>2.4</v>
      </c>
      <c r="AJ1109" s="74">
        <v>0</v>
      </c>
      <c r="AK1109" s="74">
        <v>45</v>
      </c>
      <c r="AL1109" s="74">
        <v>5.5</v>
      </c>
      <c r="AM1109" s="74">
        <v>700</v>
      </c>
      <c r="AN1109" s="74">
        <v>110</v>
      </c>
      <c r="AO1109" s="74">
        <v>870</v>
      </c>
      <c r="AP1109" s="74">
        <v>530</v>
      </c>
      <c r="AQ1109" s="74">
        <v>44</v>
      </c>
      <c r="AR1109" s="74">
        <v>0.9</v>
      </c>
      <c r="AS1109" s="74">
        <v>2.5</v>
      </c>
      <c r="AT1109" s="72"/>
      <c r="AU1109" s="72"/>
      <c r="AV1109" s="72"/>
    </row>
    <row r="1110" spans="1:48" ht="15.6">
      <c r="A1110" s="71">
        <v>55</v>
      </c>
      <c r="B1110" s="72" t="s">
        <v>1565</v>
      </c>
      <c r="C1110" s="72" t="s">
        <v>355</v>
      </c>
      <c r="D1110" s="72" t="s">
        <v>114</v>
      </c>
      <c r="E1110" s="72" t="s">
        <v>1519</v>
      </c>
      <c r="F1110" s="74">
        <v>375</v>
      </c>
      <c r="G1110" s="74">
        <v>1560</v>
      </c>
      <c r="H1110" s="74">
        <v>30.5</v>
      </c>
      <c r="I1110" s="74">
        <v>20.5</v>
      </c>
      <c r="J1110" s="74">
        <v>7.4</v>
      </c>
      <c r="K1110" s="74">
        <v>1.1000000000000001</v>
      </c>
      <c r="L1110" s="74">
        <v>0.9</v>
      </c>
      <c r="M1110" s="74">
        <v>1.3</v>
      </c>
      <c r="N1110" s="74">
        <v>2.4</v>
      </c>
      <c r="O1110" s="74">
        <v>2.4</v>
      </c>
      <c r="P1110" s="74">
        <v>0</v>
      </c>
      <c r="Q1110" s="74">
        <v>0</v>
      </c>
      <c r="R1110" s="74">
        <v>0</v>
      </c>
      <c r="S1110" s="74">
        <v>22</v>
      </c>
      <c r="T1110" s="74">
        <v>2</v>
      </c>
      <c r="U1110" s="74">
        <v>0</v>
      </c>
      <c r="V1110" s="74">
        <v>43</v>
      </c>
      <c r="W1110" s="74">
        <v>1</v>
      </c>
      <c r="X1110" s="74">
        <v>88</v>
      </c>
      <c r="Y1110" s="74">
        <v>195</v>
      </c>
      <c r="Z1110" s="74">
        <v>6</v>
      </c>
      <c r="AA1110" s="74">
        <v>0.2</v>
      </c>
      <c r="AB1110" s="74">
        <v>0.43</v>
      </c>
      <c r="AC1110" s="74">
        <v>0.05</v>
      </c>
      <c r="AD1110" s="74">
        <v>0.7</v>
      </c>
      <c r="AE1110" s="74">
        <v>0.8</v>
      </c>
      <c r="AF1110" s="74">
        <v>4.7</v>
      </c>
      <c r="AG1110" s="74">
        <v>3.9</v>
      </c>
      <c r="AH1110" s="74">
        <v>0.09</v>
      </c>
      <c r="AI1110" s="74">
        <v>1.1000000000000001</v>
      </c>
      <c r="AJ1110" s="74">
        <v>0</v>
      </c>
      <c r="AK1110" s="74">
        <v>37</v>
      </c>
      <c r="AL1110" s="74">
        <v>5.2</v>
      </c>
      <c r="AM1110" s="74">
        <v>800</v>
      </c>
      <c r="AN1110" s="74">
        <v>85</v>
      </c>
      <c r="AO1110" s="74">
        <v>710</v>
      </c>
      <c r="AP1110" s="74">
        <v>600</v>
      </c>
      <c r="AQ1110" s="74">
        <v>56</v>
      </c>
      <c r="AR1110" s="74">
        <v>1.3</v>
      </c>
      <c r="AS1110" s="74">
        <v>3</v>
      </c>
      <c r="AT1110" s="72"/>
      <c r="AU1110" s="72"/>
      <c r="AV1110" s="72"/>
    </row>
    <row r="1111" spans="1:48" ht="15.6">
      <c r="A1111" s="71">
        <v>53</v>
      </c>
      <c r="B1111" s="72" t="s">
        <v>1566</v>
      </c>
      <c r="C1111" s="72" t="s">
        <v>355</v>
      </c>
      <c r="D1111" s="72" t="s">
        <v>114</v>
      </c>
      <c r="E1111" s="72" t="s">
        <v>1530</v>
      </c>
      <c r="F1111" s="74">
        <v>324</v>
      </c>
      <c r="G1111" s="74">
        <v>1350</v>
      </c>
      <c r="H1111" s="74">
        <v>24</v>
      </c>
      <c r="I1111" s="74">
        <v>15.8</v>
      </c>
      <c r="J1111" s="74">
        <v>5.8</v>
      </c>
      <c r="K1111" s="74">
        <v>0.8</v>
      </c>
      <c r="L1111" s="74">
        <v>0.7</v>
      </c>
      <c r="M1111" s="74">
        <v>1</v>
      </c>
      <c r="N1111" s="74">
        <v>2</v>
      </c>
      <c r="O1111" s="74">
        <v>2</v>
      </c>
      <c r="P1111" s="74">
        <v>0</v>
      </c>
      <c r="Q1111" s="74">
        <v>0</v>
      </c>
      <c r="R1111" s="74">
        <v>0</v>
      </c>
      <c r="S1111" s="74">
        <v>23.8</v>
      </c>
      <c r="T1111" s="74">
        <v>1.5</v>
      </c>
      <c r="U1111" s="74">
        <v>0</v>
      </c>
      <c r="V1111" s="74">
        <v>45.5</v>
      </c>
      <c r="W1111" s="74">
        <v>1.6</v>
      </c>
      <c r="X1111" s="74">
        <v>88</v>
      </c>
      <c r="Y1111" s="74">
        <v>240</v>
      </c>
      <c r="Z1111" s="74">
        <v>80</v>
      </c>
      <c r="AA1111" s="74">
        <v>0.2</v>
      </c>
      <c r="AB1111" s="74">
        <v>0.45</v>
      </c>
      <c r="AC1111" s="74">
        <v>0.05</v>
      </c>
      <c r="AD1111" s="74">
        <v>0.6</v>
      </c>
      <c r="AE1111" s="74">
        <v>0.7</v>
      </c>
      <c r="AF1111" s="74">
        <v>5.6</v>
      </c>
      <c r="AG1111" s="74">
        <v>4.9000000000000004</v>
      </c>
      <c r="AH1111" s="74">
        <v>0.09</v>
      </c>
      <c r="AI1111" s="74">
        <v>1.4</v>
      </c>
      <c r="AJ1111" s="74">
        <v>0</v>
      </c>
      <c r="AK1111" s="74">
        <v>31</v>
      </c>
      <c r="AL1111" s="74">
        <v>4.72</v>
      </c>
      <c r="AM1111" s="74">
        <v>600</v>
      </c>
      <c r="AN1111" s="74">
        <v>80</v>
      </c>
      <c r="AO1111" s="74">
        <v>700</v>
      </c>
      <c r="AP1111" s="74">
        <v>480</v>
      </c>
      <c r="AQ1111" s="74">
        <v>53</v>
      </c>
      <c r="AR1111" s="74">
        <v>0.7</v>
      </c>
      <c r="AS1111" s="74">
        <v>2.8</v>
      </c>
      <c r="AT1111" s="72"/>
      <c r="AU1111" s="72"/>
      <c r="AV1111" s="72"/>
    </row>
    <row r="1112" spans="1:48" ht="15.6">
      <c r="A1112" s="71">
        <v>54</v>
      </c>
      <c r="B1112" s="72" t="s">
        <v>1567</v>
      </c>
      <c r="C1112" s="72" t="s">
        <v>355</v>
      </c>
      <c r="D1112" s="72" t="s">
        <v>114</v>
      </c>
      <c r="E1112" s="72" t="s">
        <v>1519</v>
      </c>
      <c r="F1112" s="74">
        <v>389</v>
      </c>
      <c r="G1112" s="74">
        <v>1620</v>
      </c>
      <c r="H1112" s="74">
        <v>31.5</v>
      </c>
      <c r="I1112" s="74">
        <v>16.600000000000001</v>
      </c>
      <c r="J1112" s="74">
        <v>7.6</v>
      </c>
      <c r="K1112" s="74">
        <v>1.1000000000000001</v>
      </c>
      <c r="L1112" s="74">
        <v>1</v>
      </c>
      <c r="M1112" s="74">
        <v>1.3</v>
      </c>
      <c r="N1112" s="74">
        <v>0.2</v>
      </c>
      <c r="O1112" s="74">
        <v>0.2</v>
      </c>
      <c r="P1112" s="74">
        <v>0</v>
      </c>
      <c r="Q1112" s="74">
        <v>0</v>
      </c>
      <c r="R1112" s="74">
        <v>0</v>
      </c>
      <c r="S1112" s="74">
        <v>25.5</v>
      </c>
      <c r="T1112" s="74">
        <v>2</v>
      </c>
      <c r="U1112" s="74">
        <v>0</v>
      </c>
      <c r="V1112" s="74">
        <v>36.5</v>
      </c>
      <c r="W1112" s="74">
        <v>1</v>
      </c>
      <c r="X1112" s="74">
        <v>81</v>
      </c>
      <c r="Y1112" s="74">
        <v>285</v>
      </c>
      <c r="Z1112" s="74">
        <v>10</v>
      </c>
      <c r="AA1112" s="74">
        <v>0.2</v>
      </c>
      <c r="AB1112" s="74">
        <v>0.53</v>
      </c>
      <c r="AC1112" s="74">
        <v>0.05</v>
      </c>
      <c r="AD1112" s="74">
        <v>0.65</v>
      </c>
      <c r="AE1112" s="74">
        <v>0.8</v>
      </c>
      <c r="AF1112" s="74">
        <v>6.8</v>
      </c>
      <c r="AG1112" s="74">
        <v>6</v>
      </c>
      <c r="AH1112" s="74">
        <v>0.11</v>
      </c>
      <c r="AI1112" s="74">
        <v>1.4</v>
      </c>
      <c r="AJ1112" s="74">
        <v>0</v>
      </c>
      <c r="AK1112" s="74">
        <v>38</v>
      </c>
      <c r="AL1112" s="74">
        <v>5.3</v>
      </c>
      <c r="AM1112" s="74">
        <v>790</v>
      </c>
      <c r="AN1112" s="74">
        <v>90</v>
      </c>
      <c r="AO1112" s="74">
        <v>820</v>
      </c>
      <c r="AP1112" s="74">
        <v>590</v>
      </c>
      <c r="AQ1112" s="74">
        <v>59</v>
      </c>
      <c r="AR1112" s="74">
        <v>0.8</v>
      </c>
      <c r="AS1112" s="74">
        <v>3.1</v>
      </c>
      <c r="AT1112" s="72"/>
      <c r="AU1112" s="72"/>
      <c r="AV1112" s="72"/>
    </row>
    <row r="1113" spans="1:48" ht="15.6">
      <c r="A1113" s="71">
        <v>495</v>
      </c>
      <c r="B1113" s="72" t="s">
        <v>1568</v>
      </c>
      <c r="C1113" s="72" t="s">
        <v>325</v>
      </c>
      <c r="D1113" s="72" t="s">
        <v>462</v>
      </c>
      <c r="E1113" s="72" t="s">
        <v>484</v>
      </c>
      <c r="F1113" s="74">
        <v>408</v>
      </c>
      <c r="G1113" s="74">
        <v>1710</v>
      </c>
      <c r="H1113" s="74">
        <v>18.2</v>
      </c>
      <c r="I1113" s="74">
        <v>9.1999999999999993</v>
      </c>
      <c r="J1113" s="74">
        <v>4.5999999999999996</v>
      </c>
      <c r="K1113" s="74">
        <v>1.2</v>
      </c>
      <c r="L1113" s="74">
        <v>1.1000000000000001</v>
      </c>
      <c r="M1113" s="74">
        <v>0.6</v>
      </c>
      <c r="N1113" s="74">
        <v>53.8</v>
      </c>
      <c r="O1113" s="74">
        <v>27.4</v>
      </c>
      <c r="P1113" s="74">
        <v>0</v>
      </c>
      <c r="Q1113" s="74">
        <v>26.4</v>
      </c>
      <c r="R1113" s="74">
        <v>1</v>
      </c>
      <c r="S1113" s="74">
        <v>6.7</v>
      </c>
      <c r="T1113" s="74">
        <v>0.7</v>
      </c>
      <c r="U1113" s="74">
        <v>0</v>
      </c>
      <c r="V1113" s="74">
        <v>19.399999999999999</v>
      </c>
      <c r="W1113" s="74">
        <v>0</v>
      </c>
      <c r="X1113" s="74">
        <v>162</v>
      </c>
      <c r="Y1113" s="74">
        <v>170</v>
      </c>
      <c r="Z1113" s="74">
        <v>7</v>
      </c>
      <c r="AA1113" s="74">
        <v>0.5</v>
      </c>
      <c r="AB1113" s="74">
        <v>1.1000000000000001</v>
      </c>
      <c r="AC1113" s="74">
        <v>0.05</v>
      </c>
      <c r="AD1113" s="74">
        <v>0.14000000000000001</v>
      </c>
      <c r="AE1113" s="74">
        <v>0.4</v>
      </c>
      <c r="AF1113" s="74">
        <v>2.1</v>
      </c>
      <c r="AG1113" s="74">
        <v>1.7</v>
      </c>
      <c r="AH1113" s="74">
        <v>0.08</v>
      </c>
      <c r="AI1113" s="74">
        <v>0.7</v>
      </c>
      <c r="AJ1113" s="74">
        <v>0</v>
      </c>
      <c r="AK1113" s="74">
        <v>11</v>
      </c>
      <c r="AL1113" s="74">
        <v>0.9</v>
      </c>
      <c r="AM1113" s="74">
        <v>270</v>
      </c>
      <c r="AN1113" s="74">
        <v>89</v>
      </c>
      <c r="AO1113" s="74">
        <v>36</v>
      </c>
      <c r="AP1113" s="74">
        <v>180</v>
      </c>
      <c r="AQ1113" s="74">
        <v>17</v>
      </c>
      <c r="AR1113" s="74">
        <v>1.1000000000000001</v>
      </c>
      <c r="AS1113" s="74">
        <v>0.8</v>
      </c>
      <c r="AT1113" s="72"/>
      <c r="AU1113" s="72"/>
      <c r="AV1113" s="72"/>
    </row>
    <row r="1114" spans="1:48" ht="15.6">
      <c r="A1114" s="71">
        <v>1900000014</v>
      </c>
      <c r="B1114" s="72" t="s">
        <v>1569</v>
      </c>
      <c r="C1114" s="72" t="s">
        <v>211</v>
      </c>
      <c r="D1114" s="72" t="s">
        <v>215</v>
      </c>
      <c r="E1114" s="72" t="s">
        <v>392</v>
      </c>
      <c r="F1114" s="74">
        <v>37</v>
      </c>
      <c r="G1114" s="74">
        <v>153</v>
      </c>
      <c r="H1114" s="74">
        <v>1</v>
      </c>
      <c r="I1114" s="74">
        <v>0.3</v>
      </c>
      <c r="J1114" s="74">
        <v>0.1</v>
      </c>
      <c r="K1114" s="74">
        <v>0.3</v>
      </c>
      <c r="L1114" s="74">
        <v>0.3</v>
      </c>
      <c r="M1114" s="74">
        <v>0</v>
      </c>
      <c r="N1114" s="74">
        <v>3.1</v>
      </c>
      <c r="O1114" s="74">
        <v>2.5</v>
      </c>
      <c r="P1114" s="74">
        <v>0.1</v>
      </c>
      <c r="Q1114" s="74">
        <v>0.5</v>
      </c>
      <c r="R1114" s="74">
        <v>2</v>
      </c>
      <c r="S1114" s="74">
        <v>2.8</v>
      </c>
      <c r="T1114" s="74">
        <v>0</v>
      </c>
      <c r="U1114" s="74">
        <v>0</v>
      </c>
      <c r="V1114" s="74">
        <v>86.6</v>
      </c>
      <c r="W1114" s="74">
        <v>0</v>
      </c>
      <c r="X1114" s="74">
        <v>0</v>
      </c>
      <c r="Y1114" s="74">
        <v>85</v>
      </c>
      <c r="Z1114" s="74">
        <v>515</v>
      </c>
      <c r="AA1114" s="74">
        <v>0</v>
      </c>
      <c r="AB1114" s="74">
        <v>0.8</v>
      </c>
      <c r="AC1114" s="74">
        <v>0.2</v>
      </c>
      <c r="AD1114" s="74">
        <v>0.06</v>
      </c>
      <c r="AE1114" s="74">
        <v>1</v>
      </c>
      <c r="AF1114" s="74">
        <v>1.4</v>
      </c>
      <c r="AG1114" s="74">
        <v>0.4</v>
      </c>
      <c r="AH1114" s="74">
        <v>0.21</v>
      </c>
      <c r="AI1114" s="74">
        <v>0</v>
      </c>
      <c r="AJ1114" s="74">
        <v>21</v>
      </c>
      <c r="AK1114" s="74">
        <v>88</v>
      </c>
      <c r="AL1114" s="74">
        <v>0.7</v>
      </c>
      <c r="AM1114" s="74">
        <v>8</v>
      </c>
      <c r="AN1114" s="74">
        <v>330</v>
      </c>
      <c r="AO1114" s="74">
        <v>160</v>
      </c>
      <c r="AP1114" s="74">
        <v>59</v>
      </c>
      <c r="AQ1114" s="74">
        <v>71</v>
      </c>
      <c r="AR1114" s="74">
        <v>1.1000000000000001</v>
      </c>
      <c r="AS1114" s="74">
        <v>0.6</v>
      </c>
      <c r="AT1114" s="72">
        <v>1</v>
      </c>
      <c r="AU1114" s="72"/>
      <c r="AV1114" s="72"/>
    </row>
    <row r="1115" spans="1:48" ht="15.6">
      <c r="A1115" s="71">
        <v>1071</v>
      </c>
      <c r="B1115" s="72" t="s">
        <v>1570</v>
      </c>
      <c r="C1115" s="72" t="s">
        <v>232</v>
      </c>
      <c r="D1115" s="72" t="s">
        <v>233</v>
      </c>
      <c r="E1115" s="72" t="s">
        <v>619</v>
      </c>
      <c r="F1115" s="74">
        <v>275</v>
      </c>
      <c r="G1115" s="74">
        <v>1140</v>
      </c>
      <c r="H1115" s="74">
        <v>19.100000000000001</v>
      </c>
      <c r="I1115" s="74">
        <v>9.6</v>
      </c>
      <c r="J1115" s="74">
        <v>4.5999999999999996</v>
      </c>
      <c r="K1115" s="74">
        <v>2.1</v>
      </c>
      <c r="L1115" s="74">
        <v>1.64</v>
      </c>
      <c r="M1115" s="74">
        <v>0.5</v>
      </c>
      <c r="N1115" s="74">
        <v>12.4</v>
      </c>
      <c r="O1115" s="74">
        <v>1.2</v>
      </c>
      <c r="P1115" s="74">
        <v>0</v>
      </c>
      <c r="Q1115" s="74">
        <v>11.2</v>
      </c>
      <c r="R1115" s="74">
        <v>1.4</v>
      </c>
      <c r="S1115" s="74">
        <v>12.6</v>
      </c>
      <c r="T1115" s="74">
        <v>1.1000000000000001</v>
      </c>
      <c r="U1115" s="74">
        <v>0</v>
      </c>
      <c r="V1115" s="74">
        <v>52.2</v>
      </c>
      <c r="W1115" s="74">
        <v>0</v>
      </c>
      <c r="X1115" s="74">
        <v>124</v>
      </c>
      <c r="Y1115" s="74">
        <v>443</v>
      </c>
      <c r="Z1115" s="74">
        <v>1360</v>
      </c>
      <c r="AA1115" s="74">
        <v>0.5</v>
      </c>
      <c r="AB1115" s="74">
        <v>1.71</v>
      </c>
      <c r="AC1115" s="74">
        <v>7.0000000000000007E-2</v>
      </c>
      <c r="AD1115" s="74">
        <v>0.3</v>
      </c>
      <c r="AE1115" s="74">
        <v>0.48</v>
      </c>
      <c r="AF1115" s="74">
        <v>3.58</v>
      </c>
      <c r="AG1115" s="74">
        <v>3.11</v>
      </c>
      <c r="AH1115" s="74">
        <v>0.19</v>
      </c>
      <c r="AI1115" s="74">
        <v>0.69</v>
      </c>
      <c r="AJ1115" s="74">
        <v>13.3</v>
      </c>
      <c r="AK1115" s="74">
        <v>81</v>
      </c>
      <c r="AL1115" s="74">
        <v>2.3199999999999998</v>
      </c>
      <c r="AM1115" s="74">
        <v>450</v>
      </c>
      <c r="AN1115" s="74">
        <v>280</v>
      </c>
      <c r="AO1115" s="74">
        <v>270</v>
      </c>
      <c r="AP1115" s="74">
        <v>210</v>
      </c>
      <c r="AQ1115" s="74">
        <v>43</v>
      </c>
      <c r="AR1115" s="74">
        <v>1.8</v>
      </c>
      <c r="AS1115" s="74">
        <v>2.1</v>
      </c>
      <c r="AT1115" s="72"/>
      <c r="AU1115" s="72"/>
      <c r="AV1115" s="72"/>
    </row>
    <row r="1116" spans="1:48" ht="15.6">
      <c r="A1116" s="71">
        <v>1066</v>
      </c>
      <c r="B1116" s="72" t="s">
        <v>1571</v>
      </c>
      <c r="C1116" s="72" t="s">
        <v>232</v>
      </c>
      <c r="D1116" s="72" t="s">
        <v>233</v>
      </c>
      <c r="E1116" s="72" t="s">
        <v>619</v>
      </c>
      <c r="F1116" s="74">
        <v>302</v>
      </c>
      <c r="G1116" s="74">
        <v>1260</v>
      </c>
      <c r="H1116" s="74">
        <v>22.2</v>
      </c>
      <c r="I1116" s="74">
        <v>10.4</v>
      </c>
      <c r="J1116" s="74">
        <v>6.4</v>
      </c>
      <c r="K1116" s="74">
        <v>2.2999999999999998</v>
      </c>
      <c r="L1116" s="74">
        <v>2.0499999999999998</v>
      </c>
      <c r="M1116" s="74">
        <v>0.5</v>
      </c>
      <c r="N1116" s="74">
        <v>12.9</v>
      </c>
      <c r="O1116" s="74">
        <v>1.8</v>
      </c>
      <c r="P1116" s="74">
        <v>0.1</v>
      </c>
      <c r="Q1116" s="74">
        <v>11</v>
      </c>
      <c r="R1116" s="74">
        <v>1.4</v>
      </c>
      <c r="S1116" s="74">
        <v>11.9</v>
      </c>
      <c r="T1116" s="74">
        <v>1.6</v>
      </c>
      <c r="U1116" s="74">
        <v>0</v>
      </c>
      <c r="V1116" s="74">
        <v>49.1</v>
      </c>
      <c r="W1116" s="74">
        <v>0.1</v>
      </c>
      <c r="X1116" s="74">
        <v>130</v>
      </c>
      <c r="Y1116" s="74">
        <v>309</v>
      </c>
      <c r="Z1116" s="74">
        <v>765</v>
      </c>
      <c r="AA1116" s="74">
        <v>0.5</v>
      </c>
      <c r="AB1116" s="74">
        <v>1.22</v>
      </c>
      <c r="AC1116" s="74">
        <v>0.21</v>
      </c>
      <c r="AD1116" s="74">
        <v>0.21</v>
      </c>
      <c r="AE1116" s="74">
        <v>1.2</v>
      </c>
      <c r="AF1116" s="74">
        <v>3.82</v>
      </c>
      <c r="AG1116" s="74">
        <v>2.62</v>
      </c>
      <c r="AH1116" s="74">
        <v>0.22</v>
      </c>
      <c r="AI1116" s="74">
        <v>0.57999999999999996</v>
      </c>
      <c r="AJ1116" s="74">
        <v>7.1</v>
      </c>
      <c r="AK1116" s="74">
        <v>38</v>
      </c>
      <c r="AL1116" s="74">
        <v>2.34</v>
      </c>
      <c r="AM1116" s="74">
        <v>660</v>
      </c>
      <c r="AN1116" s="74">
        <v>260</v>
      </c>
      <c r="AO1116" s="74">
        <v>160</v>
      </c>
      <c r="AP1116" s="74">
        <v>200</v>
      </c>
      <c r="AQ1116" s="74">
        <v>25</v>
      </c>
      <c r="AR1116" s="74">
        <v>1.3</v>
      </c>
      <c r="AS1116" s="74">
        <v>1.5</v>
      </c>
      <c r="AT1116" s="72"/>
      <c r="AU1116" s="72"/>
      <c r="AV1116" s="72"/>
    </row>
    <row r="1117" spans="1:48" ht="15.6">
      <c r="A1117" s="71">
        <v>957</v>
      </c>
      <c r="B1117" s="72" t="s">
        <v>1572</v>
      </c>
      <c r="C1117" s="72" t="s">
        <v>232</v>
      </c>
      <c r="D1117" s="72" t="s">
        <v>233</v>
      </c>
      <c r="E1117" s="72" t="s">
        <v>619</v>
      </c>
      <c r="F1117" s="74">
        <v>374</v>
      </c>
      <c r="G1117" s="74">
        <v>1560</v>
      </c>
      <c r="H1117" s="74">
        <v>24.5</v>
      </c>
      <c r="I1117" s="74">
        <v>11.9</v>
      </c>
      <c r="J1117" s="74">
        <v>6.6</v>
      </c>
      <c r="K1117" s="74">
        <v>3.2</v>
      </c>
      <c r="L1117" s="74">
        <v>2.89</v>
      </c>
      <c r="M1117" s="74">
        <v>0.3</v>
      </c>
      <c r="N1117" s="74">
        <v>23.5</v>
      </c>
      <c r="O1117" s="74">
        <v>2.5</v>
      </c>
      <c r="P1117" s="74">
        <v>0</v>
      </c>
      <c r="Q1117" s="74">
        <v>20.9</v>
      </c>
      <c r="R1117" s="74">
        <v>0.8</v>
      </c>
      <c r="S1117" s="74">
        <v>14.4</v>
      </c>
      <c r="T1117" s="74">
        <v>1.4</v>
      </c>
      <c r="U1117" s="74">
        <v>0</v>
      </c>
      <c r="V1117" s="74">
        <v>33.9</v>
      </c>
      <c r="W1117" s="74">
        <v>0.1</v>
      </c>
      <c r="X1117" s="74">
        <v>134</v>
      </c>
      <c r="Y1117" s="74">
        <v>173</v>
      </c>
      <c r="Z1117" s="74">
        <v>55</v>
      </c>
      <c r="AA1117" s="74">
        <v>0.6</v>
      </c>
      <c r="AB1117" s="74">
        <v>0.8</v>
      </c>
      <c r="AC1117" s="74">
        <v>0.06</v>
      </c>
      <c r="AD1117" s="74">
        <v>0.28000000000000003</v>
      </c>
      <c r="AE1117" s="74">
        <v>1.1000000000000001</v>
      </c>
      <c r="AF1117" s="74">
        <v>4.43</v>
      </c>
      <c r="AG1117" s="74">
        <v>3.14</v>
      </c>
      <c r="AH1117" s="74">
        <v>0.15</v>
      </c>
      <c r="AI1117" s="74">
        <v>0.68</v>
      </c>
      <c r="AJ1117" s="74">
        <v>0.1</v>
      </c>
      <c r="AK1117" s="74">
        <v>9.6999999999999993</v>
      </c>
      <c r="AL1117" s="74">
        <v>2.38</v>
      </c>
      <c r="AM1117" s="74">
        <v>540</v>
      </c>
      <c r="AN1117" s="74">
        <v>170</v>
      </c>
      <c r="AO1117" s="74">
        <v>240</v>
      </c>
      <c r="AP1117" s="74">
        <v>250</v>
      </c>
      <c r="AQ1117" s="74">
        <v>27</v>
      </c>
      <c r="AR1117" s="74">
        <v>1.1000000000000001</v>
      </c>
      <c r="AS1117" s="74">
        <v>1.9</v>
      </c>
      <c r="AT1117" s="72"/>
      <c r="AU1117" s="72"/>
      <c r="AV1117" s="72"/>
    </row>
    <row r="1118" spans="1:48" ht="15.6">
      <c r="A1118" s="71">
        <v>657</v>
      </c>
      <c r="B1118" s="72" t="s">
        <v>1573</v>
      </c>
      <c r="C1118" s="72" t="s">
        <v>207</v>
      </c>
      <c r="D1118" s="72" t="s">
        <v>208</v>
      </c>
      <c r="E1118" s="72" t="s">
        <v>1104</v>
      </c>
      <c r="F1118" s="74">
        <v>60</v>
      </c>
      <c r="G1118" s="74">
        <v>253</v>
      </c>
      <c r="H1118" s="74">
        <v>0.5</v>
      </c>
      <c r="I1118" s="74">
        <v>0.1</v>
      </c>
      <c r="J1118" s="74">
        <v>0.1</v>
      </c>
      <c r="K1118" s="74">
        <v>0.2</v>
      </c>
      <c r="L1118" s="74">
        <v>0.1</v>
      </c>
      <c r="M1118" s="74">
        <v>0</v>
      </c>
      <c r="N1118" s="74">
        <v>10.9</v>
      </c>
      <c r="O1118" s="74">
        <v>10.9</v>
      </c>
      <c r="P1118" s="74">
        <v>0</v>
      </c>
      <c r="Q1118" s="74">
        <v>0</v>
      </c>
      <c r="R1118" s="74">
        <v>1.9</v>
      </c>
      <c r="S1118" s="74">
        <v>1.1000000000000001</v>
      </c>
      <c r="T1118" s="74">
        <v>0</v>
      </c>
      <c r="U1118" s="74">
        <v>0</v>
      </c>
      <c r="V1118" s="74">
        <v>82.9</v>
      </c>
      <c r="W1118" s="74">
        <v>1.2</v>
      </c>
      <c r="X1118" s="74">
        <v>0</v>
      </c>
      <c r="Y1118" s="74">
        <v>7</v>
      </c>
      <c r="Z1118" s="74">
        <v>42</v>
      </c>
      <c r="AA1118" s="74">
        <v>0</v>
      </c>
      <c r="AB1118" s="74">
        <v>0.4</v>
      </c>
      <c r="AC1118" s="74">
        <v>0.02</v>
      </c>
      <c r="AD1118" s="74">
        <v>0.05</v>
      </c>
      <c r="AE1118" s="74">
        <v>0.3</v>
      </c>
      <c r="AF1118" s="74">
        <v>0.5</v>
      </c>
      <c r="AG1118" s="74">
        <v>0.2</v>
      </c>
      <c r="AH1118" s="74">
        <v>0.02</v>
      </c>
      <c r="AI1118" s="74">
        <v>0</v>
      </c>
      <c r="AJ1118" s="74">
        <v>72</v>
      </c>
      <c r="AK1118" s="74">
        <v>42</v>
      </c>
      <c r="AL1118" s="74">
        <v>0.72</v>
      </c>
      <c r="AM1118" s="74">
        <v>9</v>
      </c>
      <c r="AN1118" s="74">
        <v>300</v>
      </c>
      <c r="AO1118" s="74">
        <v>19</v>
      </c>
      <c r="AP1118" s="74">
        <v>28</v>
      </c>
      <c r="AQ1118" s="74">
        <v>18</v>
      </c>
      <c r="AR1118" s="74">
        <v>0.4</v>
      </c>
      <c r="AS1118" s="74">
        <v>0.2</v>
      </c>
      <c r="AT1118" s="72"/>
      <c r="AU1118" s="72">
        <v>3.7</v>
      </c>
      <c r="AV1118" s="72"/>
    </row>
    <row r="1119" spans="1:48" ht="15.6">
      <c r="A1119" s="71">
        <v>1900000108</v>
      </c>
      <c r="B1119" s="72" t="s">
        <v>1574</v>
      </c>
      <c r="C1119" s="72" t="s">
        <v>207</v>
      </c>
      <c r="D1119" s="72" t="s">
        <v>300</v>
      </c>
      <c r="E1119" s="72" t="s">
        <v>301</v>
      </c>
      <c r="F1119" s="74">
        <v>333</v>
      </c>
      <c r="G1119" s="74">
        <v>1410</v>
      </c>
      <c r="H1119" s="74">
        <v>2.8</v>
      </c>
      <c r="I1119" s="74">
        <v>0.6</v>
      </c>
      <c r="J1119" s="74">
        <v>0.6</v>
      </c>
      <c r="K1119" s="74">
        <v>1.1000000000000001</v>
      </c>
      <c r="L1119" s="74">
        <v>0.6</v>
      </c>
      <c r="M1119" s="74">
        <v>0</v>
      </c>
      <c r="N1119" s="74">
        <v>60.6</v>
      </c>
      <c r="O1119" s="74">
        <v>60.6</v>
      </c>
      <c r="P1119" s="74">
        <v>0</v>
      </c>
      <c r="Q1119" s="74">
        <v>0</v>
      </c>
      <c r="R1119" s="74">
        <v>10.6</v>
      </c>
      <c r="S1119" s="74">
        <v>6.1</v>
      </c>
      <c r="T1119" s="74">
        <v>0.1</v>
      </c>
      <c r="U1119" s="74">
        <v>0</v>
      </c>
      <c r="V1119" s="74">
        <v>5</v>
      </c>
      <c r="W1119" s="74">
        <v>6.7</v>
      </c>
      <c r="X1119" s="74">
        <v>0</v>
      </c>
      <c r="Y1119" s="74"/>
      <c r="Z1119" s="74"/>
      <c r="AA1119" s="74">
        <v>0</v>
      </c>
      <c r="AB1119" s="74">
        <v>2.2200000000000002</v>
      </c>
      <c r="AC1119" s="74"/>
      <c r="AD1119" s="74">
        <v>0.28000000000000003</v>
      </c>
      <c r="AE1119" s="74">
        <v>1.67</v>
      </c>
      <c r="AF1119" s="74">
        <v>2.78</v>
      </c>
      <c r="AG1119" s="74">
        <v>1.1100000000000001</v>
      </c>
      <c r="AH1119" s="74">
        <v>0.11</v>
      </c>
      <c r="AI1119" s="74">
        <v>0</v>
      </c>
      <c r="AJ1119" s="74"/>
      <c r="AK1119" s="74">
        <v>233.3</v>
      </c>
      <c r="AL1119" s="74">
        <v>4</v>
      </c>
      <c r="AM1119" s="74">
        <v>50</v>
      </c>
      <c r="AN1119" s="74">
        <v>1680</v>
      </c>
      <c r="AO1119" s="74">
        <v>110</v>
      </c>
      <c r="AP1119" s="74">
        <v>160</v>
      </c>
      <c r="AQ1119" s="74">
        <v>100</v>
      </c>
      <c r="AR1119" s="74">
        <v>2.2000000000000002</v>
      </c>
      <c r="AS1119" s="74">
        <v>1.1000000000000001</v>
      </c>
      <c r="AT1119" s="72"/>
      <c r="AU1119" s="72"/>
      <c r="AV1119" s="72"/>
    </row>
    <row r="1120" spans="1:48" ht="15.6">
      <c r="A1120" s="71">
        <v>511</v>
      </c>
      <c r="B1120" s="72" t="s">
        <v>1575</v>
      </c>
      <c r="C1120" s="72" t="s">
        <v>325</v>
      </c>
      <c r="D1120" s="72" t="s">
        <v>462</v>
      </c>
      <c r="E1120" s="72" t="s">
        <v>489</v>
      </c>
      <c r="F1120" s="74">
        <v>294</v>
      </c>
      <c r="G1120" s="74">
        <v>1230</v>
      </c>
      <c r="H1120" s="74">
        <v>16.600000000000001</v>
      </c>
      <c r="I1120" s="74">
        <v>3.4</v>
      </c>
      <c r="J1120" s="74">
        <v>9</v>
      </c>
      <c r="K1120" s="74">
        <v>2.9</v>
      </c>
      <c r="L1120" s="74">
        <v>2.8</v>
      </c>
      <c r="M1120" s="74">
        <v>0.1</v>
      </c>
      <c r="N1120" s="74">
        <v>31.3</v>
      </c>
      <c r="O1120" s="74">
        <v>23.6</v>
      </c>
      <c r="P1120" s="74">
        <v>0</v>
      </c>
      <c r="Q1120" s="74">
        <v>7.7</v>
      </c>
      <c r="R1120" s="74">
        <v>0.5</v>
      </c>
      <c r="S1120" s="74">
        <v>4.7</v>
      </c>
      <c r="T1120" s="74">
        <v>0.2</v>
      </c>
      <c r="U1120" s="74">
        <v>0</v>
      </c>
      <c r="V1120" s="74">
        <v>46</v>
      </c>
      <c r="W1120" s="74">
        <v>0</v>
      </c>
      <c r="X1120" s="74">
        <v>38</v>
      </c>
      <c r="Y1120" s="74">
        <v>40</v>
      </c>
      <c r="Z1120" s="74">
        <v>5</v>
      </c>
      <c r="AA1120" s="74">
        <v>0.1</v>
      </c>
      <c r="AB1120" s="74">
        <v>2</v>
      </c>
      <c r="AC1120" s="74">
        <v>0.02</v>
      </c>
      <c r="AD1120" s="74">
        <v>0.19</v>
      </c>
      <c r="AE1120" s="74">
        <v>0.6</v>
      </c>
      <c r="AF1120" s="74">
        <v>1.8</v>
      </c>
      <c r="AG1120" s="74">
        <v>1.2</v>
      </c>
      <c r="AH1120" s="74">
        <v>0.05</v>
      </c>
      <c r="AI1120" s="74">
        <v>0.3</v>
      </c>
      <c r="AJ1120" s="74">
        <v>0</v>
      </c>
      <c r="AK1120" s="74">
        <v>3.2</v>
      </c>
      <c r="AL1120" s="74">
        <v>0.9</v>
      </c>
      <c r="AM1120" s="74">
        <v>85</v>
      </c>
      <c r="AN1120" s="74">
        <v>160</v>
      </c>
      <c r="AO1120" s="74">
        <v>100</v>
      </c>
      <c r="AP1120" s="74">
        <v>100</v>
      </c>
      <c r="AQ1120" s="74">
        <v>13</v>
      </c>
      <c r="AR1120" s="74">
        <v>0.5</v>
      </c>
      <c r="AS1120" s="74">
        <v>0.6</v>
      </c>
      <c r="AT1120" s="72"/>
      <c r="AU1120" s="72"/>
      <c r="AV1120" s="72"/>
    </row>
    <row r="1121" spans="1:48" ht="15.6">
      <c r="A1121" s="71">
        <v>614</v>
      </c>
      <c r="B1121" s="72" t="s">
        <v>1576</v>
      </c>
      <c r="C1121" s="72" t="s">
        <v>211</v>
      </c>
      <c r="D1121" s="72" t="s">
        <v>438</v>
      </c>
      <c r="E1121" s="72" t="s">
        <v>1577</v>
      </c>
      <c r="F1121" s="74">
        <v>15</v>
      </c>
      <c r="G1121" s="74">
        <v>64</v>
      </c>
      <c r="H1121" s="74">
        <v>0.2</v>
      </c>
      <c r="I1121" s="74">
        <v>0.1</v>
      </c>
      <c r="J1121" s="74">
        <v>0</v>
      </c>
      <c r="K1121" s="74">
        <v>0.1</v>
      </c>
      <c r="L1121" s="74">
        <v>0.1</v>
      </c>
      <c r="M1121" s="74">
        <v>0</v>
      </c>
      <c r="N1121" s="74">
        <v>1.9</v>
      </c>
      <c r="O1121" s="74">
        <v>1.9</v>
      </c>
      <c r="P1121" s="74">
        <v>0</v>
      </c>
      <c r="Q1121" s="74">
        <v>0</v>
      </c>
      <c r="R1121" s="74">
        <v>0.9</v>
      </c>
      <c r="S1121" s="74">
        <v>1</v>
      </c>
      <c r="T1121" s="74">
        <v>0</v>
      </c>
      <c r="U1121" s="74">
        <v>0</v>
      </c>
      <c r="V1121" s="74">
        <v>95.6</v>
      </c>
      <c r="W1121" s="74">
        <v>0</v>
      </c>
      <c r="X1121" s="74">
        <v>0</v>
      </c>
      <c r="Y1121" s="74">
        <v>0</v>
      </c>
      <c r="Z1121" s="74">
        <v>0</v>
      </c>
      <c r="AA1121" s="74">
        <v>0</v>
      </c>
      <c r="AB1121" s="74">
        <v>0</v>
      </c>
      <c r="AC1121" s="74">
        <v>0.03</v>
      </c>
      <c r="AD1121" s="74">
        <v>0.01</v>
      </c>
      <c r="AE1121" s="74">
        <v>0.4</v>
      </c>
      <c r="AF1121" s="74">
        <v>0.5</v>
      </c>
      <c r="AG1121" s="74">
        <v>0.1</v>
      </c>
      <c r="AH1121" s="74">
        <v>0.06</v>
      </c>
      <c r="AI1121" s="74">
        <v>0</v>
      </c>
      <c r="AJ1121" s="74">
        <v>16</v>
      </c>
      <c r="AK1121" s="74">
        <v>38</v>
      </c>
      <c r="AL1121" s="74">
        <v>0.34</v>
      </c>
      <c r="AM1121" s="74">
        <v>11</v>
      </c>
      <c r="AN1121" s="74">
        <v>160</v>
      </c>
      <c r="AO1121" s="74">
        <v>22</v>
      </c>
      <c r="AP1121" s="74">
        <v>27</v>
      </c>
      <c r="AQ1121" s="74">
        <v>7</v>
      </c>
      <c r="AR1121" s="74">
        <v>0.4</v>
      </c>
      <c r="AS1121" s="74">
        <v>0.1</v>
      </c>
      <c r="AT1121" s="72"/>
      <c r="AU1121" s="72"/>
      <c r="AV1121" s="72"/>
    </row>
    <row r="1122" spans="1:48" ht="15.6">
      <c r="A1122" s="71">
        <v>1900000015</v>
      </c>
      <c r="B1122" s="72" t="s">
        <v>1578</v>
      </c>
      <c r="C1122" s="72" t="s">
        <v>211</v>
      </c>
      <c r="D1122" s="72" t="s">
        <v>438</v>
      </c>
      <c r="E1122" s="72" t="s">
        <v>1579</v>
      </c>
      <c r="F1122" s="74">
        <v>88</v>
      </c>
      <c r="G1122" s="74">
        <v>370</v>
      </c>
      <c r="H1122" s="74">
        <v>0.7</v>
      </c>
      <c r="I1122" s="74">
        <v>0.1</v>
      </c>
      <c r="J1122" s="74">
        <v>0.1</v>
      </c>
      <c r="K1122" s="74">
        <v>0.4</v>
      </c>
      <c r="L1122" s="74">
        <v>0.12</v>
      </c>
      <c r="M1122" s="74">
        <v>0</v>
      </c>
      <c r="N1122" s="74">
        <v>10.7</v>
      </c>
      <c r="O1122" s="74">
        <v>7</v>
      </c>
      <c r="P1122" s="74">
        <v>0</v>
      </c>
      <c r="Q1122" s="74">
        <v>3.7</v>
      </c>
      <c r="R1122" s="74">
        <v>7.5</v>
      </c>
      <c r="S1122" s="74">
        <v>6</v>
      </c>
      <c r="T1122" s="74">
        <v>0</v>
      </c>
      <c r="U1122" s="74">
        <v>0</v>
      </c>
      <c r="V1122" s="74">
        <v>73.599999999999994</v>
      </c>
      <c r="W1122" s="74">
        <v>0</v>
      </c>
      <c r="X1122" s="74">
        <v>0</v>
      </c>
      <c r="Y1122" s="74">
        <v>0</v>
      </c>
      <c r="Z1122" s="74">
        <v>0</v>
      </c>
      <c r="AA1122" s="74">
        <v>0</v>
      </c>
      <c r="AB1122" s="74">
        <v>0</v>
      </c>
      <c r="AC1122" s="74">
        <v>0.1</v>
      </c>
      <c r="AD1122" s="74">
        <v>7.0000000000000007E-2</v>
      </c>
      <c r="AE1122" s="74">
        <v>0.55000000000000004</v>
      </c>
      <c r="AF1122" s="74">
        <v>1.25</v>
      </c>
      <c r="AG1122" s="74">
        <v>0.7</v>
      </c>
      <c r="AH1122" s="74">
        <v>0.17</v>
      </c>
      <c r="AI1122" s="74">
        <v>0</v>
      </c>
      <c r="AJ1122" s="74">
        <v>136</v>
      </c>
      <c r="AK1122" s="74">
        <v>14</v>
      </c>
      <c r="AL1122" s="74">
        <v>1.8</v>
      </c>
      <c r="AM1122" s="74">
        <v>7</v>
      </c>
      <c r="AN1122" s="74">
        <v>580</v>
      </c>
      <c r="AO1122" s="74">
        <v>110</v>
      </c>
      <c r="AP1122" s="74">
        <v>75</v>
      </c>
      <c r="AQ1122" s="74">
        <v>31</v>
      </c>
      <c r="AR1122" s="74">
        <v>1.7</v>
      </c>
      <c r="AS1122" s="74">
        <v>1.4</v>
      </c>
      <c r="AT1122" s="72">
        <v>0.2</v>
      </c>
      <c r="AU1122" s="72">
        <v>0.9</v>
      </c>
      <c r="AV1122" s="72"/>
    </row>
    <row r="1123" spans="1:48" ht="15.6">
      <c r="A1123" s="71">
        <v>870</v>
      </c>
      <c r="B1123" s="72" t="s">
        <v>1580</v>
      </c>
      <c r="C1123" s="72" t="s">
        <v>218</v>
      </c>
      <c r="D1123" s="72" t="s">
        <v>219</v>
      </c>
      <c r="E1123" s="72" t="s">
        <v>220</v>
      </c>
      <c r="F1123" s="74">
        <v>58</v>
      </c>
      <c r="G1123" s="74">
        <v>247</v>
      </c>
      <c r="H1123" s="74">
        <v>0.2</v>
      </c>
      <c r="I1123" s="74">
        <v>0</v>
      </c>
      <c r="J1123" s="74">
        <v>0</v>
      </c>
      <c r="K1123" s="74">
        <v>0.1</v>
      </c>
      <c r="L1123" s="74">
        <v>0</v>
      </c>
      <c r="M1123" s="74">
        <v>0</v>
      </c>
      <c r="N1123" s="74">
        <v>0</v>
      </c>
      <c r="O1123" s="74">
        <v>0</v>
      </c>
      <c r="P1123" s="74">
        <v>0</v>
      </c>
      <c r="Q1123" s="74">
        <v>0</v>
      </c>
      <c r="R1123" s="74">
        <v>0</v>
      </c>
      <c r="S1123" s="74">
        <v>14.1</v>
      </c>
      <c r="T1123" s="74">
        <v>0.6</v>
      </c>
      <c r="U1123" s="74">
        <v>0</v>
      </c>
      <c r="V1123" s="74">
        <v>77.599999999999994</v>
      </c>
      <c r="W1123" s="74">
        <v>0</v>
      </c>
      <c r="X1123" s="74">
        <v>39</v>
      </c>
      <c r="Y1123" s="74">
        <v>2</v>
      </c>
      <c r="Z1123" s="74">
        <v>0</v>
      </c>
      <c r="AA1123" s="74">
        <v>0.4</v>
      </c>
      <c r="AB1123" s="74">
        <v>0.24</v>
      </c>
      <c r="AC1123" s="74">
        <v>0.03</v>
      </c>
      <c r="AD1123" s="74">
        <v>0.03</v>
      </c>
      <c r="AE1123" s="74">
        <v>1.7</v>
      </c>
      <c r="AF1123" s="74">
        <v>4.3</v>
      </c>
      <c r="AG1123" s="74">
        <v>2.6</v>
      </c>
      <c r="AH1123" s="74">
        <v>0.19</v>
      </c>
      <c r="AI1123" s="74">
        <v>0.47</v>
      </c>
      <c r="AJ1123" s="74">
        <v>0</v>
      </c>
      <c r="AK1123" s="74">
        <v>12</v>
      </c>
      <c r="AL1123" s="74">
        <v>1.9</v>
      </c>
      <c r="AM1123" s="74">
        <v>220</v>
      </c>
      <c r="AN1123" s="74">
        <v>260</v>
      </c>
      <c r="AO1123" s="74">
        <v>160</v>
      </c>
      <c r="AP1123" s="74">
        <v>320</v>
      </c>
      <c r="AQ1123" s="74">
        <v>28</v>
      </c>
      <c r="AR1123" s="74">
        <v>0.3</v>
      </c>
      <c r="AS1123" s="74">
        <v>0.8</v>
      </c>
      <c r="AT1123" s="72"/>
      <c r="AU1123" s="72"/>
      <c r="AV1123" s="72"/>
    </row>
    <row r="1124" spans="1:48" ht="15.6">
      <c r="A1124" s="71">
        <v>1025</v>
      </c>
      <c r="B1124" s="72" t="s">
        <v>1581</v>
      </c>
      <c r="C1124" s="72" t="s">
        <v>232</v>
      </c>
      <c r="D1124" s="72" t="s">
        <v>233</v>
      </c>
      <c r="E1124" s="72" t="s">
        <v>234</v>
      </c>
      <c r="F1124" s="74">
        <v>84</v>
      </c>
      <c r="G1124" s="74">
        <v>352</v>
      </c>
      <c r="H1124" s="74">
        <v>3.9</v>
      </c>
      <c r="I1124" s="74">
        <v>1.3</v>
      </c>
      <c r="J1124" s="74">
        <v>1.4</v>
      </c>
      <c r="K1124" s="74">
        <v>0.6</v>
      </c>
      <c r="L1124" s="74">
        <v>0.52200000000000002</v>
      </c>
      <c r="M1124" s="74">
        <v>0</v>
      </c>
      <c r="N1124" s="74">
        <v>6.5</v>
      </c>
      <c r="O1124" s="74">
        <v>1.1000000000000001</v>
      </c>
      <c r="P1124" s="74">
        <v>0.1</v>
      </c>
      <c r="Q1124" s="74">
        <v>5.3</v>
      </c>
      <c r="R1124" s="74">
        <v>1.3</v>
      </c>
      <c r="S1124" s="74">
        <v>5.0999999999999996</v>
      </c>
      <c r="T1124" s="74">
        <v>0.4</v>
      </c>
      <c r="U1124" s="74">
        <v>0</v>
      </c>
      <c r="V1124" s="74">
        <v>82.3</v>
      </c>
      <c r="W1124" s="74">
        <v>0</v>
      </c>
      <c r="X1124" s="74">
        <v>13</v>
      </c>
      <c r="Y1124" s="74">
        <v>92</v>
      </c>
      <c r="Z1124" s="74">
        <v>552</v>
      </c>
      <c r="AA1124" s="74">
        <v>0.1</v>
      </c>
      <c r="AB1124" s="74">
        <v>0.17</v>
      </c>
      <c r="AC1124" s="74">
        <v>0.12</v>
      </c>
      <c r="AD1124" s="74">
        <v>0.05</v>
      </c>
      <c r="AE1124" s="74">
        <v>1.5</v>
      </c>
      <c r="AF1124" s="74">
        <v>2.44</v>
      </c>
      <c r="AG1124" s="74">
        <v>1.02</v>
      </c>
      <c r="AH1124" s="74">
        <v>0.15</v>
      </c>
      <c r="AI1124" s="74">
        <v>0.22</v>
      </c>
      <c r="AJ1124" s="74">
        <v>17.8</v>
      </c>
      <c r="AK1124" s="74">
        <v>26</v>
      </c>
      <c r="AL1124" s="74">
        <v>0.92</v>
      </c>
      <c r="AM1124" s="74">
        <v>150</v>
      </c>
      <c r="AN1124" s="74">
        <v>200</v>
      </c>
      <c r="AO1124" s="74">
        <v>26</v>
      </c>
      <c r="AP1124" s="74">
        <v>65</v>
      </c>
      <c r="AQ1124" s="74">
        <v>16</v>
      </c>
      <c r="AR1124" s="74">
        <v>0.6</v>
      </c>
      <c r="AS1124" s="74">
        <v>0.6</v>
      </c>
      <c r="AT1124" s="72"/>
      <c r="AU1124" s="72"/>
      <c r="AV1124" s="72"/>
    </row>
    <row r="1125" spans="1:48" ht="15.6">
      <c r="A1125" s="71">
        <v>1026</v>
      </c>
      <c r="B1125" s="72" t="s">
        <v>1582</v>
      </c>
      <c r="C1125" s="72" t="s">
        <v>232</v>
      </c>
      <c r="D1125" s="72" t="s">
        <v>233</v>
      </c>
      <c r="E1125" s="72" t="s">
        <v>234</v>
      </c>
      <c r="F1125" s="74">
        <v>107</v>
      </c>
      <c r="G1125" s="74">
        <v>447</v>
      </c>
      <c r="H1125" s="74">
        <v>6.2</v>
      </c>
      <c r="I1125" s="74">
        <v>1.7</v>
      </c>
      <c r="J1125" s="74">
        <v>2.9</v>
      </c>
      <c r="K1125" s="74">
        <v>0.9</v>
      </c>
      <c r="L1125" s="74">
        <v>0.81699999999999995</v>
      </c>
      <c r="M1125" s="74">
        <v>0</v>
      </c>
      <c r="N1125" s="74">
        <v>6.8</v>
      </c>
      <c r="O1125" s="74">
        <v>0.8</v>
      </c>
      <c r="P1125" s="74">
        <v>0.3</v>
      </c>
      <c r="Q1125" s="74">
        <v>5.8</v>
      </c>
      <c r="R1125" s="74">
        <v>1.5</v>
      </c>
      <c r="S1125" s="74">
        <v>4.8</v>
      </c>
      <c r="T1125" s="74">
        <v>0.4</v>
      </c>
      <c r="U1125" s="74">
        <v>0.3</v>
      </c>
      <c r="V1125" s="74">
        <v>79.3</v>
      </c>
      <c r="W1125" s="74">
        <v>0</v>
      </c>
      <c r="X1125" s="74">
        <v>12</v>
      </c>
      <c r="Y1125" s="74">
        <v>34</v>
      </c>
      <c r="Z1125" s="74">
        <v>200</v>
      </c>
      <c r="AA1125" s="74">
        <v>0.1</v>
      </c>
      <c r="AB1125" s="74">
        <v>0.48</v>
      </c>
      <c r="AC1125" s="74">
        <v>0.16</v>
      </c>
      <c r="AD1125" s="74">
        <v>0.05</v>
      </c>
      <c r="AE1125" s="74">
        <v>1.3</v>
      </c>
      <c r="AF1125" s="74">
        <v>2.12</v>
      </c>
      <c r="AG1125" s="74">
        <v>0.91</v>
      </c>
      <c r="AH1125" s="74">
        <v>0.13</v>
      </c>
      <c r="AI1125" s="74">
        <v>0.16</v>
      </c>
      <c r="AJ1125" s="74">
        <v>12</v>
      </c>
      <c r="AK1125" s="74">
        <v>34</v>
      </c>
      <c r="AL1125" s="74">
        <v>1.01</v>
      </c>
      <c r="AM1125" s="74">
        <v>160</v>
      </c>
      <c r="AN1125" s="74">
        <v>170</v>
      </c>
      <c r="AO1125" s="74">
        <v>25</v>
      </c>
      <c r="AP1125" s="74">
        <v>60</v>
      </c>
      <c r="AQ1125" s="74">
        <v>15</v>
      </c>
      <c r="AR1125" s="74">
        <v>0.9</v>
      </c>
      <c r="AS1125" s="74">
        <v>0.6</v>
      </c>
      <c r="AT1125" s="72"/>
      <c r="AU1125" s="72"/>
      <c r="AV1125" s="72"/>
    </row>
    <row r="1126" spans="1:48" ht="15.6">
      <c r="A1126" s="71">
        <v>1900000020</v>
      </c>
      <c r="B1126" s="72" t="s">
        <v>1583</v>
      </c>
      <c r="C1126" s="72" t="s">
        <v>211</v>
      </c>
      <c r="D1126" s="72" t="s">
        <v>1584</v>
      </c>
      <c r="E1126" s="72" t="s">
        <v>1585</v>
      </c>
      <c r="F1126" s="74">
        <v>29</v>
      </c>
      <c r="G1126" s="74">
        <v>123</v>
      </c>
      <c r="H1126" s="74">
        <v>0.7</v>
      </c>
      <c r="I1126" s="74">
        <v>0.1</v>
      </c>
      <c r="J1126" s="74">
        <v>0.1</v>
      </c>
      <c r="K1126" s="74">
        <v>0.4</v>
      </c>
      <c r="L1126" s="74">
        <v>0.24</v>
      </c>
      <c r="M1126" s="74">
        <v>0</v>
      </c>
      <c r="N1126" s="74">
        <v>0.3</v>
      </c>
      <c r="O1126" s="74">
        <v>0.3</v>
      </c>
      <c r="P1126" s="74">
        <v>0</v>
      </c>
      <c r="Q1126" s="74">
        <v>0</v>
      </c>
      <c r="R1126" s="74">
        <v>3</v>
      </c>
      <c r="S1126" s="74">
        <v>4</v>
      </c>
      <c r="T1126" s="74">
        <v>0</v>
      </c>
      <c r="U1126" s="74">
        <v>0</v>
      </c>
      <c r="V1126" s="74">
        <v>92.2</v>
      </c>
      <c r="W1126" s="74">
        <v>0</v>
      </c>
      <c r="X1126" s="74">
        <v>0</v>
      </c>
      <c r="Y1126" s="74">
        <v>16</v>
      </c>
      <c r="Z1126" s="74">
        <v>96</v>
      </c>
      <c r="AA1126" s="74">
        <v>0</v>
      </c>
      <c r="AB1126" s="74">
        <v>0.2</v>
      </c>
      <c r="AC1126" s="74">
        <v>0.06</v>
      </c>
      <c r="AD1126" s="74">
        <v>0.1</v>
      </c>
      <c r="AE1126" s="74">
        <v>0.5</v>
      </c>
      <c r="AF1126" s="74">
        <v>1.1000000000000001</v>
      </c>
      <c r="AG1126" s="74">
        <v>0.6</v>
      </c>
      <c r="AH1126" s="74">
        <v>0.03</v>
      </c>
      <c r="AI1126" s="74">
        <v>0</v>
      </c>
      <c r="AJ1126" s="74">
        <v>5</v>
      </c>
      <c r="AK1126" s="74">
        <v>36</v>
      </c>
      <c r="AL1126" s="74">
        <v>0.4</v>
      </c>
      <c r="AM1126" s="74">
        <v>6</v>
      </c>
      <c r="AN1126" s="74">
        <v>79</v>
      </c>
      <c r="AO1126" s="74">
        <v>32</v>
      </c>
      <c r="AP1126" s="74">
        <v>70</v>
      </c>
      <c r="AQ1126" s="74">
        <v>27</v>
      </c>
      <c r="AR1126" s="74">
        <v>1</v>
      </c>
      <c r="AS1126" s="74">
        <v>0.9</v>
      </c>
      <c r="AT1126" s="72">
        <v>1</v>
      </c>
      <c r="AU1126" s="72">
        <v>0</v>
      </c>
      <c r="AV1126" s="72"/>
    </row>
    <row r="1127" spans="1:48" ht="15.6">
      <c r="A1127" s="71">
        <v>1900000019</v>
      </c>
      <c r="B1127" s="72" t="s">
        <v>1586</v>
      </c>
      <c r="C1127" s="72" t="s">
        <v>211</v>
      </c>
      <c r="D1127" s="72" t="s">
        <v>263</v>
      </c>
      <c r="E1127" s="72" t="s">
        <v>1587</v>
      </c>
      <c r="F1127" s="74">
        <v>22</v>
      </c>
      <c r="G1127" s="74">
        <v>92</v>
      </c>
      <c r="H1127" s="74">
        <v>0.3</v>
      </c>
      <c r="I1127" s="74">
        <v>0.1</v>
      </c>
      <c r="J1127" s="74">
        <v>0</v>
      </c>
      <c r="K1127" s="74">
        <v>0.2</v>
      </c>
      <c r="L1127" s="74">
        <v>0.1</v>
      </c>
      <c r="M1127" s="74">
        <v>0</v>
      </c>
      <c r="N1127" s="74">
        <v>1.4</v>
      </c>
      <c r="O1127" s="74">
        <v>1</v>
      </c>
      <c r="P1127" s="74">
        <v>0.4</v>
      </c>
      <c r="Q1127" s="74">
        <v>0</v>
      </c>
      <c r="R1127" s="74">
        <v>0.7</v>
      </c>
      <c r="S1127" s="74">
        <v>3.1</v>
      </c>
      <c r="T1127" s="74">
        <v>0</v>
      </c>
      <c r="U1127" s="74">
        <v>0</v>
      </c>
      <c r="V1127" s="74">
        <v>89.8</v>
      </c>
      <c r="W1127" s="74">
        <v>0</v>
      </c>
      <c r="X1127" s="74">
        <v>0</v>
      </c>
      <c r="Y1127" s="74">
        <v>1</v>
      </c>
      <c r="Z1127" s="74">
        <v>8</v>
      </c>
      <c r="AA1127" s="74">
        <v>0</v>
      </c>
      <c r="AB1127" s="74">
        <v>0.67</v>
      </c>
      <c r="AC1127" s="74">
        <v>0.09</v>
      </c>
      <c r="AD1127" s="74">
        <v>0.1</v>
      </c>
      <c r="AE1127" s="74">
        <v>0.5</v>
      </c>
      <c r="AF1127" s="74">
        <v>0.7</v>
      </c>
      <c r="AG1127" s="74">
        <v>0.2</v>
      </c>
      <c r="AH1127" s="74">
        <v>0.48</v>
      </c>
      <c r="AI1127" s="74">
        <v>0</v>
      </c>
      <c r="AJ1127" s="74">
        <v>8.8000000000000007</v>
      </c>
      <c r="AK1127" s="74">
        <v>87</v>
      </c>
      <c r="AL1127" s="74">
        <v>1</v>
      </c>
      <c r="AM1127" s="74">
        <v>3</v>
      </c>
      <c r="AN1127" s="74">
        <v>480</v>
      </c>
      <c r="AO1127" s="74">
        <v>17</v>
      </c>
      <c r="AP1127" s="74">
        <v>52</v>
      </c>
      <c r="AQ1127" s="74">
        <v>11</v>
      </c>
      <c r="AR1127" s="74">
        <v>0.5</v>
      </c>
      <c r="AS1127" s="74">
        <v>0.2</v>
      </c>
      <c r="AT1127" s="72"/>
      <c r="AU1127" s="72"/>
      <c r="AV1127" s="72"/>
    </row>
    <row r="1128" spans="1:48" ht="15.6">
      <c r="A1128" s="71">
        <v>1900000022</v>
      </c>
      <c r="B1128" s="72" t="s">
        <v>1588</v>
      </c>
      <c r="C1128" s="72" t="s">
        <v>211</v>
      </c>
      <c r="D1128" s="72" t="s">
        <v>1584</v>
      </c>
      <c r="E1128" s="72" t="s">
        <v>1589</v>
      </c>
      <c r="F1128" s="74">
        <v>98</v>
      </c>
      <c r="G1128" s="74">
        <v>413</v>
      </c>
      <c r="H1128" s="74">
        <v>3.9</v>
      </c>
      <c r="I1128" s="74">
        <v>0.5</v>
      </c>
      <c r="J1128" s="74">
        <v>0.8</v>
      </c>
      <c r="K1128" s="74">
        <v>2</v>
      </c>
      <c r="L1128" s="74">
        <v>0.24</v>
      </c>
      <c r="M1128" s="74">
        <v>0</v>
      </c>
      <c r="N1128" s="74">
        <v>5.8</v>
      </c>
      <c r="O1128" s="74">
        <v>3.3</v>
      </c>
      <c r="P1128" s="74">
        <v>0</v>
      </c>
      <c r="Q1128" s="74">
        <v>2.5</v>
      </c>
      <c r="R1128" s="74">
        <v>1.7</v>
      </c>
      <c r="S1128" s="74">
        <v>9.1999999999999993</v>
      </c>
      <c r="T1128" s="74">
        <v>0.1</v>
      </c>
      <c r="U1128" s="74">
        <v>0</v>
      </c>
      <c r="V1128" s="74">
        <v>77.3</v>
      </c>
      <c r="W1128" s="74">
        <v>0</v>
      </c>
      <c r="X1128" s="74">
        <v>0</v>
      </c>
      <c r="Y1128" s="74">
        <v>1</v>
      </c>
      <c r="Z1128" s="74">
        <v>6</v>
      </c>
      <c r="AA1128" s="74">
        <v>0</v>
      </c>
      <c r="AB1128" s="74">
        <v>0.06</v>
      </c>
      <c r="AC1128" s="74">
        <v>0.25</v>
      </c>
      <c r="AD1128" s="74">
        <v>0.14000000000000001</v>
      </c>
      <c r="AE1128" s="74">
        <v>1.33</v>
      </c>
      <c r="AF1128" s="74">
        <v>3.48</v>
      </c>
      <c r="AG1128" s="74">
        <v>2.15</v>
      </c>
      <c r="AH1128" s="74">
        <v>0.17</v>
      </c>
      <c r="AI1128" s="74">
        <v>0</v>
      </c>
      <c r="AJ1128" s="74">
        <v>17.7</v>
      </c>
      <c r="AK1128" s="74">
        <v>166</v>
      </c>
      <c r="AL1128" s="74">
        <v>1.59</v>
      </c>
      <c r="AM1128" s="74">
        <v>22</v>
      </c>
      <c r="AN1128" s="74">
        <v>360</v>
      </c>
      <c r="AO1128" s="74">
        <v>50</v>
      </c>
      <c r="AP1128" s="74">
        <v>120</v>
      </c>
      <c r="AQ1128" s="74">
        <v>46</v>
      </c>
      <c r="AR1128" s="74">
        <v>1.5</v>
      </c>
      <c r="AS1128" s="74">
        <v>1.1000000000000001</v>
      </c>
      <c r="AT1128" s="72">
        <v>2</v>
      </c>
      <c r="AU1128" s="72">
        <v>1.2</v>
      </c>
      <c r="AV1128" s="72"/>
    </row>
    <row r="1129" spans="1:48" ht="15.6">
      <c r="A1129" s="71">
        <v>520</v>
      </c>
      <c r="B1129" s="72" t="s">
        <v>1590</v>
      </c>
      <c r="C1129" s="72" t="s">
        <v>240</v>
      </c>
      <c r="D1129" s="72" t="s">
        <v>632</v>
      </c>
      <c r="E1129" s="72" t="s">
        <v>1375</v>
      </c>
      <c r="F1129" s="74">
        <v>381</v>
      </c>
      <c r="G1129" s="74">
        <v>1620</v>
      </c>
      <c r="H1129" s="74">
        <v>0</v>
      </c>
      <c r="I1129" s="74">
        <v>0</v>
      </c>
      <c r="J1129" s="74">
        <v>0</v>
      </c>
      <c r="K1129" s="74">
        <v>0</v>
      </c>
      <c r="L1129" s="74">
        <v>0</v>
      </c>
      <c r="M1129" s="74">
        <v>0</v>
      </c>
      <c r="N1129" s="74">
        <v>95</v>
      </c>
      <c r="O1129" s="74">
        <v>95</v>
      </c>
      <c r="P1129" s="74">
        <v>0</v>
      </c>
      <c r="Q1129" s="74">
        <v>0</v>
      </c>
      <c r="R1129" s="74">
        <v>0</v>
      </c>
      <c r="S1129" s="74">
        <v>0.3</v>
      </c>
      <c r="T1129" s="74">
        <v>0.1</v>
      </c>
      <c r="U1129" s="74">
        <v>0</v>
      </c>
      <c r="V1129" s="74">
        <v>3</v>
      </c>
      <c r="W1129" s="74">
        <v>0</v>
      </c>
      <c r="X1129" s="74">
        <v>0</v>
      </c>
      <c r="Y1129" s="74">
        <v>0</v>
      </c>
      <c r="Z1129" s="74">
        <v>0</v>
      </c>
      <c r="AA1129" s="74">
        <v>0</v>
      </c>
      <c r="AB1129" s="74">
        <v>0</v>
      </c>
      <c r="AC1129" s="74">
        <v>0</v>
      </c>
      <c r="AD1129" s="74">
        <v>0</v>
      </c>
      <c r="AE1129" s="74">
        <v>0</v>
      </c>
      <c r="AF1129" s="74">
        <v>0</v>
      </c>
      <c r="AG1129" s="74">
        <v>0</v>
      </c>
      <c r="AH1129" s="74">
        <v>0</v>
      </c>
      <c r="AI1129" s="74">
        <v>0</v>
      </c>
      <c r="AJ1129" s="74">
        <v>0</v>
      </c>
      <c r="AK1129" s="74">
        <v>0</v>
      </c>
      <c r="AL1129" s="74">
        <v>0.1</v>
      </c>
      <c r="AM1129" s="74">
        <v>25</v>
      </c>
      <c r="AN1129" s="74">
        <v>10</v>
      </c>
      <c r="AO1129" s="74">
        <v>5</v>
      </c>
      <c r="AP1129" s="74">
        <v>7</v>
      </c>
      <c r="AQ1129" s="74">
        <v>3</v>
      </c>
      <c r="AR1129" s="74">
        <v>0.3</v>
      </c>
      <c r="AS1129" s="74">
        <v>0.1</v>
      </c>
      <c r="AT1129" s="72"/>
      <c r="AU1129" s="72"/>
      <c r="AV1129" s="72"/>
    </row>
    <row r="1130" spans="1:48" ht="15.6">
      <c r="A1130" s="71">
        <v>220003</v>
      </c>
      <c r="B1130" s="72" t="s">
        <v>1591</v>
      </c>
      <c r="C1130" s="72" t="s">
        <v>355</v>
      </c>
      <c r="D1130" s="72" t="s">
        <v>114</v>
      </c>
      <c r="E1130" s="72" t="s">
        <v>1530</v>
      </c>
      <c r="F1130" s="74">
        <v>197</v>
      </c>
      <c r="G1130" s="74">
        <v>818</v>
      </c>
      <c r="H1130" s="74">
        <v>15.5</v>
      </c>
      <c r="I1130" s="74">
        <v>10.5</v>
      </c>
      <c r="J1130" s="74">
        <v>2.9</v>
      </c>
      <c r="K1130" s="74">
        <v>0.4</v>
      </c>
      <c r="L1130" s="74">
        <v>0.3</v>
      </c>
      <c r="M1130" s="74">
        <v>0.5</v>
      </c>
      <c r="N1130" s="74">
        <v>3.4</v>
      </c>
      <c r="O1130" s="74">
        <v>2.5</v>
      </c>
      <c r="P1130" s="74">
        <v>0</v>
      </c>
      <c r="Q1130" s="74">
        <v>1</v>
      </c>
      <c r="R1130" s="74">
        <v>0</v>
      </c>
      <c r="S1130" s="74">
        <v>10.7</v>
      </c>
      <c r="T1130" s="74">
        <v>0</v>
      </c>
      <c r="U1130" s="74">
        <v>0</v>
      </c>
      <c r="V1130" s="74">
        <v>69.599999999999994</v>
      </c>
      <c r="W1130" s="74">
        <v>0.4</v>
      </c>
      <c r="X1130" s="74">
        <v>50</v>
      </c>
      <c r="Y1130" s="74">
        <v>134</v>
      </c>
      <c r="Z1130" s="74">
        <v>54</v>
      </c>
      <c r="AA1130" s="74">
        <v>0.5</v>
      </c>
      <c r="AB1130" s="74">
        <v>0.48</v>
      </c>
      <c r="AC1130" s="74">
        <v>0</v>
      </c>
      <c r="AD1130" s="74">
        <v>1.63</v>
      </c>
      <c r="AE1130" s="74">
        <v>0</v>
      </c>
      <c r="AF1130" s="74">
        <v>4.9000000000000004</v>
      </c>
      <c r="AG1130" s="74">
        <v>4.9000000000000004</v>
      </c>
      <c r="AH1130" s="74">
        <v>0</v>
      </c>
      <c r="AI1130" s="74">
        <v>0.28999999999999998</v>
      </c>
      <c r="AJ1130" s="74">
        <v>0</v>
      </c>
      <c r="AK1130" s="74">
        <v>22</v>
      </c>
      <c r="AL1130" s="74">
        <v>2.35</v>
      </c>
      <c r="AM1130" s="74">
        <v>0.3</v>
      </c>
      <c r="AN1130" s="74">
        <v>160</v>
      </c>
      <c r="AO1130" s="74">
        <v>430</v>
      </c>
      <c r="AP1130" s="74">
        <v>300</v>
      </c>
      <c r="AQ1130" s="74">
        <v>26</v>
      </c>
      <c r="AR1130" s="74">
        <v>0</v>
      </c>
      <c r="AS1130" s="74">
        <v>1.4</v>
      </c>
      <c r="AT1130" s="72"/>
      <c r="AU1130" s="72"/>
      <c r="AV1130" s="72"/>
    </row>
    <row r="1131" spans="1:48" ht="15.6">
      <c r="A1131" s="71">
        <v>220012</v>
      </c>
      <c r="B1131" s="72" t="s">
        <v>1592</v>
      </c>
      <c r="C1131" s="72" t="s">
        <v>355</v>
      </c>
      <c r="D1131" s="72" t="s">
        <v>114</v>
      </c>
      <c r="E1131" s="72" t="s">
        <v>1530</v>
      </c>
      <c r="F1131" s="74">
        <v>136</v>
      </c>
      <c r="G1131" s="74">
        <v>566</v>
      </c>
      <c r="H1131" s="74">
        <v>10</v>
      </c>
      <c r="I1131" s="74">
        <v>7.1</v>
      </c>
      <c r="J1131" s="74">
        <v>2.8</v>
      </c>
      <c r="K1131" s="74">
        <v>0.4</v>
      </c>
      <c r="L1131" s="74">
        <v>0.3</v>
      </c>
      <c r="M1131" s="74">
        <v>0.5</v>
      </c>
      <c r="N1131" s="74">
        <v>3.7</v>
      </c>
      <c r="O1131" s="74">
        <v>3.7</v>
      </c>
      <c r="P1131" s="74">
        <v>0</v>
      </c>
      <c r="Q1131" s="74">
        <v>0</v>
      </c>
      <c r="R1131" s="74">
        <v>0</v>
      </c>
      <c r="S1131" s="74">
        <v>7.8</v>
      </c>
      <c r="T1131" s="74">
        <v>1</v>
      </c>
      <c r="U1131" s="74">
        <v>0</v>
      </c>
      <c r="V1131" s="74">
        <v>73.099999999999994</v>
      </c>
      <c r="W1131" s="74">
        <v>0</v>
      </c>
      <c r="X1131" s="74">
        <v>49</v>
      </c>
      <c r="Y1131" s="74">
        <v>146</v>
      </c>
      <c r="Z1131" s="74">
        <v>51</v>
      </c>
      <c r="AA1131" s="74">
        <v>0.1</v>
      </c>
      <c r="AB1131" s="74">
        <v>1.1000000000000001</v>
      </c>
      <c r="AC1131" s="74">
        <v>0.02</v>
      </c>
      <c r="AD1131" s="74">
        <v>0.19</v>
      </c>
      <c r="AE1131" s="74">
        <v>1.3</v>
      </c>
      <c r="AF1131" s="74">
        <v>3.2</v>
      </c>
      <c r="AG1131" s="74">
        <v>1.9</v>
      </c>
      <c r="AH1131" s="74">
        <v>0.01</v>
      </c>
      <c r="AI1131" s="74">
        <v>0.6</v>
      </c>
      <c r="AJ1131" s="74">
        <v>0</v>
      </c>
      <c r="AK1131" s="74">
        <v>11</v>
      </c>
      <c r="AL1131" s="74">
        <v>3.5</v>
      </c>
      <c r="AM1131" s="74">
        <v>400</v>
      </c>
      <c r="AN1131" s="74">
        <v>150</v>
      </c>
      <c r="AO1131" s="74">
        <v>300</v>
      </c>
      <c r="AP1131" s="74">
        <v>190</v>
      </c>
      <c r="AQ1131" s="74">
        <v>19</v>
      </c>
      <c r="AR1131" s="74">
        <v>0.1</v>
      </c>
      <c r="AS1131" s="74">
        <v>0.8</v>
      </c>
      <c r="AT1131" s="72"/>
      <c r="AU1131" s="72"/>
      <c r="AV1131" s="72"/>
    </row>
    <row r="1132" spans="1:48" ht="15.6">
      <c r="A1132" s="71">
        <v>220011</v>
      </c>
      <c r="B1132" s="72" t="s">
        <v>1593</v>
      </c>
      <c r="C1132" s="72" t="s">
        <v>355</v>
      </c>
      <c r="D1132" s="72" t="s">
        <v>114</v>
      </c>
      <c r="E1132" s="72" t="s">
        <v>1530</v>
      </c>
      <c r="F1132" s="74">
        <v>179</v>
      </c>
      <c r="G1132" s="74">
        <v>747</v>
      </c>
      <c r="H1132" s="74">
        <v>11.7</v>
      </c>
      <c r="I1132" s="74">
        <v>8.1</v>
      </c>
      <c r="J1132" s="74">
        <v>3.3</v>
      </c>
      <c r="K1132" s="74">
        <v>0.5</v>
      </c>
      <c r="L1132" s="74">
        <v>0.3</v>
      </c>
      <c r="M1132" s="74">
        <v>0.6</v>
      </c>
      <c r="N1132" s="74">
        <v>4.9000000000000004</v>
      </c>
      <c r="O1132" s="74">
        <v>2.2000000000000002</v>
      </c>
      <c r="P1132" s="74">
        <v>0</v>
      </c>
      <c r="Q1132" s="74">
        <v>2.7</v>
      </c>
      <c r="R1132" s="74">
        <v>0</v>
      </c>
      <c r="S1132" s="74">
        <v>13.6</v>
      </c>
      <c r="T1132" s="74">
        <v>1</v>
      </c>
      <c r="U1132" s="74">
        <v>0</v>
      </c>
      <c r="V1132" s="74">
        <v>73.099999999999994</v>
      </c>
      <c r="W1132" s="74">
        <v>0</v>
      </c>
      <c r="X1132" s="74">
        <v>49</v>
      </c>
      <c r="Y1132" s="74">
        <v>146</v>
      </c>
      <c r="Z1132" s="74">
        <v>51</v>
      </c>
      <c r="AA1132" s="74">
        <v>0.1</v>
      </c>
      <c r="AB1132" s="74">
        <v>1.1000000000000001</v>
      </c>
      <c r="AC1132" s="74">
        <v>0.02</v>
      </c>
      <c r="AD1132" s="74">
        <v>0.19</v>
      </c>
      <c r="AE1132" s="74">
        <v>1.3</v>
      </c>
      <c r="AF1132" s="74">
        <v>3.2</v>
      </c>
      <c r="AG1132" s="74">
        <v>1.9</v>
      </c>
      <c r="AH1132" s="74">
        <v>0.01</v>
      </c>
      <c r="AI1132" s="74">
        <v>0.6</v>
      </c>
      <c r="AJ1132" s="74">
        <v>0</v>
      </c>
      <c r="AK1132" s="74">
        <v>11</v>
      </c>
      <c r="AL1132" s="74">
        <v>3.5</v>
      </c>
      <c r="AM1132" s="74">
        <v>400</v>
      </c>
      <c r="AN1132" s="74">
        <v>150</v>
      </c>
      <c r="AO1132" s="74">
        <v>300</v>
      </c>
      <c r="AP1132" s="74">
        <v>190</v>
      </c>
      <c r="AQ1132" s="74">
        <v>19</v>
      </c>
      <c r="AR1132" s="74">
        <v>0.1</v>
      </c>
      <c r="AS1132" s="74">
        <v>0.8</v>
      </c>
      <c r="AT1132" s="72"/>
      <c r="AU1132" s="72"/>
      <c r="AV1132" s="72"/>
    </row>
    <row r="1133" spans="1:48" ht="15.6">
      <c r="A1133" s="71">
        <v>220013</v>
      </c>
      <c r="B1133" s="72" t="s">
        <v>1594</v>
      </c>
      <c r="C1133" s="72" t="s">
        <v>355</v>
      </c>
      <c r="D1133" s="72" t="s">
        <v>114</v>
      </c>
      <c r="E1133" s="72" t="s">
        <v>1530</v>
      </c>
      <c r="F1133" s="74">
        <v>246</v>
      </c>
      <c r="G1133" s="74">
        <v>1020</v>
      </c>
      <c r="H1133" s="74">
        <v>20.6</v>
      </c>
      <c r="I1133" s="74">
        <v>13.7</v>
      </c>
      <c r="J1133" s="74">
        <v>3.9</v>
      </c>
      <c r="K1133" s="74">
        <v>0.5</v>
      </c>
      <c r="L1133" s="74">
        <v>0.4</v>
      </c>
      <c r="M1133" s="74">
        <v>0.7</v>
      </c>
      <c r="N1133" s="74">
        <v>3.8</v>
      </c>
      <c r="O1133" s="74">
        <v>2.6</v>
      </c>
      <c r="P1133" s="74">
        <v>0</v>
      </c>
      <c r="Q1133" s="74">
        <v>1.2</v>
      </c>
      <c r="R1133" s="74">
        <v>0</v>
      </c>
      <c r="S1133" s="74">
        <v>11</v>
      </c>
      <c r="T1133" s="74">
        <v>1</v>
      </c>
      <c r="U1133" s="74">
        <v>0</v>
      </c>
      <c r="V1133" s="74">
        <v>69.599999999999994</v>
      </c>
      <c r="W1133" s="74">
        <v>0.4</v>
      </c>
      <c r="X1133" s="74">
        <v>50</v>
      </c>
      <c r="Y1133" s="74">
        <v>134</v>
      </c>
      <c r="Z1133" s="74">
        <v>54</v>
      </c>
      <c r="AA1133" s="74">
        <v>0.5</v>
      </c>
      <c r="AB1133" s="74">
        <v>0.48</v>
      </c>
      <c r="AC1133" s="74">
        <v>0</v>
      </c>
      <c r="AD1133" s="74">
        <v>1.63</v>
      </c>
      <c r="AE1133" s="74">
        <v>0</v>
      </c>
      <c r="AF1133" s="74">
        <v>4.9000000000000004</v>
      </c>
      <c r="AG1133" s="74">
        <v>4.9000000000000004</v>
      </c>
      <c r="AH1133" s="74">
        <v>0</v>
      </c>
      <c r="AI1133" s="74">
        <v>0.28999999999999998</v>
      </c>
      <c r="AJ1133" s="74">
        <v>0</v>
      </c>
      <c r="AK1133" s="74">
        <v>22</v>
      </c>
      <c r="AL1133" s="74">
        <v>2.35</v>
      </c>
      <c r="AM1133" s="74">
        <v>400</v>
      </c>
      <c r="AN1133" s="74">
        <v>160</v>
      </c>
      <c r="AO1133" s="74">
        <v>430</v>
      </c>
      <c r="AP1133" s="74">
        <v>300</v>
      </c>
      <c r="AQ1133" s="74">
        <v>26</v>
      </c>
      <c r="AR1133" s="74">
        <v>0</v>
      </c>
      <c r="AS1133" s="74">
        <v>1.4</v>
      </c>
      <c r="AT1133" s="72"/>
      <c r="AU1133" s="72"/>
      <c r="AV1133" s="72"/>
    </row>
    <row r="1134" spans="1:48" ht="15.6">
      <c r="A1134" s="71">
        <v>42</v>
      </c>
      <c r="B1134" s="72" t="s">
        <v>1595</v>
      </c>
      <c r="C1134" s="72" t="s">
        <v>355</v>
      </c>
      <c r="D1134" s="72" t="s">
        <v>114</v>
      </c>
      <c r="E1134" s="72" t="s">
        <v>1530</v>
      </c>
      <c r="F1134" s="74">
        <v>149</v>
      </c>
      <c r="G1134" s="74">
        <v>619</v>
      </c>
      <c r="H1134" s="74">
        <v>10.4</v>
      </c>
      <c r="I1134" s="74">
        <v>6.9</v>
      </c>
      <c r="J1134" s="74">
        <v>2.9</v>
      </c>
      <c r="K1134" s="74">
        <v>0.4</v>
      </c>
      <c r="L1134" s="74">
        <v>0.3</v>
      </c>
      <c r="M1134" s="74">
        <v>0.5</v>
      </c>
      <c r="N1134" s="74">
        <v>5.8</v>
      </c>
      <c r="O1134" s="74">
        <v>2.8</v>
      </c>
      <c r="P1134" s="74">
        <v>0</v>
      </c>
      <c r="Q1134" s="74">
        <v>3</v>
      </c>
      <c r="R1134" s="74">
        <v>0</v>
      </c>
      <c r="S1134" s="74">
        <v>8</v>
      </c>
      <c r="T1134" s="74">
        <v>0.5</v>
      </c>
      <c r="U1134" s="74">
        <v>0</v>
      </c>
      <c r="V1134" s="74">
        <v>73.099999999999994</v>
      </c>
      <c r="W1134" s="74">
        <v>0</v>
      </c>
      <c r="X1134" s="74">
        <v>49</v>
      </c>
      <c r="Y1134" s="74">
        <v>146</v>
      </c>
      <c r="Z1134" s="74">
        <v>51</v>
      </c>
      <c r="AA1134" s="74">
        <v>0.1</v>
      </c>
      <c r="AB1134" s="74">
        <v>1.1000000000000001</v>
      </c>
      <c r="AC1134" s="74">
        <v>0.02</v>
      </c>
      <c r="AD1134" s="74">
        <v>0.19</v>
      </c>
      <c r="AE1134" s="74">
        <v>1.3</v>
      </c>
      <c r="AF1134" s="74">
        <v>3.2</v>
      </c>
      <c r="AG1134" s="74">
        <v>1.9</v>
      </c>
      <c r="AH1134" s="74">
        <v>0.01</v>
      </c>
      <c r="AI1134" s="74">
        <v>0.6</v>
      </c>
      <c r="AJ1134" s="74">
        <v>0</v>
      </c>
      <c r="AK1134" s="74">
        <v>11</v>
      </c>
      <c r="AL1134" s="74">
        <v>3.5</v>
      </c>
      <c r="AM1134" s="74">
        <v>200</v>
      </c>
      <c r="AN1134" s="74">
        <v>150</v>
      </c>
      <c r="AO1134" s="74">
        <v>300</v>
      </c>
      <c r="AP1134" s="74">
        <v>190</v>
      </c>
      <c r="AQ1134" s="74">
        <v>19</v>
      </c>
      <c r="AR1134" s="74">
        <v>0.1</v>
      </c>
      <c r="AS1134" s="74">
        <v>0.8</v>
      </c>
      <c r="AT1134" s="72"/>
      <c r="AU1134" s="72"/>
      <c r="AV1134" s="72"/>
    </row>
    <row r="1135" spans="1:48" ht="15.6">
      <c r="A1135" s="71">
        <v>332</v>
      </c>
      <c r="B1135" s="72" t="s">
        <v>1596</v>
      </c>
      <c r="C1135" s="72" t="s">
        <v>275</v>
      </c>
      <c r="D1135" s="72" t="s">
        <v>1597</v>
      </c>
      <c r="E1135" s="72" t="s">
        <v>1598</v>
      </c>
      <c r="F1135" s="74">
        <v>92</v>
      </c>
      <c r="G1135" s="74">
        <v>386</v>
      </c>
      <c r="H1135" s="74">
        <v>3</v>
      </c>
      <c r="I1135" s="74">
        <v>1.3</v>
      </c>
      <c r="J1135" s="74">
        <v>1</v>
      </c>
      <c r="K1135" s="74">
        <v>0.1</v>
      </c>
      <c r="L1135" s="74">
        <v>0.1</v>
      </c>
      <c r="M1135" s="74">
        <v>0.1</v>
      </c>
      <c r="N1135" s="74">
        <v>0</v>
      </c>
      <c r="O1135" s="74">
        <v>0</v>
      </c>
      <c r="P1135" s="74">
        <v>0</v>
      </c>
      <c r="Q1135" s="74">
        <v>0</v>
      </c>
      <c r="R1135" s="74">
        <v>0</v>
      </c>
      <c r="S1135" s="74">
        <v>16.2</v>
      </c>
      <c r="T1135" s="74">
        <v>0.4</v>
      </c>
      <c r="U1135" s="74">
        <v>0</v>
      </c>
      <c r="V1135" s="74">
        <v>79.2</v>
      </c>
      <c r="W1135" s="74">
        <v>0</v>
      </c>
      <c r="X1135" s="74">
        <v>276</v>
      </c>
      <c r="Y1135" s="74">
        <v>100</v>
      </c>
      <c r="Z1135" s="74">
        <v>0</v>
      </c>
      <c r="AA1135" s="74">
        <v>0</v>
      </c>
      <c r="AB1135" s="74">
        <v>0.37</v>
      </c>
      <c r="AC1135" s="74">
        <v>0.34</v>
      </c>
      <c r="AD1135" s="74">
        <v>2.4</v>
      </c>
      <c r="AE1135" s="74">
        <v>5.7</v>
      </c>
      <c r="AF1135" s="74">
        <v>9.1999999999999993</v>
      </c>
      <c r="AG1135" s="74">
        <v>3.5</v>
      </c>
      <c r="AH1135" s="74">
        <v>0.61</v>
      </c>
      <c r="AI1135" s="74">
        <v>17</v>
      </c>
      <c r="AJ1135" s="74">
        <v>12</v>
      </c>
      <c r="AK1135" s="74">
        <v>8</v>
      </c>
      <c r="AL1135" s="74">
        <v>1.33</v>
      </c>
      <c r="AM1135" s="74">
        <v>160</v>
      </c>
      <c r="AN1135" s="74">
        <v>280</v>
      </c>
      <c r="AO1135" s="74">
        <v>11</v>
      </c>
      <c r="AP1135" s="74">
        <v>230</v>
      </c>
      <c r="AQ1135" s="74">
        <v>17</v>
      </c>
      <c r="AR1135" s="74">
        <v>5.2</v>
      </c>
      <c r="AS1135" s="74">
        <v>1.9</v>
      </c>
      <c r="AT1135" s="72"/>
      <c r="AU1135" s="72"/>
      <c r="AV1135" s="72"/>
    </row>
    <row r="1136" spans="1:48" ht="15.6">
      <c r="A1136" s="71">
        <v>333</v>
      </c>
      <c r="B1136" s="72" t="s">
        <v>1599</v>
      </c>
      <c r="C1136" s="72" t="s">
        <v>275</v>
      </c>
      <c r="D1136" s="72" t="s">
        <v>1597</v>
      </c>
      <c r="E1136" s="72" t="s">
        <v>1598</v>
      </c>
      <c r="F1136" s="74">
        <v>205</v>
      </c>
      <c r="G1136" s="74">
        <v>856</v>
      </c>
      <c r="H1136" s="74">
        <v>12.9</v>
      </c>
      <c r="I1136" s="74">
        <v>6.2</v>
      </c>
      <c r="J1136" s="74">
        <v>3.3</v>
      </c>
      <c r="K1136" s="74">
        <v>2.6</v>
      </c>
      <c r="L1136" s="74">
        <v>2.35</v>
      </c>
      <c r="M1136" s="74">
        <v>0.1</v>
      </c>
      <c r="N1136" s="74">
        <v>0</v>
      </c>
      <c r="O1136" s="74">
        <v>0</v>
      </c>
      <c r="P1136" s="74">
        <v>0</v>
      </c>
      <c r="Q1136" s="74">
        <v>0</v>
      </c>
      <c r="R1136" s="74">
        <v>0</v>
      </c>
      <c r="S1136" s="74">
        <v>22.3</v>
      </c>
      <c r="T1136" s="74">
        <v>1.8</v>
      </c>
      <c r="U1136" s="74">
        <v>0</v>
      </c>
      <c r="V1136" s="74">
        <v>61.3</v>
      </c>
      <c r="W1136" s="74">
        <v>0</v>
      </c>
      <c r="X1136" s="74">
        <v>379</v>
      </c>
      <c r="Y1136" s="74">
        <v>203</v>
      </c>
      <c r="Z1136" s="74">
        <v>44</v>
      </c>
      <c r="AA1136" s="74">
        <v>0</v>
      </c>
      <c r="AB1136" s="74">
        <v>0.51</v>
      </c>
      <c r="AC1136" s="74">
        <v>0.4</v>
      </c>
      <c r="AD1136" s="74">
        <v>3.1</v>
      </c>
      <c r="AE1136" s="74">
        <v>6.7</v>
      </c>
      <c r="AF1136" s="74">
        <v>12.6</v>
      </c>
      <c r="AG1136" s="74">
        <v>4.8099999999999996</v>
      </c>
      <c r="AH1136" s="74">
        <v>0.67</v>
      </c>
      <c r="AI1136" s="74">
        <v>18</v>
      </c>
      <c r="AJ1136" s="74">
        <v>12.4</v>
      </c>
      <c r="AK1136" s="74">
        <v>9.3000000000000007</v>
      </c>
      <c r="AL1136" s="74">
        <v>3.13</v>
      </c>
      <c r="AM1136" s="74">
        <v>700</v>
      </c>
      <c r="AN1136" s="74">
        <v>290</v>
      </c>
      <c r="AO1136" s="74">
        <v>15</v>
      </c>
      <c r="AP1136" s="74">
        <v>250</v>
      </c>
      <c r="AQ1136" s="74">
        <v>23</v>
      </c>
      <c r="AR1136" s="74">
        <v>6.8</v>
      </c>
      <c r="AS1136" s="74">
        <v>2.2000000000000002</v>
      </c>
      <c r="AT1136" s="72"/>
      <c r="AU1136" s="72"/>
      <c r="AV1136" s="72"/>
    </row>
    <row r="1137" spans="1:48" ht="15.6">
      <c r="A1137" s="71">
        <v>334</v>
      </c>
      <c r="B1137" s="72" t="s">
        <v>1600</v>
      </c>
      <c r="C1137" s="72" t="s">
        <v>275</v>
      </c>
      <c r="D1137" s="72" t="s">
        <v>1597</v>
      </c>
      <c r="E1137" s="72" t="s">
        <v>1598</v>
      </c>
      <c r="F1137" s="74">
        <v>95</v>
      </c>
      <c r="G1137" s="74">
        <v>400</v>
      </c>
      <c r="H1137" s="74">
        <v>3</v>
      </c>
      <c r="I1137" s="74">
        <v>1</v>
      </c>
      <c r="J1137" s="74">
        <v>1</v>
      </c>
      <c r="K1137" s="74">
        <v>0.5</v>
      </c>
      <c r="L1137" s="74">
        <v>0.4</v>
      </c>
      <c r="M1137" s="74">
        <v>0</v>
      </c>
      <c r="N1137" s="74">
        <v>0</v>
      </c>
      <c r="O1137" s="74">
        <v>0</v>
      </c>
      <c r="P1137" s="74">
        <v>0</v>
      </c>
      <c r="Q1137" s="74">
        <v>0</v>
      </c>
      <c r="R1137" s="74">
        <v>0</v>
      </c>
      <c r="S1137" s="74">
        <v>17</v>
      </c>
      <c r="T1137" s="74">
        <v>0.7</v>
      </c>
      <c r="U1137" s="74">
        <v>0</v>
      </c>
      <c r="V1137" s="74">
        <v>78.400000000000006</v>
      </c>
      <c r="W1137" s="74">
        <v>0</v>
      </c>
      <c r="X1137" s="74">
        <v>395</v>
      </c>
      <c r="Y1137" s="74">
        <v>110</v>
      </c>
      <c r="Z1137" s="74">
        <v>0</v>
      </c>
      <c r="AA1137" s="74">
        <v>0</v>
      </c>
      <c r="AB1137" s="74">
        <v>0.44</v>
      </c>
      <c r="AC1137" s="74">
        <v>0.53</v>
      </c>
      <c r="AD1137" s="74">
        <v>2.8</v>
      </c>
      <c r="AE1137" s="74">
        <v>8</v>
      </c>
      <c r="AF1137" s="74">
        <v>12</v>
      </c>
      <c r="AG1137" s="74">
        <v>3.6</v>
      </c>
      <c r="AH1137" s="74">
        <v>0.43</v>
      </c>
      <c r="AI1137" s="74">
        <v>44</v>
      </c>
      <c r="AJ1137" s="74">
        <v>10</v>
      </c>
      <c r="AK1137" s="74">
        <v>43</v>
      </c>
      <c r="AL1137" s="74">
        <v>1.34</v>
      </c>
      <c r="AM1137" s="74">
        <v>260</v>
      </c>
      <c r="AN1137" s="74">
        <v>250</v>
      </c>
      <c r="AO1137" s="74">
        <v>13</v>
      </c>
      <c r="AP1137" s="74">
        <v>300</v>
      </c>
      <c r="AQ1137" s="74">
        <v>21</v>
      </c>
      <c r="AR1137" s="74">
        <v>5</v>
      </c>
      <c r="AS1137" s="74">
        <v>2.4</v>
      </c>
      <c r="AT1137" s="72"/>
      <c r="AU1137" s="72"/>
      <c r="AV1137" s="72"/>
    </row>
    <row r="1138" spans="1:48" ht="15.6">
      <c r="A1138" s="71">
        <v>335</v>
      </c>
      <c r="B1138" s="72" t="s">
        <v>1601</v>
      </c>
      <c r="C1138" s="72" t="s">
        <v>275</v>
      </c>
      <c r="D1138" s="72" t="s">
        <v>1597</v>
      </c>
      <c r="E1138" s="72" t="s">
        <v>1598</v>
      </c>
      <c r="F1138" s="74">
        <v>206</v>
      </c>
      <c r="G1138" s="74">
        <v>860</v>
      </c>
      <c r="H1138" s="74">
        <v>12.4</v>
      </c>
      <c r="I1138" s="74">
        <v>5.6</v>
      </c>
      <c r="J1138" s="74">
        <v>3.2</v>
      </c>
      <c r="K1138" s="74">
        <v>3</v>
      </c>
      <c r="L1138" s="74">
        <v>2.62</v>
      </c>
      <c r="M1138" s="74">
        <v>0</v>
      </c>
      <c r="N1138" s="74">
        <v>0</v>
      </c>
      <c r="O1138" s="74">
        <v>0</v>
      </c>
      <c r="P1138" s="74">
        <v>0</v>
      </c>
      <c r="Q1138" s="74">
        <v>0</v>
      </c>
      <c r="R1138" s="74">
        <v>0</v>
      </c>
      <c r="S1138" s="74">
        <v>23.6</v>
      </c>
      <c r="T1138" s="74">
        <v>1.4</v>
      </c>
      <c r="U1138" s="74">
        <v>0</v>
      </c>
      <c r="V1138" s="74">
        <v>61.1</v>
      </c>
      <c r="W1138" s="74">
        <v>0</v>
      </c>
      <c r="X1138" s="74">
        <v>548</v>
      </c>
      <c r="Y1138" s="74">
        <v>214</v>
      </c>
      <c r="Z1138" s="74">
        <v>41</v>
      </c>
      <c r="AA1138" s="74">
        <v>0</v>
      </c>
      <c r="AB1138" s="74">
        <v>0.61</v>
      </c>
      <c r="AC1138" s="74">
        <v>0.62</v>
      </c>
      <c r="AD1138" s="74">
        <v>3.7</v>
      </c>
      <c r="AE1138" s="74">
        <v>9.4</v>
      </c>
      <c r="AF1138" s="74">
        <v>16.600000000000001</v>
      </c>
      <c r="AG1138" s="74">
        <v>4.99</v>
      </c>
      <c r="AH1138" s="74">
        <v>0.48</v>
      </c>
      <c r="AI1138" s="74">
        <v>46</v>
      </c>
      <c r="AJ1138" s="74">
        <v>10.4</v>
      </c>
      <c r="AK1138" s="74">
        <v>51</v>
      </c>
      <c r="AL1138" s="74">
        <v>2.5099999999999998</v>
      </c>
      <c r="AM1138" s="74">
        <v>560</v>
      </c>
      <c r="AN1138" s="74">
        <v>260</v>
      </c>
      <c r="AO1138" s="74">
        <v>18</v>
      </c>
      <c r="AP1138" s="74">
        <v>330</v>
      </c>
      <c r="AQ1138" s="74">
        <v>26</v>
      </c>
      <c r="AR1138" s="74">
        <v>6.6</v>
      </c>
      <c r="AS1138" s="74">
        <v>2.8</v>
      </c>
      <c r="AT1138" s="72"/>
      <c r="AU1138" s="72"/>
      <c r="AV1138" s="72"/>
    </row>
    <row r="1139" spans="1:48" ht="15.6">
      <c r="A1139" s="71">
        <v>336</v>
      </c>
      <c r="B1139" s="72" t="s">
        <v>1602</v>
      </c>
      <c r="C1139" s="72" t="s">
        <v>275</v>
      </c>
      <c r="D1139" s="72" t="s">
        <v>1597</v>
      </c>
      <c r="E1139" s="72" t="s">
        <v>1598</v>
      </c>
      <c r="F1139" s="74">
        <v>92</v>
      </c>
      <c r="G1139" s="74">
        <v>387</v>
      </c>
      <c r="H1139" s="74">
        <v>2.2000000000000002</v>
      </c>
      <c r="I1139" s="74">
        <v>0.9</v>
      </c>
      <c r="J1139" s="74">
        <v>1</v>
      </c>
      <c r="K1139" s="74">
        <v>0.1</v>
      </c>
      <c r="L1139" s="74">
        <v>0.1</v>
      </c>
      <c r="M1139" s="74">
        <v>0.1</v>
      </c>
      <c r="N1139" s="74">
        <v>0</v>
      </c>
      <c r="O1139" s="74">
        <v>0</v>
      </c>
      <c r="P1139" s="74">
        <v>0</v>
      </c>
      <c r="Q1139" s="74">
        <v>0</v>
      </c>
      <c r="R1139" s="74">
        <v>0</v>
      </c>
      <c r="S1139" s="74">
        <v>18</v>
      </c>
      <c r="T1139" s="74">
        <v>0.7</v>
      </c>
      <c r="U1139" s="74">
        <v>0</v>
      </c>
      <c r="V1139" s="74">
        <v>77.7</v>
      </c>
      <c r="W1139" s="74">
        <v>0</v>
      </c>
      <c r="X1139" s="74">
        <v>213</v>
      </c>
      <c r="Y1139" s="74">
        <v>105</v>
      </c>
      <c r="Z1139" s="74">
        <v>0</v>
      </c>
      <c r="AA1139" s="74">
        <v>0.3</v>
      </c>
      <c r="AB1139" s="74">
        <v>0.55000000000000004</v>
      </c>
      <c r="AC1139" s="74">
        <v>0.48</v>
      </c>
      <c r="AD1139" s="74">
        <v>0.84</v>
      </c>
      <c r="AE1139" s="74">
        <v>7</v>
      </c>
      <c r="AF1139" s="74">
        <v>11</v>
      </c>
      <c r="AG1139" s="74">
        <v>3.8</v>
      </c>
      <c r="AH1139" s="74">
        <v>0.24</v>
      </c>
      <c r="AI1139" s="74">
        <v>14</v>
      </c>
      <c r="AJ1139" s="74">
        <v>12</v>
      </c>
      <c r="AK1139" s="74">
        <v>4</v>
      </c>
      <c r="AL1139" s="74">
        <v>1.35</v>
      </c>
      <c r="AM1139" s="74">
        <v>260</v>
      </c>
      <c r="AN1139" s="74">
        <v>220</v>
      </c>
      <c r="AO1139" s="74">
        <v>19</v>
      </c>
      <c r="AP1139" s="74">
        <v>240</v>
      </c>
      <c r="AQ1139" s="74">
        <v>18</v>
      </c>
      <c r="AR1139" s="74">
        <v>3.3</v>
      </c>
      <c r="AS1139" s="74">
        <v>1.9</v>
      </c>
      <c r="AT1139" s="72"/>
      <c r="AU1139" s="72"/>
      <c r="AV1139" s="72"/>
    </row>
    <row r="1140" spans="1:48" ht="15.6">
      <c r="A1140" s="71">
        <v>368</v>
      </c>
      <c r="B1140" s="72" t="s">
        <v>1603</v>
      </c>
      <c r="C1140" s="72" t="s">
        <v>232</v>
      </c>
      <c r="D1140" s="72" t="s">
        <v>233</v>
      </c>
      <c r="E1140" s="72" t="s">
        <v>619</v>
      </c>
      <c r="F1140" s="74">
        <v>280</v>
      </c>
      <c r="G1140" s="74">
        <v>1170</v>
      </c>
      <c r="H1140" s="74">
        <v>13.4</v>
      </c>
      <c r="I1140" s="74">
        <v>3.4</v>
      </c>
      <c r="J1140" s="74">
        <v>3.9</v>
      </c>
      <c r="K1140" s="74">
        <v>4.0999999999999996</v>
      </c>
      <c r="L1140" s="74">
        <v>4.0999999999999996</v>
      </c>
      <c r="M1140" s="74">
        <v>0.2</v>
      </c>
      <c r="N1140" s="74">
        <v>31.8</v>
      </c>
      <c r="O1140" s="74">
        <v>1.1000000000000001</v>
      </c>
      <c r="P1140" s="74">
        <v>0</v>
      </c>
      <c r="Q1140" s="74">
        <v>30.7</v>
      </c>
      <c r="R1140" s="74">
        <v>1.3</v>
      </c>
      <c r="S1140" s="74">
        <v>7.3</v>
      </c>
      <c r="T1140" s="74">
        <v>1.6</v>
      </c>
      <c r="U1140" s="74">
        <v>0</v>
      </c>
      <c r="V1140" s="74">
        <v>45.4</v>
      </c>
      <c r="W1140" s="74">
        <v>0</v>
      </c>
      <c r="X1140" s="74">
        <v>66</v>
      </c>
      <c r="Y1140" s="74">
        <v>29</v>
      </c>
      <c r="Z1140" s="74">
        <v>1</v>
      </c>
      <c r="AA1140" s="74">
        <v>0.2</v>
      </c>
      <c r="AB1140" s="74">
        <v>2.4</v>
      </c>
      <c r="AC1140" s="74">
        <v>0.13</v>
      </c>
      <c r="AD1140" s="74">
        <v>0.09</v>
      </c>
      <c r="AE1140" s="74">
        <v>2.1</v>
      </c>
      <c r="AF1140" s="74">
        <v>3.7</v>
      </c>
      <c r="AG1140" s="74">
        <v>1.6</v>
      </c>
      <c r="AH1140" s="74">
        <v>0.09</v>
      </c>
      <c r="AI1140" s="74">
        <v>0.5</v>
      </c>
      <c r="AJ1140" s="74">
        <v>0</v>
      </c>
      <c r="AK1140" s="74">
        <v>11</v>
      </c>
      <c r="AL1140" s="74">
        <v>1.18</v>
      </c>
      <c r="AM1140" s="74">
        <v>640</v>
      </c>
      <c r="AN1140" s="74">
        <v>140</v>
      </c>
      <c r="AO1140" s="74">
        <v>31</v>
      </c>
      <c r="AP1140" s="74">
        <v>98</v>
      </c>
      <c r="AQ1140" s="74">
        <v>21</v>
      </c>
      <c r="AR1140" s="74">
        <v>1</v>
      </c>
      <c r="AS1140" s="74">
        <v>1.2</v>
      </c>
      <c r="AT1140" s="72"/>
      <c r="AU1140" s="72"/>
      <c r="AV1140" s="72"/>
    </row>
    <row r="1141" spans="1:48" ht="15.6">
      <c r="A1141" s="71">
        <v>952</v>
      </c>
      <c r="B1141" s="72" t="s">
        <v>1604</v>
      </c>
      <c r="C1141" s="72" t="s">
        <v>232</v>
      </c>
      <c r="D1141" s="72" t="s">
        <v>233</v>
      </c>
      <c r="E1141" s="72" t="s">
        <v>619</v>
      </c>
      <c r="F1141" s="74">
        <v>211</v>
      </c>
      <c r="G1141" s="74">
        <v>885</v>
      </c>
      <c r="H1141" s="74">
        <v>8.6</v>
      </c>
      <c r="I1141" s="74">
        <v>1.1000000000000001</v>
      </c>
      <c r="J1141" s="74">
        <v>1.8</v>
      </c>
      <c r="K1141" s="74">
        <v>5.4</v>
      </c>
      <c r="L1141" s="74">
        <v>5.4</v>
      </c>
      <c r="M1141" s="74">
        <v>0</v>
      </c>
      <c r="N1141" s="74">
        <v>26.6</v>
      </c>
      <c r="O1141" s="74">
        <v>1.3</v>
      </c>
      <c r="P1141" s="74">
        <v>0</v>
      </c>
      <c r="Q1141" s="74">
        <v>25.3</v>
      </c>
      <c r="R1141" s="74">
        <v>1.4</v>
      </c>
      <c r="S1141" s="74">
        <v>6.1</v>
      </c>
      <c r="T1141" s="74">
        <v>1</v>
      </c>
      <c r="U1141" s="74">
        <v>0</v>
      </c>
      <c r="V1141" s="74">
        <v>56.1</v>
      </c>
      <c r="W1141" s="74">
        <v>0</v>
      </c>
      <c r="X1141" s="74">
        <v>21</v>
      </c>
      <c r="Y1141" s="74">
        <v>9</v>
      </c>
      <c r="Z1141" s="74">
        <v>1</v>
      </c>
      <c r="AA1141" s="74">
        <v>0.1</v>
      </c>
      <c r="AB1141" s="74">
        <v>5.2</v>
      </c>
      <c r="AC1141" s="74">
        <v>0.04</v>
      </c>
      <c r="AD1141" s="74">
        <v>0.03</v>
      </c>
      <c r="AE1141" s="74">
        <v>0.5</v>
      </c>
      <c r="AF1141" s="74">
        <v>1.9</v>
      </c>
      <c r="AG1141" s="74">
        <v>1.4</v>
      </c>
      <c r="AH1141" s="74">
        <v>0.06</v>
      </c>
      <c r="AI1141" s="74">
        <v>0.16</v>
      </c>
      <c r="AJ1141" s="74">
        <v>1</v>
      </c>
      <c r="AK1141" s="74">
        <v>9.1</v>
      </c>
      <c r="AL1141" s="74">
        <v>1.1000000000000001</v>
      </c>
      <c r="AM1141" s="74">
        <v>400</v>
      </c>
      <c r="AN1141" s="74">
        <v>87</v>
      </c>
      <c r="AO1141" s="74">
        <v>48</v>
      </c>
      <c r="AP1141" s="74">
        <v>82</v>
      </c>
      <c r="AQ1141" s="74">
        <v>14</v>
      </c>
      <c r="AR1141" s="74">
        <v>1.2</v>
      </c>
      <c r="AS1141" s="74">
        <v>0.7</v>
      </c>
      <c r="AT1141" s="72"/>
      <c r="AU1141" s="72"/>
      <c r="AV1141" s="72"/>
    </row>
    <row r="1142" spans="1:48" ht="15.6">
      <c r="A1142" s="71">
        <v>1152</v>
      </c>
      <c r="B1142" s="72" t="s">
        <v>1605</v>
      </c>
      <c r="C1142" s="72" t="s">
        <v>232</v>
      </c>
      <c r="D1142" s="72" t="s">
        <v>233</v>
      </c>
      <c r="E1142" s="72" t="s">
        <v>619</v>
      </c>
      <c r="F1142" s="74">
        <v>238</v>
      </c>
      <c r="G1142" s="74">
        <v>994</v>
      </c>
      <c r="H1142" s="74">
        <v>14.1</v>
      </c>
      <c r="I1142" s="74">
        <v>6.7</v>
      </c>
      <c r="J1142" s="74">
        <v>4.3</v>
      </c>
      <c r="K1142" s="74">
        <v>0.9</v>
      </c>
      <c r="L1142" s="74">
        <v>0.80700000000000005</v>
      </c>
      <c r="M1142" s="74">
        <v>0.5</v>
      </c>
      <c r="N1142" s="74">
        <v>19.8</v>
      </c>
      <c r="O1142" s="74">
        <v>2.5</v>
      </c>
      <c r="P1142" s="74">
        <v>0.1</v>
      </c>
      <c r="Q1142" s="74">
        <v>17.100000000000001</v>
      </c>
      <c r="R1142" s="74">
        <v>1.4</v>
      </c>
      <c r="S1142" s="74">
        <v>7.3</v>
      </c>
      <c r="T1142" s="74">
        <v>0.5</v>
      </c>
      <c r="U1142" s="74">
        <v>0</v>
      </c>
      <c r="V1142" s="74">
        <v>56.3</v>
      </c>
      <c r="W1142" s="74">
        <v>0</v>
      </c>
      <c r="X1142" s="74">
        <v>72</v>
      </c>
      <c r="Y1142" s="74">
        <v>98</v>
      </c>
      <c r="Z1142" s="74">
        <v>126</v>
      </c>
      <c r="AA1142" s="74">
        <v>0.3</v>
      </c>
      <c r="AB1142" s="74">
        <v>1.0900000000000001</v>
      </c>
      <c r="AC1142" s="74">
        <v>0.08</v>
      </c>
      <c r="AD1142" s="74">
        <v>0.09</v>
      </c>
      <c r="AE1142" s="74">
        <v>1.3</v>
      </c>
      <c r="AF1142" s="74">
        <v>2.78</v>
      </c>
      <c r="AG1142" s="74">
        <v>1.53</v>
      </c>
      <c r="AH1142" s="74">
        <v>0.22</v>
      </c>
      <c r="AI1142" s="74">
        <v>0.45</v>
      </c>
      <c r="AJ1142" s="74">
        <v>7.3</v>
      </c>
      <c r="AK1142" s="74">
        <v>19</v>
      </c>
      <c r="AL1142" s="74">
        <v>1.17</v>
      </c>
      <c r="AM1142" s="74">
        <v>220</v>
      </c>
      <c r="AN1142" s="74">
        <v>200</v>
      </c>
      <c r="AO1142" s="74">
        <v>27</v>
      </c>
      <c r="AP1142" s="74">
        <v>110</v>
      </c>
      <c r="AQ1142" s="74">
        <v>22</v>
      </c>
      <c r="AR1142" s="74">
        <v>0.9</v>
      </c>
      <c r="AS1142" s="74">
        <v>1</v>
      </c>
      <c r="AT1142" s="72"/>
      <c r="AU1142" s="72"/>
      <c r="AV1142" s="72"/>
    </row>
    <row r="1143" spans="1:48" ht="15.6">
      <c r="A1143" s="71">
        <v>1151</v>
      </c>
      <c r="B1143" s="72" t="s">
        <v>1606</v>
      </c>
      <c r="C1143" s="72" t="s">
        <v>232</v>
      </c>
      <c r="D1143" s="72" t="s">
        <v>233</v>
      </c>
      <c r="E1143" s="72" t="s">
        <v>619</v>
      </c>
      <c r="F1143" s="74">
        <v>236</v>
      </c>
      <c r="G1143" s="74">
        <v>985</v>
      </c>
      <c r="H1143" s="74">
        <v>13.9</v>
      </c>
      <c r="I1143" s="74">
        <v>5.9</v>
      </c>
      <c r="J1143" s="74">
        <v>4.0999999999999996</v>
      </c>
      <c r="K1143" s="74">
        <v>3.1</v>
      </c>
      <c r="L1143" s="74">
        <v>2.81</v>
      </c>
      <c r="M1143" s="74">
        <v>0.1</v>
      </c>
      <c r="N1143" s="74">
        <v>19.7</v>
      </c>
      <c r="O1143" s="74">
        <v>2.5</v>
      </c>
      <c r="P1143" s="74">
        <v>0.1</v>
      </c>
      <c r="Q1143" s="74">
        <v>17.100000000000001</v>
      </c>
      <c r="R1143" s="74">
        <v>1.4</v>
      </c>
      <c r="S1143" s="74">
        <v>7.3</v>
      </c>
      <c r="T1143" s="74">
        <v>0.7</v>
      </c>
      <c r="U1143" s="74">
        <v>0</v>
      </c>
      <c r="V1143" s="74">
        <v>56.3</v>
      </c>
      <c r="W1143" s="74">
        <v>0</v>
      </c>
      <c r="X1143" s="74">
        <v>46</v>
      </c>
      <c r="Y1143" s="74">
        <v>102</v>
      </c>
      <c r="Z1143" s="74">
        <v>166</v>
      </c>
      <c r="AA1143" s="74">
        <v>0.3</v>
      </c>
      <c r="AB1143" s="74">
        <v>0.87</v>
      </c>
      <c r="AC1143" s="74">
        <v>0.08</v>
      </c>
      <c r="AD1143" s="74">
        <v>0.09</v>
      </c>
      <c r="AE1143" s="74">
        <v>1.3</v>
      </c>
      <c r="AF1143" s="74">
        <v>2.78</v>
      </c>
      <c r="AG1143" s="74">
        <v>1.53</v>
      </c>
      <c r="AH1143" s="74">
        <v>0.22</v>
      </c>
      <c r="AI1143" s="74">
        <v>0.45</v>
      </c>
      <c r="AJ1143" s="74">
        <v>7.3</v>
      </c>
      <c r="AK1143" s="74">
        <v>19</v>
      </c>
      <c r="AL1143" s="74">
        <v>1.32</v>
      </c>
      <c r="AM1143" s="74">
        <v>270</v>
      </c>
      <c r="AN1143" s="74">
        <v>200</v>
      </c>
      <c r="AO1143" s="74">
        <v>25</v>
      </c>
      <c r="AP1143" s="74">
        <v>110</v>
      </c>
      <c r="AQ1143" s="74">
        <v>22</v>
      </c>
      <c r="AR1143" s="74">
        <v>0.9</v>
      </c>
      <c r="AS1143" s="74">
        <v>1</v>
      </c>
      <c r="AT1143" s="72"/>
      <c r="AU1143" s="72"/>
      <c r="AV1143" s="72"/>
    </row>
    <row r="1144" spans="1:48" ht="15.6">
      <c r="A1144" s="71">
        <v>874</v>
      </c>
      <c r="B1144" s="72" t="s">
        <v>1607</v>
      </c>
      <c r="C1144" s="72" t="s">
        <v>232</v>
      </c>
      <c r="D1144" s="72" t="s">
        <v>233</v>
      </c>
      <c r="E1144" s="72" t="s">
        <v>234</v>
      </c>
      <c r="F1144" s="74">
        <v>192</v>
      </c>
      <c r="G1144" s="74">
        <v>802</v>
      </c>
      <c r="H1144" s="74">
        <v>11.8</v>
      </c>
      <c r="I1144" s="74">
        <v>3.2</v>
      </c>
      <c r="J1144" s="74">
        <v>3.6</v>
      </c>
      <c r="K1144" s="74">
        <v>2.1</v>
      </c>
      <c r="L1144" s="74">
        <v>0.61299999999999999</v>
      </c>
      <c r="M1144" s="74">
        <v>0.1</v>
      </c>
      <c r="N1144" s="74">
        <v>0.6</v>
      </c>
      <c r="O1144" s="74">
        <v>0.2</v>
      </c>
      <c r="P1144" s="74">
        <v>0.1</v>
      </c>
      <c r="Q1144" s="74">
        <v>0.3</v>
      </c>
      <c r="R1144" s="74">
        <v>0.1</v>
      </c>
      <c r="S1144" s="74">
        <v>20.399999999999999</v>
      </c>
      <c r="T1144" s="74">
        <v>1</v>
      </c>
      <c r="U1144" s="74">
        <v>0.2</v>
      </c>
      <c r="V1144" s="74">
        <v>64.099999999999994</v>
      </c>
      <c r="W1144" s="74">
        <v>0.1</v>
      </c>
      <c r="X1144" s="74">
        <v>62</v>
      </c>
      <c r="Y1144" s="74">
        <v>51</v>
      </c>
      <c r="Z1144" s="74">
        <v>11</v>
      </c>
      <c r="AA1144" s="74">
        <v>4.8</v>
      </c>
      <c r="AB1144" s="74">
        <v>0.36</v>
      </c>
      <c r="AC1144" s="74">
        <v>0.22</v>
      </c>
      <c r="AD1144" s="74">
        <v>0.08</v>
      </c>
      <c r="AE1144" s="74">
        <v>2.5</v>
      </c>
      <c r="AF1144" s="74">
        <v>6.88</v>
      </c>
      <c r="AG1144" s="74">
        <v>3.86</v>
      </c>
      <c r="AH1144" s="74">
        <v>0.5</v>
      </c>
      <c r="AI1144" s="74">
        <v>1.3</v>
      </c>
      <c r="AJ1144" s="74">
        <v>0.8</v>
      </c>
      <c r="AK1144" s="74">
        <v>9.5</v>
      </c>
      <c r="AL1144" s="74">
        <v>2.68</v>
      </c>
      <c r="AM1144" s="74">
        <v>400</v>
      </c>
      <c r="AN1144" s="74">
        <v>350</v>
      </c>
      <c r="AO1144" s="74">
        <v>60</v>
      </c>
      <c r="AP1144" s="74">
        <v>230</v>
      </c>
      <c r="AQ1144" s="74">
        <v>41</v>
      </c>
      <c r="AR1144" s="74">
        <v>0.4</v>
      </c>
      <c r="AS1144" s="74">
        <v>1.4</v>
      </c>
      <c r="AT1144" s="72"/>
      <c r="AU1144" s="72"/>
      <c r="AV1144" s="72"/>
    </row>
    <row r="1145" spans="1:48" ht="15.6">
      <c r="A1145" s="71">
        <v>872</v>
      </c>
      <c r="B1145" s="72" t="s">
        <v>1608</v>
      </c>
      <c r="C1145" s="72" t="s">
        <v>218</v>
      </c>
      <c r="D1145" s="72" t="s">
        <v>219</v>
      </c>
      <c r="E1145" s="72" t="s">
        <v>220</v>
      </c>
      <c r="F1145" s="74">
        <v>182</v>
      </c>
      <c r="G1145" s="74">
        <v>760</v>
      </c>
      <c r="H1145" s="74">
        <v>10.9</v>
      </c>
      <c r="I1145" s="74">
        <v>2.2000000000000002</v>
      </c>
      <c r="J1145" s="74">
        <v>3.5</v>
      </c>
      <c r="K1145" s="74">
        <v>3.4</v>
      </c>
      <c r="L1145" s="74">
        <v>0.8</v>
      </c>
      <c r="M1145" s="74">
        <v>0</v>
      </c>
      <c r="N1145" s="74">
        <v>0</v>
      </c>
      <c r="O1145" s="74">
        <v>0</v>
      </c>
      <c r="P1145" s="74">
        <v>0</v>
      </c>
      <c r="Q1145" s="74">
        <v>0</v>
      </c>
      <c r="R1145" s="74">
        <v>0</v>
      </c>
      <c r="S1145" s="74">
        <v>21</v>
      </c>
      <c r="T1145" s="74">
        <v>0.6</v>
      </c>
      <c r="U1145" s="74">
        <v>0</v>
      </c>
      <c r="V1145" s="74">
        <v>66.099999999999994</v>
      </c>
      <c r="W1145" s="74">
        <v>0</v>
      </c>
      <c r="X1145" s="74">
        <v>87</v>
      </c>
      <c r="Y1145" s="74">
        <v>28</v>
      </c>
      <c r="Z1145" s="74">
        <v>0</v>
      </c>
      <c r="AA1145" s="74">
        <v>5.8</v>
      </c>
      <c r="AB1145" s="74">
        <v>0.34</v>
      </c>
      <c r="AC1145" s="74">
        <v>0.18</v>
      </c>
      <c r="AD1145" s="74">
        <v>0.13</v>
      </c>
      <c r="AE1145" s="74">
        <v>2.6</v>
      </c>
      <c r="AF1145" s="74">
        <v>6.5</v>
      </c>
      <c r="AG1145" s="74">
        <v>3.9</v>
      </c>
      <c r="AH1145" s="74">
        <v>0.14000000000000001</v>
      </c>
      <c r="AI1145" s="74">
        <v>1.1000000000000001</v>
      </c>
      <c r="AJ1145" s="74">
        <v>0</v>
      </c>
      <c r="AK1145" s="74">
        <v>9.3000000000000007</v>
      </c>
      <c r="AL1145" s="74">
        <v>1.7</v>
      </c>
      <c r="AM1145" s="74">
        <v>240</v>
      </c>
      <c r="AN1145" s="74">
        <v>330</v>
      </c>
      <c r="AO1145" s="74">
        <v>74</v>
      </c>
      <c r="AP1145" s="74">
        <v>270</v>
      </c>
      <c r="AQ1145" s="74">
        <v>34</v>
      </c>
      <c r="AR1145" s="74">
        <v>0.4</v>
      </c>
      <c r="AS1145" s="74">
        <v>1.1000000000000001</v>
      </c>
      <c r="AT1145" s="72"/>
      <c r="AU1145" s="72"/>
      <c r="AV1145" s="72"/>
    </row>
    <row r="1146" spans="1:48" ht="15.6">
      <c r="A1146" s="71">
        <v>871</v>
      </c>
      <c r="B1146" s="72" t="s">
        <v>1609</v>
      </c>
      <c r="C1146" s="72" t="s">
        <v>218</v>
      </c>
      <c r="D1146" s="72" t="s">
        <v>219</v>
      </c>
      <c r="E1146" s="72" t="s">
        <v>220</v>
      </c>
      <c r="F1146" s="74">
        <v>106</v>
      </c>
      <c r="G1146" s="74">
        <v>444</v>
      </c>
      <c r="H1146" s="74">
        <v>3.5</v>
      </c>
      <c r="I1146" s="74">
        <v>0.8</v>
      </c>
      <c r="J1146" s="74">
        <v>0.9</v>
      </c>
      <c r="K1146" s="74">
        <v>0.8</v>
      </c>
      <c r="L1146" s="74">
        <v>0.18</v>
      </c>
      <c r="M1146" s="74">
        <v>0</v>
      </c>
      <c r="N1146" s="74">
        <v>0</v>
      </c>
      <c r="O1146" s="74">
        <v>0</v>
      </c>
      <c r="P1146" s="74">
        <v>0</v>
      </c>
      <c r="Q1146" s="74">
        <v>0</v>
      </c>
      <c r="R1146" s="74">
        <v>0</v>
      </c>
      <c r="S1146" s="74">
        <v>18.5</v>
      </c>
      <c r="T1146" s="74">
        <v>0.2</v>
      </c>
      <c r="U1146" s="74">
        <v>0</v>
      </c>
      <c r="V1146" s="74">
        <v>71.8</v>
      </c>
      <c r="W1146" s="74">
        <v>0</v>
      </c>
      <c r="X1146" s="74">
        <v>52</v>
      </c>
      <c r="Y1146" s="74">
        <v>36</v>
      </c>
      <c r="Z1146" s="74">
        <v>0</v>
      </c>
      <c r="AA1146" s="74">
        <v>5</v>
      </c>
      <c r="AB1146" s="74">
        <v>0.17</v>
      </c>
      <c r="AC1146" s="74">
        <v>0.26</v>
      </c>
      <c r="AD1146" s="74">
        <v>0.08</v>
      </c>
      <c r="AE1146" s="74">
        <v>2.7</v>
      </c>
      <c r="AF1146" s="74">
        <v>6.2</v>
      </c>
      <c r="AG1146" s="74">
        <v>3.5</v>
      </c>
      <c r="AH1146" s="74">
        <v>0.49</v>
      </c>
      <c r="AI1146" s="74">
        <v>1.3</v>
      </c>
      <c r="AJ1146" s="74">
        <v>0</v>
      </c>
      <c r="AK1146" s="74">
        <v>9.5</v>
      </c>
      <c r="AL1146" s="74">
        <v>1.7</v>
      </c>
      <c r="AM1146" s="74">
        <v>95</v>
      </c>
      <c r="AN1146" s="74">
        <v>350</v>
      </c>
      <c r="AO1146" s="74">
        <v>52</v>
      </c>
      <c r="AP1146" s="74">
        <v>230</v>
      </c>
      <c r="AQ1146" s="74">
        <v>38</v>
      </c>
      <c r="AR1146" s="74">
        <v>0.4</v>
      </c>
      <c r="AS1146" s="74">
        <v>1.2</v>
      </c>
      <c r="AT1146" s="72"/>
      <c r="AU1146" s="72"/>
      <c r="AV1146" s="72"/>
    </row>
    <row r="1147" spans="1:48" ht="15.6">
      <c r="A1147" s="71">
        <v>873</v>
      </c>
      <c r="B1147" s="72" t="s">
        <v>1610</v>
      </c>
      <c r="C1147" s="72" t="s">
        <v>218</v>
      </c>
      <c r="D1147" s="72" t="s">
        <v>219</v>
      </c>
      <c r="E1147" s="72" t="s">
        <v>220</v>
      </c>
      <c r="F1147" s="74">
        <v>209</v>
      </c>
      <c r="G1147" s="74">
        <v>872</v>
      </c>
      <c r="H1147" s="74">
        <v>13</v>
      </c>
      <c r="I1147" s="74">
        <v>2.6</v>
      </c>
      <c r="J1147" s="74">
        <v>4.2</v>
      </c>
      <c r="K1147" s="74">
        <v>3.5</v>
      </c>
      <c r="L1147" s="74">
        <v>0.8</v>
      </c>
      <c r="M1147" s="74">
        <v>0</v>
      </c>
      <c r="N1147" s="74">
        <v>0</v>
      </c>
      <c r="O1147" s="74">
        <v>0</v>
      </c>
      <c r="P1147" s="74">
        <v>0</v>
      </c>
      <c r="Q1147" s="74">
        <v>0</v>
      </c>
      <c r="R1147" s="74">
        <v>0</v>
      </c>
      <c r="S1147" s="74">
        <v>23</v>
      </c>
      <c r="T1147" s="74">
        <v>1.4</v>
      </c>
      <c r="U1147" s="74">
        <v>0</v>
      </c>
      <c r="V1147" s="74">
        <v>60.1</v>
      </c>
      <c r="W1147" s="74">
        <v>0</v>
      </c>
      <c r="X1147" s="74">
        <v>59</v>
      </c>
      <c r="Y1147" s="74">
        <v>35</v>
      </c>
      <c r="Z1147" s="74">
        <v>0</v>
      </c>
      <c r="AA1147" s="74">
        <v>6.7</v>
      </c>
      <c r="AB1147" s="74">
        <v>0.21</v>
      </c>
      <c r="AC1147" s="74">
        <v>0.21</v>
      </c>
      <c r="AD1147" s="74">
        <v>0.18</v>
      </c>
      <c r="AE1147" s="74">
        <v>3.5</v>
      </c>
      <c r="AF1147" s="74">
        <v>7.8</v>
      </c>
      <c r="AG1147" s="74">
        <v>4.3</v>
      </c>
      <c r="AH1147" s="74">
        <v>0.13</v>
      </c>
      <c r="AI1147" s="74">
        <v>1.4</v>
      </c>
      <c r="AJ1147" s="74">
        <v>0</v>
      </c>
      <c r="AK1147" s="74">
        <v>9.3000000000000007</v>
      </c>
      <c r="AL1147" s="74">
        <v>3.6</v>
      </c>
      <c r="AM1147" s="74">
        <v>560</v>
      </c>
      <c r="AN1147" s="74">
        <v>430</v>
      </c>
      <c r="AO1147" s="74">
        <v>120</v>
      </c>
      <c r="AP1147" s="74">
        <v>440</v>
      </c>
      <c r="AQ1147" s="74">
        <v>46</v>
      </c>
      <c r="AR1147" s="74">
        <v>0.4</v>
      </c>
      <c r="AS1147" s="74">
        <v>1.6</v>
      </c>
      <c r="AT1147" s="72"/>
      <c r="AU1147" s="72">
        <v>18</v>
      </c>
      <c r="AV1147" s="72"/>
    </row>
    <row r="1148" spans="1:48" ht="15.6">
      <c r="A1148" s="71">
        <v>1032</v>
      </c>
      <c r="B1148" s="72" t="s">
        <v>1611</v>
      </c>
      <c r="C1148" s="72" t="s">
        <v>232</v>
      </c>
      <c r="D1148" s="72" t="s">
        <v>233</v>
      </c>
      <c r="E1148" s="72" t="s">
        <v>234</v>
      </c>
      <c r="F1148" s="74">
        <v>244</v>
      </c>
      <c r="G1148" s="74">
        <v>1010</v>
      </c>
      <c r="H1148" s="74">
        <v>19</v>
      </c>
      <c r="I1148" s="74">
        <v>6.1</v>
      </c>
      <c r="J1148" s="74">
        <v>7.4</v>
      </c>
      <c r="K1148" s="74">
        <v>2.9</v>
      </c>
      <c r="L1148" s="74">
        <v>2.5</v>
      </c>
      <c r="M1148" s="74">
        <v>0.1</v>
      </c>
      <c r="N1148" s="74">
        <v>0.8</v>
      </c>
      <c r="O1148" s="74">
        <v>0.1</v>
      </c>
      <c r="P1148" s="74">
        <v>0</v>
      </c>
      <c r="Q1148" s="74">
        <v>0.6</v>
      </c>
      <c r="R1148" s="74">
        <v>0.3</v>
      </c>
      <c r="S1148" s="74">
        <v>14.9</v>
      </c>
      <c r="T1148" s="74">
        <v>0.8</v>
      </c>
      <c r="U1148" s="74">
        <v>1.3</v>
      </c>
      <c r="V1148" s="74">
        <v>61.6</v>
      </c>
      <c r="W1148" s="74">
        <v>0</v>
      </c>
      <c r="X1148" s="74">
        <v>60</v>
      </c>
      <c r="Y1148" s="74">
        <v>23</v>
      </c>
      <c r="Z1148" s="74">
        <v>134</v>
      </c>
      <c r="AA1148" s="74">
        <v>0.6</v>
      </c>
      <c r="AB1148" s="74">
        <v>0.19</v>
      </c>
      <c r="AC1148" s="74">
        <v>0.64</v>
      </c>
      <c r="AD1148" s="74">
        <v>0.2</v>
      </c>
      <c r="AE1148" s="74">
        <v>6.1</v>
      </c>
      <c r="AF1148" s="74">
        <v>8.9700000000000006</v>
      </c>
      <c r="AG1148" s="74">
        <v>2.72</v>
      </c>
      <c r="AH1148" s="74">
        <v>0.37</v>
      </c>
      <c r="AI1148" s="74">
        <v>0.8</v>
      </c>
      <c r="AJ1148" s="74">
        <v>9.9</v>
      </c>
      <c r="AK1148" s="74">
        <v>7.8</v>
      </c>
      <c r="AL1148" s="74">
        <v>1.64</v>
      </c>
      <c r="AM1148" s="74">
        <v>320</v>
      </c>
      <c r="AN1148" s="74">
        <v>300</v>
      </c>
      <c r="AO1148" s="74">
        <v>20</v>
      </c>
      <c r="AP1148" s="74">
        <v>170</v>
      </c>
      <c r="AQ1148" s="74">
        <v>19</v>
      </c>
      <c r="AR1148" s="74">
        <v>1.1000000000000001</v>
      </c>
      <c r="AS1148" s="74">
        <v>1.5</v>
      </c>
      <c r="AT1148" s="72"/>
      <c r="AU1148" s="72"/>
      <c r="AV1148" s="72"/>
    </row>
    <row r="1149" spans="1:48" ht="15.6">
      <c r="A1149" s="71">
        <v>1031</v>
      </c>
      <c r="B1149" s="72" t="s">
        <v>1612</v>
      </c>
      <c r="C1149" s="72" t="s">
        <v>232</v>
      </c>
      <c r="D1149" s="72" t="s">
        <v>233</v>
      </c>
      <c r="E1149" s="72" t="s">
        <v>234</v>
      </c>
      <c r="F1149" s="74">
        <v>140</v>
      </c>
      <c r="G1149" s="74">
        <v>585</v>
      </c>
      <c r="H1149" s="74">
        <v>5.6</v>
      </c>
      <c r="I1149" s="74">
        <v>1.6</v>
      </c>
      <c r="J1149" s="74">
        <v>2.8</v>
      </c>
      <c r="K1149" s="74">
        <v>0.7</v>
      </c>
      <c r="L1149" s="74">
        <v>0.65200000000000002</v>
      </c>
      <c r="M1149" s="74">
        <v>0</v>
      </c>
      <c r="N1149" s="74">
        <v>8.6999999999999993</v>
      </c>
      <c r="O1149" s="74">
        <v>0.6</v>
      </c>
      <c r="P1149" s="74">
        <v>0</v>
      </c>
      <c r="Q1149" s="74">
        <v>8.1</v>
      </c>
      <c r="R1149" s="74">
        <v>0.8</v>
      </c>
      <c r="S1149" s="74">
        <v>11.1</v>
      </c>
      <c r="T1149" s="74">
        <v>0.7</v>
      </c>
      <c r="U1149" s="74">
        <v>1.1000000000000001</v>
      </c>
      <c r="V1149" s="74">
        <v>71</v>
      </c>
      <c r="W1149" s="74">
        <v>0.2</v>
      </c>
      <c r="X1149" s="74">
        <v>29</v>
      </c>
      <c r="Y1149" s="74">
        <v>12</v>
      </c>
      <c r="Z1149" s="74">
        <v>1</v>
      </c>
      <c r="AA1149" s="74">
        <v>0.3</v>
      </c>
      <c r="AB1149" s="74">
        <v>0.31</v>
      </c>
      <c r="AC1149" s="74">
        <v>0.41</v>
      </c>
      <c r="AD1149" s="74">
        <v>0.08</v>
      </c>
      <c r="AE1149" s="74">
        <v>3</v>
      </c>
      <c r="AF1149" s="74">
        <v>5.38</v>
      </c>
      <c r="AG1149" s="74">
        <v>2.37</v>
      </c>
      <c r="AH1149" s="74">
        <v>0.4</v>
      </c>
      <c r="AI1149" s="74">
        <v>0.45</v>
      </c>
      <c r="AJ1149" s="74">
        <v>8.6</v>
      </c>
      <c r="AK1149" s="74">
        <v>18</v>
      </c>
      <c r="AL1149" s="74">
        <v>1.49</v>
      </c>
      <c r="AM1149" s="74">
        <v>280</v>
      </c>
      <c r="AN1149" s="74">
        <v>400</v>
      </c>
      <c r="AO1149" s="74">
        <v>9.8000000000000007</v>
      </c>
      <c r="AP1149" s="74">
        <v>120</v>
      </c>
      <c r="AQ1149" s="74">
        <v>19</v>
      </c>
      <c r="AR1149" s="74">
        <v>0.5</v>
      </c>
      <c r="AS1149" s="74">
        <v>0.8</v>
      </c>
      <c r="AT1149" s="72"/>
      <c r="AU1149" s="72"/>
      <c r="AV1149" s="72"/>
    </row>
    <row r="1150" spans="1:48" ht="15.6">
      <c r="A1150" s="71">
        <v>696</v>
      </c>
      <c r="B1150" s="72" t="s">
        <v>1613</v>
      </c>
      <c r="C1150" s="72" t="s">
        <v>207</v>
      </c>
      <c r="D1150" s="72" t="s">
        <v>208</v>
      </c>
      <c r="E1150" s="72" t="s">
        <v>209</v>
      </c>
      <c r="F1150" s="74">
        <v>60</v>
      </c>
      <c r="G1150" s="74">
        <v>254</v>
      </c>
      <c r="H1150" s="74">
        <v>0.4</v>
      </c>
      <c r="I1150" s="74">
        <v>0.1</v>
      </c>
      <c r="J1150" s="74">
        <v>0.2</v>
      </c>
      <c r="K1150" s="74">
        <v>0</v>
      </c>
      <c r="L1150" s="74">
        <v>0</v>
      </c>
      <c r="M1150" s="74">
        <v>0</v>
      </c>
      <c r="N1150" s="74">
        <v>12</v>
      </c>
      <c r="O1150" s="74">
        <v>12</v>
      </c>
      <c r="P1150" s="74">
        <v>0</v>
      </c>
      <c r="Q1150" s="74">
        <v>0</v>
      </c>
      <c r="R1150" s="74">
        <v>3.4</v>
      </c>
      <c r="S1150" s="74">
        <v>0.4</v>
      </c>
      <c r="T1150" s="74">
        <v>0</v>
      </c>
      <c r="U1150" s="74">
        <v>0</v>
      </c>
      <c r="V1150" s="74">
        <v>83.3</v>
      </c>
      <c r="W1150" s="74">
        <v>0.1</v>
      </c>
      <c r="X1150" s="74">
        <v>0</v>
      </c>
      <c r="Y1150" s="74">
        <v>6</v>
      </c>
      <c r="Z1150" s="74">
        <v>38</v>
      </c>
      <c r="AA1150" s="74">
        <v>0</v>
      </c>
      <c r="AB1150" s="74">
        <v>0.9</v>
      </c>
      <c r="AC1150" s="74">
        <v>0.05</v>
      </c>
      <c r="AD1150" s="74">
        <v>0.03</v>
      </c>
      <c r="AE1150" s="74">
        <v>0.2</v>
      </c>
      <c r="AF1150" s="74">
        <v>0.3</v>
      </c>
      <c r="AG1150" s="74">
        <v>0.1</v>
      </c>
      <c r="AH1150" s="74">
        <v>0.2</v>
      </c>
      <c r="AI1150" s="74">
        <v>0</v>
      </c>
      <c r="AJ1150" s="74">
        <v>13</v>
      </c>
      <c r="AK1150" s="74">
        <v>10</v>
      </c>
      <c r="AL1150" s="74">
        <v>0.51</v>
      </c>
      <c r="AM1150" s="74">
        <v>3</v>
      </c>
      <c r="AN1150" s="74">
        <v>240</v>
      </c>
      <c r="AO1150" s="74">
        <v>11</v>
      </c>
      <c r="AP1150" s="74">
        <v>14</v>
      </c>
      <c r="AQ1150" s="74">
        <v>7</v>
      </c>
      <c r="AR1150" s="74">
        <v>0.6</v>
      </c>
      <c r="AS1150" s="74">
        <v>0.3</v>
      </c>
      <c r="AT1150" s="72"/>
      <c r="AU1150" s="72"/>
      <c r="AV1150" s="72"/>
    </row>
    <row r="1151" spans="1:48" ht="15.6">
      <c r="A1151" s="71">
        <v>1225</v>
      </c>
      <c r="B1151" s="72" t="s">
        <v>1614</v>
      </c>
      <c r="C1151" s="72" t="s">
        <v>211</v>
      </c>
      <c r="D1151" s="72" t="s">
        <v>229</v>
      </c>
      <c r="E1151" s="72" t="s">
        <v>272</v>
      </c>
      <c r="F1151" s="74">
        <v>29</v>
      </c>
      <c r="G1151" s="74">
        <v>120</v>
      </c>
      <c r="H1151" s="74">
        <v>0.7</v>
      </c>
      <c r="I1151" s="74">
        <v>0.1</v>
      </c>
      <c r="J1151" s="74">
        <v>0.1</v>
      </c>
      <c r="K1151" s="74">
        <v>0.3</v>
      </c>
      <c r="L1151" s="74">
        <v>0.2</v>
      </c>
      <c r="M1151" s="74">
        <v>0</v>
      </c>
      <c r="N1151" s="74">
        <v>2.2000000000000002</v>
      </c>
      <c r="O1151" s="74">
        <v>2.1</v>
      </c>
      <c r="P1151" s="74">
        <v>0</v>
      </c>
      <c r="Q1151" s="74">
        <v>0.1</v>
      </c>
      <c r="R1151" s="74">
        <v>1.6</v>
      </c>
      <c r="S1151" s="74">
        <v>2.6</v>
      </c>
      <c r="T1151" s="74">
        <v>0.1</v>
      </c>
      <c r="U1151" s="74">
        <v>0</v>
      </c>
      <c r="V1151" s="74">
        <v>91.7</v>
      </c>
      <c r="W1151" s="74">
        <v>0</v>
      </c>
      <c r="X1151" s="74">
        <v>0</v>
      </c>
      <c r="Y1151" s="74">
        <v>308</v>
      </c>
      <c r="Z1151" s="74">
        <v>1848</v>
      </c>
      <c r="AA1151" s="74">
        <v>0</v>
      </c>
      <c r="AB1151" s="74">
        <v>0.43</v>
      </c>
      <c r="AC1151" s="74">
        <v>0.04</v>
      </c>
      <c r="AD1151" s="74">
        <v>0.09</v>
      </c>
      <c r="AE1151" s="74">
        <v>0.3</v>
      </c>
      <c r="AF1151" s="74">
        <v>0.4</v>
      </c>
      <c r="AG1151" s="74">
        <v>0.1</v>
      </c>
      <c r="AH1151" s="74">
        <v>7.0000000000000007E-2</v>
      </c>
      <c r="AI1151" s="74">
        <v>0</v>
      </c>
      <c r="AJ1151" s="74">
        <v>15</v>
      </c>
      <c r="AK1151" s="74">
        <v>97</v>
      </c>
      <c r="AL1151" s="74">
        <v>1.9</v>
      </c>
      <c r="AM1151" s="74">
        <v>27</v>
      </c>
      <c r="AN1151" s="74">
        <v>370</v>
      </c>
      <c r="AO1151" s="74">
        <v>160</v>
      </c>
      <c r="AP1151" s="74">
        <v>52</v>
      </c>
      <c r="AQ1151" s="74">
        <v>41</v>
      </c>
      <c r="AR1151" s="74">
        <v>1.5</v>
      </c>
      <c r="AS1151" s="74">
        <v>0.4</v>
      </c>
      <c r="AT1151" s="72"/>
      <c r="AU1151" s="72"/>
      <c r="AV1151" s="72"/>
    </row>
    <row r="1152" spans="1:48" ht="15.6">
      <c r="A1152" s="71">
        <v>875</v>
      </c>
      <c r="B1152" s="72" t="s">
        <v>1615</v>
      </c>
      <c r="C1152" s="72" t="s">
        <v>218</v>
      </c>
      <c r="D1152" s="72" t="s">
        <v>219</v>
      </c>
      <c r="E1152" s="72" t="s">
        <v>220</v>
      </c>
      <c r="F1152" s="74">
        <v>109</v>
      </c>
      <c r="G1152" s="74">
        <v>456</v>
      </c>
      <c r="H1152" s="74">
        <v>4.2</v>
      </c>
      <c r="I1152" s="74">
        <v>1.2</v>
      </c>
      <c r="J1152" s="74">
        <v>2.1</v>
      </c>
      <c r="K1152" s="74">
        <v>0.8</v>
      </c>
      <c r="L1152" s="74">
        <v>0</v>
      </c>
      <c r="M1152" s="74">
        <v>0</v>
      </c>
      <c r="N1152" s="74">
        <v>0</v>
      </c>
      <c r="O1152" s="74">
        <v>0</v>
      </c>
      <c r="P1152" s="74">
        <v>0</v>
      </c>
      <c r="Q1152" s="74">
        <v>0</v>
      </c>
      <c r="R1152" s="74">
        <v>0</v>
      </c>
      <c r="S1152" s="74">
        <v>17.7</v>
      </c>
      <c r="T1152" s="74">
        <v>0.2</v>
      </c>
      <c r="U1152" s="74">
        <v>0</v>
      </c>
      <c r="V1152" s="74">
        <v>76.400000000000006</v>
      </c>
      <c r="W1152" s="74">
        <v>0</v>
      </c>
      <c r="X1152" s="74">
        <v>49</v>
      </c>
      <c r="Y1152" s="74">
        <v>267</v>
      </c>
      <c r="Z1152" s="74">
        <v>0</v>
      </c>
      <c r="AA1152" s="74">
        <v>91</v>
      </c>
      <c r="AB1152" s="74">
        <v>1.5</v>
      </c>
      <c r="AC1152" s="74">
        <v>0.04</v>
      </c>
      <c r="AD1152" s="74">
        <v>0.05</v>
      </c>
      <c r="AE1152" s="74">
        <v>1.5</v>
      </c>
      <c r="AF1152" s="74">
        <v>4.8</v>
      </c>
      <c r="AG1152" s="74">
        <v>3.3</v>
      </c>
      <c r="AH1152" s="74">
        <v>0.55000000000000004</v>
      </c>
      <c r="AI1152" s="74">
        <v>0.3</v>
      </c>
      <c r="AJ1152" s="74">
        <v>0</v>
      </c>
      <c r="AK1152" s="74">
        <v>13</v>
      </c>
      <c r="AL1152" s="74">
        <v>1</v>
      </c>
      <c r="AM1152" s="74">
        <v>84</v>
      </c>
      <c r="AN1152" s="74">
        <v>340</v>
      </c>
      <c r="AO1152" s="74">
        <v>130</v>
      </c>
      <c r="AP1152" s="74">
        <v>220</v>
      </c>
      <c r="AQ1152" s="74">
        <v>28</v>
      </c>
      <c r="AR1152" s="74">
        <v>0.2</v>
      </c>
      <c r="AS1152" s="74">
        <v>1.1000000000000001</v>
      </c>
      <c r="AT1152" s="72"/>
      <c r="AU1152" s="72"/>
      <c r="AV1152" s="72"/>
    </row>
    <row r="1153" spans="1:48" ht="15.6">
      <c r="A1153" s="71">
        <v>972</v>
      </c>
      <c r="B1153" s="72" t="s">
        <v>25</v>
      </c>
      <c r="C1153" s="72" t="s">
        <v>533</v>
      </c>
      <c r="D1153" s="72" t="s">
        <v>565</v>
      </c>
      <c r="E1153" s="72" t="s">
        <v>25</v>
      </c>
      <c r="F1153" s="74">
        <v>0</v>
      </c>
      <c r="G1153" s="74">
        <v>0</v>
      </c>
      <c r="H1153" s="74">
        <v>0</v>
      </c>
      <c r="I1153" s="74">
        <v>0</v>
      </c>
      <c r="J1153" s="74">
        <v>0</v>
      </c>
      <c r="K1153" s="74">
        <v>0</v>
      </c>
      <c r="L1153" s="74">
        <v>0</v>
      </c>
      <c r="M1153" s="74">
        <v>0</v>
      </c>
      <c r="N1153" s="74">
        <v>0</v>
      </c>
      <c r="O1153" s="74">
        <v>0</v>
      </c>
      <c r="P1153" s="74">
        <v>0</v>
      </c>
      <c r="Q1153" s="74">
        <v>0</v>
      </c>
      <c r="R1153" s="74">
        <v>0</v>
      </c>
      <c r="S1153" s="74">
        <v>0</v>
      </c>
      <c r="T1153" s="74">
        <v>100</v>
      </c>
      <c r="U1153" s="74">
        <v>0</v>
      </c>
      <c r="V1153" s="74">
        <v>0</v>
      </c>
      <c r="W1153" s="74">
        <v>0</v>
      </c>
      <c r="X1153" s="74">
        <v>0</v>
      </c>
      <c r="Y1153" s="74">
        <v>0</v>
      </c>
      <c r="Z1153" s="74">
        <v>0</v>
      </c>
      <c r="AA1153" s="74">
        <v>0</v>
      </c>
      <c r="AB1153" s="74">
        <v>0</v>
      </c>
      <c r="AC1153" s="74">
        <v>0</v>
      </c>
      <c r="AD1153" s="74">
        <v>0</v>
      </c>
      <c r="AE1153" s="74">
        <v>0</v>
      </c>
      <c r="AF1153" s="74">
        <v>0</v>
      </c>
      <c r="AG1153" s="74">
        <v>0</v>
      </c>
      <c r="AH1153" s="74">
        <v>0</v>
      </c>
      <c r="AI1153" s="74">
        <v>0</v>
      </c>
      <c r="AJ1153" s="74">
        <v>0</v>
      </c>
      <c r="AK1153" s="74">
        <v>0</v>
      </c>
      <c r="AL1153" s="74">
        <v>98</v>
      </c>
      <c r="AM1153" s="74">
        <v>40000</v>
      </c>
      <c r="AN1153" s="74">
        <v>0</v>
      </c>
      <c r="AO1153" s="74">
        <v>0</v>
      </c>
      <c r="AP1153" s="74">
        <v>0</v>
      </c>
      <c r="AQ1153" s="74">
        <v>300</v>
      </c>
      <c r="AR1153" s="74">
        <v>0</v>
      </c>
      <c r="AS1153" s="74">
        <v>0</v>
      </c>
      <c r="AT1153" s="72"/>
      <c r="AU1153" s="72"/>
      <c r="AV1153" s="72"/>
    </row>
    <row r="1154" spans="1:48" ht="15.6">
      <c r="A1154" s="71">
        <v>1122</v>
      </c>
      <c r="B1154" s="72" t="s">
        <v>1616</v>
      </c>
      <c r="C1154" s="72" t="s">
        <v>232</v>
      </c>
      <c r="D1154" s="72" t="s">
        <v>545</v>
      </c>
      <c r="E1154" s="72" t="s">
        <v>1617</v>
      </c>
      <c r="F1154" s="74">
        <v>30</v>
      </c>
      <c r="G1154" s="74">
        <v>125</v>
      </c>
      <c r="H1154" s="74">
        <v>1.4</v>
      </c>
      <c r="I1154" s="74">
        <v>0.2</v>
      </c>
      <c r="J1154" s="74">
        <v>0.9</v>
      </c>
      <c r="K1154" s="74">
        <v>0.2</v>
      </c>
      <c r="L1154" s="74">
        <v>0.20100000000000001</v>
      </c>
      <c r="M1154" s="74">
        <v>0</v>
      </c>
      <c r="N1154" s="74">
        <v>2.6</v>
      </c>
      <c r="O1154" s="74">
        <v>2.6</v>
      </c>
      <c r="P1154" s="74">
        <v>0</v>
      </c>
      <c r="Q1154" s="74">
        <v>0</v>
      </c>
      <c r="R1154" s="74">
        <v>1.3</v>
      </c>
      <c r="S1154" s="74">
        <v>1.1000000000000001</v>
      </c>
      <c r="T1154" s="74">
        <v>0.5</v>
      </c>
      <c r="U1154" s="74">
        <v>0</v>
      </c>
      <c r="V1154" s="74">
        <v>92.8</v>
      </c>
      <c r="W1154" s="74">
        <v>0</v>
      </c>
      <c r="X1154" s="74">
        <v>0</v>
      </c>
      <c r="Y1154" s="74">
        <v>93</v>
      </c>
      <c r="Z1154" s="74">
        <v>556</v>
      </c>
      <c r="AA1154" s="74">
        <v>0</v>
      </c>
      <c r="AB1154" s="74">
        <v>1.1399999999999999</v>
      </c>
      <c r="AC1154" s="74">
        <v>0.05</v>
      </c>
      <c r="AD1154" s="74">
        <v>0.03</v>
      </c>
      <c r="AE1154" s="74">
        <v>0.53</v>
      </c>
      <c r="AF1154" s="74">
        <v>0.62</v>
      </c>
      <c r="AG1154" s="74">
        <v>0.1</v>
      </c>
      <c r="AH1154" s="74">
        <v>0.11</v>
      </c>
      <c r="AI1154" s="74">
        <v>0</v>
      </c>
      <c r="AJ1154" s="74">
        <v>14.6</v>
      </c>
      <c r="AK1154" s="74">
        <v>29</v>
      </c>
      <c r="AL1154" s="74">
        <v>1.02</v>
      </c>
      <c r="AM1154" s="74">
        <v>200</v>
      </c>
      <c r="AN1154" s="74">
        <v>260</v>
      </c>
      <c r="AO1154" s="74">
        <v>29</v>
      </c>
      <c r="AP1154" s="74">
        <v>26</v>
      </c>
      <c r="AQ1154" s="74">
        <v>16</v>
      </c>
      <c r="AR1154" s="74">
        <v>0.9</v>
      </c>
      <c r="AS1154" s="74">
        <v>0.2</v>
      </c>
      <c r="AT1154" s="72"/>
      <c r="AU1154" s="72"/>
      <c r="AV1154" s="72"/>
    </row>
    <row r="1155" spans="1:48" ht="15.6">
      <c r="A1155" s="71">
        <v>1043</v>
      </c>
      <c r="B1155" s="72" t="s">
        <v>1618</v>
      </c>
      <c r="C1155" s="72" t="s">
        <v>232</v>
      </c>
      <c r="D1155" s="72" t="s">
        <v>233</v>
      </c>
      <c r="E1155" s="72" t="s">
        <v>234</v>
      </c>
      <c r="F1155" s="74">
        <v>104</v>
      </c>
      <c r="G1155" s="74">
        <v>436</v>
      </c>
      <c r="H1155" s="74">
        <v>4.3</v>
      </c>
      <c r="I1155" s="74">
        <v>0.6</v>
      </c>
      <c r="J1155" s="74">
        <v>1.8</v>
      </c>
      <c r="K1155" s="74">
        <v>1.4</v>
      </c>
      <c r="L1155" s="74">
        <v>1.33</v>
      </c>
      <c r="M1155" s="74">
        <v>0</v>
      </c>
      <c r="N1155" s="74">
        <v>8.4</v>
      </c>
      <c r="O1155" s="74">
        <v>0.9</v>
      </c>
      <c r="P1155" s="74">
        <v>0</v>
      </c>
      <c r="Q1155" s="74">
        <v>7.5</v>
      </c>
      <c r="R1155" s="74">
        <v>1.3</v>
      </c>
      <c r="S1155" s="74">
        <v>6.9</v>
      </c>
      <c r="T1155" s="74">
        <v>0.2</v>
      </c>
      <c r="U1155" s="74">
        <v>0</v>
      </c>
      <c r="V1155" s="74">
        <v>77.8</v>
      </c>
      <c r="W1155" s="74">
        <v>0.5</v>
      </c>
      <c r="X1155" s="74">
        <v>63</v>
      </c>
      <c r="Y1155" s="74">
        <v>77</v>
      </c>
      <c r="Z1155" s="74">
        <v>281</v>
      </c>
      <c r="AA1155" s="74">
        <v>0.3</v>
      </c>
      <c r="AB1155" s="74">
        <v>0.99</v>
      </c>
      <c r="AC1155" s="74">
        <v>0.13</v>
      </c>
      <c r="AD1155" s="74">
        <v>0.08</v>
      </c>
      <c r="AE1155" s="74">
        <v>2.1</v>
      </c>
      <c r="AF1155" s="74">
        <v>3.59</v>
      </c>
      <c r="AG1155" s="74">
        <v>1.5</v>
      </c>
      <c r="AH1155" s="74">
        <v>0.28999999999999998</v>
      </c>
      <c r="AI1155" s="74">
        <v>0.49</v>
      </c>
      <c r="AJ1155" s="74">
        <v>25.4</v>
      </c>
      <c r="AK1155" s="74">
        <v>41</v>
      </c>
      <c r="AL1155" s="74">
        <v>0.88200000000000001</v>
      </c>
      <c r="AM1155" s="74">
        <v>88</v>
      </c>
      <c r="AN1155" s="74">
        <v>340</v>
      </c>
      <c r="AO1155" s="74">
        <v>35</v>
      </c>
      <c r="AP1155" s="74">
        <v>85</v>
      </c>
      <c r="AQ1155" s="74">
        <v>19</v>
      </c>
      <c r="AR1155" s="74">
        <v>0.9</v>
      </c>
      <c r="AS1155" s="74">
        <v>0.5</v>
      </c>
      <c r="AT1155" s="72"/>
      <c r="AU1155" s="72"/>
      <c r="AV1155" s="72"/>
    </row>
    <row r="1156" spans="1:48" ht="15.6">
      <c r="A1156" s="71">
        <v>1042</v>
      </c>
      <c r="B1156" s="72" t="s">
        <v>1619</v>
      </c>
      <c r="C1156" s="72" t="s">
        <v>232</v>
      </c>
      <c r="D1156" s="72" t="s">
        <v>233</v>
      </c>
      <c r="E1156" s="72" t="s">
        <v>234</v>
      </c>
      <c r="F1156" s="74">
        <v>115</v>
      </c>
      <c r="G1156" s="74">
        <v>481</v>
      </c>
      <c r="H1156" s="74">
        <v>4.9000000000000004</v>
      </c>
      <c r="I1156" s="74">
        <v>0.7</v>
      </c>
      <c r="J1156" s="74">
        <v>2.8</v>
      </c>
      <c r="K1156" s="74">
        <v>0.8</v>
      </c>
      <c r="L1156" s="74">
        <v>0.745</v>
      </c>
      <c r="M1156" s="74">
        <v>0</v>
      </c>
      <c r="N1156" s="74">
        <v>7.6</v>
      </c>
      <c r="O1156" s="74">
        <v>0.9</v>
      </c>
      <c r="P1156" s="74">
        <v>0.4</v>
      </c>
      <c r="Q1156" s="74">
        <v>6.3</v>
      </c>
      <c r="R1156" s="74">
        <v>2.8</v>
      </c>
      <c r="S1156" s="74">
        <v>8.6999999999999993</v>
      </c>
      <c r="T1156" s="74">
        <v>1.8</v>
      </c>
      <c r="U1156" s="74">
        <v>0</v>
      </c>
      <c r="V1156" s="74">
        <v>73.400000000000006</v>
      </c>
      <c r="W1156" s="74">
        <v>0</v>
      </c>
      <c r="X1156" s="74">
        <v>13</v>
      </c>
      <c r="Y1156" s="74">
        <v>29</v>
      </c>
      <c r="Z1156" s="74">
        <v>169</v>
      </c>
      <c r="AA1156" s="74">
        <v>1.1000000000000001</v>
      </c>
      <c r="AB1156" s="74">
        <v>1.1499999999999999</v>
      </c>
      <c r="AC1156" s="74">
        <v>0.09</v>
      </c>
      <c r="AD1156" s="74">
        <v>0.06</v>
      </c>
      <c r="AE1156" s="74">
        <v>0.65</v>
      </c>
      <c r="AF1156" s="74">
        <v>2.0499999999999998</v>
      </c>
      <c r="AG1156" s="74">
        <v>1.39</v>
      </c>
      <c r="AH1156" s="74">
        <v>0.12</v>
      </c>
      <c r="AI1156" s="74">
        <v>0.24</v>
      </c>
      <c r="AJ1156" s="74">
        <v>10.6</v>
      </c>
      <c r="AK1156" s="74">
        <v>35</v>
      </c>
      <c r="AL1156" s="74">
        <v>2.29</v>
      </c>
      <c r="AM1156" s="74">
        <v>730</v>
      </c>
      <c r="AN1156" s="74">
        <v>200</v>
      </c>
      <c r="AO1156" s="74">
        <v>46</v>
      </c>
      <c r="AP1156" s="74">
        <v>75</v>
      </c>
      <c r="AQ1156" s="74">
        <v>28</v>
      </c>
      <c r="AR1156" s="74">
        <v>1.3</v>
      </c>
      <c r="AS1156" s="74">
        <v>0.8</v>
      </c>
      <c r="AT1156" s="72"/>
      <c r="AU1156" s="72"/>
      <c r="AV1156" s="72"/>
    </row>
    <row r="1157" spans="1:48" ht="15.6">
      <c r="A1157" s="71">
        <v>1154</v>
      </c>
      <c r="B1157" s="72" t="s">
        <v>1620</v>
      </c>
      <c r="C1157" s="72" t="s">
        <v>232</v>
      </c>
      <c r="D1157" s="72" t="s">
        <v>233</v>
      </c>
      <c r="E1157" s="72" t="s">
        <v>234</v>
      </c>
      <c r="F1157" s="74">
        <v>116</v>
      </c>
      <c r="G1157" s="74">
        <v>478</v>
      </c>
      <c r="H1157" s="74">
        <v>9.3000000000000007</v>
      </c>
      <c r="I1157" s="74">
        <v>1.4</v>
      </c>
      <c r="J1157" s="74">
        <v>7</v>
      </c>
      <c r="K1157" s="74">
        <v>0.8</v>
      </c>
      <c r="L1157" s="74">
        <v>0.622</v>
      </c>
      <c r="M1157" s="74">
        <v>0</v>
      </c>
      <c r="N1157" s="74">
        <v>5.6</v>
      </c>
      <c r="O1157" s="74">
        <v>2.4</v>
      </c>
      <c r="P1157" s="74">
        <v>0</v>
      </c>
      <c r="Q1157" s="74">
        <v>3.1</v>
      </c>
      <c r="R1157" s="74">
        <v>1.9</v>
      </c>
      <c r="S1157" s="74">
        <v>1.4</v>
      </c>
      <c r="T1157" s="74">
        <v>0.1</v>
      </c>
      <c r="U1157" s="74">
        <v>0</v>
      </c>
      <c r="V1157" s="74">
        <v>81.2</v>
      </c>
      <c r="W1157" s="74">
        <v>0</v>
      </c>
      <c r="X1157" s="74">
        <v>16</v>
      </c>
      <c r="Y1157" s="74">
        <v>158</v>
      </c>
      <c r="Z1157" s="74">
        <v>901</v>
      </c>
      <c r="AA1157" s="74">
        <v>0.1</v>
      </c>
      <c r="AB1157" s="74">
        <v>1.38</v>
      </c>
      <c r="AC1157" s="74">
        <v>7.0000000000000007E-2</v>
      </c>
      <c r="AD1157" s="74">
        <v>0.04</v>
      </c>
      <c r="AE1157" s="74">
        <v>0.85</v>
      </c>
      <c r="AF1157" s="74">
        <v>1.2</v>
      </c>
      <c r="AG1157" s="74">
        <v>0.35</v>
      </c>
      <c r="AH1157" s="74">
        <v>0.14000000000000001</v>
      </c>
      <c r="AI1157" s="74">
        <v>0.04</v>
      </c>
      <c r="AJ1157" s="74">
        <v>12.6</v>
      </c>
      <c r="AK1157" s="74">
        <v>27</v>
      </c>
      <c r="AL1157" s="74">
        <v>0.68200000000000005</v>
      </c>
      <c r="AM1157" s="74">
        <v>35</v>
      </c>
      <c r="AN1157" s="74">
        <v>260</v>
      </c>
      <c r="AO1157" s="74">
        <v>19</v>
      </c>
      <c r="AP1157" s="74">
        <v>26</v>
      </c>
      <c r="AQ1157" s="74">
        <v>10</v>
      </c>
      <c r="AR1157" s="74">
        <v>0.4</v>
      </c>
      <c r="AS1157" s="74">
        <v>0.2</v>
      </c>
      <c r="AT1157" s="72"/>
      <c r="AU1157" s="72"/>
      <c r="AV1157" s="72"/>
    </row>
    <row r="1158" spans="1:48" ht="15.6">
      <c r="A1158" s="71">
        <v>359</v>
      </c>
      <c r="B1158" s="72" t="s">
        <v>1621</v>
      </c>
      <c r="C1158" s="72" t="s">
        <v>275</v>
      </c>
      <c r="D1158" s="72" t="s">
        <v>276</v>
      </c>
      <c r="E1158" s="72" t="s">
        <v>277</v>
      </c>
      <c r="F1158" s="74">
        <v>422</v>
      </c>
      <c r="G1158" s="74">
        <v>1740</v>
      </c>
      <c r="H1158" s="74">
        <v>37.6</v>
      </c>
      <c r="I1158" s="74">
        <v>12.9</v>
      </c>
      <c r="J1158" s="74">
        <v>14.9</v>
      </c>
      <c r="K1158" s="74">
        <v>4.3</v>
      </c>
      <c r="L1158" s="74">
        <v>3.7</v>
      </c>
      <c r="M1158" s="74">
        <v>0.1</v>
      </c>
      <c r="N1158" s="74">
        <v>1.3</v>
      </c>
      <c r="O1158" s="74">
        <v>0</v>
      </c>
      <c r="P1158" s="74">
        <v>0</v>
      </c>
      <c r="Q1158" s="74">
        <v>1.3</v>
      </c>
      <c r="R1158" s="74">
        <v>0</v>
      </c>
      <c r="S1158" s="74">
        <v>19.5</v>
      </c>
      <c r="T1158" s="74">
        <v>5.8</v>
      </c>
      <c r="U1158" s="74">
        <v>0</v>
      </c>
      <c r="V1158" s="74">
        <v>38</v>
      </c>
      <c r="W1158" s="74">
        <v>0</v>
      </c>
      <c r="X1158" s="74">
        <v>80</v>
      </c>
      <c r="Y1158" s="74">
        <v>0</v>
      </c>
      <c r="Z1158" s="74">
        <v>0</v>
      </c>
      <c r="AA1158" s="74">
        <v>0.7</v>
      </c>
      <c r="AB1158" s="74">
        <v>0.11</v>
      </c>
      <c r="AC1158" s="74">
        <v>0.36</v>
      </c>
      <c r="AD1158" s="74">
        <v>0.22</v>
      </c>
      <c r="AE1158" s="74">
        <v>3</v>
      </c>
      <c r="AF1158" s="74">
        <v>6.6</v>
      </c>
      <c r="AG1158" s="74">
        <v>3.6</v>
      </c>
      <c r="AH1158" s="74">
        <v>0.25</v>
      </c>
      <c r="AI1158" s="74">
        <v>1</v>
      </c>
      <c r="AJ1158" s="74">
        <v>0</v>
      </c>
      <c r="AK1158" s="74">
        <v>3</v>
      </c>
      <c r="AL1158" s="74">
        <v>5.5</v>
      </c>
      <c r="AM1158" s="74">
        <v>2300</v>
      </c>
      <c r="AN1158" s="74">
        <v>140</v>
      </c>
      <c r="AO1158" s="74">
        <v>25</v>
      </c>
      <c r="AP1158" s="74">
        <v>200</v>
      </c>
      <c r="AQ1158" s="74">
        <v>22</v>
      </c>
      <c r="AR1158" s="74">
        <v>2.2999999999999998</v>
      </c>
      <c r="AS1158" s="74">
        <v>4.3</v>
      </c>
      <c r="AT1158" s="72"/>
      <c r="AU1158" s="72"/>
      <c r="AV1158" s="72"/>
    </row>
    <row r="1159" spans="1:48" ht="15.6">
      <c r="A1159" s="71">
        <v>220023</v>
      </c>
      <c r="B1159" s="72" t="s">
        <v>1622</v>
      </c>
      <c r="C1159" s="72" t="s">
        <v>211</v>
      </c>
      <c r="D1159" s="72" t="s">
        <v>229</v>
      </c>
      <c r="E1159" s="72" t="s">
        <v>230</v>
      </c>
      <c r="F1159" s="74">
        <v>14</v>
      </c>
      <c r="G1159" s="74">
        <v>59</v>
      </c>
      <c r="H1159" s="74">
        <v>0.2</v>
      </c>
      <c r="I1159" s="74">
        <v>0</v>
      </c>
      <c r="J1159" s="74">
        <v>0</v>
      </c>
      <c r="K1159" s="74">
        <v>0.1</v>
      </c>
      <c r="L1159" s="74">
        <v>0</v>
      </c>
      <c r="M1159" s="74">
        <v>0</v>
      </c>
      <c r="N1159" s="74">
        <v>1.1000000000000001</v>
      </c>
      <c r="O1159" s="74">
        <v>1.1000000000000001</v>
      </c>
      <c r="P1159" s="74">
        <v>0</v>
      </c>
      <c r="Q1159" s="74">
        <v>0</v>
      </c>
      <c r="R1159" s="74">
        <v>2.5</v>
      </c>
      <c r="S1159" s="74">
        <v>0.7</v>
      </c>
      <c r="T1159" s="74">
        <v>3</v>
      </c>
      <c r="U1159" s="74">
        <v>0</v>
      </c>
      <c r="V1159" s="74">
        <v>92.2</v>
      </c>
      <c r="W1159" s="74">
        <v>0</v>
      </c>
      <c r="X1159" s="74">
        <v>0</v>
      </c>
      <c r="Y1159" s="74">
        <v>0</v>
      </c>
      <c r="Z1159" s="74">
        <v>0</v>
      </c>
      <c r="AA1159" s="74">
        <v>0</v>
      </c>
      <c r="AB1159" s="74">
        <v>0.15</v>
      </c>
      <c r="AC1159" s="74">
        <v>0.09</v>
      </c>
      <c r="AD1159" s="74">
        <v>7.0000000000000007E-2</v>
      </c>
      <c r="AE1159" s="74">
        <v>0.6</v>
      </c>
      <c r="AF1159" s="74">
        <v>0.6</v>
      </c>
      <c r="AG1159" s="74">
        <v>0</v>
      </c>
      <c r="AH1159" s="74">
        <v>0.23</v>
      </c>
      <c r="AI1159" s="74">
        <v>0</v>
      </c>
      <c r="AJ1159" s="74">
        <v>0.9</v>
      </c>
      <c r="AK1159" s="74">
        <v>200</v>
      </c>
      <c r="AL1159" s="74">
        <v>3.34</v>
      </c>
      <c r="AM1159" s="74">
        <v>1190</v>
      </c>
      <c r="AN1159" s="74">
        <v>1060</v>
      </c>
      <c r="AO1159" s="74">
        <v>270</v>
      </c>
      <c r="AP1159" s="74">
        <v>230</v>
      </c>
      <c r="AQ1159" s="74">
        <v>75</v>
      </c>
      <c r="AR1159" s="74">
        <v>20</v>
      </c>
      <c r="AS1159" s="74">
        <v>3.4</v>
      </c>
      <c r="AT1159" s="72"/>
      <c r="AU1159" s="72"/>
      <c r="AV1159" s="72"/>
    </row>
    <row r="1160" spans="1:48" ht="15.6">
      <c r="A1160" s="71">
        <v>877</v>
      </c>
      <c r="B1160" s="72" t="s">
        <v>1623</v>
      </c>
      <c r="C1160" s="72" t="s">
        <v>218</v>
      </c>
      <c r="D1160" s="72" t="s">
        <v>219</v>
      </c>
      <c r="E1160" s="72" t="s">
        <v>795</v>
      </c>
      <c r="F1160" s="74">
        <v>273</v>
      </c>
      <c r="G1160" s="74">
        <v>1130</v>
      </c>
      <c r="H1160" s="74">
        <v>21.1</v>
      </c>
      <c r="I1160" s="74">
        <v>4</v>
      </c>
      <c r="J1160" s="74">
        <v>7.8</v>
      </c>
      <c r="K1160" s="74">
        <v>6.6</v>
      </c>
      <c r="L1160" s="74">
        <v>0.6</v>
      </c>
      <c r="M1160" s="74">
        <v>0</v>
      </c>
      <c r="N1160" s="74">
        <v>0</v>
      </c>
      <c r="O1160" s="74">
        <v>0</v>
      </c>
      <c r="P1160" s="74">
        <v>0</v>
      </c>
      <c r="Q1160" s="74">
        <v>0</v>
      </c>
      <c r="R1160" s="74">
        <v>0</v>
      </c>
      <c r="S1160" s="74">
        <v>20.7</v>
      </c>
      <c r="T1160" s="74">
        <v>0.4</v>
      </c>
      <c r="U1160" s="74">
        <v>0</v>
      </c>
      <c r="V1160" s="74">
        <v>57</v>
      </c>
      <c r="W1160" s="74">
        <v>0</v>
      </c>
      <c r="X1160" s="74">
        <v>45</v>
      </c>
      <c r="Y1160" s="74">
        <v>65</v>
      </c>
      <c r="Z1160" s="74">
        <v>0</v>
      </c>
      <c r="AA1160" s="74">
        <v>11</v>
      </c>
      <c r="AB1160" s="74">
        <v>5.3</v>
      </c>
      <c r="AC1160" s="74">
        <v>0.17</v>
      </c>
      <c r="AD1160" s="74">
        <v>0.08</v>
      </c>
      <c r="AE1160" s="74">
        <v>3</v>
      </c>
      <c r="AF1160" s="74">
        <v>6.9</v>
      </c>
      <c r="AG1160" s="74">
        <v>3.9</v>
      </c>
      <c r="AH1160" s="74">
        <v>0.34</v>
      </c>
      <c r="AI1160" s="74">
        <v>1.3</v>
      </c>
      <c r="AJ1160" s="74">
        <v>0</v>
      </c>
      <c r="AK1160" s="74">
        <v>8.4</v>
      </c>
      <c r="AL1160" s="74">
        <v>1.1000000000000001</v>
      </c>
      <c r="AM1160" s="74">
        <v>150</v>
      </c>
      <c r="AN1160" s="74">
        <v>230</v>
      </c>
      <c r="AO1160" s="74">
        <v>61</v>
      </c>
      <c r="AP1160" s="74">
        <v>220</v>
      </c>
      <c r="AQ1160" s="74">
        <v>26</v>
      </c>
      <c r="AR1160" s="74">
        <v>0.3</v>
      </c>
      <c r="AS1160" s="74">
        <v>0.8</v>
      </c>
      <c r="AT1160" s="72"/>
      <c r="AU1160" s="72">
        <v>12</v>
      </c>
      <c r="AV1160" s="72"/>
    </row>
    <row r="1161" spans="1:48" ht="15.6">
      <c r="A1161" s="71">
        <v>876</v>
      </c>
      <c r="B1161" s="72" t="s">
        <v>1624</v>
      </c>
      <c r="C1161" s="72" t="s">
        <v>218</v>
      </c>
      <c r="D1161" s="72" t="s">
        <v>219</v>
      </c>
      <c r="E1161" s="72" t="s">
        <v>795</v>
      </c>
      <c r="F1161" s="74">
        <v>262</v>
      </c>
      <c r="G1161" s="74">
        <v>1090</v>
      </c>
      <c r="H1161" s="74">
        <v>21.9</v>
      </c>
      <c r="I1161" s="74">
        <v>4.2</v>
      </c>
      <c r="J1161" s="74">
        <v>10</v>
      </c>
      <c r="K1161" s="74">
        <v>5.0999999999999996</v>
      </c>
      <c r="L1161" s="74">
        <v>0.7</v>
      </c>
      <c r="M1161" s="74">
        <v>0</v>
      </c>
      <c r="N1161" s="74">
        <v>0</v>
      </c>
      <c r="O1161" s="74">
        <v>0</v>
      </c>
      <c r="P1161" s="74">
        <v>0</v>
      </c>
      <c r="Q1161" s="74">
        <v>0</v>
      </c>
      <c r="R1161" s="74">
        <v>0</v>
      </c>
      <c r="S1161" s="74">
        <v>16.2</v>
      </c>
      <c r="T1161" s="74">
        <v>0.1</v>
      </c>
      <c r="U1161" s="74">
        <v>0</v>
      </c>
      <c r="V1161" s="74">
        <v>60.5</v>
      </c>
      <c r="W1161" s="74">
        <v>0</v>
      </c>
      <c r="X1161" s="74">
        <v>40</v>
      </c>
      <c r="Y1161" s="74">
        <v>33</v>
      </c>
      <c r="Z1161" s="74">
        <v>0</v>
      </c>
      <c r="AA1161" s="74">
        <v>11</v>
      </c>
      <c r="AB1161" s="74">
        <v>4</v>
      </c>
      <c r="AC1161" s="74">
        <v>0.18</v>
      </c>
      <c r="AD1161" s="74">
        <v>0.04</v>
      </c>
      <c r="AE1161" s="74">
        <v>3.6</v>
      </c>
      <c r="AF1161" s="74">
        <v>6.6</v>
      </c>
      <c r="AG1161" s="74">
        <v>3</v>
      </c>
      <c r="AH1161" s="74">
        <v>0.45</v>
      </c>
      <c r="AI1161" s="74">
        <v>1.9</v>
      </c>
      <c r="AJ1161" s="74">
        <v>0</v>
      </c>
      <c r="AK1161" s="74">
        <v>10</v>
      </c>
      <c r="AL1161" s="74">
        <v>1.3</v>
      </c>
      <c r="AM1161" s="74">
        <v>38</v>
      </c>
      <c r="AN1161" s="74">
        <v>300</v>
      </c>
      <c r="AO1161" s="74">
        <v>12</v>
      </c>
      <c r="AP1161" s="74">
        <v>210</v>
      </c>
      <c r="AQ1161" s="74">
        <v>23</v>
      </c>
      <c r="AR1161" s="74">
        <v>0.5</v>
      </c>
      <c r="AS1161" s="74">
        <v>0.5</v>
      </c>
      <c r="AT1161" s="72"/>
      <c r="AU1161" s="72"/>
      <c r="AV1161" s="72"/>
    </row>
    <row r="1162" spans="1:48" ht="15.6">
      <c r="A1162" s="71">
        <v>878</v>
      </c>
      <c r="B1162" s="72" t="s">
        <v>1625</v>
      </c>
      <c r="C1162" s="72" t="s">
        <v>218</v>
      </c>
      <c r="D1162" s="72" t="s">
        <v>219</v>
      </c>
      <c r="E1162" s="72" t="s">
        <v>795</v>
      </c>
      <c r="F1162" s="74">
        <v>309</v>
      </c>
      <c r="G1162" s="74">
        <v>1280</v>
      </c>
      <c r="H1162" s="74">
        <v>23.7</v>
      </c>
      <c r="I1162" s="74">
        <v>4.5</v>
      </c>
      <c r="J1162" s="74">
        <v>8.6999999999999993</v>
      </c>
      <c r="K1162" s="74">
        <v>7.3</v>
      </c>
      <c r="L1162" s="74">
        <v>0.7</v>
      </c>
      <c r="M1162" s="74">
        <v>0</v>
      </c>
      <c r="N1162" s="74">
        <v>0</v>
      </c>
      <c r="O1162" s="74">
        <v>0</v>
      </c>
      <c r="P1162" s="74">
        <v>0</v>
      </c>
      <c r="Q1162" s="74">
        <v>0</v>
      </c>
      <c r="R1162" s="74">
        <v>0</v>
      </c>
      <c r="S1162" s="74">
        <v>23.8</v>
      </c>
      <c r="T1162" s="74">
        <v>2</v>
      </c>
      <c r="U1162" s="74">
        <v>0</v>
      </c>
      <c r="V1162" s="74">
        <v>49.4</v>
      </c>
      <c r="W1162" s="74">
        <v>0</v>
      </c>
      <c r="X1162" s="74">
        <v>52</v>
      </c>
      <c r="Y1162" s="74">
        <v>70</v>
      </c>
      <c r="Z1162" s="74">
        <v>0</v>
      </c>
      <c r="AA1162" s="74">
        <v>9.1999999999999993</v>
      </c>
      <c r="AB1162" s="74">
        <v>4.3</v>
      </c>
      <c r="AC1162" s="74">
        <v>0.19</v>
      </c>
      <c r="AD1162" s="74">
        <v>0.12</v>
      </c>
      <c r="AE1162" s="74">
        <v>4.4000000000000004</v>
      </c>
      <c r="AF1162" s="74">
        <v>8.8000000000000007</v>
      </c>
      <c r="AG1162" s="74">
        <v>4.4000000000000004</v>
      </c>
      <c r="AH1162" s="74">
        <v>0.21</v>
      </c>
      <c r="AI1162" s="74">
        <v>1.2</v>
      </c>
      <c r="AJ1162" s="74">
        <v>0</v>
      </c>
      <c r="AK1162" s="74">
        <v>10</v>
      </c>
      <c r="AL1162" s="74">
        <v>2.9</v>
      </c>
      <c r="AM1162" s="74">
        <v>780</v>
      </c>
      <c r="AN1162" s="74">
        <v>410</v>
      </c>
      <c r="AO1162" s="74">
        <v>68</v>
      </c>
      <c r="AP1162" s="74">
        <v>320</v>
      </c>
      <c r="AQ1162" s="74">
        <v>40</v>
      </c>
      <c r="AR1162" s="74">
        <v>0.4</v>
      </c>
      <c r="AS1162" s="74">
        <v>0.9</v>
      </c>
      <c r="AT1162" s="72"/>
      <c r="AU1162" s="72">
        <v>12</v>
      </c>
      <c r="AV1162" s="72"/>
    </row>
    <row r="1163" spans="1:48" ht="15.6">
      <c r="A1163" s="71">
        <v>2120000013</v>
      </c>
      <c r="B1163" s="72" t="s">
        <v>1626</v>
      </c>
      <c r="C1163" s="72" t="s">
        <v>218</v>
      </c>
      <c r="D1163" s="72" t="s">
        <v>219</v>
      </c>
      <c r="E1163" s="72" t="s">
        <v>220</v>
      </c>
      <c r="F1163" s="74">
        <v>136</v>
      </c>
      <c r="G1163" s="74">
        <v>573</v>
      </c>
      <c r="H1163" s="74">
        <v>5.5</v>
      </c>
      <c r="I1163" s="74">
        <v>0.7</v>
      </c>
      <c r="J1163" s="74">
        <v>4</v>
      </c>
      <c r="K1163" s="74">
        <v>0.3</v>
      </c>
      <c r="L1163" s="74">
        <v>0.25</v>
      </c>
      <c r="M1163" s="74">
        <v>0</v>
      </c>
      <c r="N1163" s="74">
        <v>0.1</v>
      </c>
      <c r="O1163" s="74">
        <v>0</v>
      </c>
      <c r="P1163" s="74">
        <v>0</v>
      </c>
      <c r="Q1163" s="74">
        <v>0</v>
      </c>
      <c r="R1163" s="74">
        <v>0</v>
      </c>
      <c r="S1163" s="74">
        <v>21.7</v>
      </c>
      <c r="T1163" s="74">
        <v>0.2</v>
      </c>
      <c r="U1163" s="74">
        <v>0</v>
      </c>
      <c r="V1163" s="74">
        <v>71.599999999999994</v>
      </c>
      <c r="W1163" s="74">
        <v>0</v>
      </c>
      <c r="X1163" s="74">
        <v>64</v>
      </c>
      <c r="Y1163" s="74">
        <v>0</v>
      </c>
      <c r="Z1163" s="74">
        <v>0</v>
      </c>
      <c r="AA1163" s="74">
        <v>1.3</v>
      </c>
      <c r="AB1163" s="74">
        <v>2.1</v>
      </c>
      <c r="AC1163" s="74">
        <v>0.03</v>
      </c>
      <c r="AD1163" s="74">
        <v>0.04</v>
      </c>
      <c r="AE1163" s="74">
        <v>2.79</v>
      </c>
      <c r="AF1163" s="74">
        <v>6.49</v>
      </c>
      <c r="AG1163" s="74">
        <v>3.7</v>
      </c>
      <c r="AH1163" s="74">
        <v>0.17</v>
      </c>
      <c r="AI1163" s="74">
        <v>3.74</v>
      </c>
      <c r="AJ1163" s="74">
        <v>1.6</v>
      </c>
      <c r="AK1163" s="74">
        <v>14.3</v>
      </c>
      <c r="AL1163" s="74">
        <v>1.36</v>
      </c>
      <c r="AM1163" s="74">
        <v>96</v>
      </c>
      <c r="AN1163" s="74">
        <v>410</v>
      </c>
      <c r="AO1163" s="74">
        <v>23</v>
      </c>
      <c r="AP1163" s="74">
        <v>180</v>
      </c>
      <c r="AQ1163" s="74">
        <v>33</v>
      </c>
      <c r="AR1163" s="74">
        <v>0.4</v>
      </c>
      <c r="AS1163" s="74">
        <v>0.4</v>
      </c>
      <c r="AT1163" s="72"/>
      <c r="AU1163" s="72"/>
      <c r="AV1163" s="72"/>
    </row>
    <row r="1164" spans="1:48" ht="15.6">
      <c r="A1164" s="71">
        <v>360</v>
      </c>
      <c r="B1164" s="72" t="s">
        <v>1627</v>
      </c>
      <c r="C1164" s="72" t="s">
        <v>275</v>
      </c>
      <c r="D1164" s="72" t="s">
        <v>276</v>
      </c>
      <c r="E1164" s="72" t="s">
        <v>277</v>
      </c>
      <c r="F1164" s="74">
        <v>412</v>
      </c>
      <c r="G1164" s="74">
        <v>1710</v>
      </c>
      <c r="H1164" s="74">
        <v>36.700000000000003</v>
      </c>
      <c r="I1164" s="74">
        <v>12.6</v>
      </c>
      <c r="J1164" s="74">
        <v>14.5</v>
      </c>
      <c r="K1164" s="74">
        <v>4.2</v>
      </c>
      <c r="L1164" s="74">
        <v>3.6</v>
      </c>
      <c r="M1164" s="74">
        <v>0.1</v>
      </c>
      <c r="N1164" s="74">
        <v>0</v>
      </c>
      <c r="O1164" s="74">
        <v>0</v>
      </c>
      <c r="P1164" s="74">
        <v>0</v>
      </c>
      <c r="Q1164" s="74">
        <v>0</v>
      </c>
      <c r="R1164" s="74">
        <v>0</v>
      </c>
      <c r="S1164" s="74">
        <v>20.5</v>
      </c>
      <c r="T1164" s="74">
        <v>11</v>
      </c>
      <c r="U1164" s="74">
        <v>0</v>
      </c>
      <c r="V1164" s="74">
        <v>32.6</v>
      </c>
      <c r="W1164" s="74">
        <v>0</v>
      </c>
      <c r="X1164" s="74">
        <v>84</v>
      </c>
      <c r="Y1164" s="74">
        <v>0</v>
      </c>
      <c r="Z1164" s="74">
        <v>0</v>
      </c>
      <c r="AA1164" s="74">
        <v>0.7</v>
      </c>
      <c r="AB1164" s="74">
        <v>0.3</v>
      </c>
      <c r="AC1164" s="74">
        <v>0.35</v>
      </c>
      <c r="AD1164" s="74">
        <v>0.18</v>
      </c>
      <c r="AE1164" s="74">
        <v>5</v>
      </c>
      <c r="AF1164" s="74">
        <v>9.4</v>
      </c>
      <c r="AG1164" s="74">
        <v>4.4000000000000004</v>
      </c>
      <c r="AH1164" s="74">
        <v>0.41</v>
      </c>
      <c r="AI1164" s="74">
        <v>1</v>
      </c>
      <c r="AJ1164" s="74">
        <v>0</v>
      </c>
      <c r="AK1164" s="74">
        <v>3</v>
      </c>
      <c r="AL1164" s="74">
        <v>9.5</v>
      </c>
      <c r="AM1164" s="74">
        <v>4340</v>
      </c>
      <c r="AN1164" s="74">
        <v>580</v>
      </c>
      <c r="AO1164" s="74">
        <v>27</v>
      </c>
      <c r="AP1164" s="74">
        <v>240</v>
      </c>
      <c r="AQ1164" s="74">
        <v>36</v>
      </c>
      <c r="AR1164" s="74">
        <v>1.7</v>
      </c>
      <c r="AS1164" s="74">
        <v>3</v>
      </c>
      <c r="AT1164" s="72"/>
      <c r="AU1164" s="72"/>
      <c r="AV1164" s="72"/>
    </row>
    <row r="1165" spans="1:48" ht="15.6">
      <c r="A1165" s="71">
        <v>6</v>
      </c>
      <c r="B1165" s="72" t="s">
        <v>1628</v>
      </c>
      <c r="C1165" s="72" t="s">
        <v>211</v>
      </c>
      <c r="D1165" s="72" t="s">
        <v>260</v>
      </c>
      <c r="E1165" s="72" t="s">
        <v>261</v>
      </c>
      <c r="F1165" s="74">
        <v>20</v>
      </c>
      <c r="G1165" s="74">
        <v>83</v>
      </c>
      <c r="H1165" s="74">
        <v>0</v>
      </c>
      <c r="I1165" s="74">
        <v>0</v>
      </c>
      <c r="J1165" s="74">
        <v>0</v>
      </c>
      <c r="K1165" s="74">
        <v>0</v>
      </c>
      <c r="L1165" s="74">
        <v>0</v>
      </c>
      <c r="M1165" s="74">
        <v>0</v>
      </c>
      <c r="N1165" s="74">
        <v>0.4</v>
      </c>
      <c r="O1165" s="74">
        <v>0.4</v>
      </c>
      <c r="P1165" s="74">
        <v>0</v>
      </c>
      <c r="Q1165" s="74">
        <v>0</v>
      </c>
      <c r="R1165" s="74">
        <v>2.9</v>
      </c>
      <c r="S1165" s="74">
        <v>3.1</v>
      </c>
      <c r="T1165" s="74">
        <v>0.1</v>
      </c>
      <c r="U1165" s="74">
        <v>0</v>
      </c>
      <c r="V1165" s="74">
        <v>91.7</v>
      </c>
      <c r="W1165" s="74">
        <v>0</v>
      </c>
      <c r="X1165" s="74">
        <v>0</v>
      </c>
      <c r="Y1165" s="74">
        <v>558</v>
      </c>
      <c r="Z1165" s="74">
        <v>3350</v>
      </c>
      <c r="AA1165" s="74">
        <v>0</v>
      </c>
      <c r="AB1165" s="74">
        <v>1.9</v>
      </c>
      <c r="AC1165" s="74">
        <v>0.28000000000000003</v>
      </c>
      <c r="AD1165" s="74">
        <v>0.06</v>
      </c>
      <c r="AE1165" s="74">
        <v>0.6</v>
      </c>
      <c r="AF1165" s="74">
        <v>1.1000000000000001</v>
      </c>
      <c r="AG1165" s="74">
        <v>0.5</v>
      </c>
      <c r="AH1165" s="74">
        <v>0.09</v>
      </c>
      <c r="AI1165" s="74">
        <v>0</v>
      </c>
      <c r="AJ1165" s="74">
        <v>220</v>
      </c>
      <c r="AK1165" s="74">
        <v>170</v>
      </c>
      <c r="AL1165" s="74">
        <v>1.7</v>
      </c>
      <c r="AM1165" s="74">
        <v>34</v>
      </c>
      <c r="AN1165" s="74">
        <v>750</v>
      </c>
      <c r="AO1165" s="74">
        <v>200</v>
      </c>
      <c r="AP1165" s="74">
        <v>91</v>
      </c>
      <c r="AQ1165" s="74">
        <v>34</v>
      </c>
      <c r="AR1165" s="74">
        <v>3.2</v>
      </c>
      <c r="AS1165" s="74">
        <v>0.9</v>
      </c>
      <c r="AT1165" s="72"/>
      <c r="AU1165" s="72"/>
      <c r="AV1165" s="72"/>
    </row>
    <row r="1166" spans="1:48" ht="15.6">
      <c r="A1166" s="71">
        <v>1226</v>
      </c>
      <c r="B1166" s="72" t="s">
        <v>1629</v>
      </c>
      <c r="C1166" s="72" t="s">
        <v>223</v>
      </c>
      <c r="D1166" s="72" t="s">
        <v>224</v>
      </c>
      <c r="E1166" s="72" t="s">
        <v>270</v>
      </c>
      <c r="F1166" s="74">
        <v>244</v>
      </c>
      <c r="G1166" s="74">
        <v>1010</v>
      </c>
      <c r="H1166" s="74">
        <v>7</v>
      </c>
      <c r="I1166" s="74">
        <v>2.4</v>
      </c>
      <c r="J1166" s="74">
        <v>2.4</v>
      </c>
      <c r="K1166" s="74">
        <v>2.2000000000000002</v>
      </c>
      <c r="L1166" s="74">
        <v>2.1</v>
      </c>
      <c r="M1166" s="74">
        <v>0</v>
      </c>
      <c r="N1166" s="74">
        <v>14.5</v>
      </c>
      <c r="O1166" s="74">
        <v>12.4</v>
      </c>
      <c r="P1166" s="74">
        <v>0</v>
      </c>
      <c r="Q1166" s="74">
        <v>1.9</v>
      </c>
      <c r="R1166" s="74">
        <v>29.7</v>
      </c>
      <c r="S1166" s="74">
        <v>15.8</v>
      </c>
      <c r="T1166" s="74">
        <v>0.5</v>
      </c>
      <c r="U1166" s="74">
        <v>0</v>
      </c>
      <c r="V1166" s="74">
        <v>9</v>
      </c>
      <c r="W1166" s="74">
        <v>0</v>
      </c>
      <c r="X1166" s="74">
        <v>0</v>
      </c>
      <c r="Y1166" s="74">
        <v>3625</v>
      </c>
      <c r="Z1166" s="74">
        <v>21750</v>
      </c>
      <c r="AA1166" s="74">
        <v>0</v>
      </c>
      <c r="AB1166" s="74">
        <v>9.15</v>
      </c>
      <c r="AC1166" s="74">
        <v>0.33</v>
      </c>
      <c r="AD1166" s="74">
        <v>0.32</v>
      </c>
      <c r="AE1166" s="74">
        <v>5.4</v>
      </c>
      <c r="AF1166" s="74">
        <v>7.9</v>
      </c>
      <c r="AG1166" s="74">
        <v>2.5</v>
      </c>
      <c r="AH1166" s="74">
        <v>0.38</v>
      </c>
      <c r="AI1166" s="74">
        <v>0</v>
      </c>
      <c r="AJ1166" s="74">
        <v>120</v>
      </c>
      <c r="AK1166" s="74">
        <v>167</v>
      </c>
      <c r="AL1166" s="74">
        <v>5.86</v>
      </c>
      <c r="AM1166" s="74">
        <v>180</v>
      </c>
      <c r="AN1166" s="74">
        <v>4090</v>
      </c>
      <c r="AO1166" s="74">
        <v>1080</v>
      </c>
      <c r="AP1166" s="74">
        <v>340</v>
      </c>
      <c r="AQ1166" s="74">
        <v>120</v>
      </c>
      <c r="AR1166" s="74">
        <v>42</v>
      </c>
      <c r="AS1166" s="74">
        <v>3.8</v>
      </c>
      <c r="AT1166" s="72"/>
      <c r="AU1166" s="72"/>
      <c r="AV1166" s="72"/>
    </row>
    <row r="1167" spans="1:48" ht="15.6">
      <c r="A1167" s="71">
        <v>2122000007</v>
      </c>
      <c r="B1167" s="72" t="s">
        <v>1630</v>
      </c>
      <c r="C1167" s="72" t="s">
        <v>420</v>
      </c>
      <c r="D1167" s="72" t="s">
        <v>421</v>
      </c>
      <c r="E1167" s="72" t="s">
        <v>1631</v>
      </c>
      <c r="F1167" s="74">
        <v>252</v>
      </c>
      <c r="G1167" s="74">
        <v>1040</v>
      </c>
      <c r="H1167" s="74">
        <v>20.9</v>
      </c>
      <c r="I1167" s="74">
        <v>2.5</v>
      </c>
      <c r="J1167" s="74">
        <v>6.9</v>
      </c>
      <c r="K1167" s="74">
        <v>10.5</v>
      </c>
      <c r="L1167" s="74">
        <v>10.199999999999999</v>
      </c>
      <c r="M1167" s="74">
        <v>0.1</v>
      </c>
      <c r="N1167" s="74">
        <v>0.6</v>
      </c>
      <c r="O1167" s="74">
        <v>0.6</v>
      </c>
      <c r="P1167" s="74">
        <v>0</v>
      </c>
      <c r="Q1167" s="74">
        <v>0</v>
      </c>
      <c r="R1167" s="74">
        <v>3.6</v>
      </c>
      <c r="S1167" s="74">
        <v>13.5</v>
      </c>
      <c r="T1167" s="74">
        <v>1.6</v>
      </c>
      <c r="U1167" s="74">
        <v>0</v>
      </c>
      <c r="V1167" s="74">
        <v>59.8</v>
      </c>
      <c r="W1167" s="74">
        <v>0.1</v>
      </c>
      <c r="X1167" s="74">
        <v>0</v>
      </c>
      <c r="Y1167" s="74">
        <v>24</v>
      </c>
      <c r="Z1167" s="74">
        <v>35</v>
      </c>
      <c r="AA1167" s="74">
        <v>0</v>
      </c>
      <c r="AB1167" s="74">
        <v>8.74</v>
      </c>
      <c r="AC1167" s="74">
        <v>0.06</v>
      </c>
      <c r="AD1167" s="74">
        <v>0.1</v>
      </c>
      <c r="AE1167" s="74">
        <v>0</v>
      </c>
      <c r="AF1167" s="74">
        <v>4.4800000000000004</v>
      </c>
      <c r="AG1167" s="74">
        <v>4.4800000000000004</v>
      </c>
      <c r="AH1167" s="74">
        <v>0.08</v>
      </c>
      <c r="AI1167" s="74">
        <v>0</v>
      </c>
      <c r="AJ1167" s="74">
        <v>20.3</v>
      </c>
      <c r="AK1167" s="74">
        <v>48.5</v>
      </c>
      <c r="AL1167" s="74">
        <v>1.95</v>
      </c>
      <c r="AM1167" s="74">
        <v>640</v>
      </c>
      <c r="AN1167" s="74">
        <v>59</v>
      </c>
      <c r="AO1167" s="74">
        <v>43</v>
      </c>
      <c r="AP1167" s="74">
        <v>87</v>
      </c>
      <c r="AQ1167" s="74">
        <v>15</v>
      </c>
      <c r="AR1167" s="74">
        <v>1.3</v>
      </c>
      <c r="AS1167" s="74">
        <v>0.6</v>
      </c>
      <c r="AT1167" s="72"/>
      <c r="AU1167" s="72"/>
      <c r="AV1167" s="72"/>
    </row>
    <row r="1168" spans="1:48" ht="15.6">
      <c r="A1168" s="71">
        <v>361</v>
      </c>
      <c r="B1168" s="72" t="s">
        <v>1632</v>
      </c>
      <c r="C1168" s="72" t="s">
        <v>275</v>
      </c>
      <c r="D1168" s="72" t="s">
        <v>276</v>
      </c>
      <c r="E1168" s="72" t="s">
        <v>1633</v>
      </c>
      <c r="F1168" s="74">
        <v>210</v>
      </c>
      <c r="G1168" s="74">
        <v>870</v>
      </c>
      <c r="H1168" s="74">
        <v>16.399999999999999</v>
      </c>
      <c r="I1168" s="74">
        <v>5.4</v>
      </c>
      <c r="J1168" s="74">
        <v>5.4</v>
      </c>
      <c r="K1168" s="74">
        <v>1.1000000000000001</v>
      </c>
      <c r="L1168" s="74">
        <v>0.8</v>
      </c>
      <c r="M1168" s="74">
        <v>0.1</v>
      </c>
      <c r="N1168" s="74">
        <v>0</v>
      </c>
      <c r="O1168" s="74">
        <v>0</v>
      </c>
      <c r="P1168" s="74">
        <v>0</v>
      </c>
      <c r="Q1168" s="74">
        <v>0</v>
      </c>
      <c r="R1168" s="74">
        <v>0</v>
      </c>
      <c r="S1168" s="74">
        <v>15.5</v>
      </c>
      <c r="T1168" s="74">
        <v>1.8</v>
      </c>
      <c r="U1168" s="74">
        <v>0</v>
      </c>
      <c r="V1168" s="74">
        <v>65.7</v>
      </c>
      <c r="W1168" s="74">
        <v>0</v>
      </c>
      <c r="X1168" s="74">
        <v>45</v>
      </c>
      <c r="Y1168" s="74">
        <v>0</v>
      </c>
      <c r="Z1168" s="74">
        <v>0</v>
      </c>
      <c r="AA1168" s="74">
        <v>0</v>
      </c>
      <c r="AB1168" s="74">
        <v>0.3</v>
      </c>
      <c r="AC1168" s="74">
        <v>0.2</v>
      </c>
      <c r="AD1168" s="74">
        <v>0.08</v>
      </c>
      <c r="AE1168" s="74">
        <v>3</v>
      </c>
      <c r="AF1168" s="74">
        <v>5.4</v>
      </c>
      <c r="AG1168" s="74">
        <v>2.4</v>
      </c>
      <c r="AH1168" s="74">
        <v>0.06</v>
      </c>
      <c r="AI1168" s="74">
        <v>0.9</v>
      </c>
      <c r="AJ1168" s="74">
        <v>0</v>
      </c>
      <c r="AK1168" s="74">
        <v>1</v>
      </c>
      <c r="AL1168" s="74">
        <v>2.4</v>
      </c>
      <c r="AM1168" s="74">
        <v>700</v>
      </c>
      <c r="AN1168" s="74">
        <v>150</v>
      </c>
      <c r="AO1168" s="74">
        <v>18</v>
      </c>
      <c r="AP1168" s="74">
        <v>180</v>
      </c>
      <c r="AQ1168" s="74">
        <v>10</v>
      </c>
      <c r="AR1168" s="74">
        <v>3.2</v>
      </c>
      <c r="AS1168" s="74">
        <v>1.1000000000000001</v>
      </c>
      <c r="AT1168" s="72"/>
      <c r="AU1168" s="72"/>
      <c r="AV1168" s="72"/>
    </row>
    <row r="1169" spans="1:48" ht="15.6">
      <c r="A1169" s="71">
        <v>362</v>
      </c>
      <c r="B1169" s="72" t="s">
        <v>1634</v>
      </c>
      <c r="C1169" s="72" t="s">
        <v>232</v>
      </c>
      <c r="D1169" s="72" t="s">
        <v>233</v>
      </c>
      <c r="E1169" s="72" t="s">
        <v>234</v>
      </c>
      <c r="F1169" s="74">
        <v>140</v>
      </c>
      <c r="G1169" s="74">
        <v>581</v>
      </c>
      <c r="H1169" s="74">
        <v>11.6</v>
      </c>
      <c r="I1169" s="74">
        <v>3.6</v>
      </c>
      <c r="J1169" s="74">
        <v>4.7</v>
      </c>
      <c r="K1169" s="74">
        <v>1.2</v>
      </c>
      <c r="L1169" s="74">
        <v>1</v>
      </c>
      <c r="M1169" s="74">
        <v>0.1</v>
      </c>
      <c r="N1169" s="74">
        <v>1.1000000000000001</v>
      </c>
      <c r="O1169" s="74">
        <v>0.9</v>
      </c>
      <c r="P1169" s="74">
        <v>0.1</v>
      </c>
      <c r="Q1169" s="74">
        <v>0.1</v>
      </c>
      <c r="R1169" s="74">
        <v>1.3</v>
      </c>
      <c r="S1169" s="74">
        <v>7.2</v>
      </c>
      <c r="T1169" s="74">
        <v>1</v>
      </c>
      <c r="U1169" s="74">
        <v>0</v>
      </c>
      <c r="V1169" s="74">
        <v>77</v>
      </c>
      <c r="W1169" s="74">
        <v>0</v>
      </c>
      <c r="X1169" s="74">
        <v>21</v>
      </c>
      <c r="Y1169" s="74">
        <v>60</v>
      </c>
      <c r="Z1169" s="74">
        <v>361</v>
      </c>
      <c r="AA1169" s="74">
        <v>0</v>
      </c>
      <c r="AB1169" s="74">
        <v>0.4</v>
      </c>
      <c r="AC1169" s="74">
        <v>0.14000000000000001</v>
      </c>
      <c r="AD1169" s="74">
        <v>0.05</v>
      </c>
      <c r="AE1169" s="74">
        <v>1.2</v>
      </c>
      <c r="AF1169" s="74">
        <v>2.44</v>
      </c>
      <c r="AG1169" s="74">
        <v>0.98</v>
      </c>
      <c r="AH1169" s="74">
        <v>0.1</v>
      </c>
      <c r="AI1169" s="74">
        <v>0.28000000000000003</v>
      </c>
      <c r="AJ1169" s="74">
        <v>19.100000000000001</v>
      </c>
      <c r="AK1169" s="74">
        <v>40</v>
      </c>
      <c r="AL1169" s="74">
        <v>2</v>
      </c>
      <c r="AM1169" s="74">
        <v>390</v>
      </c>
      <c r="AN1169" s="74">
        <v>160</v>
      </c>
      <c r="AO1169" s="74">
        <v>30</v>
      </c>
      <c r="AP1169" s="74">
        <v>96</v>
      </c>
      <c r="AQ1169" s="74">
        <v>12</v>
      </c>
      <c r="AR1169" s="74">
        <v>1.3</v>
      </c>
      <c r="AS1169" s="74">
        <v>0.7</v>
      </c>
      <c r="AT1169" s="72"/>
      <c r="AU1169" s="72"/>
      <c r="AV1169" s="72"/>
    </row>
    <row r="1170" spans="1:48" ht="15.6">
      <c r="A1170" s="71">
        <v>363</v>
      </c>
      <c r="B1170" s="72" t="s">
        <v>1635</v>
      </c>
      <c r="C1170" s="72" t="s">
        <v>232</v>
      </c>
      <c r="D1170" s="72" t="s">
        <v>233</v>
      </c>
      <c r="E1170" s="72" t="s">
        <v>234</v>
      </c>
      <c r="F1170" s="74">
        <v>121</v>
      </c>
      <c r="G1170" s="74">
        <v>504</v>
      </c>
      <c r="H1170" s="74">
        <v>8.9</v>
      </c>
      <c r="I1170" s="74">
        <v>2.8</v>
      </c>
      <c r="J1170" s="74">
        <v>3.6</v>
      </c>
      <c r="K1170" s="74">
        <v>0.9</v>
      </c>
      <c r="L1170" s="74">
        <v>0.77400000000000002</v>
      </c>
      <c r="M1170" s="74">
        <v>0</v>
      </c>
      <c r="N1170" s="74">
        <v>3.7</v>
      </c>
      <c r="O1170" s="74">
        <v>1.2</v>
      </c>
      <c r="P1170" s="74">
        <v>0.1</v>
      </c>
      <c r="Q1170" s="74">
        <v>2.5</v>
      </c>
      <c r="R1170" s="74">
        <v>1.4</v>
      </c>
      <c r="S1170" s="74">
        <v>5.9</v>
      </c>
      <c r="T1170" s="74">
        <v>0.8</v>
      </c>
      <c r="U1170" s="74">
        <v>0</v>
      </c>
      <c r="V1170" s="74">
        <v>78.400000000000006</v>
      </c>
      <c r="W1170" s="74">
        <v>0</v>
      </c>
      <c r="X1170" s="74">
        <v>16</v>
      </c>
      <c r="Y1170" s="74">
        <v>106</v>
      </c>
      <c r="Z1170" s="74">
        <v>633</v>
      </c>
      <c r="AA1170" s="74">
        <v>0</v>
      </c>
      <c r="AB1170" s="74">
        <v>0.35</v>
      </c>
      <c r="AC1170" s="74">
        <v>0.13</v>
      </c>
      <c r="AD1170" s="74">
        <v>0.04</v>
      </c>
      <c r="AE1170" s="74">
        <v>1.1000000000000001</v>
      </c>
      <c r="AF1170" s="74">
        <v>2.2200000000000002</v>
      </c>
      <c r="AG1170" s="74">
        <v>0.84</v>
      </c>
      <c r="AH1170" s="74">
        <v>0.13</v>
      </c>
      <c r="AI1170" s="74">
        <v>0.22</v>
      </c>
      <c r="AJ1170" s="74">
        <v>16.600000000000001</v>
      </c>
      <c r="AK1170" s="74">
        <v>35</v>
      </c>
      <c r="AL1170" s="74">
        <v>1.73</v>
      </c>
      <c r="AM1170" s="74">
        <v>320</v>
      </c>
      <c r="AN1170" s="74">
        <v>200</v>
      </c>
      <c r="AO1170" s="74">
        <v>27</v>
      </c>
      <c r="AP1170" s="74">
        <v>82</v>
      </c>
      <c r="AQ1170" s="74">
        <v>12</v>
      </c>
      <c r="AR1170" s="74">
        <v>1.1000000000000001</v>
      </c>
      <c r="AS1170" s="74">
        <v>0.6</v>
      </c>
      <c r="AT1170" s="72"/>
      <c r="AU1170" s="72"/>
      <c r="AV1170" s="72"/>
    </row>
    <row r="1171" spans="1:48" ht="15.6">
      <c r="A1171" s="71">
        <v>364</v>
      </c>
      <c r="B1171" s="72" t="s">
        <v>1636</v>
      </c>
      <c r="C1171" s="72" t="s">
        <v>275</v>
      </c>
      <c r="D1171" s="72" t="s">
        <v>276</v>
      </c>
      <c r="E1171" s="72" t="s">
        <v>277</v>
      </c>
      <c r="F1171" s="74">
        <v>178</v>
      </c>
      <c r="G1171" s="74">
        <v>739</v>
      </c>
      <c r="H1171" s="74">
        <v>14.7</v>
      </c>
      <c r="I1171" s="74">
        <v>4.8</v>
      </c>
      <c r="J1171" s="74">
        <v>5.7</v>
      </c>
      <c r="K1171" s="74">
        <v>1.6</v>
      </c>
      <c r="L1171" s="74">
        <v>1.4</v>
      </c>
      <c r="M1171" s="74">
        <v>0</v>
      </c>
      <c r="N1171" s="74">
        <v>2.4</v>
      </c>
      <c r="O1171" s="74">
        <v>1.2</v>
      </c>
      <c r="P1171" s="74">
        <v>0</v>
      </c>
      <c r="Q1171" s="74">
        <v>1.2</v>
      </c>
      <c r="R1171" s="74">
        <v>0.1</v>
      </c>
      <c r="S1171" s="74">
        <v>9</v>
      </c>
      <c r="T1171" s="74">
        <v>2.5</v>
      </c>
      <c r="U1171" s="74">
        <v>0</v>
      </c>
      <c r="V1171" s="74">
        <v>70</v>
      </c>
      <c r="W1171" s="74">
        <v>0</v>
      </c>
      <c r="X1171" s="74">
        <v>46</v>
      </c>
      <c r="Y1171" s="74">
        <v>0</v>
      </c>
      <c r="Z1171" s="74">
        <v>0</v>
      </c>
      <c r="AA1171" s="74">
        <v>0</v>
      </c>
      <c r="AB1171" s="74">
        <v>0.3</v>
      </c>
      <c r="AC1171" s="74">
        <v>0.15</v>
      </c>
      <c r="AD1171" s="74">
        <v>0.08</v>
      </c>
      <c r="AE1171" s="74">
        <v>1.1000000000000001</v>
      </c>
      <c r="AF1171" s="74">
        <v>2.5</v>
      </c>
      <c r="AG1171" s="74">
        <v>1.4</v>
      </c>
      <c r="AH1171" s="74">
        <v>0.1</v>
      </c>
      <c r="AI1171" s="74">
        <v>0.75</v>
      </c>
      <c r="AJ1171" s="74">
        <v>0</v>
      </c>
      <c r="AK1171" s="74">
        <v>1</v>
      </c>
      <c r="AL1171" s="74">
        <v>2.6</v>
      </c>
      <c r="AM1171" s="74">
        <v>1010</v>
      </c>
      <c r="AN1171" s="74">
        <v>61</v>
      </c>
      <c r="AO1171" s="74">
        <v>14</v>
      </c>
      <c r="AP1171" s="74">
        <v>99</v>
      </c>
      <c r="AQ1171" s="74">
        <v>4</v>
      </c>
      <c r="AR1171" s="74">
        <v>1</v>
      </c>
      <c r="AS1171" s="74">
        <v>0.5</v>
      </c>
      <c r="AT1171" s="72"/>
      <c r="AU1171" s="72">
        <v>13</v>
      </c>
      <c r="AV1171" s="72"/>
    </row>
    <row r="1172" spans="1:48" ht="15.6">
      <c r="A1172" s="71">
        <v>366</v>
      </c>
      <c r="B1172" s="72" t="s">
        <v>1637</v>
      </c>
      <c r="C1172" s="72" t="s">
        <v>232</v>
      </c>
      <c r="D1172" s="72" t="s">
        <v>233</v>
      </c>
      <c r="E1172" s="72" t="s">
        <v>234</v>
      </c>
      <c r="F1172" s="74">
        <v>201</v>
      </c>
      <c r="G1172" s="74">
        <v>832</v>
      </c>
      <c r="H1172" s="74">
        <v>16.5</v>
      </c>
      <c r="I1172" s="74">
        <v>4.9000000000000004</v>
      </c>
      <c r="J1172" s="74">
        <v>6</v>
      </c>
      <c r="K1172" s="74">
        <v>2.8</v>
      </c>
      <c r="L1172" s="74">
        <v>2.6</v>
      </c>
      <c r="M1172" s="74">
        <v>0</v>
      </c>
      <c r="N1172" s="74">
        <v>2.8</v>
      </c>
      <c r="O1172" s="74">
        <v>1.4</v>
      </c>
      <c r="P1172" s="74">
        <v>0</v>
      </c>
      <c r="Q1172" s="74">
        <v>1.4</v>
      </c>
      <c r="R1172" s="74">
        <v>0.1</v>
      </c>
      <c r="S1172" s="74">
        <v>10.199999999999999</v>
      </c>
      <c r="T1172" s="74">
        <v>2.6</v>
      </c>
      <c r="U1172" s="74">
        <v>0</v>
      </c>
      <c r="V1172" s="74">
        <v>67.8</v>
      </c>
      <c r="W1172" s="74">
        <v>0</v>
      </c>
      <c r="X1172" s="74">
        <v>52</v>
      </c>
      <c r="Y1172" s="74">
        <v>0</v>
      </c>
      <c r="Z1172" s="74">
        <v>0</v>
      </c>
      <c r="AA1172" s="74">
        <v>0</v>
      </c>
      <c r="AB1172" s="74">
        <v>0.3</v>
      </c>
      <c r="AC1172" s="74">
        <v>0.12</v>
      </c>
      <c r="AD1172" s="74">
        <v>0.09</v>
      </c>
      <c r="AE1172" s="74">
        <v>1.1000000000000001</v>
      </c>
      <c r="AF1172" s="74">
        <v>2.7</v>
      </c>
      <c r="AG1172" s="74">
        <v>1.6</v>
      </c>
      <c r="AH1172" s="74">
        <v>0.09</v>
      </c>
      <c r="AI1172" s="74">
        <v>0.8</v>
      </c>
      <c r="AJ1172" s="74">
        <v>0</v>
      </c>
      <c r="AK1172" s="74">
        <v>1</v>
      </c>
      <c r="AL1172" s="74">
        <v>2.7</v>
      </c>
      <c r="AM1172" s="74">
        <v>1050</v>
      </c>
      <c r="AN1172" s="74">
        <v>60</v>
      </c>
      <c r="AO1172" s="74">
        <v>16</v>
      </c>
      <c r="AP1172" s="74">
        <v>110</v>
      </c>
      <c r="AQ1172" s="74">
        <v>5</v>
      </c>
      <c r="AR1172" s="74">
        <v>1.2</v>
      </c>
      <c r="AS1172" s="74">
        <v>0.6</v>
      </c>
      <c r="AT1172" s="72"/>
      <c r="AU1172" s="72">
        <v>13</v>
      </c>
      <c r="AV1172" s="72"/>
    </row>
    <row r="1173" spans="1:48" ht="15.6">
      <c r="A1173" s="71">
        <v>365</v>
      </c>
      <c r="B1173" s="72" t="s">
        <v>1638</v>
      </c>
      <c r="C1173" s="72" t="s">
        <v>232</v>
      </c>
      <c r="D1173" s="72" t="s">
        <v>233</v>
      </c>
      <c r="E1173" s="72" t="s">
        <v>234</v>
      </c>
      <c r="F1173" s="74">
        <v>211</v>
      </c>
      <c r="G1173" s="74">
        <v>877</v>
      </c>
      <c r="H1173" s="74">
        <v>16.7</v>
      </c>
      <c r="I1173" s="74">
        <v>5.4</v>
      </c>
      <c r="J1173" s="74">
        <v>6.5</v>
      </c>
      <c r="K1173" s="74">
        <v>1.8</v>
      </c>
      <c r="L1173" s="74">
        <v>1.6</v>
      </c>
      <c r="M1173" s="74">
        <v>0</v>
      </c>
      <c r="N1173" s="74">
        <v>3.2</v>
      </c>
      <c r="O1173" s="74">
        <v>1.6</v>
      </c>
      <c r="P1173" s="74">
        <v>0</v>
      </c>
      <c r="Q1173" s="74">
        <v>1.6</v>
      </c>
      <c r="R1173" s="74">
        <v>0.1</v>
      </c>
      <c r="S1173" s="74">
        <v>12</v>
      </c>
      <c r="T1173" s="74">
        <v>3</v>
      </c>
      <c r="U1173" s="74">
        <v>0</v>
      </c>
      <c r="V1173" s="74">
        <v>65</v>
      </c>
      <c r="W1173" s="74">
        <v>0</v>
      </c>
      <c r="X1173" s="74">
        <v>57</v>
      </c>
      <c r="Y1173" s="74">
        <v>0</v>
      </c>
      <c r="Z1173" s="74">
        <v>0</v>
      </c>
      <c r="AA1173" s="74">
        <v>0</v>
      </c>
      <c r="AB1173" s="74">
        <v>0.4</v>
      </c>
      <c r="AC1173" s="74">
        <v>0.15</v>
      </c>
      <c r="AD1173" s="74">
        <v>0.1</v>
      </c>
      <c r="AE1173" s="74">
        <v>1.3</v>
      </c>
      <c r="AF1173" s="74">
        <v>3.2</v>
      </c>
      <c r="AG1173" s="74">
        <v>1.9</v>
      </c>
      <c r="AH1173" s="74">
        <v>0.1</v>
      </c>
      <c r="AI1173" s="74">
        <v>1</v>
      </c>
      <c r="AJ1173" s="74">
        <v>0</v>
      </c>
      <c r="AK1173" s="74">
        <v>1</v>
      </c>
      <c r="AL1173" s="74">
        <v>3.1</v>
      </c>
      <c r="AM1173" s="74">
        <v>1210</v>
      </c>
      <c r="AN1173" s="74">
        <v>69</v>
      </c>
      <c r="AO1173" s="74">
        <v>19</v>
      </c>
      <c r="AP1173" s="74">
        <v>130</v>
      </c>
      <c r="AQ1173" s="74">
        <v>5</v>
      </c>
      <c r="AR1173" s="74">
        <v>1.3</v>
      </c>
      <c r="AS1173" s="74">
        <v>0.7</v>
      </c>
      <c r="AT1173" s="72"/>
      <c r="AU1173" s="72">
        <v>13</v>
      </c>
      <c r="AV1173" s="72"/>
    </row>
    <row r="1174" spans="1:48" ht="15.6">
      <c r="A1174" s="71">
        <v>1223</v>
      </c>
      <c r="B1174" s="72" t="s">
        <v>1639</v>
      </c>
      <c r="C1174" s="72" t="s">
        <v>275</v>
      </c>
      <c r="D1174" s="72" t="s">
        <v>1640</v>
      </c>
      <c r="E1174" s="72"/>
      <c r="F1174" s="74">
        <v>72</v>
      </c>
      <c r="G1174" s="74">
        <v>304</v>
      </c>
      <c r="H1174" s="74">
        <v>0.4</v>
      </c>
      <c r="I1174" s="74">
        <v>0.1</v>
      </c>
      <c r="J1174" s="74">
        <v>0</v>
      </c>
      <c r="K1174" s="74">
        <v>0.2</v>
      </c>
      <c r="L1174" s="74">
        <v>0.09</v>
      </c>
      <c r="M1174" s="74">
        <v>0</v>
      </c>
      <c r="N1174" s="74">
        <v>0.4</v>
      </c>
      <c r="O1174" s="74">
        <v>0.1</v>
      </c>
      <c r="P1174" s="74">
        <v>0</v>
      </c>
      <c r="Q1174" s="74">
        <v>0</v>
      </c>
      <c r="R1174" s="74">
        <v>0</v>
      </c>
      <c r="S1174" s="74">
        <v>16.600000000000001</v>
      </c>
      <c r="T1174" s="74">
        <v>0.5</v>
      </c>
      <c r="U1174" s="74">
        <v>0</v>
      </c>
      <c r="V1174" s="74">
        <v>81</v>
      </c>
      <c r="W1174" s="74">
        <v>0</v>
      </c>
      <c r="X1174" s="74">
        <v>40</v>
      </c>
      <c r="Y1174" s="74">
        <v>28</v>
      </c>
      <c r="Z1174" s="74">
        <v>0</v>
      </c>
      <c r="AA1174" s="74">
        <v>0.1</v>
      </c>
      <c r="AB1174" s="74">
        <v>0.4</v>
      </c>
      <c r="AC1174" s="74">
        <v>0.09</v>
      </c>
      <c r="AD1174" s="74">
        <v>0.03</v>
      </c>
      <c r="AE1174" s="74">
        <v>0.6</v>
      </c>
      <c r="AF1174" s="74">
        <v>3.64</v>
      </c>
      <c r="AG1174" s="74">
        <v>3.04</v>
      </c>
      <c r="AH1174" s="74">
        <v>0.01</v>
      </c>
      <c r="AI1174" s="74">
        <v>0.6</v>
      </c>
      <c r="AJ1174" s="74">
        <v>0</v>
      </c>
      <c r="AK1174" s="74">
        <v>4</v>
      </c>
      <c r="AL1174" s="74">
        <v>1.6</v>
      </c>
      <c r="AM1174" s="74">
        <v>210</v>
      </c>
      <c r="AN1174" s="74">
        <v>210</v>
      </c>
      <c r="AO1174" s="74">
        <v>7</v>
      </c>
      <c r="AP1174" s="74">
        <v>62</v>
      </c>
      <c r="AQ1174" s="74">
        <v>5</v>
      </c>
      <c r="AR1174" s="74">
        <v>40</v>
      </c>
      <c r="AS1174" s="74">
        <v>0.3</v>
      </c>
      <c r="AT1174" s="72"/>
      <c r="AU1174" s="72"/>
      <c r="AV1174" s="72"/>
    </row>
    <row r="1175" spans="1:48" ht="15.6">
      <c r="A1175" s="71">
        <v>1900000065</v>
      </c>
      <c r="B1175" s="72" t="s">
        <v>1641</v>
      </c>
      <c r="C1175" s="72" t="s">
        <v>218</v>
      </c>
      <c r="D1175" s="72" t="s">
        <v>538</v>
      </c>
      <c r="E1175" s="72" t="s">
        <v>1642</v>
      </c>
      <c r="F1175" s="74">
        <v>104</v>
      </c>
      <c r="G1175" s="74">
        <v>438</v>
      </c>
      <c r="H1175" s="74">
        <v>2.9</v>
      </c>
      <c r="I1175" s="74">
        <v>0.5</v>
      </c>
      <c r="J1175" s="74">
        <v>0.9</v>
      </c>
      <c r="K1175" s="74">
        <v>1.4</v>
      </c>
      <c r="L1175" s="74">
        <v>4.7E-2</v>
      </c>
      <c r="M1175" s="74">
        <v>0</v>
      </c>
      <c r="N1175" s="74">
        <v>0</v>
      </c>
      <c r="O1175" s="74">
        <v>0</v>
      </c>
      <c r="P1175" s="74">
        <v>0</v>
      </c>
      <c r="Q1175" s="74">
        <v>0</v>
      </c>
      <c r="R1175" s="74">
        <v>0</v>
      </c>
      <c r="S1175" s="74">
        <v>19.5</v>
      </c>
      <c r="T1175" s="74">
        <v>0.7</v>
      </c>
      <c r="U1175" s="74">
        <v>0</v>
      </c>
      <c r="V1175" s="74">
        <v>75.7</v>
      </c>
      <c r="W1175" s="74">
        <v>0</v>
      </c>
      <c r="X1175" s="74">
        <v>78</v>
      </c>
      <c r="Y1175" s="74">
        <v>2</v>
      </c>
      <c r="Z1175" s="74">
        <v>0</v>
      </c>
      <c r="AA1175" s="74">
        <v>0</v>
      </c>
      <c r="AB1175" s="74">
        <v>2.4</v>
      </c>
      <c r="AC1175" s="74">
        <v>0.1</v>
      </c>
      <c r="AD1175" s="74">
        <v>0.17</v>
      </c>
      <c r="AE1175" s="74">
        <v>2.4</v>
      </c>
      <c r="AF1175" s="74">
        <v>6.4</v>
      </c>
      <c r="AG1175" s="74">
        <v>4</v>
      </c>
      <c r="AH1175" s="74">
        <v>0.21</v>
      </c>
      <c r="AI1175" s="74">
        <v>9.5500000000000007</v>
      </c>
      <c r="AJ1175" s="74">
        <v>2.5</v>
      </c>
      <c r="AK1175" s="74">
        <v>25.9</v>
      </c>
      <c r="AL1175" s="74">
        <v>1.9</v>
      </c>
      <c r="AM1175" s="74">
        <v>280</v>
      </c>
      <c r="AN1175" s="74">
        <v>270</v>
      </c>
      <c r="AO1175" s="74">
        <v>84</v>
      </c>
      <c r="AP1175" s="74">
        <v>210</v>
      </c>
      <c r="AQ1175" s="74">
        <v>43</v>
      </c>
      <c r="AR1175" s="74">
        <v>1.7</v>
      </c>
      <c r="AS1175" s="74">
        <v>7.7</v>
      </c>
      <c r="AT1175" s="72">
        <v>82</v>
      </c>
      <c r="AU1175" s="72">
        <v>60</v>
      </c>
      <c r="AV1175" s="72"/>
    </row>
    <row r="1176" spans="1:48" ht="15.6">
      <c r="A1176" s="71">
        <v>880</v>
      </c>
      <c r="B1176" s="72" t="s">
        <v>1643</v>
      </c>
      <c r="C1176" s="72" t="s">
        <v>218</v>
      </c>
      <c r="D1176" s="72" t="s">
        <v>219</v>
      </c>
      <c r="E1176" s="72" t="s">
        <v>220</v>
      </c>
      <c r="F1176" s="74">
        <v>174</v>
      </c>
      <c r="G1176" s="74">
        <v>727</v>
      </c>
      <c r="H1176" s="74">
        <v>10.6</v>
      </c>
      <c r="I1176" s="74">
        <v>2.8</v>
      </c>
      <c r="J1176" s="74">
        <v>3.5</v>
      </c>
      <c r="K1176" s="74">
        <v>3.1</v>
      </c>
      <c r="L1176" s="74">
        <v>0.2</v>
      </c>
      <c r="M1176" s="74">
        <v>0.2</v>
      </c>
      <c r="N1176" s="74">
        <v>0</v>
      </c>
      <c r="O1176" s="74">
        <v>0</v>
      </c>
      <c r="P1176" s="74">
        <v>0</v>
      </c>
      <c r="Q1176" s="74">
        <v>0</v>
      </c>
      <c r="R1176" s="74">
        <v>0</v>
      </c>
      <c r="S1176" s="74">
        <v>19.7</v>
      </c>
      <c r="T1176" s="74">
        <v>0.8</v>
      </c>
      <c r="U1176" s="74">
        <v>0</v>
      </c>
      <c r="V1176" s="74">
        <v>67.7</v>
      </c>
      <c r="W1176" s="74">
        <v>0</v>
      </c>
      <c r="X1176" s="74">
        <v>48</v>
      </c>
      <c r="Y1176" s="74">
        <v>48</v>
      </c>
      <c r="Z1176" s="74">
        <v>0</v>
      </c>
      <c r="AA1176" s="74">
        <v>6.9</v>
      </c>
      <c r="AB1176" s="74">
        <v>1.1000000000000001</v>
      </c>
      <c r="AC1176" s="74">
        <v>0.09</v>
      </c>
      <c r="AD1176" s="74">
        <v>0.14000000000000001</v>
      </c>
      <c r="AE1176" s="74">
        <v>4.3</v>
      </c>
      <c r="AF1176" s="74">
        <v>8</v>
      </c>
      <c r="AG1176" s="74">
        <v>3.7</v>
      </c>
      <c r="AH1176" s="74">
        <v>0.32</v>
      </c>
      <c r="AI1176" s="74">
        <v>7.2</v>
      </c>
      <c r="AJ1176" s="74">
        <v>0</v>
      </c>
      <c r="AK1176" s="74">
        <v>11</v>
      </c>
      <c r="AL1176" s="74">
        <v>2</v>
      </c>
      <c r="AM1176" s="74">
        <v>330</v>
      </c>
      <c r="AN1176" s="74">
        <v>290</v>
      </c>
      <c r="AO1176" s="74">
        <v>60</v>
      </c>
      <c r="AP1176" s="74">
        <v>250</v>
      </c>
      <c r="AQ1176" s="74">
        <v>27</v>
      </c>
      <c r="AR1176" s="74">
        <v>0.1</v>
      </c>
      <c r="AS1176" s="74">
        <v>2.6</v>
      </c>
      <c r="AT1176" s="72"/>
      <c r="AU1176" s="72"/>
      <c r="AV1176" s="72"/>
    </row>
    <row r="1177" spans="1:48" ht="15.6">
      <c r="A1177" s="71">
        <v>879</v>
      </c>
      <c r="B1177" s="72" t="s">
        <v>1644</v>
      </c>
      <c r="C1177" s="72" t="s">
        <v>218</v>
      </c>
      <c r="D1177" s="72" t="s">
        <v>219</v>
      </c>
      <c r="E1177" s="72" t="s">
        <v>220</v>
      </c>
      <c r="F1177" s="74">
        <v>181</v>
      </c>
      <c r="G1177" s="74">
        <v>756</v>
      </c>
      <c r="H1177" s="74">
        <v>11.7</v>
      </c>
      <c r="I1177" s="74">
        <v>3.1</v>
      </c>
      <c r="J1177" s="74">
        <v>3.8</v>
      </c>
      <c r="K1177" s="74">
        <v>3.5</v>
      </c>
      <c r="L1177" s="74">
        <v>0.2</v>
      </c>
      <c r="M1177" s="74">
        <v>0.3</v>
      </c>
      <c r="N1177" s="74">
        <v>0</v>
      </c>
      <c r="O1177" s="74">
        <v>0</v>
      </c>
      <c r="P1177" s="74">
        <v>0</v>
      </c>
      <c r="Q1177" s="74">
        <v>0</v>
      </c>
      <c r="R1177" s="74">
        <v>0</v>
      </c>
      <c r="S1177" s="74">
        <v>19</v>
      </c>
      <c r="T1177" s="74">
        <v>0.2</v>
      </c>
      <c r="U1177" s="74">
        <v>0</v>
      </c>
      <c r="V1177" s="74">
        <v>67.099999999999994</v>
      </c>
      <c r="W1177" s="74">
        <v>0</v>
      </c>
      <c r="X1177" s="74">
        <v>45</v>
      </c>
      <c r="Y1177" s="74">
        <v>64</v>
      </c>
      <c r="Z1177" s="74">
        <v>0</v>
      </c>
      <c r="AA1177" s="74">
        <v>9.3000000000000007</v>
      </c>
      <c r="AB1177" s="74">
        <v>1.5</v>
      </c>
      <c r="AC1177" s="74">
        <v>0.11</v>
      </c>
      <c r="AD1177" s="74">
        <v>0.19</v>
      </c>
      <c r="AE1177" s="74">
        <v>5.8</v>
      </c>
      <c r="AF1177" s="74">
        <v>9.3000000000000007</v>
      </c>
      <c r="AG1177" s="74">
        <v>3.5</v>
      </c>
      <c r="AH1177" s="74">
        <v>0.43</v>
      </c>
      <c r="AI1177" s="74">
        <v>8.4</v>
      </c>
      <c r="AJ1177" s="74">
        <v>0</v>
      </c>
      <c r="AK1177" s="74">
        <v>15</v>
      </c>
      <c r="AL1177" s="74">
        <v>1.3</v>
      </c>
      <c r="AM1177" s="74">
        <v>76</v>
      </c>
      <c r="AN1177" s="74">
        <v>370</v>
      </c>
      <c r="AO1177" s="74">
        <v>56</v>
      </c>
      <c r="AP1177" s="74">
        <v>270</v>
      </c>
      <c r="AQ1177" s="74">
        <v>30</v>
      </c>
      <c r="AR1177" s="74">
        <v>0.1</v>
      </c>
      <c r="AS1177" s="74">
        <v>2.7</v>
      </c>
      <c r="AT1177" s="72"/>
      <c r="AU1177" s="72"/>
      <c r="AV1177" s="72"/>
    </row>
    <row r="1178" spans="1:48" ht="15.6">
      <c r="A1178" s="71">
        <v>881</v>
      </c>
      <c r="B1178" s="72" t="s">
        <v>1645</v>
      </c>
      <c r="C1178" s="72" t="s">
        <v>218</v>
      </c>
      <c r="D1178" s="72" t="s">
        <v>219</v>
      </c>
      <c r="E1178" s="72" t="s">
        <v>220</v>
      </c>
      <c r="F1178" s="74">
        <v>191</v>
      </c>
      <c r="G1178" s="74">
        <v>797</v>
      </c>
      <c r="H1178" s="74">
        <v>11.2</v>
      </c>
      <c r="I1178" s="74">
        <v>3</v>
      </c>
      <c r="J1178" s="74">
        <v>3.6</v>
      </c>
      <c r="K1178" s="74">
        <v>3.4</v>
      </c>
      <c r="L1178" s="74">
        <v>0.2</v>
      </c>
      <c r="M1178" s="74">
        <v>0.2</v>
      </c>
      <c r="N1178" s="74">
        <v>0</v>
      </c>
      <c r="O1178" s="74">
        <v>0</v>
      </c>
      <c r="P1178" s="74">
        <v>0</v>
      </c>
      <c r="Q1178" s="74">
        <v>0</v>
      </c>
      <c r="R1178" s="74">
        <v>0</v>
      </c>
      <c r="S1178" s="74">
        <v>22.5</v>
      </c>
      <c r="T1178" s="74">
        <v>1</v>
      </c>
      <c r="U1178" s="74">
        <v>0</v>
      </c>
      <c r="V1178" s="74">
        <v>64</v>
      </c>
      <c r="W1178" s="74">
        <v>0</v>
      </c>
      <c r="X1178" s="74">
        <v>53</v>
      </c>
      <c r="Y1178" s="74">
        <v>64</v>
      </c>
      <c r="Z1178" s="74">
        <v>0</v>
      </c>
      <c r="AA1178" s="74">
        <v>9.3000000000000007</v>
      </c>
      <c r="AB1178" s="74">
        <v>1.5</v>
      </c>
      <c r="AC1178" s="74">
        <v>0.11</v>
      </c>
      <c r="AD1178" s="74">
        <v>0.22</v>
      </c>
      <c r="AE1178" s="74">
        <v>6.5</v>
      </c>
      <c r="AF1178" s="74">
        <v>11</v>
      </c>
      <c r="AG1178" s="74">
        <v>4.2</v>
      </c>
      <c r="AH1178" s="74">
        <v>0.38</v>
      </c>
      <c r="AI1178" s="74">
        <v>8.4</v>
      </c>
      <c r="AJ1178" s="74">
        <v>0</v>
      </c>
      <c r="AK1178" s="74">
        <v>15</v>
      </c>
      <c r="AL1178" s="74">
        <v>2.2999999999999998</v>
      </c>
      <c r="AM1178" s="74">
        <v>390</v>
      </c>
      <c r="AN1178" s="74">
        <v>390</v>
      </c>
      <c r="AO1178" s="74">
        <v>70</v>
      </c>
      <c r="AP1178" s="74">
        <v>310</v>
      </c>
      <c r="AQ1178" s="74">
        <v>33</v>
      </c>
      <c r="AR1178" s="74">
        <v>0.1</v>
      </c>
      <c r="AS1178" s="74">
        <v>2.8</v>
      </c>
      <c r="AT1178" s="72"/>
      <c r="AU1178" s="72"/>
      <c r="AV1178" s="72"/>
    </row>
    <row r="1179" spans="1:48" ht="15.6">
      <c r="A1179" s="71">
        <v>1130</v>
      </c>
      <c r="B1179" s="72" t="s">
        <v>1646</v>
      </c>
      <c r="C1179" s="72" t="s">
        <v>218</v>
      </c>
      <c r="D1179" s="72" t="s">
        <v>219</v>
      </c>
      <c r="E1179" s="72" t="s">
        <v>220</v>
      </c>
      <c r="F1179" s="74">
        <v>300</v>
      </c>
      <c r="G1179" s="74">
        <v>1250</v>
      </c>
      <c r="H1179" s="74">
        <v>19.399999999999999</v>
      </c>
      <c r="I1179" s="74">
        <v>5.5</v>
      </c>
      <c r="J1179" s="74">
        <v>4.7</v>
      </c>
      <c r="K1179" s="74">
        <v>6.6</v>
      </c>
      <c r="L1179" s="74">
        <v>0.63400000000000001</v>
      </c>
      <c r="M1179" s="74">
        <v>0.6</v>
      </c>
      <c r="N1179" s="74">
        <v>8.6999999999999993</v>
      </c>
      <c r="O1179" s="74">
        <v>0.2</v>
      </c>
      <c r="P1179" s="74">
        <v>0</v>
      </c>
      <c r="Q1179" s="74">
        <v>8.5</v>
      </c>
      <c r="R1179" s="74">
        <v>0.3</v>
      </c>
      <c r="S1179" s="74">
        <v>22.5</v>
      </c>
      <c r="T1179" s="74">
        <v>1</v>
      </c>
      <c r="U1179" s="74">
        <v>0</v>
      </c>
      <c r="V1179" s="74">
        <v>46.1</v>
      </c>
      <c r="W1179" s="74">
        <v>0</v>
      </c>
      <c r="X1179" s="74">
        <v>24</v>
      </c>
      <c r="Y1179" s="74">
        <v>55</v>
      </c>
      <c r="Z1179" s="74">
        <v>0</v>
      </c>
      <c r="AA1179" s="74">
        <v>25</v>
      </c>
      <c r="AB1179" s="74">
        <v>0.81</v>
      </c>
      <c r="AC1179" s="74">
        <v>0.02</v>
      </c>
      <c r="AD1179" s="74">
        <v>0.1</v>
      </c>
      <c r="AE1179" s="74">
        <v>5.3</v>
      </c>
      <c r="AF1179" s="74">
        <v>9.4700000000000006</v>
      </c>
      <c r="AG1179" s="74">
        <v>4.18</v>
      </c>
      <c r="AH1179" s="74">
        <v>0.69</v>
      </c>
      <c r="AI1179" s="74">
        <v>12</v>
      </c>
      <c r="AJ1179" s="74">
        <v>0</v>
      </c>
      <c r="AK1179" s="74">
        <v>20</v>
      </c>
      <c r="AL1179" s="74">
        <v>2.84</v>
      </c>
      <c r="AM1179" s="74">
        <v>400</v>
      </c>
      <c r="AN1179" s="74">
        <v>450</v>
      </c>
      <c r="AO1179" s="74">
        <v>88</v>
      </c>
      <c r="AP1179" s="74">
        <v>380</v>
      </c>
      <c r="AQ1179" s="74">
        <v>43</v>
      </c>
      <c r="AR1179" s="74">
        <v>1.3</v>
      </c>
      <c r="AS1179" s="74">
        <v>2</v>
      </c>
      <c r="AT1179" s="72"/>
      <c r="AU1179" s="72"/>
      <c r="AV1179" s="72"/>
    </row>
    <row r="1180" spans="1:48" ht="15.6">
      <c r="A1180" s="71">
        <v>882</v>
      </c>
      <c r="B1180" s="72" t="s">
        <v>1647</v>
      </c>
      <c r="C1180" s="72" t="s">
        <v>218</v>
      </c>
      <c r="D1180" s="72" t="s">
        <v>219</v>
      </c>
      <c r="E1180" s="72" t="s">
        <v>220</v>
      </c>
      <c r="F1180" s="74">
        <v>221</v>
      </c>
      <c r="G1180" s="74">
        <v>920</v>
      </c>
      <c r="H1180" s="74">
        <v>16.399999999999999</v>
      </c>
      <c r="I1180" s="74">
        <v>4.7</v>
      </c>
      <c r="J1180" s="74">
        <v>4</v>
      </c>
      <c r="K1180" s="74">
        <v>5.6</v>
      </c>
      <c r="L1180" s="74">
        <v>0.5</v>
      </c>
      <c r="M1180" s="74">
        <v>0.5</v>
      </c>
      <c r="N1180" s="74">
        <v>0</v>
      </c>
      <c r="O1180" s="74">
        <v>0</v>
      </c>
      <c r="P1180" s="74">
        <v>0</v>
      </c>
      <c r="Q1180" s="74">
        <v>0</v>
      </c>
      <c r="R1180" s="74">
        <v>0</v>
      </c>
      <c r="S1180" s="74">
        <v>18.399999999999999</v>
      </c>
      <c r="T1180" s="74">
        <v>0.2</v>
      </c>
      <c r="U1180" s="74">
        <v>0</v>
      </c>
      <c r="V1180" s="74">
        <v>63.4</v>
      </c>
      <c r="W1180" s="74">
        <v>0</v>
      </c>
      <c r="X1180" s="74">
        <v>20</v>
      </c>
      <c r="Y1180" s="74">
        <v>47</v>
      </c>
      <c r="Z1180" s="74">
        <v>0</v>
      </c>
      <c r="AA1180" s="74">
        <v>21</v>
      </c>
      <c r="AB1180" s="74">
        <v>0.66</v>
      </c>
      <c r="AC1180" s="74">
        <v>0.01</v>
      </c>
      <c r="AD1180" s="74">
        <v>0.08</v>
      </c>
      <c r="AE1180" s="74">
        <v>4.4000000000000004</v>
      </c>
      <c r="AF1180" s="74">
        <v>7.8</v>
      </c>
      <c r="AG1180" s="74">
        <v>3.4</v>
      </c>
      <c r="AH1180" s="74">
        <v>0.56999999999999995</v>
      </c>
      <c r="AI1180" s="74">
        <v>10</v>
      </c>
      <c r="AJ1180" s="74">
        <v>0</v>
      </c>
      <c r="AK1180" s="74">
        <v>15</v>
      </c>
      <c r="AL1180" s="74">
        <v>1.7</v>
      </c>
      <c r="AM1180" s="74">
        <v>65</v>
      </c>
      <c r="AN1180" s="74">
        <v>370</v>
      </c>
      <c r="AO1180" s="74">
        <v>72</v>
      </c>
      <c r="AP1180" s="74">
        <v>310</v>
      </c>
      <c r="AQ1180" s="74">
        <v>31</v>
      </c>
      <c r="AR1180" s="74">
        <v>1</v>
      </c>
      <c r="AS1180" s="74">
        <v>1.6</v>
      </c>
      <c r="AT1180" s="72"/>
      <c r="AU1180" s="72"/>
      <c r="AV1180" s="72"/>
    </row>
    <row r="1181" spans="1:48" ht="15.6">
      <c r="A1181" s="71">
        <v>884</v>
      </c>
      <c r="B1181" s="72" t="s">
        <v>1648</v>
      </c>
      <c r="C1181" s="72" t="s">
        <v>218</v>
      </c>
      <c r="D1181" s="72" t="s">
        <v>219</v>
      </c>
      <c r="E1181" s="72" t="s">
        <v>220</v>
      </c>
      <c r="F1181" s="74">
        <v>247</v>
      </c>
      <c r="G1181" s="74">
        <v>1030</v>
      </c>
      <c r="H1181" s="74">
        <v>15.6</v>
      </c>
      <c r="I1181" s="74">
        <v>4.5</v>
      </c>
      <c r="J1181" s="74">
        <v>3</v>
      </c>
      <c r="K1181" s="74">
        <v>6.5</v>
      </c>
      <c r="L1181" s="74">
        <v>2.2999999999999998</v>
      </c>
      <c r="M1181" s="74">
        <v>0.4</v>
      </c>
      <c r="N1181" s="74">
        <v>3.5</v>
      </c>
      <c r="O1181" s="74">
        <v>0</v>
      </c>
      <c r="P1181" s="74">
        <v>0</v>
      </c>
      <c r="Q1181" s="74">
        <v>3.5</v>
      </c>
      <c r="R1181" s="74">
        <v>0.1</v>
      </c>
      <c r="S1181" s="74">
        <v>23</v>
      </c>
      <c r="T1181" s="74">
        <v>0.9</v>
      </c>
      <c r="U1181" s="74">
        <v>0</v>
      </c>
      <c r="V1181" s="74">
        <v>55.6</v>
      </c>
      <c r="W1181" s="74">
        <v>0</v>
      </c>
      <c r="X1181" s="74">
        <v>39</v>
      </c>
      <c r="Y1181" s="74">
        <v>45</v>
      </c>
      <c r="Z1181" s="74">
        <v>0</v>
      </c>
      <c r="AA1181" s="74">
        <v>20</v>
      </c>
      <c r="AB1181" s="74">
        <v>2.4</v>
      </c>
      <c r="AC1181" s="74">
        <v>0.01</v>
      </c>
      <c r="AD1181" s="74">
        <v>0.08</v>
      </c>
      <c r="AE1181" s="74">
        <v>4.9000000000000004</v>
      </c>
      <c r="AF1181" s="74">
        <v>9.1999999999999993</v>
      </c>
      <c r="AG1181" s="74">
        <v>4.3</v>
      </c>
      <c r="AH1181" s="74">
        <v>0.56000000000000005</v>
      </c>
      <c r="AI1181" s="74">
        <v>11</v>
      </c>
      <c r="AJ1181" s="74">
        <v>0</v>
      </c>
      <c r="AK1181" s="74">
        <v>15</v>
      </c>
      <c r="AL1181" s="74">
        <v>2.2999999999999998</v>
      </c>
      <c r="AM1181" s="74">
        <v>360</v>
      </c>
      <c r="AN1181" s="74">
        <v>380</v>
      </c>
      <c r="AO1181" s="74">
        <v>88</v>
      </c>
      <c r="AP1181" s="74">
        <v>350</v>
      </c>
      <c r="AQ1181" s="74">
        <v>35</v>
      </c>
      <c r="AR1181" s="74">
        <v>1.1000000000000001</v>
      </c>
      <c r="AS1181" s="74">
        <v>1.9</v>
      </c>
      <c r="AT1181" s="72"/>
      <c r="AU1181" s="72">
        <v>21</v>
      </c>
      <c r="AV1181" s="72"/>
    </row>
    <row r="1182" spans="1:48" ht="15.6">
      <c r="A1182" s="71">
        <v>883</v>
      </c>
      <c r="B1182" s="72" t="s">
        <v>1649</v>
      </c>
      <c r="C1182" s="72" t="s">
        <v>218</v>
      </c>
      <c r="D1182" s="72" t="s">
        <v>219</v>
      </c>
      <c r="E1182" s="72" t="s">
        <v>220</v>
      </c>
      <c r="F1182" s="74">
        <v>211</v>
      </c>
      <c r="G1182" s="74">
        <v>880</v>
      </c>
      <c r="H1182" s="74">
        <v>12.3</v>
      </c>
      <c r="I1182" s="74">
        <v>4.4000000000000004</v>
      </c>
      <c r="J1182" s="74">
        <v>2</v>
      </c>
      <c r="K1182" s="74">
        <v>4.5</v>
      </c>
      <c r="L1182" s="74">
        <v>0.3</v>
      </c>
      <c r="M1182" s="74">
        <v>0.4</v>
      </c>
      <c r="N1182" s="74">
        <v>0</v>
      </c>
      <c r="O1182" s="74">
        <v>0</v>
      </c>
      <c r="P1182" s="74">
        <v>0</v>
      </c>
      <c r="Q1182" s="74">
        <v>0</v>
      </c>
      <c r="R1182" s="74">
        <v>0</v>
      </c>
      <c r="S1182" s="74">
        <v>25</v>
      </c>
      <c r="T1182" s="74">
        <v>1</v>
      </c>
      <c r="U1182" s="74">
        <v>0</v>
      </c>
      <c r="V1182" s="74">
        <v>58.8</v>
      </c>
      <c r="W1182" s="74">
        <v>0</v>
      </c>
      <c r="X1182" s="74">
        <v>43</v>
      </c>
      <c r="Y1182" s="74">
        <v>50</v>
      </c>
      <c r="Z1182" s="74">
        <v>0</v>
      </c>
      <c r="AA1182" s="74">
        <v>23</v>
      </c>
      <c r="AB1182" s="74">
        <v>0.71</v>
      </c>
      <c r="AC1182" s="74">
        <v>0.01</v>
      </c>
      <c r="AD1182" s="74">
        <v>0.1</v>
      </c>
      <c r="AE1182" s="74">
        <v>5.3</v>
      </c>
      <c r="AF1182" s="74">
        <v>10</v>
      </c>
      <c r="AG1182" s="74">
        <v>4.7</v>
      </c>
      <c r="AH1182" s="74">
        <v>0.61</v>
      </c>
      <c r="AI1182" s="74">
        <v>12</v>
      </c>
      <c r="AJ1182" s="74">
        <v>0</v>
      </c>
      <c r="AK1182" s="74">
        <v>16</v>
      </c>
      <c r="AL1182" s="74">
        <v>2.9</v>
      </c>
      <c r="AM1182" s="74">
        <v>400</v>
      </c>
      <c r="AN1182" s="74">
        <v>420</v>
      </c>
      <c r="AO1182" s="74">
        <v>97</v>
      </c>
      <c r="AP1182" s="74">
        <v>380</v>
      </c>
      <c r="AQ1182" s="74">
        <v>38</v>
      </c>
      <c r="AR1182" s="74">
        <v>1.1000000000000001</v>
      </c>
      <c r="AS1182" s="74">
        <v>2</v>
      </c>
      <c r="AT1182" s="72"/>
      <c r="AU1182" s="72">
        <v>21</v>
      </c>
      <c r="AV1182" s="72"/>
    </row>
    <row r="1183" spans="1:48" ht="15.6">
      <c r="A1183" s="71">
        <v>890</v>
      </c>
      <c r="B1183" s="72" t="s">
        <v>1650</v>
      </c>
      <c r="C1183" s="72" t="s">
        <v>218</v>
      </c>
      <c r="D1183" s="72" t="s">
        <v>318</v>
      </c>
      <c r="E1183" s="72" t="s">
        <v>319</v>
      </c>
      <c r="F1183" s="74">
        <v>174</v>
      </c>
      <c r="G1183" s="74">
        <v>729</v>
      </c>
      <c r="H1183" s="74">
        <v>9.6</v>
      </c>
      <c r="I1183" s="74">
        <v>2.8</v>
      </c>
      <c r="J1183" s="74">
        <v>2.2999999999999998</v>
      </c>
      <c r="K1183" s="74">
        <v>3.3</v>
      </c>
      <c r="L1183" s="74">
        <v>0.3</v>
      </c>
      <c r="M1183" s="74">
        <v>0.3</v>
      </c>
      <c r="N1183" s="74">
        <v>0</v>
      </c>
      <c r="O1183" s="74">
        <v>0</v>
      </c>
      <c r="P1183" s="74">
        <v>0</v>
      </c>
      <c r="Q1183" s="74">
        <v>0</v>
      </c>
      <c r="R1183" s="74">
        <v>0</v>
      </c>
      <c r="S1183" s="74">
        <v>22</v>
      </c>
      <c r="T1183" s="74">
        <v>0.1</v>
      </c>
      <c r="U1183" s="74">
        <v>0</v>
      </c>
      <c r="V1183" s="74">
        <v>65.7</v>
      </c>
      <c r="W1183" s="74">
        <v>0</v>
      </c>
      <c r="X1183" s="74">
        <v>60</v>
      </c>
      <c r="Y1183" s="74">
        <v>9</v>
      </c>
      <c r="Z1183" s="74">
        <v>0</v>
      </c>
      <c r="AA1183" s="74">
        <v>9.8000000000000007</v>
      </c>
      <c r="AB1183" s="74">
        <v>2.2000000000000002</v>
      </c>
      <c r="AC1183" s="74">
        <v>0.01</v>
      </c>
      <c r="AD1183" s="74">
        <v>0.04</v>
      </c>
      <c r="AE1183" s="74">
        <v>5.5</v>
      </c>
      <c r="AF1183" s="74">
        <v>9.6</v>
      </c>
      <c r="AG1183" s="74">
        <v>4.0999999999999996</v>
      </c>
      <c r="AH1183" s="74">
        <v>0.19</v>
      </c>
      <c r="AI1183" s="74">
        <v>13</v>
      </c>
      <c r="AJ1183" s="74">
        <v>0</v>
      </c>
      <c r="AK1183" s="74">
        <v>15</v>
      </c>
      <c r="AL1183" s="74">
        <v>2</v>
      </c>
      <c r="AM1183" s="74">
        <v>46</v>
      </c>
      <c r="AN1183" s="74">
        <v>320</v>
      </c>
      <c r="AO1183" s="74">
        <v>47</v>
      </c>
      <c r="AP1183" s="74">
        <v>220</v>
      </c>
      <c r="AQ1183" s="74">
        <v>28</v>
      </c>
      <c r="AR1183" s="74">
        <v>2.6</v>
      </c>
      <c r="AS1183" s="74">
        <v>1.4</v>
      </c>
      <c r="AT1183" s="72"/>
      <c r="AU1183" s="72">
        <v>24</v>
      </c>
      <c r="AV1183" s="72"/>
    </row>
    <row r="1184" spans="1:48" ht="15.6">
      <c r="A1184" s="71">
        <v>888</v>
      </c>
      <c r="B1184" s="72" t="s">
        <v>1651</v>
      </c>
      <c r="C1184" s="72" t="s">
        <v>218</v>
      </c>
      <c r="D1184" s="72" t="s">
        <v>318</v>
      </c>
      <c r="E1184" s="72" t="s">
        <v>319</v>
      </c>
      <c r="F1184" s="74">
        <v>204</v>
      </c>
      <c r="G1184" s="74">
        <v>852</v>
      </c>
      <c r="H1184" s="74">
        <v>12</v>
      </c>
      <c r="I1184" s="74">
        <v>3</v>
      </c>
      <c r="J1184" s="74">
        <v>5.7</v>
      </c>
      <c r="K1184" s="74">
        <v>2.8</v>
      </c>
      <c r="L1184" s="74">
        <v>0.4</v>
      </c>
      <c r="M1184" s="74">
        <v>0.3</v>
      </c>
      <c r="N1184" s="74">
        <v>0</v>
      </c>
      <c r="O1184" s="74">
        <v>0</v>
      </c>
      <c r="P1184" s="74">
        <v>0</v>
      </c>
      <c r="Q1184" s="74">
        <v>0</v>
      </c>
      <c r="R1184" s="74">
        <v>0</v>
      </c>
      <c r="S1184" s="74">
        <v>24</v>
      </c>
      <c r="T1184" s="74">
        <v>0.5</v>
      </c>
      <c r="U1184" s="74">
        <v>0</v>
      </c>
      <c r="V1184" s="74">
        <v>60.2</v>
      </c>
      <c r="W1184" s="74">
        <v>0</v>
      </c>
      <c r="X1184" s="74">
        <v>65</v>
      </c>
      <c r="Y1184" s="74">
        <v>9</v>
      </c>
      <c r="Z1184" s="74">
        <v>0</v>
      </c>
      <c r="AA1184" s="74">
        <v>8.8000000000000007</v>
      </c>
      <c r="AB1184" s="74">
        <v>1.5</v>
      </c>
      <c r="AC1184" s="74">
        <v>0.01</v>
      </c>
      <c r="AD1184" s="74">
        <v>0.04</v>
      </c>
      <c r="AE1184" s="74">
        <v>6</v>
      </c>
      <c r="AF1184" s="74">
        <v>10</v>
      </c>
      <c r="AG1184" s="74">
        <v>4.5</v>
      </c>
      <c r="AH1184" s="74">
        <v>0.1</v>
      </c>
      <c r="AI1184" s="74">
        <v>14</v>
      </c>
      <c r="AJ1184" s="74">
        <v>0</v>
      </c>
      <c r="AK1184" s="74">
        <v>21</v>
      </c>
      <c r="AL1184" s="74">
        <v>3.2</v>
      </c>
      <c r="AM1184" s="74">
        <v>190</v>
      </c>
      <c r="AN1184" s="74">
        <v>370</v>
      </c>
      <c r="AO1184" s="74">
        <v>450</v>
      </c>
      <c r="AP1184" s="74">
        <v>640</v>
      </c>
      <c r="AQ1184" s="74">
        <v>42</v>
      </c>
      <c r="AR1184" s="74">
        <v>3</v>
      </c>
      <c r="AS1184" s="74">
        <v>2.5</v>
      </c>
      <c r="AT1184" s="72"/>
      <c r="AU1184" s="72">
        <v>24</v>
      </c>
      <c r="AV1184" s="72"/>
    </row>
    <row r="1185" spans="1:48" ht="15.6">
      <c r="A1185" s="71">
        <v>889</v>
      </c>
      <c r="B1185" s="72" t="s">
        <v>1652</v>
      </c>
      <c r="C1185" s="72" t="s">
        <v>218</v>
      </c>
      <c r="D1185" s="72" t="s">
        <v>318</v>
      </c>
      <c r="E1185" s="72" t="s">
        <v>319</v>
      </c>
      <c r="F1185" s="74">
        <v>186</v>
      </c>
      <c r="G1185" s="74">
        <v>780</v>
      </c>
      <c r="H1185" s="74">
        <v>9</v>
      </c>
      <c r="I1185" s="74">
        <v>1.5</v>
      </c>
      <c r="J1185" s="74">
        <v>5</v>
      </c>
      <c r="K1185" s="74">
        <v>2.1</v>
      </c>
      <c r="L1185" s="74">
        <v>0.5</v>
      </c>
      <c r="M1185" s="74">
        <v>0.3</v>
      </c>
      <c r="N1185" s="74">
        <v>0</v>
      </c>
      <c r="O1185" s="74">
        <v>0</v>
      </c>
      <c r="P1185" s="74">
        <v>0</v>
      </c>
      <c r="Q1185" s="74">
        <v>0</v>
      </c>
      <c r="R1185" s="74">
        <v>0</v>
      </c>
      <c r="S1185" s="74">
        <v>26.3</v>
      </c>
      <c r="T1185" s="74">
        <v>0.4</v>
      </c>
      <c r="U1185" s="74">
        <v>0</v>
      </c>
      <c r="V1185" s="74">
        <v>62</v>
      </c>
      <c r="W1185" s="74">
        <v>0</v>
      </c>
      <c r="X1185" s="74">
        <v>60</v>
      </c>
      <c r="Y1185" s="74">
        <v>10</v>
      </c>
      <c r="Z1185" s="74">
        <v>0</v>
      </c>
      <c r="AA1185" s="74">
        <v>7</v>
      </c>
      <c r="AB1185" s="74">
        <v>0.7</v>
      </c>
      <c r="AC1185" s="74">
        <v>0.01</v>
      </c>
      <c r="AD1185" s="74">
        <v>0.04</v>
      </c>
      <c r="AE1185" s="74">
        <v>7</v>
      </c>
      <c r="AF1185" s="74">
        <v>12</v>
      </c>
      <c r="AG1185" s="74">
        <v>4.9000000000000004</v>
      </c>
      <c r="AH1185" s="74">
        <v>0.1</v>
      </c>
      <c r="AI1185" s="74">
        <v>13</v>
      </c>
      <c r="AJ1185" s="74">
        <v>0</v>
      </c>
      <c r="AK1185" s="74">
        <v>21</v>
      </c>
      <c r="AL1185" s="74">
        <v>1.8</v>
      </c>
      <c r="AM1185" s="74">
        <v>170</v>
      </c>
      <c r="AN1185" s="74">
        <v>420</v>
      </c>
      <c r="AO1185" s="74">
        <v>470</v>
      </c>
      <c r="AP1185" s="74">
        <v>640</v>
      </c>
      <c r="AQ1185" s="74">
        <v>25</v>
      </c>
      <c r="AR1185" s="74">
        <v>3.1</v>
      </c>
      <c r="AS1185" s="74">
        <v>2.7</v>
      </c>
      <c r="AT1185" s="72"/>
      <c r="AU1185" s="72">
        <v>24</v>
      </c>
      <c r="AV1185" s="72"/>
    </row>
    <row r="1186" spans="1:48" ht="15.6">
      <c r="A1186" s="71">
        <v>885</v>
      </c>
      <c r="B1186" s="72" t="s">
        <v>1653</v>
      </c>
      <c r="C1186" s="72" t="s">
        <v>218</v>
      </c>
      <c r="D1186" s="72" t="s">
        <v>219</v>
      </c>
      <c r="E1186" s="72" t="s">
        <v>220</v>
      </c>
      <c r="F1186" s="74">
        <v>158</v>
      </c>
      <c r="G1186" s="74">
        <v>658</v>
      </c>
      <c r="H1186" s="74">
        <v>9.1</v>
      </c>
      <c r="I1186" s="74">
        <v>2.5</v>
      </c>
      <c r="J1186" s="74">
        <v>2.2000000000000002</v>
      </c>
      <c r="K1186" s="74">
        <v>3.3</v>
      </c>
      <c r="L1186" s="74">
        <v>0.2</v>
      </c>
      <c r="M1186" s="74">
        <v>0.3</v>
      </c>
      <c r="N1186" s="74">
        <v>0</v>
      </c>
      <c r="O1186" s="74">
        <v>0</v>
      </c>
      <c r="P1186" s="74">
        <v>0</v>
      </c>
      <c r="Q1186" s="74">
        <v>0</v>
      </c>
      <c r="R1186" s="74">
        <v>0</v>
      </c>
      <c r="S1186" s="74">
        <v>18.899999999999999</v>
      </c>
      <c r="T1186" s="74">
        <v>0.2</v>
      </c>
      <c r="U1186" s="74">
        <v>0</v>
      </c>
      <c r="V1186" s="74">
        <v>68.900000000000006</v>
      </c>
      <c r="W1186" s="74">
        <v>0</v>
      </c>
      <c r="X1186" s="74">
        <v>28</v>
      </c>
      <c r="Y1186" s="74">
        <v>12</v>
      </c>
      <c r="Z1186" s="74">
        <v>0</v>
      </c>
      <c r="AA1186" s="74">
        <v>17</v>
      </c>
      <c r="AB1186" s="74">
        <v>0.25</v>
      </c>
      <c r="AC1186" s="74">
        <v>0.01</v>
      </c>
      <c r="AD1186" s="74">
        <v>0.14000000000000001</v>
      </c>
      <c r="AE1186" s="74">
        <v>6.2</v>
      </c>
      <c r="AF1186" s="74">
        <v>9.6999999999999993</v>
      </c>
      <c r="AG1186" s="74">
        <v>3.5</v>
      </c>
      <c r="AH1186" s="74">
        <v>0.41</v>
      </c>
      <c r="AI1186" s="74">
        <v>10</v>
      </c>
      <c r="AJ1186" s="74">
        <v>0</v>
      </c>
      <c r="AK1186" s="74">
        <v>24</v>
      </c>
      <c r="AL1186" s="74">
        <v>1.6</v>
      </c>
      <c r="AM1186" s="74">
        <v>65</v>
      </c>
      <c r="AN1186" s="74">
        <v>400</v>
      </c>
      <c r="AO1186" s="74">
        <v>70</v>
      </c>
      <c r="AP1186" s="74">
        <v>300</v>
      </c>
      <c r="AQ1186" s="74">
        <v>29</v>
      </c>
      <c r="AR1186" s="74">
        <v>1.7</v>
      </c>
      <c r="AS1186" s="74">
        <v>1.7</v>
      </c>
      <c r="AT1186" s="72"/>
      <c r="AU1186" s="72"/>
      <c r="AV1186" s="72"/>
    </row>
    <row r="1187" spans="1:48" ht="15.6">
      <c r="A1187" s="71">
        <v>887</v>
      </c>
      <c r="B1187" s="72" t="s">
        <v>1654</v>
      </c>
      <c r="C1187" s="72" t="s">
        <v>218</v>
      </c>
      <c r="D1187" s="72" t="s">
        <v>219</v>
      </c>
      <c r="E1187" s="72" t="s">
        <v>220</v>
      </c>
      <c r="F1187" s="74">
        <v>174</v>
      </c>
      <c r="G1187" s="74">
        <v>726</v>
      </c>
      <c r="H1187" s="74">
        <v>10.199999999999999</v>
      </c>
      <c r="I1187" s="74">
        <v>2.2999999999999998</v>
      </c>
      <c r="J1187" s="74">
        <v>2.2999999999999998</v>
      </c>
      <c r="K1187" s="74">
        <v>4.4000000000000004</v>
      </c>
      <c r="L1187" s="74">
        <v>1.7</v>
      </c>
      <c r="M1187" s="74">
        <v>0.3</v>
      </c>
      <c r="N1187" s="74">
        <v>0.5</v>
      </c>
      <c r="O1187" s="74">
        <v>0</v>
      </c>
      <c r="P1187" s="74">
        <v>0</v>
      </c>
      <c r="Q1187" s="74">
        <v>0.5</v>
      </c>
      <c r="R1187" s="74">
        <v>0</v>
      </c>
      <c r="S1187" s="74">
        <v>20</v>
      </c>
      <c r="T1187" s="74">
        <v>0.8</v>
      </c>
      <c r="U1187" s="74">
        <v>0</v>
      </c>
      <c r="V1187" s="74">
        <v>66.8</v>
      </c>
      <c r="W1187" s="74">
        <v>0</v>
      </c>
      <c r="X1187" s="74">
        <v>29</v>
      </c>
      <c r="Y1187" s="74">
        <v>11</v>
      </c>
      <c r="Z1187" s="74">
        <v>0</v>
      </c>
      <c r="AA1187" s="74">
        <v>16</v>
      </c>
      <c r="AB1187" s="74">
        <v>2.1</v>
      </c>
      <c r="AC1187" s="74">
        <v>0.01</v>
      </c>
      <c r="AD1187" s="74">
        <v>0.13</v>
      </c>
      <c r="AE1187" s="74">
        <v>5.8</v>
      </c>
      <c r="AF1187" s="74">
        <v>9.5</v>
      </c>
      <c r="AG1187" s="74">
        <v>3.7</v>
      </c>
      <c r="AH1187" s="74">
        <v>0.34</v>
      </c>
      <c r="AI1187" s="74">
        <v>9.4</v>
      </c>
      <c r="AJ1187" s="74">
        <v>0</v>
      </c>
      <c r="AK1187" s="74">
        <v>20</v>
      </c>
      <c r="AL1187" s="74">
        <v>2.5</v>
      </c>
      <c r="AM1187" s="74">
        <v>310</v>
      </c>
      <c r="AN1187" s="74">
        <v>420</v>
      </c>
      <c r="AO1187" s="74">
        <v>73</v>
      </c>
      <c r="AP1187" s="74">
        <v>280</v>
      </c>
      <c r="AQ1187" s="74">
        <v>28</v>
      </c>
      <c r="AR1187" s="74">
        <v>1.5</v>
      </c>
      <c r="AS1187" s="74">
        <v>1.8</v>
      </c>
      <c r="AT1187" s="72"/>
      <c r="AU1187" s="72">
        <v>21</v>
      </c>
      <c r="AV1187" s="72"/>
    </row>
    <row r="1188" spans="1:48" ht="15.6">
      <c r="A1188" s="71">
        <v>886</v>
      </c>
      <c r="B1188" s="72" t="s">
        <v>1655</v>
      </c>
      <c r="C1188" s="72" t="s">
        <v>218</v>
      </c>
      <c r="D1188" s="72" t="s">
        <v>219</v>
      </c>
      <c r="E1188" s="72" t="s">
        <v>220</v>
      </c>
      <c r="F1188" s="74">
        <v>168</v>
      </c>
      <c r="G1188" s="74">
        <v>707</v>
      </c>
      <c r="H1188" s="74">
        <v>7.2</v>
      </c>
      <c r="I1188" s="74">
        <v>2.2000000000000002</v>
      </c>
      <c r="J1188" s="74">
        <v>1.4</v>
      </c>
      <c r="K1188" s="74">
        <v>2.7</v>
      </c>
      <c r="L1188" s="74">
        <v>0.1</v>
      </c>
      <c r="M1188" s="74">
        <v>0.2</v>
      </c>
      <c r="N1188" s="74">
        <v>0</v>
      </c>
      <c r="O1188" s="74">
        <v>0</v>
      </c>
      <c r="P1188" s="74">
        <v>0</v>
      </c>
      <c r="Q1188" s="74">
        <v>0</v>
      </c>
      <c r="R1188" s="74">
        <v>0</v>
      </c>
      <c r="S1188" s="74">
        <v>25.9</v>
      </c>
      <c r="T1188" s="74">
        <v>1</v>
      </c>
      <c r="U1188" s="74">
        <v>0</v>
      </c>
      <c r="V1188" s="74">
        <v>63.7</v>
      </c>
      <c r="W1188" s="74">
        <v>0</v>
      </c>
      <c r="X1188" s="74">
        <v>38</v>
      </c>
      <c r="Y1188" s="74">
        <v>9</v>
      </c>
      <c r="Z1188" s="74">
        <v>0</v>
      </c>
      <c r="AA1188" s="74">
        <v>11</v>
      </c>
      <c r="AB1188" s="74">
        <v>0.7</v>
      </c>
      <c r="AC1188" s="74">
        <v>0.05</v>
      </c>
      <c r="AD1188" s="74">
        <v>0.19</v>
      </c>
      <c r="AE1188" s="74">
        <v>8.4</v>
      </c>
      <c r="AF1188" s="74">
        <v>13</v>
      </c>
      <c r="AG1188" s="74">
        <v>4.8</v>
      </c>
      <c r="AH1188" s="74">
        <v>0.3</v>
      </c>
      <c r="AI1188" s="74">
        <v>9.3000000000000007</v>
      </c>
      <c r="AJ1188" s="74">
        <v>0</v>
      </c>
      <c r="AK1188" s="74">
        <v>31</v>
      </c>
      <c r="AL1188" s="74">
        <v>3.1</v>
      </c>
      <c r="AM1188" s="74">
        <v>390</v>
      </c>
      <c r="AN1188" s="74">
        <v>500</v>
      </c>
      <c r="AO1188" s="74">
        <v>67</v>
      </c>
      <c r="AP1188" s="74">
        <v>310</v>
      </c>
      <c r="AQ1188" s="74">
        <v>35</v>
      </c>
      <c r="AR1188" s="74">
        <v>1.9</v>
      </c>
      <c r="AS1188" s="74">
        <v>1.2</v>
      </c>
      <c r="AT1188" s="72"/>
      <c r="AU1188" s="72">
        <v>21</v>
      </c>
      <c r="AV1188" s="72"/>
    </row>
    <row r="1189" spans="1:48" ht="15.6">
      <c r="A1189" s="71">
        <v>2122000004</v>
      </c>
      <c r="B1189" s="72" t="s">
        <v>1656</v>
      </c>
      <c r="C1189" s="72" t="s">
        <v>420</v>
      </c>
      <c r="D1189" s="72" t="s">
        <v>421</v>
      </c>
      <c r="E1189" s="72" t="s">
        <v>1631</v>
      </c>
      <c r="F1189" s="74">
        <v>139</v>
      </c>
      <c r="G1189" s="74">
        <v>587</v>
      </c>
      <c r="H1189" s="74">
        <v>1.7</v>
      </c>
      <c r="I1189" s="74">
        <v>0.3</v>
      </c>
      <c r="J1189" s="74">
        <v>0.9</v>
      </c>
      <c r="K1189" s="74">
        <v>0.4</v>
      </c>
      <c r="L1189" s="74">
        <v>0.4</v>
      </c>
      <c r="M1189" s="74">
        <v>0</v>
      </c>
      <c r="N1189" s="74">
        <v>5.4</v>
      </c>
      <c r="O1189" s="74">
        <v>0.3</v>
      </c>
      <c r="P1189" s="74">
        <v>0</v>
      </c>
      <c r="Q1189" s="74">
        <v>5.0999999999999996</v>
      </c>
      <c r="R1189" s="74">
        <v>0.7</v>
      </c>
      <c r="S1189" s="74">
        <v>25</v>
      </c>
      <c r="T1189" s="74">
        <v>0.5</v>
      </c>
      <c r="U1189" s="74">
        <v>0</v>
      </c>
      <c r="V1189" s="74">
        <v>67</v>
      </c>
      <c r="W1189" s="74">
        <v>0.2</v>
      </c>
      <c r="X1189" s="74">
        <v>0</v>
      </c>
      <c r="Y1189" s="74">
        <v>0</v>
      </c>
      <c r="Z1189" s="74">
        <v>0</v>
      </c>
      <c r="AA1189" s="74">
        <v>0</v>
      </c>
      <c r="AB1189" s="74">
        <v>0.51</v>
      </c>
      <c r="AC1189" s="74">
        <v>0</v>
      </c>
      <c r="AD1189" s="74">
        <v>0.03</v>
      </c>
      <c r="AE1189" s="74">
        <v>0</v>
      </c>
      <c r="AF1189" s="74">
        <v>5.2</v>
      </c>
      <c r="AG1189" s="74">
        <v>5.2</v>
      </c>
      <c r="AH1189" s="74">
        <v>0.08</v>
      </c>
      <c r="AI1189" s="74">
        <v>0</v>
      </c>
      <c r="AJ1189" s="74">
        <v>0</v>
      </c>
      <c r="AK1189" s="74">
        <v>14.7</v>
      </c>
      <c r="AL1189" s="74">
        <v>0.7</v>
      </c>
      <c r="AM1189" s="74">
        <v>190</v>
      </c>
      <c r="AN1189" s="74">
        <v>30</v>
      </c>
      <c r="AO1189" s="74">
        <v>20</v>
      </c>
      <c r="AP1189" s="74">
        <v>53</v>
      </c>
      <c r="AQ1189" s="74">
        <v>13</v>
      </c>
      <c r="AR1189" s="74">
        <v>1.3</v>
      </c>
      <c r="AS1189" s="74">
        <v>1.3</v>
      </c>
      <c r="AT1189" s="72"/>
      <c r="AU1189" s="72"/>
      <c r="AV1189" s="72"/>
    </row>
    <row r="1190" spans="1:48" ht="15.6">
      <c r="A1190" s="71">
        <v>1900000036</v>
      </c>
      <c r="B1190" s="72" t="s">
        <v>1657</v>
      </c>
      <c r="C1190" s="72" t="s">
        <v>223</v>
      </c>
      <c r="D1190" s="72" t="s">
        <v>305</v>
      </c>
      <c r="E1190" s="72" t="s">
        <v>309</v>
      </c>
      <c r="F1190" s="74">
        <v>567</v>
      </c>
      <c r="G1190" s="74">
        <v>2350</v>
      </c>
      <c r="H1190" s="74">
        <v>46.4</v>
      </c>
      <c r="I1190" s="74">
        <v>8.5</v>
      </c>
      <c r="J1190" s="74">
        <v>15.3</v>
      </c>
      <c r="K1190" s="74">
        <v>20.399999999999999</v>
      </c>
      <c r="L1190" s="74">
        <v>19.5</v>
      </c>
      <c r="M1190" s="74">
        <v>0.1</v>
      </c>
      <c r="N1190" s="74">
        <v>10</v>
      </c>
      <c r="O1190" s="74">
        <v>2.2999999999999998</v>
      </c>
      <c r="P1190" s="74">
        <v>0</v>
      </c>
      <c r="Q1190" s="74">
        <v>7.7</v>
      </c>
      <c r="R1190" s="74">
        <v>10.8</v>
      </c>
      <c r="S1190" s="74">
        <v>22</v>
      </c>
      <c r="T1190" s="74">
        <v>0</v>
      </c>
      <c r="U1190" s="74">
        <v>0</v>
      </c>
      <c r="V1190" s="74">
        <v>6.1</v>
      </c>
      <c r="W1190" s="74">
        <v>0</v>
      </c>
      <c r="X1190" s="74">
        <v>0</v>
      </c>
      <c r="Y1190" s="74">
        <v>38</v>
      </c>
      <c r="Z1190" s="74">
        <v>4</v>
      </c>
      <c r="AA1190" s="74">
        <v>0</v>
      </c>
      <c r="AB1190" s="74">
        <v>0.25</v>
      </c>
      <c r="AC1190" s="74">
        <v>0.2</v>
      </c>
      <c r="AD1190" s="74">
        <v>0.11</v>
      </c>
      <c r="AE1190" s="74">
        <v>1.35</v>
      </c>
      <c r="AF1190" s="74">
        <v>8.4499999999999993</v>
      </c>
      <c r="AG1190" s="74">
        <v>7.1</v>
      </c>
      <c r="AH1190" s="74">
        <v>0.08</v>
      </c>
      <c r="AI1190" s="74">
        <v>0</v>
      </c>
      <c r="AJ1190" s="74">
        <v>0</v>
      </c>
      <c r="AK1190" s="74">
        <v>58</v>
      </c>
      <c r="AL1190" s="74">
        <v>4.7300000000000004</v>
      </c>
      <c r="AM1190" s="74">
        <v>13</v>
      </c>
      <c r="AN1190" s="74">
        <v>810</v>
      </c>
      <c r="AO1190" s="74">
        <v>66</v>
      </c>
      <c r="AP1190" s="74">
        <v>1040</v>
      </c>
      <c r="AQ1190" s="74">
        <v>480</v>
      </c>
      <c r="AR1190" s="74">
        <v>7.8</v>
      </c>
      <c r="AS1190" s="74">
        <v>4.0999999999999996</v>
      </c>
      <c r="AT1190" s="72">
        <v>14</v>
      </c>
      <c r="AU1190" s="72">
        <v>4.7</v>
      </c>
      <c r="AV1190" s="72"/>
    </row>
    <row r="1191" spans="1:48" ht="15.6">
      <c r="A1191" s="71">
        <v>1900000041</v>
      </c>
      <c r="B1191" s="72" t="s">
        <v>1658</v>
      </c>
      <c r="C1191" s="72" t="s">
        <v>223</v>
      </c>
      <c r="D1191" s="72" t="s">
        <v>305</v>
      </c>
      <c r="E1191" s="72" t="s">
        <v>309</v>
      </c>
      <c r="F1191" s="74">
        <v>424</v>
      </c>
      <c r="G1191" s="74">
        <v>1760</v>
      </c>
      <c r="H1191" s="74">
        <v>27.9</v>
      </c>
      <c r="I1191" s="74">
        <v>2.9</v>
      </c>
      <c r="J1191" s="74">
        <v>3.5</v>
      </c>
      <c r="K1191" s="74">
        <v>19.399999999999999</v>
      </c>
      <c r="L1191" s="74">
        <v>15</v>
      </c>
      <c r="M1191" s="74">
        <v>0</v>
      </c>
      <c r="N1191" s="74">
        <v>2.4</v>
      </c>
      <c r="O1191" s="74">
        <v>2.2000000000000002</v>
      </c>
      <c r="P1191" s="74">
        <v>0</v>
      </c>
      <c r="Q1191" s="74">
        <v>0.1</v>
      </c>
      <c r="R1191" s="74">
        <v>22.7</v>
      </c>
      <c r="S1191" s="74">
        <v>29.5</v>
      </c>
      <c r="T1191" s="74">
        <v>0</v>
      </c>
      <c r="U1191" s="74">
        <v>0</v>
      </c>
      <c r="V1191" s="74">
        <v>5.9</v>
      </c>
      <c r="W1191" s="74">
        <v>0</v>
      </c>
      <c r="X1191" s="74">
        <v>0</v>
      </c>
      <c r="Y1191" s="74">
        <v>3</v>
      </c>
      <c r="Z1191" s="74">
        <v>20</v>
      </c>
      <c r="AA1191" s="74">
        <v>0</v>
      </c>
      <c r="AB1191" s="74">
        <v>1.8</v>
      </c>
      <c r="AC1191" s="74">
        <v>0.35</v>
      </c>
      <c r="AD1191" s="74">
        <v>0.19</v>
      </c>
      <c r="AE1191" s="74">
        <v>2.2999999999999998</v>
      </c>
      <c r="AF1191" s="74">
        <v>8.4499999999999993</v>
      </c>
      <c r="AG1191" s="74">
        <v>6.15</v>
      </c>
      <c r="AH1191" s="74">
        <v>0.39</v>
      </c>
      <c r="AI1191" s="74">
        <v>0</v>
      </c>
      <c r="AJ1191" s="74">
        <v>0</v>
      </c>
      <c r="AK1191" s="74">
        <v>81</v>
      </c>
      <c r="AL1191" s="74">
        <v>5.4</v>
      </c>
      <c r="AM1191" s="74">
        <v>2</v>
      </c>
      <c r="AN1191" s="74">
        <v>340</v>
      </c>
      <c r="AO1191" s="74">
        <v>130</v>
      </c>
      <c r="AP1191" s="74">
        <v>1100</v>
      </c>
      <c r="AQ1191" s="74">
        <v>390</v>
      </c>
      <c r="AR1191" s="74">
        <v>13</v>
      </c>
      <c r="AS1191" s="74">
        <v>6</v>
      </c>
      <c r="AT1191" s="72">
        <v>4</v>
      </c>
      <c r="AU1191" s="72">
        <v>0</v>
      </c>
      <c r="AV1191" s="72"/>
    </row>
    <row r="1192" spans="1:48" ht="15.6">
      <c r="A1192" s="71">
        <v>1900000040</v>
      </c>
      <c r="B1192" s="72" t="s">
        <v>1659</v>
      </c>
      <c r="C1192" s="72" t="s">
        <v>223</v>
      </c>
      <c r="D1192" s="72" t="s">
        <v>305</v>
      </c>
      <c r="E1192" s="72" t="s">
        <v>309</v>
      </c>
      <c r="F1192" s="74">
        <v>456</v>
      </c>
      <c r="G1192" s="74">
        <v>1880</v>
      </c>
      <c r="H1192" s="74">
        <v>34.4</v>
      </c>
      <c r="I1192" s="74">
        <v>3.6</v>
      </c>
      <c r="J1192" s="74">
        <v>2.7</v>
      </c>
      <c r="K1192" s="74">
        <v>26.5</v>
      </c>
      <c r="L1192" s="74">
        <v>6.3</v>
      </c>
      <c r="M1192" s="74">
        <v>0.1</v>
      </c>
      <c r="N1192" s="74">
        <v>4.5999999999999996</v>
      </c>
      <c r="O1192" s="74">
        <v>2.2000000000000002</v>
      </c>
      <c r="P1192" s="74">
        <v>0</v>
      </c>
      <c r="Q1192" s="74">
        <v>2.4</v>
      </c>
      <c r="R1192" s="74">
        <v>35.1</v>
      </c>
      <c r="S1192" s="74">
        <v>14.4</v>
      </c>
      <c r="T1192" s="74">
        <v>0</v>
      </c>
      <c r="U1192" s="74">
        <v>0</v>
      </c>
      <c r="V1192" s="74">
        <v>6.8</v>
      </c>
      <c r="W1192" s="74">
        <v>0</v>
      </c>
      <c r="X1192" s="74">
        <v>0</v>
      </c>
      <c r="Y1192" s="74">
        <v>0</v>
      </c>
      <c r="Z1192" s="74">
        <v>0</v>
      </c>
      <c r="AA1192" s="74">
        <v>0</v>
      </c>
      <c r="AB1192" s="74">
        <v>0.5</v>
      </c>
      <c r="AC1192" s="74">
        <v>0.17</v>
      </c>
      <c r="AD1192" s="74">
        <v>0.12</v>
      </c>
      <c r="AE1192" s="74">
        <v>1.6</v>
      </c>
      <c r="AF1192" s="74">
        <v>8.8699999999999992</v>
      </c>
      <c r="AG1192" s="74">
        <v>7.27</v>
      </c>
      <c r="AH1192" s="74">
        <v>0.06</v>
      </c>
      <c r="AI1192" s="74">
        <v>0</v>
      </c>
      <c r="AJ1192" s="74">
        <v>1.6</v>
      </c>
      <c r="AK1192" s="74">
        <v>49</v>
      </c>
      <c r="AL1192" s="74">
        <v>4.66</v>
      </c>
      <c r="AM1192" s="74">
        <v>0</v>
      </c>
      <c r="AN1192" s="74">
        <v>710</v>
      </c>
      <c r="AO1192" s="74">
        <v>580</v>
      </c>
      <c r="AP1192" s="74">
        <v>760</v>
      </c>
      <c r="AQ1192" s="74">
        <v>320</v>
      </c>
      <c r="AR1192" s="74">
        <v>7.7</v>
      </c>
      <c r="AS1192" s="74">
        <v>6.3</v>
      </c>
      <c r="AT1192" s="72">
        <v>55</v>
      </c>
      <c r="AU1192" s="72"/>
      <c r="AV1192" s="72"/>
    </row>
    <row r="1193" spans="1:48" ht="15.6">
      <c r="A1193" s="71">
        <v>1900000043</v>
      </c>
      <c r="B1193" s="72" t="s">
        <v>1660</v>
      </c>
      <c r="C1193" s="72" t="s">
        <v>223</v>
      </c>
      <c r="D1193" s="72" t="s">
        <v>224</v>
      </c>
      <c r="E1193" s="72" t="s">
        <v>674</v>
      </c>
      <c r="F1193" s="74">
        <v>358</v>
      </c>
      <c r="G1193" s="74">
        <v>1480</v>
      </c>
      <c r="H1193" s="74">
        <v>17.8</v>
      </c>
      <c r="I1193" s="74">
        <v>1</v>
      </c>
      <c r="J1193" s="74">
        <v>13.6</v>
      </c>
      <c r="K1193" s="74">
        <v>1.8</v>
      </c>
      <c r="L1193" s="74">
        <v>2</v>
      </c>
      <c r="M1193" s="74">
        <v>0</v>
      </c>
      <c r="N1193" s="74">
        <v>16.2</v>
      </c>
      <c r="O1193" s="74">
        <v>0</v>
      </c>
      <c r="P1193" s="74">
        <v>0</v>
      </c>
      <c r="Q1193" s="74">
        <v>16.2</v>
      </c>
      <c r="R1193" s="74">
        <v>41.9</v>
      </c>
      <c r="S1193" s="74">
        <v>12.4</v>
      </c>
      <c r="T1193" s="74">
        <v>0.1</v>
      </c>
      <c r="U1193" s="74">
        <v>0</v>
      </c>
      <c r="V1193" s="74">
        <v>8.9</v>
      </c>
      <c r="W1193" s="74">
        <v>0</v>
      </c>
      <c r="X1193" s="74">
        <v>0</v>
      </c>
      <c r="Y1193" s="74">
        <v>0</v>
      </c>
      <c r="Z1193" s="74">
        <v>0</v>
      </c>
      <c r="AA1193" s="74">
        <v>0</v>
      </c>
      <c r="AB1193" s="74">
        <v>3.33</v>
      </c>
      <c r="AC1193" s="74">
        <v>0.24</v>
      </c>
      <c r="AD1193" s="74">
        <v>0.28999999999999998</v>
      </c>
      <c r="AE1193" s="74">
        <v>2.1</v>
      </c>
      <c r="AF1193" s="74">
        <v>10.6</v>
      </c>
      <c r="AG1193" s="74">
        <v>8.5</v>
      </c>
      <c r="AH1193" s="74">
        <v>0.44</v>
      </c>
      <c r="AI1193" s="74">
        <v>0</v>
      </c>
      <c r="AJ1193" s="74">
        <v>21</v>
      </c>
      <c r="AK1193" s="74">
        <v>0</v>
      </c>
      <c r="AL1193" s="74">
        <v>2.78</v>
      </c>
      <c r="AM1193" s="74">
        <v>35</v>
      </c>
      <c r="AN1193" s="74">
        <v>1270</v>
      </c>
      <c r="AO1193" s="74">
        <v>710</v>
      </c>
      <c r="AP1193" s="74">
        <v>410</v>
      </c>
      <c r="AQ1193" s="74">
        <v>330</v>
      </c>
      <c r="AR1193" s="74">
        <v>16</v>
      </c>
      <c r="AS1193" s="74">
        <v>4.7</v>
      </c>
      <c r="AT1193" s="72">
        <v>26</v>
      </c>
      <c r="AU1193" s="72"/>
      <c r="AV1193" s="72"/>
    </row>
    <row r="1194" spans="1:48" ht="15.6">
      <c r="A1194" s="71">
        <v>1900000038</v>
      </c>
      <c r="B1194" s="72" t="s">
        <v>1661</v>
      </c>
      <c r="C1194" s="72" t="s">
        <v>223</v>
      </c>
      <c r="D1194" s="72" t="s">
        <v>305</v>
      </c>
      <c r="E1194" s="72" t="s">
        <v>309</v>
      </c>
      <c r="F1194" s="74">
        <v>585</v>
      </c>
      <c r="G1194" s="74">
        <v>2420</v>
      </c>
      <c r="H1194" s="74">
        <v>48.5</v>
      </c>
      <c r="I1194" s="74">
        <v>5.3</v>
      </c>
      <c r="J1194" s="74">
        <v>15.6</v>
      </c>
      <c r="K1194" s="74">
        <v>25.3</v>
      </c>
      <c r="L1194" s="74">
        <v>25.3</v>
      </c>
      <c r="M1194" s="74">
        <v>0.2</v>
      </c>
      <c r="N1194" s="74">
        <v>8.3000000000000007</v>
      </c>
      <c r="O1194" s="74">
        <v>4.3</v>
      </c>
      <c r="P1194" s="74">
        <v>0</v>
      </c>
      <c r="Q1194" s="74">
        <v>4</v>
      </c>
      <c r="R1194" s="74">
        <v>13.5</v>
      </c>
      <c r="S1194" s="74">
        <v>22.1</v>
      </c>
      <c r="T1194" s="74">
        <v>0</v>
      </c>
      <c r="U1194" s="74">
        <v>0</v>
      </c>
      <c r="V1194" s="74">
        <v>4.3</v>
      </c>
      <c r="W1194" s="74">
        <v>0</v>
      </c>
      <c r="X1194" s="74">
        <v>0</v>
      </c>
      <c r="Y1194" s="74">
        <v>3</v>
      </c>
      <c r="Z1194" s="74">
        <v>4</v>
      </c>
      <c r="AA1194" s="74">
        <v>0</v>
      </c>
      <c r="AB1194" s="74">
        <v>37.200000000000003</v>
      </c>
      <c r="AC1194" s="74">
        <v>0.05</v>
      </c>
      <c r="AD1194" s="74">
        <v>0.19</v>
      </c>
      <c r="AE1194" s="74">
        <v>1.18</v>
      </c>
      <c r="AF1194" s="74">
        <v>6.18</v>
      </c>
      <c r="AG1194" s="74">
        <v>5</v>
      </c>
      <c r="AH1194" s="74">
        <v>0.26</v>
      </c>
      <c r="AI1194" s="74">
        <v>0</v>
      </c>
      <c r="AJ1194" s="74">
        <v>0</v>
      </c>
      <c r="AK1194" s="74">
        <v>97</v>
      </c>
      <c r="AL1194" s="74">
        <v>3.25</v>
      </c>
      <c r="AM1194" s="74">
        <v>10</v>
      </c>
      <c r="AN1194" s="74">
        <v>670</v>
      </c>
      <c r="AO1194" s="74">
        <v>110</v>
      </c>
      <c r="AP1194" s="74">
        <v>670</v>
      </c>
      <c r="AQ1194" s="74">
        <v>300</v>
      </c>
      <c r="AR1194" s="74">
        <v>4.5</v>
      </c>
      <c r="AS1194" s="74">
        <v>5.9</v>
      </c>
      <c r="AT1194" s="72">
        <v>13</v>
      </c>
      <c r="AU1194" s="72">
        <v>4.7</v>
      </c>
      <c r="AV1194" s="72"/>
    </row>
    <row r="1195" spans="1:48" ht="15.6">
      <c r="A1195" s="71">
        <v>1900000034</v>
      </c>
      <c r="B1195" s="72" t="s">
        <v>1662</v>
      </c>
      <c r="C1195" s="72" t="s">
        <v>223</v>
      </c>
      <c r="D1195" s="72" t="s">
        <v>305</v>
      </c>
      <c r="E1195" s="72" t="s">
        <v>309</v>
      </c>
      <c r="F1195" s="74">
        <v>487</v>
      </c>
      <c r="G1195" s="74">
        <v>2020</v>
      </c>
      <c r="H1195" s="74">
        <v>31</v>
      </c>
      <c r="I1195" s="74">
        <v>2.7</v>
      </c>
      <c r="J1195" s="74">
        <v>5.5</v>
      </c>
      <c r="K1195" s="74">
        <v>21</v>
      </c>
      <c r="L1195" s="74">
        <v>6.3</v>
      </c>
      <c r="M1195" s="74">
        <v>0</v>
      </c>
      <c r="N1195" s="74">
        <v>18.100000000000001</v>
      </c>
      <c r="O1195" s="74">
        <v>5.2</v>
      </c>
      <c r="P1195" s="74">
        <v>0</v>
      </c>
      <c r="Q1195" s="74">
        <v>10.7</v>
      </c>
      <c r="R1195" s="74">
        <v>18</v>
      </c>
      <c r="S1195" s="74">
        <v>25</v>
      </c>
      <c r="T1195" s="74">
        <v>0</v>
      </c>
      <c r="U1195" s="74">
        <v>0</v>
      </c>
      <c r="V1195" s="74">
        <v>4.9000000000000004</v>
      </c>
      <c r="W1195" s="74">
        <v>0</v>
      </c>
      <c r="X1195" s="74">
        <v>0</v>
      </c>
      <c r="Y1195" s="74">
        <v>0</v>
      </c>
      <c r="Z1195" s="74">
        <v>0</v>
      </c>
      <c r="AA1195" s="74">
        <v>0</v>
      </c>
      <c r="AB1195" s="74">
        <v>8.1999999999999993</v>
      </c>
      <c r="AC1195" s="74">
        <v>0.79</v>
      </c>
      <c r="AD1195" s="74">
        <v>0.25</v>
      </c>
      <c r="AE1195" s="74">
        <v>7.9</v>
      </c>
      <c r="AF1195" s="74">
        <v>14.57</v>
      </c>
      <c r="AG1195" s="74">
        <v>6.67</v>
      </c>
      <c r="AH1195" s="74">
        <v>0.79</v>
      </c>
      <c r="AI1195" s="74">
        <v>0</v>
      </c>
      <c r="AJ1195" s="74">
        <v>0</v>
      </c>
      <c r="AK1195" s="74">
        <v>97</v>
      </c>
      <c r="AL1195" s="74">
        <v>3</v>
      </c>
      <c r="AM1195" s="74">
        <v>11</v>
      </c>
      <c r="AN1195" s="74">
        <v>470</v>
      </c>
      <c r="AO1195" s="74">
        <v>200</v>
      </c>
      <c r="AP1195" s="74">
        <v>550</v>
      </c>
      <c r="AQ1195" s="74">
        <v>350</v>
      </c>
      <c r="AR1195" s="74">
        <v>15</v>
      </c>
      <c r="AS1195" s="74">
        <v>7.8</v>
      </c>
      <c r="AT1195" s="72">
        <v>28</v>
      </c>
      <c r="AU1195" s="72">
        <v>0.5</v>
      </c>
      <c r="AV1195" s="72"/>
    </row>
    <row r="1196" spans="1:48" ht="15.6">
      <c r="A1196" s="71">
        <v>1900000035</v>
      </c>
      <c r="B1196" s="72" t="s">
        <v>1663</v>
      </c>
      <c r="C1196" s="72" t="s">
        <v>223</v>
      </c>
      <c r="D1196" s="72" t="s">
        <v>305</v>
      </c>
      <c r="E1196" s="72" t="s">
        <v>309</v>
      </c>
      <c r="F1196" s="74">
        <v>590</v>
      </c>
      <c r="G1196" s="74">
        <v>2440</v>
      </c>
      <c r="H1196" s="74">
        <v>47.7</v>
      </c>
      <c r="I1196" s="74">
        <v>12</v>
      </c>
      <c r="J1196" s="74">
        <v>8.3000000000000007</v>
      </c>
      <c r="K1196" s="74">
        <v>26.2</v>
      </c>
      <c r="L1196" s="74">
        <v>19.5</v>
      </c>
      <c r="M1196" s="74">
        <v>0.1</v>
      </c>
      <c r="N1196" s="74">
        <v>9</v>
      </c>
      <c r="O1196" s="74">
        <v>0.4</v>
      </c>
      <c r="P1196" s="74">
        <v>0</v>
      </c>
      <c r="Q1196" s="74">
        <v>6</v>
      </c>
      <c r="R1196" s="74">
        <v>10.8</v>
      </c>
      <c r="S1196" s="74">
        <v>28.5</v>
      </c>
      <c r="T1196" s="74">
        <v>0.2</v>
      </c>
      <c r="U1196" s="74">
        <v>0</v>
      </c>
      <c r="V1196" s="74">
        <v>6.1</v>
      </c>
      <c r="W1196" s="74">
        <v>0</v>
      </c>
      <c r="X1196" s="74">
        <v>0</v>
      </c>
      <c r="Y1196" s="74">
        <v>0</v>
      </c>
      <c r="Z1196" s="74">
        <v>0</v>
      </c>
      <c r="AA1196" s="74">
        <v>0</v>
      </c>
      <c r="AB1196" s="74">
        <v>0.25</v>
      </c>
      <c r="AC1196" s="74">
        <v>0.17</v>
      </c>
      <c r="AD1196" s="74">
        <v>0.15</v>
      </c>
      <c r="AE1196" s="74">
        <v>2.1</v>
      </c>
      <c r="AF1196" s="74">
        <v>11.8</v>
      </c>
      <c r="AG1196" s="74">
        <v>9.6999999999999993</v>
      </c>
      <c r="AH1196" s="74">
        <v>0.45</v>
      </c>
      <c r="AI1196" s="74">
        <v>0</v>
      </c>
      <c r="AJ1196" s="74">
        <v>0</v>
      </c>
      <c r="AK1196" s="74">
        <v>58</v>
      </c>
      <c r="AL1196" s="74">
        <v>2.0499999999999998</v>
      </c>
      <c r="AM1196" s="74">
        <v>99</v>
      </c>
      <c r="AN1196" s="74">
        <v>650</v>
      </c>
      <c r="AO1196" s="74">
        <v>71</v>
      </c>
      <c r="AP1196" s="74">
        <v>690</v>
      </c>
      <c r="AQ1196" s="74">
        <v>510</v>
      </c>
      <c r="AR1196" s="74">
        <v>7.6</v>
      </c>
      <c r="AS1196" s="74">
        <v>4</v>
      </c>
      <c r="AT1196" s="72"/>
      <c r="AU1196" s="72"/>
      <c r="AV1196" s="72"/>
    </row>
    <row r="1197" spans="1:48" ht="15.6">
      <c r="A1197" s="71">
        <v>1900000042</v>
      </c>
      <c r="B1197" s="72" t="s">
        <v>1664</v>
      </c>
      <c r="C1197" s="72" t="s">
        <v>223</v>
      </c>
      <c r="D1197" s="72" t="s">
        <v>305</v>
      </c>
      <c r="E1197" s="72" t="s">
        <v>309</v>
      </c>
      <c r="F1197" s="74">
        <v>449</v>
      </c>
      <c r="G1197" s="74">
        <v>1870</v>
      </c>
      <c r="H1197" s="74">
        <v>28.8</v>
      </c>
      <c r="I1197" s="74">
        <v>1.5</v>
      </c>
      <c r="J1197" s="74">
        <v>19.8</v>
      </c>
      <c r="K1197" s="74">
        <v>5.4</v>
      </c>
      <c r="L1197" s="74">
        <v>3</v>
      </c>
      <c r="M1197" s="74">
        <v>0</v>
      </c>
      <c r="N1197" s="74">
        <v>15.9</v>
      </c>
      <c r="O1197" s="74">
        <v>5.2</v>
      </c>
      <c r="P1197" s="74">
        <v>0</v>
      </c>
      <c r="Q1197" s="74">
        <v>10.7</v>
      </c>
      <c r="R1197" s="74">
        <v>12.2</v>
      </c>
      <c r="S1197" s="74">
        <v>25.5</v>
      </c>
      <c r="T1197" s="74">
        <v>0</v>
      </c>
      <c r="U1197" s="74">
        <v>0</v>
      </c>
      <c r="V1197" s="74">
        <v>6.9</v>
      </c>
      <c r="W1197" s="74">
        <v>0</v>
      </c>
      <c r="X1197" s="74">
        <v>0</v>
      </c>
      <c r="Y1197" s="74">
        <v>6</v>
      </c>
      <c r="Z1197" s="74">
        <v>37</v>
      </c>
      <c r="AA1197" s="74">
        <v>0</v>
      </c>
      <c r="AB1197" s="74">
        <v>5.07</v>
      </c>
      <c r="AC1197" s="74">
        <v>0.54</v>
      </c>
      <c r="AD1197" s="74">
        <v>0.38</v>
      </c>
      <c r="AE1197" s="74">
        <v>7.9</v>
      </c>
      <c r="AF1197" s="74">
        <v>16.399999999999999</v>
      </c>
      <c r="AG1197" s="74">
        <v>8.5</v>
      </c>
      <c r="AH1197" s="74">
        <v>0.3</v>
      </c>
      <c r="AI1197" s="74">
        <v>0</v>
      </c>
      <c r="AJ1197" s="74">
        <v>0</v>
      </c>
      <c r="AK1197" s="74">
        <v>0</v>
      </c>
      <c r="AL1197" s="74">
        <v>2.37</v>
      </c>
      <c r="AM1197" s="74">
        <v>5</v>
      </c>
      <c r="AN1197" s="74">
        <v>680</v>
      </c>
      <c r="AO1197" s="74">
        <v>520</v>
      </c>
      <c r="AP1197" s="74">
        <v>840</v>
      </c>
      <c r="AQ1197" s="74">
        <v>300</v>
      </c>
      <c r="AR1197" s="74">
        <v>19</v>
      </c>
      <c r="AS1197" s="74">
        <v>4.7</v>
      </c>
      <c r="AT1197" s="72">
        <v>130</v>
      </c>
      <c r="AU1197" s="72"/>
      <c r="AV1197" s="72"/>
    </row>
    <row r="1198" spans="1:48" ht="15.6">
      <c r="A1198" s="71">
        <v>1900000039</v>
      </c>
      <c r="B1198" s="72" t="s">
        <v>1665</v>
      </c>
      <c r="C1198" s="72" t="s">
        <v>223</v>
      </c>
      <c r="D1198" s="72" t="s">
        <v>305</v>
      </c>
      <c r="E1198" s="72" t="s">
        <v>309</v>
      </c>
      <c r="F1198" s="74">
        <v>565</v>
      </c>
      <c r="G1198" s="74">
        <v>2340</v>
      </c>
      <c r="H1198" s="74">
        <v>45.9</v>
      </c>
      <c r="I1198" s="74">
        <v>5.8</v>
      </c>
      <c r="J1198" s="74">
        <v>8.5</v>
      </c>
      <c r="K1198" s="74">
        <v>29.2</v>
      </c>
      <c r="L1198" s="74">
        <v>27.2</v>
      </c>
      <c r="M1198" s="74">
        <v>0</v>
      </c>
      <c r="N1198" s="74">
        <v>13.7</v>
      </c>
      <c r="O1198" s="74">
        <v>3</v>
      </c>
      <c r="P1198" s="74">
        <v>0</v>
      </c>
      <c r="Q1198" s="74">
        <v>10.7</v>
      </c>
      <c r="R1198" s="74">
        <v>10</v>
      </c>
      <c r="S1198" s="74">
        <v>19.3</v>
      </c>
      <c r="T1198" s="74">
        <v>0.1</v>
      </c>
      <c r="U1198" s="74">
        <v>0</v>
      </c>
      <c r="V1198" s="74">
        <v>6.4</v>
      </c>
      <c r="W1198" s="74">
        <v>0</v>
      </c>
      <c r="X1198" s="74">
        <v>0</v>
      </c>
      <c r="Y1198" s="74">
        <v>0</v>
      </c>
      <c r="Z1198" s="74">
        <v>0</v>
      </c>
      <c r="AA1198" s="74">
        <v>0</v>
      </c>
      <c r="AB1198" s="74">
        <v>1.61</v>
      </c>
      <c r="AC1198" s="74">
        <v>0.85</v>
      </c>
      <c r="AD1198" s="74">
        <v>0.17</v>
      </c>
      <c r="AE1198" s="74">
        <v>0.99</v>
      </c>
      <c r="AF1198" s="74">
        <v>5.16</v>
      </c>
      <c r="AG1198" s="74">
        <v>4.17</v>
      </c>
      <c r="AH1198" s="74">
        <v>0.5</v>
      </c>
      <c r="AI1198" s="74">
        <v>0</v>
      </c>
      <c r="AJ1198" s="74">
        <v>0</v>
      </c>
      <c r="AK1198" s="74">
        <v>0</v>
      </c>
      <c r="AL1198" s="74">
        <v>6.8</v>
      </c>
      <c r="AM1198" s="74">
        <v>21</v>
      </c>
      <c r="AN1198" s="74">
        <v>700</v>
      </c>
      <c r="AO1198" s="74">
        <v>1510</v>
      </c>
      <c r="AP1198" s="74">
        <v>840</v>
      </c>
      <c r="AQ1198" s="74">
        <v>330</v>
      </c>
      <c r="AR1198" s="74">
        <v>10</v>
      </c>
      <c r="AS1198" s="74">
        <v>9.4</v>
      </c>
      <c r="AT1198" s="72"/>
      <c r="AU1198" s="72"/>
      <c r="AV1198" s="72"/>
    </row>
    <row r="1199" spans="1:48" ht="15.6">
      <c r="A1199" s="71">
        <v>1900000037</v>
      </c>
      <c r="B1199" s="72" t="s">
        <v>1666</v>
      </c>
      <c r="C1199" s="72" t="s">
        <v>223</v>
      </c>
      <c r="D1199" s="72" t="s">
        <v>305</v>
      </c>
      <c r="E1199" s="72" t="s">
        <v>309</v>
      </c>
      <c r="F1199" s="74">
        <v>620</v>
      </c>
      <c r="G1199" s="74">
        <v>2560</v>
      </c>
      <c r="H1199" s="74">
        <v>55</v>
      </c>
      <c r="I1199" s="74">
        <v>8.1</v>
      </c>
      <c r="J1199" s="74">
        <v>20.7</v>
      </c>
      <c r="K1199" s="74">
        <v>24</v>
      </c>
      <c r="L1199" s="74">
        <v>23.8</v>
      </c>
      <c r="M1199" s="74">
        <v>0</v>
      </c>
      <c r="N1199" s="74">
        <v>6.4</v>
      </c>
      <c r="O1199" s="74">
        <v>0.4</v>
      </c>
      <c r="P1199" s="74">
        <v>0</v>
      </c>
      <c r="Q1199" s="74">
        <v>6</v>
      </c>
      <c r="R1199" s="74">
        <v>5.5</v>
      </c>
      <c r="S1199" s="74">
        <v>22.1</v>
      </c>
      <c r="T1199" s="74">
        <v>0.1</v>
      </c>
      <c r="U1199" s="74">
        <v>0</v>
      </c>
      <c r="V1199" s="74">
        <v>4.8</v>
      </c>
      <c r="W1199" s="74">
        <v>0</v>
      </c>
      <c r="X1199" s="74">
        <v>0</v>
      </c>
      <c r="Y1199" s="74">
        <v>1</v>
      </c>
      <c r="Z1199" s="74">
        <v>6</v>
      </c>
      <c r="AA1199" s="74">
        <v>0</v>
      </c>
      <c r="AB1199" s="74">
        <v>0.25</v>
      </c>
      <c r="AC1199" s="74">
        <v>0.83</v>
      </c>
      <c r="AD1199" s="74">
        <v>0.13</v>
      </c>
      <c r="AE1199" s="74">
        <v>4.8499999999999996</v>
      </c>
      <c r="AF1199" s="74">
        <v>10.25</v>
      </c>
      <c r="AG1199" s="74">
        <v>5.4</v>
      </c>
      <c r="AH1199" s="74">
        <v>0.45</v>
      </c>
      <c r="AI1199" s="74">
        <v>0</v>
      </c>
      <c r="AJ1199" s="74">
        <v>0</v>
      </c>
      <c r="AK1199" s="74">
        <v>97</v>
      </c>
      <c r="AL1199" s="74">
        <v>2.37</v>
      </c>
      <c r="AM1199" s="74">
        <v>20</v>
      </c>
      <c r="AN1199" s="74">
        <v>570</v>
      </c>
      <c r="AO1199" s="74">
        <v>670</v>
      </c>
      <c r="AP1199" s="74">
        <v>720</v>
      </c>
      <c r="AQ1199" s="74">
        <v>370</v>
      </c>
      <c r="AR1199" s="74">
        <v>10</v>
      </c>
      <c r="AS1199" s="74">
        <v>5.4</v>
      </c>
      <c r="AT1199" s="72"/>
      <c r="AU1199" s="72">
        <v>5</v>
      </c>
      <c r="AV1199" s="72"/>
    </row>
    <row r="1200" spans="1:48" ht="15.6">
      <c r="A1200" s="71">
        <v>1900000074</v>
      </c>
      <c r="B1200" s="72" t="s">
        <v>1667</v>
      </c>
      <c r="C1200" s="72" t="s">
        <v>325</v>
      </c>
      <c r="D1200" s="72" t="s">
        <v>326</v>
      </c>
      <c r="E1200" s="72" t="s">
        <v>1668</v>
      </c>
      <c r="F1200" s="74">
        <v>350</v>
      </c>
      <c r="G1200" s="74">
        <v>1480</v>
      </c>
      <c r="H1200" s="74">
        <v>1.1000000000000001</v>
      </c>
      <c r="I1200" s="74">
        <v>0.1</v>
      </c>
      <c r="J1200" s="74">
        <v>0.4</v>
      </c>
      <c r="K1200" s="74">
        <v>0.4</v>
      </c>
      <c r="L1200" s="74">
        <v>0.36299999999999999</v>
      </c>
      <c r="M1200" s="74">
        <v>0</v>
      </c>
      <c r="N1200" s="74">
        <v>73.8</v>
      </c>
      <c r="O1200" s="74">
        <v>1.5</v>
      </c>
      <c r="P1200" s="74">
        <v>0</v>
      </c>
      <c r="Q1200" s="74">
        <v>72</v>
      </c>
      <c r="R1200" s="74">
        <v>5</v>
      </c>
      <c r="S1200" s="74">
        <v>8.8000000000000007</v>
      </c>
      <c r="T1200" s="74">
        <v>0</v>
      </c>
      <c r="U1200" s="74">
        <v>0</v>
      </c>
      <c r="V1200" s="74">
        <v>11</v>
      </c>
      <c r="W1200" s="74">
        <v>0</v>
      </c>
      <c r="X1200" s="74">
        <v>0</v>
      </c>
      <c r="Y1200" s="74">
        <v>0</v>
      </c>
      <c r="Z1200" s="74">
        <v>0</v>
      </c>
      <c r="AA1200" s="74">
        <v>0</v>
      </c>
      <c r="AB1200" s="74">
        <v>0.7</v>
      </c>
      <c r="AC1200" s="74">
        <v>0.13</v>
      </c>
      <c r="AD1200" s="74">
        <v>0.04</v>
      </c>
      <c r="AE1200" s="74">
        <v>1.2</v>
      </c>
      <c r="AF1200" s="74">
        <v>2.1</v>
      </c>
      <c r="AG1200" s="74">
        <v>0.9</v>
      </c>
      <c r="AH1200" s="74">
        <v>0.15</v>
      </c>
      <c r="AI1200" s="74">
        <v>0</v>
      </c>
      <c r="AJ1200" s="74">
        <v>0</v>
      </c>
      <c r="AK1200" s="74">
        <v>5</v>
      </c>
      <c r="AL1200" s="74">
        <v>0.5</v>
      </c>
      <c r="AM1200" s="74">
        <v>1</v>
      </c>
      <c r="AN1200" s="74">
        <v>80</v>
      </c>
      <c r="AO1200" s="74">
        <v>4</v>
      </c>
      <c r="AP1200" s="74">
        <v>73</v>
      </c>
      <c r="AQ1200" s="74">
        <v>20</v>
      </c>
      <c r="AR1200" s="74">
        <v>1</v>
      </c>
      <c r="AS1200" s="74">
        <v>0.4</v>
      </c>
      <c r="AT1200" s="72"/>
      <c r="AU1200" s="72">
        <v>2.5</v>
      </c>
      <c r="AV1200" s="72"/>
    </row>
    <row r="1201" spans="1:48" ht="15.6">
      <c r="A1201" s="71">
        <v>396</v>
      </c>
      <c r="B1201" s="72" t="s">
        <v>1669</v>
      </c>
      <c r="C1201" s="72" t="s">
        <v>367</v>
      </c>
      <c r="D1201" s="72" t="s">
        <v>746</v>
      </c>
      <c r="E1201" s="72" t="s">
        <v>1186</v>
      </c>
      <c r="F1201" s="74">
        <v>878</v>
      </c>
      <c r="G1201" s="74">
        <v>3610</v>
      </c>
      <c r="H1201" s="74">
        <v>97.5</v>
      </c>
      <c r="I1201" s="74">
        <v>86.9</v>
      </c>
      <c r="J1201" s="74">
        <v>1.6</v>
      </c>
      <c r="K1201" s="74">
        <v>0.7</v>
      </c>
      <c r="L1201" s="74">
        <v>0.7</v>
      </c>
      <c r="M1201" s="74">
        <v>0.1</v>
      </c>
      <c r="N1201" s="74">
        <v>0</v>
      </c>
      <c r="O1201" s="74">
        <v>0</v>
      </c>
      <c r="P1201" s="74">
        <v>0</v>
      </c>
      <c r="Q1201" s="74">
        <v>0</v>
      </c>
      <c r="R1201" s="74">
        <v>0</v>
      </c>
      <c r="S1201" s="74">
        <v>0</v>
      </c>
      <c r="T1201" s="74">
        <v>0</v>
      </c>
      <c r="U1201" s="74">
        <v>0</v>
      </c>
      <c r="V1201" s="74">
        <v>0</v>
      </c>
      <c r="W1201" s="74">
        <v>0</v>
      </c>
      <c r="X1201" s="74">
        <v>0</v>
      </c>
      <c r="Y1201" s="74">
        <v>0</v>
      </c>
      <c r="Z1201" s="74">
        <v>0</v>
      </c>
      <c r="AA1201" s="74">
        <v>0</v>
      </c>
      <c r="AB1201" s="74">
        <v>0</v>
      </c>
      <c r="AC1201" s="74">
        <v>0</v>
      </c>
      <c r="AD1201" s="74">
        <v>0</v>
      </c>
      <c r="AE1201" s="74">
        <v>0</v>
      </c>
      <c r="AF1201" s="74">
        <v>0</v>
      </c>
      <c r="AG1201" s="74">
        <v>0</v>
      </c>
      <c r="AH1201" s="74">
        <v>0</v>
      </c>
      <c r="AI1201" s="74">
        <v>0</v>
      </c>
      <c r="AJ1201" s="74">
        <v>0</v>
      </c>
      <c r="AK1201" s="74">
        <v>0</v>
      </c>
      <c r="AL1201" s="74">
        <v>0</v>
      </c>
      <c r="AM1201" s="74">
        <v>0</v>
      </c>
      <c r="AN1201" s="74">
        <v>0</v>
      </c>
      <c r="AO1201" s="74">
        <v>0</v>
      </c>
      <c r="AP1201" s="74">
        <v>0</v>
      </c>
      <c r="AQ1201" s="74">
        <v>0</v>
      </c>
      <c r="AR1201" s="74">
        <v>0</v>
      </c>
      <c r="AS1201" s="74">
        <v>0</v>
      </c>
      <c r="AT1201" s="72"/>
      <c r="AU1201" s="72"/>
      <c r="AV1201" s="72"/>
    </row>
    <row r="1202" spans="1:48" ht="15.6">
      <c r="A1202" s="71">
        <v>397</v>
      </c>
      <c r="B1202" s="72" t="s">
        <v>1670</v>
      </c>
      <c r="C1202" s="72" t="s">
        <v>367</v>
      </c>
      <c r="D1202" s="72" t="s">
        <v>746</v>
      </c>
      <c r="E1202" s="72" t="s">
        <v>1186</v>
      </c>
      <c r="F1202" s="74">
        <v>900</v>
      </c>
      <c r="G1202" s="74">
        <v>3700</v>
      </c>
      <c r="H1202" s="74">
        <v>100</v>
      </c>
      <c r="I1202" s="74">
        <v>16.100000000000001</v>
      </c>
      <c r="J1202" s="74">
        <v>52.5</v>
      </c>
      <c r="K1202" s="74">
        <v>28.3</v>
      </c>
      <c r="L1202" s="74">
        <v>28.3</v>
      </c>
      <c r="M1202" s="74">
        <v>16.5</v>
      </c>
      <c r="N1202" s="74">
        <v>0</v>
      </c>
      <c r="O1202" s="74">
        <v>0</v>
      </c>
      <c r="P1202" s="74">
        <v>0</v>
      </c>
      <c r="Q1202" s="74">
        <v>0</v>
      </c>
      <c r="R1202" s="74">
        <v>0</v>
      </c>
      <c r="S1202" s="74">
        <v>0</v>
      </c>
      <c r="T1202" s="74">
        <v>0</v>
      </c>
      <c r="U1202" s="74">
        <v>0</v>
      </c>
      <c r="V1202" s="74">
        <v>0</v>
      </c>
      <c r="W1202" s="74">
        <v>0</v>
      </c>
      <c r="X1202" s="74">
        <v>0</v>
      </c>
      <c r="Y1202" s="74">
        <v>0</v>
      </c>
      <c r="Z1202" s="74">
        <v>0</v>
      </c>
      <c r="AA1202" s="74">
        <v>0</v>
      </c>
      <c r="AB1202" s="74">
        <v>0</v>
      </c>
      <c r="AC1202" s="74">
        <v>0</v>
      </c>
      <c r="AD1202" s="74">
        <v>0</v>
      </c>
      <c r="AE1202" s="74">
        <v>0</v>
      </c>
      <c r="AF1202" s="74">
        <v>0</v>
      </c>
      <c r="AG1202" s="74">
        <v>0</v>
      </c>
      <c r="AH1202" s="74">
        <v>0</v>
      </c>
      <c r="AI1202" s="74">
        <v>0</v>
      </c>
      <c r="AJ1202" s="74">
        <v>0</v>
      </c>
      <c r="AK1202" s="74">
        <v>0</v>
      </c>
      <c r="AL1202" s="74">
        <v>0</v>
      </c>
      <c r="AM1202" s="74">
        <v>0</v>
      </c>
      <c r="AN1202" s="74">
        <v>0</v>
      </c>
      <c r="AO1202" s="74">
        <v>0</v>
      </c>
      <c r="AP1202" s="74">
        <v>0</v>
      </c>
      <c r="AQ1202" s="74">
        <v>0</v>
      </c>
      <c r="AR1202" s="74">
        <v>0</v>
      </c>
      <c r="AS1202" s="74">
        <v>0</v>
      </c>
      <c r="AT1202" s="72"/>
      <c r="AU1202" s="72"/>
      <c r="AV1202" s="72"/>
    </row>
    <row r="1203" spans="1:48" ht="15.6">
      <c r="A1203" s="71">
        <v>711</v>
      </c>
      <c r="B1203" s="72" t="s">
        <v>1671</v>
      </c>
      <c r="C1203" s="72" t="s">
        <v>256</v>
      </c>
      <c r="D1203" s="72" t="s">
        <v>1672</v>
      </c>
      <c r="E1203" s="72" t="s">
        <v>1673</v>
      </c>
      <c r="F1203" s="74">
        <v>48</v>
      </c>
      <c r="G1203" s="74">
        <v>199</v>
      </c>
      <c r="H1203" s="74">
        <v>0</v>
      </c>
      <c r="I1203" s="74">
        <v>0</v>
      </c>
      <c r="J1203" s="74">
        <v>0</v>
      </c>
      <c r="K1203" s="74">
        <v>0</v>
      </c>
      <c r="L1203" s="74">
        <v>0</v>
      </c>
      <c r="M1203" s="74">
        <v>0</v>
      </c>
      <c r="N1203" s="74">
        <v>2.2999999999999998</v>
      </c>
      <c r="O1203" s="74">
        <v>2.2999999999999998</v>
      </c>
      <c r="P1203" s="74">
        <v>0</v>
      </c>
      <c r="Q1203" s="74">
        <v>0</v>
      </c>
      <c r="R1203" s="74">
        <v>0</v>
      </c>
      <c r="S1203" s="74">
        <v>0</v>
      </c>
      <c r="T1203" s="74">
        <v>0</v>
      </c>
      <c r="U1203" s="74">
        <v>5.5</v>
      </c>
      <c r="V1203" s="74">
        <v>92</v>
      </c>
      <c r="W1203" s="74">
        <v>0</v>
      </c>
      <c r="X1203" s="74">
        <v>0</v>
      </c>
      <c r="Y1203" s="74">
        <v>0</v>
      </c>
      <c r="Z1203" s="74">
        <v>0</v>
      </c>
      <c r="AA1203" s="74">
        <v>0</v>
      </c>
      <c r="AB1203" s="74">
        <v>0</v>
      </c>
      <c r="AC1203" s="74">
        <v>0.01</v>
      </c>
      <c r="AD1203" s="74">
        <v>0.01</v>
      </c>
      <c r="AE1203" s="74">
        <v>0</v>
      </c>
      <c r="AF1203" s="74">
        <v>0</v>
      </c>
      <c r="AG1203" s="74">
        <v>0</v>
      </c>
      <c r="AH1203" s="74">
        <v>0.01</v>
      </c>
      <c r="AI1203" s="74">
        <v>0</v>
      </c>
      <c r="AJ1203" s="74">
        <v>0</v>
      </c>
      <c r="AK1203" s="74">
        <v>0</v>
      </c>
      <c r="AL1203" s="74">
        <v>0.2</v>
      </c>
      <c r="AM1203" s="74">
        <v>7</v>
      </c>
      <c r="AN1203" s="74">
        <v>72</v>
      </c>
      <c r="AO1203" s="74">
        <v>14</v>
      </c>
      <c r="AP1203" s="74">
        <v>4</v>
      </c>
      <c r="AQ1203" s="74">
        <v>3</v>
      </c>
      <c r="AR1203" s="74">
        <v>0.9</v>
      </c>
      <c r="AS1203" s="74">
        <v>0</v>
      </c>
      <c r="AT1203" s="72"/>
      <c r="AU1203" s="72"/>
      <c r="AV1203" s="72"/>
    </row>
    <row r="1204" spans="1:48" ht="15.6">
      <c r="A1204" s="71">
        <v>2122000003</v>
      </c>
      <c r="B1204" s="72" t="s">
        <v>1674</v>
      </c>
      <c r="C1204" s="72" t="s">
        <v>420</v>
      </c>
      <c r="D1204" s="72" t="s">
        <v>421</v>
      </c>
      <c r="E1204" s="72" t="s">
        <v>422</v>
      </c>
      <c r="F1204" s="74">
        <v>95</v>
      </c>
      <c r="G1204" s="74">
        <v>403</v>
      </c>
      <c r="H1204" s="74">
        <v>1.8</v>
      </c>
      <c r="I1204" s="74">
        <v>0.5</v>
      </c>
      <c r="J1204" s="74">
        <v>0.4</v>
      </c>
      <c r="K1204" s="74">
        <v>0.8</v>
      </c>
      <c r="L1204" s="74">
        <v>0.7</v>
      </c>
      <c r="M1204" s="74">
        <v>0</v>
      </c>
      <c r="N1204" s="74">
        <v>15.8</v>
      </c>
      <c r="O1204" s="74">
        <v>13.6</v>
      </c>
      <c r="P1204" s="74">
        <v>0</v>
      </c>
      <c r="Q1204" s="74">
        <v>2.2000000000000002</v>
      </c>
      <c r="R1204" s="74">
        <v>1</v>
      </c>
      <c r="S1204" s="74">
        <v>3.5</v>
      </c>
      <c r="T1204" s="74">
        <v>0.1</v>
      </c>
      <c r="U1204" s="74">
        <v>0</v>
      </c>
      <c r="V1204" s="74">
        <v>77.3</v>
      </c>
      <c r="W1204" s="74">
        <v>0</v>
      </c>
      <c r="X1204" s="74">
        <v>0</v>
      </c>
      <c r="Y1204" s="74">
        <v>8</v>
      </c>
      <c r="Z1204" s="74">
        <v>48</v>
      </c>
      <c r="AA1204" s="74">
        <v>0.8</v>
      </c>
      <c r="AB1204" s="74">
        <v>0.2</v>
      </c>
      <c r="AC1204" s="74">
        <v>0</v>
      </c>
      <c r="AD1204" s="74">
        <v>0.12</v>
      </c>
      <c r="AE1204" s="74">
        <v>0</v>
      </c>
      <c r="AF1204" s="74">
        <v>0.7</v>
      </c>
      <c r="AG1204" s="74">
        <v>0.7</v>
      </c>
      <c r="AH1204" s="74">
        <v>0.12</v>
      </c>
      <c r="AI1204" s="74">
        <v>0.38</v>
      </c>
      <c r="AJ1204" s="74">
        <v>1</v>
      </c>
      <c r="AK1204" s="74">
        <v>14</v>
      </c>
      <c r="AL1204" s="74">
        <v>0.8</v>
      </c>
      <c r="AM1204" s="74">
        <v>37</v>
      </c>
      <c r="AN1204" s="74">
        <v>170</v>
      </c>
      <c r="AO1204" s="74">
        <v>130</v>
      </c>
      <c r="AP1204" s="74">
        <v>100</v>
      </c>
      <c r="AQ1204" s="74">
        <v>18</v>
      </c>
      <c r="AR1204" s="74">
        <v>1</v>
      </c>
      <c r="AS1204" s="74">
        <v>0.3</v>
      </c>
      <c r="AT1204" s="72"/>
      <c r="AU1204" s="72"/>
      <c r="AV1204" s="72"/>
    </row>
    <row r="1205" spans="1:48" ht="15.6">
      <c r="A1205" s="71">
        <v>540</v>
      </c>
      <c r="B1205" s="72" t="s">
        <v>1675</v>
      </c>
      <c r="C1205" s="72" t="s">
        <v>223</v>
      </c>
      <c r="D1205" s="72" t="s">
        <v>99</v>
      </c>
      <c r="E1205" s="72" t="s">
        <v>807</v>
      </c>
      <c r="F1205" s="74">
        <v>151</v>
      </c>
      <c r="G1205" s="74">
        <v>630</v>
      </c>
      <c r="H1205" s="74">
        <v>7.5</v>
      </c>
      <c r="I1205" s="74">
        <v>1</v>
      </c>
      <c r="J1205" s="74">
        <v>1.7</v>
      </c>
      <c r="K1205" s="74">
        <v>4.5</v>
      </c>
      <c r="L1205" s="74">
        <v>4.0999999999999996</v>
      </c>
      <c r="M1205" s="74">
        <v>0</v>
      </c>
      <c r="N1205" s="74">
        <v>5.6</v>
      </c>
      <c r="O1205" s="74">
        <v>2.4</v>
      </c>
      <c r="P1205" s="74">
        <v>1.2</v>
      </c>
      <c r="Q1205" s="74">
        <v>2</v>
      </c>
      <c r="R1205" s="74">
        <v>5.6</v>
      </c>
      <c r="S1205" s="74">
        <v>12.5</v>
      </c>
      <c r="T1205" s="74">
        <v>0</v>
      </c>
      <c r="U1205" s="74">
        <v>0</v>
      </c>
      <c r="V1205" s="74">
        <v>67</v>
      </c>
      <c r="W1205" s="74">
        <v>0</v>
      </c>
      <c r="X1205" s="74">
        <v>0</v>
      </c>
      <c r="Y1205" s="74">
        <v>7</v>
      </c>
      <c r="Z1205" s="74">
        <v>40</v>
      </c>
      <c r="AA1205" s="74">
        <v>0</v>
      </c>
      <c r="AB1205" s="74">
        <v>1</v>
      </c>
      <c r="AC1205" s="74">
        <v>0.3</v>
      </c>
      <c r="AD1205" s="74">
        <v>0.14000000000000001</v>
      </c>
      <c r="AE1205" s="74">
        <v>0.5</v>
      </c>
      <c r="AF1205" s="74">
        <v>2.5</v>
      </c>
      <c r="AG1205" s="74">
        <v>2</v>
      </c>
      <c r="AH1205" s="74">
        <v>0.16</v>
      </c>
      <c r="AI1205" s="74">
        <v>0</v>
      </c>
      <c r="AJ1205" s="74">
        <v>0</v>
      </c>
      <c r="AK1205" s="74">
        <v>64</v>
      </c>
      <c r="AL1205" s="74">
        <v>1.5</v>
      </c>
      <c r="AM1205" s="74">
        <v>1</v>
      </c>
      <c r="AN1205" s="74">
        <v>510</v>
      </c>
      <c r="AO1205" s="74">
        <v>82</v>
      </c>
      <c r="AP1205" s="74">
        <v>240</v>
      </c>
      <c r="AQ1205" s="74">
        <v>84</v>
      </c>
      <c r="AR1205" s="74">
        <v>2.6</v>
      </c>
      <c r="AS1205" s="74">
        <v>1.4</v>
      </c>
      <c r="AT1205" s="72"/>
      <c r="AU1205" s="72"/>
      <c r="AV1205" s="72"/>
    </row>
    <row r="1206" spans="1:48" ht="15.6">
      <c r="A1206" s="71">
        <v>541</v>
      </c>
      <c r="B1206" s="72" t="s">
        <v>1676</v>
      </c>
      <c r="C1206" s="72" t="s">
        <v>223</v>
      </c>
      <c r="D1206" s="72" t="s">
        <v>99</v>
      </c>
      <c r="E1206" s="72" t="s">
        <v>807</v>
      </c>
      <c r="F1206" s="74">
        <v>314</v>
      </c>
      <c r="G1206" s="74">
        <v>1320</v>
      </c>
      <c r="H1206" s="74">
        <v>2.6</v>
      </c>
      <c r="I1206" s="74">
        <v>0.3</v>
      </c>
      <c r="J1206" s="74">
        <v>0.5</v>
      </c>
      <c r="K1206" s="74">
        <v>1.3</v>
      </c>
      <c r="L1206" s="74">
        <v>1.1000000000000001</v>
      </c>
      <c r="M1206" s="74">
        <v>0</v>
      </c>
      <c r="N1206" s="74">
        <v>21.8</v>
      </c>
      <c r="O1206" s="74">
        <v>10.9</v>
      </c>
      <c r="P1206" s="74">
        <v>0</v>
      </c>
      <c r="Q1206" s="74">
        <v>10.9</v>
      </c>
      <c r="R1206" s="74">
        <v>13.5</v>
      </c>
      <c r="S1206" s="74">
        <v>44</v>
      </c>
      <c r="T1206" s="74">
        <v>0</v>
      </c>
      <c r="U1206" s="74">
        <v>0</v>
      </c>
      <c r="V1206" s="74">
        <v>12.5</v>
      </c>
      <c r="W1206" s="74">
        <v>0</v>
      </c>
      <c r="X1206" s="74">
        <v>0</v>
      </c>
      <c r="Y1206" s="74">
        <v>6</v>
      </c>
      <c r="Z1206" s="74">
        <v>35</v>
      </c>
      <c r="AA1206" s="74">
        <v>0</v>
      </c>
      <c r="AB1206" s="74">
        <v>0</v>
      </c>
      <c r="AC1206" s="74">
        <v>1.2</v>
      </c>
      <c r="AD1206" s="74">
        <v>0.28000000000000003</v>
      </c>
      <c r="AE1206" s="74">
        <v>2.2999999999999998</v>
      </c>
      <c r="AF1206" s="74">
        <v>12</v>
      </c>
      <c r="AG1206" s="74">
        <v>10</v>
      </c>
      <c r="AH1206" s="74">
        <v>0.49</v>
      </c>
      <c r="AI1206" s="74">
        <v>0</v>
      </c>
      <c r="AJ1206" s="74">
        <v>0</v>
      </c>
      <c r="AK1206" s="74">
        <v>410</v>
      </c>
      <c r="AL1206" s="74">
        <v>5.3</v>
      </c>
      <c r="AM1206" s="74">
        <v>13</v>
      </c>
      <c r="AN1206" s="74">
        <v>1910</v>
      </c>
      <c r="AO1206" s="74">
        <v>260</v>
      </c>
      <c r="AP1206" s="74">
        <v>610</v>
      </c>
      <c r="AQ1206" s="74">
        <v>270</v>
      </c>
      <c r="AR1206" s="74">
        <v>6</v>
      </c>
      <c r="AS1206" s="74">
        <v>3</v>
      </c>
      <c r="AT1206" s="72"/>
      <c r="AU1206" s="72"/>
      <c r="AV1206" s="72"/>
    </row>
    <row r="1207" spans="1:48" ht="15.6">
      <c r="A1207" s="71">
        <v>539</v>
      </c>
      <c r="B1207" s="72" t="s">
        <v>1677</v>
      </c>
      <c r="C1207" s="72" t="s">
        <v>223</v>
      </c>
      <c r="D1207" s="72" t="s">
        <v>99</v>
      </c>
      <c r="E1207" s="72" t="s">
        <v>807</v>
      </c>
      <c r="F1207" s="74">
        <v>407</v>
      </c>
      <c r="G1207" s="74">
        <v>1700</v>
      </c>
      <c r="H1207" s="74">
        <v>19.3</v>
      </c>
      <c r="I1207" s="74">
        <v>2.5</v>
      </c>
      <c r="J1207" s="74">
        <v>4.3</v>
      </c>
      <c r="K1207" s="74">
        <v>11.5</v>
      </c>
      <c r="L1207" s="74">
        <v>10.4</v>
      </c>
      <c r="M1207" s="74">
        <v>0</v>
      </c>
      <c r="N1207" s="74">
        <v>18.3</v>
      </c>
      <c r="O1207" s="74">
        <v>6.6</v>
      </c>
      <c r="P1207" s="74">
        <v>6.3</v>
      </c>
      <c r="Q1207" s="74">
        <v>5.4</v>
      </c>
      <c r="R1207" s="74">
        <v>14.3</v>
      </c>
      <c r="S1207" s="74">
        <v>32.799999999999997</v>
      </c>
      <c r="T1207" s="74">
        <v>0</v>
      </c>
      <c r="U1207" s="74">
        <v>0</v>
      </c>
      <c r="V1207" s="74">
        <v>10</v>
      </c>
      <c r="W1207" s="74">
        <v>0</v>
      </c>
      <c r="X1207" s="74">
        <v>0</v>
      </c>
      <c r="Y1207" s="74">
        <v>17</v>
      </c>
      <c r="Z1207" s="74">
        <v>103</v>
      </c>
      <c r="AA1207" s="74">
        <v>0</v>
      </c>
      <c r="AB1207" s="74">
        <v>2.9</v>
      </c>
      <c r="AC1207" s="74">
        <v>1.2</v>
      </c>
      <c r="AD1207" s="74">
        <v>0.49</v>
      </c>
      <c r="AE1207" s="74">
        <v>1.8</v>
      </c>
      <c r="AF1207" s="74">
        <v>7</v>
      </c>
      <c r="AG1207" s="74">
        <v>5.2</v>
      </c>
      <c r="AH1207" s="74">
        <v>0.6</v>
      </c>
      <c r="AI1207" s="74">
        <v>0</v>
      </c>
      <c r="AJ1207" s="74">
        <v>0</v>
      </c>
      <c r="AK1207" s="74">
        <v>330</v>
      </c>
      <c r="AL1207" s="74">
        <v>5</v>
      </c>
      <c r="AM1207" s="74">
        <v>4</v>
      </c>
      <c r="AN1207" s="74">
        <v>1750</v>
      </c>
      <c r="AO1207" s="74">
        <v>250</v>
      </c>
      <c r="AP1207" s="74">
        <v>670</v>
      </c>
      <c r="AQ1207" s="74">
        <v>250</v>
      </c>
      <c r="AR1207" s="74">
        <v>8</v>
      </c>
      <c r="AS1207" s="74">
        <v>3.8</v>
      </c>
      <c r="AT1207" s="72"/>
      <c r="AU1207" s="72"/>
      <c r="AV1207" s="72"/>
    </row>
    <row r="1208" spans="1:48" ht="15.6">
      <c r="A1208" s="71">
        <v>891</v>
      </c>
      <c r="B1208" s="72" t="s">
        <v>1678</v>
      </c>
      <c r="C1208" s="72" t="s">
        <v>218</v>
      </c>
      <c r="D1208" s="72" t="s">
        <v>219</v>
      </c>
      <c r="E1208" s="72" t="s">
        <v>220</v>
      </c>
      <c r="F1208" s="74">
        <v>90</v>
      </c>
      <c r="G1208" s="74">
        <v>382</v>
      </c>
      <c r="H1208" s="74">
        <v>1.6</v>
      </c>
      <c r="I1208" s="74">
        <v>0.3</v>
      </c>
      <c r="J1208" s="74">
        <v>0.4</v>
      </c>
      <c r="K1208" s="74">
        <v>0.4</v>
      </c>
      <c r="L1208" s="74">
        <v>0</v>
      </c>
      <c r="M1208" s="74">
        <v>0</v>
      </c>
      <c r="N1208" s="74">
        <v>0</v>
      </c>
      <c r="O1208" s="74">
        <v>0</v>
      </c>
      <c r="P1208" s="74">
        <v>0</v>
      </c>
      <c r="Q1208" s="74">
        <v>0</v>
      </c>
      <c r="R1208" s="74">
        <v>0</v>
      </c>
      <c r="S1208" s="74">
        <v>19</v>
      </c>
      <c r="T1208" s="74">
        <v>0.3</v>
      </c>
      <c r="U1208" s="74">
        <v>0</v>
      </c>
      <c r="V1208" s="74">
        <v>78.2</v>
      </c>
      <c r="W1208" s="74">
        <v>0</v>
      </c>
      <c r="X1208" s="74">
        <v>85</v>
      </c>
      <c r="Y1208" s="74">
        <v>0</v>
      </c>
      <c r="Z1208" s="74">
        <v>0</v>
      </c>
      <c r="AA1208" s="74">
        <v>10</v>
      </c>
      <c r="AB1208" s="74">
        <v>0.35</v>
      </c>
      <c r="AC1208" s="74">
        <v>0.12</v>
      </c>
      <c r="AD1208" s="74">
        <v>0.05</v>
      </c>
      <c r="AE1208" s="74">
        <v>0.51</v>
      </c>
      <c r="AF1208" s="74">
        <v>4</v>
      </c>
      <c r="AG1208" s="74">
        <v>3.5</v>
      </c>
      <c r="AH1208" s="74">
        <v>0.13</v>
      </c>
      <c r="AI1208" s="74">
        <v>1.5</v>
      </c>
      <c r="AJ1208" s="74">
        <v>0</v>
      </c>
      <c r="AK1208" s="74">
        <v>8.5</v>
      </c>
      <c r="AL1208" s="74">
        <v>1</v>
      </c>
      <c r="AM1208" s="74">
        <v>110</v>
      </c>
      <c r="AN1208" s="74">
        <v>230</v>
      </c>
      <c r="AO1208" s="74">
        <v>54</v>
      </c>
      <c r="AP1208" s="74">
        <v>170</v>
      </c>
      <c r="AQ1208" s="74">
        <v>29</v>
      </c>
      <c r="AR1208" s="74">
        <v>0.4</v>
      </c>
      <c r="AS1208" s="74">
        <v>0.6</v>
      </c>
      <c r="AT1208" s="72"/>
      <c r="AU1208" s="72"/>
      <c r="AV1208" s="72"/>
    </row>
    <row r="1209" spans="1:48" ht="15.6">
      <c r="A1209" s="71">
        <v>1155</v>
      </c>
      <c r="B1209" s="72" t="s">
        <v>1679</v>
      </c>
      <c r="C1209" s="72" t="s">
        <v>218</v>
      </c>
      <c r="D1209" s="72" t="s">
        <v>219</v>
      </c>
      <c r="E1209" s="72" t="s">
        <v>220</v>
      </c>
      <c r="F1209" s="74">
        <v>147</v>
      </c>
      <c r="G1209" s="74">
        <v>620</v>
      </c>
      <c r="H1209" s="74">
        <v>2</v>
      </c>
      <c r="I1209" s="74">
        <v>0.4</v>
      </c>
      <c r="J1209" s="74">
        <v>0.5</v>
      </c>
      <c r="K1209" s="74">
        <v>0.5</v>
      </c>
      <c r="L1209" s="74">
        <v>5.2999999999999999E-2</v>
      </c>
      <c r="M1209" s="74">
        <v>0</v>
      </c>
      <c r="N1209" s="74">
        <v>8.9</v>
      </c>
      <c r="O1209" s="74">
        <v>0.3</v>
      </c>
      <c r="P1209" s="74">
        <v>0</v>
      </c>
      <c r="Q1209" s="74">
        <v>8.6</v>
      </c>
      <c r="R1209" s="74">
        <v>0.5</v>
      </c>
      <c r="S1209" s="74">
        <v>23</v>
      </c>
      <c r="T1209" s="74">
        <v>1.1000000000000001</v>
      </c>
      <c r="U1209" s="74">
        <v>0</v>
      </c>
      <c r="V1209" s="74">
        <v>63.3</v>
      </c>
      <c r="W1209" s="74">
        <v>0</v>
      </c>
      <c r="X1209" s="74">
        <v>99</v>
      </c>
      <c r="Y1209" s="74">
        <v>0</v>
      </c>
      <c r="Z1209" s="74">
        <v>0</v>
      </c>
      <c r="AA1209" s="74">
        <v>12</v>
      </c>
      <c r="AB1209" s="74">
        <v>0.45</v>
      </c>
      <c r="AC1209" s="74">
        <v>0.15</v>
      </c>
      <c r="AD1209" s="74">
        <v>0.06</v>
      </c>
      <c r="AE1209" s="74">
        <v>0.73</v>
      </c>
      <c r="AF1209" s="74">
        <v>4.9800000000000004</v>
      </c>
      <c r="AG1209" s="74">
        <v>4.26</v>
      </c>
      <c r="AH1209" s="74">
        <v>0.17</v>
      </c>
      <c r="AI1209" s="74">
        <v>1.7</v>
      </c>
      <c r="AJ1209" s="74">
        <v>0.3</v>
      </c>
      <c r="AK1209" s="74">
        <v>12</v>
      </c>
      <c r="AL1209" s="74">
        <v>2</v>
      </c>
      <c r="AM1209" s="74">
        <v>440</v>
      </c>
      <c r="AN1209" s="74">
        <v>290</v>
      </c>
      <c r="AO1209" s="74">
        <v>67</v>
      </c>
      <c r="AP1209" s="74">
        <v>220</v>
      </c>
      <c r="AQ1209" s="74">
        <v>41</v>
      </c>
      <c r="AR1209" s="74">
        <v>0.7</v>
      </c>
      <c r="AS1209" s="74">
        <v>0.8</v>
      </c>
      <c r="AT1209" s="72"/>
      <c r="AU1209" s="72"/>
      <c r="AV1209" s="72"/>
    </row>
    <row r="1210" spans="1:48" ht="15.6">
      <c r="A1210" s="71">
        <v>892</v>
      </c>
      <c r="B1210" s="72" t="s">
        <v>1680</v>
      </c>
      <c r="C1210" s="72" t="s">
        <v>218</v>
      </c>
      <c r="D1210" s="72" t="s">
        <v>219</v>
      </c>
      <c r="E1210" s="72" t="s">
        <v>220</v>
      </c>
      <c r="F1210" s="74">
        <v>104</v>
      </c>
      <c r="G1210" s="74">
        <v>439</v>
      </c>
      <c r="H1210" s="74">
        <v>1.8</v>
      </c>
      <c r="I1210" s="74">
        <v>0.4</v>
      </c>
      <c r="J1210" s="74">
        <v>0.5</v>
      </c>
      <c r="K1210" s="74">
        <v>0.5</v>
      </c>
      <c r="L1210" s="74">
        <v>0</v>
      </c>
      <c r="M1210" s="74">
        <v>0</v>
      </c>
      <c r="N1210" s="74">
        <v>0</v>
      </c>
      <c r="O1210" s="74">
        <v>0</v>
      </c>
      <c r="P1210" s="74">
        <v>0</v>
      </c>
      <c r="Q1210" s="74">
        <v>0</v>
      </c>
      <c r="R1210" s="74">
        <v>0</v>
      </c>
      <c r="S1210" s="74">
        <v>21.9</v>
      </c>
      <c r="T1210" s="74">
        <v>1</v>
      </c>
      <c r="U1210" s="74">
        <v>0</v>
      </c>
      <c r="V1210" s="74">
        <v>74.400000000000006</v>
      </c>
      <c r="W1210" s="74">
        <v>0</v>
      </c>
      <c r="X1210" s="74">
        <v>98</v>
      </c>
      <c r="Y1210" s="74">
        <v>0</v>
      </c>
      <c r="Z1210" s="74">
        <v>0</v>
      </c>
      <c r="AA1210" s="74">
        <v>11</v>
      </c>
      <c r="AB1210" s="74">
        <v>0.42</v>
      </c>
      <c r="AC1210" s="74">
        <v>0.12</v>
      </c>
      <c r="AD1210" s="74">
        <v>0.05</v>
      </c>
      <c r="AE1210" s="74">
        <v>0.56000000000000005</v>
      </c>
      <c r="AF1210" s="74">
        <v>4.7</v>
      </c>
      <c r="AG1210" s="74">
        <v>4.0999999999999996</v>
      </c>
      <c r="AH1210" s="74">
        <v>0.13</v>
      </c>
      <c r="AI1210" s="74">
        <v>1.5</v>
      </c>
      <c r="AJ1210" s="74">
        <v>0</v>
      </c>
      <c r="AK1210" s="74">
        <v>8.1999999999999993</v>
      </c>
      <c r="AL1210" s="74">
        <v>1.9</v>
      </c>
      <c r="AM1210" s="74">
        <v>410</v>
      </c>
      <c r="AN1210" s="74">
        <v>240</v>
      </c>
      <c r="AO1210" s="74">
        <v>61</v>
      </c>
      <c r="AP1210" s="74">
        <v>190</v>
      </c>
      <c r="AQ1210" s="74">
        <v>32</v>
      </c>
      <c r="AR1210" s="74">
        <v>0.4</v>
      </c>
      <c r="AS1210" s="74">
        <v>0.7</v>
      </c>
      <c r="AT1210" s="72"/>
      <c r="AU1210" s="72">
        <v>19</v>
      </c>
      <c r="AV1210" s="72"/>
    </row>
    <row r="1211" spans="1:48" ht="15.6">
      <c r="A1211" s="71">
        <v>512</v>
      </c>
      <c r="B1211" s="72" t="s">
        <v>1681</v>
      </c>
      <c r="C1211" s="72" t="s">
        <v>325</v>
      </c>
      <c r="D1211" s="72" t="s">
        <v>462</v>
      </c>
      <c r="E1211" s="72" t="s">
        <v>470</v>
      </c>
      <c r="F1211" s="74">
        <v>389</v>
      </c>
      <c r="G1211" s="74">
        <v>1620</v>
      </c>
      <c r="H1211" s="74">
        <v>26.2</v>
      </c>
      <c r="I1211" s="74">
        <v>3.7</v>
      </c>
      <c r="J1211" s="74">
        <v>6.2</v>
      </c>
      <c r="K1211" s="74">
        <v>14.3</v>
      </c>
      <c r="L1211" s="74">
        <v>14.1</v>
      </c>
      <c r="M1211" s="74">
        <v>0.1</v>
      </c>
      <c r="N1211" s="74">
        <v>29.2</v>
      </c>
      <c r="O1211" s="74">
        <v>10.6</v>
      </c>
      <c r="P1211" s="74">
        <v>0</v>
      </c>
      <c r="Q1211" s="74">
        <v>18.600000000000001</v>
      </c>
      <c r="R1211" s="74">
        <v>0.7</v>
      </c>
      <c r="S1211" s="74">
        <v>8.6999999999999993</v>
      </c>
      <c r="T1211" s="74">
        <v>0.2</v>
      </c>
      <c r="U1211" s="74">
        <v>0</v>
      </c>
      <c r="V1211" s="74">
        <v>34.6</v>
      </c>
      <c r="W1211" s="74">
        <v>0</v>
      </c>
      <c r="X1211" s="74">
        <v>209</v>
      </c>
      <c r="Y1211" s="74">
        <v>135</v>
      </c>
      <c r="Z1211" s="74">
        <v>0</v>
      </c>
      <c r="AA1211" s="74">
        <v>0.9</v>
      </c>
      <c r="AB1211" s="74">
        <v>1.1000000000000001</v>
      </c>
      <c r="AC1211" s="74">
        <v>0.05</v>
      </c>
      <c r="AD1211" s="74">
        <v>0.23</v>
      </c>
      <c r="AE1211" s="74">
        <v>0.3</v>
      </c>
      <c r="AF1211" s="74">
        <v>2.7</v>
      </c>
      <c r="AG1211" s="74">
        <v>2.4</v>
      </c>
      <c r="AH1211" s="74">
        <v>0.1</v>
      </c>
      <c r="AI1211" s="74">
        <v>1</v>
      </c>
      <c r="AJ1211" s="74">
        <v>0</v>
      </c>
      <c r="AK1211" s="74">
        <v>16</v>
      </c>
      <c r="AL1211" s="74">
        <v>0.6</v>
      </c>
      <c r="AM1211" s="74">
        <v>72</v>
      </c>
      <c r="AN1211" s="74">
        <v>61</v>
      </c>
      <c r="AO1211" s="74">
        <v>29</v>
      </c>
      <c r="AP1211" s="74">
        <v>130</v>
      </c>
      <c r="AQ1211" s="74">
        <v>15</v>
      </c>
      <c r="AR1211" s="74">
        <v>1.4</v>
      </c>
      <c r="AS1211" s="74">
        <v>0.9</v>
      </c>
      <c r="AT1211" s="72"/>
      <c r="AU1211" s="72"/>
      <c r="AV1211" s="72"/>
    </row>
    <row r="1212" spans="1:48" ht="15.6">
      <c r="A1212" s="71">
        <v>795</v>
      </c>
      <c r="B1212" s="72" t="s">
        <v>1682</v>
      </c>
      <c r="C1212" s="72" t="s">
        <v>232</v>
      </c>
      <c r="D1212" s="72" t="s">
        <v>545</v>
      </c>
      <c r="E1212" s="72" t="s">
        <v>546</v>
      </c>
      <c r="F1212" s="74">
        <v>51</v>
      </c>
      <c r="G1212" s="74">
        <v>214</v>
      </c>
      <c r="H1212" s="74">
        <v>1.5</v>
      </c>
      <c r="I1212" s="74">
        <v>0.2</v>
      </c>
      <c r="J1212" s="74">
        <v>1.1000000000000001</v>
      </c>
      <c r="K1212" s="74">
        <v>0.1</v>
      </c>
      <c r="L1212" s="74">
        <v>0.105</v>
      </c>
      <c r="M1212" s="74">
        <v>0</v>
      </c>
      <c r="N1212" s="74">
        <v>7.6</v>
      </c>
      <c r="O1212" s="74">
        <v>1</v>
      </c>
      <c r="P1212" s="74">
        <v>0</v>
      </c>
      <c r="Q1212" s="74">
        <v>6.5</v>
      </c>
      <c r="R1212" s="74">
        <v>1.1000000000000001</v>
      </c>
      <c r="S1212" s="74">
        <v>1.2</v>
      </c>
      <c r="T1212" s="74">
        <v>0.6</v>
      </c>
      <c r="U1212" s="74">
        <v>0</v>
      </c>
      <c r="V1212" s="74">
        <v>87.6</v>
      </c>
      <c r="W1212" s="74">
        <v>0</v>
      </c>
      <c r="X1212" s="74">
        <v>0</v>
      </c>
      <c r="Y1212" s="74">
        <v>74</v>
      </c>
      <c r="Z1212" s="74">
        <v>445</v>
      </c>
      <c r="AA1212" s="74">
        <v>0</v>
      </c>
      <c r="AB1212" s="74">
        <v>0.28000000000000003</v>
      </c>
      <c r="AC1212" s="74">
        <v>7.0000000000000007E-2</v>
      </c>
      <c r="AD1212" s="74">
        <v>0.01</v>
      </c>
      <c r="AE1212" s="74">
        <v>0.47</v>
      </c>
      <c r="AF1212" s="74">
        <v>0.9</v>
      </c>
      <c r="AG1212" s="74">
        <v>0.26</v>
      </c>
      <c r="AH1212" s="74">
        <v>0.13</v>
      </c>
      <c r="AI1212" s="74">
        <v>0</v>
      </c>
      <c r="AJ1212" s="74">
        <v>7.6</v>
      </c>
      <c r="AK1212" s="74">
        <v>17</v>
      </c>
      <c r="AL1212" s="74">
        <v>1.04</v>
      </c>
      <c r="AM1212" s="74">
        <v>240</v>
      </c>
      <c r="AN1212" s="74">
        <v>150</v>
      </c>
      <c r="AO1212" s="74">
        <v>14</v>
      </c>
      <c r="AP1212" s="74">
        <v>22</v>
      </c>
      <c r="AQ1212" s="74">
        <v>7.6</v>
      </c>
      <c r="AR1212" s="74">
        <v>0.2</v>
      </c>
      <c r="AS1212" s="74">
        <v>0.2</v>
      </c>
      <c r="AT1212" s="72"/>
      <c r="AU1212" s="72"/>
      <c r="AV1212" s="72"/>
    </row>
    <row r="1213" spans="1:48" ht="15.6">
      <c r="A1213" s="71">
        <v>780</v>
      </c>
      <c r="B1213" s="72" t="s">
        <v>1683</v>
      </c>
      <c r="C1213" s="72" t="s">
        <v>232</v>
      </c>
      <c r="D1213" s="72" t="s">
        <v>545</v>
      </c>
      <c r="E1213" s="72" t="s">
        <v>546</v>
      </c>
      <c r="F1213" s="74">
        <v>33</v>
      </c>
      <c r="G1213" s="74">
        <v>138</v>
      </c>
      <c r="H1213" s="74">
        <v>1.5</v>
      </c>
      <c r="I1213" s="74">
        <v>0.2</v>
      </c>
      <c r="J1213" s="74">
        <v>1.1000000000000001</v>
      </c>
      <c r="K1213" s="74">
        <v>0.1</v>
      </c>
      <c r="L1213" s="74">
        <v>9.1399999999999995E-2</v>
      </c>
      <c r="M1213" s="74">
        <v>0</v>
      </c>
      <c r="N1213" s="74">
        <v>4</v>
      </c>
      <c r="O1213" s="74">
        <v>0.6</v>
      </c>
      <c r="P1213" s="74">
        <v>0</v>
      </c>
      <c r="Q1213" s="74">
        <v>3.4</v>
      </c>
      <c r="R1213" s="74">
        <v>0.5</v>
      </c>
      <c r="S1213" s="74">
        <v>0.6</v>
      </c>
      <c r="T1213" s="74">
        <v>0.6</v>
      </c>
      <c r="U1213" s="74">
        <v>0</v>
      </c>
      <c r="V1213" s="74">
        <v>92.6</v>
      </c>
      <c r="W1213" s="74">
        <v>0</v>
      </c>
      <c r="X1213" s="74">
        <v>0</v>
      </c>
      <c r="Y1213" s="74">
        <v>34</v>
      </c>
      <c r="Z1213" s="74">
        <v>206</v>
      </c>
      <c r="AA1213" s="74">
        <v>0</v>
      </c>
      <c r="AB1213" s="74">
        <v>0.43</v>
      </c>
      <c r="AC1213" s="74">
        <v>0.03</v>
      </c>
      <c r="AD1213" s="74">
        <v>0</v>
      </c>
      <c r="AE1213" s="74">
        <v>0.28999999999999998</v>
      </c>
      <c r="AF1213" s="74">
        <v>0.52</v>
      </c>
      <c r="AG1213" s="74">
        <v>0.11</v>
      </c>
      <c r="AH1213" s="74">
        <v>7.0000000000000007E-2</v>
      </c>
      <c r="AI1213" s="74">
        <v>0</v>
      </c>
      <c r="AJ1213" s="74">
        <v>3.3</v>
      </c>
      <c r="AK1213" s="74">
        <v>5.2</v>
      </c>
      <c r="AL1213" s="74">
        <v>0.85299999999999998</v>
      </c>
      <c r="AM1213" s="74">
        <v>230</v>
      </c>
      <c r="AN1213" s="74">
        <v>91</v>
      </c>
      <c r="AO1213" s="74">
        <v>9.6999999999999993</v>
      </c>
      <c r="AP1213" s="74">
        <v>9</v>
      </c>
      <c r="AQ1213" s="74">
        <v>5</v>
      </c>
      <c r="AR1213" s="74">
        <v>0.1</v>
      </c>
      <c r="AS1213" s="74">
        <v>0.1</v>
      </c>
      <c r="AT1213" s="72"/>
      <c r="AU1213" s="72"/>
      <c r="AV1213" s="72"/>
    </row>
    <row r="1214" spans="1:48" ht="15.6">
      <c r="A1214" s="71">
        <v>781</v>
      </c>
      <c r="B1214" s="72" t="s">
        <v>1684</v>
      </c>
      <c r="C1214" s="72" t="s">
        <v>232</v>
      </c>
      <c r="D1214" s="72" t="s">
        <v>545</v>
      </c>
      <c r="E1214" s="72" t="s">
        <v>546</v>
      </c>
      <c r="F1214" s="74">
        <v>37</v>
      </c>
      <c r="G1214" s="74">
        <v>155</v>
      </c>
      <c r="H1214" s="74">
        <v>1.6</v>
      </c>
      <c r="I1214" s="74">
        <v>0.2</v>
      </c>
      <c r="J1214" s="74">
        <v>1.1000000000000001</v>
      </c>
      <c r="K1214" s="74">
        <v>0.2</v>
      </c>
      <c r="L1214" s="74">
        <v>0.105</v>
      </c>
      <c r="M1214" s="74">
        <v>0</v>
      </c>
      <c r="N1214" s="74">
        <v>4.2</v>
      </c>
      <c r="O1214" s="74">
        <v>0.5</v>
      </c>
      <c r="P1214" s="74">
        <v>0</v>
      </c>
      <c r="Q1214" s="74">
        <v>3.6</v>
      </c>
      <c r="R1214" s="74">
        <v>0.9</v>
      </c>
      <c r="S1214" s="74">
        <v>1</v>
      </c>
      <c r="T1214" s="74">
        <v>0.6</v>
      </c>
      <c r="U1214" s="74">
        <v>0</v>
      </c>
      <c r="V1214" s="74">
        <v>91.4</v>
      </c>
      <c r="W1214" s="74">
        <v>0</v>
      </c>
      <c r="X1214" s="74">
        <v>0</v>
      </c>
      <c r="Y1214" s="74">
        <v>84</v>
      </c>
      <c r="Z1214" s="74">
        <v>503</v>
      </c>
      <c r="AA1214" s="74">
        <v>0</v>
      </c>
      <c r="AB1214" s="74">
        <v>0.45</v>
      </c>
      <c r="AC1214" s="74">
        <v>0.05</v>
      </c>
      <c r="AD1214" s="74">
        <v>0.01</v>
      </c>
      <c r="AE1214" s="74">
        <v>0.3</v>
      </c>
      <c r="AF1214" s="74">
        <v>0.62</v>
      </c>
      <c r="AG1214" s="74">
        <v>0.2</v>
      </c>
      <c r="AH1214" s="74">
        <v>0.09</v>
      </c>
      <c r="AI1214" s="74">
        <v>0</v>
      </c>
      <c r="AJ1214" s="74">
        <v>8</v>
      </c>
      <c r="AK1214" s="74">
        <v>20</v>
      </c>
      <c r="AL1214" s="74">
        <v>0.96599999999999997</v>
      </c>
      <c r="AM1214" s="74">
        <v>240</v>
      </c>
      <c r="AN1214" s="74">
        <v>100</v>
      </c>
      <c r="AO1214" s="74">
        <v>34</v>
      </c>
      <c r="AP1214" s="74">
        <v>17</v>
      </c>
      <c r="AQ1214" s="74">
        <v>6.1</v>
      </c>
      <c r="AR1214" s="74">
        <v>0.3</v>
      </c>
      <c r="AS1214" s="74">
        <v>0.1</v>
      </c>
      <c r="AT1214" s="72"/>
      <c r="AU1214" s="72"/>
      <c r="AV1214" s="72"/>
    </row>
    <row r="1215" spans="1:48" ht="15.6">
      <c r="A1215" s="71">
        <v>1110</v>
      </c>
      <c r="B1215" s="72" t="s">
        <v>1685</v>
      </c>
      <c r="C1215" s="72" t="s">
        <v>232</v>
      </c>
      <c r="D1215" s="72" t="s">
        <v>545</v>
      </c>
      <c r="E1215" s="72" t="s">
        <v>546</v>
      </c>
      <c r="F1215" s="74">
        <v>33</v>
      </c>
      <c r="G1215" s="74">
        <v>139</v>
      </c>
      <c r="H1215" s="74">
        <v>0.5</v>
      </c>
      <c r="I1215" s="74">
        <v>0.2</v>
      </c>
      <c r="J1215" s="74">
        <v>0.1</v>
      </c>
      <c r="K1215" s="74">
        <v>0.1</v>
      </c>
      <c r="L1215" s="74">
        <v>2.47E-2</v>
      </c>
      <c r="M1215" s="74">
        <v>0</v>
      </c>
      <c r="N1215" s="74">
        <v>5.3</v>
      </c>
      <c r="O1215" s="74">
        <v>0.5</v>
      </c>
      <c r="P1215" s="74">
        <v>0</v>
      </c>
      <c r="Q1215" s="74">
        <v>4.8</v>
      </c>
      <c r="R1215" s="74">
        <v>1</v>
      </c>
      <c r="S1215" s="74">
        <v>1.3</v>
      </c>
      <c r="T1215" s="74">
        <v>0.6</v>
      </c>
      <c r="U1215" s="74">
        <v>0</v>
      </c>
      <c r="V1215" s="74">
        <v>90.9</v>
      </c>
      <c r="W1215" s="74">
        <v>0</v>
      </c>
      <c r="X1215" s="74">
        <v>1</v>
      </c>
      <c r="Y1215" s="74">
        <v>60</v>
      </c>
      <c r="Z1215" s="74">
        <v>345</v>
      </c>
      <c r="AA1215" s="74">
        <v>0</v>
      </c>
      <c r="AB1215" s="74">
        <v>0.28999999999999998</v>
      </c>
      <c r="AC1215" s="74">
        <v>7.0000000000000007E-2</v>
      </c>
      <c r="AD1215" s="74">
        <v>0.02</v>
      </c>
      <c r="AE1215" s="74">
        <v>0.48</v>
      </c>
      <c r="AF1215" s="74">
        <v>0.74</v>
      </c>
      <c r="AG1215" s="74">
        <v>0.26</v>
      </c>
      <c r="AH1215" s="74">
        <v>0.16</v>
      </c>
      <c r="AI1215" s="74">
        <v>0</v>
      </c>
      <c r="AJ1215" s="74">
        <v>17.3</v>
      </c>
      <c r="AK1215" s="74">
        <v>45</v>
      </c>
      <c r="AL1215" s="74">
        <v>1.05</v>
      </c>
      <c r="AM1215" s="74">
        <v>250</v>
      </c>
      <c r="AN1215" s="74">
        <v>160</v>
      </c>
      <c r="AO1215" s="74">
        <v>42</v>
      </c>
      <c r="AP1215" s="74">
        <v>23</v>
      </c>
      <c r="AQ1215" s="74">
        <v>8.3000000000000007</v>
      </c>
      <c r="AR1215" s="74">
        <v>0.4</v>
      </c>
      <c r="AS1215" s="74">
        <v>0.2</v>
      </c>
      <c r="AT1215" s="72"/>
      <c r="AU1215" s="72"/>
      <c r="AV1215" s="72"/>
    </row>
    <row r="1216" spans="1:48" ht="15.6">
      <c r="A1216" s="71">
        <v>1111</v>
      </c>
      <c r="B1216" s="72" t="s">
        <v>1686</v>
      </c>
      <c r="C1216" s="72" t="s">
        <v>232</v>
      </c>
      <c r="D1216" s="72" t="s">
        <v>545</v>
      </c>
      <c r="E1216" s="72" t="s">
        <v>546</v>
      </c>
      <c r="F1216" s="74">
        <v>28</v>
      </c>
      <c r="G1216" s="74">
        <v>118</v>
      </c>
      <c r="H1216" s="74">
        <v>1.6</v>
      </c>
      <c r="I1216" s="74">
        <v>0.8</v>
      </c>
      <c r="J1216" s="74">
        <v>0.3</v>
      </c>
      <c r="K1216" s="74">
        <v>0.3</v>
      </c>
      <c r="L1216" s="74">
        <v>0.251</v>
      </c>
      <c r="M1216" s="74">
        <v>0</v>
      </c>
      <c r="N1216" s="74">
        <v>2</v>
      </c>
      <c r="O1216" s="74">
        <v>0.7</v>
      </c>
      <c r="P1216" s="74">
        <v>0.1</v>
      </c>
      <c r="Q1216" s="74">
        <v>1.2</v>
      </c>
      <c r="R1216" s="74">
        <v>0.8</v>
      </c>
      <c r="S1216" s="74">
        <v>1.1000000000000001</v>
      </c>
      <c r="T1216" s="74">
        <v>0.7</v>
      </c>
      <c r="U1216" s="74">
        <v>0</v>
      </c>
      <c r="V1216" s="74">
        <v>93.5</v>
      </c>
      <c r="W1216" s="74">
        <v>0</v>
      </c>
      <c r="X1216" s="74">
        <v>2</v>
      </c>
      <c r="Y1216" s="74">
        <v>57</v>
      </c>
      <c r="Z1216" s="74">
        <v>271</v>
      </c>
      <c r="AA1216" s="74">
        <v>0</v>
      </c>
      <c r="AB1216" s="74">
        <v>0.27</v>
      </c>
      <c r="AC1216" s="74">
        <v>0.04</v>
      </c>
      <c r="AD1216" s="74">
        <v>0.02</v>
      </c>
      <c r="AE1216" s="74">
        <v>0.34</v>
      </c>
      <c r="AF1216" s="74">
        <v>0.55000000000000004</v>
      </c>
      <c r="AG1216" s="74">
        <v>0.21</v>
      </c>
      <c r="AH1216" s="74">
        <v>0.08</v>
      </c>
      <c r="AI1216" s="74">
        <v>0.03</v>
      </c>
      <c r="AJ1216" s="74">
        <v>13.3</v>
      </c>
      <c r="AK1216" s="74">
        <v>32</v>
      </c>
      <c r="AL1216" s="74">
        <v>1.1399999999999999</v>
      </c>
      <c r="AM1216" s="74">
        <v>280</v>
      </c>
      <c r="AN1216" s="74">
        <v>100</v>
      </c>
      <c r="AO1216" s="74">
        <v>47</v>
      </c>
      <c r="AP1216" s="74">
        <v>22</v>
      </c>
      <c r="AQ1216" s="74">
        <v>7.5</v>
      </c>
      <c r="AR1216" s="74">
        <v>0.3</v>
      </c>
      <c r="AS1216" s="74">
        <v>0.2</v>
      </c>
      <c r="AT1216" s="72"/>
      <c r="AU1216" s="72"/>
      <c r="AV1216" s="72"/>
    </row>
    <row r="1217" spans="1:48" ht="15.6">
      <c r="A1217" s="71">
        <v>1024</v>
      </c>
      <c r="B1217" s="72" t="s">
        <v>1687</v>
      </c>
      <c r="C1217" s="72" t="s">
        <v>232</v>
      </c>
      <c r="D1217" s="72" t="s">
        <v>545</v>
      </c>
      <c r="E1217" s="72" t="s">
        <v>546</v>
      </c>
      <c r="F1217" s="74">
        <v>60</v>
      </c>
      <c r="G1217" s="74">
        <v>253</v>
      </c>
      <c r="H1217" s="74">
        <v>0.9</v>
      </c>
      <c r="I1217" s="74">
        <v>0.2</v>
      </c>
      <c r="J1217" s="74">
        <v>0.3</v>
      </c>
      <c r="K1217" s="74">
        <v>0.2</v>
      </c>
      <c r="L1217" s="74">
        <v>0.154</v>
      </c>
      <c r="M1217" s="74">
        <v>0</v>
      </c>
      <c r="N1217" s="74">
        <v>7.3</v>
      </c>
      <c r="O1217" s="74">
        <v>0.9</v>
      </c>
      <c r="P1217" s="74">
        <v>0.4</v>
      </c>
      <c r="Q1217" s="74">
        <v>5.9</v>
      </c>
      <c r="R1217" s="74">
        <v>3.4</v>
      </c>
      <c r="S1217" s="74">
        <v>4</v>
      </c>
      <c r="T1217" s="74">
        <v>0.6</v>
      </c>
      <c r="U1217" s="74">
        <v>0</v>
      </c>
      <c r="V1217" s="74">
        <v>83.2</v>
      </c>
      <c r="W1217" s="74">
        <v>0</v>
      </c>
      <c r="X1217" s="74">
        <v>3</v>
      </c>
      <c r="Y1217" s="74">
        <v>99</v>
      </c>
      <c r="Z1217" s="74">
        <v>592</v>
      </c>
      <c r="AA1217" s="74">
        <v>0</v>
      </c>
      <c r="AB1217" s="74">
        <v>0.12</v>
      </c>
      <c r="AC1217" s="74">
        <v>0.14000000000000001</v>
      </c>
      <c r="AD1217" s="74">
        <v>0.04</v>
      </c>
      <c r="AE1217" s="74">
        <v>0.72</v>
      </c>
      <c r="AF1217" s="74">
        <v>1.4</v>
      </c>
      <c r="AG1217" s="74">
        <v>0.7</v>
      </c>
      <c r="AH1217" s="74">
        <v>0.13</v>
      </c>
      <c r="AI1217" s="74">
        <v>0.04</v>
      </c>
      <c r="AJ1217" s="74">
        <v>8.1</v>
      </c>
      <c r="AK1217" s="74">
        <v>63</v>
      </c>
      <c r="AL1217" s="74">
        <v>1.24</v>
      </c>
      <c r="AM1217" s="74">
        <v>250</v>
      </c>
      <c r="AN1217" s="74">
        <v>250</v>
      </c>
      <c r="AO1217" s="74">
        <v>33</v>
      </c>
      <c r="AP1217" s="74">
        <v>57</v>
      </c>
      <c r="AQ1217" s="74">
        <v>22</v>
      </c>
      <c r="AR1217" s="74">
        <v>1.1000000000000001</v>
      </c>
      <c r="AS1217" s="74">
        <v>0.8</v>
      </c>
      <c r="AT1217" s="72"/>
      <c r="AU1217" s="72"/>
      <c r="AV1217" s="72"/>
    </row>
    <row r="1218" spans="1:48" ht="15.6">
      <c r="A1218" s="71">
        <v>784</v>
      </c>
      <c r="B1218" s="72" t="s">
        <v>1688</v>
      </c>
      <c r="C1218" s="72" t="s">
        <v>232</v>
      </c>
      <c r="D1218" s="72" t="s">
        <v>545</v>
      </c>
      <c r="E1218" s="72" t="s">
        <v>546</v>
      </c>
      <c r="F1218" s="74">
        <v>40</v>
      </c>
      <c r="G1218" s="74">
        <v>166</v>
      </c>
      <c r="H1218" s="74">
        <v>1.5</v>
      </c>
      <c r="I1218" s="74">
        <v>0.2</v>
      </c>
      <c r="J1218" s="74">
        <v>1.1000000000000001</v>
      </c>
      <c r="K1218" s="74">
        <v>0.1</v>
      </c>
      <c r="L1218" s="74">
        <v>0.111</v>
      </c>
      <c r="M1218" s="74">
        <v>0</v>
      </c>
      <c r="N1218" s="74">
        <v>5.4</v>
      </c>
      <c r="O1218" s="74">
        <v>0.7</v>
      </c>
      <c r="P1218" s="74">
        <v>0.2</v>
      </c>
      <c r="Q1218" s="74">
        <v>4.5</v>
      </c>
      <c r="R1218" s="74">
        <v>0.6</v>
      </c>
      <c r="S1218" s="74">
        <v>0.8</v>
      </c>
      <c r="T1218" s="74">
        <v>0.6</v>
      </c>
      <c r="U1218" s="74">
        <v>0</v>
      </c>
      <c r="V1218" s="74">
        <v>90.9</v>
      </c>
      <c r="W1218" s="74">
        <v>0</v>
      </c>
      <c r="X1218" s="74">
        <v>0</v>
      </c>
      <c r="Y1218" s="74">
        <v>0</v>
      </c>
      <c r="Z1218" s="74">
        <v>0</v>
      </c>
      <c r="AA1218" s="74">
        <v>0</v>
      </c>
      <c r="AB1218" s="74">
        <v>0.28000000000000003</v>
      </c>
      <c r="AC1218" s="74">
        <v>0.05</v>
      </c>
      <c r="AD1218" s="74">
        <v>0.01</v>
      </c>
      <c r="AE1218" s="74">
        <v>0.3</v>
      </c>
      <c r="AF1218" s="74">
        <v>0.56999999999999995</v>
      </c>
      <c r="AG1218" s="74">
        <v>0.15</v>
      </c>
      <c r="AH1218" s="74">
        <v>0.09</v>
      </c>
      <c r="AI1218" s="74">
        <v>0</v>
      </c>
      <c r="AJ1218" s="74">
        <v>2.7</v>
      </c>
      <c r="AK1218" s="74">
        <v>6.1</v>
      </c>
      <c r="AL1218" s="74">
        <v>0.90500000000000003</v>
      </c>
      <c r="AM1218" s="74">
        <v>230</v>
      </c>
      <c r="AN1218" s="74">
        <v>90</v>
      </c>
      <c r="AO1218" s="74">
        <v>10</v>
      </c>
      <c r="AP1218" s="74">
        <v>14</v>
      </c>
      <c r="AQ1218" s="74">
        <v>6.2</v>
      </c>
      <c r="AR1218" s="74">
        <v>0.1</v>
      </c>
      <c r="AS1218" s="74">
        <v>0.2</v>
      </c>
      <c r="AT1218" s="72"/>
      <c r="AU1218" s="72"/>
      <c r="AV1218" s="72"/>
    </row>
    <row r="1219" spans="1:48" ht="15.6">
      <c r="A1219" s="71">
        <v>1112</v>
      </c>
      <c r="B1219" s="72" t="s">
        <v>1689</v>
      </c>
      <c r="C1219" s="72" t="s">
        <v>232</v>
      </c>
      <c r="D1219" s="72" t="s">
        <v>545</v>
      </c>
      <c r="E1219" s="72" t="s">
        <v>546</v>
      </c>
      <c r="F1219" s="74">
        <v>29</v>
      </c>
      <c r="G1219" s="74">
        <v>123</v>
      </c>
      <c r="H1219" s="74">
        <v>0.6</v>
      </c>
      <c r="I1219" s="74">
        <v>0.3</v>
      </c>
      <c r="J1219" s="74">
        <v>0.2</v>
      </c>
      <c r="K1219" s="74">
        <v>0.1</v>
      </c>
      <c r="L1219" s="74">
        <v>7.4800000000000005E-2</v>
      </c>
      <c r="M1219" s="74">
        <v>0</v>
      </c>
      <c r="N1219" s="74">
        <v>4.4000000000000004</v>
      </c>
      <c r="O1219" s="74">
        <v>1.9</v>
      </c>
      <c r="P1219" s="74">
        <v>0.2</v>
      </c>
      <c r="Q1219" s="74">
        <v>2.4</v>
      </c>
      <c r="R1219" s="74">
        <v>1.3</v>
      </c>
      <c r="S1219" s="74">
        <v>0.9</v>
      </c>
      <c r="T1219" s="74">
        <v>0.3</v>
      </c>
      <c r="U1219" s="74">
        <v>0</v>
      </c>
      <c r="V1219" s="74">
        <v>92</v>
      </c>
      <c r="W1219" s="74">
        <v>0</v>
      </c>
      <c r="X1219" s="74">
        <v>4</v>
      </c>
      <c r="Y1219" s="74">
        <v>316</v>
      </c>
      <c r="Z1219" s="74">
        <v>1850</v>
      </c>
      <c r="AA1219" s="74">
        <v>0.1</v>
      </c>
      <c r="AB1219" s="74">
        <v>0.28999999999999998</v>
      </c>
      <c r="AC1219" s="74">
        <v>7.0000000000000007E-2</v>
      </c>
      <c r="AD1219" s="74">
        <v>0.02</v>
      </c>
      <c r="AE1219" s="74">
        <v>0.61</v>
      </c>
      <c r="AF1219" s="74">
        <v>0.79</v>
      </c>
      <c r="AG1219" s="74">
        <v>0.18</v>
      </c>
      <c r="AH1219" s="74">
        <v>0.12</v>
      </c>
      <c r="AI1219" s="74">
        <v>0.01</v>
      </c>
      <c r="AJ1219" s="74">
        <v>8</v>
      </c>
      <c r="AK1219" s="74">
        <v>20</v>
      </c>
      <c r="AL1219" s="74">
        <v>0.76100000000000001</v>
      </c>
      <c r="AM1219" s="74">
        <v>140</v>
      </c>
      <c r="AN1219" s="74">
        <v>210</v>
      </c>
      <c r="AO1219" s="74">
        <v>26</v>
      </c>
      <c r="AP1219" s="74">
        <v>25</v>
      </c>
      <c r="AQ1219" s="74">
        <v>6.9</v>
      </c>
      <c r="AR1219" s="74">
        <v>0.4</v>
      </c>
      <c r="AS1219" s="74">
        <v>0.2</v>
      </c>
      <c r="AT1219" s="72"/>
      <c r="AU1219" s="72"/>
      <c r="AV1219" s="72"/>
    </row>
    <row r="1220" spans="1:48" ht="15.6">
      <c r="A1220" s="71">
        <v>785</v>
      </c>
      <c r="B1220" s="72" t="s">
        <v>1690</v>
      </c>
      <c r="C1220" s="72" t="s">
        <v>232</v>
      </c>
      <c r="D1220" s="72" t="s">
        <v>545</v>
      </c>
      <c r="E1220" s="72" t="s">
        <v>546</v>
      </c>
      <c r="F1220" s="74">
        <v>40</v>
      </c>
      <c r="G1220" s="74">
        <v>169</v>
      </c>
      <c r="H1220" s="74">
        <v>1.5</v>
      </c>
      <c r="I1220" s="74">
        <v>0.2</v>
      </c>
      <c r="J1220" s="74">
        <v>1.1000000000000001</v>
      </c>
      <c r="K1220" s="74">
        <v>0.1</v>
      </c>
      <c r="L1220" s="74">
        <v>0.1</v>
      </c>
      <c r="M1220" s="74">
        <v>0</v>
      </c>
      <c r="N1220" s="74">
        <v>5.4</v>
      </c>
      <c r="O1220" s="74">
        <v>1.3</v>
      </c>
      <c r="P1220" s="74">
        <v>0</v>
      </c>
      <c r="Q1220" s="74">
        <v>4.2</v>
      </c>
      <c r="R1220" s="74">
        <v>1</v>
      </c>
      <c r="S1220" s="74">
        <v>0.8</v>
      </c>
      <c r="T1220" s="74">
        <v>0.6</v>
      </c>
      <c r="U1220" s="74">
        <v>0</v>
      </c>
      <c r="V1220" s="74">
        <v>90.4</v>
      </c>
      <c r="W1220" s="74">
        <v>0</v>
      </c>
      <c r="X1220" s="74">
        <v>0</v>
      </c>
      <c r="Y1220" s="74">
        <v>134</v>
      </c>
      <c r="Z1220" s="74">
        <v>805</v>
      </c>
      <c r="AA1220" s="74">
        <v>0</v>
      </c>
      <c r="AB1220" s="74">
        <v>0.31</v>
      </c>
      <c r="AC1220" s="74">
        <v>0.05</v>
      </c>
      <c r="AD1220" s="74">
        <v>0.01</v>
      </c>
      <c r="AE1220" s="74">
        <v>0.36</v>
      </c>
      <c r="AF1220" s="74">
        <v>0.67</v>
      </c>
      <c r="AG1220" s="74">
        <v>0.19</v>
      </c>
      <c r="AH1220" s="74">
        <v>0.1</v>
      </c>
      <c r="AI1220" s="74">
        <v>0</v>
      </c>
      <c r="AJ1220" s="74">
        <v>5</v>
      </c>
      <c r="AK1220" s="74">
        <v>9.5</v>
      </c>
      <c r="AL1220" s="74">
        <v>0.91600000000000004</v>
      </c>
      <c r="AM1220" s="74">
        <v>240</v>
      </c>
      <c r="AN1220" s="74">
        <v>130</v>
      </c>
      <c r="AO1220" s="74">
        <v>15</v>
      </c>
      <c r="AP1220" s="74">
        <v>17</v>
      </c>
      <c r="AQ1220" s="74">
        <v>6</v>
      </c>
      <c r="AR1220" s="74">
        <v>0.2</v>
      </c>
      <c r="AS1220" s="74">
        <v>0.1</v>
      </c>
      <c r="AT1220" s="72"/>
      <c r="AU1220" s="72"/>
      <c r="AV1220" s="72"/>
    </row>
    <row r="1221" spans="1:48" ht="15.6">
      <c r="A1221" s="71">
        <v>786</v>
      </c>
      <c r="B1221" s="72" t="s">
        <v>1691</v>
      </c>
      <c r="C1221" s="72" t="s">
        <v>232</v>
      </c>
      <c r="D1221" s="72" t="s">
        <v>545</v>
      </c>
      <c r="E1221" s="72" t="s">
        <v>546</v>
      </c>
      <c r="F1221" s="74">
        <v>41</v>
      </c>
      <c r="G1221" s="74">
        <v>170</v>
      </c>
      <c r="H1221" s="74">
        <v>1.5</v>
      </c>
      <c r="I1221" s="74">
        <v>0.2</v>
      </c>
      <c r="J1221" s="74">
        <v>1.1000000000000001</v>
      </c>
      <c r="K1221" s="74">
        <v>0.1</v>
      </c>
      <c r="L1221" s="74">
        <v>0.1</v>
      </c>
      <c r="M1221" s="74">
        <v>0</v>
      </c>
      <c r="N1221" s="74">
        <v>5.3</v>
      </c>
      <c r="O1221" s="74">
        <v>1.1000000000000001</v>
      </c>
      <c r="P1221" s="74">
        <v>0</v>
      </c>
      <c r="Q1221" s="74">
        <v>4.2</v>
      </c>
      <c r="R1221" s="74">
        <v>1.1000000000000001</v>
      </c>
      <c r="S1221" s="74">
        <v>0.9</v>
      </c>
      <c r="T1221" s="74">
        <v>0.6</v>
      </c>
      <c r="U1221" s="74">
        <v>0</v>
      </c>
      <c r="V1221" s="74">
        <v>90.3</v>
      </c>
      <c r="W1221" s="74">
        <v>0</v>
      </c>
      <c r="X1221" s="74">
        <v>0</v>
      </c>
      <c r="Y1221" s="74">
        <v>152</v>
      </c>
      <c r="Z1221" s="74">
        <v>914</v>
      </c>
      <c r="AA1221" s="74">
        <v>0</v>
      </c>
      <c r="AB1221" s="74">
        <v>0.31</v>
      </c>
      <c r="AC1221" s="74">
        <v>0.05</v>
      </c>
      <c r="AD1221" s="74">
        <v>0.01</v>
      </c>
      <c r="AE1221" s="74">
        <v>0.39</v>
      </c>
      <c r="AF1221" s="74">
        <v>0.73</v>
      </c>
      <c r="AG1221" s="74">
        <v>0.2</v>
      </c>
      <c r="AH1221" s="74">
        <v>0.09</v>
      </c>
      <c r="AI1221" s="74">
        <v>0</v>
      </c>
      <c r="AJ1221" s="74">
        <v>6.6</v>
      </c>
      <c r="AK1221" s="74">
        <v>16</v>
      </c>
      <c r="AL1221" s="74">
        <v>0.97799999999999998</v>
      </c>
      <c r="AM1221" s="74">
        <v>240</v>
      </c>
      <c r="AN1221" s="74">
        <v>130</v>
      </c>
      <c r="AO1221" s="74">
        <v>15</v>
      </c>
      <c r="AP1221" s="74">
        <v>20</v>
      </c>
      <c r="AQ1221" s="74">
        <v>6.4</v>
      </c>
      <c r="AR1221" s="74">
        <v>0.2</v>
      </c>
      <c r="AS1221" s="74">
        <v>0.1</v>
      </c>
      <c r="AT1221" s="72"/>
      <c r="AU1221" s="72"/>
      <c r="AV1221" s="72"/>
    </row>
    <row r="1222" spans="1:48" ht="15.6">
      <c r="A1222" s="71">
        <v>787</v>
      </c>
      <c r="B1222" s="72" t="s">
        <v>1692</v>
      </c>
      <c r="C1222" s="72" t="s">
        <v>232</v>
      </c>
      <c r="D1222" s="72" t="s">
        <v>545</v>
      </c>
      <c r="E1222" s="72" t="s">
        <v>546</v>
      </c>
      <c r="F1222" s="74">
        <v>36</v>
      </c>
      <c r="G1222" s="74">
        <v>151</v>
      </c>
      <c r="H1222" s="74">
        <v>1.4</v>
      </c>
      <c r="I1222" s="74">
        <v>0.5</v>
      </c>
      <c r="J1222" s="74">
        <v>0.6</v>
      </c>
      <c r="K1222" s="74">
        <v>0.1</v>
      </c>
      <c r="L1222" s="74">
        <v>0.1</v>
      </c>
      <c r="M1222" s="74">
        <v>0.1</v>
      </c>
      <c r="N1222" s="74">
        <v>2.9</v>
      </c>
      <c r="O1222" s="74">
        <v>0.6</v>
      </c>
      <c r="P1222" s="74">
        <v>0</v>
      </c>
      <c r="Q1222" s="74">
        <v>2.2999999999999998</v>
      </c>
      <c r="R1222" s="74">
        <v>0.7</v>
      </c>
      <c r="S1222" s="74">
        <v>2.6</v>
      </c>
      <c r="T1222" s="74">
        <v>0.6</v>
      </c>
      <c r="U1222" s="74">
        <v>0</v>
      </c>
      <c r="V1222" s="74">
        <v>92.2</v>
      </c>
      <c r="W1222" s="74">
        <v>0</v>
      </c>
      <c r="X1222" s="74">
        <v>5</v>
      </c>
      <c r="Y1222" s="74">
        <v>50</v>
      </c>
      <c r="Z1222" s="74">
        <v>305</v>
      </c>
      <c r="AA1222" s="74">
        <v>0.1</v>
      </c>
      <c r="AB1222" s="74">
        <v>0.1</v>
      </c>
      <c r="AC1222" s="74">
        <v>0.03</v>
      </c>
      <c r="AD1222" s="74">
        <v>0.02</v>
      </c>
      <c r="AE1222" s="74">
        <v>0.6</v>
      </c>
      <c r="AF1222" s="74">
        <v>1.1000000000000001</v>
      </c>
      <c r="AG1222" s="74">
        <v>0.5</v>
      </c>
      <c r="AH1222" s="74">
        <v>0.06</v>
      </c>
      <c r="AI1222" s="74">
        <v>0.2</v>
      </c>
      <c r="AJ1222" s="74">
        <v>7</v>
      </c>
      <c r="AK1222" s="74">
        <v>13</v>
      </c>
      <c r="AL1222" s="74">
        <v>0.9</v>
      </c>
      <c r="AM1222" s="74">
        <v>240</v>
      </c>
      <c r="AN1222" s="74">
        <v>110</v>
      </c>
      <c r="AO1222" s="74">
        <v>14</v>
      </c>
      <c r="AP1222" s="74">
        <v>38</v>
      </c>
      <c r="AQ1222" s="74">
        <v>7</v>
      </c>
      <c r="AR1222" s="74">
        <v>0.2</v>
      </c>
      <c r="AS1222" s="74">
        <v>0.4</v>
      </c>
      <c r="AT1222" s="72"/>
      <c r="AU1222" s="72"/>
      <c r="AV1222" s="72"/>
    </row>
    <row r="1223" spans="1:48" ht="15.6">
      <c r="A1223" s="71">
        <v>789</v>
      </c>
      <c r="B1223" s="72" t="s">
        <v>1693</v>
      </c>
      <c r="C1223" s="72" t="s">
        <v>232</v>
      </c>
      <c r="D1223" s="72" t="s">
        <v>545</v>
      </c>
      <c r="E1223" s="72" t="s">
        <v>546</v>
      </c>
      <c r="F1223" s="74">
        <v>48</v>
      </c>
      <c r="G1223" s="74">
        <v>202</v>
      </c>
      <c r="H1223" s="74">
        <v>1.5</v>
      </c>
      <c r="I1223" s="74">
        <v>0.2</v>
      </c>
      <c r="J1223" s="74">
        <v>1.1000000000000001</v>
      </c>
      <c r="K1223" s="74">
        <v>0.1</v>
      </c>
      <c r="L1223" s="74">
        <v>0.13400000000000001</v>
      </c>
      <c r="M1223" s="74">
        <v>0</v>
      </c>
      <c r="N1223" s="74">
        <v>6.4</v>
      </c>
      <c r="O1223" s="74">
        <v>0.9</v>
      </c>
      <c r="P1223" s="74">
        <v>0.2</v>
      </c>
      <c r="Q1223" s="74">
        <v>5.3</v>
      </c>
      <c r="R1223" s="74">
        <v>1.3</v>
      </c>
      <c r="S1223" s="74">
        <v>1.6</v>
      </c>
      <c r="T1223" s="74">
        <v>0.6</v>
      </c>
      <c r="U1223" s="74">
        <v>0</v>
      </c>
      <c r="V1223" s="74">
        <v>88.1</v>
      </c>
      <c r="W1223" s="74">
        <v>0</v>
      </c>
      <c r="X1223" s="74">
        <v>0</v>
      </c>
      <c r="Y1223" s="74">
        <v>71</v>
      </c>
      <c r="Z1223" s="74">
        <v>427</v>
      </c>
      <c r="AA1223" s="74">
        <v>0</v>
      </c>
      <c r="AB1223" s="74">
        <v>0.28000000000000003</v>
      </c>
      <c r="AC1223" s="74">
        <v>0.12</v>
      </c>
      <c r="AD1223" s="74">
        <v>0.01</v>
      </c>
      <c r="AE1223" s="74">
        <v>0.42</v>
      </c>
      <c r="AF1223" s="74">
        <v>0.89</v>
      </c>
      <c r="AG1223" s="74">
        <v>0.31</v>
      </c>
      <c r="AH1223" s="74">
        <v>0.1</v>
      </c>
      <c r="AI1223" s="74">
        <v>0</v>
      </c>
      <c r="AJ1223" s="74">
        <v>4.2</v>
      </c>
      <c r="AK1223" s="74">
        <v>11</v>
      </c>
      <c r="AL1223" s="74">
        <v>0.97699999999999998</v>
      </c>
      <c r="AM1223" s="74">
        <v>240</v>
      </c>
      <c r="AN1223" s="74">
        <v>140</v>
      </c>
      <c r="AO1223" s="74">
        <v>12</v>
      </c>
      <c r="AP1223" s="74">
        <v>30</v>
      </c>
      <c r="AQ1223" s="74">
        <v>7.3</v>
      </c>
      <c r="AR1223" s="74">
        <v>0.3</v>
      </c>
      <c r="AS1223" s="74">
        <v>0.2</v>
      </c>
      <c r="AT1223" s="72"/>
      <c r="AU1223" s="72"/>
      <c r="AV1223" s="72"/>
    </row>
    <row r="1224" spans="1:48" ht="15.6">
      <c r="A1224" s="71">
        <v>790</v>
      </c>
      <c r="B1224" s="72" t="s">
        <v>1694</v>
      </c>
      <c r="C1224" s="72" t="s">
        <v>232</v>
      </c>
      <c r="D1224" s="72" t="s">
        <v>545</v>
      </c>
      <c r="E1224" s="72" t="s">
        <v>546</v>
      </c>
      <c r="F1224" s="74">
        <v>39</v>
      </c>
      <c r="G1224" s="74">
        <v>164</v>
      </c>
      <c r="H1224" s="74">
        <v>1.6</v>
      </c>
      <c r="I1224" s="74">
        <v>0.2</v>
      </c>
      <c r="J1224" s="74">
        <v>1.1000000000000001</v>
      </c>
      <c r="K1224" s="74">
        <v>0.2</v>
      </c>
      <c r="L1224" s="74">
        <v>0.109</v>
      </c>
      <c r="M1224" s="74">
        <v>0</v>
      </c>
      <c r="N1224" s="74">
        <v>4.8</v>
      </c>
      <c r="O1224" s="74">
        <v>0.4</v>
      </c>
      <c r="P1224" s="74">
        <v>0</v>
      </c>
      <c r="Q1224" s="74">
        <v>4.5</v>
      </c>
      <c r="R1224" s="74">
        <v>0.8</v>
      </c>
      <c r="S1224" s="74">
        <v>1</v>
      </c>
      <c r="T1224" s="74">
        <v>0.6</v>
      </c>
      <c r="U1224" s="74">
        <v>0</v>
      </c>
      <c r="V1224" s="74">
        <v>90.7</v>
      </c>
      <c r="W1224" s="74">
        <v>0</v>
      </c>
      <c r="X1224" s="74">
        <v>0</v>
      </c>
      <c r="Y1224" s="74">
        <v>102</v>
      </c>
      <c r="Z1224" s="74">
        <v>613</v>
      </c>
      <c r="AA1224" s="74">
        <v>0</v>
      </c>
      <c r="AB1224" s="74">
        <v>0.53</v>
      </c>
      <c r="AC1224" s="74">
        <v>0.04</v>
      </c>
      <c r="AD1224" s="74">
        <v>0.03</v>
      </c>
      <c r="AE1224" s="74">
        <v>0.27</v>
      </c>
      <c r="AF1224" s="74">
        <v>0.62</v>
      </c>
      <c r="AG1224" s="74">
        <v>0.26</v>
      </c>
      <c r="AH1224" s="74">
        <v>0.09</v>
      </c>
      <c r="AI1224" s="74">
        <v>0</v>
      </c>
      <c r="AJ1224" s="74">
        <v>5.3</v>
      </c>
      <c r="AK1224" s="74">
        <v>18</v>
      </c>
      <c r="AL1224" s="74">
        <v>0.999</v>
      </c>
      <c r="AM1224" s="74">
        <v>250</v>
      </c>
      <c r="AN1224" s="74">
        <v>110</v>
      </c>
      <c r="AO1224" s="74">
        <v>22</v>
      </c>
      <c r="AP1224" s="74">
        <v>16</v>
      </c>
      <c r="AQ1224" s="74">
        <v>11</v>
      </c>
      <c r="AR1224" s="74">
        <v>0.4</v>
      </c>
      <c r="AS1224" s="74">
        <v>0.2</v>
      </c>
      <c r="AT1224" s="72"/>
      <c r="AU1224" s="72"/>
      <c r="AV1224" s="72"/>
    </row>
    <row r="1225" spans="1:48" ht="15.6">
      <c r="A1225" s="71">
        <v>1113</v>
      </c>
      <c r="B1225" s="72" t="s">
        <v>1695</v>
      </c>
      <c r="C1225" s="72" t="s">
        <v>232</v>
      </c>
      <c r="D1225" s="72" t="s">
        <v>545</v>
      </c>
      <c r="E1225" s="72" t="s">
        <v>546</v>
      </c>
      <c r="F1225" s="74">
        <v>93</v>
      </c>
      <c r="G1225" s="74">
        <v>387</v>
      </c>
      <c r="H1225" s="74">
        <v>6.9</v>
      </c>
      <c r="I1225" s="74">
        <v>1.1000000000000001</v>
      </c>
      <c r="J1225" s="74">
        <v>4.7</v>
      </c>
      <c r="K1225" s="74">
        <v>0.7</v>
      </c>
      <c r="L1225" s="74">
        <v>0.58599999999999997</v>
      </c>
      <c r="M1225" s="74">
        <v>0</v>
      </c>
      <c r="N1225" s="74">
        <v>4.7</v>
      </c>
      <c r="O1225" s="74">
        <v>0.4</v>
      </c>
      <c r="P1225" s="74">
        <v>0</v>
      </c>
      <c r="Q1225" s="74">
        <v>4.3</v>
      </c>
      <c r="R1225" s="74">
        <v>1.2</v>
      </c>
      <c r="S1225" s="74">
        <v>2.5</v>
      </c>
      <c r="T1225" s="74">
        <v>0.5</v>
      </c>
      <c r="U1225" s="74">
        <v>0</v>
      </c>
      <c r="V1225" s="74">
        <v>83.9</v>
      </c>
      <c r="W1225" s="74">
        <v>0</v>
      </c>
      <c r="X1225" s="74">
        <v>30</v>
      </c>
      <c r="Y1225" s="74">
        <v>186</v>
      </c>
      <c r="Z1225" s="74">
        <v>1030</v>
      </c>
      <c r="AA1225" s="74">
        <v>0.1</v>
      </c>
      <c r="AB1225" s="74">
        <v>1.49</v>
      </c>
      <c r="AC1225" s="74">
        <v>0.03</v>
      </c>
      <c r="AD1225" s="74">
        <v>0.11</v>
      </c>
      <c r="AE1225" s="74">
        <v>0.24</v>
      </c>
      <c r="AF1225" s="74">
        <v>0.88</v>
      </c>
      <c r="AG1225" s="74">
        <v>0.64</v>
      </c>
      <c r="AH1225" s="74">
        <v>0.09</v>
      </c>
      <c r="AI1225" s="74">
        <v>7.0000000000000007E-2</v>
      </c>
      <c r="AJ1225" s="74">
        <v>11.8</v>
      </c>
      <c r="AK1225" s="74">
        <v>53</v>
      </c>
      <c r="AL1225" s="74">
        <v>0.89700000000000002</v>
      </c>
      <c r="AM1225" s="74">
        <v>190</v>
      </c>
      <c r="AN1225" s="74">
        <v>170</v>
      </c>
      <c r="AO1225" s="74">
        <v>41</v>
      </c>
      <c r="AP1225" s="74">
        <v>40</v>
      </c>
      <c r="AQ1225" s="74">
        <v>21</v>
      </c>
      <c r="AR1225" s="74">
        <v>1.1000000000000001</v>
      </c>
      <c r="AS1225" s="74">
        <v>0.5</v>
      </c>
      <c r="AT1225" s="72"/>
      <c r="AU1225" s="72"/>
      <c r="AV1225" s="72"/>
    </row>
    <row r="1226" spans="1:48" ht="15.6">
      <c r="A1226" s="71">
        <v>791</v>
      </c>
      <c r="B1226" s="72" t="s">
        <v>1696</v>
      </c>
      <c r="C1226" s="72" t="s">
        <v>232</v>
      </c>
      <c r="D1226" s="72" t="s">
        <v>545</v>
      </c>
      <c r="E1226" s="72" t="s">
        <v>546</v>
      </c>
      <c r="F1226" s="74">
        <v>49</v>
      </c>
      <c r="G1226" s="74">
        <v>207</v>
      </c>
      <c r="H1226" s="74">
        <v>1.5</v>
      </c>
      <c r="I1226" s="74">
        <v>0.2</v>
      </c>
      <c r="J1226" s="74">
        <v>1.1000000000000001</v>
      </c>
      <c r="K1226" s="74">
        <v>0.1</v>
      </c>
      <c r="L1226" s="74">
        <v>0.105</v>
      </c>
      <c r="M1226" s="74">
        <v>0</v>
      </c>
      <c r="N1226" s="74">
        <v>6.4</v>
      </c>
      <c r="O1226" s="74">
        <v>0.8</v>
      </c>
      <c r="P1226" s="74">
        <v>0.1</v>
      </c>
      <c r="Q1226" s="74">
        <v>5.5</v>
      </c>
      <c r="R1226" s="74">
        <v>1.5</v>
      </c>
      <c r="S1226" s="74">
        <v>1.8</v>
      </c>
      <c r="T1226" s="74">
        <v>0.6</v>
      </c>
      <c r="U1226" s="74">
        <v>0</v>
      </c>
      <c r="V1226" s="74">
        <v>87.8</v>
      </c>
      <c r="W1226" s="74">
        <v>0</v>
      </c>
      <c r="X1226" s="74">
        <v>0</v>
      </c>
      <c r="Y1226" s="74">
        <v>66</v>
      </c>
      <c r="Z1226" s="74">
        <v>394</v>
      </c>
      <c r="AA1226" s="74">
        <v>0</v>
      </c>
      <c r="AB1226" s="74">
        <v>0.32</v>
      </c>
      <c r="AC1226" s="74">
        <v>0.05</v>
      </c>
      <c r="AD1226" s="74">
        <v>0.01</v>
      </c>
      <c r="AE1226" s="74">
        <v>0.43</v>
      </c>
      <c r="AF1226" s="74">
        <v>0.94</v>
      </c>
      <c r="AG1226" s="74">
        <v>0.34</v>
      </c>
      <c r="AH1226" s="74">
        <v>0.09</v>
      </c>
      <c r="AI1226" s="74">
        <v>0</v>
      </c>
      <c r="AJ1226" s="74">
        <v>4.5</v>
      </c>
      <c r="AK1226" s="74">
        <v>18</v>
      </c>
      <c r="AL1226" s="74">
        <v>0.96499999999999997</v>
      </c>
      <c r="AM1226" s="74">
        <v>240</v>
      </c>
      <c r="AN1226" s="74">
        <v>130</v>
      </c>
      <c r="AO1226" s="74">
        <v>11</v>
      </c>
      <c r="AP1226" s="74">
        <v>24</v>
      </c>
      <c r="AQ1226" s="74">
        <v>8.3000000000000007</v>
      </c>
      <c r="AR1226" s="74">
        <v>0.2</v>
      </c>
      <c r="AS1226" s="74">
        <v>0.2</v>
      </c>
      <c r="AT1226" s="72"/>
      <c r="AU1226" s="72"/>
      <c r="AV1226" s="72"/>
    </row>
    <row r="1227" spans="1:48" ht="15.6">
      <c r="A1227" s="71">
        <v>1105</v>
      </c>
      <c r="B1227" s="72" t="s">
        <v>1697</v>
      </c>
      <c r="C1227" s="72" t="s">
        <v>232</v>
      </c>
      <c r="D1227" s="72" t="s">
        <v>545</v>
      </c>
      <c r="E1227" s="72" t="s">
        <v>546</v>
      </c>
      <c r="F1227" s="74">
        <v>51</v>
      </c>
      <c r="G1227" s="74">
        <v>212</v>
      </c>
      <c r="H1227" s="74">
        <v>2.1</v>
      </c>
      <c r="I1227" s="74">
        <v>0.3</v>
      </c>
      <c r="J1227" s="74">
        <v>1.6</v>
      </c>
      <c r="K1227" s="74">
        <v>0.2</v>
      </c>
      <c r="L1227" s="74">
        <v>0.188</v>
      </c>
      <c r="M1227" s="74">
        <v>0</v>
      </c>
      <c r="N1227" s="74">
        <v>4.0999999999999996</v>
      </c>
      <c r="O1227" s="74">
        <v>0.9</v>
      </c>
      <c r="P1227" s="74">
        <v>0.3</v>
      </c>
      <c r="Q1227" s="74">
        <v>2.8</v>
      </c>
      <c r="R1227" s="74">
        <v>2.8</v>
      </c>
      <c r="S1227" s="74">
        <v>2.5</v>
      </c>
      <c r="T1227" s="74">
        <v>0.4</v>
      </c>
      <c r="U1227" s="74">
        <v>0</v>
      </c>
      <c r="V1227" s="74">
        <v>87.5</v>
      </c>
      <c r="W1227" s="74">
        <v>0</v>
      </c>
      <c r="X1227" s="74">
        <v>0</v>
      </c>
      <c r="Y1227" s="74">
        <v>53</v>
      </c>
      <c r="Z1227" s="74">
        <v>319</v>
      </c>
      <c r="AA1227" s="74">
        <v>0</v>
      </c>
      <c r="AB1227" s="74">
        <v>0.37</v>
      </c>
      <c r="AC1227" s="74">
        <v>0.1</v>
      </c>
      <c r="AD1227" s="74">
        <v>0.03</v>
      </c>
      <c r="AE1227" s="74">
        <v>0.36</v>
      </c>
      <c r="AF1227" s="74">
        <v>0.76</v>
      </c>
      <c r="AG1227" s="74">
        <v>0.4</v>
      </c>
      <c r="AH1227" s="74">
        <v>0.1</v>
      </c>
      <c r="AI1227" s="74">
        <v>0</v>
      </c>
      <c r="AJ1227" s="74">
        <v>21.8</v>
      </c>
      <c r="AK1227" s="74">
        <v>77</v>
      </c>
      <c r="AL1227" s="74">
        <v>0.998</v>
      </c>
      <c r="AM1227" s="74">
        <v>150</v>
      </c>
      <c r="AN1227" s="74">
        <v>200</v>
      </c>
      <c r="AO1227" s="74">
        <v>33</v>
      </c>
      <c r="AP1227" s="74">
        <v>45</v>
      </c>
      <c r="AQ1227" s="74">
        <v>17</v>
      </c>
      <c r="AR1227" s="74">
        <v>0.8</v>
      </c>
      <c r="AS1227" s="74">
        <v>0.5</v>
      </c>
      <c r="AT1227" s="72"/>
      <c r="AU1227" s="72"/>
      <c r="AV1227" s="72"/>
    </row>
    <row r="1228" spans="1:48" ht="15.6">
      <c r="A1228" s="71">
        <v>1103</v>
      </c>
      <c r="B1228" s="72" t="s">
        <v>1698</v>
      </c>
      <c r="C1228" s="72" t="s">
        <v>232</v>
      </c>
      <c r="D1228" s="72" t="s">
        <v>545</v>
      </c>
      <c r="E1228" s="72" t="s">
        <v>546</v>
      </c>
      <c r="F1228" s="74">
        <v>47</v>
      </c>
      <c r="G1228" s="74">
        <v>196</v>
      </c>
      <c r="H1228" s="74">
        <v>1.3</v>
      </c>
      <c r="I1228" s="74">
        <v>0.2</v>
      </c>
      <c r="J1228" s="74">
        <v>0.8</v>
      </c>
      <c r="K1228" s="74">
        <v>0.2</v>
      </c>
      <c r="L1228" s="74">
        <v>0.158</v>
      </c>
      <c r="M1228" s="74">
        <v>0</v>
      </c>
      <c r="N1228" s="74">
        <v>4.9000000000000004</v>
      </c>
      <c r="O1228" s="74">
        <v>1.3</v>
      </c>
      <c r="P1228" s="74">
        <v>0.4</v>
      </c>
      <c r="Q1228" s="74">
        <v>3.3</v>
      </c>
      <c r="R1228" s="74">
        <v>2.7</v>
      </c>
      <c r="S1228" s="74">
        <v>2.5</v>
      </c>
      <c r="T1228" s="74">
        <v>0</v>
      </c>
      <c r="U1228" s="74">
        <v>0</v>
      </c>
      <c r="V1228" s="74">
        <v>88</v>
      </c>
      <c r="W1228" s="74">
        <v>0</v>
      </c>
      <c r="X1228" s="74">
        <v>0</v>
      </c>
      <c r="Y1228" s="74">
        <v>68</v>
      </c>
      <c r="Z1228" s="74">
        <v>407</v>
      </c>
      <c r="AA1228" s="74">
        <v>0</v>
      </c>
      <c r="AB1228" s="74">
        <v>0.23</v>
      </c>
      <c r="AC1228" s="74">
        <v>7.0000000000000007E-2</v>
      </c>
      <c r="AD1228" s="74">
        <v>0.03</v>
      </c>
      <c r="AE1228" s="74">
        <v>0.33</v>
      </c>
      <c r="AF1228" s="74">
        <v>0.74</v>
      </c>
      <c r="AG1228" s="74">
        <v>0.42</v>
      </c>
      <c r="AH1228" s="74">
        <v>7.0000000000000007E-2</v>
      </c>
      <c r="AI1228" s="74">
        <v>0</v>
      </c>
      <c r="AJ1228" s="74">
        <v>26.4</v>
      </c>
      <c r="AK1228" s="74">
        <v>49</v>
      </c>
      <c r="AL1228" s="74">
        <v>0.55100000000000005</v>
      </c>
      <c r="AM1228" s="74">
        <v>9.6</v>
      </c>
      <c r="AN1228" s="74">
        <v>190</v>
      </c>
      <c r="AO1228" s="74">
        <v>41</v>
      </c>
      <c r="AP1228" s="74">
        <v>47</v>
      </c>
      <c r="AQ1228" s="74">
        <v>25</v>
      </c>
      <c r="AR1228" s="74">
        <v>0.8</v>
      </c>
      <c r="AS1228" s="74">
        <v>0.4</v>
      </c>
      <c r="AT1228" s="72"/>
      <c r="AU1228" s="72"/>
      <c r="AV1228" s="72"/>
    </row>
    <row r="1229" spans="1:48" ht="15.6">
      <c r="A1229" s="71">
        <v>1121</v>
      </c>
      <c r="B1229" s="72" t="s">
        <v>1699</v>
      </c>
      <c r="C1229" s="72" t="s">
        <v>232</v>
      </c>
      <c r="D1229" s="72" t="s">
        <v>545</v>
      </c>
      <c r="E1229" s="72" t="s">
        <v>546</v>
      </c>
      <c r="F1229" s="74">
        <v>46</v>
      </c>
      <c r="G1229" s="74">
        <v>196</v>
      </c>
      <c r="H1229" s="74">
        <v>0.4</v>
      </c>
      <c r="I1229" s="74">
        <v>0.1</v>
      </c>
      <c r="J1229" s="74">
        <v>0.3</v>
      </c>
      <c r="K1229" s="74">
        <v>0</v>
      </c>
      <c r="L1229" s="74">
        <v>0.04</v>
      </c>
      <c r="M1229" s="74">
        <v>0</v>
      </c>
      <c r="N1229" s="74">
        <v>8.6999999999999993</v>
      </c>
      <c r="O1229" s="74">
        <v>1.9</v>
      </c>
      <c r="P1229" s="74">
        <v>0.2</v>
      </c>
      <c r="Q1229" s="74">
        <v>6.7</v>
      </c>
      <c r="R1229" s="74">
        <v>1.6</v>
      </c>
      <c r="S1229" s="74">
        <v>1.2</v>
      </c>
      <c r="T1229" s="74">
        <v>0.6</v>
      </c>
      <c r="U1229" s="74">
        <v>0</v>
      </c>
      <c r="V1229" s="74">
        <v>87</v>
      </c>
      <c r="W1229" s="74">
        <v>0</v>
      </c>
      <c r="X1229" s="74">
        <v>0</v>
      </c>
      <c r="Y1229" s="74">
        <v>140</v>
      </c>
      <c r="Z1229" s="74">
        <v>839</v>
      </c>
      <c r="AA1229" s="74">
        <v>0</v>
      </c>
      <c r="AB1229" s="74">
        <v>1.05</v>
      </c>
      <c r="AC1229" s="74">
        <v>0.08</v>
      </c>
      <c r="AD1229" s="74">
        <v>0.01</v>
      </c>
      <c r="AE1229" s="74">
        <v>0.27</v>
      </c>
      <c r="AF1229" s="74">
        <v>0.51</v>
      </c>
      <c r="AG1229" s="74">
        <v>0.24</v>
      </c>
      <c r="AH1229" s="74">
        <v>7.0000000000000007E-2</v>
      </c>
      <c r="AI1229" s="74">
        <v>0</v>
      </c>
      <c r="AJ1229" s="74">
        <v>7.8</v>
      </c>
      <c r="AK1229" s="74">
        <v>21</v>
      </c>
      <c r="AL1229" s="74">
        <v>0.98199999999999998</v>
      </c>
      <c r="AM1229" s="74">
        <v>250</v>
      </c>
      <c r="AN1229" s="74">
        <v>170</v>
      </c>
      <c r="AO1229" s="74">
        <v>17</v>
      </c>
      <c r="AP1229" s="74">
        <v>22</v>
      </c>
      <c r="AQ1229" s="74">
        <v>12</v>
      </c>
      <c r="AR1229" s="74">
        <v>0.4</v>
      </c>
      <c r="AS1229" s="74">
        <v>0.3</v>
      </c>
      <c r="AT1229" s="72"/>
      <c r="AU1229" s="72"/>
      <c r="AV1229" s="72"/>
    </row>
    <row r="1230" spans="1:48" ht="15.6">
      <c r="A1230" s="71">
        <v>1102</v>
      </c>
      <c r="B1230" s="72" t="s">
        <v>1700</v>
      </c>
      <c r="C1230" s="72" t="s">
        <v>232</v>
      </c>
      <c r="D1230" s="72" t="s">
        <v>545</v>
      </c>
      <c r="E1230" s="72" t="s">
        <v>546</v>
      </c>
      <c r="F1230" s="74">
        <v>43</v>
      </c>
      <c r="G1230" s="74">
        <v>181</v>
      </c>
      <c r="H1230" s="74">
        <v>1.8</v>
      </c>
      <c r="I1230" s="74">
        <v>0.3</v>
      </c>
      <c r="J1230" s="74">
        <v>1.3</v>
      </c>
      <c r="K1230" s="74">
        <v>0.2</v>
      </c>
      <c r="L1230" s="74">
        <v>0.159</v>
      </c>
      <c r="M1230" s="74">
        <v>0</v>
      </c>
      <c r="N1230" s="74">
        <v>3.5</v>
      </c>
      <c r="O1230" s="74">
        <v>0.8</v>
      </c>
      <c r="P1230" s="74">
        <v>0.3</v>
      </c>
      <c r="Q1230" s="74">
        <v>2.5</v>
      </c>
      <c r="R1230" s="74">
        <v>2.4</v>
      </c>
      <c r="S1230" s="74">
        <v>2.1</v>
      </c>
      <c r="T1230" s="74">
        <v>0.6</v>
      </c>
      <c r="U1230" s="74">
        <v>0</v>
      </c>
      <c r="V1230" s="74">
        <v>89</v>
      </c>
      <c r="W1230" s="74">
        <v>0</v>
      </c>
      <c r="X1230" s="74">
        <v>0</v>
      </c>
      <c r="Y1230" s="74">
        <v>45</v>
      </c>
      <c r="Z1230" s="74">
        <v>269</v>
      </c>
      <c r="AA1230" s="74">
        <v>0</v>
      </c>
      <c r="AB1230" s="74">
        <v>0.32</v>
      </c>
      <c r="AC1230" s="74">
        <v>0.09</v>
      </c>
      <c r="AD1230" s="74">
        <v>0.02</v>
      </c>
      <c r="AE1230" s="74">
        <v>0.31</v>
      </c>
      <c r="AF1230" s="74">
        <v>0.65</v>
      </c>
      <c r="AG1230" s="74">
        <v>0.35</v>
      </c>
      <c r="AH1230" s="74">
        <v>0.09</v>
      </c>
      <c r="AI1230" s="74">
        <v>0</v>
      </c>
      <c r="AJ1230" s="74">
        <v>18.600000000000001</v>
      </c>
      <c r="AK1230" s="74">
        <v>64</v>
      </c>
      <c r="AL1230" s="74">
        <v>1.17</v>
      </c>
      <c r="AM1230" s="74">
        <v>250</v>
      </c>
      <c r="AN1230" s="74">
        <v>170</v>
      </c>
      <c r="AO1230" s="74">
        <v>29</v>
      </c>
      <c r="AP1230" s="74">
        <v>38</v>
      </c>
      <c r="AQ1230" s="74">
        <v>15</v>
      </c>
      <c r="AR1230" s="74">
        <v>0.7</v>
      </c>
      <c r="AS1230" s="74">
        <v>0.5</v>
      </c>
      <c r="AT1230" s="72"/>
      <c r="AU1230" s="72"/>
      <c r="AV1230" s="72"/>
    </row>
    <row r="1231" spans="1:48" ht="15.6">
      <c r="A1231" s="71">
        <v>1114</v>
      </c>
      <c r="B1231" s="72" t="s">
        <v>1701</v>
      </c>
      <c r="C1231" s="72" t="s">
        <v>232</v>
      </c>
      <c r="D1231" s="72" t="s">
        <v>545</v>
      </c>
      <c r="E1231" s="72" t="s">
        <v>546</v>
      </c>
      <c r="F1231" s="74">
        <v>32</v>
      </c>
      <c r="G1231" s="74">
        <v>133</v>
      </c>
      <c r="H1231" s="74">
        <v>1.5</v>
      </c>
      <c r="I1231" s="74">
        <v>0.6</v>
      </c>
      <c r="J1231" s="74">
        <v>0.6</v>
      </c>
      <c r="K1231" s="74">
        <v>0.1</v>
      </c>
      <c r="L1231" s="74">
        <v>7.3999999999999996E-2</v>
      </c>
      <c r="M1231" s="74">
        <v>0</v>
      </c>
      <c r="N1231" s="74">
        <v>3.5</v>
      </c>
      <c r="O1231" s="74">
        <v>0.8</v>
      </c>
      <c r="P1231" s="74">
        <v>0.1</v>
      </c>
      <c r="Q1231" s="74">
        <v>2.6</v>
      </c>
      <c r="R1231" s="74">
        <v>0.7</v>
      </c>
      <c r="S1231" s="74">
        <v>0.7</v>
      </c>
      <c r="T1231" s="74">
        <v>0.6</v>
      </c>
      <c r="U1231" s="74">
        <v>0</v>
      </c>
      <c r="V1231" s="74">
        <v>92.6</v>
      </c>
      <c r="W1231" s="74">
        <v>0</v>
      </c>
      <c r="X1231" s="74">
        <v>3</v>
      </c>
      <c r="Y1231" s="74">
        <v>12</v>
      </c>
      <c r="Z1231" s="74">
        <v>31</v>
      </c>
      <c r="AA1231" s="74">
        <v>0</v>
      </c>
      <c r="AB1231" s="74">
        <v>0.15</v>
      </c>
      <c r="AC1231" s="74">
        <v>0.05</v>
      </c>
      <c r="AD1231" s="74">
        <v>0.01</v>
      </c>
      <c r="AE1231" s="74">
        <v>0.35</v>
      </c>
      <c r="AF1231" s="74">
        <v>0.51</v>
      </c>
      <c r="AG1231" s="74">
        <v>0.16</v>
      </c>
      <c r="AH1231" s="74">
        <v>0.09</v>
      </c>
      <c r="AI1231" s="74">
        <v>0</v>
      </c>
      <c r="AJ1231" s="74">
        <v>5</v>
      </c>
      <c r="AK1231" s="74">
        <v>17</v>
      </c>
      <c r="AL1231" s="74">
        <v>0.97199999999999998</v>
      </c>
      <c r="AM1231" s="74">
        <v>250</v>
      </c>
      <c r="AN1231" s="74">
        <v>120</v>
      </c>
      <c r="AO1231" s="74">
        <v>13</v>
      </c>
      <c r="AP1231" s="74">
        <v>14</v>
      </c>
      <c r="AQ1231" s="74">
        <v>7.5</v>
      </c>
      <c r="AR1231" s="74">
        <v>0.2</v>
      </c>
      <c r="AS1231" s="74">
        <v>0.2</v>
      </c>
      <c r="AT1231" s="72"/>
      <c r="AU1231" s="72"/>
      <c r="AV1231" s="72"/>
    </row>
    <row r="1232" spans="1:48" ht="15.6">
      <c r="A1232" s="71">
        <v>792</v>
      </c>
      <c r="B1232" s="72" t="s">
        <v>1702</v>
      </c>
      <c r="C1232" s="72" t="s">
        <v>232</v>
      </c>
      <c r="D1232" s="72" t="s">
        <v>545</v>
      </c>
      <c r="E1232" s="72" t="s">
        <v>546</v>
      </c>
      <c r="F1232" s="74">
        <v>42</v>
      </c>
      <c r="G1232" s="74">
        <v>177</v>
      </c>
      <c r="H1232" s="74">
        <v>1.5</v>
      </c>
      <c r="I1232" s="74">
        <v>0.2</v>
      </c>
      <c r="J1232" s="74">
        <v>1.1000000000000001</v>
      </c>
      <c r="K1232" s="74">
        <v>0.1</v>
      </c>
      <c r="L1232" s="74">
        <v>0.10299999999999999</v>
      </c>
      <c r="M1232" s="74">
        <v>0</v>
      </c>
      <c r="N1232" s="74">
        <v>5.8</v>
      </c>
      <c r="O1232" s="74">
        <v>1.1000000000000001</v>
      </c>
      <c r="P1232" s="74">
        <v>0</v>
      </c>
      <c r="Q1232" s="74">
        <v>4.7</v>
      </c>
      <c r="R1232" s="74">
        <v>1</v>
      </c>
      <c r="S1232" s="74">
        <v>0.9</v>
      </c>
      <c r="T1232" s="74">
        <v>0.6</v>
      </c>
      <c r="U1232" s="74">
        <v>0</v>
      </c>
      <c r="V1232" s="74">
        <v>89.8</v>
      </c>
      <c r="W1232" s="74">
        <v>0</v>
      </c>
      <c r="X1232" s="74">
        <v>0</v>
      </c>
      <c r="Y1232" s="74">
        <v>98</v>
      </c>
      <c r="Z1232" s="74">
        <v>588</v>
      </c>
      <c r="AA1232" s="74">
        <v>0</v>
      </c>
      <c r="AB1232" s="74">
        <v>0.3</v>
      </c>
      <c r="AC1232" s="74">
        <v>0.05</v>
      </c>
      <c r="AD1232" s="74">
        <v>0.01</v>
      </c>
      <c r="AE1232" s="74">
        <v>0.4</v>
      </c>
      <c r="AF1232" s="74">
        <v>0.76</v>
      </c>
      <c r="AG1232" s="74">
        <v>0.22</v>
      </c>
      <c r="AH1232" s="74">
        <v>0.1</v>
      </c>
      <c r="AI1232" s="74">
        <v>0</v>
      </c>
      <c r="AJ1232" s="74">
        <v>3.8</v>
      </c>
      <c r="AK1232" s="74">
        <v>12</v>
      </c>
      <c r="AL1232" s="74">
        <v>0.98399999999999999</v>
      </c>
      <c r="AM1232" s="74">
        <v>240</v>
      </c>
      <c r="AN1232" s="74">
        <v>130</v>
      </c>
      <c r="AO1232" s="74">
        <v>13</v>
      </c>
      <c r="AP1232" s="74">
        <v>17</v>
      </c>
      <c r="AQ1232" s="74">
        <v>6.9</v>
      </c>
      <c r="AR1232" s="74">
        <v>0.2</v>
      </c>
      <c r="AS1232" s="74">
        <v>0.1</v>
      </c>
      <c r="AT1232" s="72"/>
      <c r="AU1232" s="72"/>
      <c r="AV1232" s="72"/>
    </row>
    <row r="1233" spans="1:48" ht="15.6">
      <c r="A1233" s="71">
        <v>1115</v>
      </c>
      <c r="B1233" s="72" t="s">
        <v>1703</v>
      </c>
      <c r="C1233" s="72" t="s">
        <v>232</v>
      </c>
      <c r="D1233" s="72" t="s">
        <v>545</v>
      </c>
      <c r="E1233" s="72" t="s">
        <v>546</v>
      </c>
      <c r="F1233" s="74">
        <v>36</v>
      </c>
      <c r="G1233" s="74">
        <v>148</v>
      </c>
      <c r="H1233" s="74">
        <v>1.9</v>
      </c>
      <c r="I1233" s="74">
        <v>0.9</v>
      </c>
      <c r="J1233" s="74">
        <v>0.4</v>
      </c>
      <c r="K1233" s="74">
        <v>0.6</v>
      </c>
      <c r="L1233" s="74">
        <v>0.48499999999999999</v>
      </c>
      <c r="M1233" s="74">
        <v>0</v>
      </c>
      <c r="N1233" s="74">
        <v>3.4</v>
      </c>
      <c r="O1233" s="74">
        <v>1.3</v>
      </c>
      <c r="P1233" s="74">
        <v>0.1</v>
      </c>
      <c r="Q1233" s="74">
        <v>2</v>
      </c>
      <c r="R1233" s="74">
        <v>1</v>
      </c>
      <c r="S1233" s="74">
        <v>0.7</v>
      </c>
      <c r="T1233" s="74">
        <v>0.7</v>
      </c>
      <c r="U1233" s="74">
        <v>0</v>
      </c>
      <c r="V1233" s="74">
        <v>92</v>
      </c>
      <c r="W1233" s="74">
        <v>0</v>
      </c>
      <c r="X1233" s="74">
        <v>0</v>
      </c>
      <c r="Y1233" s="74">
        <v>26</v>
      </c>
      <c r="Z1233" s="74">
        <v>84</v>
      </c>
      <c r="AA1233" s="74">
        <v>0</v>
      </c>
      <c r="AB1233" s="74">
        <v>0.17</v>
      </c>
      <c r="AC1233" s="74">
        <v>0.05</v>
      </c>
      <c r="AD1233" s="74">
        <v>0.02</v>
      </c>
      <c r="AE1233" s="74">
        <v>0.45</v>
      </c>
      <c r="AF1233" s="74">
        <v>0.59</v>
      </c>
      <c r="AG1233" s="74">
        <v>0.14000000000000001</v>
      </c>
      <c r="AH1233" s="74">
        <v>0.09</v>
      </c>
      <c r="AI1233" s="74">
        <v>0</v>
      </c>
      <c r="AJ1233" s="74">
        <v>8.1999999999999993</v>
      </c>
      <c r="AK1233" s="74">
        <v>16</v>
      </c>
      <c r="AL1233" s="74">
        <v>1.0900000000000001</v>
      </c>
      <c r="AM1233" s="74">
        <v>270</v>
      </c>
      <c r="AN1233" s="74">
        <v>150</v>
      </c>
      <c r="AO1233" s="74">
        <v>12</v>
      </c>
      <c r="AP1233" s="74">
        <v>13</v>
      </c>
      <c r="AQ1233" s="74">
        <v>8.5</v>
      </c>
      <c r="AR1233" s="74">
        <v>0.2</v>
      </c>
      <c r="AS1233" s="74">
        <v>0.1</v>
      </c>
      <c r="AT1233" s="72"/>
      <c r="AU1233" s="72"/>
      <c r="AV1233" s="72"/>
    </row>
    <row r="1234" spans="1:48" ht="15.6">
      <c r="A1234" s="71">
        <v>1106</v>
      </c>
      <c r="B1234" s="72" t="s">
        <v>1704</v>
      </c>
      <c r="C1234" s="72" t="s">
        <v>232</v>
      </c>
      <c r="D1234" s="72" t="s">
        <v>545</v>
      </c>
      <c r="E1234" s="72" t="s">
        <v>546</v>
      </c>
      <c r="F1234" s="74">
        <v>107</v>
      </c>
      <c r="G1234" s="74">
        <v>448</v>
      </c>
      <c r="H1234" s="74">
        <v>2.2999999999999998</v>
      </c>
      <c r="I1234" s="74">
        <v>0.3</v>
      </c>
      <c r="J1234" s="74">
        <v>1.1000000000000001</v>
      </c>
      <c r="K1234" s="74">
        <v>0.6</v>
      </c>
      <c r="L1234" s="74">
        <v>0.63500000000000001</v>
      </c>
      <c r="M1234" s="74">
        <v>0</v>
      </c>
      <c r="N1234" s="74">
        <v>15.1</v>
      </c>
      <c r="O1234" s="74">
        <v>1.2</v>
      </c>
      <c r="P1234" s="74">
        <v>0.7</v>
      </c>
      <c r="Q1234" s="74">
        <v>13.2</v>
      </c>
      <c r="R1234" s="74">
        <v>3.3</v>
      </c>
      <c r="S1234" s="74">
        <v>4.7</v>
      </c>
      <c r="T1234" s="74">
        <v>0.2</v>
      </c>
      <c r="U1234" s="74">
        <v>0</v>
      </c>
      <c r="V1234" s="74">
        <v>73.599999999999994</v>
      </c>
      <c r="W1234" s="74">
        <v>0</v>
      </c>
      <c r="X1234" s="74">
        <v>0</v>
      </c>
      <c r="Y1234" s="74">
        <v>113</v>
      </c>
      <c r="Z1234" s="74">
        <v>677</v>
      </c>
      <c r="AA1234" s="74">
        <v>0</v>
      </c>
      <c r="AB1234" s="74">
        <v>0.76</v>
      </c>
      <c r="AC1234" s="74">
        <v>0.1</v>
      </c>
      <c r="AD1234" s="74">
        <v>0.04</v>
      </c>
      <c r="AE1234" s="74">
        <v>0.64</v>
      </c>
      <c r="AF1234" s="74">
        <v>1.29</v>
      </c>
      <c r="AG1234" s="74">
        <v>0.65</v>
      </c>
      <c r="AH1234" s="74">
        <v>0.12</v>
      </c>
      <c r="AI1234" s="74">
        <v>0</v>
      </c>
      <c r="AJ1234" s="74">
        <v>1</v>
      </c>
      <c r="AK1234" s="74">
        <v>41</v>
      </c>
      <c r="AL1234" s="74">
        <v>0.997</v>
      </c>
      <c r="AM1234" s="74">
        <v>100</v>
      </c>
      <c r="AN1234" s="74">
        <v>240</v>
      </c>
      <c r="AO1234" s="74">
        <v>37</v>
      </c>
      <c r="AP1234" s="74">
        <v>62</v>
      </c>
      <c r="AQ1234" s="74">
        <v>24</v>
      </c>
      <c r="AR1234" s="74">
        <v>1.4</v>
      </c>
      <c r="AS1234" s="74">
        <v>0.6</v>
      </c>
      <c r="AT1234" s="72"/>
      <c r="AU1234" s="72"/>
      <c r="AV1234" s="72"/>
    </row>
    <row r="1235" spans="1:48" ht="15.6">
      <c r="A1235" s="71">
        <v>1108</v>
      </c>
      <c r="B1235" s="72" t="s">
        <v>1705</v>
      </c>
      <c r="C1235" s="72" t="s">
        <v>232</v>
      </c>
      <c r="D1235" s="72" t="s">
        <v>545</v>
      </c>
      <c r="E1235" s="72" t="s">
        <v>546</v>
      </c>
      <c r="F1235" s="74">
        <v>45</v>
      </c>
      <c r="G1235" s="74">
        <v>188</v>
      </c>
      <c r="H1235" s="74">
        <v>1.3</v>
      </c>
      <c r="I1235" s="74">
        <v>0.2</v>
      </c>
      <c r="J1235" s="74">
        <v>0.6</v>
      </c>
      <c r="K1235" s="74">
        <v>0.3</v>
      </c>
      <c r="L1235" s="74">
        <v>0.214</v>
      </c>
      <c r="M1235" s="74">
        <v>0</v>
      </c>
      <c r="N1235" s="74">
        <v>5.3</v>
      </c>
      <c r="O1235" s="74">
        <v>0.6</v>
      </c>
      <c r="P1235" s="74">
        <v>0.2</v>
      </c>
      <c r="Q1235" s="74">
        <v>4.5</v>
      </c>
      <c r="R1235" s="74">
        <v>1.7</v>
      </c>
      <c r="S1235" s="74">
        <v>2.1</v>
      </c>
      <c r="T1235" s="74">
        <v>0.7</v>
      </c>
      <c r="U1235" s="74">
        <v>0</v>
      </c>
      <c r="V1235" s="74">
        <v>88.3</v>
      </c>
      <c r="W1235" s="74">
        <v>0</v>
      </c>
      <c r="X1235" s="74">
        <v>0</v>
      </c>
      <c r="Y1235" s="74">
        <v>183</v>
      </c>
      <c r="Z1235" s="74">
        <v>1100</v>
      </c>
      <c r="AA1235" s="74">
        <v>0</v>
      </c>
      <c r="AB1235" s="74">
        <v>0.82</v>
      </c>
      <c r="AC1235" s="74">
        <v>0.06</v>
      </c>
      <c r="AD1235" s="74">
        <v>7.0000000000000007E-2</v>
      </c>
      <c r="AE1235" s="74">
        <v>0.34</v>
      </c>
      <c r="AF1235" s="74">
        <v>0.75</v>
      </c>
      <c r="AG1235" s="74">
        <v>0.41</v>
      </c>
      <c r="AH1235" s="74">
        <v>0.11</v>
      </c>
      <c r="AI1235" s="74">
        <v>0</v>
      </c>
      <c r="AJ1235" s="74">
        <v>13.3</v>
      </c>
      <c r="AK1235" s="74">
        <v>60</v>
      </c>
      <c r="AL1235" s="74">
        <v>1.3</v>
      </c>
      <c r="AM1235" s="74">
        <v>300</v>
      </c>
      <c r="AN1235" s="74">
        <v>230</v>
      </c>
      <c r="AO1235" s="74">
        <v>46</v>
      </c>
      <c r="AP1235" s="74">
        <v>32</v>
      </c>
      <c r="AQ1235" s="74">
        <v>27</v>
      </c>
      <c r="AR1235" s="74">
        <v>1.2</v>
      </c>
      <c r="AS1235" s="74">
        <v>0.5</v>
      </c>
      <c r="AT1235" s="72"/>
      <c r="AU1235" s="72"/>
      <c r="AV1235" s="72"/>
    </row>
    <row r="1236" spans="1:48" ht="15.6">
      <c r="A1236" s="71">
        <v>793</v>
      </c>
      <c r="B1236" s="72" t="s">
        <v>1706</v>
      </c>
      <c r="C1236" s="72" t="s">
        <v>232</v>
      </c>
      <c r="D1236" s="72" t="s">
        <v>545</v>
      </c>
      <c r="E1236" s="72" t="s">
        <v>546</v>
      </c>
      <c r="F1236" s="74">
        <v>60</v>
      </c>
      <c r="G1236" s="74">
        <v>252</v>
      </c>
      <c r="H1236" s="74">
        <v>2.1</v>
      </c>
      <c r="I1236" s="74">
        <v>0.3</v>
      </c>
      <c r="J1236" s="74">
        <v>1.2</v>
      </c>
      <c r="K1236" s="74">
        <v>0.4</v>
      </c>
      <c r="L1236" s="74">
        <v>0.373</v>
      </c>
      <c r="M1236" s="74">
        <v>0</v>
      </c>
      <c r="N1236" s="74">
        <v>7</v>
      </c>
      <c r="O1236" s="74">
        <v>0.6</v>
      </c>
      <c r="P1236" s="74">
        <v>0.4</v>
      </c>
      <c r="Q1236" s="74">
        <v>6</v>
      </c>
      <c r="R1236" s="74">
        <v>1.8</v>
      </c>
      <c r="S1236" s="74">
        <v>2.4</v>
      </c>
      <c r="T1236" s="74">
        <v>0.6</v>
      </c>
      <c r="U1236" s="74">
        <v>0</v>
      </c>
      <c r="V1236" s="74">
        <v>85.6</v>
      </c>
      <c r="W1236" s="74">
        <v>0</v>
      </c>
      <c r="X1236" s="74">
        <v>0</v>
      </c>
      <c r="Y1236" s="74">
        <v>41</v>
      </c>
      <c r="Z1236" s="74">
        <v>243</v>
      </c>
      <c r="AA1236" s="74">
        <v>0</v>
      </c>
      <c r="AB1236" s="74">
        <v>0.63</v>
      </c>
      <c r="AC1236" s="74">
        <v>0.04</v>
      </c>
      <c r="AD1236" s="74">
        <v>0.02</v>
      </c>
      <c r="AE1236" s="74">
        <v>0.22</v>
      </c>
      <c r="AF1236" s="74">
        <v>0.67</v>
      </c>
      <c r="AG1236" s="74">
        <v>0.35</v>
      </c>
      <c r="AH1236" s="74">
        <v>0.06</v>
      </c>
      <c r="AI1236" s="74">
        <v>0</v>
      </c>
      <c r="AJ1236" s="74">
        <v>2.1</v>
      </c>
      <c r="AK1236" s="74">
        <v>16</v>
      </c>
      <c r="AL1236" s="74">
        <v>1.1100000000000001</v>
      </c>
      <c r="AM1236" s="74">
        <v>240</v>
      </c>
      <c r="AN1236" s="74">
        <v>110</v>
      </c>
      <c r="AO1236" s="74">
        <v>24</v>
      </c>
      <c r="AP1236" s="74">
        <v>29</v>
      </c>
      <c r="AQ1236" s="74">
        <v>15</v>
      </c>
      <c r="AR1236" s="74">
        <v>0.7</v>
      </c>
      <c r="AS1236" s="74">
        <v>0.4</v>
      </c>
      <c r="AT1236" s="72"/>
      <c r="AU1236" s="72"/>
      <c r="AV1236" s="72"/>
    </row>
    <row r="1237" spans="1:48" ht="15.6">
      <c r="A1237" s="71">
        <v>1107</v>
      </c>
      <c r="B1237" s="72" t="s">
        <v>1707</v>
      </c>
      <c r="C1237" s="72" t="s">
        <v>232</v>
      </c>
      <c r="D1237" s="72" t="s">
        <v>545</v>
      </c>
      <c r="E1237" s="72" t="s">
        <v>546</v>
      </c>
      <c r="F1237" s="74">
        <v>55</v>
      </c>
      <c r="G1237" s="74">
        <v>231</v>
      </c>
      <c r="H1237" s="74">
        <v>2.2999999999999998</v>
      </c>
      <c r="I1237" s="74">
        <v>0.6</v>
      </c>
      <c r="J1237" s="74">
        <v>0.8</v>
      </c>
      <c r="K1237" s="74">
        <v>0.6</v>
      </c>
      <c r="L1237" s="74">
        <v>0.45200000000000001</v>
      </c>
      <c r="M1237" s="74">
        <v>0</v>
      </c>
      <c r="N1237" s="74">
        <v>5.0999999999999996</v>
      </c>
      <c r="O1237" s="74">
        <v>0.6</v>
      </c>
      <c r="P1237" s="74">
        <v>0.4</v>
      </c>
      <c r="Q1237" s="74">
        <v>4.2</v>
      </c>
      <c r="R1237" s="74">
        <v>1.9</v>
      </c>
      <c r="S1237" s="74">
        <v>2.6</v>
      </c>
      <c r="T1237" s="74">
        <v>0.7</v>
      </c>
      <c r="U1237" s="74">
        <v>0</v>
      </c>
      <c r="V1237" s="74">
        <v>86.8</v>
      </c>
      <c r="W1237" s="74">
        <v>0</v>
      </c>
      <c r="X1237" s="74">
        <v>1</v>
      </c>
      <c r="Y1237" s="74">
        <v>135</v>
      </c>
      <c r="Z1237" s="74">
        <v>810</v>
      </c>
      <c r="AA1237" s="74">
        <v>0</v>
      </c>
      <c r="AB1237" s="74">
        <v>0.7</v>
      </c>
      <c r="AC1237" s="74">
        <v>7.0000000000000007E-2</v>
      </c>
      <c r="AD1237" s="74">
        <v>0.06</v>
      </c>
      <c r="AE1237" s="74">
        <v>0.31</v>
      </c>
      <c r="AF1237" s="74">
        <v>0.74</v>
      </c>
      <c r="AG1237" s="74">
        <v>0.43</v>
      </c>
      <c r="AH1237" s="74">
        <v>0.1</v>
      </c>
      <c r="AI1237" s="74">
        <v>0.02</v>
      </c>
      <c r="AJ1237" s="74">
        <v>9.1999999999999993</v>
      </c>
      <c r="AK1237" s="74">
        <v>54</v>
      </c>
      <c r="AL1237" s="74">
        <v>1.3</v>
      </c>
      <c r="AM1237" s="74">
        <v>290</v>
      </c>
      <c r="AN1237" s="74">
        <v>220</v>
      </c>
      <c r="AO1237" s="74">
        <v>42</v>
      </c>
      <c r="AP1237" s="74">
        <v>36</v>
      </c>
      <c r="AQ1237" s="74">
        <v>26</v>
      </c>
      <c r="AR1237" s="74">
        <v>1.2</v>
      </c>
      <c r="AS1237" s="74">
        <v>0.5</v>
      </c>
      <c r="AT1237" s="72"/>
      <c r="AU1237" s="72"/>
      <c r="AV1237" s="72"/>
    </row>
    <row r="1238" spans="1:48" ht="15.6">
      <c r="A1238" s="71">
        <v>796</v>
      </c>
      <c r="B1238" s="72" t="s">
        <v>1708</v>
      </c>
      <c r="C1238" s="72" t="s">
        <v>232</v>
      </c>
      <c r="D1238" s="72" t="s">
        <v>545</v>
      </c>
      <c r="E1238" s="72" t="s">
        <v>546</v>
      </c>
      <c r="F1238" s="74">
        <v>40</v>
      </c>
      <c r="G1238" s="74">
        <v>169</v>
      </c>
      <c r="H1238" s="74">
        <v>1.2</v>
      </c>
      <c r="I1238" s="74">
        <v>0.2</v>
      </c>
      <c r="J1238" s="74">
        <v>0.9</v>
      </c>
      <c r="K1238" s="74">
        <v>0.1</v>
      </c>
      <c r="L1238" s="74">
        <v>0.11</v>
      </c>
      <c r="M1238" s="74">
        <v>0</v>
      </c>
      <c r="N1238" s="74">
        <v>5.8</v>
      </c>
      <c r="O1238" s="74">
        <v>1.2</v>
      </c>
      <c r="P1238" s="74">
        <v>0.1</v>
      </c>
      <c r="Q1238" s="74">
        <v>4.5999999999999996</v>
      </c>
      <c r="R1238" s="74">
        <v>1.1000000000000001</v>
      </c>
      <c r="S1238" s="74">
        <v>1</v>
      </c>
      <c r="T1238" s="74">
        <v>0.6</v>
      </c>
      <c r="U1238" s="74">
        <v>0</v>
      </c>
      <c r="V1238" s="74">
        <v>89.8</v>
      </c>
      <c r="W1238" s="74">
        <v>0</v>
      </c>
      <c r="X1238" s="74">
        <v>0</v>
      </c>
      <c r="Y1238" s="74">
        <v>109</v>
      </c>
      <c r="Z1238" s="74">
        <v>654</v>
      </c>
      <c r="AA1238" s="74">
        <v>0</v>
      </c>
      <c r="AB1238" s="74">
        <v>0.38</v>
      </c>
      <c r="AC1238" s="74">
        <v>0.06</v>
      </c>
      <c r="AD1238" s="74">
        <v>0.01</v>
      </c>
      <c r="AE1238" s="74">
        <v>0.46</v>
      </c>
      <c r="AF1238" s="74">
        <v>0.86</v>
      </c>
      <c r="AG1238" s="74">
        <v>0.22</v>
      </c>
      <c r="AH1238" s="74">
        <v>0.11</v>
      </c>
      <c r="AI1238" s="74">
        <v>0</v>
      </c>
      <c r="AJ1238" s="74">
        <v>8.6</v>
      </c>
      <c r="AK1238" s="74">
        <v>13</v>
      </c>
      <c r="AL1238" s="74">
        <v>1.01</v>
      </c>
      <c r="AM1238" s="74">
        <v>240</v>
      </c>
      <c r="AN1238" s="74">
        <v>140</v>
      </c>
      <c r="AO1238" s="74">
        <v>24</v>
      </c>
      <c r="AP1238" s="74">
        <v>19</v>
      </c>
      <c r="AQ1238" s="74">
        <v>7.6</v>
      </c>
      <c r="AR1238" s="74">
        <v>0.2</v>
      </c>
      <c r="AS1238" s="74">
        <v>0.1</v>
      </c>
      <c r="AT1238" s="72"/>
      <c r="AU1238" s="72"/>
      <c r="AV1238" s="72"/>
    </row>
    <row r="1239" spans="1:48" ht="15.6">
      <c r="A1239" s="71">
        <v>1120</v>
      </c>
      <c r="B1239" s="72" t="s">
        <v>1709</v>
      </c>
      <c r="C1239" s="72" t="s">
        <v>232</v>
      </c>
      <c r="D1239" s="72" t="s">
        <v>545</v>
      </c>
      <c r="E1239" s="72" t="s">
        <v>546</v>
      </c>
      <c r="F1239" s="74">
        <v>17</v>
      </c>
      <c r="G1239" s="74">
        <v>70</v>
      </c>
      <c r="H1239" s="74">
        <v>0.6</v>
      </c>
      <c r="I1239" s="74">
        <v>0.2</v>
      </c>
      <c r="J1239" s="74">
        <v>0.2</v>
      </c>
      <c r="K1239" s="74">
        <v>0.1</v>
      </c>
      <c r="L1239" s="74">
        <v>6.4600000000000005E-2</v>
      </c>
      <c r="M1239" s="74">
        <v>0</v>
      </c>
      <c r="N1239" s="74">
        <v>1.3</v>
      </c>
      <c r="O1239" s="74">
        <v>0.9</v>
      </c>
      <c r="P1239" s="74">
        <v>0.2</v>
      </c>
      <c r="Q1239" s="74">
        <v>0.3</v>
      </c>
      <c r="R1239" s="74">
        <v>0.4</v>
      </c>
      <c r="S1239" s="74">
        <v>1.3</v>
      </c>
      <c r="T1239" s="74">
        <v>0.6</v>
      </c>
      <c r="U1239" s="74">
        <v>0</v>
      </c>
      <c r="V1239" s="74">
        <v>95.4</v>
      </c>
      <c r="W1239" s="74">
        <v>0</v>
      </c>
      <c r="X1239" s="74">
        <v>3</v>
      </c>
      <c r="Y1239" s="74">
        <v>14</v>
      </c>
      <c r="Z1239" s="74">
        <v>70</v>
      </c>
      <c r="AA1239" s="74">
        <v>0.5</v>
      </c>
      <c r="AB1239" s="74">
        <v>0.27</v>
      </c>
      <c r="AC1239" s="74">
        <v>0.04</v>
      </c>
      <c r="AD1239" s="74">
        <v>0.01</v>
      </c>
      <c r="AE1239" s="74">
        <v>0.45</v>
      </c>
      <c r="AF1239" s="74">
        <v>0.68</v>
      </c>
      <c r="AG1239" s="74">
        <v>0.23</v>
      </c>
      <c r="AH1239" s="74">
        <v>0.08</v>
      </c>
      <c r="AI1239" s="74">
        <v>0.11</v>
      </c>
      <c r="AJ1239" s="74">
        <v>4.2</v>
      </c>
      <c r="AK1239" s="74">
        <v>6</v>
      </c>
      <c r="AL1239" s="74">
        <v>0.92</v>
      </c>
      <c r="AM1239" s="74">
        <v>250</v>
      </c>
      <c r="AN1239" s="74">
        <v>97</v>
      </c>
      <c r="AO1239" s="74">
        <v>10</v>
      </c>
      <c r="AP1239" s="74">
        <v>22</v>
      </c>
      <c r="AQ1239" s="74">
        <v>7.8</v>
      </c>
      <c r="AR1239" s="74">
        <v>0.2</v>
      </c>
      <c r="AS1239" s="74">
        <v>0.2</v>
      </c>
      <c r="AT1239" s="72"/>
      <c r="AU1239" s="72"/>
      <c r="AV1239" s="72"/>
    </row>
    <row r="1240" spans="1:48" ht="15.6">
      <c r="A1240" s="71">
        <v>799</v>
      </c>
      <c r="B1240" s="72" t="s">
        <v>1710</v>
      </c>
      <c r="C1240" s="72" t="s">
        <v>232</v>
      </c>
      <c r="D1240" s="72" t="s">
        <v>545</v>
      </c>
      <c r="E1240" s="72" t="s">
        <v>546</v>
      </c>
      <c r="F1240" s="74">
        <v>46</v>
      </c>
      <c r="G1240" s="74">
        <v>193</v>
      </c>
      <c r="H1240" s="74">
        <v>1.1000000000000001</v>
      </c>
      <c r="I1240" s="74">
        <v>0.2</v>
      </c>
      <c r="J1240" s="74">
        <v>0.7</v>
      </c>
      <c r="K1240" s="74">
        <v>0.2</v>
      </c>
      <c r="L1240" s="74">
        <v>0.17299999999999999</v>
      </c>
      <c r="M1240" s="74">
        <v>0</v>
      </c>
      <c r="N1240" s="74">
        <v>5.8</v>
      </c>
      <c r="O1240" s="74">
        <v>0.9</v>
      </c>
      <c r="P1240" s="74">
        <v>0.1</v>
      </c>
      <c r="Q1240" s="74">
        <v>4.8</v>
      </c>
      <c r="R1240" s="74">
        <v>0.7</v>
      </c>
      <c r="S1240" s="74">
        <v>2.8</v>
      </c>
      <c r="T1240" s="74">
        <v>0.6</v>
      </c>
      <c r="U1240" s="74">
        <v>0</v>
      </c>
      <c r="V1240" s="74">
        <v>88.6</v>
      </c>
      <c r="W1240" s="74">
        <v>0</v>
      </c>
      <c r="X1240" s="74">
        <v>2</v>
      </c>
      <c r="Y1240" s="74">
        <v>12</v>
      </c>
      <c r="Z1240" s="74">
        <v>70</v>
      </c>
      <c r="AA1240" s="74">
        <v>0.5</v>
      </c>
      <c r="AB1240" s="74">
        <v>0.34</v>
      </c>
      <c r="AC1240" s="74">
        <v>0.03</v>
      </c>
      <c r="AD1240" s="74">
        <v>0.01</v>
      </c>
      <c r="AE1240" s="74">
        <v>0.34</v>
      </c>
      <c r="AF1240" s="74">
        <v>0.95</v>
      </c>
      <c r="AG1240" s="74">
        <v>0.5</v>
      </c>
      <c r="AH1240" s="74">
        <v>0.04</v>
      </c>
      <c r="AI1240" s="74">
        <v>0.05</v>
      </c>
      <c r="AJ1240" s="74">
        <v>1.9</v>
      </c>
      <c r="AK1240" s="74">
        <v>4.9000000000000004</v>
      </c>
      <c r="AL1240" s="74">
        <v>0.91400000000000003</v>
      </c>
      <c r="AM1240" s="74">
        <v>240</v>
      </c>
      <c r="AN1240" s="74">
        <v>66</v>
      </c>
      <c r="AO1240" s="74">
        <v>10</v>
      </c>
      <c r="AP1240" s="74">
        <v>35</v>
      </c>
      <c r="AQ1240" s="74">
        <v>8</v>
      </c>
      <c r="AR1240" s="74">
        <v>0.2</v>
      </c>
      <c r="AS1240" s="74">
        <v>0.2</v>
      </c>
      <c r="AT1240" s="72"/>
      <c r="AU1240" s="72"/>
      <c r="AV1240" s="72"/>
    </row>
    <row r="1241" spans="1:48" ht="15.6">
      <c r="A1241" s="71">
        <v>1101</v>
      </c>
      <c r="B1241" s="72" t="s">
        <v>1711</v>
      </c>
      <c r="C1241" s="72" t="s">
        <v>232</v>
      </c>
      <c r="D1241" s="72" t="s">
        <v>545</v>
      </c>
      <c r="E1241" s="72" t="s">
        <v>546</v>
      </c>
      <c r="F1241" s="74">
        <v>31</v>
      </c>
      <c r="G1241" s="74">
        <v>129</v>
      </c>
      <c r="H1241" s="74">
        <v>0.8</v>
      </c>
      <c r="I1241" s="74">
        <v>0.3</v>
      </c>
      <c r="J1241" s="74">
        <v>0.2</v>
      </c>
      <c r="K1241" s="74">
        <v>0.1</v>
      </c>
      <c r="L1241" s="74">
        <v>0.11</v>
      </c>
      <c r="M1241" s="74">
        <v>0</v>
      </c>
      <c r="N1241" s="74">
        <v>4.4000000000000004</v>
      </c>
      <c r="O1241" s="74">
        <v>2.2999999999999998</v>
      </c>
      <c r="P1241" s="74">
        <v>0.1</v>
      </c>
      <c r="Q1241" s="74">
        <v>2.1</v>
      </c>
      <c r="R1241" s="74">
        <v>0.7</v>
      </c>
      <c r="S1241" s="74">
        <v>1.1000000000000001</v>
      </c>
      <c r="T1241" s="74">
        <v>0.6</v>
      </c>
      <c r="U1241" s="74">
        <v>0</v>
      </c>
      <c r="V1241" s="74">
        <v>91.9</v>
      </c>
      <c r="W1241" s="74">
        <v>0</v>
      </c>
      <c r="X1241" s="74">
        <v>8</v>
      </c>
      <c r="Y1241" s="74">
        <v>34</v>
      </c>
      <c r="Z1241" s="74">
        <v>161</v>
      </c>
      <c r="AA1241" s="74">
        <v>0</v>
      </c>
      <c r="AB1241" s="74">
        <v>0.46</v>
      </c>
      <c r="AC1241" s="74">
        <v>0.06</v>
      </c>
      <c r="AD1241" s="74">
        <v>0.03</v>
      </c>
      <c r="AE1241" s="74">
        <v>0.42</v>
      </c>
      <c r="AF1241" s="74">
        <v>0.64</v>
      </c>
      <c r="AG1241" s="74">
        <v>0.22</v>
      </c>
      <c r="AH1241" s="74">
        <v>0.12</v>
      </c>
      <c r="AI1241" s="74">
        <v>0.02</v>
      </c>
      <c r="AJ1241" s="74">
        <v>8.6999999999999993</v>
      </c>
      <c r="AK1241" s="74">
        <v>12</v>
      </c>
      <c r="AL1241" s="74">
        <v>1.02</v>
      </c>
      <c r="AM1241" s="74">
        <v>250</v>
      </c>
      <c r="AN1241" s="74">
        <v>170</v>
      </c>
      <c r="AO1241" s="74">
        <v>18</v>
      </c>
      <c r="AP1241" s="74">
        <v>22</v>
      </c>
      <c r="AQ1241" s="74">
        <v>9</v>
      </c>
      <c r="AR1241" s="74">
        <v>0.3</v>
      </c>
      <c r="AS1241" s="74">
        <v>0.2</v>
      </c>
      <c r="AT1241" s="72"/>
      <c r="AU1241" s="72"/>
      <c r="AV1241" s="72"/>
    </row>
    <row r="1242" spans="1:48" ht="15.6">
      <c r="A1242" s="71">
        <v>1109</v>
      </c>
      <c r="B1242" s="72" t="s">
        <v>1712</v>
      </c>
      <c r="C1242" s="72" t="s">
        <v>232</v>
      </c>
      <c r="D1242" s="72" t="s">
        <v>545</v>
      </c>
      <c r="E1242" s="72" t="s">
        <v>546</v>
      </c>
      <c r="F1242" s="74">
        <v>11</v>
      </c>
      <c r="G1242" s="74">
        <v>48</v>
      </c>
      <c r="H1242" s="74">
        <v>0.2</v>
      </c>
      <c r="I1242" s="74">
        <v>0</v>
      </c>
      <c r="J1242" s="74">
        <v>0</v>
      </c>
      <c r="K1242" s="74">
        <v>0.1</v>
      </c>
      <c r="L1242" s="74">
        <v>4.6300000000000001E-2</v>
      </c>
      <c r="M1242" s="74">
        <v>0</v>
      </c>
      <c r="N1242" s="74">
        <v>1.2</v>
      </c>
      <c r="O1242" s="74">
        <v>1.1000000000000001</v>
      </c>
      <c r="P1242" s="74">
        <v>0.1</v>
      </c>
      <c r="Q1242" s="74">
        <v>0.1</v>
      </c>
      <c r="R1242" s="74">
        <v>0.8</v>
      </c>
      <c r="S1242" s="74">
        <v>0.8</v>
      </c>
      <c r="T1242" s="74">
        <v>0.5</v>
      </c>
      <c r="U1242" s="74">
        <v>0</v>
      </c>
      <c r="V1242" s="74">
        <v>96.1</v>
      </c>
      <c r="W1242" s="74">
        <v>0</v>
      </c>
      <c r="X1242" s="74">
        <v>0</v>
      </c>
      <c r="Y1242" s="74">
        <v>112</v>
      </c>
      <c r="Z1242" s="74">
        <v>671</v>
      </c>
      <c r="AA1242" s="74">
        <v>0</v>
      </c>
      <c r="AB1242" s="74">
        <v>0.14000000000000001</v>
      </c>
      <c r="AC1242" s="74">
        <v>0.04</v>
      </c>
      <c r="AD1242" s="74">
        <v>0.02</v>
      </c>
      <c r="AE1242" s="74">
        <v>0.32</v>
      </c>
      <c r="AF1242" s="74">
        <v>0.46</v>
      </c>
      <c r="AG1242" s="74">
        <v>0.14000000000000001</v>
      </c>
      <c r="AH1242" s="74">
        <v>0.06</v>
      </c>
      <c r="AI1242" s="74">
        <v>0</v>
      </c>
      <c r="AJ1242" s="74">
        <v>8.1999999999999993</v>
      </c>
      <c r="AK1242" s="74">
        <v>19</v>
      </c>
      <c r="AL1242" s="74">
        <v>0.83299999999999996</v>
      </c>
      <c r="AM1242" s="74">
        <v>200</v>
      </c>
      <c r="AN1242" s="74">
        <v>130</v>
      </c>
      <c r="AO1242" s="74">
        <v>18</v>
      </c>
      <c r="AP1242" s="74">
        <v>16</v>
      </c>
      <c r="AQ1242" s="74">
        <v>8.9</v>
      </c>
      <c r="AR1242" s="74">
        <v>0.4</v>
      </c>
      <c r="AS1242" s="74">
        <v>0.2</v>
      </c>
      <c r="AT1242" s="72"/>
      <c r="AU1242" s="72"/>
      <c r="AV1242" s="72"/>
    </row>
    <row r="1243" spans="1:48" ht="15.6">
      <c r="A1243" s="71">
        <v>794</v>
      </c>
      <c r="B1243" s="72" t="s">
        <v>1713</v>
      </c>
      <c r="C1243" s="72" t="s">
        <v>232</v>
      </c>
      <c r="D1243" s="72" t="s">
        <v>545</v>
      </c>
      <c r="E1243" s="72" t="s">
        <v>546</v>
      </c>
      <c r="F1243" s="74">
        <v>31</v>
      </c>
      <c r="G1243" s="74">
        <v>130</v>
      </c>
      <c r="H1243" s="74">
        <v>0.9</v>
      </c>
      <c r="I1243" s="74">
        <v>0.1</v>
      </c>
      <c r="J1243" s="74">
        <v>0.7</v>
      </c>
      <c r="K1243" s="74">
        <v>0.1</v>
      </c>
      <c r="L1243" s="74">
        <v>6.7400000000000002E-2</v>
      </c>
      <c r="M1243" s="74">
        <v>0</v>
      </c>
      <c r="N1243" s="74">
        <v>4.3</v>
      </c>
      <c r="O1243" s="74">
        <v>0.9</v>
      </c>
      <c r="P1243" s="74">
        <v>0</v>
      </c>
      <c r="Q1243" s="74">
        <v>3.4</v>
      </c>
      <c r="R1243" s="74">
        <v>1</v>
      </c>
      <c r="S1243" s="74">
        <v>0.9</v>
      </c>
      <c r="T1243" s="74">
        <v>0.6</v>
      </c>
      <c r="U1243" s="74">
        <v>0</v>
      </c>
      <c r="V1243" s="74">
        <v>91.9</v>
      </c>
      <c r="W1243" s="74">
        <v>0</v>
      </c>
      <c r="X1243" s="74">
        <v>0</v>
      </c>
      <c r="Y1243" s="74">
        <v>91</v>
      </c>
      <c r="Z1243" s="74">
        <v>543</v>
      </c>
      <c r="AA1243" s="74">
        <v>0</v>
      </c>
      <c r="AB1243" s="74">
        <v>0.2</v>
      </c>
      <c r="AC1243" s="74">
        <v>0.05</v>
      </c>
      <c r="AD1243" s="74">
        <v>0.01</v>
      </c>
      <c r="AE1243" s="74">
        <v>0.33</v>
      </c>
      <c r="AF1243" s="74">
        <v>0.64</v>
      </c>
      <c r="AG1243" s="74">
        <v>0.18</v>
      </c>
      <c r="AH1243" s="74">
        <v>0.08</v>
      </c>
      <c r="AI1243" s="74">
        <v>0</v>
      </c>
      <c r="AJ1243" s="74">
        <v>7.5</v>
      </c>
      <c r="AK1243" s="74">
        <v>16</v>
      </c>
      <c r="AL1243" s="74">
        <v>0.96799999999999997</v>
      </c>
      <c r="AM1243" s="74">
        <v>240</v>
      </c>
      <c r="AN1243" s="74">
        <v>110</v>
      </c>
      <c r="AO1243" s="74">
        <v>14</v>
      </c>
      <c r="AP1243" s="74">
        <v>18</v>
      </c>
      <c r="AQ1243" s="74">
        <v>5.9</v>
      </c>
      <c r="AR1243" s="74">
        <v>0.1</v>
      </c>
      <c r="AS1243" s="74">
        <v>0.1</v>
      </c>
      <c r="AT1243" s="72"/>
      <c r="AU1243" s="72"/>
      <c r="AV1243" s="72"/>
    </row>
    <row r="1244" spans="1:48" ht="15.6">
      <c r="A1244" s="71">
        <v>782</v>
      </c>
      <c r="B1244" s="72" t="s">
        <v>1714</v>
      </c>
      <c r="C1244" s="72" t="s">
        <v>232</v>
      </c>
      <c r="D1244" s="72" t="s">
        <v>545</v>
      </c>
      <c r="E1244" s="72" t="s">
        <v>546</v>
      </c>
      <c r="F1244" s="74">
        <v>43</v>
      </c>
      <c r="G1244" s="74">
        <v>182</v>
      </c>
      <c r="H1244" s="74">
        <v>1.7</v>
      </c>
      <c r="I1244" s="74">
        <v>0.3</v>
      </c>
      <c r="J1244" s="74">
        <v>1.1000000000000001</v>
      </c>
      <c r="K1244" s="74">
        <v>0.2</v>
      </c>
      <c r="L1244" s="74">
        <v>0.159</v>
      </c>
      <c r="M1244" s="74">
        <v>0</v>
      </c>
      <c r="N1244" s="74">
        <v>5.3</v>
      </c>
      <c r="O1244" s="74">
        <v>0.7</v>
      </c>
      <c r="P1244" s="74">
        <v>0</v>
      </c>
      <c r="Q1244" s="74">
        <v>4.5999999999999996</v>
      </c>
      <c r="R1244" s="74">
        <v>0.8</v>
      </c>
      <c r="S1244" s="74">
        <v>1.3</v>
      </c>
      <c r="T1244" s="74">
        <v>0.7</v>
      </c>
      <c r="U1244" s="74">
        <v>0</v>
      </c>
      <c r="V1244" s="74">
        <v>89.7</v>
      </c>
      <c r="W1244" s="74">
        <v>0</v>
      </c>
      <c r="X1244" s="74">
        <v>1</v>
      </c>
      <c r="Y1244" s="74">
        <v>50</v>
      </c>
      <c r="Z1244" s="74">
        <v>299</v>
      </c>
      <c r="AA1244" s="74">
        <v>0</v>
      </c>
      <c r="AB1244" s="74">
        <v>0.22</v>
      </c>
      <c r="AC1244" s="74">
        <v>7.0000000000000007E-2</v>
      </c>
      <c r="AD1244" s="74">
        <v>0.02</v>
      </c>
      <c r="AE1244" s="74">
        <v>0.45</v>
      </c>
      <c r="AF1244" s="74">
        <v>0.86</v>
      </c>
      <c r="AG1244" s="74">
        <v>0.23</v>
      </c>
      <c r="AH1244" s="74">
        <v>0.1</v>
      </c>
      <c r="AI1244" s="74">
        <v>0.02</v>
      </c>
      <c r="AJ1244" s="74">
        <v>12</v>
      </c>
      <c r="AK1244" s="74">
        <v>11</v>
      </c>
      <c r="AL1244" s="74">
        <v>1.22</v>
      </c>
      <c r="AM1244" s="74">
        <v>260</v>
      </c>
      <c r="AN1244" s="74">
        <v>110</v>
      </c>
      <c r="AO1244" s="74">
        <v>39</v>
      </c>
      <c r="AP1244" s="74">
        <v>19</v>
      </c>
      <c r="AQ1244" s="74">
        <v>6.8</v>
      </c>
      <c r="AR1244" s="74">
        <v>0.2</v>
      </c>
      <c r="AS1244" s="74">
        <v>0.2</v>
      </c>
      <c r="AT1244" s="72"/>
      <c r="AU1244" s="72"/>
      <c r="AV1244" s="72"/>
    </row>
    <row r="1245" spans="1:48" ht="15.6">
      <c r="A1245" s="71">
        <v>783</v>
      </c>
      <c r="B1245" s="72" t="s">
        <v>1715</v>
      </c>
      <c r="C1245" s="72" t="s">
        <v>232</v>
      </c>
      <c r="D1245" s="72" t="s">
        <v>545</v>
      </c>
      <c r="E1245" s="72" t="s">
        <v>546</v>
      </c>
      <c r="F1245" s="74">
        <v>40</v>
      </c>
      <c r="G1245" s="74">
        <v>168</v>
      </c>
      <c r="H1245" s="74">
        <v>0.9</v>
      </c>
      <c r="I1245" s="74">
        <v>0.2</v>
      </c>
      <c r="J1245" s="74">
        <v>0.3</v>
      </c>
      <c r="K1245" s="74">
        <v>0.2</v>
      </c>
      <c r="L1245" s="74">
        <v>0.17699999999999999</v>
      </c>
      <c r="M1245" s="74">
        <v>0</v>
      </c>
      <c r="N1245" s="74">
        <v>5.8</v>
      </c>
      <c r="O1245" s="74">
        <v>0.1</v>
      </c>
      <c r="P1245" s="74">
        <v>0.1</v>
      </c>
      <c r="Q1245" s="74">
        <v>5.6</v>
      </c>
      <c r="R1245" s="74">
        <v>0.2</v>
      </c>
      <c r="S1245" s="74">
        <v>2</v>
      </c>
      <c r="T1245" s="74">
        <v>0.6</v>
      </c>
      <c r="U1245" s="74">
        <v>0</v>
      </c>
      <c r="V1245" s="74">
        <v>90.4</v>
      </c>
      <c r="W1245" s="74">
        <v>0</v>
      </c>
      <c r="X1245" s="74">
        <v>6</v>
      </c>
      <c r="Y1245" s="74">
        <v>1</v>
      </c>
      <c r="Z1245" s="74">
        <v>0</v>
      </c>
      <c r="AA1245" s="74">
        <v>0</v>
      </c>
      <c r="AB1245" s="74">
        <v>0.03</v>
      </c>
      <c r="AC1245" s="74">
        <v>0.01</v>
      </c>
      <c r="AD1245" s="74">
        <v>0.02</v>
      </c>
      <c r="AE1245" s="74">
        <v>0.49</v>
      </c>
      <c r="AF1245" s="74">
        <v>1.1399999999999999</v>
      </c>
      <c r="AG1245" s="74">
        <v>0.36</v>
      </c>
      <c r="AH1245" s="74">
        <v>0.04</v>
      </c>
      <c r="AI1245" s="74">
        <v>0.02</v>
      </c>
      <c r="AJ1245" s="74">
        <v>0.2</v>
      </c>
      <c r="AK1245" s="74">
        <v>1.8</v>
      </c>
      <c r="AL1245" s="74">
        <v>0.76400000000000001</v>
      </c>
      <c r="AM1245" s="74">
        <v>230</v>
      </c>
      <c r="AN1245" s="74">
        <v>21</v>
      </c>
      <c r="AO1245" s="74">
        <v>6.2</v>
      </c>
      <c r="AP1245" s="74">
        <v>17</v>
      </c>
      <c r="AQ1245" s="74">
        <v>6</v>
      </c>
      <c r="AR1245" s="74">
        <v>0.1</v>
      </c>
      <c r="AS1245" s="74">
        <v>0.2</v>
      </c>
      <c r="AT1245" s="72"/>
      <c r="AU1245" s="72"/>
      <c r="AV1245" s="72"/>
    </row>
    <row r="1246" spans="1:48" ht="15.6">
      <c r="A1246" s="71">
        <v>788</v>
      </c>
      <c r="B1246" s="72" t="s">
        <v>1716</v>
      </c>
      <c r="C1246" s="72" t="s">
        <v>232</v>
      </c>
      <c r="D1246" s="72" t="s">
        <v>545</v>
      </c>
      <c r="E1246" s="72" t="s">
        <v>546</v>
      </c>
      <c r="F1246" s="74">
        <v>34</v>
      </c>
      <c r="G1246" s="74">
        <v>143</v>
      </c>
      <c r="H1246" s="74">
        <v>1.4</v>
      </c>
      <c r="I1246" s="74">
        <v>0.2</v>
      </c>
      <c r="J1246" s="74">
        <v>1.1000000000000001</v>
      </c>
      <c r="K1246" s="74">
        <v>0.1</v>
      </c>
      <c r="L1246" s="74">
        <v>9.1399999999999995E-2</v>
      </c>
      <c r="M1246" s="74">
        <v>0</v>
      </c>
      <c r="N1246" s="74">
        <v>4.4000000000000004</v>
      </c>
      <c r="O1246" s="74">
        <v>1</v>
      </c>
      <c r="P1246" s="74">
        <v>0</v>
      </c>
      <c r="Q1246" s="74">
        <v>3.4</v>
      </c>
      <c r="R1246" s="74">
        <v>0.8</v>
      </c>
      <c r="S1246" s="74">
        <v>0.6</v>
      </c>
      <c r="T1246" s="74">
        <v>0.6</v>
      </c>
      <c r="U1246" s="74">
        <v>0</v>
      </c>
      <c r="V1246" s="74">
        <v>91.9</v>
      </c>
      <c r="W1246" s="74">
        <v>0</v>
      </c>
      <c r="X1246" s="74">
        <v>0</v>
      </c>
      <c r="Y1246" s="74">
        <v>160</v>
      </c>
      <c r="Z1246" s="74">
        <v>960</v>
      </c>
      <c r="AA1246" s="74">
        <v>0</v>
      </c>
      <c r="AB1246" s="74">
        <v>0.31</v>
      </c>
      <c r="AC1246" s="74">
        <v>0.04</v>
      </c>
      <c r="AD1246" s="74">
        <v>0.01</v>
      </c>
      <c r="AE1246" s="74">
        <v>0.32</v>
      </c>
      <c r="AF1246" s="74">
        <v>0.56000000000000005</v>
      </c>
      <c r="AG1246" s="74">
        <v>0.13</v>
      </c>
      <c r="AH1246" s="74">
        <v>7.0000000000000007E-2</v>
      </c>
      <c r="AI1246" s="74">
        <v>0</v>
      </c>
      <c r="AJ1246" s="74">
        <v>2.2999999999999998</v>
      </c>
      <c r="AK1246" s="74">
        <v>7.4</v>
      </c>
      <c r="AL1246" s="74">
        <v>0.874</v>
      </c>
      <c r="AM1246" s="74">
        <v>240</v>
      </c>
      <c r="AN1246" s="74">
        <v>110</v>
      </c>
      <c r="AO1246" s="74">
        <v>12</v>
      </c>
      <c r="AP1246" s="74">
        <v>13</v>
      </c>
      <c r="AQ1246" s="74">
        <v>5.5</v>
      </c>
      <c r="AR1246" s="74">
        <v>0.2</v>
      </c>
      <c r="AS1246" s="74">
        <v>0.1</v>
      </c>
      <c r="AT1246" s="72"/>
      <c r="AU1246" s="72"/>
      <c r="AV1246" s="72"/>
    </row>
    <row r="1247" spans="1:48" ht="15.6">
      <c r="A1247" s="71">
        <v>797</v>
      </c>
      <c r="B1247" s="72" t="s">
        <v>1717</v>
      </c>
      <c r="C1247" s="72" t="s">
        <v>232</v>
      </c>
      <c r="D1247" s="72" t="s">
        <v>545</v>
      </c>
      <c r="E1247" s="72" t="s">
        <v>546</v>
      </c>
      <c r="F1247" s="74">
        <v>43</v>
      </c>
      <c r="G1247" s="74">
        <v>178</v>
      </c>
      <c r="H1247" s="74">
        <v>1.6</v>
      </c>
      <c r="I1247" s="74">
        <v>0.2</v>
      </c>
      <c r="J1247" s="74">
        <v>1.2</v>
      </c>
      <c r="K1247" s="74">
        <v>0.2</v>
      </c>
      <c r="L1247" s="74">
        <v>0.128</v>
      </c>
      <c r="M1247" s="74">
        <v>0</v>
      </c>
      <c r="N1247" s="74">
        <v>4.5</v>
      </c>
      <c r="O1247" s="74">
        <v>0.9</v>
      </c>
      <c r="P1247" s="74">
        <v>0.3</v>
      </c>
      <c r="Q1247" s="74">
        <v>3.3</v>
      </c>
      <c r="R1247" s="74">
        <v>1.9</v>
      </c>
      <c r="S1247" s="74">
        <v>1.6</v>
      </c>
      <c r="T1247" s="74">
        <v>0.6</v>
      </c>
      <c r="U1247" s="74">
        <v>0</v>
      </c>
      <c r="V1247" s="74">
        <v>89.5</v>
      </c>
      <c r="W1247" s="74">
        <v>0</v>
      </c>
      <c r="X1247" s="74">
        <v>0</v>
      </c>
      <c r="Y1247" s="74">
        <v>66</v>
      </c>
      <c r="Z1247" s="74">
        <v>396</v>
      </c>
      <c r="AA1247" s="74">
        <v>0</v>
      </c>
      <c r="AB1247" s="74">
        <v>0.28000000000000003</v>
      </c>
      <c r="AC1247" s="74">
        <v>0.03</v>
      </c>
      <c r="AD1247" s="74">
        <v>0.01</v>
      </c>
      <c r="AE1247" s="74">
        <v>0.19</v>
      </c>
      <c r="AF1247" s="74">
        <v>0.54</v>
      </c>
      <c r="AG1247" s="74">
        <v>0.27</v>
      </c>
      <c r="AH1247" s="74">
        <v>0.04</v>
      </c>
      <c r="AI1247" s="74">
        <v>0</v>
      </c>
      <c r="AJ1247" s="74">
        <v>3.9</v>
      </c>
      <c r="AK1247" s="74">
        <v>16</v>
      </c>
      <c r="AL1247" s="74">
        <v>0.96599999999999997</v>
      </c>
      <c r="AM1247" s="74">
        <v>240</v>
      </c>
      <c r="AN1247" s="74">
        <v>88</v>
      </c>
      <c r="AO1247" s="74">
        <v>21</v>
      </c>
      <c r="AP1247" s="74">
        <v>26</v>
      </c>
      <c r="AQ1247" s="74">
        <v>13</v>
      </c>
      <c r="AR1247" s="74">
        <v>0.4</v>
      </c>
      <c r="AS1247" s="74">
        <v>0.3</v>
      </c>
      <c r="AT1247" s="72"/>
      <c r="AU1247" s="72"/>
      <c r="AV1247" s="72"/>
    </row>
    <row r="1248" spans="1:48" ht="15.6">
      <c r="A1248" s="71">
        <v>798</v>
      </c>
      <c r="B1248" s="72" t="s">
        <v>1718</v>
      </c>
      <c r="C1248" s="72" t="s">
        <v>232</v>
      </c>
      <c r="D1248" s="72" t="s">
        <v>545</v>
      </c>
      <c r="E1248" s="72" t="s">
        <v>546</v>
      </c>
      <c r="F1248" s="74">
        <v>42</v>
      </c>
      <c r="G1248" s="74">
        <v>174</v>
      </c>
      <c r="H1248" s="74">
        <v>1.5</v>
      </c>
      <c r="I1248" s="74">
        <v>0.2</v>
      </c>
      <c r="J1248" s="74">
        <v>1.1000000000000001</v>
      </c>
      <c r="K1248" s="74">
        <v>0.1</v>
      </c>
      <c r="L1248" s="74">
        <v>0.105</v>
      </c>
      <c r="M1248" s="74">
        <v>0</v>
      </c>
      <c r="N1248" s="74">
        <v>5.5</v>
      </c>
      <c r="O1248" s="74">
        <v>1</v>
      </c>
      <c r="P1248" s="74">
        <v>0.1</v>
      </c>
      <c r="Q1248" s="74">
        <v>4.5</v>
      </c>
      <c r="R1248" s="74">
        <v>1</v>
      </c>
      <c r="S1248" s="74">
        <v>1</v>
      </c>
      <c r="T1248" s="74">
        <v>0.6</v>
      </c>
      <c r="U1248" s="74">
        <v>0</v>
      </c>
      <c r="V1248" s="74">
        <v>90</v>
      </c>
      <c r="W1248" s="74">
        <v>0</v>
      </c>
      <c r="X1248" s="74">
        <v>0</v>
      </c>
      <c r="Y1248" s="74">
        <v>74</v>
      </c>
      <c r="Z1248" s="74">
        <v>445</v>
      </c>
      <c r="AA1248" s="74">
        <v>0</v>
      </c>
      <c r="AB1248" s="74">
        <v>0.28000000000000003</v>
      </c>
      <c r="AC1248" s="74">
        <v>0.06</v>
      </c>
      <c r="AD1248" s="74">
        <v>0.01</v>
      </c>
      <c r="AE1248" s="74">
        <v>0.39</v>
      </c>
      <c r="AF1248" s="74">
        <v>0.74</v>
      </c>
      <c r="AG1248" s="74">
        <v>0.21</v>
      </c>
      <c r="AH1248" s="74">
        <v>0.1</v>
      </c>
      <c r="AI1248" s="74">
        <v>0</v>
      </c>
      <c r="AJ1248" s="74">
        <v>6.9</v>
      </c>
      <c r="AK1248" s="74">
        <v>15</v>
      </c>
      <c r="AL1248" s="74">
        <v>0.99199999999999999</v>
      </c>
      <c r="AM1248" s="74">
        <v>240</v>
      </c>
      <c r="AN1248" s="74">
        <v>130</v>
      </c>
      <c r="AO1248" s="74">
        <v>14</v>
      </c>
      <c r="AP1248" s="74">
        <v>19</v>
      </c>
      <c r="AQ1248" s="74">
        <v>6.6</v>
      </c>
      <c r="AR1248" s="74">
        <v>0.2</v>
      </c>
      <c r="AS1248" s="74">
        <v>0.1</v>
      </c>
      <c r="AT1248" s="72"/>
      <c r="AU1248" s="72"/>
      <c r="AV1248" s="72"/>
    </row>
    <row r="1249" spans="1:48" ht="15.6">
      <c r="A1249" s="71">
        <v>775</v>
      </c>
      <c r="B1249" s="72" t="s">
        <v>1719</v>
      </c>
      <c r="C1249" s="72" t="s">
        <v>507</v>
      </c>
      <c r="D1249" s="72" t="s">
        <v>508</v>
      </c>
      <c r="E1249" s="72" t="s">
        <v>1720</v>
      </c>
      <c r="F1249" s="74">
        <v>375</v>
      </c>
      <c r="G1249" s="74">
        <v>1590</v>
      </c>
      <c r="H1249" s="74">
        <v>3.4</v>
      </c>
      <c r="I1249" s="74">
        <v>0.6</v>
      </c>
      <c r="J1249" s="74">
        <v>0.4</v>
      </c>
      <c r="K1249" s="74">
        <v>1.7</v>
      </c>
      <c r="L1249" s="74">
        <v>1.6</v>
      </c>
      <c r="M1249" s="74">
        <v>0</v>
      </c>
      <c r="N1249" s="74">
        <v>81</v>
      </c>
      <c r="O1249" s="74">
        <v>0</v>
      </c>
      <c r="P1249" s="74">
        <v>0</v>
      </c>
      <c r="Q1249" s="74">
        <v>81</v>
      </c>
      <c r="R1249" s="74">
        <v>0</v>
      </c>
      <c r="S1249" s="74">
        <v>5</v>
      </c>
      <c r="T1249" s="74">
        <v>0.2</v>
      </c>
      <c r="U1249" s="74">
        <v>0</v>
      </c>
      <c r="V1249" s="74">
        <v>2.2000000000000002</v>
      </c>
      <c r="W1249" s="74">
        <v>0</v>
      </c>
      <c r="X1249" s="74">
        <v>0</v>
      </c>
      <c r="Y1249" s="74">
        <v>0</v>
      </c>
      <c r="Z1249" s="74">
        <v>0</v>
      </c>
      <c r="AA1249" s="74">
        <v>0</v>
      </c>
      <c r="AB1249" s="74">
        <v>0</v>
      </c>
      <c r="AC1249" s="74">
        <v>0</v>
      </c>
      <c r="AD1249" s="74">
        <v>0.03</v>
      </c>
      <c r="AE1249" s="74">
        <v>16</v>
      </c>
      <c r="AF1249" s="74">
        <v>17</v>
      </c>
      <c r="AG1249" s="74">
        <v>0.9</v>
      </c>
      <c r="AH1249" s="74">
        <v>0</v>
      </c>
      <c r="AI1249" s="74">
        <v>0</v>
      </c>
      <c r="AJ1249" s="74">
        <v>0</v>
      </c>
      <c r="AK1249" s="74">
        <v>0</v>
      </c>
      <c r="AL1249" s="74">
        <v>2.7</v>
      </c>
      <c r="AM1249" s="74">
        <v>67</v>
      </c>
      <c r="AN1249" s="74">
        <v>1070</v>
      </c>
      <c r="AO1249" s="74">
        <v>57</v>
      </c>
      <c r="AP1249" s="74">
        <v>300</v>
      </c>
      <c r="AQ1249" s="74">
        <v>83</v>
      </c>
      <c r="AR1249" s="74">
        <v>4.2</v>
      </c>
      <c r="AS1249" s="74">
        <v>0.8</v>
      </c>
      <c r="AT1249" s="72"/>
      <c r="AU1249" s="72"/>
      <c r="AV1249" s="72"/>
    </row>
    <row r="1250" spans="1:48" ht="15.6">
      <c r="A1250" s="71">
        <v>776</v>
      </c>
      <c r="B1250" s="72" t="s">
        <v>1721</v>
      </c>
      <c r="C1250" s="72" t="s">
        <v>507</v>
      </c>
      <c r="D1250" s="72" t="s">
        <v>508</v>
      </c>
      <c r="E1250" s="72" t="s">
        <v>1720</v>
      </c>
      <c r="F1250" s="74">
        <v>359</v>
      </c>
      <c r="G1250" s="74">
        <v>1520</v>
      </c>
      <c r="H1250" s="74">
        <v>2.8</v>
      </c>
      <c r="I1250" s="74">
        <v>0.5</v>
      </c>
      <c r="J1250" s="74">
        <v>0.3</v>
      </c>
      <c r="K1250" s="74">
        <v>1.4</v>
      </c>
      <c r="L1250" s="74">
        <v>1.3</v>
      </c>
      <c r="M1250" s="74">
        <v>0</v>
      </c>
      <c r="N1250" s="74">
        <v>77</v>
      </c>
      <c r="O1250" s="74">
        <v>0</v>
      </c>
      <c r="P1250" s="74">
        <v>0</v>
      </c>
      <c r="Q1250" s="74">
        <v>77</v>
      </c>
      <c r="R1250" s="74">
        <v>0</v>
      </c>
      <c r="S1250" s="74">
        <v>6.5</v>
      </c>
      <c r="T1250" s="74">
        <v>0.1</v>
      </c>
      <c r="U1250" s="74">
        <v>0</v>
      </c>
      <c r="V1250" s="74">
        <v>3.6</v>
      </c>
      <c r="W1250" s="74">
        <v>0</v>
      </c>
      <c r="X1250" s="74">
        <v>0</v>
      </c>
      <c r="Y1250" s="74">
        <v>0</v>
      </c>
      <c r="Z1250" s="74">
        <v>0</v>
      </c>
      <c r="AA1250" s="74">
        <v>0</v>
      </c>
      <c r="AB1250" s="74">
        <v>0</v>
      </c>
      <c r="AC1250" s="74">
        <v>0</v>
      </c>
      <c r="AD1250" s="74">
        <v>0.03</v>
      </c>
      <c r="AE1250" s="74">
        <v>16</v>
      </c>
      <c r="AF1250" s="74">
        <v>17</v>
      </c>
      <c r="AG1250" s="74">
        <v>1.2</v>
      </c>
      <c r="AH1250" s="74">
        <v>0</v>
      </c>
      <c r="AI1250" s="74">
        <v>0</v>
      </c>
      <c r="AJ1250" s="74">
        <v>0</v>
      </c>
      <c r="AK1250" s="74">
        <v>0</v>
      </c>
      <c r="AL1250" s="74">
        <v>2.69</v>
      </c>
      <c r="AM1250" s="74">
        <v>48</v>
      </c>
      <c r="AN1250" s="74">
        <v>1580</v>
      </c>
      <c r="AO1250" s="74">
        <v>83</v>
      </c>
      <c r="AP1250" s="74">
        <v>290</v>
      </c>
      <c r="AQ1250" s="74">
        <v>130</v>
      </c>
      <c r="AR1250" s="74">
        <v>5</v>
      </c>
      <c r="AS1250" s="74">
        <v>0.8</v>
      </c>
      <c r="AT1250" s="72"/>
      <c r="AU1250" s="72"/>
      <c r="AV1250" s="72"/>
    </row>
    <row r="1251" spans="1:48" ht="15.6">
      <c r="A1251" s="71">
        <v>1900000078</v>
      </c>
      <c r="B1251" s="72" t="s">
        <v>1722</v>
      </c>
      <c r="C1251" s="72" t="s">
        <v>207</v>
      </c>
      <c r="D1251" s="72" t="s">
        <v>300</v>
      </c>
      <c r="E1251" s="72" t="s">
        <v>301</v>
      </c>
      <c r="F1251" s="74">
        <v>304</v>
      </c>
      <c r="G1251" s="74">
        <v>1290</v>
      </c>
      <c r="H1251" s="74">
        <v>0.4</v>
      </c>
      <c r="I1251" s="74">
        <v>0.2</v>
      </c>
      <c r="J1251" s="74">
        <v>0</v>
      </c>
      <c r="K1251" s="74">
        <v>0.2</v>
      </c>
      <c r="L1251" s="74">
        <v>0.2</v>
      </c>
      <c r="M1251" s="74">
        <v>0</v>
      </c>
      <c r="N1251" s="74">
        <v>69.400000000000006</v>
      </c>
      <c r="O1251" s="74">
        <v>69.400000000000006</v>
      </c>
      <c r="P1251" s="74">
        <v>0</v>
      </c>
      <c r="Q1251" s="74">
        <v>0</v>
      </c>
      <c r="R1251" s="74">
        <v>6.1</v>
      </c>
      <c r="S1251" s="74">
        <v>2.7</v>
      </c>
      <c r="T1251" s="74">
        <v>0</v>
      </c>
      <c r="U1251" s="74">
        <v>0</v>
      </c>
      <c r="V1251" s="74">
        <v>15.2</v>
      </c>
      <c r="W1251" s="74">
        <v>0</v>
      </c>
      <c r="X1251" s="74">
        <v>0</v>
      </c>
      <c r="Y1251" s="74">
        <v>2</v>
      </c>
      <c r="Z1251" s="74">
        <v>12</v>
      </c>
      <c r="AA1251" s="74">
        <v>0</v>
      </c>
      <c r="AB1251" s="74">
        <v>0.7</v>
      </c>
      <c r="AC1251" s="74">
        <v>0.09</v>
      </c>
      <c r="AD1251" s="74">
        <v>0.05</v>
      </c>
      <c r="AE1251" s="74">
        <v>0.8</v>
      </c>
      <c r="AF1251" s="74">
        <v>1</v>
      </c>
      <c r="AG1251" s="74">
        <v>0.2</v>
      </c>
      <c r="AH1251" s="74">
        <v>0.25</v>
      </c>
      <c r="AI1251" s="74">
        <v>0</v>
      </c>
      <c r="AJ1251" s="74">
        <v>0</v>
      </c>
      <c r="AK1251" s="74">
        <v>27</v>
      </c>
      <c r="AL1251" s="74">
        <v>1.28</v>
      </c>
      <c r="AM1251" s="74">
        <v>19</v>
      </c>
      <c r="AN1251" s="74">
        <v>1060</v>
      </c>
      <c r="AO1251" s="74">
        <v>64</v>
      </c>
      <c r="AP1251" s="74">
        <v>86</v>
      </c>
      <c r="AQ1251" s="74">
        <v>31</v>
      </c>
      <c r="AR1251" s="74">
        <v>2.2000000000000002</v>
      </c>
      <c r="AS1251" s="74">
        <v>0.3</v>
      </c>
      <c r="AT1251" s="72"/>
      <c r="AU1251" s="72">
        <v>5.5</v>
      </c>
      <c r="AV1251" s="72"/>
    </row>
    <row r="1252" spans="1:48" ht="15.6">
      <c r="A1252" s="71">
        <v>736</v>
      </c>
      <c r="B1252" s="72" t="s">
        <v>1723</v>
      </c>
      <c r="C1252" s="72" t="s">
        <v>1071</v>
      </c>
      <c r="D1252" s="72" t="s">
        <v>1275</v>
      </c>
      <c r="E1252" s="72" t="s">
        <v>1724</v>
      </c>
      <c r="F1252" s="74">
        <v>42</v>
      </c>
      <c r="G1252" s="74">
        <v>179</v>
      </c>
      <c r="H1252" s="74">
        <v>0.1</v>
      </c>
      <c r="I1252" s="74">
        <v>0</v>
      </c>
      <c r="J1252" s="74">
        <v>0</v>
      </c>
      <c r="K1252" s="74">
        <v>0.1</v>
      </c>
      <c r="L1252" s="74">
        <v>0.1</v>
      </c>
      <c r="M1252" s="74">
        <v>0</v>
      </c>
      <c r="N1252" s="74">
        <v>9.5</v>
      </c>
      <c r="O1252" s="74">
        <v>9.5</v>
      </c>
      <c r="P1252" s="74">
        <v>0</v>
      </c>
      <c r="Q1252" s="74">
        <v>0</v>
      </c>
      <c r="R1252" s="74">
        <v>0.3</v>
      </c>
      <c r="S1252" s="74">
        <v>0.2</v>
      </c>
      <c r="T1252" s="74">
        <v>0</v>
      </c>
      <c r="U1252" s="74">
        <v>0</v>
      </c>
      <c r="V1252" s="74">
        <v>89.1</v>
      </c>
      <c r="W1252" s="74">
        <v>0.6</v>
      </c>
      <c r="X1252" s="74">
        <v>0</v>
      </c>
      <c r="Y1252" s="74">
        <v>0</v>
      </c>
      <c r="Z1252" s="74">
        <v>0</v>
      </c>
      <c r="AA1252" s="74">
        <v>0</v>
      </c>
      <c r="AB1252" s="74">
        <v>0.03</v>
      </c>
      <c r="AC1252" s="74">
        <v>0.04</v>
      </c>
      <c r="AD1252" s="74">
        <v>0.04</v>
      </c>
      <c r="AE1252" s="74">
        <v>0.1</v>
      </c>
      <c r="AF1252" s="74">
        <v>0.2</v>
      </c>
      <c r="AG1252" s="74">
        <v>0.1</v>
      </c>
      <c r="AH1252" s="74">
        <v>7.0000000000000007E-2</v>
      </c>
      <c r="AI1252" s="74">
        <v>0</v>
      </c>
      <c r="AJ1252" s="74">
        <v>20</v>
      </c>
      <c r="AK1252" s="74">
        <v>8</v>
      </c>
      <c r="AL1252" s="74">
        <v>0.22</v>
      </c>
      <c r="AM1252" s="74">
        <v>3</v>
      </c>
      <c r="AN1252" s="74">
        <v>100</v>
      </c>
      <c r="AO1252" s="74">
        <v>11</v>
      </c>
      <c r="AP1252" s="74">
        <v>5</v>
      </c>
      <c r="AQ1252" s="74">
        <v>9</v>
      </c>
      <c r="AR1252" s="74">
        <v>0.5</v>
      </c>
      <c r="AS1252" s="74">
        <v>0.1</v>
      </c>
      <c r="AT1252" s="72"/>
      <c r="AU1252" s="72">
        <v>0.8</v>
      </c>
      <c r="AV1252" s="72"/>
    </row>
    <row r="1253" spans="1:48" ht="15.6">
      <c r="A1253" s="71">
        <v>739</v>
      </c>
      <c r="B1253" s="72" t="s">
        <v>1725</v>
      </c>
      <c r="C1253" s="72" t="s">
        <v>1071</v>
      </c>
      <c r="D1253" s="72" t="s">
        <v>1726</v>
      </c>
      <c r="E1253" s="72" t="s">
        <v>1727</v>
      </c>
      <c r="F1253" s="74">
        <v>265</v>
      </c>
      <c r="G1253" s="74">
        <v>1130</v>
      </c>
      <c r="H1253" s="74">
        <v>0</v>
      </c>
      <c r="I1253" s="74">
        <v>0</v>
      </c>
      <c r="J1253" s="74">
        <v>0</v>
      </c>
      <c r="K1253" s="74">
        <v>0</v>
      </c>
      <c r="L1253" s="74">
        <v>0</v>
      </c>
      <c r="M1253" s="74">
        <v>0</v>
      </c>
      <c r="N1253" s="74">
        <v>64.7</v>
      </c>
      <c r="O1253" s="74">
        <v>64.7</v>
      </c>
      <c r="P1253" s="74">
        <v>0</v>
      </c>
      <c r="Q1253" s="74">
        <v>0</v>
      </c>
      <c r="R1253" s="74">
        <v>0</v>
      </c>
      <c r="S1253" s="74">
        <v>0</v>
      </c>
      <c r="T1253" s="74">
        <v>0</v>
      </c>
      <c r="U1253" s="74">
        <v>0</v>
      </c>
      <c r="V1253" s="74">
        <v>29.2</v>
      </c>
      <c r="W1253" s="74">
        <v>2.1</v>
      </c>
      <c r="X1253" s="74">
        <v>0</v>
      </c>
      <c r="Y1253" s="74">
        <v>2</v>
      </c>
      <c r="Z1253" s="74">
        <v>11</v>
      </c>
      <c r="AA1253" s="74">
        <v>0</v>
      </c>
      <c r="AB1253" s="74">
        <v>0.09</v>
      </c>
      <c r="AC1253" s="74">
        <v>0.15</v>
      </c>
      <c r="AD1253" s="74">
        <v>0.03</v>
      </c>
      <c r="AE1253" s="74">
        <v>0.4</v>
      </c>
      <c r="AF1253" s="74">
        <v>0.4</v>
      </c>
      <c r="AG1253" s="74">
        <v>0</v>
      </c>
      <c r="AH1253" s="74">
        <v>0.17</v>
      </c>
      <c r="AI1253" s="74">
        <v>0</v>
      </c>
      <c r="AJ1253" s="74">
        <v>240</v>
      </c>
      <c r="AK1253" s="74">
        <v>26</v>
      </c>
      <c r="AL1253" s="74">
        <v>1.1200000000000001</v>
      </c>
      <c r="AM1253" s="74">
        <v>3</v>
      </c>
      <c r="AN1253" s="74">
        <v>490</v>
      </c>
      <c r="AO1253" s="74">
        <v>42</v>
      </c>
      <c r="AP1253" s="74">
        <v>30</v>
      </c>
      <c r="AQ1253" s="74">
        <v>46</v>
      </c>
      <c r="AR1253" s="74">
        <v>1</v>
      </c>
      <c r="AS1253" s="74">
        <v>0.4</v>
      </c>
      <c r="AT1253" s="72"/>
      <c r="AU1253" s="72"/>
      <c r="AV1253" s="72"/>
    </row>
    <row r="1254" spans="1:48" ht="15.6">
      <c r="A1254" s="71">
        <v>740</v>
      </c>
      <c r="B1254" s="72" t="s">
        <v>1728</v>
      </c>
      <c r="C1254" s="72" t="s">
        <v>1071</v>
      </c>
      <c r="D1254" s="72" t="s">
        <v>1275</v>
      </c>
      <c r="E1254" s="72" t="s">
        <v>1724</v>
      </c>
      <c r="F1254" s="74">
        <v>42</v>
      </c>
      <c r="G1254" s="74">
        <v>179</v>
      </c>
      <c r="H1254" s="74">
        <v>0.1</v>
      </c>
      <c r="I1254" s="74">
        <v>0</v>
      </c>
      <c r="J1254" s="74">
        <v>0</v>
      </c>
      <c r="K1254" s="74">
        <v>0.1</v>
      </c>
      <c r="L1254" s="74">
        <v>0.1</v>
      </c>
      <c r="M1254" s="74">
        <v>0</v>
      </c>
      <c r="N1254" s="74">
        <v>9.5</v>
      </c>
      <c r="O1254" s="74">
        <v>9.5</v>
      </c>
      <c r="P1254" s="74">
        <v>0</v>
      </c>
      <c r="Q1254" s="74">
        <v>0</v>
      </c>
      <c r="R1254" s="74">
        <v>0</v>
      </c>
      <c r="S1254" s="74">
        <v>0.3</v>
      </c>
      <c r="T1254" s="74">
        <v>0</v>
      </c>
      <c r="U1254" s="74">
        <v>0</v>
      </c>
      <c r="V1254" s="74">
        <v>88.8</v>
      </c>
      <c r="W1254" s="74">
        <v>0.7</v>
      </c>
      <c r="X1254" s="74">
        <v>0</v>
      </c>
      <c r="Y1254" s="74">
        <v>8</v>
      </c>
      <c r="Z1254" s="74">
        <v>50</v>
      </c>
      <c r="AA1254" s="74">
        <v>0</v>
      </c>
      <c r="AB1254" s="74">
        <v>0.2</v>
      </c>
      <c r="AC1254" s="74">
        <v>7.0000000000000007E-2</v>
      </c>
      <c r="AD1254" s="74">
        <v>0.02</v>
      </c>
      <c r="AE1254" s="74">
        <v>0.2</v>
      </c>
      <c r="AF1254" s="74">
        <v>0.3</v>
      </c>
      <c r="AG1254" s="74">
        <v>0.1</v>
      </c>
      <c r="AH1254" s="74">
        <v>7.0000000000000007E-2</v>
      </c>
      <c r="AI1254" s="74">
        <v>0</v>
      </c>
      <c r="AJ1254" s="74">
        <v>41</v>
      </c>
      <c r="AK1254" s="74">
        <v>28</v>
      </c>
      <c r="AL1254" s="74">
        <v>0.36</v>
      </c>
      <c r="AM1254" s="74">
        <v>4</v>
      </c>
      <c r="AN1254" s="74">
        <v>130</v>
      </c>
      <c r="AO1254" s="74">
        <v>6</v>
      </c>
      <c r="AP1254" s="74">
        <v>10</v>
      </c>
      <c r="AQ1254" s="74">
        <v>5</v>
      </c>
      <c r="AR1254" s="74">
        <v>0.4</v>
      </c>
      <c r="AS1254" s="74">
        <v>0.1</v>
      </c>
      <c r="AT1254" s="72"/>
      <c r="AU1254" s="72">
        <v>0.8</v>
      </c>
      <c r="AV1254" s="72"/>
    </row>
    <row r="1255" spans="1:48" ht="15.6">
      <c r="A1255" s="71">
        <v>742</v>
      </c>
      <c r="B1255" s="72" t="s">
        <v>1729</v>
      </c>
      <c r="C1255" s="72" t="s">
        <v>1071</v>
      </c>
      <c r="D1255" s="72" t="s">
        <v>1726</v>
      </c>
      <c r="E1255" s="72" t="s">
        <v>1727</v>
      </c>
      <c r="F1255" s="74">
        <v>272</v>
      </c>
      <c r="G1255" s="74">
        <v>1160</v>
      </c>
      <c r="H1255" s="74">
        <v>0.7</v>
      </c>
      <c r="I1255" s="74">
        <v>0.1</v>
      </c>
      <c r="J1255" s="74">
        <v>0.1</v>
      </c>
      <c r="K1255" s="74">
        <v>0.2</v>
      </c>
      <c r="L1255" s="74">
        <v>0.1</v>
      </c>
      <c r="M1255" s="74">
        <v>0</v>
      </c>
      <c r="N1255" s="74">
        <v>64.900000000000006</v>
      </c>
      <c r="O1255" s="74">
        <v>64.900000000000006</v>
      </c>
      <c r="P1255" s="74">
        <v>0</v>
      </c>
      <c r="Q1255" s="74">
        <v>0</v>
      </c>
      <c r="R1255" s="74">
        <v>0</v>
      </c>
      <c r="S1255" s="74">
        <v>0.1</v>
      </c>
      <c r="T1255" s="74">
        <v>0.1</v>
      </c>
      <c r="U1255" s="74">
        <v>0</v>
      </c>
      <c r="V1255" s="74">
        <v>31.7</v>
      </c>
      <c r="W1255" s="74">
        <v>2</v>
      </c>
      <c r="X1255" s="74">
        <v>0</v>
      </c>
      <c r="Y1255" s="74">
        <v>111</v>
      </c>
      <c r="Z1255" s="74">
        <v>666</v>
      </c>
      <c r="AA1255" s="74">
        <v>0</v>
      </c>
      <c r="AB1255" s="74">
        <v>0.7</v>
      </c>
      <c r="AC1255" s="74">
        <v>0.2</v>
      </c>
      <c r="AD1255" s="74">
        <v>0.03</v>
      </c>
      <c r="AE1255" s="74">
        <v>0.8</v>
      </c>
      <c r="AF1255" s="74">
        <v>0.8</v>
      </c>
      <c r="AG1255" s="74">
        <v>0</v>
      </c>
      <c r="AH1255" s="74">
        <v>0.17</v>
      </c>
      <c r="AI1255" s="74">
        <v>0</v>
      </c>
      <c r="AJ1255" s="74">
        <v>240</v>
      </c>
      <c r="AK1255" s="74">
        <v>59</v>
      </c>
      <c r="AL1255" s="74">
        <v>1.4</v>
      </c>
      <c r="AM1255" s="74">
        <v>20</v>
      </c>
      <c r="AN1255" s="74">
        <v>640</v>
      </c>
      <c r="AO1255" s="74">
        <v>17</v>
      </c>
      <c r="AP1255" s="74">
        <v>38</v>
      </c>
      <c r="AQ1255" s="74">
        <v>19</v>
      </c>
      <c r="AR1255" s="74">
        <v>0.6</v>
      </c>
      <c r="AS1255" s="74">
        <v>0.2</v>
      </c>
      <c r="AT1255" s="72"/>
      <c r="AU1255" s="72"/>
      <c r="AV1255" s="72"/>
    </row>
    <row r="1256" spans="1:48" ht="15.6">
      <c r="A1256" s="71">
        <v>744</v>
      </c>
      <c r="B1256" s="72" t="s">
        <v>1730</v>
      </c>
      <c r="C1256" s="72" t="s">
        <v>1071</v>
      </c>
      <c r="D1256" s="72" t="s">
        <v>1275</v>
      </c>
      <c r="E1256" s="72" t="s">
        <v>1724</v>
      </c>
      <c r="F1256" s="74">
        <v>25</v>
      </c>
      <c r="G1256" s="74">
        <v>106</v>
      </c>
      <c r="H1256" s="74">
        <v>0</v>
      </c>
      <c r="I1256" s="74">
        <v>0</v>
      </c>
      <c r="J1256" s="74">
        <v>0</v>
      </c>
      <c r="K1256" s="74">
        <v>0</v>
      </c>
      <c r="L1256" s="74">
        <v>0</v>
      </c>
      <c r="M1256" s="74">
        <v>0</v>
      </c>
      <c r="N1256" s="74">
        <v>1.5</v>
      </c>
      <c r="O1256" s="74">
        <v>1.5</v>
      </c>
      <c r="P1256" s="74">
        <v>0</v>
      </c>
      <c r="Q1256" s="74">
        <v>0</v>
      </c>
      <c r="R1256" s="74">
        <v>0</v>
      </c>
      <c r="S1256" s="74">
        <v>0.3</v>
      </c>
      <c r="T1256" s="74">
        <v>0</v>
      </c>
      <c r="U1256" s="74">
        <v>0</v>
      </c>
      <c r="V1256" s="74">
        <v>91.7</v>
      </c>
      <c r="W1256" s="74">
        <v>5.8</v>
      </c>
      <c r="X1256" s="74">
        <v>0</v>
      </c>
      <c r="Y1256" s="74">
        <v>2</v>
      </c>
      <c r="Z1256" s="74">
        <v>12</v>
      </c>
      <c r="AA1256" s="74">
        <v>0</v>
      </c>
      <c r="AB1256" s="74">
        <v>0</v>
      </c>
      <c r="AC1256" s="74">
        <v>0.03</v>
      </c>
      <c r="AD1256" s="74">
        <v>0.01</v>
      </c>
      <c r="AE1256" s="74">
        <v>0.2</v>
      </c>
      <c r="AF1256" s="74">
        <v>0.2</v>
      </c>
      <c r="AG1256" s="74">
        <v>0</v>
      </c>
      <c r="AH1256" s="74">
        <v>0.05</v>
      </c>
      <c r="AI1256" s="74">
        <v>0</v>
      </c>
      <c r="AJ1256" s="74">
        <v>56</v>
      </c>
      <c r="AK1256" s="74">
        <v>13</v>
      </c>
      <c r="AL1256" s="74">
        <v>0.36</v>
      </c>
      <c r="AM1256" s="74">
        <v>2</v>
      </c>
      <c r="AN1256" s="74">
        <v>130</v>
      </c>
      <c r="AO1256" s="74">
        <v>7</v>
      </c>
      <c r="AP1256" s="74">
        <v>10</v>
      </c>
      <c r="AQ1256" s="74">
        <v>7</v>
      </c>
      <c r="AR1256" s="74">
        <v>0.2</v>
      </c>
      <c r="AS1256" s="74">
        <v>0</v>
      </c>
      <c r="AT1256" s="72"/>
      <c r="AU1256" s="72"/>
      <c r="AV1256" s="72"/>
    </row>
    <row r="1257" spans="1:48" ht="15.6">
      <c r="A1257" s="71">
        <v>745</v>
      </c>
      <c r="B1257" s="72" t="s">
        <v>1731</v>
      </c>
      <c r="C1257" s="72" t="s">
        <v>1071</v>
      </c>
      <c r="D1257" s="72" t="s">
        <v>1275</v>
      </c>
      <c r="E1257" s="72" t="s">
        <v>1724</v>
      </c>
      <c r="F1257" s="74">
        <v>43</v>
      </c>
      <c r="G1257" s="74">
        <v>181</v>
      </c>
      <c r="H1257" s="74">
        <v>0.1</v>
      </c>
      <c r="I1257" s="74">
        <v>0</v>
      </c>
      <c r="J1257" s="74">
        <v>0</v>
      </c>
      <c r="K1257" s="74">
        <v>0.1</v>
      </c>
      <c r="L1257" s="74">
        <v>0.1</v>
      </c>
      <c r="M1257" s="74">
        <v>0</v>
      </c>
      <c r="N1257" s="74">
        <v>9.9</v>
      </c>
      <c r="O1257" s="74">
        <v>9.9</v>
      </c>
      <c r="P1257" s="74">
        <v>0</v>
      </c>
      <c r="Q1257" s="74">
        <v>0</v>
      </c>
      <c r="R1257" s="74">
        <v>0.2</v>
      </c>
      <c r="S1257" s="74">
        <v>0.1</v>
      </c>
      <c r="T1257" s="74">
        <v>0</v>
      </c>
      <c r="U1257" s="74">
        <v>0</v>
      </c>
      <c r="V1257" s="74">
        <v>89.1</v>
      </c>
      <c r="W1257" s="74">
        <v>0.4</v>
      </c>
      <c r="X1257" s="74">
        <v>0</v>
      </c>
      <c r="Y1257" s="74">
        <v>0</v>
      </c>
      <c r="Z1257" s="74">
        <v>0</v>
      </c>
      <c r="AA1257" s="74">
        <v>0</v>
      </c>
      <c r="AB1257" s="74">
        <v>0</v>
      </c>
      <c r="AC1257" s="74">
        <v>0.01</v>
      </c>
      <c r="AD1257" s="74">
        <v>0.01</v>
      </c>
      <c r="AE1257" s="74">
        <v>0.1</v>
      </c>
      <c r="AF1257" s="74">
        <v>0.1</v>
      </c>
      <c r="AG1257" s="74">
        <v>0</v>
      </c>
      <c r="AH1257" s="74">
        <v>0.02</v>
      </c>
      <c r="AI1257" s="74">
        <v>0</v>
      </c>
      <c r="AJ1257" s="74">
        <v>40</v>
      </c>
      <c r="AK1257" s="74">
        <v>4</v>
      </c>
      <c r="AL1257" s="74">
        <v>0.2</v>
      </c>
      <c r="AM1257" s="74">
        <v>8.6</v>
      </c>
      <c r="AN1257" s="74">
        <v>96</v>
      </c>
      <c r="AO1257" s="74">
        <v>3</v>
      </c>
      <c r="AP1257" s="74">
        <v>4</v>
      </c>
      <c r="AQ1257" s="74">
        <v>3</v>
      </c>
      <c r="AR1257" s="74">
        <v>0.2</v>
      </c>
      <c r="AS1257" s="74">
        <v>0</v>
      </c>
      <c r="AT1257" s="72"/>
      <c r="AU1257" s="72">
        <v>0.8</v>
      </c>
      <c r="AV1257" s="72"/>
    </row>
    <row r="1258" spans="1:48" ht="15.6">
      <c r="A1258" s="71">
        <v>747</v>
      </c>
      <c r="B1258" s="72" t="s">
        <v>1732</v>
      </c>
      <c r="C1258" s="72" t="s">
        <v>1071</v>
      </c>
      <c r="D1258" s="72" t="s">
        <v>1275</v>
      </c>
      <c r="E1258" s="72" t="s">
        <v>1724</v>
      </c>
      <c r="F1258" s="74">
        <v>50</v>
      </c>
      <c r="G1258" s="74">
        <v>212</v>
      </c>
      <c r="H1258" s="74">
        <v>0.1</v>
      </c>
      <c r="I1258" s="74">
        <v>0</v>
      </c>
      <c r="J1258" s="74">
        <v>0</v>
      </c>
      <c r="K1258" s="74">
        <v>0.1</v>
      </c>
      <c r="L1258" s="74">
        <v>0.1</v>
      </c>
      <c r="M1258" s="74">
        <v>0</v>
      </c>
      <c r="N1258" s="74">
        <v>11.5</v>
      </c>
      <c r="O1258" s="74">
        <v>11.5</v>
      </c>
      <c r="P1258" s="74">
        <v>0</v>
      </c>
      <c r="Q1258" s="74">
        <v>0</v>
      </c>
      <c r="R1258" s="74">
        <v>0.3</v>
      </c>
      <c r="S1258" s="74">
        <v>0.2</v>
      </c>
      <c r="T1258" s="74">
        <v>0</v>
      </c>
      <c r="U1258" s="74">
        <v>0</v>
      </c>
      <c r="V1258" s="74">
        <v>87.2</v>
      </c>
      <c r="W1258" s="74">
        <v>0.5</v>
      </c>
      <c r="X1258" s="74">
        <v>0</v>
      </c>
      <c r="Y1258" s="74">
        <v>41</v>
      </c>
      <c r="Z1258" s="74">
        <v>243</v>
      </c>
      <c r="AA1258" s="74">
        <v>0</v>
      </c>
      <c r="AB1258" s="74">
        <v>0</v>
      </c>
      <c r="AC1258" s="74">
        <v>0.01</v>
      </c>
      <c r="AD1258" s="74">
        <v>0.02</v>
      </c>
      <c r="AE1258" s="74">
        <v>0.2</v>
      </c>
      <c r="AF1258" s="74">
        <v>0.2</v>
      </c>
      <c r="AG1258" s="74">
        <v>0</v>
      </c>
      <c r="AH1258" s="74">
        <v>0.03</v>
      </c>
      <c r="AI1258" s="74">
        <v>0</v>
      </c>
      <c r="AJ1258" s="74">
        <v>39</v>
      </c>
      <c r="AK1258" s="74">
        <v>2</v>
      </c>
      <c r="AL1258" s="74">
        <v>0.18</v>
      </c>
      <c r="AM1258" s="74">
        <v>3</v>
      </c>
      <c r="AN1258" s="74">
        <v>92</v>
      </c>
      <c r="AO1258" s="74">
        <v>3</v>
      </c>
      <c r="AP1258" s="74">
        <v>5</v>
      </c>
      <c r="AQ1258" s="74">
        <v>4</v>
      </c>
      <c r="AR1258" s="74">
        <v>0.5</v>
      </c>
      <c r="AS1258" s="74">
        <v>0.1</v>
      </c>
      <c r="AT1258" s="72"/>
      <c r="AU1258" s="72">
        <v>0.8</v>
      </c>
      <c r="AV1258" s="72"/>
    </row>
    <row r="1259" spans="1:48" ht="15.6">
      <c r="A1259" s="71">
        <v>617</v>
      </c>
      <c r="B1259" s="72" t="s">
        <v>1733</v>
      </c>
      <c r="C1259" s="72" t="s">
        <v>1071</v>
      </c>
      <c r="D1259" s="72" t="s">
        <v>1275</v>
      </c>
      <c r="E1259" s="72" t="s">
        <v>1734</v>
      </c>
      <c r="F1259" s="74">
        <v>21</v>
      </c>
      <c r="G1259" s="74">
        <v>88</v>
      </c>
      <c r="H1259" s="74">
        <v>0</v>
      </c>
      <c r="I1259" s="74">
        <v>0</v>
      </c>
      <c r="J1259" s="74">
        <v>0</v>
      </c>
      <c r="K1259" s="74">
        <v>0</v>
      </c>
      <c r="L1259" s="74">
        <v>0</v>
      </c>
      <c r="M1259" s="74">
        <v>0</v>
      </c>
      <c r="N1259" s="74">
        <v>3.5</v>
      </c>
      <c r="O1259" s="74">
        <v>3.5</v>
      </c>
      <c r="P1259" s="74">
        <v>0</v>
      </c>
      <c r="Q1259" s="74">
        <v>0</v>
      </c>
      <c r="R1259" s="74">
        <v>0.6</v>
      </c>
      <c r="S1259" s="74">
        <v>1.1000000000000001</v>
      </c>
      <c r="T1259" s="74">
        <v>0.6</v>
      </c>
      <c r="U1259" s="74">
        <v>0</v>
      </c>
      <c r="V1259" s="74">
        <v>93.3</v>
      </c>
      <c r="W1259" s="74">
        <v>0.4</v>
      </c>
      <c r="X1259" s="74">
        <v>0</v>
      </c>
      <c r="Y1259" s="74">
        <v>62</v>
      </c>
      <c r="Z1259" s="74">
        <v>372</v>
      </c>
      <c r="AA1259" s="74">
        <v>0</v>
      </c>
      <c r="AB1259" s="74">
        <v>1</v>
      </c>
      <c r="AC1259" s="74">
        <v>0.05</v>
      </c>
      <c r="AD1259" s="74">
        <v>0.03</v>
      </c>
      <c r="AE1259" s="74">
        <v>0.7</v>
      </c>
      <c r="AF1259" s="74">
        <v>0.8</v>
      </c>
      <c r="AG1259" s="74">
        <v>0.1</v>
      </c>
      <c r="AH1259" s="74">
        <v>0.1</v>
      </c>
      <c r="AI1259" s="74">
        <v>0</v>
      </c>
      <c r="AJ1259" s="74">
        <v>14</v>
      </c>
      <c r="AK1259" s="74">
        <v>10</v>
      </c>
      <c r="AL1259" s="74">
        <v>1.04</v>
      </c>
      <c r="AM1259" s="74">
        <v>220</v>
      </c>
      <c r="AN1259" s="74">
        <v>230</v>
      </c>
      <c r="AO1259" s="74">
        <v>7</v>
      </c>
      <c r="AP1259" s="74">
        <v>19</v>
      </c>
      <c r="AQ1259" s="74">
        <v>9</v>
      </c>
      <c r="AR1259" s="74">
        <v>0.6</v>
      </c>
      <c r="AS1259" s="74">
        <v>0.2</v>
      </c>
      <c r="AT1259" s="72"/>
      <c r="AU1259" s="72"/>
      <c r="AV1259" s="72"/>
    </row>
    <row r="1260" spans="1:48" ht="15.6">
      <c r="A1260" s="71">
        <v>2120000008</v>
      </c>
      <c r="B1260" s="72" t="s">
        <v>1735</v>
      </c>
      <c r="C1260" s="72" t="s">
        <v>223</v>
      </c>
      <c r="D1260" s="72" t="s">
        <v>581</v>
      </c>
      <c r="E1260" s="72" t="s">
        <v>582</v>
      </c>
      <c r="F1260" s="74">
        <v>661</v>
      </c>
      <c r="G1260" s="74">
        <v>2730</v>
      </c>
      <c r="H1260" s="74">
        <v>58.9</v>
      </c>
      <c r="I1260" s="74">
        <v>8.4</v>
      </c>
      <c r="J1260" s="74">
        <v>22</v>
      </c>
      <c r="K1260" s="74">
        <v>25.8</v>
      </c>
      <c r="L1260" s="74">
        <v>25.5</v>
      </c>
      <c r="M1260" s="74">
        <v>0</v>
      </c>
      <c r="N1260" s="74">
        <v>11.6</v>
      </c>
      <c r="O1260" s="74">
        <v>5.8</v>
      </c>
      <c r="P1260" s="74">
        <v>0</v>
      </c>
      <c r="Q1260" s="74">
        <v>5.8</v>
      </c>
      <c r="R1260" s="74">
        <v>5.5</v>
      </c>
      <c r="S1260" s="74">
        <v>18.5</v>
      </c>
      <c r="T1260" s="74">
        <v>0.1</v>
      </c>
      <c r="U1260" s="74">
        <v>0</v>
      </c>
      <c r="V1260" s="74">
        <v>3.1</v>
      </c>
      <c r="W1260" s="74">
        <v>0</v>
      </c>
      <c r="X1260" s="74">
        <v>0</v>
      </c>
      <c r="Y1260" s="74">
        <v>1</v>
      </c>
      <c r="Z1260" s="74">
        <v>6</v>
      </c>
      <c r="AA1260" s="74">
        <v>0</v>
      </c>
      <c r="AB1260" s="74">
        <v>0.25</v>
      </c>
      <c r="AC1260" s="74">
        <v>0.94</v>
      </c>
      <c r="AD1260" s="74">
        <v>0.17</v>
      </c>
      <c r="AE1260" s="74">
        <v>5.0999999999999996</v>
      </c>
      <c r="AF1260" s="74">
        <v>9.1999999999999993</v>
      </c>
      <c r="AG1260" s="74">
        <v>4.0999999999999996</v>
      </c>
      <c r="AH1260" s="74">
        <v>0.76</v>
      </c>
      <c r="AI1260" s="74">
        <v>0</v>
      </c>
      <c r="AJ1260" s="74">
        <v>0</v>
      </c>
      <c r="AK1260" s="74">
        <v>99</v>
      </c>
      <c r="AL1260" s="74">
        <v>2.42</v>
      </c>
      <c r="AM1260" s="74">
        <v>20</v>
      </c>
      <c r="AN1260" s="74">
        <v>580</v>
      </c>
      <c r="AO1260" s="74">
        <v>680</v>
      </c>
      <c r="AP1260" s="74">
        <v>730</v>
      </c>
      <c r="AQ1260" s="74">
        <v>380</v>
      </c>
      <c r="AR1260" s="74">
        <v>11</v>
      </c>
      <c r="AS1260" s="74">
        <v>5.4</v>
      </c>
      <c r="AT1260" s="72"/>
      <c r="AU1260" s="72"/>
      <c r="AV1260" s="72"/>
    </row>
    <row r="1261" spans="1:48" ht="15.6">
      <c r="A1261" s="71">
        <v>1900000097</v>
      </c>
      <c r="B1261" s="72" t="s">
        <v>1736</v>
      </c>
      <c r="C1261" s="72" t="s">
        <v>207</v>
      </c>
      <c r="D1261" s="72" t="s">
        <v>208</v>
      </c>
      <c r="E1261" s="72" t="s">
        <v>558</v>
      </c>
      <c r="F1261" s="74">
        <v>147</v>
      </c>
      <c r="G1261" s="74">
        <v>621</v>
      </c>
      <c r="H1261" s="74">
        <v>0.1</v>
      </c>
      <c r="I1261" s="74">
        <v>0</v>
      </c>
      <c r="J1261" s="74">
        <v>0</v>
      </c>
      <c r="K1261" s="74">
        <v>0</v>
      </c>
      <c r="L1261" s="74">
        <v>0</v>
      </c>
      <c r="M1261" s="74">
        <v>0</v>
      </c>
      <c r="N1261" s="74">
        <v>33.200000000000003</v>
      </c>
      <c r="O1261" s="74">
        <v>33.200000000000003</v>
      </c>
      <c r="P1261" s="74">
        <v>0</v>
      </c>
      <c r="Q1261" s="74">
        <v>0</v>
      </c>
      <c r="R1261" s="74">
        <v>3.8</v>
      </c>
      <c r="S1261" s="74">
        <v>1.2</v>
      </c>
      <c r="T1261" s="74">
        <v>0</v>
      </c>
      <c r="U1261" s="74">
        <v>0</v>
      </c>
      <c r="V1261" s="74">
        <v>60.7</v>
      </c>
      <c r="W1261" s="74">
        <v>0</v>
      </c>
      <c r="X1261" s="74">
        <v>0</v>
      </c>
      <c r="Y1261" s="74">
        <v>4</v>
      </c>
      <c r="Z1261" s="74">
        <v>23</v>
      </c>
      <c r="AA1261" s="74">
        <v>0</v>
      </c>
      <c r="AB1261" s="74">
        <v>0.05</v>
      </c>
      <c r="AC1261" s="74">
        <v>0.03</v>
      </c>
      <c r="AD1261" s="74">
        <v>0.04</v>
      </c>
      <c r="AE1261" s="74">
        <v>0.99</v>
      </c>
      <c r="AF1261" s="74">
        <v>1.53</v>
      </c>
      <c r="AG1261" s="74">
        <v>0.54</v>
      </c>
      <c r="AH1261" s="74">
        <v>0.09</v>
      </c>
      <c r="AI1261" s="74">
        <v>0</v>
      </c>
      <c r="AJ1261" s="74">
        <v>6.9</v>
      </c>
      <c r="AK1261" s="74">
        <v>6.4</v>
      </c>
      <c r="AL1261" s="74">
        <v>0.88800000000000001</v>
      </c>
      <c r="AM1261" s="74">
        <v>2.5</v>
      </c>
      <c r="AN1261" s="74">
        <v>350</v>
      </c>
      <c r="AO1261" s="74">
        <v>25</v>
      </c>
      <c r="AP1261" s="74">
        <v>21</v>
      </c>
      <c r="AQ1261" s="74">
        <v>27</v>
      </c>
      <c r="AR1261" s="74">
        <v>0.6</v>
      </c>
      <c r="AS1261" s="74">
        <v>0.1</v>
      </c>
      <c r="AT1261" s="72"/>
      <c r="AU1261" s="72"/>
      <c r="AV1261" s="72"/>
    </row>
    <row r="1262" spans="1:48" ht="15.6">
      <c r="A1262" s="71">
        <v>689</v>
      </c>
      <c r="B1262" s="72" t="s">
        <v>1737</v>
      </c>
      <c r="C1262" s="72" t="s">
        <v>207</v>
      </c>
      <c r="D1262" s="72" t="s">
        <v>300</v>
      </c>
      <c r="E1262" s="72" t="s">
        <v>301</v>
      </c>
      <c r="F1262" s="74">
        <v>298</v>
      </c>
      <c r="G1262" s="74">
        <v>1260</v>
      </c>
      <c r="H1262" s="74">
        <v>0.3</v>
      </c>
      <c r="I1262" s="74">
        <v>0.1</v>
      </c>
      <c r="J1262" s="74">
        <v>0.1</v>
      </c>
      <c r="K1262" s="74">
        <v>0.1</v>
      </c>
      <c r="L1262" s="74">
        <v>0</v>
      </c>
      <c r="M1262" s="74">
        <v>0</v>
      </c>
      <c r="N1262" s="74">
        <v>67.3</v>
      </c>
      <c r="O1262" s="74">
        <v>67.3</v>
      </c>
      <c r="P1262" s="74">
        <v>0</v>
      </c>
      <c r="Q1262" s="74">
        <v>0</v>
      </c>
      <c r="R1262" s="74">
        <v>7.8</v>
      </c>
      <c r="S1262" s="74">
        <v>2.5</v>
      </c>
      <c r="T1262" s="74">
        <v>0</v>
      </c>
      <c r="U1262" s="74">
        <v>0</v>
      </c>
      <c r="V1262" s="74">
        <v>20.3</v>
      </c>
      <c r="W1262" s="74">
        <v>0</v>
      </c>
      <c r="X1262" s="74">
        <v>0</v>
      </c>
      <c r="Y1262" s="74">
        <v>8</v>
      </c>
      <c r="Z1262" s="74">
        <v>47</v>
      </c>
      <c r="AA1262" s="74">
        <v>0</v>
      </c>
      <c r="AB1262" s="74">
        <v>0.1</v>
      </c>
      <c r="AC1262" s="74">
        <v>7.0000000000000007E-2</v>
      </c>
      <c r="AD1262" s="74">
        <v>0.09</v>
      </c>
      <c r="AE1262" s="74">
        <v>2</v>
      </c>
      <c r="AF1262" s="74">
        <v>3.1</v>
      </c>
      <c r="AG1262" s="74">
        <v>1.1000000000000001</v>
      </c>
      <c r="AH1262" s="74">
        <v>0.19</v>
      </c>
      <c r="AI1262" s="74">
        <v>0</v>
      </c>
      <c r="AJ1262" s="74">
        <v>0</v>
      </c>
      <c r="AK1262" s="74">
        <v>13</v>
      </c>
      <c r="AL1262" s="74">
        <v>1.8</v>
      </c>
      <c r="AM1262" s="74">
        <v>5</v>
      </c>
      <c r="AN1262" s="74">
        <v>700</v>
      </c>
      <c r="AO1262" s="74">
        <v>50</v>
      </c>
      <c r="AP1262" s="74">
        <v>42</v>
      </c>
      <c r="AQ1262" s="74">
        <v>55</v>
      </c>
      <c r="AR1262" s="74">
        <v>1.3</v>
      </c>
      <c r="AS1262" s="74">
        <v>0.3</v>
      </c>
      <c r="AT1262" s="72"/>
      <c r="AU1262" s="72"/>
      <c r="AV1262" s="72"/>
    </row>
    <row r="1263" spans="1:48" ht="15.6">
      <c r="A1263" s="71">
        <v>1900000012</v>
      </c>
      <c r="B1263" s="72" t="s">
        <v>1738</v>
      </c>
      <c r="C1263" s="72" t="s">
        <v>207</v>
      </c>
      <c r="D1263" s="72" t="s">
        <v>208</v>
      </c>
      <c r="E1263" s="72" t="s">
        <v>209</v>
      </c>
      <c r="F1263" s="74">
        <v>34</v>
      </c>
      <c r="G1263" s="74">
        <v>144</v>
      </c>
      <c r="H1263" s="74">
        <v>0.3</v>
      </c>
      <c r="I1263" s="74">
        <v>0.1</v>
      </c>
      <c r="J1263" s="74">
        <v>0.1</v>
      </c>
      <c r="K1263" s="74">
        <v>0.1</v>
      </c>
      <c r="L1263" s="74">
        <v>0</v>
      </c>
      <c r="M1263" s="74">
        <v>0</v>
      </c>
      <c r="N1263" s="74">
        <v>4.5999999999999996</v>
      </c>
      <c r="O1263" s="74">
        <v>4.5999999999999996</v>
      </c>
      <c r="P1263" s="74">
        <v>0</v>
      </c>
      <c r="Q1263" s="74">
        <v>0</v>
      </c>
      <c r="R1263" s="74">
        <v>2.2999999999999998</v>
      </c>
      <c r="S1263" s="74">
        <v>2</v>
      </c>
      <c r="T1263" s="74">
        <v>0</v>
      </c>
      <c r="U1263" s="74">
        <v>0</v>
      </c>
      <c r="V1263" s="74">
        <v>86.5</v>
      </c>
      <c r="W1263" s="74">
        <v>0.2</v>
      </c>
      <c r="X1263" s="74">
        <v>0</v>
      </c>
      <c r="Y1263" s="74">
        <v>155</v>
      </c>
      <c r="Z1263" s="74">
        <v>920</v>
      </c>
      <c r="AA1263" s="74">
        <v>0</v>
      </c>
      <c r="AB1263" s="74">
        <v>1.86</v>
      </c>
      <c r="AC1263" s="74">
        <v>0.06</v>
      </c>
      <c r="AD1263" s="74">
        <v>0.03</v>
      </c>
      <c r="AE1263" s="74">
        <v>0.3</v>
      </c>
      <c r="AF1263" s="74">
        <v>0.6</v>
      </c>
      <c r="AG1263" s="74">
        <v>0.3</v>
      </c>
      <c r="AH1263" s="74">
        <v>0.19</v>
      </c>
      <c r="AI1263" s="74">
        <v>0</v>
      </c>
      <c r="AJ1263" s="74">
        <v>23</v>
      </c>
      <c r="AK1263" s="74">
        <v>1</v>
      </c>
      <c r="AL1263" s="74">
        <v>0.59</v>
      </c>
      <c r="AM1263" s="74">
        <v>1</v>
      </c>
      <c r="AN1263" s="74">
        <v>300</v>
      </c>
      <c r="AO1263" s="74">
        <v>10</v>
      </c>
      <c r="AP1263" s="74">
        <v>43</v>
      </c>
      <c r="AQ1263" s="74">
        <v>19</v>
      </c>
      <c r="AR1263" s="74">
        <v>0.8</v>
      </c>
      <c r="AS1263" s="74">
        <v>0.1</v>
      </c>
      <c r="AT1263" s="72"/>
      <c r="AU1263" s="72"/>
      <c r="AV1263" s="72"/>
    </row>
    <row r="1264" spans="1:48" ht="15.6">
      <c r="A1264" s="71">
        <v>1900000053</v>
      </c>
      <c r="B1264" s="72" t="s">
        <v>1739</v>
      </c>
      <c r="C1264" s="72" t="s">
        <v>223</v>
      </c>
      <c r="D1264" s="72" t="s">
        <v>224</v>
      </c>
      <c r="E1264" s="72" t="s">
        <v>563</v>
      </c>
      <c r="F1264" s="74">
        <v>242</v>
      </c>
      <c r="G1264" s="74">
        <v>1020</v>
      </c>
      <c r="H1264" s="74">
        <v>0.3</v>
      </c>
      <c r="I1264" s="74">
        <v>0.1</v>
      </c>
      <c r="J1264" s="74">
        <v>0.1</v>
      </c>
      <c r="K1264" s="74">
        <v>0.1</v>
      </c>
      <c r="L1264" s="74">
        <v>0.1</v>
      </c>
      <c r="M1264" s="74">
        <v>0</v>
      </c>
      <c r="N1264" s="74">
        <v>54.9</v>
      </c>
      <c r="O1264" s="74">
        <v>38.799999999999997</v>
      </c>
      <c r="P1264" s="74">
        <v>0</v>
      </c>
      <c r="Q1264" s="74">
        <v>16.100000000000001</v>
      </c>
      <c r="R1264" s="74">
        <v>5.0999999999999996</v>
      </c>
      <c r="S1264" s="74">
        <v>2.2999999999999998</v>
      </c>
      <c r="T1264" s="74">
        <v>0</v>
      </c>
      <c r="U1264" s="74">
        <v>0</v>
      </c>
      <c r="V1264" s="74">
        <v>35.799999999999997</v>
      </c>
      <c r="W1264" s="74">
        <v>0</v>
      </c>
      <c r="X1264" s="74">
        <v>0</v>
      </c>
      <c r="Y1264" s="74">
        <v>2</v>
      </c>
      <c r="Z1264" s="74">
        <v>14</v>
      </c>
      <c r="AA1264" s="74">
        <v>0</v>
      </c>
      <c r="AB1264" s="74">
        <v>0.1</v>
      </c>
      <c r="AC1264" s="74">
        <v>0.28999999999999998</v>
      </c>
      <c r="AD1264" s="74">
        <v>0.1</v>
      </c>
      <c r="AE1264" s="74">
        <v>1.4</v>
      </c>
      <c r="AF1264" s="74">
        <v>1.4</v>
      </c>
      <c r="AG1264" s="74">
        <v>0</v>
      </c>
      <c r="AH1264" s="74">
        <v>0.08</v>
      </c>
      <c r="AI1264" s="74">
        <v>0</v>
      </c>
      <c r="AJ1264" s="74">
        <v>3</v>
      </c>
      <c r="AK1264" s="74">
        <v>14</v>
      </c>
      <c r="AL1264" s="74">
        <v>0.88</v>
      </c>
      <c r="AM1264" s="74">
        <v>15</v>
      </c>
      <c r="AN1264" s="74">
        <v>600</v>
      </c>
      <c r="AO1264" s="74">
        <v>77</v>
      </c>
      <c r="AP1264" s="74">
        <v>94</v>
      </c>
      <c r="AQ1264" s="74">
        <v>92</v>
      </c>
      <c r="AR1264" s="74">
        <v>1.8</v>
      </c>
      <c r="AS1264" s="74">
        <v>0.1</v>
      </c>
      <c r="AT1264" s="72"/>
      <c r="AU1264" s="72"/>
      <c r="AV1264" s="72"/>
    </row>
    <row r="1265" spans="1:48" ht="15.6">
      <c r="A1265" s="71">
        <v>893</v>
      </c>
      <c r="B1265" s="72" t="s">
        <v>1740</v>
      </c>
      <c r="C1265" s="72" t="s">
        <v>218</v>
      </c>
      <c r="D1265" s="72" t="s">
        <v>219</v>
      </c>
      <c r="E1265" s="72" t="s">
        <v>220</v>
      </c>
      <c r="F1265" s="74">
        <v>73</v>
      </c>
      <c r="G1265" s="74">
        <v>312</v>
      </c>
      <c r="H1265" s="74">
        <v>0.2</v>
      </c>
      <c r="I1265" s="74">
        <v>0</v>
      </c>
      <c r="J1265" s="74">
        <v>0</v>
      </c>
      <c r="K1265" s="74">
        <v>0.1</v>
      </c>
      <c r="L1265" s="74">
        <v>0</v>
      </c>
      <c r="M1265" s="74">
        <v>0</v>
      </c>
      <c r="N1265" s="74">
        <v>0</v>
      </c>
      <c r="O1265" s="74">
        <v>0</v>
      </c>
      <c r="P1265" s="74">
        <v>0</v>
      </c>
      <c r="Q1265" s="74">
        <v>0</v>
      </c>
      <c r="R1265" s="74">
        <v>0</v>
      </c>
      <c r="S1265" s="74">
        <v>17.899999999999999</v>
      </c>
      <c r="T1265" s="74">
        <v>0.2</v>
      </c>
      <c r="U1265" s="74">
        <v>0</v>
      </c>
      <c r="V1265" s="74">
        <v>80.400000000000006</v>
      </c>
      <c r="W1265" s="74">
        <v>0</v>
      </c>
      <c r="X1265" s="74">
        <v>42</v>
      </c>
      <c r="Y1265" s="74">
        <v>24</v>
      </c>
      <c r="Z1265" s="74">
        <v>0</v>
      </c>
      <c r="AA1265" s="74">
        <v>0</v>
      </c>
      <c r="AB1265" s="74">
        <v>0.23</v>
      </c>
      <c r="AC1265" s="74">
        <v>0.04</v>
      </c>
      <c r="AD1265" s="74">
        <v>0.02</v>
      </c>
      <c r="AE1265" s="74">
        <v>2</v>
      </c>
      <c r="AF1265" s="74">
        <v>5.3</v>
      </c>
      <c r="AG1265" s="74">
        <v>3.3</v>
      </c>
      <c r="AH1265" s="74">
        <v>0.05</v>
      </c>
      <c r="AI1265" s="74">
        <v>0.26</v>
      </c>
      <c r="AJ1265" s="74">
        <v>0</v>
      </c>
      <c r="AK1265" s="74">
        <v>7.3</v>
      </c>
      <c r="AL1265" s="74">
        <v>1.1000000000000001</v>
      </c>
      <c r="AM1265" s="74">
        <v>86</v>
      </c>
      <c r="AN1265" s="74">
        <v>330</v>
      </c>
      <c r="AO1265" s="74">
        <v>7</v>
      </c>
      <c r="AP1265" s="74">
        <v>210</v>
      </c>
      <c r="AQ1265" s="74">
        <v>27</v>
      </c>
      <c r="AR1265" s="74">
        <v>0.2</v>
      </c>
      <c r="AS1265" s="74">
        <v>0.5</v>
      </c>
      <c r="AT1265" s="72"/>
      <c r="AU1265" s="72"/>
      <c r="AV1265" s="72"/>
    </row>
    <row r="1266" spans="1:48" ht="15.6">
      <c r="A1266" s="71">
        <v>894</v>
      </c>
      <c r="B1266" s="72" t="s">
        <v>1741</v>
      </c>
      <c r="C1266" s="72" t="s">
        <v>218</v>
      </c>
      <c r="D1266" s="72" t="s">
        <v>219</v>
      </c>
      <c r="E1266" s="72" t="s">
        <v>220</v>
      </c>
      <c r="F1266" s="74">
        <v>88</v>
      </c>
      <c r="G1266" s="74">
        <v>375</v>
      </c>
      <c r="H1266" s="74">
        <v>0.3</v>
      </c>
      <c r="I1266" s="74">
        <v>0.1</v>
      </c>
      <c r="J1266" s="74">
        <v>0</v>
      </c>
      <c r="K1266" s="74">
        <v>0.1</v>
      </c>
      <c r="L1266" s="74">
        <v>0</v>
      </c>
      <c r="M1266" s="74">
        <v>0</v>
      </c>
      <c r="N1266" s="74">
        <v>0</v>
      </c>
      <c r="O1266" s="74">
        <v>0</v>
      </c>
      <c r="P1266" s="74">
        <v>0</v>
      </c>
      <c r="Q1266" s="74">
        <v>0</v>
      </c>
      <c r="R1266" s="74">
        <v>0</v>
      </c>
      <c r="S1266" s="74">
        <v>21.4</v>
      </c>
      <c r="T1266" s="74">
        <v>1</v>
      </c>
      <c r="U1266" s="74">
        <v>0</v>
      </c>
      <c r="V1266" s="74">
        <v>75.7</v>
      </c>
      <c r="W1266" s="74">
        <v>0</v>
      </c>
      <c r="X1266" s="74">
        <v>50</v>
      </c>
      <c r="Y1266" s="74">
        <v>27</v>
      </c>
      <c r="Z1266" s="74">
        <v>0</v>
      </c>
      <c r="AA1266" s="74">
        <v>0</v>
      </c>
      <c r="AB1266" s="74">
        <v>0.28999999999999998</v>
      </c>
      <c r="AC1266" s="74">
        <v>0.04</v>
      </c>
      <c r="AD1266" s="74">
        <v>0.02</v>
      </c>
      <c r="AE1266" s="74">
        <v>2.2999999999999998</v>
      </c>
      <c r="AF1266" s="74">
        <v>6.3</v>
      </c>
      <c r="AG1266" s="74">
        <v>4</v>
      </c>
      <c r="AH1266" s="74">
        <v>0.05</v>
      </c>
      <c r="AI1266" s="74">
        <v>0.26</v>
      </c>
      <c r="AJ1266" s="74">
        <v>0</v>
      </c>
      <c r="AK1266" s="74">
        <v>7.4</v>
      </c>
      <c r="AL1266" s="74">
        <v>2.2000000000000002</v>
      </c>
      <c r="AM1266" s="74">
        <v>400</v>
      </c>
      <c r="AN1266" s="74">
        <v>360</v>
      </c>
      <c r="AO1266" s="74">
        <v>9</v>
      </c>
      <c r="AP1266" s="74">
        <v>230</v>
      </c>
      <c r="AQ1266" s="74">
        <v>31</v>
      </c>
      <c r="AR1266" s="74">
        <v>0.3</v>
      </c>
      <c r="AS1266" s="74">
        <v>0.6</v>
      </c>
      <c r="AT1266" s="72"/>
      <c r="AU1266" s="72"/>
      <c r="AV1266" s="72"/>
    </row>
    <row r="1267" spans="1:48" ht="15.6">
      <c r="A1267" s="71">
        <v>690</v>
      </c>
      <c r="B1267" s="72" t="s">
        <v>1742</v>
      </c>
      <c r="C1267" s="72" t="s">
        <v>207</v>
      </c>
      <c r="D1267" s="72" t="s">
        <v>208</v>
      </c>
      <c r="E1267" s="72" t="s">
        <v>652</v>
      </c>
      <c r="F1267" s="74">
        <v>41</v>
      </c>
      <c r="G1267" s="74">
        <v>172</v>
      </c>
      <c r="H1267" s="74">
        <v>0.1</v>
      </c>
      <c r="I1267" s="74">
        <v>0</v>
      </c>
      <c r="J1267" s="74">
        <v>0</v>
      </c>
      <c r="K1267" s="74">
        <v>0.1</v>
      </c>
      <c r="L1267" s="74">
        <v>0</v>
      </c>
      <c r="M1267" s="74">
        <v>0</v>
      </c>
      <c r="N1267" s="74">
        <v>7.8</v>
      </c>
      <c r="O1267" s="74">
        <v>7.8</v>
      </c>
      <c r="P1267" s="74">
        <v>0</v>
      </c>
      <c r="Q1267" s="74">
        <v>0</v>
      </c>
      <c r="R1267" s="74">
        <v>1.7</v>
      </c>
      <c r="S1267" s="74">
        <v>0.7</v>
      </c>
      <c r="T1267" s="74">
        <v>0</v>
      </c>
      <c r="U1267" s="74">
        <v>0</v>
      </c>
      <c r="V1267" s="74">
        <v>89.3</v>
      </c>
      <c r="W1267" s="74">
        <v>0.8</v>
      </c>
      <c r="X1267" s="74">
        <v>0</v>
      </c>
      <c r="Y1267" s="74">
        <v>60</v>
      </c>
      <c r="Z1267" s="74">
        <v>358</v>
      </c>
      <c r="AA1267" s="74">
        <v>0</v>
      </c>
      <c r="AB1267" s="74">
        <v>0.55000000000000004</v>
      </c>
      <c r="AC1267" s="74">
        <v>0.04</v>
      </c>
      <c r="AD1267" s="74">
        <v>0.03</v>
      </c>
      <c r="AE1267" s="74">
        <v>0.2</v>
      </c>
      <c r="AF1267" s="74">
        <v>0.2</v>
      </c>
      <c r="AG1267" s="74">
        <v>0</v>
      </c>
      <c r="AH1267" s="74">
        <v>7.0000000000000007E-2</v>
      </c>
      <c r="AI1267" s="74">
        <v>0</v>
      </c>
      <c r="AJ1267" s="74">
        <v>42</v>
      </c>
      <c r="AK1267" s="74">
        <v>18</v>
      </c>
      <c r="AL1267" s="74">
        <v>0.41</v>
      </c>
      <c r="AM1267" s="74">
        <v>4</v>
      </c>
      <c r="AN1267" s="74">
        <v>210</v>
      </c>
      <c r="AO1267" s="74">
        <v>57</v>
      </c>
      <c r="AP1267" s="74">
        <v>15</v>
      </c>
      <c r="AQ1267" s="74">
        <v>8</v>
      </c>
      <c r="AR1267" s="74">
        <v>0.5</v>
      </c>
      <c r="AS1267" s="74">
        <v>0.1</v>
      </c>
      <c r="AT1267" s="72"/>
      <c r="AU1267" s="72"/>
      <c r="AV1267" s="72"/>
    </row>
    <row r="1268" spans="1:48" ht="15.6">
      <c r="A1268" s="71">
        <v>691</v>
      </c>
      <c r="B1268" s="72" t="s">
        <v>1743</v>
      </c>
      <c r="C1268" s="72" t="s">
        <v>207</v>
      </c>
      <c r="D1268" s="72" t="s">
        <v>208</v>
      </c>
      <c r="E1268" s="72" t="s">
        <v>652</v>
      </c>
      <c r="F1268" s="74">
        <v>44</v>
      </c>
      <c r="G1268" s="74">
        <v>188</v>
      </c>
      <c r="H1268" s="74">
        <v>0.1</v>
      </c>
      <c r="I1268" s="74">
        <v>0</v>
      </c>
      <c r="J1268" s="74">
        <v>0</v>
      </c>
      <c r="K1268" s="74">
        <v>0.1</v>
      </c>
      <c r="L1268" s="74">
        <v>0</v>
      </c>
      <c r="M1268" s="74">
        <v>0</v>
      </c>
      <c r="N1268" s="74">
        <v>8.6999999999999993</v>
      </c>
      <c r="O1268" s="74">
        <v>8.6999999999999993</v>
      </c>
      <c r="P1268" s="74">
        <v>0</v>
      </c>
      <c r="Q1268" s="74">
        <v>0</v>
      </c>
      <c r="R1268" s="74">
        <v>1.7</v>
      </c>
      <c r="S1268" s="74">
        <v>0.7</v>
      </c>
      <c r="T1268" s="74">
        <v>0</v>
      </c>
      <c r="U1268" s="74">
        <v>0</v>
      </c>
      <c r="V1268" s="74">
        <v>88.2</v>
      </c>
      <c r="W1268" s="74">
        <v>0.8</v>
      </c>
      <c r="X1268" s="74">
        <v>0</v>
      </c>
      <c r="Y1268" s="74">
        <v>33</v>
      </c>
      <c r="Z1268" s="74">
        <v>200</v>
      </c>
      <c r="AA1268" s="74">
        <v>0</v>
      </c>
      <c r="AB1268" s="74">
        <v>0.24</v>
      </c>
      <c r="AC1268" s="74">
        <v>0.08</v>
      </c>
      <c r="AD1268" s="74">
        <v>0.04</v>
      </c>
      <c r="AE1268" s="74">
        <v>0.2</v>
      </c>
      <c r="AF1268" s="74">
        <v>0.2</v>
      </c>
      <c r="AG1268" s="74">
        <v>0</v>
      </c>
      <c r="AH1268" s="74">
        <v>7.0000000000000007E-2</v>
      </c>
      <c r="AI1268" s="74">
        <v>0</v>
      </c>
      <c r="AJ1268" s="74">
        <v>32</v>
      </c>
      <c r="AK1268" s="74">
        <v>21</v>
      </c>
      <c r="AL1268" s="74">
        <v>0.43</v>
      </c>
      <c r="AM1268" s="74">
        <v>5</v>
      </c>
      <c r="AN1268" s="74">
        <v>240</v>
      </c>
      <c r="AO1268" s="74">
        <v>30</v>
      </c>
      <c r="AP1268" s="74">
        <v>16</v>
      </c>
      <c r="AQ1268" s="74">
        <v>9</v>
      </c>
      <c r="AR1268" s="74">
        <v>0.3</v>
      </c>
      <c r="AS1268" s="74">
        <v>0.1</v>
      </c>
      <c r="AT1268" s="72"/>
      <c r="AU1268" s="72"/>
      <c r="AV1268" s="72"/>
    </row>
    <row r="1269" spans="1:48" ht="15.6">
      <c r="A1269" s="71">
        <v>454</v>
      </c>
      <c r="B1269" s="72" t="s">
        <v>1744</v>
      </c>
      <c r="C1269" s="72" t="s">
        <v>416</v>
      </c>
      <c r="D1269" s="72" t="s">
        <v>417</v>
      </c>
      <c r="E1269" s="72" t="s">
        <v>1745</v>
      </c>
      <c r="F1269" s="74">
        <v>356</v>
      </c>
      <c r="G1269" s="74">
        <v>1510</v>
      </c>
      <c r="H1269" s="74">
        <v>0.2</v>
      </c>
      <c r="I1269" s="74">
        <v>0.1</v>
      </c>
      <c r="J1269" s="74">
        <v>0</v>
      </c>
      <c r="K1269" s="74">
        <v>0.1</v>
      </c>
      <c r="L1269" s="74">
        <v>0.1</v>
      </c>
      <c r="M1269" s="74">
        <v>0</v>
      </c>
      <c r="N1269" s="74">
        <v>87.5</v>
      </c>
      <c r="O1269" s="74">
        <v>0.9</v>
      </c>
      <c r="P1269" s="74">
        <v>0</v>
      </c>
      <c r="Q1269" s="74">
        <v>86.6</v>
      </c>
      <c r="R1269" s="74">
        <v>1.7</v>
      </c>
      <c r="S1269" s="74">
        <v>0.3</v>
      </c>
      <c r="T1269" s="74">
        <v>0</v>
      </c>
      <c r="U1269" s="74">
        <v>0</v>
      </c>
      <c r="V1269" s="74">
        <v>10.6</v>
      </c>
      <c r="W1269" s="74">
        <v>0</v>
      </c>
      <c r="X1269" s="74">
        <v>0</v>
      </c>
      <c r="Y1269" s="74">
        <v>0</v>
      </c>
      <c r="Z1269" s="74">
        <v>0</v>
      </c>
      <c r="AA1269" s="74">
        <v>0</v>
      </c>
      <c r="AB1269" s="74">
        <v>0</v>
      </c>
      <c r="AC1269" s="74">
        <v>0.02</v>
      </c>
      <c r="AD1269" s="74">
        <v>0</v>
      </c>
      <c r="AE1269" s="74">
        <v>0.3</v>
      </c>
      <c r="AF1269" s="74">
        <v>0.4</v>
      </c>
      <c r="AG1269" s="74">
        <v>0.1</v>
      </c>
      <c r="AH1269" s="74">
        <v>0</v>
      </c>
      <c r="AI1269" s="74">
        <v>0</v>
      </c>
      <c r="AJ1269" s="74">
        <v>0</v>
      </c>
      <c r="AK1269" s="74">
        <v>10</v>
      </c>
      <c r="AL1269" s="74">
        <v>0.1</v>
      </c>
      <c r="AM1269" s="74">
        <v>4</v>
      </c>
      <c r="AN1269" s="74">
        <v>20</v>
      </c>
      <c r="AO1269" s="74">
        <v>12</v>
      </c>
      <c r="AP1269" s="74">
        <v>6</v>
      </c>
      <c r="AQ1269" s="74">
        <v>2</v>
      </c>
      <c r="AR1269" s="74">
        <v>0.9</v>
      </c>
      <c r="AS1269" s="74">
        <v>0</v>
      </c>
      <c r="AT1269" s="72"/>
      <c r="AU1269" s="72"/>
      <c r="AV1269" s="72"/>
    </row>
    <row r="1270" spans="1:48" ht="15.6">
      <c r="A1270" s="71">
        <v>496</v>
      </c>
      <c r="B1270" s="72" t="s">
        <v>1746</v>
      </c>
      <c r="C1270" s="72" t="s">
        <v>325</v>
      </c>
      <c r="D1270" s="72" t="s">
        <v>462</v>
      </c>
      <c r="E1270" s="72" t="s">
        <v>1747</v>
      </c>
      <c r="F1270" s="74">
        <v>200</v>
      </c>
      <c r="G1270" s="74">
        <v>841</v>
      </c>
      <c r="H1270" s="74">
        <v>8</v>
      </c>
      <c r="I1270" s="74">
        <v>3.5</v>
      </c>
      <c r="J1270" s="74">
        <v>2.6</v>
      </c>
      <c r="K1270" s="74">
        <v>1.5</v>
      </c>
      <c r="L1270" s="74">
        <v>1.4</v>
      </c>
      <c r="M1270" s="74">
        <v>0.4</v>
      </c>
      <c r="N1270" s="74">
        <v>29.3</v>
      </c>
      <c r="O1270" s="74">
        <v>17.100000000000001</v>
      </c>
      <c r="P1270" s="74">
        <v>0</v>
      </c>
      <c r="Q1270" s="74">
        <v>12.2</v>
      </c>
      <c r="R1270" s="74">
        <v>2</v>
      </c>
      <c r="S1270" s="74">
        <v>1.8</v>
      </c>
      <c r="T1270" s="74">
        <v>0.3</v>
      </c>
      <c r="U1270" s="74">
        <v>0</v>
      </c>
      <c r="V1270" s="74">
        <v>57.8</v>
      </c>
      <c r="W1270" s="74">
        <v>0</v>
      </c>
      <c r="X1270" s="74">
        <v>3</v>
      </c>
      <c r="Y1270" s="74">
        <v>37</v>
      </c>
      <c r="Z1270" s="74">
        <v>53</v>
      </c>
      <c r="AA1270" s="74">
        <v>0.3</v>
      </c>
      <c r="AB1270" s="74">
        <v>0.52</v>
      </c>
      <c r="AC1270" s="74">
        <v>0.06</v>
      </c>
      <c r="AD1270" s="74">
        <v>0.02</v>
      </c>
      <c r="AE1270" s="74">
        <v>0.3</v>
      </c>
      <c r="AF1270" s="74">
        <v>0.6</v>
      </c>
      <c r="AG1270" s="74">
        <v>0.3</v>
      </c>
      <c r="AH1270" s="74">
        <v>0.03</v>
      </c>
      <c r="AI1270" s="74">
        <v>0.01</v>
      </c>
      <c r="AJ1270" s="74">
        <v>7</v>
      </c>
      <c r="AK1270" s="74">
        <v>4</v>
      </c>
      <c r="AL1270" s="74">
        <v>1.1000000000000001</v>
      </c>
      <c r="AM1270" s="74">
        <v>120</v>
      </c>
      <c r="AN1270" s="74">
        <v>100</v>
      </c>
      <c r="AO1270" s="74">
        <v>27</v>
      </c>
      <c r="AP1270" s="74">
        <v>30</v>
      </c>
      <c r="AQ1270" s="74">
        <v>6</v>
      </c>
      <c r="AR1270" s="74">
        <v>0.5</v>
      </c>
      <c r="AS1270" s="74">
        <v>0.2</v>
      </c>
      <c r="AT1270" s="72"/>
      <c r="AU1270" s="72"/>
      <c r="AV1270" s="72"/>
    </row>
    <row r="1271" spans="1:48" ht="15.6">
      <c r="A1271" s="71">
        <v>497</v>
      </c>
      <c r="B1271" s="72" t="s">
        <v>1748</v>
      </c>
      <c r="C1271" s="72" t="s">
        <v>325</v>
      </c>
      <c r="D1271" s="72" t="s">
        <v>462</v>
      </c>
      <c r="E1271" s="72" t="s">
        <v>1747</v>
      </c>
      <c r="F1271" s="74">
        <v>224</v>
      </c>
      <c r="G1271" s="74">
        <v>945</v>
      </c>
      <c r="H1271" s="74">
        <v>6.2</v>
      </c>
      <c r="I1271" s="74">
        <v>2.4</v>
      </c>
      <c r="J1271" s="74">
        <v>2.1</v>
      </c>
      <c r="K1271" s="74">
        <v>0.8</v>
      </c>
      <c r="L1271" s="74">
        <v>0.68799999999999994</v>
      </c>
      <c r="M1271" s="74">
        <v>0.2</v>
      </c>
      <c r="N1271" s="74">
        <v>36.700000000000003</v>
      </c>
      <c r="O1271" s="74">
        <v>21.8</v>
      </c>
      <c r="P1271" s="74">
        <v>0</v>
      </c>
      <c r="Q1271" s="74">
        <v>15</v>
      </c>
      <c r="R1271" s="74">
        <v>1.9</v>
      </c>
      <c r="S1271" s="74">
        <v>4.4000000000000004</v>
      </c>
      <c r="T1271" s="74">
        <v>0.1</v>
      </c>
      <c r="U1271" s="74">
        <v>0</v>
      </c>
      <c r="V1271" s="74">
        <v>49.7</v>
      </c>
      <c r="W1271" s="74">
        <v>0.1</v>
      </c>
      <c r="X1271" s="74">
        <v>46</v>
      </c>
      <c r="Y1271" s="74">
        <v>49</v>
      </c>
      <c r="Z1271" s="74">
        <v>60</v>
      </c>
      <c r="AA1271" s="74">
        <v>0.2</v>
      </c>
      <c r="AB1271" s="74">
        <v>1.1399999999999999</v>
      </c>
      <c r="AC1271" s="74">
        <v>0.05</v>
      </c>
      <c r="AD1271" s="74">
        <v>0.14000000000000001</v>
      </c>
      <c r="AE1271" s="74">
        <v>0.49</v>
      </c>
      <c r="AF1271" s="74">
        <v>1.49</v>
      </c>
      <c r="AG1271" s="74">
        <v>1</v>
      </c>
      <c r="AH1271" s="74">
        <v>0.09</v>
      </c>
      <c r="AI1271" s="74">
        <v>0.12</v>
      </c>
      <c r="AJ1271" s="74">
        <v>2.2999999999999998</v>
      </c>
      <c r="AK1271" s="74">
        <v>9.5</v>
      </c>
      <c r="AL1271" s="74">
        <v>0.81699999999999995</v>
      </c>
      <c r="AM1271" s="74">
        <v>54</v>
      </c>
      <c r="AN1271" s="74">
        <v>180</v>
      </c>
      <c r="AO1271" s="74">
        <v>57</v>
      </c>
      <c r="AP1271" s="74">
        <v>87</v>
      </c>
      <c r="AQ1271" s="74">
        <v>21</v>
      </c>
      <c r="AR1271" s="74">
        <v>0.7</v>
      </c>
      <c r="AS1271" s="74">
        <v>0.5</v>
      </c>
      <c r="AT1271" s="72"/>
      <c r="AU1271" s="72"/>
      <c r="AV1271" s="72"/>
    </row>
    <row r="1272" spans="1:48" ht="15.6">
      <c r="A1272" s="71">
        <v>964</v>
      </c>
      <c r="B1272" s="72" t="s">
        <v>1749</v>
      </c>
      <c r="C1272" s="72" t="s">
        <v>507</v>
      </c>
      <c r="D1272" s="72" t="s">
        <v>516</v>
      </c>
      <c r="E1272" s="72" t="s">
        <v>1750</v>
      </c>
      <c r="F1272" s="74">
        <v>1</v>
      </c>
      <c r="G1272" s="74">
        <v>3</v>
      </c>
      <c r="H1272" s="74">
        <v>0</v>
      </c>
      <c r="I1272" s="74">
        <v>0</v>
      </c>
      <c r="J1272" s="74">
        <v>0</v>
      </c>
      <c r="K1272" s="74">
        <v>0</v>
      </c>
      <c r="L1272" s="74">
        <v>0</v>
      </c>
      <c r="M1272" s="74">
        <v>0</v>
      </c>
      <c r="N1272" s="74">
        <v>0.2</v>
      </c>
      <c r="O1272" s="74">
        <v>0.2</v>
      </c>
      <c r="P1272" s="74">
        <v>0</v>
      </c>
      <c r="Q1272" s="74">
        <v>0</v>
      </c>
      <c r="R1272" s="74">
        <v>0</v>
      </c>
      <c r="S1272" s="74">
        <v>0</v>
      </c>
      <c r="T1272" s="74">
        <v>0</v>
      </c>
      <c r="U1272" s="74">
        <v>0</v>
      </c>
      <c r="V1272" s="74">
        <v>99.7</v>
      </c>
      <c r="W1272" s="74">
        <v>0</v>
      </c>
      <c r="X1272" s="74">
        <v>0</v>
      </c>
      <c r="Y1272" s="74">
        <v>0</v>
      </c>
      <c r="Z1272" s="74">
        <v>0</v>
      </c>
      <c r="AA1272" s="74">
        <v>0</v>
      </c>
      <c r="AB1272" s="74">
        <v>0</v>
      </c>
      <c r="AC1272" s="74">
        <v>0</v>
      </c>
      <c r="AD1272" s="74">
        <v>0</v>
      </c>
      <c r="AE1272" s="74">
        <v>0</v>
      </c>
      <c r="AF1272" s="74">
        <v>0</v>
      </c>
      <c r="AG1272" s="74">
        <v>0</v>
      </c>
      <c r="AH1272" s="74">
        <v>0</v>
      </c>
      <c r="AI1272" s="74">
        <v>0</v>
      </c>
      <c r="AJ1272" s="74">
        <v>0</v>
      </c>
      <c r="AK1272" s="74">
        <v>1</v>
      </c>
      <c r="AL1272" s="74">
        <v>0.03</v>
      </c>
      <c r="AM1272" s="74">
        <v>2</v>
      </c>
      <c r="AN1272" s="74">
        <v>10</v>
      </c>
      <c r="AO1272" s="74">
        <v>2</v>
      </c>
      <c r="AP1272" s="74">
        <v>1</v>
      </c>
      <c r="AQ1272" s="74">
        <v>1</v>
      </c>
      <c r="AR1272" s="74">
        <v>0</v>
      </c>
      <c r="AS1272" s="74">
        <v>0.1</v>
      </c>
      <c r="AT1272" s="72"/>
      <c r="AU1272" s="72"/>
      <c r="AV1272" s="72"/>
    </row>
    <row r="1273" spans="1:48" ht="15.6">
      <c r="A1273" s="71">
        <v>546</v>
      </c>
      <c r="B1273" s="72" t="s">
        <v>1751</v>
      </c>
      <c r="C1273" s="72" t="s">
        <v>420</v>
      </c>
      <c r="D1273" s="72" t="s">
        <v>421</v>
      </c>
      <c r="E1273" s="72" t="s">
        <v>422</v>
      </c>
      <c r="F1273" s="74">
        <v>108</v>
      </c>
      <c r="G1273" s="74">
        <v>451</v>
      </c>
      <c r="H1273" s="74">
        <v>7.6</v>
      </c>
      <c r="I1273" s="74">
        <v>1.1000000000000001</v>
      </c>
      <c r="J1273" s="74">
        <v>3.5</v>
      </c>
      <c r="K1273" s="74">
        <v>2.8</v>
      </c>
      <c r="L1273" s="74">
        <v>2.42</v>
      </c>
      <c r="M1273" s="74">
        <v>0</v>
      </c>
      <c r="N1273" s="74">
        <v>1.1000000000000001</v>
      </c>
      <c r="O1273" s="74">
        <v>0.4</v>
      </c>
      <c r="P1273" s="74">
        <v>0.1</v>
      </c>
      <c r="Q1273" s="74">
        <v>0.6</v>
      </c>
      <c r="R1273" s="74">
        <v>0.4</v>
      </c>
      <c r="S1273" s="74">
        <v>8.6999999999999993</v>
      </c>
      <c r="T1273" s="74">
        <v>0.7</v>
      </c>
      <c r="U1273" s="74">
        <v>0</v>
      </c>
      <c r="V1273" s="74">
        <v>80.400000000000006</v>
      </c>
      <c r="W1273" s="74">
        <v>0</v>
      </c>
      <c r="X1273" s="74">
        <v>0</v>
      </c>
      <c r="Y1273" s="74">
        <v>1</v>
      </c>
      <c r="Z1273" s="74">
        <v>11</v>
      </c>
      <c r="AA1273" s="74">
        <v>0</v>
      </c>
      <c r="AB1273" s="74">
        <v>1.46</v>
      </c>
      <c r="AC1273" s="74">
        <v>0.08</v>
      </c>
      <c r="AD1273" s="74">
        <v>0.03</v>
      </c>
      <c r="AE1273" s="74">
        <v>0.12</v>
      </c>
      <c r="AF1273" s="74">
        <v>1.56</v>
      </c>
      <c r="AG1273" s="74">
        <v>1.44</v>
      </c>
      <c r="AH1273" s="74">
        <v>7.0000000000000007E-2</v>
      </c>
      <c r="AI1273" s="74">
        <v>0</v>
      </c>
      <c r="AJ1273" s="74">
        <v>0.6</v>
      </c>
      <c r="AK1273" s="74">
        <v>13</v>
      </c>
      <c r="AL1273" s="74">
        <v>2.08</v>
      </c>
      <c r="AM1273" s="74">
        <v>260</v>
      </c>
      <c r="AN1273" s="74">
        <v>89</v>
      </c>
      <c r="AO1273" s="74">
        <v>130</v>
      </c>
      <c r="AP1273" s="74">
        <v>110</v>
      </c>
      <c r="AQ1273" s="74">
        <v>94</v>
      </c>
      <c r="AR1273" s="74">
        <v>1.7</v>
      </c>
      <c r="AS1273" s="74">
        <v>1</v>
      </c>
      <c r="AT1273" s="72"/>
      <c r="AU1273" s="72"/>
      <c r="AV1273" s="72"/>
    </row>
    <row r="1274" spans="1:48" ht="15.6">
      <c r="A1274" s="71">
        <v>547</v>
      </c>
      <c r="B1274" s="72" t="s">
        <v>1752</v>
      </c>
      <c r="C1274" s="72" t="s">
        <v>420</v>
      </c>
      <c r="D1274" s="72" t="s">
        <v>421</v>
      </c>
      <c r="E1274" s="72" t="s">
        <v>422</v>
      </c>
      <c r="F1274" s="74">
        <v>108</v>
      </c>
      <c r="G1274" s="74">
        <v>451</v>
      </c>
      <c r="H1274" s="74">
        <v>7.6</v>
      </c>
      <c r="I1274" s="74">
        <v>1</v>
      </c>
      <c r="J1274" s="74">
        <v>1.8</v>
      </c>
      <c r="K1274" s="74">
        <v>4.3</v>
      </c>
      <c r="L1274" s="74">
        <v>3.91</v>
      </c>
      <c r="M1274" s="74">
        <v>0</v>
      </c>
      <c r="N1274" s="74">
        <v>1.1000000000000001</v>
      </c>
      <c r="O1274" s="74">
        <v>0.4</v>
      </c>
      <c r="P1274" s="74">
        <v>0.1</v>
      </c>
      <c r="Q1274" s="74">
        <v>0.6</v>
      </c>
      <c r="R1274" s="74">
        <v>0.4</v>
      </c>
      <c r="S1274" s="74">
        <v>8.6999999999999993</v>
      </c>
      <c r="T1274" s="74">
        <v>0.7</v>
      </c>
      <c r="U1274" s="74">
        <v>0</v>
      </c>
      <c r="V1274" s="74">
        <v>80.400000000000006</v>
      </c>
      <c r="W1274" s="74">
        <v>0</v>
      </c>
      <c r="X1274" s="74">
        <v>0</v>
      </c>
      <c r="Y1274" s="74">
        <v>2</v>
      </c>
      <c r="Z1274" s="74">
        <v>15</v>
      </c>
      <c r="AA1274" s="74">
        <v>0</v>
      </c>
      <c r="AB1274" s="74">
        <v>1.81</v>
      </c>
      <c r="AC1274" s="74">
        <v>0.08</v>
      </c>
      <c r="AD1274" s="74">
        <v>0.03</v>
      </c>
      <c r="AE1274" s="74">
        <v>0.12</v>
      </c>
      <c r="AF1274" s="74">
        <v>1.56</v>
      </c>
      <c r="AG1274" s="74">
        <v>1.44</v>
      </c>
      <c r="AH1274" s="74">
        <v>7.0000000000000007E-2</v>
      </c>
      <c r="AI1274" s="74">
        <v>0</v>
      </c>
      <c r="AJ1274" s="74">
        <v>0.6</v>
      </c>
      <c r="AK1274" s="74">
        <v>13</v>
      </c>
      <c r="AL1274" s="74">
        <v>2.08</v>
      </c>
      <c r="AM1274" s="74">
        <v>260</v>
      </c>
      <c r="AN1274" s="74">
        <v>89</v>
      </c>
      <c r="AO1274" s="74">
        <v>130</v>
      </c>
      <c r="AP1274" s="74">
        <v>110</v>
      </c>
      <c r="AQ1274" s="74">
        <v>94</v>
      </c>
      <c r="AR1274" s="74">
        <v>1.7</v>
      </c>
      <c r="AS1274" s="74">
        <v>1</v>
      </c>
      <c r="AT1274" s="72"/>
      <c r="AU1274" s="72"/>
      <c r="AV1274" s="72"/>
    </row>
    <row r="1275" spans="1:48" ht="15.6">
      <c r="A1275" s="71">
        <v>545</v>
      </c>
      <c r="B1275" s="72" t="s">
        <v>1753</v>
      </c>
      <c r="C1275" s="72" t="s">
        <v>420</v>
      </c>
      <c r="D1275" s="72" t="s">
        <v>421</v>
      </c>
      <c r="E1275" s="72" t="s">
        <v>422</v>
      </c>
      <c r="F1275" s="74">
        <v>77</v>
      </c>
      <c r="G1275" s="74">
        <v>322</v>
      </c>
      <c r="H1275" s="74">
        <v>4.4000000000000004</v>
      </c>
      <c r="I1275" s="74">
        <v>0.6</v>
      </c>
      <c r="J1275" s="74">
        <v>1</v>
      </c>
      <c r="K1275" s="74">
        <v>2.5</v>
      </c>
      <c r="L1275" s="74">
        <v>2.2000000000000002</v>
      </c>
      <c r="M1275" s="74">
        <v>0</v>
      </c>
      <c r="N1275" s="74">
        <v>0.7</v>
      </c>
      <c r="O1275" s="74">
        <v>0.3</v>
      </c>
      <c r="P1275" s="74">
        <v>0.1</v>
      </c>
      <c r="Q1275" s="74">
        <v>0.3</v>
      </c>
      <c r="R1275" s="74">
        <v>0.3</v>
      </c>
      <c r="S1275" s="74">
        <v>8.5</v>
      </c>
      <c r="T1275" s="74">
        <v>0</v>
      </c>
      <c r="U1275" s="74">
        <v>0</v>
      </c>
      <c r="V1275" s="74">
        <v>85</v>
      </c>
      <c r="W1275" s="74">
        <v>0</v>
      </c>
      <c r="X1275" s="74">
        <v>0</v>
      </c>
      <c r="Y1275" s="74">
        <v>0</v>
      </c>
      <c r="Z1275" s="74">
        <v>2</v>
      </c>
      <c r="AA1275" s="74">
        <v>0</v>
      </c>
      <c r="AB1275" s="74">
        <v>1</v>
      </c>
      <c r="AC1275" s="74">
        <v>7.0000000000000007E-2</v>
      </c>
      <c r="AD1275" s="74">
        <v>0.03</v>
      </c>
      <c r="AE1275" s="74">
        <v>0.1</v>
      </c>
      <c r="AF1275" s="74">
        <v>1.5</v>
      </c>
      <c r="AG1275" s="74">
        <v>1.4</v>
      </c>
      <c r="AH1275" s="74">
        <v>0.06</v>
      </c>
      <c r="AI1275" s="74">
        <v>0</v>
      </c>
      <c r="AJ1275" s="74">
        <v>0</v>
      </c>
      <c r="AK1275" s="74">
        <v>15</v>
      </c>
      <c r="AL1275" s="74">
        <v>1.4</v>
      </c>
      <c r="AM1275" s="74">
        <v>6</v>
      </c>
      <c r="AN1275" s="74">
        <v>75</v>
      </c>
      <c r="AO1275" s="74">
        <v>130</v>
      </c>
      <c r="AP1275" s="74">
        <v>110</v>
      </c>
      <c r="AQ1275" s="74">
        <v>91</v>
      </c>
      <c r="AR1275" s="74">
        <v>1.6</v>
      </c>
      <c r="AS1275" s="74">
        <v>1</v>
      </c>
      <c r="AT1275" s="72"/>
      <c r="AU1275" s="72"/>
      <c r="AV1275" s="72"/>
    </row>
    <row r="1276" spans="1:48" ht="15.6">
      <c r="A1276" s="71">
        <v>1900000017</v>
      </c>
      <c r="B1276" s="72" t="s">
        <v>1754</v>
      </c>
      <c r="C1276" s="72" t="s">
        <v>211</v>
      </c>
      <c r="D1276" s="72" t="s">
        <v>215</v>
      </c>
      <c r="E1276" s="72" t="s">
        <v>392</v>
      </c>
      <c r="F1276" s="74">
        <v>30</v>
      </c>
      <c r="G1276" s="74">
        <v>127</v>
      </c>
      <c r="H1276" s="74">
        <v>0.8</v>
      </c>
      <c r="I1276" s="74">
        <v>0.1</v>
      </c>
      <c r="J1276" s="74">
        <v>0.1</v>
      </c>
      <c r="K1276" s="74">
        <v>0.4</v>
      </c>
      <c r="L1276" s="74">
        <v>0.3</v>
      </c>
      <c r="M1276" s="74">
        <v>0</v>
      </c>
      <c r="N1276" s="74">
        <v>4</v>
      </c>
      <c r="O1276" s="74">
        <v>4</v>
      </c>
      <c r="P1276" s="74">
        <v>0</v>
      </c>
      <c r="Q1276" s="74">
        <v>0</v>
      </c>
      <c r="R1276" s="74">
        <v>1.6</v>
      </c>
      <c r="S1276" s="74">
        <v>1</v>
      </c>
      <c r="T1276" s="74">
        <v>0</v>
      </c>
      <c r="U1276" s="74">
        <v>0</v>
      </c>
      <c r="V1276" s="74">
        <v>91.7</v>
      </c>
      <c r="W1276" s="74">
        <v>0</v>
      </c>
      <c r="X1276" s="74">
        <v>0</v>
      </c>
      <c r="Y1276" s="74">
        <v>105</v>
      </c>
      <c r="Z1276" s="74">
        <v>479</v>
      </c>
      <c r="AA1276" s="74">
        <v>0</v>
      </c>
      <c r="AB1276" s="74">
        <v>0.71</v>
      </c>
      <c r="AC1276" s="74">
        <v>0.05</v>
      </c>
      <c r="AD1276" s="74">
        <v>0.02</v>
      </c>
      <c r="AE1276" s="74">
        <v>0.7</v>
      </c>
      <c r="AF1276" s="74">
        <v>0.8</v>
      </c>
      <c r="AG1276" s="74">
        <v>0.1</v>
      </c>
      <c r="AH1276" s="74">
        <v>0.08</v>
      </c>
      <c r="AI1276" s="74">
        <v>0</v>
      </c>
      <c r="AJ1276" s="74">
        <v>19.5</v>
      </c>
      <c r="AK1276" s="74">
        <v>22</v>
      </c>
      <c r="AL1276" s="74">
        <v>0.5</v>
      </c>
      <c r="AM1276" s="74">
        <v>3.5</v>
      </c>
      <c r="AN1276" s="74">
        <v>310</v>
      </c>
      <c r="AO1276" s="74">
        <v>8.5</v>
      </c>
      <c r="AP1276" s="74">
        <v>32</v>
      </c>
      <c r="AQ1276" s="74">
        <v>12</v>
      </c>
      <c r="AR1276" s="74">
        <v>0.3</v>
      </c>
      <c r="AS1276" s="74">
        <v>0.1</v>
      </c>
      <c r="AT1276" s="72">
        <v>0</v>
      </c>
      <c r="AU1276" s="72">
        <v>1.6</v>
      </c>
      <c r="AV1276" s="72"/>
    </row>
    <row r="1277" spans="1:48" ht="15.6">
      <c r="A1277" s="71">
        <v>1900000080</v>
      </c>
      <c r="B1277" s="72" t="s">
        <v>1755</v>
      </c>
      <c r="C1277" s="72" t="s">
        <v>211</v>
      </c>
      <c r="D1277" s="72" t="s">
        <v>212</v>
      </c>
      <c r="E1277" s="72" t="s">
        <v>1756</v>
      </c>
      <c r="F1277" s="74">
        <v>82</v>
      </c>
      <c r="G1277" s="74">
        <v>344</v>
      </c>
      <c r="H1277" s="74">
        <v>0.3</v>
      </c>
      <c r="I1277" s="74">
        <v>0</v>
      </c>
      <c r="J1277" s="74">
        <v>0</v>
      </c>
      <c r="K1277" s="74">
        <v>0.1</v>
      </c>
      <c r="L1277" s="74">
        <v>0</v>
      </c>
      <c r="M1277" s="74">
        <v>0</v>
      </c>
      <c r="N1277" s="74">
        <v>14.3</v>
      </c>
      <c r="O1277" s="74">
        <v>10</v>
      </c>
      <c r="P1277" s="74">
        <v>0</v>
      </c>
      <c r="Q1277" s="74">
        <v>4</v>
      </c>
      <c r="R1277" s="74">
        <v>3.9</v>
      </c>
      <c r="S1277" s="74">
        <v>3.7</v>
      </c>
      <c r="T1277" s="74">
        <v>0.3</v>
      </c>
      <c r="U1277" s="74">
        <v>0</v>
      </c>
      <c r="V1277" s="74">
        <v>75.3</v>
      </c>
      <c r="W1277" s="74">
        <v>0</v>
      </c>
      <c r="X1277" s="74">
        <v>0</v>
      </c>
      <c r="Y1277" s="74">
        <v>190</v>
      </c>
      <c r="Z1277" s="74">
        <v>1140</v>
      </c>
      <c r="AA1277" s="74">
        <v>0</v>
      </c>
      <c r="AB1277" s="74">
        <v>5</v>
      </c>
      <c r="AC1277" s="74">
        <v>0.09</v>
      </c>
      <c r="AD1277" s="74">
        <v>0.14000000000000001</v>
      </c>
      <c r="AE1277" s="74">
        <v>2.84</v>
      </c>
      <c r="AF1277" s="74">
        <v>3.32</v>
      </c>
      <c r="AG1277" s="74">
        <v>0.48</v>
      </c>
      <c r="AH1277" s="74">
        <v>0.23</v>
      </c>
      <c r="AI1277" s="74">
        <v>0</v>
      </c>
      <c r="AJ1277" s="74">
        <v>14.4</v>
      </c>
      <c r="AK1277" s="74">
        <v>26.1</v>
      </c>
      <c r="AL1277" s="74">
        <v>2.13</v>
      </c>
      <c r="AM1277" s="74">
        <v>110</v>
      </c>
      <c r="AN1277" s="74">
        <v>1090</v>
      </c>
      <c r="AO1277" s="74">
        <v>50</v>
      </c>
      <c r="AP1277" s="74">
        <v>78</v>
      </c>
      <c r="AQ1277" s="74">
        <v>55</v>
      </c>
      <c r="AR1277" s="74">
        <v>2.9</v>
      </c>
      <c r="AS1277" s="74">
        <v>0.5</v>
      </c>
      <c r="AT1277" s="72">
        <v>0.2</v>
      </c>
      <c r="AU1277" s="72">
        <v>3.3</v>
      </c>
      <c r="AV1277" s="72"/>
    </row>
    <row r="1278" spans="1:48" ht="15.6">
      <c r="A1278" s="71">
        <v>615</v>
      </c>
      <c r="B1278" s="72" t="s">
        <v>1757</v>
      </c>
      <c r="C1278" s="72" t="s">
        <v>211</v>
      </c>
      <c r="D1278" s="72" t="s">
        <v>215</v>
      </c>
      <c r="E1278" s="72" t="s">
        <v>392</v>
      </c>
      <c r="F1278" s="74">
        <v>23</v>
      </c>
      <c r="G1278" s="74">
        <v>95</v>
      </c>
      <c r="H1278" s="74">
        <v>0.3</v>
      </c>
      <c r="I1278" s="74">
        <v>0</v>
      </c>
      <c r="J1278" s="74">
        <v>0.1</v>
      </c>
      <c r="K1278" s="74">
        <v>0.2</v>
      </c>
      <c r="L1278" s="74">
        <v>0.2</v>
      </c>
      <c r="M1278" s="74">
        <v>0</v>
      </c>
      <c r="N1278" s="74">
        <v>3.5</v>
      </c>
      <c r="O1278" s="74">
        <v>3.5</v>
      </c>
      <c r="P1278" s="74">
        <v>0</v>
      </c>
      <c r="Q1278" s="74">
        <v>0</v>
      </c>
      <c r="R1278" s="74">
        <v>1.3</v>
      </c>
      <c r="S1278" s="74">
        <v>0.8</v>
      </c>
      <c r="T1278" s="74">
        <v>0</v>
      </c>
      <c r="U1278" s="74">
        <v>0</v>
      </c>
      <c r="V1278" s="74">
        <v>93.5</v>
      </c>
      <c r="W1278" s="74">
        <v>0</v>
      </c>
      <c r="X1278" s="74">
        <v>0</v>
      </c>
      <c r="Y1278" s="74">
        <v>85</v>
      </c>
      <c r="Z1278" s="74">
        <v>510</v>
      </c>
      <c r="AA1278" s="74">
        <v>0</v>
      </c>
      <c r="AB1278" s="74">
        <v>1.2</v>
      </c>
      <c r="AC1278" s="74">
        <v>0.05</v>
      </c>
      <c r="AD1278" s="74">
        <v>0.03</v>
      </c>
      <c r="AE1278" s="74">
        <v>0.6</v>
      </c>
      <c r="AF1278" s="74">
        <v>0.7</v>
      </c>
      <c r="AG1278" s="74">
        <v>0.1</v>
      </c>
      <c r="AH1278" s="74">
        <v>0.14000000000000001</v>
      </c>
      <c r="AI1278" s="74">
        <v>0</v>
      </c>
      <c r="AJ1278" s="74">
        <v>20</v>
      </c>
      <c r="AK1278" s="74">
        <v>17</v>
      </c>
      <c r="AL1278" s="74">
        <v>0.54</v>
      </c>
      <c r="AM1278" s="74">
        <v>13</v>
      </c>
      <c r="AN1278" s="74">
        <v>250</v>
      </c>
      <c r="AO1278" s="74">
        <v>11</v>
      </c>
      <c r="AP1278" s="74">
        <v>17</v>
      </c>
      <c r="AQ1278" s="74">
        <v>11</v>
      </c>
      <c r="AR1278" s="74">
        <v>0.7</v>
      </c>
      <c r="AS1278" s="74">
        <v>0.1</v>
      </c>
      <c r="AT1278" s="72"/>
      <c r="AU1278" s="72">
        <v>0.3</v>
      </c>
      <c r="AV1278" s="72"/>
    </row>
    <row r="1279" spans="1:48" ht="15.6">
      <c r="A1279" s="71">
        <v>616</v>
      </c>
      <c r="B1279" s="72" t="s">
        <v>1758</v>
      </c>
      <c r="C1279" s="72" t="s">
        <v>211</v>
      </c>
      <c r="D1279" s="72" t="s">
        <v>212</v>
      </c>
      <c r="E1279" s="72" t="s">
        <v>1756</v>
      </c>
      <c r="F1279" s="74">
        <v>21</v>
      </c>
      <c r="G1279" s="74">
        <v>90</v>
      </c>
      <c r="H1279" s="74">
        <v>0.3</v>
      </c>
      <c r="I1279" s="74">
        <v>0.1</v>
      </c>
      <c r="J1279" s="74">
        <v>0</v>
      </c>
      <c r="K1279" s="74">
        <v>0.2</v>
      </c>
      <c r="L1279" s="74">
        <v>0.2</v>
      </c>
      <c r="M1279" s="74">
        <v>0</v>
      </c>
      <c r="N1279" s="74">
        <v>3.2</v>
      </c>
      <c r="O1279" s="74">
        <v>3</v>
      </c>
      <c r="P1279" s="74">
        <v>0</v>
      </c>
      <c r="Q1279" s="74">
        <v>0.2</v>
      </c>
      <c r="R1279" s="74">
        <v>0.9</v>
      </c>
      <c r="S1279" s="74">
        <v>1</v>
      </c>
      <c r="T1279" s="74">
        <v>0.1</v>
      </c>
      <c r="U1279" s="74">
        <v>0</v>
      </c>
      <c r="V1279" s="74">
        <v>93.8</v>
      </c>
      <c r="W1279" s="74">
        <v>0</v>
      </c>
      <c r="X1279" s="74">
        <v>0</v>
      </c>
      <c r="Y1279" s="74">
        <v>333</v>
      </c>
      <c r="Z1279" s="74">
        <v>2000</v>
      </c>
      <c r="AA1279" s="74">
        <v>0</v>
      </c>
      <c r="AB1279" s="74">
        <v>1.2</v>
      </c>
      <c r="AC1279" s="74">
        <v>0.04</v>
      </c>
      <c r="AD1279" s="74">
        <v>0.03</v>
      </c>
      <c r="AE1279" s="74">
        <v>0.9</v>
      </c>
      <c r="AF1279" s="74">
        <v>1</v>
      </c>
      <c r="AG1279" s="74">
        <v>0.1</v>
      </c>
      <c r="AH1279" s="74">
        <v>0.11</v>
      </c>
      <c r="AI1279" s="74">
        <v>0</v>
      </c>
      <c r="AJ1279" s="74">
        <v>15</v>
      </c>
      <c r="AK1279" s="74">
        <v>11</v>
      </c>
      <c r="AL1279" s="74">
        <v>0.76</v>
      </c>
      <c r="AM1279" s="74">
        <v>29</v>
      </c>
      <c r="AN1279" s="74">
        <v>270</v>
      </c>
      <c r="AO1279" s="74">
        <v>10</v>
      </c>
      <c r="AP1279" s="74">
        <v>25</v>
      </c>
      <c r="AQ1279" s="74">
        <v>11</v>
      </c>
      <c r="AR1279" s="74">
        <v>0.6</v>
      </c>
      <c r="AS1279" s="74">
        <v>0.3</v>
      </c>
      <c r="AT1279" s="72"/>
      <c r="AU1279" s="72"/>
      <c r="AV1279" s="72"/>
    </row>
    <row r="1280" spans="1:48" ht="15.6">
      <c r="A1280" s="71">
        <v>1227</v>
      </c>
      <c r="B1280" s="72" t="s">
        <v>1759</v>
      </c>
      <c r="C1280" s="72" t="s">
        <v>211</v>
      </c>
      <c r="D1280" s="72" t="s">
        <v>260</v>
      </c>
      <c r="E1280" s="72" t="s">
        <v>261</v>
      </c>
      <c r="F1280" s="74">
        <v>52</v>
      </c>
      <c r="G1280" s="74">
        <v>219</v>
      </c>
      <c r="H1280" s="74">
        <v>1.2</v>
      </c>
      <c r="I1280" s="74">
        <v>0.6</v>
      </c>
      <c r="J1280" s="74">
        <v>0.1</v>
      </c>
      <c r="K1280" s="74">
        <v>0.3</v>
      </c>
      <c r="L1280" s="74">
        <v>0.24</v>
      </c>
      <c r="M1280" s="74">
        <v>0</v>
      </c>
      <c r="N1280" s="74">
        <v>7.4</v>
      </c>
      <c r="O1280" s="74">
        <v>7.3</v>
      </c>
      <c r="P1280" s="74">
        <v>0</v>
      </c>
      <c r="Q1280" s="74">
        <v>0.1</v>
      </c>
      <c r="R1280" s="74">
        <v>3</v>
      </c>
      <c r="S1280" s="74">
        <v>1.5</v>
      </c>
      <c r="T1280" s="74">
        <v>0</v>
      </c>
      <c r="U1280" s="74">
        <v>0</v>
      </c>
      <c r="V1280" s="74">
        <v>85</v>
      </c>
      <c r="W1280" s="74">
        <v>0</v>
      </c>
      <c r="X1280" s="74">
        <v>0</v>
      </c>
      <c r="Y1280" s="74">
        <v>102</v>
      </c>
      <c r="Z1280" s="74">
        <v>610</v>
      </c>
      <c r="AA1280" s="74">
        <v>0</v>
      </c>
      <c r="AB1280" s="74">
        <v>0.8</v>
      </c>
      <c r="AC1280" s="74">
        <v>0.08</v>
      </c>
      <c r="AD1280" s="74">
        <v>7.0000000000000007E-2</v>
      </c>
      <c r="AE1280" s="74">
        <v>0.8</v>
      </c>
      <c r="AF1280" s="74">
        <v>1</v>
      </c>
      <c r="AG1280" s="74">
        <v>0.2</v>
      </c>
      <c r="AH1280" s="74">
        <v>0.15</v>
      </c>
      <c r="AI1280" s="74">
        <v>0</v>
      </c>
      <c r="AJ1280" s="74">
        <v>0</v>
      </c>
      <c r="AK1280" s="74">
        <v>20</v>
      </c>
      <c r="AL1280" s="74">
        <v>1.7</v>
      </c>
      <c r="AM1280" s="74">
        <v>9</v>
      </c>
      <c r="AN1280" s="74">
        <v>130</v>
      </c>
      <c r="AO1280" s="74">
        <v>310</v>
      </c>
      <c r="AP1280" s="74">
        <v>32</v>
      </c>
      <c r="AQ1280" s="74">
        <v>36</v>
      </c>
      <c r="AR1280" s="74">
        <v>20</v>
      </c>
      <c r="AS1280" s="74">
        <v>1</v>
      </c>
      <c r="AT1280" s="72"/>
      <c r="AU1280" s="72"/>
      <c r="AV1280" s="72"/>
    </row>
    <row r="1281" spans="1:48" ht="15.6">
      <c r="A1281" s="71">
        <v>1228</v>
      </c>
      <c r="B1281" s="72" t="s">
        <v>1760</v>
      </c>
      <c r="C1281" s="72" t="s">
        <v>223</v>
      </c>
      <c r="D1281" s="72" t="s">
        <v>224</v>
      </c>
      <c r="E1281" s="72" t="s">
        <v>270</v>
      </c>
      <c r="F1281" s="74">
        <v>321</v>
      </c>
      <c r="G1281" s="74">
        <v>1350</v>
      </c>
      <c r="H1281" s="74">
        <v>7.4</v>
      </c>
      <c r="I1281" s="74">
        <v>2.7</v>
      </c>
      <c r="J1281" s="74">
        <v>0.5</v>
      </c>
      <c r="K1281" s="74">
        <v>1.2</v>
      </c>
      <c r="L1281" s="74">
        <v>1.1000000000000001</v>
      </c>
      <c r="M1281" s="74">
        <v>0</v>
      </c>
      <c r="N1281" s="74">
        <v>45.3</v>
      </c>
      <c r="O1281" s="74">
        <v>45.3</v>
      </c>
      <c r="P1281" s="74">
        <v>0</v>
      </c>
      <c r="Q1281" s="74">
        <v>0</v>
      </c>
      <c r="R1281" s="74">
        <v>18.600000000000001</v>
      </c>
      <c r="S1281" s="74">
        <v>9.1</v>
      </c>
      <c r="T1281" s="74">
        <v>0.1</v>
      </c>
      <c r="U1281" s="74">
        <v>0</v>
      </c>
      <c r="V1281" s="74">
        <v>7.8</v>
      </c>
      <c r="W1281" s="74">
        <v>0</v>
      </c>
      <c r="X1281" s="74">
        <v>0</v>
      </c>
      <c r="Y1281" s="74">
        <v>456</v>
      </c>
      <c r="Z1281" s="74">
        <v>2736</v>
      </c>
      <c r="AA1281" s="74">
        <v>0</v>
      </c>
      <c r="AB1281" s="74">
        <v>9.15</v>
      </c>
      <c r="AC1281" s="74">
        <v>0.51</v>
      </c>
      <c r="AD1281" s="74">
        <v>0.4</v>
      </c>
      <c r="AE1281" s="74">
        <v>4.9000000000000004</v>
      </c>
      <c r="AF1281" s="74">
        <v>7.4</v>
      </c>
      <c r="AG1281" s="74">
        <v>2.5</v>
      </c>
      <c r="AH1281" s="74">
        <v>0.38</v>
      </c>
      <c r="AI1281" s="74">
        <v>0</v>
      </c>
      <c r="AJ1281" s="74">
        <v>0</v>
      </c>
      <c r="AK1281" s="74">
        <v>0</v>
      </c>
      <c r="AL1281" s="74">
        <v>3.12</v>
      </c>
      <c r="AM1281" s="74">
        <v>55</v>
      </c>
      <c r="AN1281" s="74">
        <v>810</v>
      </c>
      <c r="AO1281" s="74">
        <v>1890</v>
      </c>
      <c r="AP1281" s="74">
        <v>200</v>
      </c>
      <c r="AQ1281" s="74">
        <v>40</v>
      </c>
      <c r="AR1281" s="74">
        <v>120</v>
      </c>
      <c r="AS1281" s="74">
        <v>6.2</v>
      </c>
      <c r="AT1281" s="72"/>
      <c r="AU1281" s="72"/>
      <c r="AV1281" s="72"/>
    </row>
    <row r="1282" spans="1:48" ht="15.6">
      <c r="A1282" s="71">
        <v>692</v>
      </c>
      <c r="B1282" s="72" t="s">
        <v>1761</v>
      </c>
      <c r="C1282" s="72" t="s">
        <v>207</v>
      </c>
      <c r="D1282" s="72" t="s">
        <v>208</v>
      </c>
      <c r="E1282" s="72" t="s">
        <v>652</v>
      </c>
      <c r="F1282" s="74">
        <v>36</v>
      </c>
      <c r="G1282" s="74">
        <v>151</v>
      </c>
      <c r="H1282" s="74">
        <v>0.1</v>
      </c>
      <c r="I1282" s="74">
        <v>0</v>
      </c>
      <c r="J1282" s="74">
        <v>0</v>
      </c>
      <c r="K1282" s="74">
        <v>0.1</v>
      </c>
      <c r="L1282" s="74">
        <v>0</v>
      </c>
      <c r="M1282" s="74">
        <v>0</v>
      </c>
      <c r="N1282" s="74">
        <v>6</v>
      </c>
      <c r="O1282" s="74">
        <v>6</v>
      </c>
      <c r="P1282" s="74">
        <v>0</v>
      </c>
      <c r="Q1282" s="74">
        <v>0</v>
      </c>
      <c r="R1282" s="74">
        <v>1.6</v>
      </c>
      <c r="S1282" s="74">
        <v>0.9</v>
      </c>
      <c r="T1282" s="74">
        <v>0</v>
      </c>
      <c r="U1282" s="74">
        <v>0</v>
      </c>
      <c r="V1282" s="74">
        <v>90.9</v>
      </c>
      <c r="W1282" s="74">
        <v>1.3</v>
      </c>
      <c r="X1282" s="74">
        <v>0</v>
      </c>
      <c r="Y1282" s="74">
        <v>3</v>
      </c>
      <c r="Z1282" s="74">
        <v>17</v>
      </c>
      <c r="AA1282" s="74">
        <v>0</v>
      </c>
      <c r="AB1282" s="74">
        <v>0.19</v>
      </c>
      <c r="AC1282" s="74">
        <v>0.08</v>
      </c>
      <c r="AD1282" s="74">
        <v>0.02</v>
      </c>
      <c r="AE1282" s="74">
        <v>0.3</v>
      </c>
      <c r="AF1282" s="74">
        <v>0.4</v>
      </c>
      <c r="AG1282" s="74">
        <v>0.1</v>
      </c>
      <c r="AH1282" s="74">
        <v>0.03</v>
      </c>
      <c r="AI1282" s="74">
        <v>0</v>
      </c>
      <c r="AJ1282" s="74">
        <v>43</v>
      </c>
      <c r="AK1282" s="74">
        <v>26</v>
      </c>
      <c r="AL1282" s="74">
        <v>0.42</v>
      </c>
      <c r="AM1282" s="74">
        <v>1</v>
      </c>
      <c r="AN1282" s="74">
        <v>200</v>
      </c>
      <c r="AO1282" s="74">
        <v>26</v>
      </c>
      <c r="AP1282" s="74">
        <v>19</v>
      </c>
      <c r="AQ1282" s="74">
        <v>11</v>
      </c>
      <c r="AR1282" s="74">
        <v>0.1</v>
      </c>
      <c r="AS1282" s="74">
        <v>0</v>
      </c>
      <c r="AT1282" s="72"/>
      <c r="AU1282" s="72"/>
      <c r="AV1282" s="72"/>
    </row>
    <row r="1283" spans="1:48" ht="15.6">
      <c r="A1283" s="71">
        <v>498</v>
      </c>
      <c r="B1283" s="72" t="s">
        <v>1762</v>
      </c>
      <c r="C1283" s="72" t="s">
        <v>325</v>
      </c>
      <c r="D1283" s="72" t="s">
        <v>462</v>
      </c>
      <c r="E1283" s="72" t="s">
        <v>484</v>
      </c>
      <c r="F1283" s="74">
        <v>369</v>
      </c>
      <c r="G1283" s="74">
        <v>1540</v>
      </c>
      <c r="H1283" s="74">
        <v>23.9</v>
      </c>
      <c r="I1283" s="74">
        <v>12.3</v>
      </c>
      <c r="J1283" s="74">
        <v>6.5</v>
      </c>
      <c r="K1283" s="74">
        <v>1.4</v>
      </c>
      <c r="L1283" s="74">
        <v>1.23</v>
      </c>
      <c r="M1283" s="74">
        <v>0.6</v>
      </c>
      <c r="N1283" s="74">
        <v>29.6</v>
      </c>
      <c r="O1283" s="74">
        <v>28.3</v>
      </c>
      <c r="P1283" s="74">
        <v>0</v>
      </c>
      <c r="Q1283" s="74">
        <v>1.3</v>
      </c>
      <c r="R1283" s="74">
        <v>1.5</v>
      </c>
      <c r="S1283" s="74">
        <v>8</v>
      </c>
      <c r="T1283" s="74">
        <v>0.2</v>
      </c>
      <c r="U1283" s="74">
        <v>0</v>
      </c>
      <c r="V1283" s="74">
        <v>33.6</v>
      </c>
      <c r="W1283" s="74">
        <v>0</v>
      </c>
      <c r="X1283" s="74">
        <v>210</v>
      </c>
      <c r="Y1283" s="74">
        <v>288</v>
      </c>
      <c r="Z1283" s="74">
        <v>115</v>
      </c>
      <c r="AA1283" s="74">
        <v>0.7</v>
      </c>
      <c r="AB1283" s="74">
        <v>1.64</v>
      </c>
      <c r="AC1283" s="74">
        <v>0.05</v>
      </c>
      <c r="AD1283" s="74">
        <v>0.25</v>
      </c>
      <c r="AE1283" s="74">
        <v>0.47</v>
      </c>
      <c r="AF1283" s="74">
        <v>2.4900000000000002</v>
      </c>
      <c r="AG1283" s="74">
        <v>2.0299999999999998</v>
      </c>
      <c r="AH1283" s="74">
        <v>0.12</v>
      </c>
      <c r="AI1283" s="74">
        <v>0.46</v>
      </c>
      <c r="AJ1283" s="74">
        <v>0</v>
      </c>
      <c r="AK1283" s="74">
        <v>14</v>
      </c>
      <c r="AL1283" s="74">
        <v>1.1599999999999999</v>
      </c>
      <c r="AM1283" s="74">
        <v>70</v>
      </c>
      <c r="AN1283" s="74">
        <v>300</v>
      </c>
      <c r="AO1283" s="74">
        <v>57</v>
      </c>
      <c r="AP1283" s="74">
        <v>150</v>
      </c>
      <c r="AQ1283" s="74">
        <v>52</v>
      </c>
      <c r="AR1283" s="74">
        <v>1.5</v>
      </c>
      <c r="AS1283" s="74">
        <v>0.8</v>
      </c>
      <c r="AT1283" s="72"/>
      <c r="AU1283" s="72"/>
      <c r="AV1283" s="72"/>
    </row>
    <row r="1284" spans="1:48" ht="15.6">
      <c r="A1284" s="71">
        <v>60302002</v>
      </c>
      <c r="B1284" s="72" t="s">
        <v>1763</v>
      </c>
      <c r="C1284" s="72" t="s">
        <v>325</v>
      </c>
      <c r="D1284" s="72" t="s">
        <v>473</v>
      </c>
      <c r="E1284" s="72" t="s">
        <v>1764</v>
      </c>
      <c r="F1284" s="74">
        <v>377</v>
      </c>
      <c r="G1284" s="74">
        <v>1600</v>
      </c>
      <c r="H1284" s="74">
        <v>4.2</v>
      </c>
      <c r="I1284" s="74">
        <v>0.9</v>
      </c>
      <c r="J1284" s="74">
        <v>0.6</v>
      </c>
      <c r="K1284" s="74">
        <v>1.6</v>
      </c>
      <c r="L1284" s="74">
        <v>1.58</v>
      </c>
      <c r="M1284" s="74">
        <v>0</v>
      </c>
      <c r="N1284" s="74">
        <v>69.7</v>
      </c>
      <c r="O1284" s="74">
        <v>2.9</v>
      </c>
      <c r="P1284" s="74">
        <v>0</v>
      </c>
      <c r="Q1284" s="74">
        <v>66.8</v>
      </c>
      <c r="R1284" s="74">
        <v>5.4</v>
      </c>
      <c r="S1284" s="74">
        <v>12.5</v>
      </c>
      <c r="T1284" s="74">
        <v>1</v>
      </c>
      <c r="U1284" s="74">
        <v>0</v>
      </c>
      <c r="V1284" s="74">
        <v>6.9</v>
      </c>
      <c r="W1284" s="74">
        <v>0</v>
      </c>
      <c r="X1284" s="74">
        <v>0</v>
      </c>
      <c r="Y1284" s="74">
        <v>0</v>
      </c>
      <c r="Z1284" s="74">
        <v>0</v>
      </c>
      <c r="AA1284" s="74">
        <v>0</v>
      </c>
      <c r="AB1284" s="74">
        <v>0</v>
      </c>
      <c r="AC1284" s="74">
        <v>0.15</v>
      </c>
      <c r="AD1284" s="74">
        <v>0.76</v>
      </c>
      <c r="AE1284" s="74">
        <v>5.6</v>
      </c>
      <c r="AF1284" s="74">
        <v>8.18</v>
      </c>
      <c r="AG1284" s="74">
        <v>2.64</v>
      </c>
      <c r="AH1284" s="74">
        <v>0.14000000000000001</v>
      </c>
      <c r="AI1284" s="74">
        <v>0</v>
      </c>
      <c r="AJ1284" s="74">
        <v>3.6</v>
      </c>
      <c r="AK1284" s="74">
        <v>32</v>
      </c>
      <c r="AL1284" s="74">
        <v>1.49</v>
      </c>
      <c r="AM1284" s="74">
        <v>390</v>
      </c>
      <c r="AN1284" s="74">
        <v>210</v>
      </c>
      <c r="AO1284" s="74">
        <v>77</v>
      </c>
      <c r="AP1284" s="74">
        <v>210</v>
      </c>
      <c r="AQ1284" s="74">
        <v>71</v>
      </c>
      <c r="AR1284" s="74">
        <v>2.4</v>
      </c>
      <c r="AS1284" s="74">
        <v>1.8</v>
      </c>
      <c r="AT1284" s="72"/>
      <c r="AU1284" s="72">
        <v>1</v>
      </c>
      <c r="AV1284" s="72"/>
    </row>
    <row r="1285" spans="1:48" ht="15.6">
      <c r="A1285" s="71">
        <v>442</v>
      </c>
      <c r="B1285" s="72" t="s">
        <v>1765</v>
      </c>
      <c r="C1285" s="72" t="s">
        <v>325</v>
      </c>
      <c r="D1285" s="72" t="s">
        <v>473</v>
      </c>
      <c r="E1285" s="72" t="s">
        <v>1764</v>
      </c>
      <c r="F1285" s="74">
        <v>373</v>
      </c>
      <c r="G1285" s="74">
        <v>1570</v>
      </c>
      <c r="H1285" s="74">
        <v>5.0999999999999996</v>
      </c>
      <c r="I1285" s="74">
        <v>1</v>
      </c>
      <c r="J1285" s="74">
        <v>0.8</v>
      </c>
      <c r="K1285" s="74">
        <v>2.2000000000000002</v>
      </c>
      <c r="L1285" s="74">
        <v>2</v>
      </c>
      <c r="M1285" s="74">
        <v>0</v>
      </c>
      <c r="N1285" s="74">
        <v>62.6</v>
      </c>
      <c r="O1285" s="74">
        <v>3.5</v>
      </c>
      <c r="P1285" s="74">
        <v>0</v>
      </c>
      <c r="Q1285" s="74">
        <v>59.1</v>
      </c>
      <c r="R1285" s="74">
        <v>7.4</v>
      </c>
      <c r="S1285" s="74">
        <v>15.4</v>
      </c>
      <c r="T1285" s="74">
        <v>1.1000000000000001</v>
      </c>
      <c r="U1285" s="74">
        <v>0</v>
      </c>
      <c r="V1285" s="74">
        <v>6.6</v>
      </c>
      <c r="W1285" s="74">
        <v>0</v>
      </c>
      <c r="X1285" s="74">
        <v>0</v>
      </c>
      <c r="Y1285" s="74">
        <v>0</v>
      </c>
      <c r="Z1285" s="74">
        <v>0</v>
      </c>
      <c r="AA1285" s="74">
        <v>0</v>
      </c>
      <c r="AB1285" s="74">
        <v>0</v>
      </c>
      <c r="AC1285" s="74">
        <v>0.2</v>
      </c>
      <c r="AD1285" s="74">
        <v>1.8</v>
      </c>
      <c r="AE1285" s="74">
        <v>7</v>
      </c>
      <c r="AF1285" s="74">
        <v>10</v>
      </c>
      <c r="AG1285" s="74">
        <v>3.2</v>
      </c>
      <c r="AH1285" s="74">
        <v>0.2</v>
      </c>
      <c r="AI1285" s="74">
        <v>0</v>
      </c>
      <c r="AJ1285" s="74">
        <v>12</v>
      </c>
      <c r="AK1285" s="74">
        <v>46</v>
      </c>
      <c r="AL1285" s="74">
        <v>2.86</v>
      </c>
      <c r="AM1285" s="74">
        <v>430</v>
      </c>
      <c r="AN1285" s="74">
        <v>340</v>
      </c>
      <c r="AO1285" s="74">
        <v>76</v>
      </c>
      <c r="AP1285" s="74">
        <v>290</v>
      </c>
      <c r="AQ1285" s="74">
        <v>150</v>
      </c>
      <c r="AR1285" s="74">
        <v>3.2</v>
      </c>
      <c r="AS1285" s="74">
        <v>3.1</v>
      </c>
      <c r="AT1285" s="72"/>
      <c r="AU1285" s="72"/>
      <c r="AV1285" s="72"/>
    </row>
    <row r="1286" spans="1:48" ht="15.6">
      <c r="A1286" s="71">
        <v>441</v>
      </c>
      <c r="B1286" s="72" t="s">
        <v>1766</v>
      </c>
      <c r="C1286" s="72" t="s">
        <v>325</v>
      </c>
      <c r="D1286" s="72" t="s">
        <v>473</v>
      </c>
      <c r="E1286" s="72" t="s">
        <v>1764</v>
      </c>
      <c r="F1286" s="74">
        <v>379</v>
      </c>
      <c r="G1286" s="74">
        <v>1600</v>
      </c>
      <c r="H1286" s="74">
        <v>3.8</v>
      </c>
      <c r="I1286" s="74">
        <v>0.9</v>
      </c>
      <c r="J1286" s="74">
        <v>0.5</v>
      </c>
      <c r="K1286" s="74">
        <v>1.4</v>
      </c>
      <c r="L1286" s="74">
        <v>1.4</v>
      </c>
      <c r="M1286" s="74">
        <v>0</v>
      </c>
      <c r="N1286" s="74">
        <v>72.7</v>
      </c>
      <c r="O1286" s="74">
        <v>2.6</v>
      </c>
      <c r="P1286" s="74">
        <v>0</v>
      </c>
      <c r="Q1286" s="74">
        <v>70.099999999999994</v>
      </c>
      <c r="R1286" s="74">
        <v>4.5</v>
      </c>
      <c r="S1286" s="74">
        <v>11.3</v>
      </c>
      <c r="T1286" s="74">
        <v>0.1</v>
      </c>
      <c r="U1286" s="74">
        <v>0</v>
      </c>
      <c r="V1286" s="74">
        <v>6.8</v>
      </c>
      <c r="W1286" s="74">
        <v>0</v>
      </c>
      <c r="X1286" s="74">
        <v>0</v>
      </c>
      <c r="Y1286" s="74">
        <v>0</v>
      </c>
      <c r="Z1286" s="74">
        <v>0</v>
      </c>
      <c r="AA1286" s="74">
        <v>0</v>
      </c>
      <c r="AB1286" s="74">
        <v>0</v>
      </c>
      <c r="AC1286" s="74">
        <v>0.13</v>
      </c>
      <c r="AD1286" s="74">
        <v>0.32</v>
      </c>
      <c r="AE1286" s="74">
        <v>5</v>
      </c>
      <c r="AF1286" s="74">
        <v>7.4</v>
      </c>
      <c r="AG1286" s="74">
        <v>2.4</v>
      </c>
      <c r="AH1286" s="74">
        <v>0.11</v>
      </c>
      <c r="AI1286" s="74">
        <v>0</v>
      </c>
      <c r="AJ1286" s="74">
        <v>0</v>
      </c>
      <c r="AK1286" s="74">
        <v>26</v>
      </c>
      <c r="AL1286" s="74">
        <v>0.93</v>
      </c>
      <c r="AM1286" s="74">
        <v>28</v>
      </c>
      <c r="AN1286" s="74">
        <v>150</v>
      </c>
      <c r="AO1286" s="74">
        <v>78</v>
      </c>
      <c r="AP1286" s="74">
        <v>180</v>
      </c>
      <c r="AQ1286" s="74">
        <v>39</v>
      </c>
      <c r="AR1286" s="74">
        <v>2.1</v>
      </c>
      <c r="AS1286" s="74">
        <v>1.3</v>
      </c>
      <c r="AT1286" s="72"/>
      <c r="AU1286" s="72"/>
      <c r="AV1286" s="72"/>
    </row>
    <row r="1287" spans="1:48" ht="15.6">
      <c r="A1287" s="71">
        <v>440</v>
      </c>
      <c r="B1287" s="72" t="s">
        <v>1767</v>
      </c>
      <c r="C1287" s="72" t="s">
        <v>325</v>
      </c>
      <c r="D1287" s="72" t="s">
        <v>473</v>
      </c>
      <c r="E1287" s="72" t="s">
        <v>1764</v>
      </c>
      <c r="F1287" s="74">
        <v>379</v>
      </c>
      <c r="G1287" s="74">
        <v>1600</v>
      </c>
      <c r="H1287" s="74">
        <v>3.8</v>
      </c>
      <c r="I1287" s="74">
        <v>0.9</v>
      </c>
      <c r="J1287" s="74">
        <v>0.5</v>
      </c>
      <c r="K1287" s="74">
        <v>1.4</v>
      </c>
      <c r="L1287" s="74">
        <v>1.4</v>
      </c>
      <c r="M1287" s="74">
        <v>0</v>
      </c>
      <c r="N1287" s="74">
        <v>72.7</v>
      </c>
      <c r="O1287" s="74">
        <v>2.6</v>
      </c>
      <c r="P1287" s="74">
        <v>0</v>
      </c>
      <c r="Q1287" s="74">
        <v>70.099999999999994</v>
      </c>
      <c r="R1287" s="74">
        <v>4.5</v>
      </c>
      <c r="S1287" s="74">
        <v>11.3</v>
      </c>
      <c r="T1287" s="74">
        <v>1.1000000000000001</v>
      </c>
      <c r="U1287" s="74">
        <v>0</v>
      </c>
      <c r="V1287" s="74">
        <v>7</v>
      </c>
      <c r="W1287" s="74">
        <v>0</v>
      </c>
      <c r="X1287" s="74">
        <v>0</v>
      </c>
      <c r="Y1287" s="74">
        <v>0</v>
      </c>
      <c r="Z1287" s="74">
        <v>0</v>
      </c>
      <c r="AA1287" s="74">
        <v>0</v>
      </c>
      <c r="AB1287" s="74">
        <v>0</v>
      </c>
      <c r="AC1287" s="74">
        <v>0.13</v>
      </c>
      <c r="AD1287" s="74">
        <v>0.32</v>
      </c>
      <c r="AE1287" s="74">
        <v>5</v>
      </c>
      <c r="AF1287" s="74">
        <v>7.4</v>
      </c>
      <c r="AG1287" s="74">
        <v>2.4</v>
      </c>
      <c r="AH1287" s="74">
        <v>0.11</v>
      </c>
      <c r="AI1287" s="74">
        <v>0</v>
      </c>
      <c r="AJ1287" s="74">
        <v>0</v>
      </c>
      <c r="AK1287" s="74">
        <v>26</v>
      </c>
      <c r="AL1287" s="74">
        <v>0.9</v>
      </c>
      <c r="AM1287" s="74">
        <v>430</v>
      </c>
      <c r="AN1287" s="74">
        <v>150</v>
      </c>
      <c r="AO1287" s="74">
        <v>78</v>
      </c>
      <c r="AP1287" s="74">
        <v>180</v>
      </c>
      <c r="AQ1287" s="74">
        <v>39</v>
      </c>
      <c r="AR1287" s="74">
        <v>2.1</v>
      </c>
      <c r="AS1287" s="74">
        <v>1.3</v>
      </c>
      <c r="AT1287" s="72"/>
      <c r="AU1287" s="72">
        <v>1</v>
      </c>
      <c r="AV1287" s="72"/>
    </row>
    <row r="1288" spans="1:48" ht="15.6">
      <c r="A1288" s="71">
        <v>309</v>
      </c>
      <c r="B1288" s="72" t="s">
        <v>1768</v>
      </c>
      <c r="C1288" s="72" t="s">
        <v>275</v>
      </c>
      <c r="D1288" s="72" t="s">
        <v>1769</v>
      </c>
      <c r="E1288" s="72" t="s">
        <v>1770</v>
      </c>
      <c r="F1288" s="74">
        <v>372</v>
      </c>
      <c r="G1288" s="74">
        <v>1540</v>
      </c>
      <c r="H1288" s="74">
        <v>33.9</v>
      </c>
      <c r="I1288" s="74">
        <v>11.4</v>
      </c>
      <c r="J1288" s="74">
        <v>13.1</v>
      </c>
      <c r="K1288" s="74">
        <v>5.2</v>
      </c>
      <c r="L1288" s="74">
        <v>4.5</v>
      </c>
      <c r="M1288" s="74">
        <v>0.2</v>
      </c>
      <c r="N1288" s="74">
        <v>0</v>
      </c>
      <c r="O1288" s="74">
        <v>0</v>
      </c>
      <c r="P1288" s="74">
        <v>0</v>
      </c>
      <c r="Q1288" s="74">
        <v>0</v>
      </c>
      <c r="R1288" s="74">
        <v>0</v>
      </c>
      <c r="S1288" s="74">
        <v>16.7</v>
      </c>
      <c r="T1288" s="74">
        <v>2.2000000000000002</v>
      </c>
      <c r="U1288" s="74">
        <v>0</v>
      </c>
      <c r="V1288" s="74">
        <v>46.2</v>
      </c>
      <c r="W1288" s="74">
        <v>0</v>
      </c>
      <c r="X1288" s="74">
        <v>71</v>
      </c>
      <c r="Y1288" s="74">
        <v>0</v>
      </c>
      <c r="Z1288" s="74">
        <v>0</v>
      </c>
      <c r="AA1288" s="74">
        <v>0</v>
      </c>
      <c r="AB1288" s="74">
        <v>0</v>
      </c>
      <c r="AC1288" s="74">
        <v>0.11</v>
      </c>
      <c r="AD1288" s="74">
        <v>0.17</v>
      </c>
      <c r="AE1288" s="74">
        <v>1.9</v>
      </c>
      <c r="AF1288" s="74">
        <v>3.7</v>
      </c>
      <c r="AG1288" s="74">
        <v>1.8</v>
      </c>
      <c r="AH1288" s="74">
        <v>0.09</v>
      </c>
      <c r="AI1288" s="74">
        <v>1.4</v>
      </c>
      <c r="AJ1288" s="74">
        <v>0</v>
      </c>
      <c r="AK1288" s="74">
        <v>2.9</v>
      </c>
      <c r="AL1288" s="74">
        <v>3.2</v>
      </c>
      <c r="AM1288" s="74">
        <v>860</v>
      </c>
      <c r="AN1288" s="74">
        <v>180</v>
      </c>
      <c r="AO1288" s="74">
        <v>17</v>
      </c>
      <c r="AP1288" s="74">
        <v>78</v>
      </c>
      <c r="AQ1288" s="74">
        <v>14</v>
      </c>
      <c r="AR1288" s="74">
        <v>0.4</v>
      </c>
      <c r="AS1288" s="74">
        <v>1.9</v>
      </c>
      <c r="AT1288" s="72"/>
      <c r="AU1288" s="72"/>
      <c r="AV1288" s="72"/>
    </row>
    <row r="1289" spans="1:48" ht="15.6">
      <c r="A1289" s="71">
        <v>307</v>
      </c>
      <c r="B1289" s="72" t="s">
        <v>1771</v>
      </c>
      <c r="C1289" s="72" t="s">
        <v>275</v>
      </c>
      <c r="D1289" s="72" t="s">
        <v>1769</v>
      </c>
      <c r="E1289" s="72" t="s">
        <v>1770</v>
      </c>
      <c r="F1289" s="74">
        <v>682</v>
      </c>
      <c r="G1289" s="74">
        <v>2810</v>
      </c>
      <c r="H1289" s="74">
        <v>72</v>
      </c>
      <c r="I1289" s="74">
        <v>24.1</v>
      </c>
      <c r="J1289" s="74">
        <v>27.9</v>
      </c>
      <c r="K1289" s="74">
        <v>11</v>
      </c>
      <c r="L1289" s="74">
        <v>9.4</v>
      </c>
      <c r="M1289" s="74">
        <v>0.4</v>
      </c>
      <c r="N1289" s="74">
        <v>0</v>
      </c>
      <c r="O1289" s="74">
        <v>0</v>
      </c>
      <c r="P1289" s="74">
        <v>0</v>
      </c>
      <c r="Q1289" s="74">
        <v>0</v>
      </c>
      <c r="R1289" s="74">
        <v>0</v>
      </c>
      <c r="S1289" s="74">
        <v>8.4</v>
      </c>
      <c r="T1289" s="74">
        <v>0.2</v>
      </c>
      <c r="U1289" s="74">
        <v>0</v>
      </c>
      <c r="V1289" s="74">
        <v>19.2</v>
      </c>
      <c r="W1289" s="74">
        <v>0</v>
      </c>
      <c r="X1289" s="74">
        <v>68</v>
      </c>
      <c r="Y1289" s="74">
        <v>0</v>
      </c>
      <c r="Z1289" s="74">
        <v>0</v>
      </c>
      <c r="AA1289" s="74">
        <v>0</v>
      </c>
      <c r="AB1289" s="74">
        <v>0.03</v>
      </c>
      <c r="AC1289" s="74">
        <v>0.17</v>
      </c>
      <c r="AD1289" s="74">
        <v>0.13</v>
      </c>
      <c r="AE1289" s="74">
        <v>0.2</v>
      </c>
      <c r="AF1289" s="74">
        <v>1.4</v>
      </c>
      <c r="AG1289" s="74">
        <v>1.2</v>
      </c>
      <c r="AH1289" s="74">
        <v>0.09</v>
      </c>
      <c r="AI1289" s="74">
        <v>1</v>
      </c>
      <c r="AJ1289" s="74">
        <v>0</v>
      </c>
      <c r="AK1289" s="74">
        <v>2</v>
      </c>
      <c r="AL1289" s="74">
        <v>1.1000000000000001</v>
      </c>
      <c r="AM1289" s="74">
        <v>68</v>
      </c>
      <c r="AN1289" s="74">
        <v>40</v>
      </c>
      <c r="AO1289" s="74">
        <v>16</v>
      </c>
      <c r="AP1289" s="74">
        <v>70</v>
      </c>
      <c r="AQ1289" s="74">
        <v>55</v>
      </c>
      <c r="AR1289" s="74">
        <v>0.4</v>
      </c>
      <c r="AS1289" s="74">
        <v>0.6</v>
      </c>
      <c r="AT1289" s="72"/>
      <c r="AU1289" s="72"/>
      <c r="AV1289" s="72"/>
    </row>
    <row r="1290" spans="1:48" ht="15.6">
      <c r="A1290" s="71">
        <v>310</v>
      </c>
      <c r="B1290" s="72" t="s">
        <v>1772</v>
      </c>
      <c r="C1290" s="72" t="s">
        <v>275</v>
      </c>
      <c r="D1290" s="72" t="s">
        <v>1769</v>
      </c>
      <c r="E1290" s="72" t="s">
        <v>1770</v>
      </c>
      <c r="F1290" s="74">
        <v>676</v>
      </c>
      <c r="G1290" s="74">
        <v>2790</v>
      </c>
      <c r="H1290" s="74">
        <v>67.900000000000006</v>
      </c>
      <c r="I1290" s="74">
        <v>22.7</v>
      </c>
      <c r="J1290" s="74">
        <v>26.3</v>
      </c>
      <c r="K1290" s="74">
        <v>10.4</v>
      </c>
      <c r="L1290" s="74">
        <v>8.9</v>
      </c>
      <c r="M1290" s="74">
        <v>0.4</v>
      </c>
      <c r="N1290" s="74">
        <v>0</v>
      </c>
      <c r="O1290" s="74">
        <v>0</v>
      </c>
      <c r="P1290" s="74">
        <v>0</v>
      </c>
      <c r="Q1290" s="74">
        <v>0</v>
      </c>
      <c r="R1290" s="74">
        <v>0</v>
      </c>
      <c r="S1290" s="74">
        <v>16.100000000000001</v>
      </c>
      <c r="T1290" s="74">
        <v>0.4</v>
      </c>
      <c r="U1290" s="74">
        <v>0</v>
      </c>
      <c r="V1290" s="74">
        <v>14</v>
      </c>
      <c r="W1290" s="74">
        <v>0</v>
      </c>
      <c r="X1290" s="74">
        <v>100</v>
      </c>
      <c r="Y1290" s="74">
        <v>0</v>
      </c>
      <c r="Z1290" s="74">
        <v>0</v>
      </c>
      <c r="AA1290" s="74">
        <v>0</v>
      </c>
      <c r="AB1290" s="74">
        <v>0.03</v>
      </c>
      <c r="AC1290" s="74">
        <v>1.1000000000000001</v>
      </c>
      <c r="AD1290" s="74">
        <v>0.28999999999999998</v>
      </c>
      <c r="AE1290" s="74">
        <v>2.2999999999999998</v>
      </c>
      <c r="AF1290" s="74">
        <v>5.3</v>
      </c>
      <c r="AG1290" s="74">
        <v>3</v>
      </c>
      <c r="AH1290" s="74">
        <v>0.13</v>
      </c>
      <c r="AI1290" s="74">
        <v>0</v>
      </c>
      <c r="AJ1290" s="74">
        <v>0</v>
      </c>
      <c r="AK1290" s="74">
        <v>3.3</v>
      </c>
      <c r="AL1290" s="74">
        <v>2</v>
      </c>
      <c r="AM1290" s="74">
        <v>140</v>
      </c>
      <c r="AN1290" s="74">
        <v>97</v>
      </c>
      <c r="AO1290" s="74">
        <v>25</v>
      </c>
      <c r="AP1290" s="74">
        <v>16</v>
      </c>
      <c r="AQ1290" s="74">
        <v>99</v>
      </c>
      <c r="AR1290" s="74">
        <v>0.6</v>
      </c>
      <c r="AS1290" s="74">
        <v>1.4</v>
      </c>
      <c r="AT1290" s="72"/>
      <c r="AU1290" s="72"/>
      <c r="AV1290" s="72"/>
    </row>
    <row r="1291" spans="1:48" ht="15.6">
      <c r="A1291" s="71">
        <v>308</v>
      </c>
      <c r="B1291" s="72" t="s">
        <v>1773</v>
      </c>
      <c r="C1291" s="72" t="s">
        <v>275</v>
      </c>
      <c r="D1291" s="72" t="s">
        <v>1769</v>
      </c>
      <c r="E1291" s="72" t="s">
        <v>1770</v>
      </c>
      <c r="F1291" s="74">
        <v>506</v>
      </c>
      <c r="G1291" s="74">
        <v>2090</v>
      </c>
      <c r="H1291" s="74">
        <v>50.1</v>
      </c>
      <c r="I1291" s="74">
        <v>16.8</v>
      </c>
      <c r="J1291" s="74">
        <v>19.399999999999999</v>
      </c>
      <c r="K1291" s="74">
        <v>7.6</v>
      </c>
      <c r="L1291" s="74">
        <v>6.6</v>
      </c>
      <c r="M1291" s="74">
        <v>0.3</v>
      </c>
      <c r="N1291" s="74">
        <v>0</v>
      </c>
      <c r="O1291" s="74">
        <v>0</v>
      </c>
      <c r="P1291" s="74">
        <v>0</v>
      </c>
      <c r="Q1291" s="74">
        <v>0</v>
      </c>
      <c r="R1291" s="74">
        <v>0</v>
      </c>
      <c r="S1291" s="74">
        <v>13.7</v>
      </c>
      <c r="T1291" s="74">
        <v>3.6</v>
      </c>
      <c r="U1291" s="74">
        <v>0</v>
      </c>
      <c r="V1291" s="74">
        <v>32</v>
      </c>
      <c r="W1291" s="74">
        <v>0</v>
      </c>
      <c r="X1291" s="74">
        <v>55</v>
      </c>
      <c r="Y1291" s="74">
        <v>0</v>
      </c>
      <c r="Z1291" s="74">
        <v>0</v>
      </c>
      <c r="AA1291" s="74">
        <v>0</v>
      </c>
      <c r="AB1291" s="74">
        <v>0.03</v>
      </c>
      <c r="AC1291" s="74">
        <v>0.27</v>
      </c>
      <c r="AD1291" s="74">
        <v>0.18</v>
      </c>
      <c r="AE1291" s="74">
        <v>2.8</v>
      </c>
      <c r="AF1291" s="74">
        <v>5.4</v>
      </c>
      <c r="AG1291" s="74">
        <v>2.6</v>
      </c>
      <c r="AH1291" s="74">
        <v>0.15</v>
      </c>
      <c r="AI1291" s="74">
        <v>1</v>
      </c>
      <c r="AJ1291" s="74">
        <v>0</v>
      </c>
      <c r="AK1291" s="74">
        <v>3</v>
      </c>
      <c r="AL1291" s="74">
        <v>4</v>
      </c>
      <c r="AM1291" s="74">
        <v>1420</v>
      </c>
      <c r="AN1291" s="74">
        <v>260</v>
      </c>
      <c r="AO1291" s="74">
        <v>14</v>
      </c>
      <c r="AP1291" s="74">
        <v>96</v>
      </c>
      <c r="AQ1291" s="74">
        <v>17</v>
      </c>
      <c r="AR1291" s="74">
        <v>0.3</v>
      </c>
      <c r="AS1291" s="74">
        <v>1.8</v>
      </c>
      <c r="AT1291" s="72"/>
      <c r="AU1291" s="72"/>
      <c r="AV1291" s="72"/>
    </row>
    <row r="1292" spans="1:48" ht="15.6">
      <c r="A1292" s="71">
        <v>2120000012</v>
      </c>
      <c r="B1292" s="72" t="s">
        <v>1774</v>
      </c>
      <c r="C1292" s="72" t="s">
        <v>275</v>
      </c>
      <c r="D1292" s="72" t="s">
        <v>1769</v>
      </c>
      <c r="E1292" s="72" t="s">
        <v>1770</v>
      </c>
      <c r="F1292" s="74">
        <v>333</v>
      </c>
      <c r="G1292" s="74">
        <v>1380</v>
      </c>
      <c r="H1292" s="74">
        <v>29.1</v>
      </c>
      <c r="I1292" s="74">
        <v>10</v>
      </c>
      <c r="J1292" s="74">
        <v>9.6999999999999993</v>
      </c>
      <c r="K1292" s="74">
        <v>4.7</v>
      </c>
      <c r="L1292" s="74">
        <v>4</v>
      </c>
      <c r="M1292" s="74">
        <v>0.1</v>
      </c>
      <c r="N1292" s="74">
        <v>0.5</v>
      </c>
      <c r="O1292" s="74">
        <v>0</v>
      </c>
      <c r="P1292" s="74">
        <v>0</v>
      </c>
      <c r="Q1292" s="74">
        <v>0</v>
      </c>
      <c r="R1292" s="74">
        <v>0</v>
      </c>
      <c r="S1292" s="74">
        <v>17.399999999999999</v>
      </c>
      <c r="T1292" s="74">
        <v>0.5</v>
      </c>
      <c r="U1292" s="74">
        <v>0</v>
      </c>
      <c r="V1292" s="74">
        <v>52</v>
      </c>
      <c r="W1292" s="74">
        <v>0</v>
      </c>
      <c r="X1292" s="74">
        <v>55</v>
      </c>
      <c r="Y1292" s="74">
        <v>0</v>
      </c>
      <c r="Z1292" s="74">
        <v>0</v>
      </c>
      <c r="AA1292" s="74">
        <v>0</v>
      </c>
      <c r="AB1292" s="74">
        <v>0.08</v>
      </c>
      <c r="AC1292" s="74">
        <v>2.5</v>
      </c>
      <c r="AD1292" s="74">
        <v>0.24</v>
      </c>
      <c r="AE1292" s="74">
        <v>3.8</v>
      </c>
      <c r="AF1292" s="74">
        <v>6</v>
      </c>
      <c r="AG1292" s="74">
        <v>2.2000000000000002</v>
      </c>
      <c r="AH1292" s="74">
        <v>0.27</v>
      </c>
      <c r="AI1292" s="74">
        <v>0.9</v>
      </c>
      <c r="AJ1292" s="74">
        <v>0</v>
      </c>
      <c r="AK1292" s="74">
        <v>2</v>
      </c>
      <c r="AL1292" s="74">
        <v>1.05</v>
      </c>
      <c r="AM1292" s="74">
        <v>190</v>
      </c>
      <c r="AN1292" s="74">
        <v>230</v>
      </c>
      <c r="AO1292" s="74">
        <v>9</v>
      </c>
      <c r="AP1292" s="74">
        <v>140</v>
      </c>
      <c r="AQ1292" s="74">
        <v>18</v>
      </c>
      <c r="AR1292" s="74">
        <v>1.3</v>
      </c>
      <c r="AS1292" s="74">
        <v>1.3</v>
      </c>
      <c r="AT1292" s="72"/>
      <c r="AU1292" s="72"/>
      <c r="AV1292" s="72"/>
    </row>
    <row r="1293" spans="1:48" ht="15.6">
      <c r="A1293" s="71">
        <v>1900000048</v>
      </c>
      <c r="B1293" s="72" t="s">
        <v>1775</v>
      </c>
      <c r="C1293" s="72" t="s">
        <v>223</v>
      </c>
      <c r="D1293" s="72" t="s">
        <v>99</v>
      </c>
      <c r="E1293" s="72" t="s">
        <v>810</v>
      </c>
      <c r="F1293" s="74">
        <v>124</v>
      </c>
      <c r="G1293" s="74">
        <v>521</v>
      </c>
      <c r="H1293" s="74">
        <v>2.4</v>
      </c>
      <c r="I1293" s="74">
        <v>0.3</v>
      </c>
      <c r="J1293" s="74">
        <v>1</v>
      </c>
      <c r="K1293" s="74">
        <v>0.6</v>
      </c>
      <c r="L1293" s="74">
        <v>0.5</v>
      </c>
      <c r="M1293" s="74">
        <v>0</v>
      </c>
      <c r="N1293" s="74">
        <v>7.2</v>
      </c>
      <c r="O1293" s="74">
        <v>0.5</v>
      </c>
      <c r="P1293" s="74">
        <v>0</v>
      </c>
      <c r="Q1293" s="74">
        <v>6.7</v>
      </c>
      <c r="R1293" s="74">
        <v>4.8</v>
      </c>
      <c r="S1293" s="74">
        <v>16</v>
      </c>
      <c r="T1293" s="74">
        <v>0</v>
      </c>
      <c r="U1293" s="74">
        <v>0</v>
      </c>
      <c r="V1293" s="74">
        <v>68.599999999999994</v>
      </c>
      <c r="W1293" s="74">
        <v>0</v>
      </c>
      <c r="X1293" s="74">
        <v>0</v>
      </c>
      <c r="Y1293" s="74">
        <v>0</v>
      </c>
      <c r="Z1293" s="74">
        <v>0</v>
      </c>
      <c r="AA1293" s="74">
        <v>0</v>
      </c>
      <c r="AB1293" s="74">
        <v>0.1</v>
      </c>
      <c r="AC1293" s="74">
        <v>0.12</v>
      </c>
      <c r="AD1293" s="74">
        <v>0.03</v>
      </c>
      <c r="AE1293" s="74">
        <v>0.5</v>
      </c>
      <c r="AF1293" s="74">
        <v>2.7</v>
      </c>
      <c r="AG1293" s="74">
        <v>2.2000000000000002</v>
      </c>
      <c r="AH1293" s="74">
        <v>0.06</v>
      </c>
      <c r="AI1293" s="74">
        <v>0</v>
      </c>
      <c r="AJ1293" s="74">
        <v>1.1000000000000001</v>
      </c>
      <c r="AK1293" s="74">
        <v>84.5</v>
      </c>
      <c r="AL1293" s="74">
        <v>0.55000000000000004</v>
      </c>
      <c r="AM1293" s="74">
        <v>4</v>
      </c>
      <c r="AN1293" s="74">
        <v>250</v>
      </c>
      <c r="AO1293" s="74">
        <v>48</v>
      </c>
      <c r="AP1293" s="74">
        <v>110</v>
      </c>
      <c r="AQ1293" s="74">
        <v>54</v>
      </c>
      <c r="AR1293" s="74">
        <v>3.4</v>
      </c>
      <c r="AS1293" s="74">
        <v>1.4</v>
      </c>
      <c r="AT1293" s="72">
        <v>2.6</v>
      </c>
      <c r="AU1293" s="72">
        <v>0.3</v>
      </c>
      <c r="AV1293" s="72"/>
    </row>
    <row r="1294" spans="1:48" ht="15.6">
      <c r="A1294" s="71">
        <v>548</v>
      </c>
      <c r="B1294" s="72" t="s">
        <v>1776</v>
      </c>
      <c r="C1294" s="72" t="s">
        <v>223</v>
      </c>
      <c r="D1294" s="72" t="s">
        <v>99</v>
      </c>
      <c r="E1294" s="72" t="s">
        <v>810</v>
      </c>
      <c r="F1294" s="74">
        <v>126</v>
      </c>
      <c r="G1294" s="74">
        <v>528</v>
      </c>
      <c r="H1294" s="74">
        <v>2.4</v>
      </c>
      <c r="I1294" s="74">
        <v>0.3</v>
      </c>
      <c r="J1294" s="74">
        <v>1</v>
      </c>
      <c r="K1294" s="74">
        <v>0.6</v>
      </c>
      <c r="L1294" s="74">
        <v>0.5</v>
      </c>
      <c r="M1294" s="74">
        <v>0</v>
      </c>
      <c r="N1294" s="74">
        <v>7.2</v>
      </c>
      <c r="O1294" s="74">
        <v>0.5</v>
      </c>
      <c r="P1294" s="74">
        <v>0</v>
      </c>
      <c r="Q1294" s="74">
        <v>6.7</v>
      </c>
      <c r="R1294" s="74">
        <v>4.8</v>
      </c>
      <c r="S1294" s="74">
        <v>16.399999999999999</v>
      </c>
      <c r="T1294" s="74">
        <v>2.2999999999999998</v>
      </c>
      <c r="U1294" s="74">
        <v>0</v>
      </c>
      <c r="V1294" s="74">
        <v>66.099999999999994</v>
      </c>
      <c r="W1294" s="74">
        <v>0</v>
      </c>
      <c r="X1294" s="74">
        <v>0</v>
      </c>
      <c r="Y1294" s="74">
        <v>0</v>
      </c>
      <c r="Z1294" s="74">
        <v>0</v>
      </c>
      <c r="AA1294" s="74">
        <v>0</v>
      </c>
      <c r="AB1294" s="74">
        <v>0.1</v>
      </c>
      <c r="AC1294" s="74">
        <v>0.1</v>
      </c>
      <c r="AD1294" s="74">
        <v>0.01</v>
      </c>
      <c r="AE1294" s="74">
        <v>0.5</v>
      </c>
      <c r="AF1294" s="74">
        <v>2.7</v>
      </c>
      <c r="AG1294" s="74">
        <v>2.2000000000000002</v>
      </c>
      <c r="AH1294" s="74">
        <v>0.12</v>
      </c>
      <c r="AI1294" s="74">
        <v>0</v>
      </c>
      <c r="AJ1294" s="74">
        <v>0</v>
      </c>
      <c r="AK1294" s="74">
        <v>110</v>
      </c>
      <c r="AL1294" s="74">
        <v>3.1</v>
      </c>
      <c r="AM1294" s="74">
        <v>910</v>
      </c>
      <c r="AN1294" s="74">
        <v>250</v>
      </c>
      <c r="AO1294" s="74">
        <v>45</v>
      </c>
      <c r="AP1294" s="74">
        <v>100</v>
      </c>
      <c r="AQ1294" s="74">
        <v>54</v>
      </c>
      <c r="AR1294" s="74">
        <v>5.5</v>
      </c>
      <c r="AS1294" s="74">
        <v>1.5</v>
      </c>
      <c r="AT1294" s="72"/>
      <c r="AU1294" s="72">
        <v>0.3</v>
      </c>
      <c r="AV1294" s="72"/>
    </row>
    <row r="1295" spans="1:48" ht="15.6">
      <c r="A1295" s="71">
        <v>2122000002</v>
      </c>
      <c r="B1295" s="72" t="s">
        <v>1777</v>
      </c>
      <c r="C1295" s="72" t="s">
        <v>325</v>
      </c>
      <c r="D1295" s="72" t="s">
        <v>326</v>
      </c>
      <c r="E1295" s="72" t="s">
        <v>327</v>
      </c>
      <c r="F1295" s="74">
        <v>337</v>
      </c>
      <c r="G1295" s="74">
        <v>1420</v>
      </c>
      <c r="H1295" s="74">
        <v>2.5</v>
      </c>
      <c r="I1295" s="74">
        <v>0.5</v>
      </c>
      <c r="J1295" s="74">
        <v>1</v>
      </c>
      <c r="K1295" s="74">
        <v>0.9</v>
      </c>
      <c r="L1295" s="74">
        <v>0.8</v>
      </c>
      <c r="M1295" s="74">
        <v>0</v>
      </c>
      <c r="N1295" s="74">
        <v>61.3</v>
      </c>
      <c r="O1295" s="74">
        <v>1.6</v>
      </c>
      <c r="P1295" s="74">
        <v>0</v>
      </c>
      <c r="Q1295" s="74">
        <v>59.7</v>
      </c>
      <c r="R1295" s="74">
        <v>9.6999999999999993</v>
      </c>
      <c r="S1295" s="74">
        <v>12.4</v>
      </c>
      <c r="T1295" s="74">
        <v>0</v>
      </c>
      <c r="U1295" s="74">
        <v>0</v>
      </c>
      <c r="V1295" s="74">
        <v>13.2</v>
      </c>
      <c r="W1295" s="74">
        <v>0</v>
      </c>
      <c r="X1295" s="74">
        <v>0</v>
      </c>
      <c r="Y1295" s="74">
        <v>0</v>
      </c>
      <c r="Z1295" s="74">
        <v>0</v>
      </c>
      <c r="AA1295" s="74">
        <v>0</v>
      </c>
      <c r="AB1295" s="74">
        <v>0</v>
      </c>
      <c r="AC1295" s="74">
        <v>0.28999999999999998</v>
      </c>
      <c r="AD1295" s="74">
        <v>0.09</v>
      </c>
      <c r="AE1295" s="74">
        <v>2.2999999999999998</v>
      </c>
      <c r="AF1295" s="74">
        <v>4</v>
      </c>
      <c r="AG1295" s="74">
        <v>1.7</v>
      </c>
      <c r="AH1295" s="74">
        <v>0.24</v>
      </c>
      <c r="AI1295" s="74">
        <v>0</v>
      </c>
      <c r="AJ1295" s="74">
        <v>0</v>
      </c>
      <c r="AK1295" s="74">
        <v>138.19999999999999</v>
      </c>
      <c r="AL1295" s="74">
        <v>1.85</v>
      </c>
      <c r="AM1295" s="74">
        <v>0</v>
      </c>
      <c r="AN1295" s="74">
        <v>450</v>
      </c>
      <c r="AO1295" s="74">
        <v>15</v>
      </c>
      <c r="AP1295" s="74">
        <v>380</v>
      </c>
      <c r="AQ1295" s="74">
        <v>210</v>
      </c>
      <c r="AR1295" s="74">
        <v>2.5</v>
      </c>
      <c r="AS1295" s="74">
        <v>2.1</v>
      </c>
      <c r="AT1295" s="72"/>
      <c r="AU1295" s="72"/>
      <c r="AV1295" s="72"/>
    </row>
    <row r="1296" spans="1:48" ht="15.6">
      <c r="A1296" s="71">
        <v>1218</v>
      </c>
      <c r="B1296" s="72" t="s">
        <v>1778</v>
      </c>
      <c r="C1296" s="72" t="s">
        <v>275</v>
      </c>
      <c r="D1296" s="72" t="s">
        <v>385</v>
      </c>
      <c r="E1296" s="72" t="s">
        <v>386</v>
      </c>
      <c r="F1296" s="74">
        <v>180</v>
      </c>
      <c r="G1296" s="74">
        <v>744</v>
      </c>
      <c r="H1296" s="74">
        <v>16.600000000000001</v>
      </c>
      <c r="I1296" s="74">
        <v>7.6</v>
      </c>
      <c r="J1296" s="74">
        <v>5.4</v>
      </c>
      <c r="K1296" s="74">
        <v>1</v>
      </c>
      <c r="L1296" s="74">
        <v>0.8</v>
      </c>
      <c r="M1296" s="74">
        <v>0</v>
      </c>
      <c r="N1296" s="74">
        <v>0</v>
      </c>
      <c r="O1296" s="74">
        <v>0</v>
      </c>
      <c r="P1296" s="74">
        <v>0</v>
      </c>
      <c r="Q1296" s="74">
        <v>0</v>
      </c>
      <c r="R1296" s="74">
        <v>0</v>
      </c>
      <c r="S1296" s="74">
        <v>7.6</v>
      </c>
      <c r="T1296" s="74">
        <v>0.1</v>
      </c>
      <c r="U1296" s="74">
        <v>0</v>
      </c>
      <c r="V1296" s="74">
        <v>76.099999999999994</v>
      </c>
      <c r="W1296" s="74">
        <v>0</v>
      </c>
      <c r="X1296" s="74">
        <v>154</v>
      </c>
      <c r="Y1296" s="74">
        <v>0</v>
      </c>
      <c r="Z1296" s="74">
        <v>0</v>
      </c>
      <c r="AA1296" s="74">
        <v>0</v>
      </c>
      <c r="AB1296" s="74">
        <v>0.18</v>
      </c>
      <c r="AC1296" s="74">
        <v>0.02</v>
      </c>
      <c r="AD1296" s="74">
        <v>0.09</v>
      </c>
      <c r="AE1296" s="74">
        <v>1.62</v>
      </c>
      <c r="AF1296" s="74">
        <v>1.62</v>
      </c>
      <c r="AG1296" s="74">
        <v>0</v>
      </c>
      <c r="AH1296" s="74">
        <v>0.01</v>
      </c>
      <c r="AI1296" s="74">
        <v>0.82</v>
      </c>
      <c r="AJ1296" s="74">
        <v>1.1000000000000001</v>
      </c>
      <c r="AK1296" s="74">
        <v>2</v>
      </c>
      <c r="AL1296" s="74">
        <v>0.2</v>
      </c>
      <c r="AM1296" s="74">
        <v>24</v>
      </c>
      <c r="AN1296" s="74">
        <v>18</v>
      </c>
      <c r="AO1296" s="74">
        <v>16</v>
      </c>
      <c r="AP1296" s="74">
        <v>48</v>
      </c>
      <c r="AQ1296" s="74">
        <v>6</v>
      </c>
      <c r="AR1296" s="74">
        <v>1</v>
      </c>
      <c r="AS1296" s="74">
        <v>1</v>
      </c>
      <c r="AT1296" s="72"/>
      <c r="AU1296" s="72"/>
      <c r="AV1296" s="72"/>
    </row>
    <row r="1297" spans="1:48" ht="15.6">
      <c r="A1297" s="71">
        <v>2120000002</v>
      </c>
      <c r="B1297" s="72" t="s">
        <v>1779</v>
      </c>
      <c r="C1297" s="72" t="s">
        <v>275</v>
      </c>
      <c r="D1297" s="72" t="s">
        <v>385</v>
      </c>
      <c r="E1297" s="72" t="s">
        <v>386</v>
      </c>
      <c r="F1297" s="74">
        <v>160</v>
      </c>
      <c r="G1297" s="74">
        <v>667</v>
      </c>
      <c r="H1297" s="74">
        <v>10.5</v>
      </c>
      <c r="I1297" s="74">
        <v>4.8</v>
      </c>
      <c r="J1297" s="74">
        <v>3.4</v>
      </c>
      <c r="K1297" s="74">
        <v>0.6</v>
      </c>
      <c r="L1297" s="74">
        <v>0.8</v>
      </c>
      <c r="M1297" s="74">
        <v>0</v>
      </c>
      <c r="N1297" s="74">
        <v>0.1</v>
      </c>
      <c r="O1297" s="74">
        <v>0</v>
      </c>
      <c r="P1297" s="74">
        <v>0</v>
      </c>
      <c r="Q1297" s="74">
        <v>0</v>
      </c>
      <c r="R1297" s="74">
        <v>0</v>
      </c>
      <c r="S1297" s="74">
        <v>16.3</v>
      </c>
      <c r="T1297" s="74">
        <v>0.1</v>
      </c>
      <c r="U1297" s="74">
        <v>0</v>
      </c>
      <c r="V1297" s="74">
        <v>73.3</v>
      </c>
      <c r="W1297" s="74">
        <v>0</v>
      </c>
      <c r="X1297" s="74">
        <v>155</v>
      </c>
      <c r="Y1297" s="74">
        <v>0</v>
      </c>
      <c r="Z1297" s="74">
        <v>0</v>
      </c>
      <c r="AA1297" s="74">
        <v>0</v>
      </c>
      <c r="AB1297" s="74">
        <v>0.18</v>
      </c>
      <c r="AC1297" s="74">
        <v>0.1</v>
      </c>
      <c r="AD1297" s="74">
        <v>0.14000000000000001</v>
      </c>
      <c r="AE1297" s="74">
        <v>2.5</v>
      </c>
      <c r="AF1297" s="74">
        <v>2.5</v>
      </c>
      <c r="AG1297" s="74">
        <v>0</v>
      </c>
      <c r="AH1297" s="74">
        <v>0.01</v>
      </c>
      <c r="AI1297" s="74">
        <v>0.82</v>
      </c>
      <c r="AJ1297" s="74">
        <v>0</v>
      </c>
      <c r="AK1297" s="74">
        <v>2</v>
      </c>
      <c r="AL1297" s="74">
        <v>0.45</v>
      </c>
      <c r="AM1297" s="74">
        <v>24</v>
      </c>
      <c r="AN1297" s="74">
        <v>18</v>
      </c>
      <c r="AO1297" s="74">
        <v>12</v>
      </c>
      <c r="AP1297" s="74">
        <v>100</v>
      </c>
      <c r="AQ1297" s="74">
        <v>6</v>
      </c>
      <c r="AR1297" s="74">
        <v>1.1000000000000001</v>
      </c>
      <c r="AS1297" s="74">
        <v>1</v>
      </c>
      <c r="AT1297" s="72"/>
      <c r="AU1297" s="72"/>
      <c r="AV1297" s="72"/>
    </row>
    <row r="1298" spans="1:48" ht="15.6">
      <c r="A1298" s="71">
        <v>905</v>
      </c>
      <c r="B1298" s="72" t="s">
        <v>1780</v>
      </c>
      <c r="C1298" s="72" t="s">
        <v>218</v>
      </c>
      <c r="D1298" s="72" t="s">
        <v>219</v>
      </c>
      <c r="E1298" s="72" t="s">
        <v>795</v>
      </c>
      <c r="F1298" s="74">
        <v>92</v>
      </c>
      <c r="G1298" s="74">
        <v>388</v>
      </c>
      <c r="H1298" s="74">
        <v>2.2999999999999998</v>
      </c>
      <c r="I1298" s="74">
        <v>0.5</v>
      </c>
      <c r="J1298" s="74">
        <v>0.5</v>
      </c>
      <c r="K1298" s="74">
        <v>0.9</v>
      </c>
      <c r="L1298" s="74">
        <v>0.2</v>
      </c>
      <c r="M1298" s="74">
        <v>0</v>
      </c>
      <c r="N1298" s="74">
        <v>0</v>
      </c>
      <c r="O1298" s="74">
        <v>0</v>
      </c>
      <c r="P1298" s="74">
        <v>0</v>
      </c>
      <c r="Q1298" s="74">
        <v>0</v>
      </c>
      <c r="R1298" s="74">
        <v>0</v>
      </c>
      <c r="S1298" s="74">
        <v>17.8</v>
      </c>
      <c r="T1298" s="74">
        <v>0.1</v>
      </c>
      <c r="U1298" s="74">
        <v>0</v>
      </c>
      <c r="V1298" s="74">
        <v>78</v>
      </c>
      <c r="W1298" s="74">
        <v>0</v>
      </c>
      <c r="X1298" s="74">
        <v>38</v>
      </c>
      <c r="Y1298" s="74">
        <v>9</v>
      </c>
      <c r="Z1298" s="74">
        <v>0</v>
      </c>
      <c r="AA1298" s="74">
        <v>19</v>
      </c>
      <c r="AB1298" s="74">
        <v>0.13</v>
      </c>
      <c r="AC1298" s="74">
        <v>0.09</v>
      </c>
      <c r="AD1298" s="74">
        <v>0.04</v>
      </c>
      <c r="AE1298" s="74">
        <v>4</v>
      </c>
      <c r="AF1298" s="74">
        <v>7.3</v>
      </c>
      <c r="AG1298" s="74">
        <v>3.3</v>
      </c>
      <c r="AH1298" s="74">
        <v>0.28000000000000003</v>
      </c>
      <c r="AI1298" s="74">
        <v>1.9</v>
      </c>
      <c r="AJ1298" s="74">
        <v>0</v>
      </c>
      <c r="AK1298" s="74">
        <v>8.1999999999999993</v>
      </c>
      <c r="AL1298" s="74">
        <v>1.3</v>
      </c>
      <c r="AM1298" s="74">
        <v>41</v>
      </c>
      <c r="AN1298" s="74">
        <v>400</v>
      </c>
      <c r="AO1298" s="74">
        <v>20</v>
      </c>
      <c r="AP1298" s="74">
        <v>250</v>
      </c>
      <c r="AQ1298" s="74">
        <v>24</v>
      </c>
      <c r="AR1298" s="74">
        <v>0.2</v>
      </c>
      <c r="AS1298" s="74">
        <v>0.6</v>
      </c>
      <c r="AT1298" s="72"/>
      <c r="AU1298" s="72"/>
      <c r="AV1298" s="72"/>
    </row>
    <row r="1299" spans="1:48" ht="15.6">
      <c r="A1299" s="71">
        <v>906</v>
      </c>
      <c r="B1299" s="72" t="s">
        <v>1781</v>
      </c>
      <c r="C1299" s="72" t="s">
        <v>218</v>
      </c>
      <c r="D1299" s="72" t="s">
        <v>219</v>
      </c>
      <c r="E1299" s="72" t="s">
        <v>795</v>
      </c>
      <c r="F1299" s="74">
        <v>119</v>
      </c>
      <c r="G1299" s="74">
        <v>499</v>
      </c>
      <c r="H1299" s="74">
        <v>3.7</v>
      </c>
      <c r="I1299" s="74">
        <v>0.8</v>
      </c>
      <c r="J1299" s="74">
        <v>0.8</v>
      </c>
      <c r="K1299" s="74">
        <v>1.4</v>
      </c>
      <c r="L1299" s="74">
        <v>0.4</v>
      </c>
      <c r="M1299" s="74">
        <v>0</v>
      </c>
      <c r="N1299" s="74">
        <v>0</v>
      </c>
      <c r="O1299" s="74">
        <v>0</v>
      </c>
      <c r="P1299" s="74">
        <v>0</v>
      </c>
      <c r="Q1299" s="74">
        <v>0</v>
      </c>
      <c r="R1299" s="74">
        <v>0</v>
      </c>
      <c r="S1299" s="74">
        <v>21.3</v>
      </c>
      <c r="T1299" s="74">
        <v>0.9</v>
      </c>
      <c r="U1299" s="74">
        <v>0</v>
      </c>
      <c r="V1299" s="74">
        <v>72.599999999999994</v>
      </c>
      <c r="W1299" s="74">
        <v>0</v>
      </c>
      <c r="X1299" s="74">
        <v>45</v>
      </c>
      <c r="Y1299" s="74">
        <v>10</v>
      </c>
      <c r="Z1299" s="74">
        <v>0</v>
      </c>
      <c r="AA1299" s="74">
        <v>22</v>
      </c>
      <c r="AB1299" s="74">
        <v>0.2</v>
      </c>
      <c r="AC1299" s="74">
        <v>0.09</v>
      </c>
      <c r="AD1299" s="74">
        <v>0.05</v>
      </c>
      <c r="AE1299" s="74">
        <v>4.5</v>
      </c>
      <c r="AF1299" s="74">
        <v>8.5</v>
      </c>
      <c r="AG1299" s="74">
        <v>4</v>
      </c>
      <c r="AH1299" s="74">
        <v>0.28000000000000003</v>
      </c>
      <c r="AI1299" s="74">
        <v>2.2000000000000002</v>
      </c>
      <c r="AJ1299" s="74">
        <v>0</v>
      </c>
      <c r="AK1299" s="74">
        <v>8.1999999999999993</v>
      </c>
      <c r="AL1299" s="74">
        <v>2.4</v>
      </c>
      <c r="AM1299" s="74">
        <v>350</v>
      </c>
      <c r="AN1299" s="74">
        <v>420</v>
      </c>
      <c r="AO1299" s="74">
        <v>25</v>
      </c>
      <c r="AP1299" s="74">
        <v>310</v>
      </c>
      <c r="AQ1299" s="74">
        <v>30</v>
      </c>
      <c r="AR1299" s="74">
        <v>0.3</v>
      </c>
      <c r="AS1299" s="74">
        <v>0.8</v>
      </c>
      <c r="AT1299" s="72"/>
      <c r="AU1299" s="72"/>
      <c r="AV1299" s="72"/>
    </row>
    <row r="1300" spans="1:48" ht="15.6">
      <c r="A1300" s="71">
        <v>618</v>
      </c>
      <c r="B1300" s="72" t="s">
        <v>1782</v>
      </c>
      <c r="C1300" s="72" t="s">
        <v>211</v>
      </c>
      <c r="D1300" s="72" t="s">
        <v>667</v>
      </c>
      <c r="E1300" s="72" t="s">
        <v>668</v>
      </c>
      <c r="F1300" s="74">
        <v>77</v>
      </c>
      <c r="G1300" s="74">
        <v>326</v>
      </c>
      <c r="H1300" s="74">
        <v>0.3</v>
      </c>
      <c r="I1300" s="74">
        <v>0.1</v>
      </c>
      <c r="J1300" s="74">
        <v>0</v>
      </c>
      <c r="K1300" s="74">
        <v>0.1</v>
      </c>
      <c r="L1300" s="74">
        <v>0.1</v>
      </c>
      <c r="M1300" s="74">
        <v>0</v>
      </c>
      <c r="N1300" s="74">
        <v>14.5</v>
      </c>
      <c r="O1300" s="74">
        <v>8.6999999999999993</v>
      </c>
      <c r="P1300" s="74">
        <v>0</v>
      </c>
      <c r="Q1300" s="74">
        <v>5.8</v>
      </c>
      <c r="R1300" s="74">
        <v>1.5</v>
      </c>
      <c r="S1300" s="74">
        <v>3.3</v>
      </c>
      <c r="T1300" s="74">
        <v>0</v>
      </c>
      <c r="U1300" s="74">
        <v>0</v>
      </c>
      <c r="V1300" s="74">
        <v>79.5</v>
      </c>
      <c r="W1300" s="74">
        <v>0</v>
      </c>
      <c r="X1300" s="74">
        <v>0</v>
      </c>
      <c r="Y1300" s="74">
        <v>0</v>
      </c>
      <c r="Z1300" s="74">
        <v>0</v>
      </c>
      <c r="AA1300" s="74">
        <v>0</v>
      </c>
      <c r="AB1300" s="74">
        <v>0.12</v>
      </c>
      <c r="AC1300" s="74">
        <v>0.05</v>
      </c>
      <c r="AD1300" s="74">
        <v>0.01</v>
      </c>
      <c r="AE1300" s="74">
        <v>2</v>
      </c>
      <c r="AF1300" s="74">
        <v>2.6</v>
      </c>
      <c r="AG1300" s="74">
        <v>0.6</v>
      </c>
      <c r="AH1300" s="74">
        <v>0.18</v>
      </c>
      <c r="AI1300" s="74">
        <v>0</v>
      </c>
      <c r="AJ1300" s="74">
        <v>1</v>
      </c>
      <c r="AK1300" s="74">
        <v>44</v>
      </c>
      <c r="AL1300" s="74">
        <v>0.85</v>
      </c>
      <c r="AM1300" s="74">
        <v>5</v>
      </c>
      <c r="AN1300" s="74">
        <v>320</v>
      </c>
      <c r="AO1300" s="74">
        <v>4</v>
      </c>
      <c r="AP1300" s="74">
        <v>80</v>
      </c>
      <c r="AQ1300" s="74">
        <v>9</v>
      </c>
      <c r="AR1300" s="74">
        <v>0.4</v>
      </c>
      <c r="AS1300" s="74">
        <v>0.4</v>
      </c>
      <c r="AT1300" s="72"/>
      <c r="AU1300" s="72"/>
      <c r="AV1300" s="72"/>
    </row>
    <row r="1301" spans="1:48" ht="15.6">
      <c r="A1301" s="71">
        <v>40200041</v>
      </c>
      <c r="B1301" s="72" t="s">
        <v>1783</v>
      </c>
      <c r="C1301" s="72" t="s">
        <v>207</v>
      </c>
      <c r="D1301" s="72" t="s">
        <v>208</v>
      </c>
      <c r="E1301" s="72" t="s">
        <v>313</v>
      </c>
      <c r="F1301" s="74">
        <v>80</v>
      </c>
      <c r="G1301" s="74">
        <v>341</v>
      </c>
      <c r="H1301" s="74">
        <v>0.5</v>
      </c>
      <c r="I1301" s="74">
        <v>0.1</v>
      </c>
      <c r="J1301" s="74">
        <v>0</v>
      </c>
      <c r="K1301" s="74">
        <v>0.1</v>
      </c>
      <c r="L1301" s="74">
        <v>0.1</v>
      </c>
      <c r="M1301" s="74">
        <v>0</v>
      </c>
      <c r="N1301" s="74">
        <v>18</v>
      </c>
      <c r="O1301" s="74">
        <v>18</v>
      </c>
      <c r="P1301" s="74">
        <v>0</v>
      </c>
      <c r="Q1301" s="74">
        <v>0</v>
      </c>
      <c r="R1301" s="74">
        <v>0.9</v>
      </c>
      <c r="S1301" s="74">
        <v>0.3</v>
      </c>
      <c r="T1301" s="74">
        <v>0</v>
      </c>
      <c r="U1301" s="74">
        <v>0</v>
      </c>
      <c r="V1301" s="74">
        <v>79.8</v>
      </c>
      <c r="W1301" s="74">
        <v>0.4</v>
      </c>
      <c r="X1301" s="74">
        <v>0</v>
      </c>
      <c r="Y1301" s="74">
        <v>8</v>
      </c>
      <c r="Z1301" s="74">
        <v>30</v>
      </c>
      <c r="AA1301" s="74">
        <v>0</v>
      </c>
      <c r="AB1301" s="74">
        <v>0.4</v>
      </c>
      <c r="AC1301" s="74">
        <v>0.03</v>
      </c>
      <c r="AD1301" s="74">
        <v>0.02</v>
      </c>
      <c r="AE1301" s="74">
        <v>0.25</v>
      </c>
      <c r="AF1301" s="74">
        <v>0.25</v>
      </c>
      <c r="AG1301" s="74">
        <v>0</v>
      </c>
      <c r="AH1301" s="74">
        <v>0.09</v>
      </c>
      <c r="AI1301" s="74">
        <v>0</v>
      </c>
      <c r="AJ1301" s="74">
        <v>1</v>
      </c>
      <c r="AK1301" s="74">
        <v>2</v>
      </c>
      <c r="AL1301" s="74">
        <v>0.39500000000000002</v>
      </c>
      <c r="AM1301" s="74">
        <v>2</v>
      </c>
      <c r="AN1301" s="74">
        <v>220</v>
      </c>
      <c r="AO1301" s="74">
        <v>10</v>
      </c>
      <c r="AP1301" s="74">
        <v>13</v>
      </c>
      <c r="AQ1301" s="74">
        <v>8</v>
      </c>
      <c r="AR1301" s="74">
        <v>0.8</v>
      </c>
      <c r="AS1301" s="74">
        <v>0.1</v>
      </c>
      <c r="AT1301" s="72"/>
      <c r="AU1301" s="72">
        <v>1.7</v>
      </c>
      <c r="AV1301" s="72"/>
    </row>
    <row r="1302" spans="1:48" ht="15.6">
      <c r="A1302" s="71">
        <v>693</v>
      </c>
      <c r="B1302" s="72" t="s">
        <v>1784</v>
      </c>
      <c r="C1302" s="72" t="s">
        <v>207</v>
      </c>
      <c r="D1302" s="72" t="s">
        <v>208</v>
      </c>
      <c r="E1302" s="72" t="s">
        <v>313</v>
      </c>
      <c r="F1302" s="74">
        <v>78</v>
      </c>
      <c r="G1302" s="74">
        <v>329</v>
      </c>
      <c r="H1302" s="74">
        <v>0.5</v>
      </c>
      <c r="I1302" s="74">
        <v>0.1</v>
      </c>
      <c r="J1302" s="74">
        <v>0</v>
      </c>
      <c r="K1302" s="74">
        <v>0.1</v>
      </c>
      <c r="L1302" s="74">
        <v>0.1</v>
      </c>
      <c r="M1302" s="74">
        <v>0</v>
      </c>
      <c r="N1302" s="74">
        <v>17.3</v>
      </c>
      <c r="O1302" s="74">
        <v>17.3</v>
      </c>
      <c r="P1302" s="74">
        <v>0</v>
      </c>
      <c r="Q1302" s="74">
        <v>0</v>
      </c>
      <c r="R1302" s="74">
        <v>0.8</v>
      </c>
      <c r="S1302" s="74">
        <v>0.3</v>
      </c>
      <c r="T1302" s="74">
        <v>0</v>
      </c>
      <c r="U1302" s="74">
        <v>0</v>
      </c>
      <c r="V1302" s="74">
        <v>80.599999999999994</v>
      </c>
      <c r="W1302" s="74">
        <v>0.4</v>
      </c>
      <c r="X1302" s="74">
        <v>0</v>
      </c>
      <c r="Y1302" s="74">
        <v>0</v>
      </c>
      <c r="Z1302" s="74">
        <v>0</v>
      </c>
      <c r="AA1302" s="74">
        <v>0</v>
      </c>
      <c r="AB1302" s="74">
        <v>0.4</v>
      </c>
      <c r="AC1302" s="74">
        <v>0.02</v>
      </c>
      <c r="AD1302" s="74">
        <v>0.02</v>
      </c>
      <c r="AE1302" s="74">
        <v>0.3</v>
      </c>
      <c r="AF1302" s="74">
        <v>0.3</v>
      </c>
      <c r="AG1302" s="74">
        <v>0</v>
      </c>
      <c r="AH1302" s="74">
        <v>0.09</v>
      </c>
      <c r="AI1302" s="74">
        <v>0</v>
      </c>
      <c r="AJ1302" s="74">
        <v>1</v>
      </c>
      <c r="AK1302" s="74">
        <v>2</v>
      </c>
      <c r="AL1302" s="74">
        <v>0.38</v>
      </c>
      <c r="AM1302" s="74">
        <v>2</v>
      </c>
      <c r="AN1302" s="74">
        <v>220</v>
      </c>
      <c r="AO1302" s="74">
        <v>10</v>
      </c>
      <c r="AP1302" s="74">
        <v>14</v>
      </c>
      <c r="AQ1302" s="74">
        <v>8</v>
      </c>
      <c r="AR1302" s="74">
        <v>1.2</v>
      </c>
      <c r="AS1302" s="74">
        <v>0.1</v>
      </c>
      <c r="AT1302" s="72"/>
      <c r="AU1302" s="72">
        <v>1.7</v>
      </c>
      <c r="AV1302" s="72"/>
    </row>
    <row r="1303" spans="1:48" ht="15.6">
      <c r="A1303" s="71">
        <v>695</v>
      </c>
      <c r="B1303" s="72" t="s">
        <v>1785</v>
      </c>
      <c r="C1303" s="72" t="s">
        <v>207</v>
      </c>
      <c r="D1303" s="72" t="s">
        <v>300</v>
      </c>
      <c r="E1303" s="72" t="s">
        <v>301</v>
      </c>
      <c r="F1303" s="74">
        <v>294</v>
      </c>
      <c r="G1303" s="74">
        <v>1240</v>
      </c>
      <c r="H1303" s="74">
        <v>0.7</v>
      </c>
      <c r="I1303" s="74">
        <v>0.2</v>
      </c>
      <c r="J1303" s="74">
        <v>0</v>
      </c>
      <c r="K1303" s="74">
        <v>0.2</v>
      </c>
      <c r="L1303" s="74">
        <v>0.2</v>
      </c>
      <c r="M1303" s="74">
        <v>0</v>
      </c>
      <c r="N1303" s="74">
        <v>67</v>
      </c>
      <c r="O1303" s="74">
        <v>67</v>
      </c>
      <c r="P1303" s="74">
        <v>0</v>
      </c>
      <c r="Q1303" s="74">
        <v>0</v>
      </c>
      <c r="R1303" s="74">
        <v>6.1</v>
      </c>
      <c r="S1303" s="74">
        <v>1.8</v>
      </c>
      <c r="T1303" s="74">
        <v>0.1</v>
      </c>
      <c r="U1303" s="74">
        <v>0</v>
      </c>
      <c r="V1303" s="74">
        <v>20.100000000000001</v>
      </c>
      <c r="W1303" s="74">
        <v>0</v>
      </c>
      <c r="X1303" s="74">
        <v>0</v>
      </c>
      <c r="Y1303" s="74">
        <v>2</v>
      </c>
      <c r="Z1303" s="74">
        <v>12</v>
      </c>
      <c r="AA1303" s="74">
        <v>0</v>
      </c>
      <c r="AB1303" s="74">
        <v>0</v>
      </c>
      <c r="AC1303" s="74">
        <v>0.12</v>
      </c>
      <c r="AD1303" s="74">
        <v>0.04</v>
      </c>
      <c r="AE1303" s="74">
        <v>0.5</v>
      </c>
      <c r="AF1303" s="74">
        <v>0.6</v>
      </c>
      <c r="AG1303" s="74">
        <v>0.1</v>
      </c>
      <c r="AH1303" s="74">
        <v>0.25</v>
      </c>
      <c r="AI1303" s="74">
        <v>0</v>
      </c>
      <c r="AJ1303" s="74">
        <v>1</v>
      </c>
      <c r="AK1303" s="74">
        <v>10</v>
      </c>
      <c r="AL1303" s="74">
        <v>1.36</v>
      </c>
      <c r="AM1303" s="74">
        <v>53</v>
      </c>
      <c r="AN1303" s="74">
        <v>880</v>
      </c>
      <c r="AO1303" s="74">
        <v>49</v>
      </c>
      <c r="AP1303" s="74">
        <v>36</v>
      </c>
      <c r="AQ1303" s="74">
        <v>43</v>
      </c>
      <c r="AR1303" s="74">
        <v>2.4</v>
      </c>
      <c r="AS1303" s="74">
        <v>0.1</v>
      </c>
      <c r="AT1303" s="72"/>
      <c r="AU1303" s="72">
        <v>5.5</v>
      </c>
      <c r="AV1303" s="72"/>
    </row>
    <row r="1304" spans="1:48" ht="15.6">
      <c r="A1304" s="71">
        <v>694</v>
      </c>
      <c r="B1304" s="72" t="s">
        <v>1786</v>
      </c>
      <c r="C1304" s="72" t="s">
        <v>207</v>
      </c>
      <c r="D1304" s="72" t="s">
        <v>208</v>
      </c>
      <c r="E1304" s="72" t="s">
        <v>313</v>
      </c>
      <c r="F1304" s="74">
        <v>83</v>
      </c>
      <c r="G1304" s="74">
        <v>352</v>
      </c>
      <c r="H1304" s="74">
        <v>0.5</v>
      </c>
      <c r="I1304" s="74">
        <v>0.1</v>
      </c>
      <c r="J1304" s="74">
        <v>0</v>
      </c>
      <c r="K1304" s="74">
        <v>0.1</v>
      </c>
      <c r="L1304" s="74">
        <v>0.1</v>
      </c>
      <c r="M1304" s="74">
        <v>0</v>
      </c>
      <c r="N1304" s="74">
        <v>18.600000000000001</v>
      </c>
      <c r="O1304" s="74">
        <v>18.600000000000001</v>
      </c>
      <c r="P1304" s="74">
        <v>0</v>
      </c>
      <c r="Q1304" s="74">
        <v>0</v>
      </c>
      <c r="R1304" s="74">
        <v>0.9</v>
      </c>
      <c r="S1304" s="74">
        <v>0.3</v>
      </c>
      <c r="T1304" s="74">
        <v>0</v>
      </c>
      <c r="U1304" s="74">
        <v>0</v>
      </c>
      <c r="V1304" s="74">
        <v>78.900000000000006</v>
      </c>
      <c r="W1304" s="74">
        <v>0.4</v>
      </c>
      <c r="X1304" s="74">
        <v>0</v>
      </c>
      <c r="Y1304" s="74">
        <v>15</v>
      </c>
      <c r="Z1304" s="74">
        <v>60</v>
      </c>
      <c r="AA1304" s="74">
        <v>0</v>
      </c>
      <c r="AB1304" s="74">
        <v>0.4</v>
      </c>
      <c r="AC1304" s="74">
        <v>0.03</v>
      </c>
      <c r="AD1304" s="74">
        <v>0.02</v>
      </c>
      <c r="AE1304" s="74">
        <v>0.2</v>
      </c>
      <c r="AF1304" s="74">
        <v>0.2</v>
      </c>
      <c r="AG1304" s="74">
        <v>0</v>
      </c>
      <c r="AH1304" s="74">
        <v>0.09</v>
      </c>
      <c r="AI1304" s="74">
        <v>0</v>
      </c>
      <c r="AJ1304" s="74">
        <v>1</v>
      </c>
      <c r="AK1304" s="74">
        <v>2</v>
      </c>
      <c r="AL1304" s="74">
        <v>0.41</v>
      </c>
      <c r="AM1304" s="74">
        <v>2</v>
      </c>
      <c r="AN1304" s="74">
        <v>220</v>
      </c>
      <c r="AO1304" s="74">
        <v>10</v>
      </c>
      <c r="AP1304" s="74">
        <v>11</v>
      </c>
      <c r="AQ1304" s="74">
        <v>8</v>
      </c>
      <c r="AR1304" s="74">
        <v>0.3</v>
      </c>
      <c r="AS1304" s="74">
        <v>0.1</v>
      </c>
      <c r="AT1304" s="72"/>
      <c r="AU1304" s="72">
        <v>1.7</v>
      </c>
      <c r="AV1304" s="72"/>
    </row>
    <row r="1305" spans="1:48" ht="15.6">
      <c r="A1305" s="71">
        <v>70202039</v>
      </c>
      <c r="B1305" s="72" t="s">
        <v>1787</v>
      </c>
      <c r="C1305" s="72" t="s">
        <v>275</v>
      </c>
      <c r="D1305" s="72" t="s">
        <v>443</v>
      </c>
      <c r="E1305" s="72" t="s">
        <v>444</v>
      </c>
      <c r="F1305" s="74">
        <v>280</v>
      </c>
      <c r="G1305" s="74">
        <v>1170</v>
      </c>
      <c r="H1305" s="74">
        <v>20.399999999999999</v>
      </c>
      <c r="I1305" s="74">
        <v>2.7</v>
      </c>
      <c r="J1305" s="74">
        <v>2.7</v>
      </c>
      <c r="K1305" s="74">
        <v>2.7</v>
      </c>
      <c r="L1305" s="74">
        <v>2.5299999999999998</v>
      </c>
      <c r="M1305" s="74">
        <v>2.7</v>
      </c>
      <c r="N1305" s="74">
        <v>0</v>
      </c>
      <c r="O1305" s="74">
        <v>0</v>
      </c>
      <c r="P1305" s="74">
        <v>0</v>
      </c>
      <c r="Q1305" s="74">
        <v>0</v>
      </c>
      <c r="R1305" s="74">
        <v>0</v>
      </c>
      <c r="S1305" s="74">
        <v>24.2</v>
      </c>
      <c r="T1305" s="74">
        <v>1.2</v>
      </c>
      <c r="U1305" s="74">
        <v>0</v>
      </c>
      <c r="V1305" s="74">
        <v>52.3</v>
      </c>
      <c r="W1305" s="74">
        <v>0</v>
      </c>
      <c r="X1305" s="74">
        <v>76</v>
      </c>
      <c r="Y1305" s="74">
        <v>23</v>
      </c>
      <c r="Z1305" s="74">
        <v>16</v>
      </c>
      <c r="AA1305" s="74">
        <v>0.4</v>
      </c>
      <c r="AB1305" s="74">
        <v>1.51</v>
      </c>
      <c r="AC1305" s="74">
        <v>0.05</v>
      </c>
      <c r="AD1305" s="74">
        <v>0.16</v>
      </c>
      <c r="AE1305" s="74">
        <v>3.3</v>
      </c>
      <c r="AF1305" s="74">
        <v>9.48</v>
      </c>
      <c r="AG1305" s="74">
        <v>5.1100000000000003</v>
      </c>
      <c r="AH1305" s="74">
        <v>0.28999999999999998</v>
      </c>
      <c r="AI1305" s="74">
        <v>1.8</v>
      </c>
      <c r="AJ1305" s="74">
        <v>0</v>
      </c>
      <c r="AK1305" s="74">
        <v>23</v>
      </c>
      <c r="AL1305" s="74">
        <v>1.83</v>
      </c>
      <c r="AM1305" s="74">
        <v>460</v>
      </c>
      <c r="AN1305" s="74">
        <v>280</v>
      </c>
      <c r="AO1305" s="74">
        <v>16</v>
      </c>
      <c r="AP1305" s="74">
        <v>230</v>
      </c>
      <c r="AQ1305" s="74">
        <v>26</v>
      </c>
      <c r="AR1305" s="74">
        <v>2.2000000000000002</v>
      </c>
      <c r="AS1305" s="74">
        <v>4.4000000000000004</v>
      </c>
      <c r="AT1305" s="72"/>
      <c r="AU1305" s="72"/>
      <c r="AV1305" s="72"/>
    </row>
    <row r="1306" spans="1:48" ht="15.6">
      <c r="A1306" s="71">
        <v>215</v>
      </c>
      <c r="B1306" s="72" t="s">
        <v>1788</v>
      </c>
      <c r="C1306" s="72" t="s">
        <v>275</v>
      </c>
      <c r="D1306" s="72" t="s">
        <v>443</v>
      </c>
      <c r="E1306" s="72" t="s">
        <v>444</v>
      </c>
      <c r="F1306" s="74">
        <v>280</v>
      </c>
      <c r="G1306" s="74">
        <v>1170</v>
      </c>
      <c r="H1306" s="74">
        <v>20.399999999999999</v>
      </c>
      <c r="I1306" s="74">
        <v>7.2</v>
      </c>
      <c r="J1306" s="74">
        <v>9.6999999999999993</v>
      </c>
      <c r="K1306" s="74">
        <v>1.6</v>
      </c>
      <c r="L1306" s="74">
        <v>1.4</v>
      </c>
      <c r="M1306" s="74">
        <v>0.6</v>
      </c>
      <c r="N1306" s="74">
        <v>0</v>
      </c>
      <c r="O1306" s="74">
        <v>0</v>
      </c>
      <c r="P1306" s="74">
        <v>0</v>
      </c>
      <c r="Q1306" s="74">
        <v>0</v>
      </c>
      <c r="R1306" s="74">
        <v>0</v>
      </c>
      <c r="S1306" s="74">
        <v>24.2</v>
      </c>
      <c r="T1306" s="74">
        <v>1.2</v>
      </c>
      <c r="U1306" s="74">
        <v>0</v>
      </c>
      <c r="V1306" s="74">
        <v>52.3</v>
      </c>
      <c r="W1306" s="74">
        <v>0</v>
      </c>
      <c r="X1306" s="74">
        <v>76</v>
      </c>
      <c r="Y1306" s="74">
        <v>23</v>
      </c>
      <c r="Z1306" s="74">
        <v>16</v>
      </c>
      <c r="AA1306" s="74">
        <v>0.4</v>
      </c>
      <c r="AB1306" s="74">
        <v>0.6</v>
      </c>
      <c r="AC1306" s="74">
        <v>0.05</v>
      </c>
      <c r="AD1306" s="74">
        <v>0.16</v>
      </c>
      <c r="AE1306" s="74">
        <v>3.3</v>
      </c>
      <c r="AF1306" s="74">
        <v>9.48</v>
      </c>
      <c r="AG1306" s="74">
        <v>5.1100000000000003</v>
      </c>
      <c r="AH1306" s="74">
        <v>0.28999999999999998</v>
      </c>
      <c r="AI1306" s="74">
        <v>1.8</v>
      </c>
      <c r="AJ1306" s="74">
        <v>0</v>
      </c>
      <c r="AK1306" s="74">
        <v>23</v>
      </c>
      <c r="AL1306" s="74">
        <v>1.83</v>
      </c>
      <c r="AM1306" s="74">
        <v>460</v>
      </c>
      <c r="AN1306" s="74">
        <v>280</v>
      </c>
      <c r="AO1306" s="74">
        <v>16</v>
      </c>
      <c r="AP1306" s="74">
        <v>230</v>
      </c>
      <c r="AQ1306" s="74">
        <v>26</v>
      </c>
      <c r="AR1306" s="74">
        <v>2.2000000000000002</v>
      </c>
      <c r="AS1306" s="74">
        <v>4.4000000000000004</v>
      </c>
      <c r="AT1306" s="72"/>
      <c r="AU1306" s="72"/>
      <c r="AV1306" s="72"/>
    </row>
    <row r="1307" spans="1:48" ht="15.6">
      <c r="A1307" s="71">
        <v>214</v>
      </c>
      <c r="B1307" s="72" t="s">
        <v>1789</v>
      </c>
      <c r="C1307" s="72" t="s">
        <v>275</v>
      </c>
      <c r="D1307" s="72" t="s">
        <v>443</v>
      </c>
      <c r="E1307" s="72" t="s">
        <v>444</v>
      </c>
      <c r="F1307" s="74">
        <v>273</v>
      </c>
      <c r="G1307" s="74">
        <v>1140</v>
      </c>
      <c r="H1307" s="74">
        <v>19.600000000000001</v>
      </c>
      <c r="I1307" s="74">
        <v>8.1999999999999993</v>
      </c>
      <c r="J1307" s="74">
        <v>7.3</v>
      </c>
      <c r="K1307" s="74">
        <v>2.2000000000000002</v>
      </c>
      <c r="L1307" s="74">
        <v>1.94</v>
      </c>
      <c r="M1307" s="74">
        <v>0.6</v>
      </c>
      <c r="N1307" s="74">
        <v>0</v>
      </c>
      <c r="O1307" s="74">
        <v>0</v>
      </c>
      <c r="P1307" s="74">
        <v>0</v>
      </c>
      <c r="Q1307" s="74">
        <v>0</v>
      </c>
      <c r="R1307" s="74">
        <v>0</v>
      </c>
      <c r="S1307" s="74">
        <v>24.2</v>
      </c>
      <c r="T1307" s="74">
        <v>1.3</v>
      </c>
      <c r="U1307" s="74">
        <v>0</v>
      </c>
      <c r="V1307" s="74">
        <v>52.9</v>
      </c>
      <c r="W1307" s="74">
        <v>0</v>
      </c>
      <c r="X1307" s="74">
        <v>76</v>
      </c>
      <c r="Y1307" s="74">
        <v>47</v>
      </c>
      <c r="Z1307" s="74">
        <v>31</v>
      </c>
      <c r="AA1307" s="74">
        <v>0.4</v>
      </c>
      <c r="AB1307" s="74">
        <v>0.05</v>
      </c>
      <c r="AC1307" s="74">
        <v>0.05</v>
      </c>
      <c r="AD1307" s="74">
        <v>0.16</v>
      </c>
      <c r="AE1307" s="74">
        <v>3.3</v>
      </c>
      <c r="AF1307" s="74">
        <v>9.48</v>
      </c>
      <c r="AG1307" s="74">
        <v>5.1100000000000003</v>
      </c>
      <c r="AH1307" s="74">
        <v>0.28999999999999998</v>
      </c>
      <c r="AI1307" s="74">
        <v>1.8</v>
      </c>
      <c r="AJ1307" s="74">
        <v>0</v>
      </c>
      <c r="AK1307" s="74">
        <v>23</v>
      </c>
      <c r="AL1307" s="74">
        <v>1.96</v>
      </c>
      <c r="AM1307" s="74">
        <v>500</v>
      </c>
      <c r="AN1307" s="74">
        <v>280</v>
      </c>
      <c r="AO1307" s="74">
        <v>16</v>
      </c>
      <c r="AP1307" s="74">
        <v>230</v>
      </c>
      <c r="AQ1307" s="74">
        <v>26</v>
      </c>
      <c r="AR1307" s="74">
        <v>2.2000000000000002</v>
      </c>
      <c r="AS1307" s="74">
        <v>4.4000000000000004</v>
      </c>
      <c r="AT1307" s="72"/>
      <c r="AU1307" s="72"/>
      <c r="AV1307" s="72"/>
    </row>
    <row r="1308" spans="1:48" ht="15.6">
      <c r="A1308" s="71">
        <v>216</v>
      </c>
      <c r="B1308" s="72" t="s">
        <v>1790</v>
      </c>
      <c r="C1308" s="72" t="s">
        <v>275</v>
      </c>
      <c r="D1308" s="72" t="s">
        <v>443</v>
      </c>
      <c r="E1308" s="72" t="s">
        <v>444</v>
      </c>
      <c r="F1308" s="74">
        <v>280</v>
      </c>
      <c r="G1308" s="74">
        <v>1170</v>
      </c>
      <c r="H1308" s="74">
        <v>20.399999999999999</v>
      </c>
      <c r="I1308" s="74">
        <v>7.1</v>
      </c>
      <c r="J1308" s="74">
        <v>7.4</v>
      </c>
      <c r="K1308" s="74">
        <v>3.9</v>
      </c>
      <c r="L1308" s="74">
        <v>3.65</v>
      </c>
      <c r="M1308" s="74">
        <v>0.6</v>
      </c>
      <c r="N1308" s="74">
        <v>0</v>
      </c>
      <c r="O1308" s="74">
        <v>0</v>
      </c>
      <c r="P1308" s="74">
        <v>0</v>
      </c>
      <c r="Q1308" s="74">
        <v>0</v>
      </c>
      <c r="R1308" s="74">
        <v>0</v>
      </c>
      <c r="S1308" s="74">
        <v>24.2</v>
      </c>
      <c r="T1308" s="74">
        <v>1.2</v>
      </c>
      <c r="U1308" s="74">
        <v>0</v>
      </c>
      <c r="V1308" s="74">
        <v>52.3</v>
      </c>
      <c r="W1308" s="74">
        <v>0</v>
      </c>
      <c r="X1308" s="74">
        <v>76</v>
      </c>
      <c r="Y1308" s="74">
        <v>23</v>
      </c>
      <c r="Z1308" s="74">
        <v>16</v>
      </c>
      <c r="AA1308" s="74">
        <v>0.4</v>
      </c>
      <c r="AB1308" s="74">
        <v>2.4300000000000002</v>
      </c>
      <c r="AC1308" s="74">
        <v>0.05</v>
      </c>
      <c r="AD1308" s="74">
        <v>0.16</v>
      </c>
      <c r="AE1308" s="74">
        <v>3.3</v>
      </c>
      <c r="AF1308" s="74">
        <v>9.48</v>
      </c>
      <c r="AG1308" s="74">
        <v>5.1100000000000003</v>
      </c>
      <c r="AH1308" s="74">
        <v>0.28999999999999998</v>
      </c>
      <c r="AI1308" s="74">
        <v>1.8</v>
      </c>
      <c r="AJ1308" s="74">
        <v>0</v>
      </c>
      <c r="AK1308" s="74">
        <v>23</v>
      </c>
      <c r="AL1308" s="74">
        <v>1.83</v>
      </c>
      <c r="AM1308" s="74">
        <v>460</v>
      </c>
      <c r="AN1308" s="74">
        <v>280</v>
      </c>
      <c r="AO1308" s="74">
        <v>16</v>
      </c>
      <c r="AP1308" s="74">
        <v>230</v>
      </c>
      <c r="AQ1308" s="74">
        <v>26</v>
      </c>
      <c r="AR1308" s="74">
        <v>2.2000000000000002</v>
      </c>
      <c r="AS1308" s="74">
        <v>4.4000000000000004</v>
      </c>
      <c r="AT1308" s="72"/>
      <c r="AU1308" s="72"/>
      <c r="AV1308" s="72"/>
    </row>
    <row r="1309" spans="1:48" ht="15.6">
      <c r="A1309" s="71">
        <v>209</v>
      </c>
      <c r="B1309" s="72" t="s">
        <v>1791</v>
      </c>
      <c r="C1309" s="72" t="s">
        <v>275</v>
      </c>
      <c r="D1309" s="72" t="s">
        <v>443</v>
      </c>
      <c r="E1309" s="72" t="s">
        <v>444</v>
      </c>
      <c r="F1309" s="74">
        <v>192</v>
      </c>
      <c r="G1309" s="74">
        <v>805</v>
      </c>
      <c r="H1309" s="74">
        <v>9.4</v>
      </c>
      <c r="I1309" s="74">
        <v>4</v>
      </c>
      <c r="J1309" s="74">
        <v>4.2</v>
      </c>
      <c r="K1309" s="74">
        <v>0.6</v>
      </c>
      <c r="L1309" s="74">
        <v>0.2</v>
      </c>
      <c r="M1309" s="74">
        <v>0.4</v>
      </c>
      <c r="N1309" s="74">
        <v>0</v>
      </c>
      <c r="O1309" s="74">
        <v>0</v>
      </c>
      <c r="P1309" s="74">
        <v>0</v>
      </c>
      <c r="Q1309" s="74">
        <v>0</v>
      </c>
      <c r="R1309" s="74">
        <v>0</v>
      </c>
      <c r="S1309" s="74">
        <v>26.9</v>
      </c>
      <c r="T1309" s="74">
        <v>0.7</v>
      </c>
      <c r="U1309" s="74">
        <v>0</v>
      </c>
      <c r="V1309" s="74">
        <v>60.9</v>
      </c>
      <c r="W1309" s="74">
        <v>0</v>
      </c>
      <c r="X1309" s="74">
        <v>89</v>
      </c>
      <c r="Y1309" s="74">
        <v>0</v>
      </c>
      <c r="Z1309" s="74">
        <v>0</v>
      </c>
      <c r="AA1309" s="74">
        <v>0.3</v>
      </c>
      <c r="AB1309" s="74">
        <v>0.03</v>
      </c>
      <c r="AC1309" s="74">
        <v>0.05</v>
      </c>
      <c r="AD1309" s="74">
        <v>0.19</v>
      </c>
      <c r="AE1309" s="74">
        <v>4.0999999999999996</v>
      </c>
      <c r="AF1309" s="74">
        <v>9.8000000000000007</v>
      </c>
      <c r="AG1309" s="74">
        <v>5.7</v>
      </c>
      <c r="AH1309" s="74">
        <v>0.28000000000000003</v>
      </c>
      <c r="AI1309" s="74">
        <v>2</v>
      </c>
      <c r="AJ1309" s="74">
        <v>0</v>
      </c>
      <c r="AK1309" s="74">
        <v>27</v>
      </c>
      <c r="AL1309" s="74">
        <v>1.8</v>
      </c>
      <c r="AM1309" s="74">
        <v>270</v>
      </c>
      <c r="AN1309" s="74">
        <v>350</v>
      </c>
      <c r="AO1309" s="74">
        <v>18</v>
      </c>
      <c r="AP1309" s="74">
        <v>270</v>
      </c>
      <c r="AQ1309" s="74">
        <v>30</v>
      </c>
      <c r="AR1309" s="74">
        <v>2.5</v>
      </c>
      <c r="AS1309" s="74">
        <v>5.0999999999999996</v>
      </c>
      <c r="AT1309" s="72"/>
      <c r="AU1309" s="72">
        <v>1</v>
      </c>
      <c r="AV1309" s="72"/>
    </row>
    <row r="1310" spans="1:48" ht="15.6">
      <c r="A1310" s="71">
        <v>199</v>
      </c>
      <c r="B1310" s="72" t="s">
        <v>1792</v>
      </c>
      <c r="C1310" s="72" t="s">
        <v>275</v>
      </c>
      <c r="D1310" s="72" t="s">
        <v>443</v>
      </c>
      <c r="E1310" s="72" t="s">
        <v>444</v>
      </c>
      <c r="F1310" s="74">
        <v>259</v>
      </c>
      <c r="G1310" s="74">
        <v>1080</v>
      </c>
      <c r="H1310" s="74">
        <v>13.8</v>
      </c>
      <c r="I1310" s="74">
        <v>5.4</v>
      </c>
      <c r="J1310" s="74">
        <v>6.2</v>
      </c>
      <c r="K1310" s="74">
        <v>0.4</v>
      </c>
      <c r="L1310" s="74">
        <v>0.4</v>
      </c>
      <c r="M1310" s="74">
        <v>0.6</v>
      </c>
      <c r="N1310" s="74">
        <v>0</v>
      </c>
      <c r="O1310" s="74">
        <v>0</v>
      </c>
      <c r="P1310" s="74">
        <v>0</v>
      </c>
      <c r="Q1310" s="74">
        <v>0</v>
      </c>
      <c r="R1310" s="74">
        <v>0</v>
      </c>
      <c r="S1310" s="74">
        <v>33.700000000000003</v>
      </c>
      <c r="T1310" s="74">
        <v>0.5</v>
      </c>
      <c r="U1310" s="74">
        <v>0</v>
      </c>
      <c r="V1310" s="74">
        <v>51</v>
      </c>
      <c r="W1310" s="74">
        <v>0</v>
      </c>
      <c r="X1310" s="74">
        <v>104</v>
      </c>
      <c r="Y1310" s="74">
        <v>0</v>
      </c>
      <c r="Z1310" s="74">
        <v>0</v>
      </c>
      <c r="AA1310" s="74">
        <v>1.1000000000000001</v>
      </c>
      <c r="AB1310" s="74">
        <v>0.11</v>
      </c>
      <c r="AC1310" s="74">
        <v>0.05</v>
      </c>
      <c r="AD1310" s="74">
        <v>0.21</v>
      </c>
      <c r="AE1310" s="74">
        <v>3.8</v>
      </c>
      <c r="AF1310" s="74">
        <v>11</v>
      </c>
      <c r="AG1310" s="74">
        <v>7.2</v>
      </c>
      <c r="AH1310" s="74">
        <v>0.31</v>
      </c>
      <c r="AI1310" s="74">
        <v>2</v>
      </c>
      <c r="AJ1310" s="74">
        <v>0</v>
      </c>
      <c r="AK1310" s="74">
        <v>7</v>
      </c>
      <c r="AL1310" s="74">
        <v>1.5</v>
      </c>
      <c r="AM1310" s="74">
        <v>200</v>
      </c>
      <c r="AN1310" s="74">
        <v>430</v>
      </c>
      <c r="AO1310" s="74">
        <v>20</v>
      </c>
      <c r="AP1310" s="74">
        <v>260</v>
      </c>
      <c r="AQ1310" s="74">
        <v>34</v>
      </c>
      <c r="AR1310" s="74">
        <v>1.8</v>
      </c>
      <c r="AS1310" s="74">
        <v>8.6999999999999993</v>
      </c>
      <c r="AT1310" s="72"/>
      <c r="AU1310" s="72"/>
      <c r="AV1310" s="72"/>
    </row>
    <row r="1311" spans="1:48" ht="15.6">
      <c r="A1311" s="71">
        <v>70202033</v>
      </c>
      <c r="B1311" s="72" t="s">
        <v>1793</v>
      </c>
      <c r="C1311" s="72" t="s">
        <v>232</v>
      </c>
      <c r="D1311" s="72" t="s">
        <v>233</v>
      </c>
      <c r="E1311" s="72" t="s">
        <v>234</v>
      </c>
      <c r="F1311" s="74">
        <v>226</v>
      </c>
      <c r="G1311" s="74">
        <v>943</v>
      </c>
      <c r="H1311" s="74">
        <v>14.2</v>
      </c>
      <c r="I1311" s="74">
        <v>1.8</v>
      </c>
      <c r="J1311" s="74">
        <v>1.8</v>
      </c>
      <c r="K1311" s="74">
        <v>1.8</v>
      </c>
      <c r="L1311" s="74">
        <v>1.75</v>
      </c>
      <c r="M1311" s="74">
        <v>1.8</v>
      </c>
      <c r="N1311" s="74">
        <v>1.2</v>
      </c>
      <c r="O1311" s="74">
        <v>1</v>
      </c>
      <c r="P1311" s="74">
        <v>0.1</v>
      </c>
      <c r="Q1311" s="74">
        <v>0.1</v>
      </c>
      <c r="R1311" s="74">
        <v>0.4</v>
      </c>
      <c r="S1311" s="74">
        <v>21.8</v>
      </c>
      <c r="T1311" s="74">
        <v>1.2</v>
      </c>
      <c r="U1311" s="74">
        <v>0.7</v>
      </c>
      <c r="V1311" s="74">
        <v>59.3</v>
      </c>
      <c r="W1311" s="74">
        <v>0</v>
      </c>
      <c r="X1311" s="74">
        <v>69</v>
      </c>
      <c r="Y1311" s="74">
        <v>25</v>
      </c>
      <c r="Z1311" s="74">
        <v>94</v>
      </c>
      <c r="AA1311" s="74">
        <v>0.6</v>
      </c>
      <c r="AB1311" s="74">
        <v>1.46</v>
      </c>
      <c r="AC1311" s="74">
        <v>0.06</v>
      </c>
      <c r="AD1311" s="74">
        <v>0.14000000000000001</v>
      </c>
      <c r="AE1311" s="74">
        <v>2.5</v>
      </c>
      <c r="AF1311" s="74">
        <v>8.9700000000000006</v>
      </c>
      <c r="AG1311" s="74">
        <v>4.5999999999999996</v>
      </c>
      <c r="AH1311" s="74">
        <v>0.24</v>
      </c>
      <c r="AI1311" s="74">
        <v>1.2</v>
      </c>
      <c r="AJ1311" s="74">
        <v>3.6</v>
      </c>
      <c r="AK1311" s="74">
        <v>7.8</v>
      </c>
      <c r="AL1311" s="74">
        <v>2.17</v>
      </c>
      <c r="AM1311" s="74">
        <v>420</v>
      </c>
      <c r="AN1311" s="74">
        <v>260</v>
      </c>
      <c r="AO1311" s="74">
        <v>18</v>
      </c>
      <c r="AP1311" s="74">
        <v>200</v>
      </c>
      <c r="AQ1311" s="74">
        <v>20</v>
      </c>
      <c r="AR1311" s="74">
        <v>1.6</v>
      </c>
      <c r="AS1311" s="74">
        <v>5</v>
      </c>
      <c r="AT1311" s="72"/>
      <c r="AU1311" s="72"/>
      <c r="AV1311" s="72"/>
    </row>
    <row r="1312" spans="1:48" ht="15.6">
      <c r="A1312" s="71">
        <v>221</v>
      </c>
      <c r="B1312" s="72" t="s">
        <v>1794</v>
      </c>
      <c r="C1312" s="72" t="s">
        <v>232</v>
      </c>
      <c r="D1312" s="72" t="s">
        <v>233</v>
      </c>
      <c r="E1312" s="72" t="s">
        <v>234</v>
      </c>
      <c r="F1312" s="74">
        <v>111</v>
      </c>
      <c r="G1312" s="74">
        <v>465</v>
      </c>
      <c r="H1312" s="74">
        <v>4.4000000000000004</v>
      </c>
      <c r="I1312" s="74">
        <v>1.1000000000000001</v>
      </c>
      <c r="J1312" s="74">
        <v>2.7</v>
      </c>
      <c r="K1312" s="74">
        <v>0.3</v>
      </c>
      <c r="L1312" s="74">
        <v>0.29599999999999999</v>
      </c>
      <c r="M1312" s="74">
        <v>0.1</v>
      </c>
      <c r="N1312" s="74">
        <v>11.4</v>
      </c>
      <c r="O1312" s="74">
        <v>1.8</v>
      </c>
      <c r="P1312" s="74">
        <v>0.2</v>
      </c>
      <c r="Q1312" s="74">
        <v>9.4</v>
      </c>
      <c r="R1312" s="74">
        <v>1.8</v>
      </c>
      <c r="S1312" s="74">
        <v>5.5</v>
      </c>
      <c r="T1312" s="74">
        <v>0.9</v>
      </c>
      <c r="U1312" s="74">
        <v>0</v>
      </c>
      <c r="V1312" s="74">
        <v>75.2</v>
      </c>
      <c r="W1312" s="74">
        <v>0</v>
      </c>
      <c r="X1312" s="74">
        <v>11</v>
      </c>
      <c r="Y1312" s="74">
        <v>192</v>
      </c>
      <c r="Z1312" s="74">
        <v>1150</v>
      </c>
      <c r="AA1312" s="74">
        <v>0.1</v>
      </c>
      <c r="AB1312" s="74">
        <v>0.56000000000000005</v>
      </c>
      <c r="AC1312" s="74">
        <v>0.19</v>
      </c>
      <c r="AD1312" s="74">
        <v>0.04</v>
      </c>
      <c r="AE1312" s="74">
        <v>1.4</v>
      </c>
      <c r="AF1312" s="74">
        <v>2.78</v>
      </c>
      <c r="AG1312" s="74">
        <v>1.07</v>
      </c>
      <c r="AH1312" s="74">
        <v>0.27</v>
      </c>
      <c r="AI1312" s="74">
        <v>0.19</v>
      </c>
      <c r="AJ1312" s="74">
        <v>9</v>
      </c>
      <c r="AK1312" s="74">
        <v>22</v>
      </c>
      <c r="AL1312" s="74">
        <v>1.73</v>
      </c>
      <c r="AM1312" s="74">
        <v>370</v>
      </c>
      <c r="AN1312" s="74">
        <v>370</v>
      </c>
      <c r="AO1312" s="74">
        <v>20</v>
      </c>
      <c r="AP1312" s="74">
        <v>73</v>
      </c>
      <c r="AQ1312" s="74">
        <v>16</v>
      </c>
      <c r="AR1312" s="74">
        <v>0.7</v>
      </c>
      <c r="AS1312" s="74">
        <v>1</v>
      </c>
      <c r="AT1312" s="72"/>
      <c r="AU1312" s="72"/>
      <c r="AV1312" s="72"/>
    </row>
    <row r="1313" spans="1:48" ht="15.6">
      <c r="A1313" s="71">
        <v>206</v>
      </c>
      <c r="B1313" s="72" t="s">
        <v>1795</v>
      </c>
      <c r="C1313" s="72" t="s">
        <v>232</v>
      </c>
      <c r="D1313" s="72" t="s">
        <v>233</v>
      </c>
      <c r="E1313" s="72" t="s">
        <v>234</v>
      </c>
      <c r="F1313" s="74">
        <v>226</v>
      </c>
      <c r="G1313" s="74">
        <v>940</v>
      </c>
      <c r="H1313" s="74">
        <v>14.2</v>
      </c>
      <c r="I1313" s="74">
        <v>4.9000000000000004</v>
      </c>
      <c r="J1313" s="74">
        <v>7</v>
      </c>
      <c r="K1313" s="74">
        <v>1</v>
      </c>
      <c r="L1313" s="74">
        <v>0.89400000000000002</v>
      </c>
      <c r="M1313" s="74">
        <v>0.4</v>
      </c>
      <c r="N1313" s="74">
        <v>1.2</v>
      </c>
      <c r="O1313" s="74">
        <v>1</v>
      </c>
      <c r="P1313" s="74">
        <v>0.1</v>
      </c>
      <c r="Q1313" s="74">
        <v>0.1</v>
      </c>
      <c r="R1313" s="74">
        <v>0.4</v>
      </c>
      <c r="S1313" s="74">
        <v>21.8</v>
      </c>
      <c r="T1313" s="74">
        <v>1.1000000000000001</v>
      </c>
      <c r="U1313" s="74">
        <v>0.7</v>
      </c>
      <c r="V1313" s="74">
        <v>59.3</v>
      </c>
      <c r="W1313" s="74">
        <v>0</v>
      </c>
      <c r="X1313" s="74">
        <v>69</v>
      </c>
      <c r="Y1313" s="74">
        <v>25</v>
      </c>
      <c r="Z1313" s="74">
        <v>94</v>
      </c>
      <c r="AA1313" s="74">
        <v>0.6</v>
      </c>
      <c r="AB1313" s="74">
        <v>0.76</v>
      </c>
      <c r="AC1313" s="74">
        <v>0.06</v>
      </c>
      <c r="AD1313" s="74">
        <v>0.14000000000000001</v>
      </c>
      <c r="AE1313" s="74">
        <v>2.5</v>
      </c>
      <c r="AF1313" s="74">
        <v>8.9700000000000006</v>
      </c>
      <c r="AG1313" s="74">
        <v>4.5999999999999996</v>
      </c>
      <c r="AH1313" s="74">
        <v>0.24</v>
      </c>
      <c r="AI1313" s="74">
        <v>1.2</v>
      </c>
      <c r="AJ1313" s="74">
        <v>3.6</v>
      </c>
      <c r="AK1313" s="74">
        <v>7.8</v>
      </c>
      <c r="AL1313" s="74">
        <v>2.17</v>
      </c>
      <c r="AM1313" s="74">
        <v>420</v>
      </c>
      <c r="AN1313" s="74">
        <v>260</v>
      </c>
      <c r="AO1313" s="74">
        <v>18</v>
      </c>
      <c r="AP1313" s="74">
        <v>200</v>
      </c>
      <c r="AQ1313" s="74">
        <v>20</v>
      </c>
      <c r="AR1313" s="74">
        <v>1.6</v>
      </c>
      <c r="AS1313" s="74">
        <v>5</v>
      </c>
      <c r="AT1313" s="72"/>
      <c r="AU1313" s="72"/>
      <c r="AV1313" s="72"/>
    </row>
    <row r="1314" spans="1:48" ht="15.6">
      <c r="A1314" s="71">
        <v>207</v>
      </c>
      <c r="B1314" s="72" t="s">
        <v>1796</v>
      </c>
      <c r="C1314" s="72" t="s">
        <v>232</v>
      </c>
      <c r="D1314" s="72" t="s">
        <v>233</v>
      </c>
      <c r="E1314" s="72" t="s">
        <v>234</v>
      </c>
      <c r="F1314" s="74">
        <v>220</v>
      </c>
      <c r="G1314" s="74">
        <v>918</v>
      </c>
      <c r="H1314" s="74">
        <v>13.6</v>
      </c>
      <c r="I1314" s="74">
        <v>5.7</v>
      </c>
      <c r="J1314" s="74">
        <v>5.2</v>
      </c>
      <c r="K1314" s="74">
        <v>1.4</v>
      </c>
      <c r="L1314" s="74">
        <v>1.31</v>
      </c>
      <c r="M1314" s="74">
        <v>0.4</v>
      </c>
      <c r="N1314" s="74">
        <v>1.2</v>
      </c>
      <c r="O1314" s="74">
        <v>1</v>
      </c>
      <c r="P1314" s="74">
        <v>0.1</v>
      </c>
      <c r="Q1314" s="74">
        <v>0.1</v>
      </c>
      <c r="R1314" s="74">
        <v>0.4</v>
      </c>
      <c r="S1314" s="74">
        <v>21.8</v>
      </c>
      <c r="T1314" s="74">
        <v>1.1000000000000001</v>
      </c>
      <c r="U1314" s="74">
        <v>0.7</v>
      </c>
      <c r="V1314" s="74">
        <v>59.8</v>
      </c>
      <c r="W1314" s="74">
        <v>0</v>
      </c>
      <c r="X1314" s="74">
        <v>69</v>
      </c>
      <c r="Y1314" s="74">
        <v>43</v>
      </c>
      <c r="Z1314" s="74">
        <v>106</v>
      </c>
      <c r="AA1314" s="74">
        <v>0.6</v>
      </c>
      <c r="AB1314" s="74">
        <v>0.34</v>
      </c>
      <c r="AC1314" s="74">
        <v>0.06</v>
      </c>
      <c r="AD1314" s="74">
        <v>0.14000000000000001</v>
      </c>
      <c r="AE1314" s="74">
        <v>2.5</v>
      </c>
      <c r="AF1314" s="74">
        <v>8.9700000000000006</v>
      </c>
      <c r="AG1314" s="74">
        <v>4.5999999999999996</v>
      </c>
      <c r="AH1314" s="74">
        <v>0.24</v>
      </c>
      <c r="AI1314" s="74">
        <v>1.2</v>
      </c>
      <c r="AJ1314" s="74">
        <v>3.6</v>
      </c>
      <c r="AK1314" s="74">
        <v>7.8</v>
      </c>
      <c r="AL1314" s="74">
        <v>2.27</v>
      </c>
      <c r="AM1314" s="74">
        <v>450</v>
      </c>
      <c r="AN1314" s="74">
        <v>260</v>
      </c>
      <c r="AO1314" s="74">
        <v>18</v>
      </c>
      <c r="AP1314" s="74">
        <v>200</v>
      </c>
      <c r="AQ1314" s="74">
        <v>20</v>
      </c>
      <c r="AR1314" s="74">
        <v>1.6</v>
      </c>
      <c r="AS1314" s="74">
        <v>5</v>
      </c>
      <c r="AT1314" s="72"/>
      <c r="AU1314" s="72"/>
      <c r="AV1314" s="72"/>
    </row>
    <row r="1315" spans="1:48" ht="15.6">
      <c r="A1315" s="71">
        <v>205</v>
      </c>
      <c r="B1315" s="72" t="s">
        <v>1797</v>
      </c>
      <c r="C1315" s="72" t="s">
        <v>232</v>
      </c>
      <c r="D1315" s="72" t="s">
        <v>233</v>
      </c>
      <c r="E1315" s="72" t="s">
        <v>234</v>
      </c>
      <c r="F1315" s="74">
        <v>226</v>
      </c>
      <c r="G1315" s="74">
        <v>940</v>
      </c>
      <c r="H1315" s="74">
        <v>14.2</v>
      </c>
      <c r="I1315" s="74">
        <v>4.8</v>
      </c>
      <c r="J1315" s="74">
        <v>5.3</v>
      </c>
      <c r="K1315" s="74">
        <v>2.7</v>
      </c>
      <c r="L1315" s="74">
        <v>2.62</v>
      </c>
      <c r="M1315" s="74">
        <v>0.4</v>
      </c>
      <c r="N1315" s="74">
        <v>1.2</v>
      </c>
      <c r="O1315" s="74">
        <v>1</v>
      </c>
      <c r="P1315" s="74">
        <v>0.1</v>
      </c>
      <c r="Q1315" s="74">
        <v>0.1</v>
      </c>
      <c r="R1315" s="74">
        <v>0.4</v>
      </c>
      <c r="S1315" s="74">
        <v>21.8</v>
      </c>
      <c r="T1315" s="74">
        <v>1.1000000000000001</v>
      </c>
      <c r="U1315" s="74">
        <v>0.7</v>
      </c>
      <c r="V1315" s="74">
        <v>59.3</v>
      </c>
      <c r="W1315" s="74">
        <v>0</v>
      </c>
      <c r="X1315" s="74">
        <v>69</v>
      </c>
      <c r="Y1315" s="74">
        <v>25</v>
      </c>
      <c r="Z1315" s="74">
        <v>94</v>
      </c>
      <c r="AA1315" s="74">
        <v>0.6</v>
      </c>
      <c r="AB1315" s="74">
        <v>2.16</v>
      </c>
      <c r="AC1315" s="74">
        <v>0.06</v>
      </c>
      <c r="AD1315" s="74">
        <v>0.14000000000000001</v>
      </c>
      <c r="AE1315" s="74">
        <v>2.5</v>
      </c>
      <c r="AF1315" s="74">
        <v>8.9700000000000006</v>
      </c>
      <c r="AG1315" s="74">
        <v>4.5999999999999996</v>
      </c>
      <c r="AH1315" s="74">
        <v>0.24</v>
      </c>
      <c r="AI1315" s="74">
        <v>1.2</v>
      </c>
      <c r="AJ1315" s="74">
        <v>3.6</v>
      </c>
      <c r="AK1315" s="74">
        <v>7.8</v>
      </c>
      <c r="AL1315" s="74">
        <v>2.17</v>
      </c>
      <c r="AM1315" s="74">
        <v>420</v>
      </c>
      <c r="AN1315" s="74">
        <v>260</v>
      </c>
      <c r="AO1315" s="74">
        <v>18</v>
      </c>
      <c r="AP1315" s="74">
        <v>200</v>
      </c>
      <c r="AQ1315" s="74">
        <v>20</v>
      </c>
      <c r="AR1315" s="74">
        <v>1.6</v>
      </c>
      <c r="AS1315" s="74">
        <v>5</v>
      </c>
      <c r="AT1315" s="72"/>
      <c r="AU1315" s="72"/>
      <c r="AV1315" s="72"/>
    </row>
    <row r="1316" spans="1:48" ht="15.6">
      <c r="A1316" s="71">
        <v>200</v>
      </c>
      <c r="B1316" s="72" t="s">
        <v>1798</v>
      </c>
      <c r="C1316" s="72" t="s">
        <v>275</v>
      </c>
      <c r="D1316" s="72" t="s">
        <v>443</v>
      </c>
      <c r="E1316" s="72" t="s">
        <v>444</v>
      </c>
      <c r="F1316" s="74">
        <v>234</v>
      </c>
      <c r="G1316" s="74">
        <v>980</v>
      </c>
      <c r="H1316" s="74">
        <v>12</v>
      </c>
      <c r="I1316" s="74">
        <v>4.7</v>
      </c>
      <c r="J1316" s="74">
        <v>5.4</v>
      </c>
      <c r="K1316" s="74">
        <v>0.4</v>
      </c>
      <c r="L1316" s="74">
        <v>0.4</v>
      </c>
      <c r="M1316" s="74">
        <v>0.5</v>
      </c>
      <c r="N1316" s="74">
        <v>0</v>
      </c>
      <c r="O1316" s="74">
        <v>0</v>
      </c>
      <c r="P1316" s="74">
        <v>0</v>
      </c>
      <c r="Q1316" s="74">
        <v>0</v>
      </c>
      <c r="R1316" s="74">
        <v>0</v>
      </c>
      <c r="S1316" s="74">
        <v>31.5</v>
      </c>
      <c r="T1316" s="74">
        <v>0.7</v>
      </c>
      <c r="U1316" s="74">
        <v>0</v>
      </c>
      <c r="V1316" s="74">
        <v>54.5</v>
      </c>
      <c r="W1316" s="74">
        <v>0</v>
      </c>
      <c r="X1316" s="74">
        <v>69</v>
      </c>
      <c r="Y1316" s="74">
        <v>0</v>
      </c>
      <c r="Z1316" s="74">
        <v>0</v>
      </c>
      <c r="AA1316" s="74">
        <v>0.8</v>
      </c>
      <c r="AB1316" s="74">
        <v>0.11</v>
      </c>
      <c r="AC1316" s="74">
        <v>0.05</v>
      </c>
      <c r="AD1316" s="74">
        <v>0.24</v>
      </c>
      <c r="AE1316" s="74">
        <v>4</v>
      </c>
      <c r="AF1316" s="74">
        <v>11</v>
      </c>
      <c r="AG1316" s="74">
        <v>6.7</v>
      </c>
      <c r="AH1316" s="74">
        <v>0.3</v>
      </c>
      <c r="AI1316" s="74">
        <v>1.9</v>
      </c>
      <c r="AJ1316" s="74">
        <v>0</v>
      </c>
      <c r="AK1316" s="74">
        <v>6.1</v>
      </c>
      <c r="AL1316" s="74">
        <v>1.56</v>
      </c>
      <c r="AM1316" s="74">
        <v>260</v>
      </c>
      <c r="AN1316" s="74">
        <v>320</v>
      </c>
      <c r="AO1316" s="74">
        <v>16</v>
      </c>
      <c r="AP1316" s="74">
        <v>310</v>
      </c>
      <c r="AQ1316" s="74">
        <v>23</v>
      </c>
      <c r="AR1316" s="74">
        <v>2</v>
      </c>
      <c r="AS1316" s="74">
        <v>8.3000000000000007</v>
      </c>
      <c r="AT1316" s="72"/>
      <c r="AU1316" s="72"/>
      <c r="AV1316" s="72"/>
    </row>
    <row r="1317" spans="1:48" ht="15.6">
      <c r="A1317" s="71">
        <v>70202028</v>
      </c>
      <c r="B1317" s="72" t="s">
        <v>1799</v>
      </c>
      <c r="C1317" s="72" t="s">
        <v>232</v>
      </c>
      <c r="D1317" s="72" t="s">
        <v>233</v>
      </c>
      <c r="E1317" s="72" t="s">
        <v>234</v>
      </c>
      <c r="F1317" s="74">
        <v>278</v>
      </c>
      <c r="G1317" s="74">
        <v>1160</v>
      </c>
      <c r="H1317" s="74">
        <v>20.2</v>
      </c>
      <c r="I1317" s="74">
        <v>2</v>
      </c>
      <c r="J1317" s="74">
        <v>2</v>
      </c>
      <c r="K1317" s="74">
        <v>2</v>
      </c>
      <c r="L1317" s="74">
        <v>1.95</v>
      </c>
      <c r="M1317" s="74">
        <v>2</v>
      </c>
      <c r="N1317" s="74">
        <v>1.2</v>
      </c>
      <c r="O1317" s="74">
        <v>1</v>
      </c>
      <c r="P1317" s="74">
        <v>0.1</v>
      </c>
      <c r="Q1317" s="74">
        <v>0.1</v>
      </c>
      <c r="R1317" s="74">
        <v>0.4</v>
      </c>
      <c r="S1317" s="74">
        <v>21.4</v>
      </c>
      <c r="T1317" s="74">
        <v>1.1000000000000001</v>
      </c>
      <c r="U1317" s="74">
        <v>0.7</v>
      </c>
      <c r="V1317" s="74">
        <v>53.5</v>
      </c>
      <c r="W1317" s="74">
        <v>0</v>
      </c>
      <c r="X1317" s="74">
        <v>61</v>
      </c>
      <c r="Y1317" s="74">
        <v>25</v>
      </c>
      <c r="Z1317" s="74">
        <v>94</v>
      </c>
      <c r="AA1317" s="74">
        <v>0.4</v>
      </c>
      <c r="AB1317" s="74">
        <v>1.48</v>
      </c>
      <c r="AC1317" s="74">
        <v>7.0000000000000007E-2</v>
      </c>
      <c r="AD1317" s="74">
        <v>0.13</v>
      </c>
      <c r="AE1317" s="74">
        <v>2.4</v>
      </c>
      <c r="AF1317" s="74">
        <v>8.67</v>
      </c>
      <c r="AG1317" s="74">
        <v>4.5</v>
      </c>
      <c r="AH1317" s="74">
        <v>0.27</v>
      </c>
      <c r="AI1317" s="74">
        <v>1.2</v>
      </c>
      <c r="AJ1317" s="74">
        <v>3.6</v>
      </c>
      <c r="AK1317" s="74">
        <v>14</v>
      </c>
      <c r="AL1317" s="74">
        <v>2.25</v>
      </c>
      <c r="AM1317" s="74">
        <v>410</v>
      </c>
      <c r="AN1317" s="74">
        <v>240</v>
      </c>
      <c r="AO1317" s="74">
        <v>18</v>
      </c>
      <c r="AP1317" s="74">
        <v>200</v>
      </c>
      <c r="AQ1317" s="74">
        <v>19</v>
      </c>
      <c r="AR1317" s="74">
        <v>1</v>
      </c>
      <c r="AS1317" s="74">
        <v>3</v>
      </c>
      <c r="AT1317" s="72"/>
      <c r="AU1317" s="72"/>
      <c r="AV1317" s="72"/>
    </row>
    <row r="1318" spans="1:48" ht="15.6">
      <c r="A1318" s="71">
        <v>202</v>
      </c>
      <c r="B1318" s="72" t="s">
        <v>1800</v>
      </c>
      <c r="C1318" s="72" t="s">
        <v>232</v>
      </c>
      <c r="D1318" s="72" t="s">
        <v>233</v>
      </c>
      <c r="E1318" s="72" t="s">
        <v>234</v>
      </c>
      <c r="F1318" s="74">
        <v>278</v>
      </c>
      <c r="G1318" s="74">
        <v>1160</v>
      </c>
      <c r="H1318" s="74">
        <v>20.2</v>
      </c>
      <c r="I1318" s="74">
        <v>7.2</v>
      </c>
      <c r="J1318" s="74">
        <v>9.6999999999999993</v>
      </c>
      <c r="K1318" s="74">
        <v>1.2</v>
      </c>
      <c r="L1318" s="74">
        <v>1.0900000000000001</v>
      </c>
      <c r="M1318" s="74">
        <v>0.7</v>
      </c>
      <c r="N1318" s="74">
        <v>1.2</v>
      </c>
      <c r="O1318" s="74">
        <v>1</v>
      </c>
      <c r="P1318" s="74">
        <v>0.1</v>
      </c>
      <c r="Q1318" s="74">
        <v>0.1</v>
      </c>
      <c r="R1318" s="74">
        <v>0.4</v>
      </c>
      <c r="S1318" s="74">
        <v>21.4</v>
      </c>
      <c r="T1318" s="74">
        <v>1</v>
      </c>
      <c r="U1318" s="74">
        <v>0.7</v>
      </c>
      <c r="V1318" s="74">
        <v>53.5</v>
      </c>
      <c r="W1318" s="74">
        <v>0</v>
      </c>
      <c r="X1318" s="74">
        <v>61</v>
      </c>
      <c r="Y1318" s="74">
        <v>25</v>
      </c>
      <c r="Z1318" s="74">
        <v>94</v>
      </c>
      <c r="AA1318" s="74">
        <v>0.4</v>
      </c>
      <c r="AB1318" s="74">
        <v>0.78</v>
      </c>
      <c r="AC1318" s="74">
        <v>7.0000000000000007E-2</v>
      </c>
      <c r="AD1318" s="74">
        <v>0.13</v>
      </c>
      <c r="AE1318" s="74">
        <v>2.4</v>
      </c>
      <c r="AF1318" s="74">
        <v>8.67</v>
      </c>
      <c r="AG1318" s="74">
        <v>4.5</v>
      </c>
      <c r="AH1318" s="74">
        <v>0.27</v>
      </c>
      <c r="AI1318" s="74">
        <v>1.2</v>
      </c>
      <c r="AJ1318" s="74">
        <v>3.6</v>
      </c>
      <c r="AK1318" s="74">
        <v>14</v>
      </c>
      <c r="AL1318" s="74">
        <v>2.25</v>
      </c>
      <c r="AM1318" s="74">
        <v>410</v>
      </c>
      <c r="AN1318" s="74">
        <v>240</v>
      </c>
      <c r="AO1318" s="74">
        <v>18</v>
      </c>
      <c r="AP1318" s="74">
        <v>200</v>
      </c>
      <c r="AQ1318" s="74">
        <v>19</v>
      </c>
      <c r="AR1318" s="74">
        <v>1</v>
      </c>
      <c r="AS1318" s="74">
        <v>3</v>
      </c>
      <c r="AT1318" s="72"/>
      <c r="AU1318" s="72"/>
      <c r="AV1318" s="72"/>
    </row>
    <row r="1319" spans="1:48" ht="15.6">
      <c r="A1319" s="71">
        <v>204</v>
      </c>
      <c r="B1319" s="72" t="s">
        <v>1801</v>
      </c>
      <c r="C1319" s="72" t="s">
        <v>232</v>
      </c>
      <c r="D1319" s="72" t="s">
        <v>233</v>
      </c>
      <c r="E1319" s="72" t="s">
        <v>234</v>
      </c>
      <c r="F1319" s="74">
        <v>273</v>
      </c>
      <c r="G1319" s="74">
        <v>1130</v>
      </c>
      <c r="H1319" s="74">
        <v>19.600000000000001</v>
      </c>
      <c r="I1319" s="74">
        <v>8</v>
      </c>
      <c r="J1319" s="74">
        <v>7.9</v>
      </c>
      <c r="K1319" s="74">
        <v>1.6</v>
      </c>
      <c r="L1319" s="74">
        <v>1.51</v>
      </c>
      <c r="M1319" s="74">
        <v>0.7</v>
      </c>
      <c r="N1319" s="74">
        <v>1.2</v>
      </c>
      <c r="O1319" s="74">
        <v>1</v>
      </c>
      <c r="P1319" s="74">
        <v>0.1</v>
      </c>
      <c r="Q1319" s="74">
        <v>0.1</v>
      </c>
      <c r="R1319" s="74">
        <v>0.4</v>
      </c>
      <c r="S1319" s="74">
        <v>21.4</v>
      </c>
      <c r="T1319" s="74">
        <v>1.1000000000000001</v>
      </c>
      <c r="U1319" s="74">
        <v>0.7</v>
      </c>
      <c r="V1319" s="74">
        <v>54</v>
      </c>
      <c r="W1319" s="74">
        <v>0</v>
      </c>
      <c r="X1319" s="74">
        <v>61</v>
      </c>
      <c r="Y1319" s="74">
        <v>43</v>
      </c>
      <c r="Z1319" s="74">
        <v>106</v>
      </c>
      <c r="AA1319" s="74">
        <v>0.4</v>
      </c>
      <c r="AB1319" s="74">
        <v>0.36</v>
      </c>
      <c r="AC1319" s="74">
        <v>7.0000000000000007E-2</v>
      </c>
      <c r="AD1319" s="74">
        <v>0.13</v>
      </c>
      <c r="AE1319" s="74">
        <v>2.4</v>
      </c>
      <c r="AF1319" s="74">
        <v>8.67</v>
      </c>
      <c r="AG1319" s="74">
        <v>4.5</v>
      </c>
      <c r="AH1319" s="74">
        <v>0.27</v>
      </c>
      <c r="AI1319" s="74">
        <v>1.2</v>
      </c>
      <c r="AJ1319" s="74">
        <v>3.6</v>
      </c>
      <c r="AK1319" s="74">
        <v>14</v>
      </c>
      <c r="AL1319" s="74">
        <v>2.35</v>
      </c>
      <c r="AM1319" s="74">
        <v>450</v>
      </c>
      <c r="AN1319" s="74">
        <v>240</v>
      </c>
      <c r="AO1319" s="74">
        <v>18</v>
      </c>
      <c r="AP1319" s="74">
        <v>200</v>
      </c>
      <c r="AQ1319" s="74">
        <v>19</v>
      </c>
      <c r="AR1319" s="74">
        <v>1</v>
      </c>
      <c r="AS1319" s="74">
        <v>3.1</v>
      </c>
      <c r="AT1319" s="72"/>
      <c r="AU1319" s="72"/>
      <c r="AV1319" s="72"/>
    </row>
    <row r="1320" spans="1:48" ht="15.6">
      <c r="A1320" s="71">
        <v>203</v>
      </c>
      <c r="B1320" s="72" t="s">
        <v>1802</v>
      </c>
      <c r="C1320" s="72" t="s">
        <v>232</v>
      </c>
      <c r="D1320" s="72" t="s">
        <v>233</v>
      </c>
      <c r="E1320" s="72" t="s">
        <v>234</v>
      </c>
      <c r="F1320" s="74">
        <v>278</v>
      </c>
      <c r="G1320" s="74">
        <v>1160</v>
      </c>
      <c r="H1320" s="74">
        <v>20.2</v>
      </c>
      <c r="I1320" s="74">
        <v>7.1</v>
      </c>
      <c r="J1320" s="74">
        <v>8</v>
      </c>
      <c r="K1320" s="74">
        <v>2.9</v>
      </c>
      <c r="L1320" s="74">
        <v>2.81</v>
      </c>
      <c r="M1320" s="74">
        <v>0.7</v>
      </c>
      <c r="N1320" s="74">
        <v>1.2</v>
      </c>
      <c r="O1320" s="74">
        <v>1</v>
      </c>
      <c r="P1320" s="74">
        <v>0.1</v>
      </c>
      <c r="Q1320" s="74">
        <v>0.1</v>
      </c>
      <c r="R1320" s="74">
        <v>0.4</v>
      </c>
      <c r="S1320" s="74">
        <v>21.4</v>
      </c>
      <c r="T1320" s="74">
        <v>1</v>
      </c>
      <c r="U1320" s="74">
        <v>0.7</v>
      </c>
      <c r="V1320" s="74">
        <v>53.5</v>
      </c>
      <c r="W1320" s="74">
        <v>0</v>
      </c>
      <c r="X1320" s="74">
        <v>61</v>
      </c>
      <c r="Y1320" s="74">
        <v>25</v>
      </c>
      <c r="Z1320" s="74">
        <v>94</v>
      </c>
      <c r="AA1320" s="74">
        <v>0.4</v>
      </c>
      <c r="AB1320" s="74">
        <v>2.1800000000000002</v>
      </c>
      <c r="AC1320" s="74">
        <v>7.0000000000000007E-2</v>
      </c>
      <c r="AD1320" s="74">
        <v>0.13</v>
      </c>
      <c r="AE1320" s="74">
        <v>2.4</v>
      </c>
      <c r="AF1320" s="74">
        <v>8.67</v>
      </c>
      <c r="AG1320" s="74">
        <v>4.5</v>
      </c>
      <c r="AH1320" s="74">
        <v>0.27</v>
      </c>
      <c r="AI1320" s="74">
        <v>1.2</v>
      </c>
      <c r="AJ1320" s="74">
        <v>3.6</v>
      </c>
      <c r="AK1320" s="74">
        <v>14</v>
      </c>
      <c r="AL1320" s="74">
        <v>2.25</v>
      </c>
      <c r="AM1320" s="74">
        <v>410</v>
      </c>
      <c r="AN1320" s="74">
        <v>240</v>
      </c>
      <c r="AO1320" s="74">
        <v>18</v>
      </c>
      <c r="AP1320" s="74">
        <v>200</v>
      </c>
      <c r="AQ1320" s="74">
        <v>19</v>
      </c>
      <c r="AR1320" s="74">
        <v>1</v>
      </c>
      <c r="AS1320" s="74">
        <v>3</v>
      </c>
      <c r="AT1320" s="72"/>
      <c r="AU1320" s="72"/>
      <c r="AV1320" s="72"/>
    </row>
    <row r="1321" spans="1:48" ht="15.6">
      <c r="A1321" s="71">
        <v>201</v>
      </c>
      <c r="B1321" s="72" t="s">
        <v>1803</v>
      </c>
      <c r="C1321" s="72" t="s">
        <v>275</v>
      </c>
      <c r="D1321" s="72" t="s">
        <v>443</v>
      </c>
      <c r="E1321" s="72" t="s">
        <v>444</v>
      </c>
      <c r="F1321" s="74">
        <v>280</v>
      </c>
      <c r="G1321" s="74">
        <v>1170</v>
      </c>
      <c r="H1321" s="74">
        <v>17</v>
      </c>
      <c r="I1321" s="74">
        <v>6.5</v>
      </c>
      <c r="J1321" s="74">
        <v>7.6</v>
      </c>
      <c r="K1321" s="74">
        <v>0.5</v>
      </c>
      <c r="L1321" s="74">
        <v>0.5</v>
      </c>
      <c r="M1321" s="74">
        <v>0.8</v>
      </c>
      <c r="N1321" s="74">
        <v>0</v>
      </c>
      <c r="O1321" s="74">
        <v>0</v>
      </c>
      <c r="P1321" s="74">
        <v>0</v>
      </c>
      <c r="Q1321" s="74">
        <v>0</v>
      </c>
      <c r="R1321" s="74">
        <v>0</v>
      </c>
      <c r="S1321" s="74">
        <v>31.8</v>
      </c>
      <c r="T1321" s="74">
        <v>0.6</v>
      </c>
      <c r="U1321" s="74">
        <v>0</v>
      </c>
      <c r="V1321" s="74">
        <v>48.8</v>
      </c>
      <c r="W1321" s="74">
        <v>0</v>
      </c>
      <c r="X1321" s="74">
        <v>99</v>
      </c>
      <c r="Y1321" s="74">
        <v>0</v>
      </c>
      <c r="Z1321" s="74">
        <v>0</v>
      </c>
      <c r="AA1321" s="74">
        <v>0.6</v>
      </c>
      <c r="AB1321" s="74">
        <v>0.13</v>
      </c>
      <c r="AC1321" s="74">
        <v>7.0000000000000007E-2</v>
      </c>
      <c r="AD1321" s="74">
        <v>0.24</v>
      </c>
      <c r="AE1321" s="74">
        <v>3.9</v>
      </c>
      <c r="AF1321" s="74">
        <v>11</v>
      </c>
      <c r="AG1321" s="74">
        <v>6.8</v>
      </c>
      <c r="AH1321" s="74">
        <v>0.35</v>
      </c>
      <c r="AI1321" s="74">
        <v>2</v>
      </c>
      <c r="AJ1321" s="74">
        <v>0</v>
      </c>
      <c r="AK1321" s="74">
        <v>16</v>
      </c>
      <c r="AL1321" s="74">
        <v>1.9</v>
      </c>
      <c r="AM1321" s="74">
        <v>250</v>
      </c>
      <c r="AN1321" s="74">
        <v>290</v>
      </c>
      <c r="AO1321" s="74">
        <v>18</v>
      </c>
      <c r="AP1321" s="74">
        <v>330</v>
      </c>
      <c r="AQ1321" s="74">
        <v>22</v>
      </c>
      <c r="AR1321" s="74">
        <v>1.1000000000000001</v>
      </c>
      <c r="AS1321" s="74">
        <v>5.2</v>
      </c>
      <c r="AT1321" s="72"/>
      <c r="AU1321" s="72"/>
      <c r="AV1321" s="72"/>
    </row>
    <row r="1322" spans="1:48" ht="15.6">
      <c r="A1322" s="71">
        <v>196</v>
      </c>
      <c r="B1322" s="72" t="s">
        <v>1804</v>
      </c>
      <c r="C1322" s="72" t="s">
        <v>275</v>
      </c>
      <c r="D1322" s="72" t="s">
        <v>443</v>
      </c>
      <c r="E1322" s="72" t="s">
        <v>444</v>
      </c>
      <c r="F1322" s="74">
        <v>174</v>
      </c>
      <c r="G1322" s="74">
        <v>726</v>
      </c>
      <c r="H1322" s="74">
        <v>10.7</v>
      </c>
      <c r="I1322" s="74">
        <v>4.0999999999999996</v>
      </c>
      <c r="J1322" s="74">
        <v>4.8</v>
      </c>
      <c r="K1322" s="74">
        <v>0.4</v>
      </c>
      <c r="L1322" s="74">
        <v>0.3</v>
      </c>
      <c r="M1322" s="74">
        <v>0.5</v>
      </c>
      <c r="N1322" s="74">
        <v>0</v>
      </c>
      <c r="O1322" s="74">
        <v>0</v>
      </c>
      <c r="P1322" s="74">
        <v>0</v>
      </c>
      <c r="Q1322" s="74">
        <v>0</v>
      </c>
      <c r="R1322" s="74">
        <v>0</v>
      </c>
      <c r="S1322" s="74">
        <v>19.399999999999999</v>
      </c>
      <c r="T1322" s="74">
        <v>0.2</v>
      </c>
      <c r="U1322" s="74">
        <v>0</v>
      </c>
      <c r="V1322" s="74">
        <v>68.2</v>
      </c>
      <c r="W1322" s="74">
        <v>0</v>
      </c>
      <c r="X1322" s="74">
        <v>61</v>
      </c>
      <c r="Y1322" s="74">
        <v>0</v>
      </c>
      <c r="Z1322" s="74">
        <v>0</v>
      </c>
      <c r="AA1322" s="74">
        <v>0.4</v>
      </c>
      <c r="AB1322" s="74">
        <v>0.04</v>
      </c>
      <c r="AC1322" s="74">
        <v>0.08</v>
      </c>
      <c r="AD1322" s="74">
        <v>0.15</v>
      </c>
      <c r="AE1322" s="74">
        <v>3.5</v>
      </c>
      <c r="AF1322" s="74">
        <v>7.6</v>
      </c>
      <c r="AG1322" s="74">
        <v>4.0999999999999996</v>
      </c>
      <c r="AH1322" s="74">
        <v>0.43</v>
      </c>
      <c r="AI1322" s="74">
        <v>2</v>
      </c>
      <c r="AJ1322" s="74">
        <v>0</v>
      </c>
      <c r="AK1322" s="74">
        <v>22</v>
      </c>
      <c r="AL1322" s="74">
        <v>0.7</v>
      </c>
      <c r="AM1322" s="74">
        <v>67</v>
      </c>
      <c r="AN1322" s="74">
        <v>340</v>
      </c>
      <c r="AO1322" s="74">
        <v>14</v>
      </c>
      <c r="AP1322" s="74">
        <v>220</v>
      </c>
      <c r="AQ1322" s="74">
        <v>22</v>
      </c>
      <c r="AR1322" s="74">
        <v>1.8</v>
      </c>
      <c r="AS1322" s="74">
        <v>3.5</v>
      </c>
      <c r="AT1322" s="72"/>
      <c r="AU1322" s="72"/>
      <c r="AV1322" s="72"/>
    </row>
    <row r="1323" spans="1:48" ht="15.6">
      <c r="A1323" s="71">
        <v>197</v>
      </c>
      <c r="B1323" s="72" t="s">
        <v>1805</v>
      </c>
      <c r="C1323" s="72" t="s">
        <v>275</v>
      </c>
      <c r="D1323" s="72" t="s">
        <v>443</v>
      </c>
      <c r="E1323" s="72" t="s">
        <v>444</v>
      </c>
      <c r="F1323" s="74">
        <v>175</v>
      </c>
      <c r="G1323" s="74">
        <v>732</v>
      </c>
      <c r="H1323" s="74">
        <v>9.8000000000000007</v>
      </c>
      <c r="I1323" s="74">
        <v>3.8</v>
      </c>
      <c r="J1323" s="74">
        <v>4.4000000000000004</v>
      </c>
      <c r="K1323" s="74">
        <v>0.3</v>
      </c>
      <c r="L1323" s="74">
        <v>0.3</v>
      </c>
      <c r="M1323" s="74">
        <v>0.4</v>
      </c>
      <c r="N1323" s="74">
        <v>0</v>
      </c>
      <c r="O1323" s="74">
        <v>0</v>
      </c>
      <c r="P1323" s="74">
        <v>0</v>
      </c>
      <c r="Q1323" s="74">
        <v>0</v>
      </c>
      <c r="R1323" s="74">
        <v>0</v>
      </c>
      <c r="S1323" s="74">
        <v>21.7</v>
      </c>
      <c r="T1323" s="74">
        <v>0.2</v>
      </c>
      <c r="U1323" s="74">
        <v>0</v>
      </c>
      <c r="V1323" s="74">
        <v>67.400000000000006</v>
      </c>
      <c r="W1323" s="74">
        <v>0</v>
      </c>
      <c r="X1323" s="74">
        <v>69</v>
      </c>
      <c r="Y1323" s="74">
        <v>0</v>
      </c>
      <c r="Z1323" s="74">
        <v>0</v>
      </c>
      <c r="AA1323" s="74">
        <v>0.7</v>
      </c>
      <c r="AB1323" s="74">
        <v>0.09</v>
      </c>
      <c r="AC1323" s="74">
        <v>7.0000000000000007E-2</v>
      </c>
      <c r="AD1323" s="74">
        <v>0.18</v>
      </c>
      <c r="AE1323" s="74">
        <v>4.2</v>
      </c>
      <c r="AF1323" s="74">
        <v>8.8000000000000007</v>
      </c>
      <c r="AG1323" s="74">
        <v>4.5999999999999996</v>
      </c>
      <c r="AH1323" s="74">
        <v>0.42</v>
      </c>
      <c r="AI1323" s="74">
        <v>2</v>
      </c>
      <c r="AJ1323" s="74">
        <v>0</v>
      </c>
      <c r="AK1323" s="74">
        <v>6</v>
      </c>
      <c r="AL1323" s="74">
        <v>1.02</v>
      </c>
      <c r="AM1323" s="74">
        <v>66</v>
      </c>
      <c r="AN1323" s="74">
        <v>340</v>
      </c>
      <c r="AO1323" s="74">
        <v>12</v>
      </c>
      <c r="AP1323" s="74">
        <v>250</v>
      </c>
      <c r="AQ1323" s="74">
        <v>20</v>
      </c>
      <c r="AR1323" s="74">
        <v>1.3</v>
      </c>
      <c r="AS1323" s="74">
        <v>5.3</v>
      </c>
      <c r="AT1323" s="72"/>
      <c r="AU1323" s="72"/>
      <c r="AV1323" s="72"/>
    </row>
    <row r="1324" spans="1:48" ht="15.6">
      <c r="A1324" s="71">
        <v>198</v>
      </c>
      <c r="B1324" s="72" t="s">
        <v>1806</v>
      </c>
      <c r="C1324" s="72" t="s">
        <v>275</v>
      </c>
      <c r="D1324" s="72" t="s">
        <v>443</v>
      </c>
      <c r="E1324" s="72" t="s">
        <v>444</v>
      </c>
      <c r="F1324" s="74">
        <v>227</v>
      </c>
      <c r="G1324" s="74">
        <v>947</v>
      </c>
      <c r="H1324" s="74">
        <v>15.8</v>
      </c>
      <c r="I1324" s="74">
        <v>6.1</v>
      </c>
      <c r="J1324" s="74">
        <v>7.1</v>
      </c>
      <c r="K1324" s="74">
        <v>0.5</v>
      </c>
      <c r="L1324" s="74">
        <v>0.5</v>
      </c>
      <c r="M1324" s="74">
        <v>0.7</v>
      </c>
      <c r="N1324" s="74">
        <v>0</v>
      </c>
      <c r="O1324" s="74">
        <v>0</v>
      </c>
      <c r="P1324" s="74">
        <v>0</v>
      </c>
      <c r="Q1324" s="74">
        <v>0</v>
      </c>
      <c r="R1324" s="74">
        <v>0</v>
      </c>
      <c r="S1324" s="74">
        <v>21.3</v>
      </c>
      <c r="T1324" s="74">
        <v>0.1</v>
      </c>
      <c r="U1324" s="74">
        <v>0</v>
      </c>
      <c r="V1324" s="74">
        <v>61.5</v>
      </c>
      <c r="W1324" s="74">
        <v>0</v>
      </c>
      <c r="X1324" s="74">
        <v>61</v>
      </c>
      <c r="Y1324" s="74">
        <v>0</v>
      </c>
      <c r="Z1324" s="74">
        <v>0</v>
      </c>
      <c r="AA1324" s="74">
        <v>0.5</v>
      </c>
      <c r="AB1324" s="74">
        <v>0.11</v>
      </c>
      <c r="AC1324" s="74">
        <v>0.1</v>
      </c>
      <c r="AD1324" s="74">
        <v>0.17</v>
      </c>
      <c r="AE1324" s="74">
        <v>4</v>
      </c>
      <c r="AF1324" s="74">
        <v>8.5</v>
      </c>
      <c r="AG1324" s="74">
        <v>4.5</v>
      </c>
      <c r="AH1324" s="74">
        <v>0.48</v>
      </c>
      <c r="AI1324" s="74">
        <v>2</v>
      </c>
      <c r="AJ1324" s="74">
        <v>0</v>
      </c>
      <c r="AK1324" s="74">
        <v>15</v>
      </c>
      <c r="AL1324" s="74">
        <v>1.1000000000000001</v>
      </c>
      <c r="AM1324" s="74">
        <v>53</v>
      </c>
      <c r="AN1324" s="74">
        <v>300</v>
      </c>
      <c r="AO1324" s="74">
        <v>13</v>
      </c>
      <c r="AP1324" s="74">
        <v>250</v>
      </c>
      <c r="AQ1324" s="74">
        <v>19</v>
      </c>
      <c r="AR1324" s="74">
        <v>0.7</v>
      </c>
      <c r="AS1324" s="74">
        <v>3.2</v>
      </c>
      <c r="AT1324" s="72"/>
      <c r="AU1324" s="72"/>
      <c r="AV1324" s="72"/>
    </row>
    <row r="1325" spans="1:48" ht="15.6">
      <c r="A1325" s="71">
        <v>1900000003</v>
      </c>
      <c r="B1325" s="72" t="s">
        <v>1807</v>
      </c>
      <c r="C1325" s="72" t="s">
        <v>275</v>
      </c>
      <c r="D1325" s="72" t="s">
        <v>443</v>
      </c>
      <c r="E1325" s="72" t="s">
        <v>444</v>
      </c>
      <c r="F1325" s="74">
        <v>112</v>
      </c>
      <c r="G1325" s="74">
        <v>474</v>
      </c>
      <c r="H1325" s="74">
        <v>3.3</v>
      </c>
      <c r="I1325" s="74">
        <v>1.5</v>
      </c>
      <c r="J1325" s="74">
        <v>1.4</v>
      </c>
      <c r="K1325" s="74">
        <v>0.2</v>
      </c>
      <c r="L1325" s="74">
        <v>0.1</v>
      </c>
      <c r="M1325" s="74">
        <v>0.2</v>
      </c>
      <c r="N1325" s="74">
        <v>0</v>
      </c>
      <c r="O1325" s="74">
        <v>0</v>
      </c>
      <c r="P1325" s="74">
        <v>0</v>
      </c>
      <c r="Q1325" s="74">
        <v>0</v>
      </c>
      <c r="R1325" s="74">
        <v>0</v>
      </c>
      <c r="S1325" s="74">
        <v>20.6</v>
      </c>
      <c r="T1325" s="74">
        <v>0.2</v>
      </c>
      <c r="U1325" s="74">
        <v>0</v>
      </c>
      <c r="V1325" s="74">
        <v>74.900000000000006</v>
      </c>
      <c r="W1325" s="74">
        <v>0</v>
      </c>
      <c r="X1325" s="74">
        <v>50</v>
      </c>
      <c r="Y1325" s="74">
        <v>0</v>
      </c>
      <c r="Z1325" s="74">
        <v>0</v>
      </c>
      <c r="AA1325" s="74">
        <v>0.5</v>
      </c>
      <c r="AB1325" s="74">
        <v>0.13</v>
      </c>
      <c r="AC1325" s="74">
        <v>0.25</v>
      </c>
      <c r="AD1325" s="74">
        <v>0.25</v>
      </c>
      <c r="AE1325" s="74">
        <v>3.4</v>
      </c>
      <c r="AF1325" s="74">
        <v>7.9</v>
      </c>
      <c r="AG1325" s="74">
        <v>4.5</v>
      </c>
      <c r="AH1325" s="74">
        <v>0.3</v>
      </c>
      <c r="AI1325" s="74">
        <v>1</v>
      </c>
      <c r="AJ1325" s="74">
        <v>0</v>
      </c>
      <c r="AK1325" s="74">
        <v>5</v>
      </c>
      <c r="AL1325" s="74">
        <v>1.1000000000000001</v>
      </c>
      <c r="AM1325" s="74">
        <v>62</v>
      </c>
      <c r="AN1325" s="74">
        <v>310</v>
      </c>
      <c r="AO1325" s="74">
        <v>10</v>
      </c>
      <c r="AP1325" s="74">
        <v>200</v>
      </c>
      <c r="AQ1325" s="74">
        <v>21</v>
      </c>
      <c r="AR1325" s="74">
        <v>2.2999999999999998</v>
      </c>
      <c r="AS1325" s="74">
        <v>3.2</v>
      </c>
      <c r="AT1325" s="72"/>
      <c r="AU1325" s="72">
        <v>0.6</v>
      </c>
      <c r="AV1325" s="72"/>
    </row>
    <row r="1326" spans="1:48" ht="15.6">
      <c r="A1326" s="71">
        <v>1900000098</v>
      </c>
      <c r="B1326" s="72" t="s">
        <v>1808</v>
      </c>
      <c r="C1326" s="72" t="s">
        <v>218</v>
      </c>
      <c r="D1326" s="72" t="s">
        <v>291</v>
      </c>
      <c r="E1326" s="72" t="s">
        <v>1809</v>
      </c>
      <c r="F1326" s="74">
        <v>83</v>
      </c>
      <c r="G1326" s="74">
        <v>351</v>
      </c>
      <c r="H1326" s="74">
        <v>1</v>
      </c>
      <c r="I1326" s="74">
        <v>0.2</v>
      </c>
      <c r="J1326" s="74">
        <v>0.1</v>
      </c>
      <c r="K1326" s="74">
        <v>0.3</v>
      </c>
      <c r="L1326" s="74">
        <v>0</v>
      </c>
      <c r="M1326" s="74">
        <v>0</v>
      </c>
      <c r="N1326" s="74">
        <v>0</v>
      </c>
      <c r="O1326" s="74">
        <v>0</v>
      </c>
      <c r="P1326" s="74">
        <v>0</v>
      </c>
      <c r="Q1326" s="74">
        <v>0</v>
      </c>
      <c r="R1326" s="74">
        <v>0</v>
      </c>
      <c r="S1326" s="74">
        <v>18.5</v>
      </c>
      <c r="T1326" s="74">
        <v>0.4</v>
      </c>
      <c r="U1326" s="74">
        <v>0</v>
      </c>
      <c r="V1326" s="74">
        <v>79.099999999999994</v>
      </c>
      <c r="W1326" s="74">
        <v>0</v>
      </c>
      <c r="X1326" s="74"/>
      <c r="Y1326" s="74">
        <v>4</v>
      </c>
      <c r="Z1326" s="74">
        <v>0</v>
      </c>
      <c r="AA1326" s="74">
        <v>4.2</v>
      </c>
      <c r="AB1326" s="74">
        <v>0.86</v>
      </c>
      <c r="AC1326" s="74">
        <v>0.02</v>
      </c>
      <c r="AD1326" s="74">
        <v>0.1</v>
      </c>
      <c r="AE1326" s="74">
        <v>1.9</v>
      </c>
      <c r="AF1326" s="74">
        <v>4.4000000000000004</v>
      </c>
      <c r="AG1326" s="74">
        <v>2.5</v>
      </c>
      <c r="AH1326" s="74">
        <v>0.09</v>
      </c>
      <c r="AI1326" s="74">
        <v>2.9</v>
      </c>
      <c r="AJ1326" s="74">
        <v>0</v>
      </c>
      <c r="AK1326" s="74">
        <v>14</v>
      </c>
      <c r="AL1326" s="74">
        <v>2.9</v>
      </c>
      <c r="AM1326" s="74">
        <v>160</v>
      </c>
      <c r="AN1326" s="74">
        <v>320</v>
      </c>
      <c r="AO1326" s="74"/>
      <c r="AP1326" s="74">
        <v>230</v>
      </c>
      <c r="AQ1326" s="74">
        <v>29</v>
      </c>
      <c r="AR1326" s="74">
        <v>1.5</v>
      </c>
      <c r="AS1326" s="74">
        <v>1.6</v>
      </c>
      <c r="AT1326" s="72">
        <v>36</v>
      </c>
      <c r="AU1326" s="72">
        <v>35</v>
      </c>
      <c r="AV1326" s="72"/>
    </row>
    <row r="1327" spans="1:48" ht="15.6">
      <c r="A1327" s="71">
        <v>314</v>
      </c>
      <c r="B1327" s="72" t="s">
        <v>1810</v>
      </c>
      <c r="C1327" s="72" t="s">
        <v>533</v>
      </c>
      <c r="D1327" s="72" t="s">
        <v>682</v>
      </c>
      <c r="E1327" s="72" t="s">
        <v>1810</v>
      </c>
      <c r="F1327" s="74">
        <v>22</v>
      </c>
      <c r="G1327" s="74">
        <v>93</v>
      </c>
      <c r="H1327" s="74">
        <v>0</v>
      </c>
      <c r="I1327" s="74">
        <v>0</v>
      </c>
      <c r="J1327" s="74">
        <v>0</v>
      </c>
      <c r="K1327" s="74">
        <v>0</v>
      </c>
      <c r="L1327" s="74">
        <v>0</v>
      </c>
      <c r="M1327" s="74">
        <v>0</v>
      </c>
      <c r="N1327" s="74">
        <v>0.6</v>
      </c>
      <c r="O1327" s="74">
        <v>0.6</v>
      </c>
      <c r="P1327" s="74">
        <v>0</v>
      </c>
      <c r="Q1327" s="74">
        <v>0</v>
      </c>
      <c r="R1327" s="74">
        <v>0</v>
      </c>
      <c r="S1327" s="74">
        <v>0.3</v>
      </c>
      <c r="T1327" s="74">
        <v>0</v>
      </c>
      <c r="U1327" s="74">
        <v>0</v>
      </c>
      <c r="V1327" s="74">
        <v>93</v>
      </c>
      <c r="W1327" s="74">
        <v>6</v>
      </c>
      <c r="X1327" s="74">
        <v>0</v>
      </c>
      <c r="Y1327" s="74">
        <v>0</v>
      </c>
      <c r="Z1327" s="74">
        <v>0</v>
      </c>
      <c r="AA1327" s="74">
        <v>0</v>
      </c>
      <c r="AB1327" s="74">
        <v>0</v>
      </c>
      <c r="AC1327" s="74">
        <v>0</v>
      </c>
      <c r="AD1327" s="74">
        <v>0</v>
      </c>
      <c r="AE1327" s="74">
        <v>0</v>
      </c>
      <c r="AF1327" s="74">
        <v>0</v>
      </c>
      <c r="AG1327" s="74">
        <v>0</v>
      </c>
      <c r="AH1327" s="74">
        <v>0</v>
      </c>
      <c r="AI1327" s="74">
        <v>0</v>
      </c>
      <c r="AJ1327" s="74">
        <v>0</v>
      </c>
      <c r="AK1327" s="74">
        <v>0</v>
      </c>
      <c r="AL1327" s="74">
        <v>0.2</v>
      </c>
      <c r="AM1327" s="74">
        <v>16</v>
      </c>
      <c r="AN1327" s="74">
        <v>57</v>
      </c>
      <c r="AO1327" s="74">
        <v>14</v>
      </c>
      <c r="AP1327" s="74">
        <v>6</v>
      </c>
      <c r="AQ1327" s="74">
        <v>5</v>
      </c>
      <c r="AR1327" s="74">
        <v>0.3</v>
      </c>
      <c r="AS1327" s="74">
        <v>0.1</v>
      </c>
      <c r="AT1327" s="72"/>
      <c r="AU1327" s="72"/>
      <c r="AV1327" s="72"/>
    </row>
    <row r="1328" spans="1:48" ht="15.6">
      <c r="A1328" s="257" t="s">
        <v>1811</v>
      </c>
      <c r="B1328" s="241" t="s">
        <v>1812</v>
      </c>
      <c r="C1328" s="241" t="s">
        <v>533</v>
      </c>
      <c r="D1328" s="241" t="s">
        <v>682</v>
      </c>
      <c r="E1328" s="241" t="s">
        <v>1810</v>
      </c>
      <c r="F1328" s="242">
        <v>79</v>
      </c>
      <c r="G1328" s="242">
        <v>337</v>
      </c>
      <c r="H1328" s="242">
        <v>0</v>
      </c>
      <c r="I1328" s="242">
        <v>0</v>
      </c>
      <c r="J1328" s="242">
        <v>0</v>
      </c>
      <c r="K1328" s="242">
        <v>0</v>
      </c>
      <c r="L1328" s="242">
        <v>0</v>
      </c>
      <c r="M1328" s="242">
        <v>0</v>
      </c>
      <c r="N1328" s="242">
        <v>15.27</v>
      </c>
      <c r="O1328" s="242">
        <v>15.27</v>
      </c>
      <c r="P1328" s="242">
        <v>0</v>
      </c>
      <c r="Q1328" s="242">
        <v>0</v>
      </c>
      <c r="R1328" s="242">
        <v>0</v>
      </c>
      <c r="S1328" s="242">
        <v>0.1</v>
      </c>
      <c r="T1328" s="242">
        <v>0.06</v>
      </c>
      <c r="U1328" s="242">
        <v>0</v>
      </c>
      <c r="V1328" s="242">
        <v>0</v>
      </c>
      <c r="W1328" s="242">
        <v>0</v>
      </c>
      <c r="X1328" s="242">
        <v>0</v>
      </c>
      <c r="Y1328" s="242">
        <v>0</v>
      </c>
      <c r="Z1328" s="242">
        <v>0</v>
      </c>
      <c r="AA1328" s="242">
        <v>0</v>
      </c>
      <c r="AB1328" s="242">
        <v>0</v>
      </c>
      <c r="AC1328" s="242">
        <v>0</v>
      </c>
      <c r="AD1328" s="242">
        <v>0</v>
      </c>
      <c r="AE1328" s="242">
        <v>0</v>
      </c>
      <c r="AF1328" s="242">
        <v>0</v>
      </c>
      <c r="AG1328" s="242">
        <v>0</v>
      </c>
      <c r="AH1328" s="242">
        <v>0</v>
      </c>
      <c r="AI1328" s="242">
        <v>0</v>
      </c>
      <c r="AJ1328" s="242">
        <v>0</v>
      </c>
      <c r="AK1328" s="242">
        <v>0</v>
      </c>
      <c r="AL1328" s="242">
        <v>0</v>
      </c>
      <c r="AM1328" s="242">
        <v>0</v>
      </c>
      <c r="AN1328" s="242">
        <v>0</v>
      </c>
      <c r="AO1328" s="242">
        <v>0</v>
      </c>
      <c r="AP1328" s="242">
        <v>0</v>
      </c>
      <c r="AQ1328" s="242">
        <v>0</v>
      </c>
      <c r="AR1328" s="242">
        <v>0</v>
      </c>
      <c r="AS1328" s="242">
        <v>0</v>
      </c>
      <c r="AT1328" s="241">
        <v>0</v>
      </c>
      <c r="AU1328" s="241">
        <v>0</v>
      </c>
      <c r="AV1328" s="241">
        <v>0</v>
      </c>
    </row>
    <row r="1329" spans="1:48" ht="15.6">
      <c r="A1329" s="71">
        <v>719</v>
      </c>
      <c r="B1329" s="72" t="s">
        <v>1813</v>
      </c>
      <c r="C1329" s="72" t="s">
        <v>256</v>
      </c>
      <c r="D1329" s="72" t="s">
        <v>1672</v>
      </c>
      <c r="E1329" s="72" t="s">
        <v>1814</v>
      </c>
      <c r="F1329" s="74">
        <v>110</v>
      </c>
      <c r="G1329" s="74">
        <v>461</v>
      </c>
      <c r="H1329" s="74">
        <v>0</v>
      </c>
      <c r="I1329" s="74">
        <v>0</v>
      </c>
      <c r="J1329" s="74">
        <v>0</v>
      </c>
      <c r="K1329" s="74">
        <v>0</v>
      </c>
      <c r="L1329" s="74">
        <v>0</v>
      </c>
      <c r="M1329" s="74">
        <v>0</v>
      </c>
      <c r="N1329" s="74">
        <v>12</v>
      </c>
      <c r="O1329" s="74">
        <v>12</v>
      </c>
      <c r="P1329" s="74">
        <v>0</v>
      </c>
      <c r="Q1329" s="74">
        <v>0</v>
      </c>
      <c r="R1329" s="74">
        <v>0</v>
      </c>
      <c r="S1329" s="74">
        <v>0.1</v>
      </c>
      <c r="T1329" s="74">
        <v>0</v>
      </c>
      <c r="U1329" s="74">
        <v>8.8000000000000007</v>
      </c>
      <c r="V1329" s="74">
        <v>78</v>
      </c>
      <c r="W1329" s="74">
        <v>0</v>
      </c>
      <c r="X1329" s="74">
        <v>0</v>
      </c>
      <c r="Y1329" s="74">
        <v>0</v>
      </c>
      <c r="Z1329" s="74">
        <v>0</v>
      </c>
      <c r="AA1329" s="74">
        <v>0</v>
      </c>
      <c r="AB1329" s="74">
        <v>0</v>
      </c>
      <c r="AC1329" s="74">
        <v>0</v>
      </c>
      <c r="AD1329" s="74">
        <v>0</v>
      </c>
      <c r="AE1329" s="74">
        <v>0.1</v>
      </c>
      <c r="AF1329" s="74">
        <v>0.1</v>
      </c>
      <c r="AG1329" s="74">
        <v>0</v>
      </c>
      <c r="AH1329" s="74">
        <v>0.02</v>
      </c>
      <c r="AI1329" s="74">
        <v>0</v>
      </c>
      <c r="AJ1329" s="74">
        <v>0</v>
      </c>
      <c r="AK1329" s="74">
        <v>0</v>
      </c>
      <c r="AL1329" s="74">
        <v>0.2</v>
      </c>
      <c r="AM1329" s="74">
        <v>4</v>
      </c>
      <c r="AN1329" s="74">
        <v>51</v>
      </c>
      <c r="AO1329" s="74">
        <v>15</v>
      </c>
      <c r="AP1329" s="74">
        <v>10</v>
      </c>
      <c r="AQ1329" s="74">
        <v>8</v>
      </c>
      <c r="AR1329" s="74">
        <v>0.8</v>
      </c>
      <c r="AS1329" s="74">
        <v>0</v>
      </c>
      <c r="AT1329" s="72"/>
      <c r="AU1329" s="72"/>
      <c r="AV1329" s="72"/>
    </row>
    <row r="1330" spans="1:48" ht="15.6">
      <c r="A1330" s="71">
        <v>718</v>
      </c>
      <c r="B1330" s="72" t="s">
        <v>1815</v>
      </c>
      <c r="C1330" s="72" t="s">
        <v>256</v>
      </c>
      <c r="D1330" s="72" t="s">
        <v>1672</v>
      </c>
      <c r="E1330" s="72" t="s">
        <v>1814</v>
      </c>
      <c r="F1330" s="74">
        <v>69</v>
      </c>
      <c r="G1330" s="74">
        <v>288</v>
      </c>
      <c r="H1330" s="74">
        <v>0</v>
      </c>
      <c r="I1330" s="74">
        <v>0</v>
      </c>
      <c r="J1330" s="74">
        <v>0</v>
      </c>
      <c r="K1330" s="74">
        <v>0</v>
      </c>
      <c r="L1330" s="74">
        <v>0</v>
      </c>
      <c r="M1330" s="74">
        <v>0</v>
      </c>
      <c r="N1330" s="74">
        <v>0.1</v>
      </c>
      <c r="O1330" s="74">
        <v>0.1</v>
      </c>
      <c r="P1330" s="74">
        <v>0</v>
      </c>
      <c r="Q1330" s="74">
        <v>0</v>
      </c>
      <c r="R1330" s="74">
        <v>0</v>
      </c>
      <c r="S1330" s="74">
        <v>0.1</v>
      </c>
      <c r="T1330" s="74">
        <v>0</v>
      </c>
      <c r="U1330" s="74">
        <v>9.8000000000000007</v>
      </c>
      <c r="V1330" s="74">
        <v>88.9</v>
      </c>
      <c r="W1330" s="74">
        <v>0</v>
      </c>
      <c r="X1330" s="74">
        <v>0</v>
      </c>
      <c r="Y1330" s="74">
        <v>0</v>
      </c>
      <c r="Z1330" s="74">
        <v>0</v>
      </c>
      <c r="AA1330" s="74">
        <v>0</v>
      </c>
      <c r="AB1330" s="74">
        <v>0</v>
      </c>
      <c r="AC1330" s="74">
        <v>0.01</v>
      </c>
      <c r="AD1330" s="74">
        <v>0.01</v>
      </c>
      <c r="AE1330" s="74">
        <v>7.0000000000000007E-2</v>
      </c>
      <c r="AF1330" s="74">
        <v>7.0000000000000007E-2</v>
      </c>
      <c r="AG1330" s="74">
        <v>0</v>
      </c>
      <c r="AH1330" s="74">
        <v>0.02</v>
      </c>
      <c r="AI1330" s="74">
        <v>0</v>
      </c>
      <c r="AJ1330" s="74">
        <v>0</v>
      </c>
      <c r="AK1330" s="74">
        <v>0</v>
      </c>
      <c r="AL1330" s="74">
        <v>0.15</v>
      </c>
      <c r="AM1330" s="74">
        <v>4</v>
      </c>
      <c r="AN1330" s="74">
        <v>51</v>
      </c>
      <c r="AO1330" s="74">
        <v>10</v>
      </c>
      <c r="AP1330" s="74">
        <v>10</v>
      </c>
      <c r="AQ1330" s="74">
        <v>7</v>
      </c>
      <c r="AR1330" s="74">
        <v>0.7</v>
      </c>
      <c r="AS1330" s="74">
        <v>0</v>
      </c>
      <c r="AT1330" s="72"/>
      <c r="AU1330" s="72"/>
      <c r="AV1330" s="72"/>
    </row>
    <row r="1331" spans="1:48" ht="15.6">
      <c r="A1331" s="71">
        <v>720</v>
      </c>
      <c r="B1331" s="72" t="s">
        <v>1816</v>
      </c>
      <c r="C1331" s="72" t="s">
        <v>256</v>
      </c>
      <c r="D1331" s="72" t="s">
        <v>1672</v>
      </c>
      <c r="E1331" s="72" t="s">
        <v>1814</v>
      </c>
      <c r="F1331" s="74">
        <v>80</v>
      </c>
      <c r="G1331" s="74">
        <v>331</v>
      </c>
      <c r="H1331" s="74">
        <v>0</v>
      </c>
      <c r="I1331" s="74">
        <v>0</v>
      </c>
      <c r="J1331" s="74">
        <v>0</v>
      </c>
      <c r="K1331" s="74">
        <v>0</v>
      </c>
      <c r="L1331" s="74">
        <v>0</v>
      </c>
      <c r="M1331" s="74">
        <v>0</v>
      </c>
      <c r="N1331" s="74">
        <v>4.2</v>
      </c>
      <c r="O1331" s="74">
        <v>4.2</v>
      </c>
      <c r="P1331" s="74">
        <v>0</v>
      </c>
      <c r="Q1331" s="74">
        <v>0</v>
      </c>
      <c r="R1331" s="74">
        <v>0</v>
      </c>
      <c r="S1331" s="74">
        <v>0.1</v>
      </c>
      <c r="T1331" s="74">
        <v>0</v>
      </c>
      <c r="U1331" s="74">
        <v>8.9</v>
      </c>
      <c r="V1331" s="74">
        <v>82.9</v>
      </c>
      <c r="W1331" s="74">
        <v>0</v>
      </c>
      <c r="X1331" s="74">
        <v>0</v>
      </c>
      <c r="Y1331" s="74">
        <v>0</v>
      </c>
      <c r="Z1331" s="74">
        <v>0</v>
      </c>
      <c r="AA1331" s="74">
        <v>0</v>
      </c>
      <c r="AB1331" s="74">
        <v>0</v>
      </c>
      <c r="AC1331" s="74">
        <v>0.01</v>
      </c>
      <c r="AD1331" s="74">
        <v>0</v>
      </c>
      <c r="AE1331" s="74">
        <v>0.1</v>
      </c>
      <c r="AF1331" s="74">
        <v>0.1</v>
      </c>
      <c r="AG1331" s="74">
        <v>0</v>
      </c>
      <c r="AH1331" s="74">
        <v>0.02</v>
      </c>
      <c r="AI1331" s="74">
        <v>0</v>
      </c>
      <c r="AJ1331" s="74">
        <v>0</v>
      </c>
      <c r="AK1331" s="74">
        <v>0</v>
      </c>
      <c r="AL1331" s="74">
        <v>0.11</v>
      </c>
      <c r="AM1331" s="74">
        <v>6</v>
      </c>
      <c r="AN1331" s="74">
        <v>51</v>
      </c>
      <c r="AO1331" s="74">
        <v>13</v>
      </c>
      <c r="AP1331" s="74">
        <v>10</v>
      </c>
      <c r="AQ1331" s="74">
        <v>7</v>
      </c>
      <c r="AR1331" s="74">
        <v>0.8</v>
      </c>
      <c r="AS1331" s="74">
        <v>0</v>
      </c>
      <c r="AT1331" s="72"/>
      <c r="AU1331" s="72"/>
      <c r="AV1331" s="72"/>
    </row>
    <row r="1332" spans="1:48" ht="15.6">
      <c r="A1332" s="71">
        <v>721</v>
      </c>
      <c r="B1332" s="72" t="s">
        <v>1817</v>
      </c>
      <c r="C1332" s="72" t="s">
        <v>256</v>
      </c>
      <c r="D1332" s="72" t="s">
        <v>1672</v>
      </c>
      <c r="E1332" s="72" t="s">
        <v>1814</v>
      </c>
      <c r="F1332" s="74">
        <v>74</v>
      </c>
      <c r="G1332" s="74">
        <v>307</v>
      </c>
      <c r="H1332" s="74">
        <v>0</v>
      </c>
      <c r="I1332" s="74">
        <v>0</v>
      </c>
      <c r="J1332" s="74">
        <v>0</v>
      </c>
      <c r="K1332" s="74">
        <v>0</v>
      </c>
      <c r="L1332" s="74">
        <v>0</v>
      </c>
      <c r="M1332" s="74">
        <v>0</v>
      </c>
      <c r="N1332" s="74">
        <v>2.6</v>
      </c>
      <c r="O1332" s="74">
        <v>2.6</v>
      </c>
      <c r="P1332" s="74">
        <v>0</v>
      </c>
      <c r="Q1332" s="74">
        <v>0</v>
      </c>
      <c r="R1332" s="74">
        <v>0</v>
      </c>
      <c r="S1332" s="74">
        <v>0.1</v>
      </c>
      <c r="T1332" s="74">
        <v>0</v>
      </c>
      <c r="U1332" s="74">
        <v>9</v>
      </c>
      <c r="V1332" s="74">
        <v>84.9</v>
      </c>
      <c r="W1332" s="74">
        <v>0</v>
      </c>
      <c r="X1332" s="74">
        <v>0</v>
      </c>
      <c r="Y1332" s="74">
        <v>0</v>
      </c>
      <c r="Z1332" s="74">
        <v>0</v>
      </c>
      <c r="AA1332" s="74">
        <v>0</v>
      </c>
      <c r="AB1332" s="74">
        <v>0</v>
      </c>
      <c r="AC1332" s="74">
        <v>0.01</v>
      </c>
      <c r="AD1332" s="74">
        <v>0</v>
      </c>
      <c r="AE1332" s="74">
        <v>0.1</v>
      </c>
      <c r="AF1332" s="74">
        <v>0.1</v>
      </c>
      <c r="AG1332" s="74">
        <v>0</v>
      </c>
      <c r="AH1332" s="74">
        <v>0.02</v>
      </c>
      <c r="AI1332" s="74">
        <v>0</v>
      </c>
      <c r="AJ1332" s="74">
        <v>0</v>
      </c>
      <c r="AK1332" s="74">
        <v>0</v>
      </c>
      <c r="AL1332" s="74">
        <v>0.15</v>
      </c>
      <c r="AM1332" s="74">
        <v>5</v>
      </c>
      <c r="AN1332" s="74">
        <v>51</v>
      </c>
      <c r="AO1332" s="74">
        <v>10</v>
      </c>
      <c r="AP1332" s="74">
        <v>10</v>
      </c>
      <c r="AQ1332" s="74">
        <v>10</v>
      </c>
      <c r="AR1332" s="74">
        <v>0.7</v>
      </c>
      <c r="AS1332" s="74">
        <v>0</v>
      </c>
      <c r="AT1332" s="72"/>
      <c r="AU1332" s="72"/>
      <c r="AV1332" s="72"/>
    </row>
    <row r="1333" spans="1:48" ht="15.6">
      <c r="A1333" s="71">
        <v>722</v>
      </c>
      <c r="B1333" s="72" t="s">
        <v>1818</v>
      </c>
      <c r="C1333" s="72" t="s">
        <v>256</v>
      </c>
      <c r="D1333" s="72" t="s">
        <v>1672</v>
      </c>
      <c r="E1333" s="72" t="s">
        <v>1819</v>
      </c>
      <c r="F1333" s="74">
        <v>156</v>
      </c>
      <c r="G1333" s="74">
        <v>649</v>
      </c>
      <c r="H1333" s="74">
        <v>0</v>
      </c>
      <c r="I1333" s="74">
        <v>0</v>
      </c>
      <c r="J1333" s="74">
        <v>0</v>
      </c>
      <c r="K1333" s="74">
        <v>0</v>
      </c>
      <c r="L1333" s="74">
        <v>0</v>
      </c>
      <c r="M1333" s="74">
        <v>0</v>
      </c>
      <c r="N1333" s="74">
        <v>9</v>
      </c>
      <c r="O1333" s="74">
        <v>9</v>
      </c>
      <c r="P1333" s="74">
        <v>0</v>
      </c>
      <c r="Q1333" s="74">
        <v>0</v>
      </c>
      <c r="R1333" s="74">
        <v>0</v>
      </c>
      <c r="S1333" s="74">
        <v>0.2</v>
      </c>
      <c r="T1333" s="74">
        <v>0</v>
      </c>
      <c r="U1333" s="74">
        <v>17</v>
      </c>
      <c r="V1333" s="74">
        <v>72.099999999999994</v>
      </c>
      <c r="W1333" s="74">
        <v>0</v>
      </c>
      <c r="X1333" s="74">
        <v>0</v>
      </c>
      <c r="Y1333" s="74">
        <v>0</v>
      </c>
      <c r="Z1333" s="74">
        <v>0</v>
      </c>
      <c r="AA1333" s="74">
        <v>0</v>
      </c>
      <c r="AB1333" s="74">
        <v>0</v>
      </c>
      <c r="AC1333" s="74">
        <v>0.02</v>
      </c>
      <c r="AD1333" s="74">
        <v>0.03</v>
      </c>
      <c r="AE1333" s="74">
        <v>0.1</v>
      </c>
      <c r="AF1333" s="74">
        <v>0.1</v>
      </c>
      <c r="AG1333" s="74">
        <v>0</v>
      </c>
      <c r="AH1333" s="74">
        <v>0</v>
      </c>
      <c r="AI1333" s="74">
        <v>0</v>
      </c>
      <c r="AJ1333" s="74">
        <v>0</v>
      </c>
      <c r="AK1333" s="74">
        <v>0</v>
      </c>
      <c r="AL1333" s="74">
        <v>0.42</v>
      </c>
      <c r="AM1333" s="74">
        <v>10</v>
      </c>
      <c r="AN1333" s="74">
        <v>140</v>
      </c>
      <c r="AO1333" s="74">
        <v>10</v>
      </c>
      <c r="AP1333" s="74">
        <v>35</v>
      </c>
      <c r="AQ1333" s="74">
        <v>11</v>
      </c>
      <c r="AR1333" s="74">
        <v>1.7</v>
      </c>
      <c r="AS1333" s="74">
        <v>0.1</v>
      </c>
      <c r="AT1333" s="72"/>
      <c r="AU1333" s="72"/>
      <c r="AV1333" s="72"/>
    </row>
    <row r="1334" spans="1:48" ht="15.6">
      <c r="A1334" s="71">
        <v>723</v>
      </c>
      <c r="B1334" s="72" t="s">
        <v>1820</v>
      </c>
      <c r="C1334" s="72" t="s">
        <v>256</v>
      </c>
      <c r="D1334" s="72" t="s">
        <v>1672</v>
      </c>
      <c r="E1334" s="72" t="s">
        <v>1819</v>
      </c>
      <c r="F1334" s="74">
        <v>165</v>
      </c>
      <c r="G1334" s="74">
        <v>689</v>
      </c>
      <c r="H1334" s="74">
        <v>0</v>
      </c>
      <c r="I1334" s="74">
        <v>0</v>
      </c>
      <c r="J1334" s="74">
        <v>0</v>
      </c>
      <c r="K1334" s="74">
        <v>0</v>
      </c>
      <c r="L1334" s="74">
        <v>0</v>
      </c>
      <c r="M1334" s="74">
        <v>0</v>
      </c>
      <c r="N1334" s="74">
        <v>14</v>
      </c>
      <c r="O1334" s="74">
        <v>14</v>
      </c>
      <c r="P1334" s="74">
        <v>0</v>
      </c>
      <c r="Q1334" s="74">
        <v>0</v>
      </c>
      <c r="R1334" s="74">
        <v>0</v>
      </c>
      <c r="S1334" s="74">
        <v>0.1</v>
      </c>
      <c r="T1334" s="74">
        <v>0</v>
      </c>
      <c r="U1334" s="74">
        <v>15.5</v>
      </c>
      <c r="V1334" s="74">
        <v>68.599999999999994</v>
      </c>
      <c r="W1334" s="74">
        <v>0</v>
      </c>
      <c r="X1334" s="74">
        <v>0</v>
      </c>
      <c r="Y1334" s="74">
        <v>0</v>
      </c>
      <c r="Z1334" s="74">
        <v>0</v>
      </c>
      <c r="AA1334" s="74">
        <v>0</v>
      </c>
      <c r="AB1334" s="74">
        <v>0</v>
      </c>
      <c r="AC1334" s="74">
        <v>0.01</v>
      </c>
      <c r="AD1334" s="74">
        <v>0.02</v>
      </c>
      <c r="AE1334" s="74">
        <v>0.1</v>
      </c>
      <c r="AF1334" s="74">
        <v>0.1</v>
      </c>
      <c r="AG1334" s="74">
        <v>0</v>
      </c>
      <c r="AH1334" s="74">
        <v>0.01</v>
      </c>
      <c r="AI1334" s="74">
        <v>0</v>
      </c>
      <c r="AJ1334" s="74">
        <v>0</v>
      </c>
      <c r="AK1334" s="74">
        <v>0</v>
      </c>
      <c r="AL1334" s="74">
        <v>0.25</v>
      </c>
      <c r="AM1334" s="74">
        <v>11</v>
      </c>
      <c r="AN1334" s="74">
        <v>120</v>
      </c>
      <c r="AO1334" s="74">
        <v>5</v>
      </c>
      <c r="AP1334" s="74">
        <v>15</v>
      </c>
      <c r="AQ1334" s="74">
        <v>11</v>
      </c>
      <c r="AR1334" s="74">
        <v>0.7</v>
      </c>
      <c r="AS1334" s="74">
        <v>0.2</v>
      </c>
      <c r="AT1334" s="72"/>
      <c r="AU1334" s="72"/>
      <c r="AV1334" s="72"/>
    </row>
    <row r="1335" spans="1:48" ht="15.6">
      <c r="A1335" s="71">
        <v>724</v>
      </c>
      <c r="B1335" s="72" t="s">
        <v>1821</v>
      </c>
      <c r="C1335" s="72" t="s">
        <v>256</v>
      </c>
      <c r="D1335" s="72" t="s">
        <v>1672</v>
      </c>
      <c r="E1335" s="72" t="s">
        <v>1819</v>
      </c>
      <c r="F1335" s="74">
        <v>138</v>
      </c>
      <c r="G1335" s="74">
        <v>576</v>
      </c>
      <c r="H1335" s="74">
        <v>0</v>
      </c>
      <c r="I1335" s="74">
        <v>0</v>
      </c>
      <c r="J1335" s="74">
        <v>0</v>
      </c>
      <c r="K1335" s="74">
        <v>0</v>
      </c>
      <c r="L1335" s="74">
        <v>0</v>
      </c>
      <c r="M1335" s="74">
        <v>0</v>
      </c>
      <c r="N1335" s="74">
        <v>6.5</v>
      </c>
      <c r="O1335" s="74">
        <v>6.5</v>
      </c>
      <c r="P1335" s="74">
        <v>0</v>
      </c>
      <c r="Q1335" s="74">
        <v>0</v>
      </c>
      <c r="R1335" s="74">
        <v>0</v>
      </c>
      <c r="S1335" s="74">
        <v>0.1</v>
      </c>
      <c r="T1335" s="74">
        <v>0</v>
      </c>
      <c r="U1335" s="74">
        <v>16</v>
      </c>
      <c r="V1335" s="74">
        <v>75.599999999999994</v>
      </c>
      <c r="W1335" s="74">
        <v>0</v>
      </c>
      <c r="X1335" s="74">
        <v>0</v>
      </c>
      <c r="Y1335" s="74">
        <v>0</v>
      </c>
      <c r="Z1335" s="74">
        <v>0</v>
      </c>
      <c r="AA1335" s="74">
        <v>0</v>
      </c>
      <c r="AB1335" s="74">
        <v>0</v>
      </c>
      <c r="AC1335" s="74">
        <v>0.01</v>
      </c>
      <c r="AD1335" s="74">
        <v>0.02</v>
      </c>
      <c r="AE1335" s="74">
        <v>0.1</v>
      </c>
      <c r="AF1335" s="74">
        <v>0.1</v>
      </c>
      <c r="AG1335" s="74">
        <v>0</v>
      </c>
      <c r="AH1335" s="74">
        <v>0.01</v>
      </c>
      <c r="AI1335" s="74">
        <v>0</v>
      </c>
      <c r="AJ1335" s="74">
        <v>0</v>
      </c>
      <c r="AK1335" s="74">
        <v>0</v>
      </c>
      <c r="AL1335" s="74">
        <v>0.25</v>
      </c>
      <c r="AM1335" s="74">
        <v>11</v>
      </c>
      <c r="AN1335" s="74">
        <v>120</v>
      </c>
      <c r="AO1335" s="74">
        <v>5</v>
      </c>
      <c r="AP1335" s="74">
        <v>15</v>
      </c>
      <c r="AQ1335" s="74">
        <v>11</v>
      </c>
      <c r="AR1335" s="74">
        <v>0.7</v>
      </c>
      <c r="AS1335" s="74">
        <v>0.2</v>
      </c>
      <c r="AT1335" s="72"/>
      <c r="AU1335" s="72"/>
      <c r="AV1335" s="72"/>
    </row>
    <row r="1336" spans="1:48" ht="15.6">
      <c r="A1336" s="71">
        <v>725</v>
      </c>
      <c r="B1336" s="72" t="s">
        <v>1822</v>
      </c>
      <c r="C1336" s="72" t="s">
        <v>256</v>
      </c>
      <c r="D1336" s="72" t="s">
        <v>1672</v>
      </c>
      <c r="E1336" s="72" t="s">
        <v>1819</v>
      </c>
      <c r="F1336" s="74">
        <v>135</v>
      </c>
      <c r="G1336" s="74">
        <v>563</v>
      </c>
      <c r="H1336" s="74">
        <v>0</v>
      </c>
      <c r="I1336" s="74">
        <v>0</v>
      </c>
      <c r="J1336" s="74">
        <v>0</v>
      </c>
      <c r="K1336" s="74">
        <v>0</v>
      </c>
      <c r="L1336" s="74">
        <v>0</v>
      </c>
      <c r="M1336" s="74">
        <v>0</v>
      </c>
      <c r="N1336" s="74">
        <v>4</v>
      </c>
      <c r="O1336" s="74">
        <v>4</v>
      </c>
      <c r="P1336" s="74">
        <v>0</v>
      </c>
      <c r="Q1336" s="74">
        <v>0</v>
      </c>
      <c r="R1336" s="74">
        <v>0</v>
      </c>
      <c r="S1336" s="74">
        <v>0.1</v>
      </c>
      <c r="T1336" s="74">
        <v>0</v>
      </c>
      <c r="U1336" s="74">
        <v>17</v>
      </c>
      <c r="V1336" s="74">
        <v>77.099999999999994</v>
      </c>
      <c r="W1336" s="74">
        <v>0</v>
      </c>
      <c r="X1336" s="74">
        <v>0</v>
      </c>
      <c r="Y1336" s="74">
        <v>0</v>
      </c>
      <c r="Z1336" s="74">
        <v>0</v>
      </c>
      <c r="AA1336" s="74">
        <v>0</v>
      </c>
      <c r="AB1336" s="74">
        <v>0</v>
      </c>
      <c r="AC1336" s="74">
        <v>0.01</v>
      </c>
      <c r="AD1336" s="74">
        <v>0.02</v>
      </c>
      <c r="AE1336" s="74">
        <v>0.1</v>
      </c>
      <c r="AF1336" s="74">
        <v>0.1</v>
      </c>
      <c r="AG1336" s="74">
        <v>0</v>
      </c>
      <c r="AH1336" s="74">
        <v>0.01</v>
      </c>
      <c r="AI1336" s="74">
        <v>0</v>
      </c>
      <c r="AJ1336" s="74">
        <v>0</v>
      </c>
      <c r="AK1336" s="74">
        <v>0</v>
      </c>
      <c r="AL1336" s="74">
        <v>0.25</v>
      </c>
      <c r="AM1336" s="74">
        <v>11</v>
      </c>
      <c r="AN1336" s="74">
        <v>120</v>
      </c>
      <c r="AO1336" s="74">
        <v>5</v>
      </c>
      <c r="AP1336" s="74">
        <v>15</v>
      </c>
      <c r="AQ1336" s="74">
        <v>11</v>
      </c>
      <c r="AR1336" s="74">
        <v>0.7</v>
      </c>
      <c r="AS1336" s="74">
        <v>0.2</v>
      </c>
      <c r="AT1336" s="72"/>
      <c r="AU1336" s="72"/>
      <c r="AV1336" s="72"/>
    </row>
    <row r="1337" spans="1:48" ht="15.6">
      <c r="A1337" s="71">
        <v>712</v>
      </c>
      <c r="B1337" s="72" t="s">
        <v>1823</v>
      </c>
      <c r="C1337" s="72" t="s">
        <v>256</v>
      </c>
      <c r="D1337" s="72" t="s">
        <v>1672</v>
      </c>
      <c r="E1337" s="72" t="s">
        <v>1814</v>
      </c>
      <c r="F1337" s="74">
        <v>72</v>
      </c>
      <c r="G1337" s="74">
        <v>301</v>
      </c>
      <c r="H1337" s="74">
        <v>0</v>
      </c>
      <c r="I1337" s="74">
        <v>0</v>
      </c>
      <c r="J1337" s="74">
        <v>0</v>
      </c>
      <c r="K1337" s="74">
        <v>0</v>
      </c>
      <c r="L1337" s="74">
        <v>0</v>
      </c>
      <c r="M1337" s="74">
        <v>0</v>
      </c>
      <c r="N1337" s="74">
        <v>1.2</v>
      </c>
      <c r="O1337" s="74">
        <v>1.2</v>
      </c>
      <c r="P1337" s="74">
        <v>0</v>
      </c>
      <c r="Q1337" s="74">
        <v>0</v>
      </c>
      <c r="R1337" s="74">
        <v>0</v>
      </c>
      <c r="S1337" s="74">
        <v>0.1</v>
      </c>
      <c r="T1337" s="74">
        <v>0</v>
      </c>
      <c r="U1337" s="74">
        <v>9.6</v>
      </c>
      <c r="V1337" s="74">
        <v>88.7</v>
      </c>
      <c r="W1337" s="74">
        <v>0</v>
      </c>
      <c r="X1337" s="74">
        <v>0</v>
      </c>
      <c r="Y1337" s="74">
        <v>0</v>
      </c>
      <c r="Z1337" s="74">
        <v>0</v>
      </c>
      <c r="AA1337" s="74">
        <v>0</v>
      </c>
      <c r="AB1337" s="74">
        <v>0</v>
      </c>
      <c r="AC1337" s="74">
        <v>0.02</v>
      </c>
      <c r="AD1337" s="74">
        <v>0.01</v>
      </c>
      <c r="AE1337" s="74">
        <v>0.06</v>
      </c>
      <c r="AF1337" s="74">
        <v>0.06</v>
      </c>
      <c r="AG1337" s="74">
        <v>0</v>
      </c>
      <c r="AH1337" s="74">
        <v>0.02</v>
      </c>
      <c r="AI1337" s="74">
        <v>0</v>
      </c>
      <c r="AJ1337" s="74">
        <v>0</v>
      </c>
      <c r="AK1337" s="74">
        <v>0</v>
      </c>
      <c r="AL1337" s="74">
        <v>0.24</v>
      </c>
      <c r="AM1337" s="74">
        <v>9</v>
      </c>
      <c r="AN1337" s="74">
        <v>92</v>
      </c>
      <c r="AO1337" s="74">
        <v>13</v>
      </c>
      <c r="AP1337" s="74">
        <v>9</v>
      </c>
      <c r="AQ1337" s="74">
        <v>8</v>
      </c>
      <c r="AR1337" s="74">
        <v>0.8</v>
      </c>
      <c r="AS1337" s="74">
        <v>0.3</v>
      </c>
      <c r="AT1337" s="72"/>
      <c r="AU1337" s="72"/>
      <c r="AV1337" s="72"/>
    </row>
    <row r="1338" spans="1:48" ht="15.6">
      <c r="A1338" s="71">
        <v>713</v>
      </c>
      <c r="B1338" s="72" t="s">
        <v>1824</v>
      </c>
      <c r="C1338" s="72" t="s">
        <v>256</v>
      </c>
      <c r="D1338" s="72" t="s">
        <v>1672</v>
      </c>
      <c r="E1338" s="72" t="s">
        <v>1814</v>
      </c>
      <c r="F1338" s="74">
        <v>65</v>
      </c>
      <c r="G1338" s="74">
        <v>270</v>
      </c>
      <c r="H1338" s="74">
        <v>0</v>
      </c>
      <c r="I1338" s="74">
        <v>0</v>
      </c>
      <c r="J1338" s="74">
        <v>0</v>
      </c>
      <c r="K1338" s="74">
        <v>0</v>
      </c>
      <c r="L1338" s="74">
        <v>0</v>
      </c>
      <c r="M1338" s="74">
        <v>0</v>
      </c>
      <c r="N1338" s="74">
        <v>0.1</v>
      </c>
      <c r="O1338" s="74">
        <v>0.1</v>
      </c>
      <c r="P1338" s="74">
        <v>0</v>
      </c>
      <c r="Q1338" s="74">
        <v>0</v>
      </c>
      <c r="R1338" s="74">
        <v>0</v>
      </c>
      <c r="S1338" s="74">
        <v>0.1</v>
      </c>
      <c r="T1338" s="74">
        <v>0</v>
      </c>
      <c r="U1338" s="74">
        <v>9.1999999999999993</v>
      </c>
      <c r="V1338" s="74">
        <v>89.9</v>
      </c>
      <c r="W1338" s="74">
        <v>0</v>
      </c>
      <c r="X1338" s="74">
        <v>0</v>
      </c>
      <c r="Y1338" s="74">
        <v>0</v>
      </c>
      <c r="Z1338" s="74">
        <v>0</v>
      </c>
      <c r="AA1338" s="74">
        <v>0</v>
      </c>
      <c r="AB1338" s="74">
        <v>0</v>
      </c>
      <c r="AC1338" s="74">
        <v>0.03</v>
      </c>
      <c r="AD1338" s="74">
        <v>0.03</v>
      </c>
      <c r="AE1338" s="74">
        <v>0.09</v>
      </c>
      <c r="AF1338" s="74">
        <v>0.09</v>
      </c>
      <c r="AG1338" s="74">
        <v>0</v>
      </c>
      <c r="AH1338" s="74">
        <v>0.02</v>
      </c>
      <c r="AI1338" s="74">
        <v>0</v>
      </c>
      <c r="AJ1338" s="74">
        <v>0</v>
      </c>
      <c r="AK1338" s="74">
        <v>0</v>
      </c>
      <c r="AL1338" s="74">
        <v>0.28000000000000003</v>
      </c>
      <c r="AM1338" s="74">
        <v>9</v>
      </c>
      <c r="AN1338" s="74">
        <v>110</v>
      </c>
      <c r="AO1338" s="74">
        <v>15</v>
      </c>
      <c r="AP1338" s="74">
        <v>9</v>
      </c>
      <c r="AQ1338" s="74">
        <v>9</v>
      </c>
      <c r="AR1338" s="74">
        <v>1</v>
      </c>
      <c r="AS1338" s="74">
        <v>0</v>
      </c>
      <c r="AT1338" s="72"/>
      <c r="AU1338" s="72"/>
      <c r="AV1338" s="72"/>
    </row>
    <row r="1339" spans="1:48" ht="15.6">
      <c r="A1339" s="71">
        <v>714</v>
      </c>
      <c r="B1339" s="72" t="s">
        <v>1825</v>
      </c>
      <c r="C1339" s="72" t="s">
        <v>256</v>
      </c>
      <c r="D1339" s="72" t="s">
        <v>1672</v>
      </c>
      <c r="E1339" s="72" t="s">
        <v>1814</v>
      </c>
      <c r="F1339" s="74">
        <v>66</v>
      </c>
      <c r="G1339" s="74">
        <v>272</v>
      </c>
      <c r="H1339" s="74">
        <v>0</v>
      </c>
      <c r="I1339" s="74">
        <v>0</v>
      </c>
      <c r="J1339" s="74">
        <v>0</v>
      </c>
      <c r="K1339" s="74">
        <v>0</v>
      </c>
      <c r="L1339" s="74">
        <v>0</v>
      </c>
      <c r="M1339" s="74">
        <v>0</v>
      </c>
      <c r="N1339" s="74">
        <v>0.2</v>
      </c>
      <c r="O1339" s="74">
        <v>0.2</v>
      </c>
      <c r="P1339" s="74">
        <v>0</v>
      </c>
      <c r="Q1339" s="74">
        <v>0</v>
      </c>
      <c r="R1339" s="74">
        <v>0</v>
      </c>
      <c r="S1339" s="74">
        <v>0.1</v>
      </c>
      <c r="T1339" s="74">
        <v>0</v>
      </c>
      <c r="U1339" s="74">
        <v>9.1999999999999993</v>
      </c>
      <c r="V1339" s="74">
        <v>89.7</v>
      </c>
      <c r="W1339" s="74">
        <v>0</v>
      </c>
      <c r="X1339" s="74">
        <v>0</v>
      </c>
      <c r="Y1339" s="74">
        <v>0</v>
      </c>
      <c r="Z1339" s="74">
        <v>0</v>
      </c>
      <c r="AA1339" s="74">
        <v>0</v>
      </c>
      <c r="AB1339" s="74">
        <v>0</v>
      </c>
      <c r="AC1339" s="74">
        <v>0</v>
      </c>
      <c r="AD1339" s="74">
        <v>0.02</v>
      </c>
      <c r="AE1339" s="74">
        <v>0.1</v>
      </c>
      <c r="AF1339" s="74">
        <v>0.1</v>
      </c>
      <c r="AG1339" s="74">
        <v>0</v>
      </c>
      <c r="AH1339" s="74">
        <v>0.03</v>
      </c>
      <c r="AI1339" s="74">
        <v>0</v>
      </c>
      <c r="AJ1339" s="74">
        <v>0</v>
      </c>
      <c r="AK1339" s="74">
        <v>0</v>
      </c>
      <c r="AL1339" s="74">
        <v>0.28000000000000003</v>
      </c>
      <c r="AM1339" s="74">
        <v>9</v>
      </c>
      <c r="AN1339" s="74">
        <v>130</v>
      </c>
      <c r="AO1339" s="74">
        <v>15</v>
      </c>
      <c r="AP1339" s="74">
        <v>9</v>
      </c>
      <c r="AQ1339" s="74">
        <v>9</v>
      </c>
      <c r="AR1339" s="74">
        <v>1</v>
      </c>
      <c r="AS1339" s="74">
        <v>0.1</v>
      </c>
      <c r="AT1339" s="72"/>
      <c r="AU1339" s="72"/>
      <c r="AV1339" s="72"/>
    </row>
    <row r="1340" spans="1:48" ht="15.6">
      <c r="A1340" s="71">
        <v>715</v>
      </c>
      <c r="B1340" s="72" t="s">
        <v>1826</v>
      </c>
      <c r="C1340" s="72" t="s">
        <v>256</v>
      </c>
      <c r="D1340" s="72" t="s">
        <v>1672</v>
      </c>
      <c r="E1340" s="72" t="s">
        <v>1814</v>
      </c>
      <c r="F1340" s="74">
        <v>72</v>
      </c>
      <c r="G1340" s="74">
        <v>299</v>
      </c>
      <c r="H1340" s="74">
        <v>0</v>
      </c>
      <c r="I1340" s="74">
        <v>0</v>
      </c>
      <c r="J1340" s="74">
        <v>0</v>
      </c>
      <c r="K1340" s="74">
        <v>0</v>
      </c>
      <c r="L1340" s="74">
        <v>0</v>
      </c>
      <c r="M1340" s="74">
        <v>0</v>
      </c>
      <c r="N1340" s="74">
        <v>2.4</v>
      </c>
      <c r="O1340" s="74">
        <v>2.4</v>
      </c>
      <c r="P1340" s="74">
        <v>0</v>
      </c>
      <c r="Q1340" s="74">
        <v>0</v>
      </c>
      <c r="R1340" s="74">
        <v>0</v>
      </c>
      <c r="S1340" s="74">
        <v>0.2</v>
      </c>
      <c r="T1340" s="74">
        <v>0</v>
      </c>
      <c r="U1340" s="74">
        <v>8.8000000000000007</v>
      </c>
      <c r="V1340" s="74">
        <v>87.8</v>
      </c>
      <c r="W1340" s="74">
        <v>0</v>
      </c>
      <c r="X1340" s="74">
        <v>0</v>
      </c>
      <c r="Y1340" s="74">
        <v>0</v>
      </c>
      <c r="Z1340" s="74">
        <v>0</v>
      </c>
      <c r="AA1340" s="74">
        <v>0</v>
      </c>
      <c r="AB1340" s="74">
        <v>0</v>
      </c>
      <c r="AC1340" s="74">
        <v>0.01</v>
      </c>
      <c r="AD1340" s="74">
        <v>0.01</v>
      </c>
      <c r="AE1340" s="74">
        <v>7.0000000000000007E-2</v>
      </c>
      <c r="AF1340" s="74">
        <v>7.0000000000000007E-2</v>
      </c>
      <c r="AG1340" s="74">
        <v>0</v>
      </c>
      <c r="AH1340" s="74">
        <v>0.02</v>
      </c>
      <c r="AI1340" s="74">
        <v>0</v>
      </c>
      <c r="AJ1340" s="74">
        <v>0</v>
      </c>
      <c r="AK1340" s="74">
        <v>0</v>
      </c>
      <c r="AL1340" s="74">
        <v>0.28000000000000003</v>
      </c>
      <c r="AM1340" s="74">
        <v>7</v>
      </c>
      <c r="AN1340" s="74">
        <v>91</v>
      </c>
      <c r="AO1340" s="74">
        <v>14</v>
      </c>
      <c r="AP1340" s="74">
        <v>15</v>
      </c>
      <c r="AQ1340" s="74">
        <v>10</v>
      </c>
      <c r="AR1340" s="74">
        <v>1</v>
      </c>
      <c r="AS1340" s="74">
        <v>0.1</v>
      </c>
      <c r="AT1340" s="72"/>
      <c r="AU1340" s="72"/>
      <c r="AV1340" s="72"/>
    </row>
    <row r="1341" spans="1:48" ht="15.6">
      <c r="A1341" s="71">
        <v>716</v>
      </c>
      <c r="B1341" s="72" t="s">
        <v>1827</v>
      </c>
      <c r="C1341" s="72" t="s">
        <v>256</v>
      </c>
      <c r="D1341" s="72" t="s">
        <v>1672</v>
      </c>
      <c r="E1341" s="72" t="s">
        <v>1814</v>
      </c>
      <c r="F1341" s="74">
        <v>59</v>
      </c>
      <c r="G1341" s="74">
        <v>245</v>
      </c>
      <c r="H1341" s="74">
        <v>0</v>
      </c>
      <c r="I1341" s="74">
        <v>0</v>
      </c>
      <c r="J1341" s="74">
        <v>0</v>
      </c>
      <c r="K1341" s="74">
        <v>0</v>
      </c>
      <c r="L1341" s="74">
        <v>0</v>
      </c>
      <c r="M1341" s="74">
        <v>0</v>
      </c>
      <c r="N1341" s="74">
        <v>0.1</v>
      </c>
      <c r="O1341" s="74">
        <v>0.1</v>
      </c>
      <c r="P1341" s="74">
        <v>0</v>
      </c>
      <c r="Q1341" s="74">
        <v>0</v>
      </c>
      <c r="R1341" s="74">
        <v>0</v>
      </c>
      <c r="S1341" s="74">
        <v>0</v>
      </c>
      <c r="T1341" s="74">
        <v>0</v>
      </c>
      <c r="U1341" s="74">
        <v>8.4</v>
      </c>
      <c r="V1341" s="74">
        <v>89.9</v>
      </c>
      <c r="W1341" s="74">
        <v>0</v>
      </c>
      <c r="X1341" s="74">
        <v>0</v>
      </c>
      <c r="Y1341" s="74">
        <v>0</v>
      </c>
      <c r="Z1341" s="74">
        <v>0</v>
      </c>
      <c r="AA1341" s="74">
        <v>0</v>
      </c>
      <c r="AB1341" s="74">
        <v>0</v>
      </c>
      <c r="AC1341" s="74">
        <v>0.01</v>
      </c>
      <c r="AD1341" s="74">
        <v>0.01</v>
      </c>
      <c r="AE1341" s="74">
        <v>0.1</v>
      </c>
      <c r="AF1341" s="74">
        <v>0.1</v>
      </c>
      <c r="AG1341" s="74">
        <v>0</v>
      </c>
      <c r="AH1341" s="74">
        <v>0.01</v>
      </c>
      <c r="AI1341" s="74">
        <v>0</v>
      </c>
      <c r="AJ1341" s="74">
        <v>0</v>
      </c>
      <c r="AK1341" s="74">
        <v>0</v>
      </c>
      <c r="AL1341" s="74">
        <v>0.15</v>
      </c>
      <c r="AM1341" s="74">
        <v>11</v>
      </c>
      <c r="AN1341" s="74">
        <v>84</v>
      </c>
      <c r="AO1341" s="74">
        <v>10</v>
      </c>
      <c r="AP1341" s="74">
        <v>6</v>
      </c>
      <c r="AQ1341" s="74">
        <v>6</v>
      </c>
      <c r="AR1341" s="74">
        <v>0.6</v>
      </c>
      <c r="AS1341" s="74">
        <v>0.2</v>
      </c>
      <c r="AT1341" s="72"/>
      <c r="AU1341" s="72"/>
      <c r="AV1341" s="72"/>
    </row>
    <row r="1342" spans="1:48" ht="15.6">
      <c r="A1342" s="71">
        <v>717</v>
      </c>
      <c r="B1342" s="72" t="s">
        <v>1828</v>
      </c>
      <c r="C1342" s="72" t="s">
        <v>256</v>
      </c>
      <c r="D1342" s="72" t="s">
        <v>1672</v>
      </c>
      <c r="E1342" s="72" t="s">
        <v>1814</v>
      </c>
      <c r="F1342" s="74">
        <v>57</v>
      </c>
      <c r="G1342" s="74">
        <v>237</v>
      </c>
      <c r="H1342" s="74">
        <v>0</v>
      </c>
      <c r="I1342" s="74">
        <v>0</v>
      </c>
      <c r="J1342" s="74">
        <v>0</v>
      </c>
      <c r="K1342" s="74">
        <v>0</v>
      </c>
      <c r="L1342" s="74">
        <v>0</v>
      </c>
      <c r="M1342" s="74">
        <v>0</v>
      </c>
      <c r="N1342" s="74">
        <v>0.3</v>
      </c>
      <c r="O1342" s="74">
        <v>0.3</v>
      </c>
      <c r="P1342" s="74">
        <v>0</v>
      </c>
      <c r="Q1342" s="74">
        <v>0</v>
      </c>
      <c r="R1342" s="74">
        <v>0</v>
      </c>
      <c r="S1342" s="74">
        <v>0</v>
      </c>
      <c r="T1342" s="74">
        <v>0</v>
      </c>
      <c r="U1342" s="74">
        <v>8</v>
      </c>
      <c r="V1342" s="74">
        <v>89.9</v>
      </c>
      <c r="W1342" s="74">
        <v>0</v>
      </c>
      <c r="X1342" s="74">
        <v>0</v>
      </c>
      <c r="Y1342" s="74">
        <v>0</v>
      </c>
      <c r="Z1342" s="74">
        <v>0</v>
      </c>
      <c r="AA1342" s="74">
        <v>0</v>
      </c>
      <c r="AB1342" s="74">
        <v>0</v>
      </c>
      <c r="AC1342" s="74">
        <v>0.02</v>
      </c>
      <c r="AD1342" s="74">
        <v>0.03</v>
      </c>
      <c r="AE1342" s="74">
        <v>0.1</v>
      </c>
      <c r="AF1342" s="74">
        <v>0.1</v>
      </c>
      <c r="AG1342" s="74">
        <v>0</v>
      </c>
      <c r="AH1342" s="74">
        <v>0.03</v>
      </c>
      <c r="AI1342" s="74">
        <v>0</v>
      </c>
      <c r="AJ1342" s="74">
        <v>0</v>
      </c>
      <c r="AK1342" s="74">
        <v>0</v>
      </c>
      <c r="AL1342" s="74">
        <v>0.22</v>
      </c>
      <c r="AM1342" s="74">
        <v>15</v>
      </c>
      <c r="AN1342" s="74">
        <v>110</v>
      </c>
      <c r="AO1342" s="74">
        <v>13</v>
      </c>
      <c r="AP1342" s="74">
        <v>8</v>
      </c>
      <c r="AQ1342" s="74">
        <v>7</v>
      </c>
      <c r="AR1342" s="74">
        <v>1</v>
      </c>
      <c r="AS1342" s="74">
        <v>0.1</v>
      </c>
      <c r="AT1342" s="72"/>
      <c r="AU1342" s="72"/>
      <c r="AV1342" s="72"/>
    </row>
    <row r="1343" spans="1:48" ht="15.6">
      <c r="A1343" s="71">
        <v>1900000066</v>
      </c>
      <c r="B1343" s="72" t="s">
        <v>1829</v>
      </c>
      <c r="C1343" s="72" t="s">
        <v>223</v>
      </c>
      <c r="D1343" s="72" t="s">
        <v>224</v>
      </c>
      <c r="E1343" s="72" t="s">
        <v>227</v>
      </c>
      <c r="F1343" s="74">
        <v>100</v>
      </c>
      <c r="G1343" s="74">
        <v>422</v>
      </c>
      <c r="H1343" s="74">
        <v>0.6</v>
      </c>
      <c r="I1343" s="74">
        <v>0.2</v>
      </c>
      <c r="J1343" s="74">
        <v>0.2</v>
      </c>
      <c r="K1343" s="74">
        <v>0.2</v>
      </c>
      <c r="L1343" s="74">
        <v>0.1</v>
      </c>
      <c r="M1343" s="74">
        <v>0</v>
      </c>
      <c r="N1343" s="74">
        <v>15.8</v>
      </c>
      <c r="O1343" s="74">
        <v>15.8</v>
      </c>
      <c r="P1343" s="74">
        <v>0</v>
      </c>
      <c r="Q1343" s="74">
        <v>0</v>
      </c>
      <c r="R1343" s="74">
        <v>6.1</v>
      </c>
      <c r="S1343" s="74">
        <v>4.8</v>
      </c>
      <c r="T1343" s="74">
        <v>0.1</v>
      </c>
      <c r="U1343" s="74">
        <v>0</v>
      </c>
      <c r="V1343" s="74">
        <v>69.099999999999994</v>
      </c>
      <c r="W1343" s="74">
        <v>0</v>
      </c>
      <c r="X1343" s="74">
        <v>0</v>
      </c>
      <c r="Y1343" s="74">
        <v>2</v>
      </c>
      <c r="Z1343" s="74">
        <v>14</v>
      </c>
      <c r="AA1343" s="74">
        <v>0</v>
      </c>
      <c r="AB1343" s="74">
        <v>1.4</v>
      </c>
      <c r="AC1343" s="74">
        <v>0.1</v>
      </c>
      <c r="AD1343" s="74">
        <v>0.13</v>
      </c>
      <c r="AE1343" s="74">
        <v>0.67</v>
      </c>
      <c r="AF1343" s="74">
        <v>0.87</v>
      </c>
      <c r="AG1343" s="74">
        <v>0.2</v>
      </c>
      <c r="AH1343" s="74">
        <v>0.3</v>
      </c>
      <c r="AI1343" s="74">
        <v>0</v>
      </c>
      <c r="AJ1343" s="74">
        <v>58.5</v>
      </c>
      <c r="AK1343" s="74">
        <v>34</v>
      </c>
      <c r="AL1343" s="74">
        <v>1.71</v>
      </c>
      <c r="AM1343" s="74">
        <v>21</v>
      </c>
      <c r="AN1343" s="74">
        <v>530</v>
      </c>
      <c r="AO1343" s="74">
        <v>110</v>
      </c>
      <c r="AP1343" s="74">
        <v>80</v>
      </c>
      <c r="AQ1343" s="74">
        <v>58</v>
      </c>
      <c r="AR1343" s="74">
        <v>0.9</v>
      </c>
      <c r="AS1343" s="74">
        <v>1.2</v>
      </c>
      <c r="AT1343" s="72">
        <v>9</v>
      </c>
      <c r="AU1343" s="72">
        <v>1</v>
      </c>
      <c r="AV1343" s="72"/>
    </row>
  </sheetData>
  <pageMargins left="0.7" right="0.7" top="0.75" bottom="0.75" header="0" footer="0"/>
  <pageSetup paperSize="9" orientation="portrait"/>
  <headerFooter>
    <oddHeader>&amp;C&amp;A</oddHeader>
    <oddFooter>&amp;C&amp;D &amp;T</oddFooter>
  </headerFooter>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B1000"/>
  <sheetViews>
    <sheetView workbookViewId="0"/>
  </sheetViews>
  <sheetFormatPr defaultColWidth="11.19921875" defaultRowHeight="15" customHeight="1"/>
  <cols>
    <col min="1" max="1" width="22.19921875" customWidth="1"/>
    <col min="2" max="2" width="20.19921875" customWidth="1"/>
    <col min="3" max="26" width="8.19921875" customWidth="1"/>
  </cols>
  <sheetData>
    <row r="1" spans="1:2">
      <c r="A1" s="75" t="s">
        <v>1830</v>
      </c>
      <c r="B1" s="76" t="s">
        <v>1831</v>
      </c>
    </row>
    <row r="2" spans="1:2">
      <c r="A2" s="75" t="s">
        <v>165</v>
      </c>
      <c r="B2" s="76" t="s">
        <v>1832</v>
      </c>
    </row>
    <row r="3" spans="1:2">
      <c r="A3" s="75" t="s">
        <v>1833</v>
      </c>
      <c r="B3" s="76" t="s">
        <v>1834</v>
      </c>
    </row>
    <row r="4" spans="1:2">
      <c r="A4" s="77" t="s">
        <v>1835</v>
      </c>
      <c r="B4" s="76" t="s">
        <v>1836</v>
      </c>
    </row>
    <row r="5" spans="1:2">
      <c r="A5" s="78" t="s">
        <v>1837</v>
      </c>
      <c r="B5" s="76" t="s">
        <v>1838</v>
      </c>
    </row>
    <row r="6" spans="1:2">
      <c r="A6" s="77" t="s">
        <v>1839</v>
      </c>
      <c r="B6" s="76" t="s">
        <v>1840</v>
      </c>
    </row>
    <row r="7" spans="1:2">
      <c r="A7" s="77" t="s">
        <v>1841</v>
      </c>
      <c r="B7" s="76" t="s">
        <v>1842</v>
      </c>
    </row>
    <row r="8" spans="1:2">
      <c r="A8" s="77" t="s">
        <v>1843</v>
      </c>
      <c r="B8" s="76" t="s">
        <v>1844</v>
      </c>
    </row>
    <row r="9" spans="1:2">
      <c r="A9" s="77" t="s">
        <v>1845</v>
      </c>
      <c r="B9" s="76" t="s">
        <v>1846</v>
      </c>
    </row>
    <row r="10" spans="1:2">
      <c r="A10" s="75" t="s">
        <v>1847</v>
      </c>
      <c r="B10" s="76" t="s">
        <v>1848</v>
      </c>
    </row>
    <row r="11" spans="1:2">
      <c r="A11" s="75" t="s">
        <v>1849</v>
      </c>
      <c r="B11" s="76" t="s">
        <v>1850</v>
      </c>
    </row>
    <row r="12" spans="1:2">
      <c r="A12" s="75" t="s">
        <v>1851</v>
      </c>
      <c r="B12" s="76" t="s">
        <v>1852</v>
      </c>
    </row>
    <row r="13" spans="1:2">
      <c r="A13" s="75" t="s">
        <v>1853</v>
      </c>
      <c r="B13" s="76" t="s">
        <v>1854</v>
      </c>
    </row>
    <row r="14" spans="1:2">
      <c r="A14" s="75" t="s">
        <v>1855</v>
      </c>
      <c r="B14" s="76" t="s">
        <v>1856</v>
      </c>
    </row>
    <row r="15" spans="1:2">
      <c r="A15" s="75" t="s">
        <v>1857</v>
      </c>
      <c r="B15" s="76" t="s">
        <v>1858</v>
      </c>
    </row>
    <row r="16" spans="1:2">
      <c r="A16" s="79" t="s">
        <v>1859</v>
      </c>
      <c r="B16" s="76" t="s">
        <v>1860</v>
      </c>
    </row>
    <row r="17" spans="1:2">
      <c r="A17" s="75" t="s">
        <v>1861</v>
      </c>
      <c r="B17" s="76" t="s">
        <v>1862</v>
      </c>
    </row>
    <row r="18" spans="1:2">
      <c r="A18" s="75" t="s">
        <v>1863</v>
      </c>
      <c r="B18" s="76" t="s">
        <v>1864</v>
      </c>
    </row>
    <row r="19" spans="1:2">
      <c r="A19" s="75" t="s">
        <v>1865</v>
      </c>
      <c r="B19" s="76" t="s">
        <v>1866</v>
      </c>
    </row>
    <row r="20" spans="1:2">
      <c r="A20" s="75" t="s">
        <v>1867</v>
      </c>
      <c r="B20" s="76" t="s">
        <v>1868</v>
      </c>
    </row>
    <row r="21" spans="1:2">
      <c r="A21" s="75" t="s">
        <v>1869</v>
      </c>
      <c r="B21" s="76" t="s">
        <v>1870</v>
      </c>
    </row>
    <row r="22" spans="1:2">
      <c r="A22" s="75" t="s">
        <v>1871</v>
      </c>
      <c r="B22" s="76" t="s">
        <v>1872</v>
      </c>
    </row>
    <row r="23" spans="1:2">
      <c r="A23" s="75" t="s">
        <v>1873</v>
      </c>
      <c r="B23" s="76" t="s">
        <v>1874</v>
      </c>
    </row>
    <row r="24" spans="1:2">
      <c r="A24" s="75" t="s">
        <v>1875</v>
      </c>
      <c r="B24" s="76" t="s">
        <v>1876</v>
      </c>
    </row>
    <row r="25" spans="1:2">
      <c r="A25" s="75" t="s">
        <v>1877</v>
      </c>
      <c r="B25" s="76" t="s">
        <v>1878</v>
      </c>
    </row>
    <row r="26" spans="1:2">
      <c r="A26" s="75" t="s">
        <v>1879</v>
      </c>
      <c r="B26" s="76" t="s">
        <v>1880</v>
      </c>
    </row>
    <row r="27" spans="1:2">
      <c r="A27" s="75" t="s">
        <v>1881</v>
      </c>
      <c r="B27" s="76" t="s">
        <v>1882</v>
      </c>
    </row>
    <row r="28" spans="1:2">
      <c r="A28" s="77" t="s">
        <v>1883</v>
      </c>
      <c r="B28" s="76" t="s">
        <v>1884</v>
      </c>
    </row>
    <row r="29" spans="1:2">
      <c r="A29" s="75" t="s">
        <v>1885</v>
      </c>
      <c r="B29" s="76" t="s">
        <v>1886</v>
      </c>
    </row>
    <row r="30" spans="1:2">
      <c r="A30" s="75" t="s">
        <v>1887</v>
      </c>
      <c r="B30" s="76" t="s">
        <v>1888</v>
      </c>
    </row>
    <row r="31" spans="1:2">
      <c r="A31" s="79" t="s">
        <v>1889</v>
      </c>
      <c r="B31" s="76" t="s">
        <v>1890</v>
      </c>
    </row>
    <row r="32" spans="1:2">
      <c r="A32" s="79" t="s">
        <v>1891</v>
      </c>
      <c r="B32" s="76" t="s">
        <v>1892</v>
      </c>
    </row>
    <row r="33" spans="1:2">
      <c r="A33" s="80" t="s">
        <v>1893</v>
      </c>
      <c r="B33" s="76" t="s">
        <v>1894</v>
      </c>
    </row>
    <row r="34" spans="1:2">
      <c r="A34" s="77" t="s">
        <v>1895</v>
      </c>
      <c r="B34" s="76" t="s">
        <v>1896</v>
      </c>
    </row>
    <row r="35" spans="1:2">
      <c r="A35" s="77" t="s">
        <v>1897</v>
      </c>
      <c r="B35" s="76" t="s">
        <v>39</v>
      </c>
    </row>
    <row r="36" spans="1:2">
      <c r="A36" s="77" t="s">
        <v>1898</v>
      </c>
      <c r="B36" s="76" t="s">
        <v>1899</v>
      </c>
    </row>
    <row r="37" spans="1:2">
      <c r="A37" s="77" t="s">
        <v>1900</v>
      </c>
      <c r="B37" s="76" t="s">
        <v>41</v>
      </c>
    </row>
    <row r="38" spans="1:2">
      <c r="A38" s="77" t="s">
        <v>1901</v>
      </c>
      <c r="B38" s="76" t="s">
        <v>1902</v>
      </c>
    </row>
    <row r="39" spans="1:2">
      <c r="A39" s="77" t="s">
        <v>1903</v>
      </c>
      <c r="B39" s="76" t="s">
        <v>1904</v>
      </c>
    </row>
    <row r="40" spans="1:2">
      <c r="A40" s="77" t="s">
        <v>1905</v>
      </c>
      <c r="B40" s="76" t="s">
        <v>1906</v>
      </c>
    </row>
    <row r="41" spans="1:2">
      <c r="A41" s="77" t="s">
        <v>1907</v>
      </c>
      <c r="B41" s="76" t="s">
        <v>1908</v>
      </c>
    </row>
    <row r="42" spans="1:2">
      <c r="A42" s="77" t="s">
        <v>1909</v>
      </c>
      <c r="B42" s="76" t="s">
        <v>1910</v>
      </c>
    </row>
    <row r="43" spans="1:2"/>
    <row r="44" spans="1:2"/>
    <row r="45" spans="1:2"/>
    <row r="46" spans="1:2"/>
    <row r="47" spans="1:2"/>
    <row r="48" spans="1:2"/>
    <row r="49"/>
    <row r="50"/>
    <row r="51"/>
    <row r="52"/>
    <row r="53"/>
    <row r="54"/>
    <row r="55"/>
    <row r="56"/>
    <row r="57"/>
    <row r="58"/>
    <row r="59"/>
    <row r="60"/>
    <row r="61"/>
    <row r="62"/>
    <row r="63"/>
    <row r="64"/>
    <row r="65"/>
    <row r="66"/>
    <row r="67"/>
    <row r="68"/>
    <row r="69"/>
    <row r="70"/>
    <row r="71"/>
    <row r="72"/>
    <row r="73"/>
    <row r="74"/>
    <row r="75"/>
    <row r="76"/>
    <row r="77"/>
    <row r="78"/>
    <row r="79"/>
    <row r="80"/>
    <row r="81"/>
    <row r="82"/>
    <row r="83"/>
    <row r="84"/>
    <row r="85"/>
    <row r="86"/>
    <row r="87"/>
    <row r="88"/>
    <row r="89"/>
    <row r="90"/>
    <row r="91"/>
    <row r="92"/>
    <row r="93"/>
    <row r="94"/>
    <row r="95"/>
    <row r="96"/>
    <row r="97"/>
    <row r="98"/>
    <row r="99"/>
    <row r="100"/>
    <row r="101"/>
    <row r="102"/>
    <row r="103"/>
    <row r="104"/>
    <row r="105"/>
    <row r="106"/>
    <row r="107"/>
    <row r="108"/>
    <row r="109"/>
    <row r="110"/>
    <row r="111"/>
    <row r="112"/>
    <row r="113"/>
    <row r="114"/>
    <row r="115"/>
    <row r="116"/>
    <row r="117"/>
    <row r="118"/>
    <row r="119"/>
    <row r="120"/>
    <row r="121"/>
    <row r="122"/>
    <row r="123"/>
    <row r="124"/>
    <row r="125"/>
    <row r="126"/>
    <row r="127"/>
    <row r="128"/>
    <row r="129"/>
    <row r="130"/>
    <row r="131"/>
    <row r="132"/>
    <row r="133"/>
    <row r="134"/>
    <row r="135"/>
    <row r="136"/>
    <row r="137"/>
    <row r="138"/>
    <row r="139"/>
    <row r="140"/>
    <row r="141"/>
    <row r="142"/>
    <row r="143"/>
    <row r="144"/>
    <row r="145"/>
    <row r="146"/>
    <row r="147"/>
    <row r="148"/>
    <row r="149"/>
    <row r="150"/>
    <row r="151"/>
    <row r="152"/>
    <row r="153"/>
    <row r="154"/>
    <row r="155"/>
    <row r="156"/>
    <row r="157"/>
    <row r="158"/>
    <row r="159"/>
    <row r="160"/>
    <row r="161"/>
    <row r="162"/>
    <row r="163"/>
    <row r="164"/>
    <row r="165"/>
    <row r="166"/>
    <row r="167"/>
    <row r="168"/>
    <row r="169"/>
    <row r="170"/>
    <row r="171"/>
    <row r="172"/>
    <row r="173"/>
    <row r="174"/>
    <row r="175"/>
    <row r="176"/>
    <row r="177"/>
    <row r="178"/>
    <row r="179"/>
    <row r="180"/>
    <row r="181"/>
    <row r="182"/>
    <row r="183"/>
    <row r="184"/>
    <row r="185"/>
    <row r="186"/>
    <row r="187"/>
    <row r="188"/>
    <row r="189"/>
    <row r="190"/>
    <row r="191"/>
    <row r="192"/>
    <row r="193"/>
    <row r="194"/>
    <row r="195"/>
    <row r="196"/>
    <row r="197"/>
    <row r="198"/>
    <row r="199"/>
    <row r="200"/>
    <row r="201"/>
    <row r="202"/>
    <row r="203"/>
    <row r="204"/>
    <row r="205"/>
    <row r="206"/>
    <row r="207"/>
    <row r="208"/>
    <row r="209"/>
    <row r="210"/>
    <row r="211"/>
    <row r="212"/>
    <row r="213"/>
    <row r="214"/>
    <row r="215"/>
    <row r="216"/>
    <row r="217"/>
    <row r="218"/>
    <row r="219"/>
    <row r="220"/>
    <row r="221"/>
    <row r="222"/>
    <row r="223"/>
    <row r="224"/>
    <row r="225"/>
    <row r="226"/>
    <row r="227"/>
    <row r="228"/>
    <row r="229"/>
    <row r="230"/>
    <row r="231"/>
    <row r="232"/>
    <row r="233"/>
    <row r="234"/>
    <row r="235"/>
    <row r="236"/>
    <row r="237"/>
    <row r="238"/>
    <row r="239"/>
    <row r="240"/>
    <row r="241"/>
    <row r="242"/>
    <row r="243"/>
    <row r="244"/>
    <row r="245"/>
    <row r="246"/>
    <row r="247"/>
    <row r="248"/>
    <row r="249"/>
    <row r="250"/>
    <row r="251"/>
    <row r="252"/>
    <row r="253"/>
    <row r="254"/>
    <row r="255"/>
    <row r="256"/>
    <row r="257"/>
    <row r="258"/>
    <row r="259"/>
    <row r="260"/>
    <row r="261"/>
    <row r="262"/>
    <row r="263"/>
    <row r="264"/>
    <row r="265"/>
    <row r="266"/>
    <row r="267"/>
    <row r="268"/>
    <row r="269"/>
    <row r="270"/>
    <row r="271"/>
    <row r="272"/>
    <row r="273"/>
    <row r="274"/>
    <row r="275"/>
    <row r="276"/>
    <row r="277"/>
    <row r="278"/>
    <row r="279"/>
    <row r="280"/>
    <row r="281"/>
    <row r="282"/>
    <row r="283"/>
    <row r="284"/>
    <row r="285"/>
    <row r="286"/>
    <row r="287"/>
    <row r="288"/>
    <row r="289"/>
    <row r="290"/>
    <row r="291"/>
    <row r="292"/>
    <row r="293"/>
    <row r="294"/>
    <row r="295"/>
    <row r="296"/>
    <row r="297"/>
    <row r="298"/>
    <row r="299"/>
    <row r="300"/>
    <row r="301"/>
    <row r="302"/>
    <row r="303"/>
    <row r="304"/>
    <row r="305"/>
    <row r="306"/>
    <row r="307"/>
    <row r="308"/>
    <row r="309"/>
    <row r="310"/>
    <row r="311"/>
    <row r="312"/>
    <row r="313"/>
    <row r="314"/>
    <row r="315"/>
    <row r="316"/>
    <row r="317"/>
    <row r="318"/>
    <row r="319"/>
    <row r="320"/>
    <row r="321"/>
    <row r="322"/>
    <row r="323"/>
    <row r="324"/>
    <row r="325"/>
    <row r="326"/>
    <row r="327"/>
    <row r="328"/>
    <row r="329"/>
    <row r="330"/>
    <row r="331"/>
    <row r="332"/>
    <row r="333"/>
    <row r="334"/>
    <row r="335"/>
    <row r="336"/>
    <row r="337"/>
    <row r="338"/>
    <row r="339"/>
    <row r="340"/>
    <row r="341"/>
    <row r="342"/>
    <row r="343"/>
    <row r="344"/>
    <row r="345"/>
    <row r="346"/>
    <row r="347"/>
    <row r="348"/>
    <row r="349"/>
    <row r="350"/>
    <row r="351"/>
    <row r="352"/>
    <row r="353"/>
    <row r="354"/>
    <row r="355"/>
    <row r="356"/>
    <row r="357"/>
    <row r="358"/>
    <row r="359"/>
    <row r="360"/>
    <row r="361"/>
    <row r="362"/>
    <row r="363"/>
    <row r="364"/>
    <row r="365"/>
    <row r="366"/>
    <row r="367"/>
    <row r="368"/>
    <row r="369"/>
    <row r="370"/>
    <row r="371"/>
    <row r="372"/>
    <row r="373"/>
    <row r="374"/>
    <row r="375"/>
    <row r="376"/>
    <row r="377"/>
    <row r="378"/>
    <row r="379"/>
    <row r="380"/>
    <row r="381"/>
    <row r="382"/>
    <row r="383"/>
    <row r="384"/>
    <row r="385"/>
    <row r="386"/>
    <row r="387"/>
    <row r="388"/>
    <row r="389"/>
    <row r="390"/>
    <row r="391"/>
    <row r="392"/>
    <row r="393"/>
    <row r="394"/>
    <row r="395"/>
    <row r="396"/>
    <row r="397"/>
    <row r="398"/>
    <row r="399"/>
    <row r="400"/>
    <row r="401"/>
    <row r="402"/>
    <row r="403"/>
    <row r="404"/>
    <row r="405"/>
    <row r="406"/>
    <row r="407"/>
    <row r="408"/>
    <row r="409"/>
    <row r="410"/>
    <row r="411"/>
    <row r="412"/>
    <row r="413"/>
    <row r="414"/>
    <row r="415"/>
    <row r="416"/>
    <row r="417"/>
    <row r="418"/>
    <row r="419"/>
    <row r="420"/>
    <row r="421"/>
    <row r="422"/>
    <row r="423"/>
    <row r="424"/>
    <row r="425"/>
    <row r="426"/>
    <row r="427"/>
    <row r="428"/>
    <row r="429"/>
    <row r="430"/>
    <row r="431"/>
    <row r="432"/>
    <row r="433"/>
    <row r="434"/>
    <row r="435"/>
    <row r="436"/>
    <row r="437"/>
    <row r="438"/>
    <row r="439"/>
    <row r="440"/>
    <row r="441"/>
    <row r="442"/>
    <row r="443"/>
    <row r="444"/>
    <row r="445"/>
    <row r="446"/>
    <row r="447"/>
    <row r="448"/>
    <row r="449"/>
    <row r="450"/>
    <row r="451"/>
    <row r="452"/>
    <row r="453"/>
    <row r="454"/>
    <row r="455"/>
    <row r="456"/>
    <row r="457"/>
    <row r="458"/>
    <row r="459"/>
    <row r="460"/>
    <row r="461"/>
    <row r="462"/>
    <row r="463"/>
    <row r="464"/>
    <row r="465"/>
    <row r="466"/>
    <row r="467"/>
    <row r="468"/>
    <row r="469"/>
    <row r="470"/>
    <row r="471"/>
    <row r="472"/>
    <row r="473"/>
    <row r="474"/>
    <row r="475"/>
    <row r="476"/>
    <row r="477"/>
    <row r="478"/>
    <row r="479"/>
    <row r="480"/>
    <row r="481"/>
    <row r="482"/>
    <row r="483"/>
    <row r="484"/>
    <row r="485"/>
    <row r="486"/>
    <row r="487"/>
    <row r="488"/>
    <row r="489"/>
    <row r="490"/>
    <row r="491"/>
    <row r="492"/>
    <row r="493"/>
    <row r="494"/>
    <row r="495"/>
    <row r="496"/>
    <row r="497"/>
    <row r="498"/>
    <row r="499"/>
    <row r="500"/>
    <row r="501"/>
    <row r="502"/>
    <row r="503"/>
    <row r="504"/>
    <row r="505"/>
    <row r="506"/>
    <row r="507"/>
    <row r="508"/>
    <row r="509"/>
    <row r="510"/>
    <row r="511"/>
    <row r="512"/>
    <row r="513"/>
    <row r="514"/>
    <row r="515"/>
    <row r="516"/>
    <row r="517"/>
    <row r="518"/>
    <row r="519"/>
    <row r="520"/>
    <row r="521"/>
    <row r="522"/>
    <row r="523"/>
    <row r="524"/>
    <row r="525"/>
    <row r="526"/>
    <row r="527"/>
    <row r="528"/>
    <row r="529"/>
    <row r="530"/>
    <row r="531"/>
    <row r="532"/>
    <row r="533"/>
    <row r="534"/>
    <row r="535"/>
    <row r="536"/>
    <row r="537"/>
    <row r="538"/>
    <row r="539"/>
    <row r="540"/>
    <row r="541"/>
    <row r="542"/>
    <row r="543"/>
    <row r="544"/>
    <row r="545"/>
    <row r="546"/>
    <row r="547"/>
    <row r="548"/>
    <row r="549"/>
    <row r="550"/>
    <row r="551"/>
    <row r="552"/>
    <row r="553"/>
    <row r="554"/>
    <row r="555"/>
    <row r="556"/>
    <row r="557"/>
    <row r="558"/>
    <row r="559"/>
    <row r="560"/>
    <row r="561"/>
    <row r="562"/>
    <row r="563"/>
    <row r="564"/>
    <row r="565"/>
    <row r="566"/>
    <row r="567"/>
    <row r="568"/>
    <row r="569"/>
    <row r="570"/>
    <row r="571"/>
    <row r="572"/>
    <row r="573"/>
    <row r="574"/>
    <row r="575"/>
    <row r="576"/>
    <row r="577"/>
    <row r="578"/>
    <row r="579"/>
    <row r="580"/>
    <row r="581"/>
    <row r="582"/>
    <row r="583"/>
    <row r="584"/>
    <row r="585"/>
    <row r="586"/>
    <row r="587"/>
    <row r="588"/>
    <row r="589"/>
    <row r="590"/>
    <row r="591"/>
    <row r="592"/>
    <row r="593"/>
    <row r="594"/>
    <row r="595"/>
    <row r="596"/>
    <row r="597"/>
    <row r="598"/>
    <row r="599"/>
    <row r="600"/>
    <row r="601"/>
    <row r="602"/>
    <row r="603"/>
    <row r="604"/>
    <row r="605"/>
    <row r="606"/>
    <row r="607"/>
    <row r="608"/>
    <row r="609"/>
    <row r="610"/>
    <row r="611"/>
    <row r="612"/>
    <row r="613"/>
    <row r="614"/>
    <row r="615"/>
    <row r="616"/>
    <row r="617"/>
    <row r="618"/>
    <row r="619"/>
    <row r="620"/>
    <row r="621"/>
    <row r="622"/>
    <row r="623"/>
    <row r="624"/>
    <row r="625"/>
    <row r="626"/>
    <row r="627"/>
    <row r="628"/>
    <row r="629"/>
    <row r="630"/>
    <row r="631"/>
    <row r="632"/>
    <row r="633"/>
    <row r="634"/>
    <row r="635"/>
    <row r="636"/>
    <row r="637"/>
    <row r="638"/>
    <row r="639"/>
    <row r="640"/>
    <row r="641"/>
    <row r="642"/>
    <row r="643"/>
    <row r="644"/>
    <row r="645"/>
    <row r="646"/>
    <row r="647"/>
    <row r="648"/>
    <row r="649"/>
    <row r="650"/>
    <row r="651"/>
    <row r="652"/>
    <row r="653"/>
    <row r="654"/>
    <row r="655"/>
    <row r="656"/>
    <row r="657"/>
    <row r="658"/>
    <row r="659"/>
    <row r="660"/>
    <row r="661"/>
    <row r="662"/>
    <row r="663"/>
    <row r="664"/>
    <row r="665"/>
    <row r="666"/>
    <row r="667"/>
    <row r="668"/>
    <row r="669"/>
    <row r="670"/>
    <row r="671"/>
    <row r="672"/>
    <row r="673"/>
    <row r="674"/>
    <row r="675"/>
    <row r="676"/>
    <row r="677"/>
    <row r="678"/>
    <row r="679"/>
    <row r="680"/>
    <row r="681"/>
    <row r="682"/>
    <row r="683"/>
    <row r="684"/>
    <row r="685"/>
    <row r="686"/>
    <row r="687"/>
    <row r="688"/>
    <row r="689"/>
    <row r="690"/>
    <row r="691"/>
    <row r="692"/>
    <row r="693"/>
    <row r="694"/>
    <row r="695"/>
    <row r="696"/>
    <row r="697"/>
    <row r="698"/>
    <row r="699"/>
    <row r="700"/>
    <row r="701"/>
    <row r="702"/>
    <row r="703"/>
    <row r="704"/>
    <row r="705"/>
    <row r="706"/>
    <row r="707"/>
    <row r="708"/>
    <row r="709"/>
    <row r="710"/>
    <row r="711"/>
    <row r="712"/>
    <row r="713"/>
    <row r="714"/>
    <row r="715"/>
    <row r="716"/>
    <row r="717"/>
    <row r="718"/>
    <row r="719"/>
    <row r="720"/>
    <row r="721"/>
    <row r="722"/>
    <row r="723"/>
    <row r="724"/>
    <row r="725"/>
    <row r="726"/>
    <row r="727"/>
    <row r="728"/>
    <row r="729"/>
    <row r="730"/>
    <row r="731"/>
    <row r="732"/>
    <row r="733"/>
    <row r="734"/>
    <row r="735"/>
    <row r="736"/>
    <row r="737"/>
    <row r="738"/>
    <row r="739"/>
    <row r="740"/>
    <row r="741"/>
    <row r="742"/>
    <row r="743"/>
    <row r="744"/>
    <row r="745"/>
    <row r="746"/>
    <row r="747"/>
    <row r="748"/>
    <row r="749"/>
    <row r="750"/>
    <row r="751"/>
    <row r="752"/>
    <row r="753"/>
    <row r="754"/>
    <row r="755"/>
    <row r="756"/>
    <row r="757"/>
    <row r="758"/>
    <row r="759"/>
    <row r="760"/>
    <row r="761"/>
    <row r="762"/>
    <row r="763"/>
    <row r="764"/>
    <row r="765"/>
    <row r="766"/>
    <row r="767"/>
    <row r="768"/>
    <row r="769"/>
    <row r="770"/>
    <row r="771"/>
    <row r="772"/>
    <row r="773"/>
    <row r="774"/>
    <row r="775"/>
    <row r="776"/>
    <row r="777"/>
    <row r="778"/>
    <row r="779"/>
    <row r="780"/>
    <row r="781"/>
    <row r="782"/>
    <row r="783"/>
    <row r="784"/>
    <row r="785"/>
    <row r="786"/>
    <row r="787"/>
    <row r="788"/>
    <row r="789"/>
    <row r="790"/>
    <row r="791"/>
    <row r="792"/>
    <row r="793"/>
    <row r="794"/>
    <row r="795"/>
    <row r="796"/>
    <row r="797"/>
    <row r="798"/>
    <row r="799"/>
    <row r="800"/>
    <row r="801"/>
    <row r="802"/>
    <row r="803"/>
    <row r="804"/>
    <row r="805"/>
    <row r="806"/>
    <row r="807"/>
    <row r="808"/>
    <row r="809"/>
    <row r="810"/>
    <row r="811"/>
    <row r="812"/>
    <row r="813"/>
    <row r="814"/>
    <row r="815"/>
    <row r="816"/>
    <row r="817"/>
    <row r="818"/>
    <row r="819"/>
    <row r="820"/>
    <row r="821"/>
    <row r="822"/>
    <row r="823"/>
    <row r="824"/>
    <row r="825"/>
    <row r="826"/>
    <row r="827"/>
    <row r="828"/>
    <row r="829"/>
    <row r="830"/>
    <row r="831"/>
    <row r="832"/>
    <row r="833"/>
    <row r="834"/>
    <row r="835"/>
    <row r="836"/>
    <row r="837"/>
    <row r="838"/>
    <row r="839"/>
    <row r="840"/>
    <row r="841"/>
    <row r="842"/>
    <row r="843"/>
    <row r="844"/>
    <row r="845"/>
    <row r="846"/>
    <row r="847"/>
    <row r="848"/>
    <row r="849"/>
    <row r="850"/>
    <row r="851"/>
    <row r="852"/>
    <row r="853"/>
    <row r="854"/>
    <row r="855"/>
    <row r="856"/>
    <row r="857"/>
    <row r="858"/>
    <row r="859"/>
    <row r="860"/>
    <row r="861"/>
    <row r="862"/>
    <row r="863"/>
    <row r="864"/>
    <row r="865"/>
    <row r="866"/>
    <row r="867"/>
    <row r="868"/>
    <row r="869"/>
    <row r="870"/>
    <row r="871"/>
    <row r="872"/>
    <row r="873"/>
    <row r="874"/>
    <row r="875"/>
    <row r="876"/>
    <row r="877"/>
    <row r="878"/>
    <row r="879"/>
    <row r="880"/>
    <row r="881"/>
    <row r="882"/>
    <row r="883"/>
    <row r="884"/>
    <row r="885"/>
    <row r="886"/>
    <row r="887"/>
    <row r="888"/>
    <row r="889"/>
    <row r="890"/>
    <row r="891"/>
    <row r="892"/>
    <row r="893"/>
    <row r="894"/>
    <row r="895"/>
    <row r="896"/>
    <row r="897"/>
    <row r="898"/>
    <row r="899"/>
    <row r="900"/>
    <row r="901"/>
    <row r="902"/>
    <row r="903"/>
    <row r="904"/>
    <row r="905"/>
    <row r="906"/>
    <row r="907"/>
    <row r="908"/>
    <row r="909"/>
    <row r="910"/>
    <row r="911"/>
    <row r="912"/>
    <row r="913"/>
    <row r="914"/>
    <row r="915"/>
    <row r="916"/>
    <row r="917"/>
    <row r="918"/>
    <row r="919"/>
    <row r="920"/>
    <row r="921"/>
    <row r="922"/>
    <row r="923"/>
    <row r="924"/>
    <row r="925"/>
    <row r="926"/>
    <row r="927"/>
    <row r="928"/>
    <row r="929"/>
    <row r="930"/>
    <row r="931"/>
    <row r="932"/>
    <row r="933"/>
    <row r="934"/>
    <row r="935"/>
    <row r="936"/>
    <row r="937"/>
    <row r="938"/>
    <row r="939"/>
    <row r="940"/>
    <row r="941"/>
    <row r="942"/>
    <row r="943"/>
    <row r="944"/>
    <row r="945"/>
    <row r="946"/>
    <row r="947"/>
    <row r="948"/>
    <row r="949"/>
    <row r="950"/>
    <row r="951"/>
    <row r="952"/>
    <row r="953"/>
    <row r="954"/>
    <row r="955"/>
    <row r="956"/>
    <row r="957"/>
    <row r="958"/>
    <row r="959"/>
    <row r="960"/>
    <row r="961"/>
    <row r="962"/>
    <row r="963"/>
    <row r="964"/>
    <row r="965"/>
    <row r="966"/>
    <row r="967"/>
    <row r="968"/>
    <row r="969"/>
    <row r="970"/>
    <row r="971"/>
    <row r="972"/>
    <row r="973"/>
    <row r="974"/>
    <row r="975"/>
    <row r="976"/>
    <row r="977"/>
    <row r="978"/>
    <row r="979"/>
    <row r="980"/>
    <row r="981"/>
    <row r="982"/>
    <row r="983"/>
    <row r="984"/>
    <row r="985"/>
    <row r="986"/>
    <row r="987"/>
    <row r="988"/>
    <row r="989"/>
    <row r="990"/>
    <row r="991"/>
    <row r="992"/>
    <row r="993"/>
    <row r="994"/>
    <row r="995"/>
    <row r="996"/>
    <row r="997"/>
    <row r="998"/>
    <row r="999"/>
    <row r="1000"/>
  </sheetData>
  <pageMargins left="0.7" right="0.7" top="0.75" bottom="0.75" header="0" footer="0"/>
  <pageSetup orientation="landscape"/>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A1000"/>
  <sheetViews>
    <sheetView workbookViewId="0"/>
  </sheetViews>
  <sheetFormatPr defaultColWidth="11.19921875" defaultRowHeight="15" customHeight="1"/>
  <cols>
    <col min="1" max="1" width="63.69921875" customWidth="1"/>
    <col min="2" max="26" width="8.19921875" customWidth="1"/>
  </cols>
  <sheetData>
    <row r="1" spans="1:1"/>
    <row r="2" spans="1:1">
      <c r="A2" s="72" t="s">
        <v>1911</v>
      </c>
    </row>
    <row r="3" spans="1:1">
      <c r="A3" s="72"/>
    </row>
    <row r="4" spans="1:1">
      <c r="A4" s="81" t="s">
        <v>1912</v>
      </c>
    </row>
    <row r="5" spans="1:1">
      <c r="A5" s="72"/>
    </row>
    <row r="6" spans="1:1">
      <c r="A6" s="72" t="s">
        <v>1913</v>
      </c>
    </row>
    <row r="7" spans="1:1"/>
    <row r="8" spans="1:1"/>
    <row r="9" spans="1:1"/>
    <row r="10" spans="1:1"/>
    <row r="11" spans="1:1"/>
    <row r="12" spans="1:1"/>
    <row r="13" spans="1:1"/>
    <row r="14" spans="1:1"/>
    <row r="15" spans="1:1"/>
    <row r="16" spans="1:1"/>
    <row r="17"/>
    <row r="18"/>
    <row r="19"/>
    <row r="20"/>
    <row r="21"/>
    <row r="22"/>
    <row r="23"/>
    <row r="24"/>
    <row r="25"/>
    <row r="26"/>
    <row r="27"/>
    <row r="28"/>
    <row r="29"/>
    <row r="30"/>
    <row r="31"/>
    <row r="32"/>
    <row r="33"/>
    <row r="34"/>
    <row r="35"/>
    <row r="36"/>
    <row r="37"/>
    <row r="38"/>
    <row r="39"/>
    <row r="40"/>
    <row r="41"/>
    <row r="42"/>
    <row r="43"/>
    <row r="44"/>
    <row r="45"/>
    <row r="46"/>
    <row r="47"/>
    <row r="48"/>
    <row r="49"/>
    <row r="50"/>
    <row r="51"/>
    <row r="52"/>
    <row r="53"/>
    <row r="54"/>
    <row r="55"/>
    <row r="56"/>
    <row r="57"/>
    <row r="58"/>
    <row r="59"/>
    <row r="60"/>
    <row r="61"/>
    <row r="62"/>
    <row r="63"/>
    <row r="64"/>
    <row r="65"/>
    <row r="66"/>
    <row r="67"/>
    <row r="68"/>
    <row r="69"/>
    <row r="70"/>
    <row r="71"/>
    <row r="72"/>
    <row r="73"/>
    <row r="74"/>
    <row r="75"/>
    <row r="76"/>
    <row r="77"/>
    <row r="78"/>
    <row r="79"/>
    <row r="80"/>
    <row r="81"/>
    <row r="82"/>
    <row r="83"/>
    <row r="84"/>
    <row r="85"/>
    <row r="86"/>
    <row r="87"/>
    <row r="88"/>
    <row r="89"/>
    <row r="90"/>
    <row r="91"/>
    <row r="92"/>
    <row r="93"/>
    <row r="94"/>
    <row r="95"/>
    <row r="96"/>
    <row r="97"/>
    <row r="98"/>
    <row r="99"/>
    <row r="100"/>
    <row r="101"/>
    <row r="102"/>
    <row r="103"/>
    <row r="104"/>
    <row r="105"/>
    <row r="106"/>
    <row r="107"/>
    <row r="108"/>
    <row r="109"/>
    <row r="110"/>
    <row r="111"/>
    <row r="112"/>
    <row r="113"/>
    <row r="114"/>
    <row r="115"/>
    <row r="116"/>
    <row r="117"/>
    <row r="118"/>
    <row r="119"/>
    <row r="120"/>
    <row r="121"/>
    <row r="122"/>
    <row r="123"/>
    <row r="124"/>
    <row r="125"/>
    <row r="126"/>
    <row r="127"/>
    <row r="128"/>
    <row r="129"/>
    <row r="130"/>
    <row r="131"/>
    <row r="132"/>
    <row r="133"/>
    <row r="134"/>
    <row r="135"/>
    <row r="136"/>
    <row r="137"/>
    <row r="138"/>
    <row r="139"/>
    <row r="140"/>
    <row r="141"/>
    <row r="142"/>
    <row r="143"/>
    <row r="144"/>
    <row r="145"/>
    <row r="146"/>
    <row r="147"/>
    <row r="148"/>
    <row r="149"/>
    <row r="150"/>
    <row r="151"/>
    <row r="152"/>
    <row r="153"/>
    <row r="154"/>
    <row r="155"/>
    <row r="156"/>
    <row r="157"/>
    <row r="158"/>
    <row r="159"/>
    <row r="160"/>
    <row r="161"/>
    <row r="162"/>
    <row r="163"/>
    <row r="164"/>
    <row r="165"/>
    <row r="166"/>
    <row r="167"/>
    <row r="168"/>
    <row r="169"/>
    <row r="170"/>
    <row r="171"/>
    <row r="172"/>
    <row r="173"/>
    <row r="174"/>
    <row r="175"/>
    <row r="176"/>
    <row r="177"/>
    <row r="178"/>
    <row r="179"/>
    <row r="180"/>
    <row r="181"/>
    <row r="182"/>
    <row r="183"/>
    <row r="184"/>
    <row r="185"/>
    <row r="186"/>
    <row r="187"/>
    <row r="188"/>
    <row r="189"/>
    <row r="190"/>
    <row r="191"/>
    <row r="192"/>
    <row r="193"/>
    <row r="194"/>
    <row r="195"/>
    <row r="196"/>
    <row r="197"/>
    <row r="198"/>
    <row r="199"/>
    <row r="200"/>
    <row r="201"/>
    <row r="202"/>
    <row r="203"/>
    <row r="204"/>
    <row r="205"/>
    <row r="206"/>
    <row r="207"/>
    <row r="208"/>
    <row r="209"/>
    <row r="210"/>
    <row r="211"/>
    <row r="212"/>
    <row r="213"/>
    <row r="214"/>
    <row r="215"/>
    <row r="216"/>
    <row r="217"/>
    <row r="218"/>
    <row r="219"/>
    <row r="220"/>
    <row r="221"/>
    <row r="222"/>
    <row r="223"/>
    <row r="224"/>
    <row r="225"/>
    <row r="226"/>
    <row r="227"/>
    <row r="228"/>
    <row r="229"/>
    <row r="230"/>
    <row r="231"/>
    <row r="232"/>
    <row r="233"/>
    <row r="234"/>
    <row r="235"/>
    <row r="236"/>
    <row r="237"/>
    <row r="238"/>
    <row r="239"/>
    <row r="240"/>
    <row r="241"/>
    <row r="242"/>
    <row r="243"/>
    <row r="244"/>
    <row r="245"/>
    <row r="246"/>
    <row r="247"/>
    <row r="248"/>
    <row r="249"/>
    <row r="250"/>
    <row r="251"/>
    <row r="252"/>
    <row r="253"/>
    <row r="254"/>
    <row r="255"/>
    <row r="256"/>
    <row r="257"/>
    <row r="258"/>
    <row r="259"/>
    <row r="260"/>
    <row r="261"/>
    <row r="262"/>
    <row r="263"/>
    <row r="264"/>
    <row r="265"/>
    <row r="266"/>
    <row r="267"/>
    <row r="268"/>
    <row r="269"/>
    <row r="270"/>
    <row r="271"/>
    <row r="272"/>
    <row r="273"/>
    <row r="274"/>
    <row r="275"/>
    <row r="276"/>
    <row r="277"/>
    <row r="278"/>
    <row r="279"/>
    <row r="280"/>
    <row r="281"/>
    <row r="282"/>
    <row r="283"/>
    <row r="284"/>
    <row r="285"/>
    <row r="286"/>
    <row r="287"/>
    <row r="288"/>
    <row r="289"/>
    <row r="290"/>
    <row r="291"/>
    <row r="292"/>
    <row r="293"/>
    <row r="294"/>
    <row r="295"/>
    <row r="296"/>
    <row r="297"/>
    <row r="298"/>
    <row r="299"/>
    <row r="300"/>
    <row r="301"/>
    <row r="302"/>
    <row r="303"/>
    <row r="304"/>
    <row r="305"/>
    <row r="306"/>
    <row r="307"/>
    <row r="308"/>
    <row r="309"/>
    <row r="310"/>
    <row r="311"/>
    <row r="312"/>
    <row r="313"/>
    <row r="314"/>
    <row r="315"/>
    <row r="316"/>
    <row r="317"/>
    <row r="318"/>
    <row r="319"/>
    <row r="320"/>
    <row r="321"/>
    <row r="322"/>
    <row r="323"/>
    <row r="324"/>
    <row r="325"/>
    <row r="326"/>
    <row r="327"/>
    <row r="328"/>
    <row r="329"/>
    <row r="330"/>
    <row r="331"/>
    <row r="332"/>
    <row r="333"/>
    <row r="334"/>
    <row r="335"/>
    <row r="336"/>
    <row r="337"/>
    <row r="338"/>
    <row r="339"/>
    <row r="340"/>
    <row r="341"/>
    <row r="342"/>
    <row r="343"/>
    <row r="344"/>
    <row r="345"/>
    <row r="346"/>
    <row r="347"/>
    <row r="348"/>
    <row r="349"/>
    <row r="350"/>
    <row r="351"/>
    <row r="352"/>
    <row r="353"/>
    <row r="354"/>
    <row r="355"/>
    <row r="356"/>
    <row r="357"/>
    <row r="358"/>
    <row r="359"/>
    <row r="360"/>
    <row r="361"/>
    <row r="362"/>
    <row r="363"/>
    <row r="364"/>
    <row r="365"/>
    <row r="366"/>
    <row r="367"/>
    <row r="368"/>
    <row r="369"/>
    <row r="370"/>
    <row r="371"/>
    <row r="372"/>
    <row r="373"/>
    <row r="374"/>
    <row r="375"/>
    <row r="376"/>
    <row r="377"/>
    <row r="378"/>
    <row r="379"/>
    <row r="380"/>
    <row r="381"/>
    <row r="382"/>
    <row r="383"/>
    <row r="384"/>
    <row r="385"/>
    <row r="386"/>
    <row r="387"/>
    <row r="388"/>
    <row r="389"/>
    <row r="390"/>
    <row r="391"/>
    <row r="392"/>
    <row r="393"/>
    <row r="394"/>
    <row r="395"/>
    <row r="396"/>
    <row r="397"/>
    <row r="398"/>
    <row r="399"/>
    <row r="400"/>
    <row r="401"/>
    <row r="402"/>
    <row r="403"/>
    <row r="404"/>
    <row r="405"/>
    <row r="406"/>
    <row r="407"/>
    <row r="408"/>
    <row r="409"/>
    <row r="410"/>
    <row r="411"/>
    <row r="412"/>
    <row r="413"/>
    <row r="414"/>
    <row r="415"/>
    <row r="416"/>
    <row r="417"/>
    <row r="418"/>
    <row r="419"/>
    <row r="420"/>
    <row r="421"/>
    <row r="422"/>
    <row r="423"/>
    <row r="424"/>
    <row r="425"/>
    <row r="426"/>
    <row r="427"/>
    <row r="428"/>
    <row r="429"/>
    <row r="430"/>
    <row r="431"/>
    <row r="432"/>
    <row r="433"/>
    <row r="434"/>
    <row r="435"/>
    <row r="436"/>
    <row r="437"/>
    <row r="438"/>
    <row r="439"/>
    <row r="440"/>
    <row r="441"/>
    <row r="442"/>
    <row r="443"/>
    <row r="444"/>
    <row r="445"/>
    <row r="446"/>
    <row r="447"/>
    <row r="448"/>
    <row r="449"/>
    <row r="450"/>
    <row r="451"/>
    <row r="452"/>
    <row r="453"/>
    <row r="454"/>
    <row r="455"/>
    <row r="456"/>
    <row r="457"/>
    <row r="458"/>
    <row r="459"/>
    <row r="460"/>
    <row r="461"/>
    <row r="462"/>
    <row r="463"/>
    <row r="464"/>
    <row r="465"/>
    <row r="466"/>
    <row r="467"/>
    <row r="468"/>
    <row r="469"/>
    <row r="470"/>
    <row r="471"/>
    <row r="472"/>
    <row r="473"/>
    <row r="474"/>
    <row r="475"/>
    <row r="476"/>
    <row r="477"/>
    <row r="478"/>
    <row r="479"/>
    <row r="480"/>
    <row r="481"/>
    <row r="482"/>
    <row r="483"/>
    <row r="484"/>
    <row r="485"/>
    <row r="486"/>
    <row r="487"/>
    <row r="488"/>
    <row r="489"/>
    <row r="490"/>
    <row r="491"/>
    <row r="492"/>
    <row r="493"/>
    <row r="494"/>
    <row r="495"/>
    <row r="496"/>
    <row r="497"/>
    <row r="498"/>
    <row r="499"/>
    <row r="500"/>
    <row r="501"/>
    <row r="502"/>
    <row r="503"/>
    <row r="504"/>
    <row r="505"/>
    <row r="506"/>
    <row r="507"/>
    <row r="508"/>
    <row r="509"/>
    <row r="510"/>
    <row r="511"/>
    <row r="512"/>
    <row r="513"/>
    <row r="514"/>
    <row r="515"/>
    <row r="516"/>
    <row r="517"/>
    <row r="518"/>
    <row r="519"/>
    <row r="520"/>
    <row r="521"/>
    <row r="522"/>
    <row r="523"/>
    <row r="524"/>
    <row r="525"/>
    <row r="526"/>
    <row r="527"/>
    <row r="528"/>
    <row r="529"/>
    <row r="530"/>
    <row r="531"/>
    <row r="532"/>
    <row r="533"/>
    <row r="534"/>
    <row r="535"/>
    <row r="536"/>
    <row r="537"/>
    <row r="538"/>
    <row r="539"/>
    <row r="540"/>
    <row r="541"/>
    <row r="542"/>
    <row r="543"/>
    <row r="544"/>
    <row r="545"/>
    <row r="546"/>
    <row r="547"/>
    <row r="548"/>
    <row r="549"/>
    <row r="550"/>
    <row r="551"/>
    <row r="552"/>
    <row r="553"/>
    <row r="554"/>
    <row r="555"/>
    <row r="556"/>
    <row r="557"/>
    <row r="558"/>
    <row r="559"/>
    <row r="560"/>
    <row r="561"/>
    <row r="562"/>
    <row r="563"/>
    <row r="564"/>
    <row r="565"/>
    <row r="566"/>
    <row r="567"/>
    <row r="568"/>
    <row r="569"/>
    <row r="570"/>
    <row r="571"/>
    <row r="572"/>
    <row r="573"/>
    <row r="574"/>
    <row r="575"/>
    <row r="576"/>
    <row r="577"/>
    <row r="578"/>
    <row r="579"/>
    <row r="580"/>
    <row r="581"/>
    <row r="582"/>
    <row r="583"/>
    <row r="584"/>
    <row r="585"/>
    <row r="586"/>
    <row r="587"/>
    <row r="588"/>
    <row r="589"/>
    <row r="590"/>
    <row r="591"/>
    <row r="592"/>
    <row r="593"/>
    <row r="594"/>
    <row r="595"/>
    <row r="596"/>
    <row r="597"/>
    <row r="598"/>
    <row r="599"/>
    <row r="600"/>
    <row r="601"/>
    <row r="602"/>
    <row r="603"/>
    <row r="604"/>
    <row r="605"/>
    <row r="606"/>
    <row r="607"/>
    <row r="608"/>
    <row r="609"/>
    <row r="610"/>
    <row r="611"/>
    <row r="612"/>
    <row r="613"/>
    <row r="614"/>
    <row r="615"/>
    <row r="616"/>
    <row r="617"/>
    <row r="618"/>
    <row r="619"/>
    <row r="620"/>
    <row r="621"/>
    <row r="622"/>
    <row r="623"/>
    <row r="624"/>
    <row r="625"/>
    <row r="626"/>
    <row r="627"/>
    <row r="628"/>
    <row r="629"/>
    <row r="630"/>
    <row r="631"/>
    <row r="632"/>
    <row r="633"/>
    <row r="634"/>
    <row r="635"/>
    <row r="636"/>
    <row r="637"/>
    <row r="638"/>
    <row r="639"/>
    <row r="640"/>
    <row r="641"/>
    <row r="642"/>
    <row r="643"/>
    <row r="644"/>
    <row r="645"/>
    <row r="646"/>
    <row r="647"/>
    <row r="648"/>
    <row r="649"/>
    <row r="650"/>
    <row r="651"/>
    <row r="652"/>
    <row r="653"/>
    <row r="654"/>
    <row r="655"/>
    <row r="656"/>
    <row r="657"/>
    <row r="658"/>
    <row r="659"/>
    <row r="660"/>
    <row r="661"/>
    <row r="662"/>
    <row r="663"/>
    <row r="664"/>
    <row r="665"/>
    <row r="666"/>
    <row r="667"/>
    <row r="668"/>
    <row r="669"/>
    <row r="670"/>
    <row r="671"/>
    <row r="672"/>
    <row r="673"/>
    <row r="674"/>
    <row r="675"/>
    <row r="676"/>
    <row r="677"/>
    <row r="678"/>
    <row r="679"/>
    <row r="680"/>
    <row r="681"/>
    <row r="682"/>
    <row r="683"/>
    <row r="684"/>
    <row r="685"/>
    <row r="686"/>
    <row r="687"/>
    <row r="688"/>
    <row r="689"/>
    <row r="690"/>
    <row r="691"/>
    <row r="692"/>
    <row r="693"/>
    <row r="694"/>
    <row r="695"/>
    <row r="696"/>
    <row r="697"/>
    <row r="698"/>
    <row r="699"/>
    <row r="700"/>
    <row r="701"/>
    <row r="702"/>
    <row r="703"/>
    <row r="704"/>
    <row r="705"/>
    <row r="706"/>
    <row r="707"/>
    <row r="708"/>
    <row r="709"/>
    <row r="710"/>
    <row r="711"/>
    <row r="712"/>
    <row r="713"/>
    <row r="714"/>
    <row r="715"/>
    <row r="716"/>
    <row r="717"/>
    <row r="718"/>
    <row r="719"/>
    <row r="720"/>
    <row r="721"/>
    <row r="722"/>
    <row r="723"/>
    <row r="724"/>
    <row r="725"/>
    <row r="726"/>
    <row r="727"/>
    <row r="728"/>
    <row r="729"/>
    <row r="730"/>
    <row r="731"/>
    <row r="732"/>
    <row r="733"/>
    <row r="734"/>
    <row r="735"/>
    <row r="736"/>
    <row r="737"/>
    <row r="738"/>
    <row r="739"/>
    <row r="740"/>
    <row r="741"/>
    <row r="742"/>
    <row r="743"/>
    <row r="744"/>
    <row r="745"/>
    <row r="746"/>
    <row r="747"/>
    <row r="748"/>
    <row r="749"/>
    <row r="750"/>
    <row r="751"/>
    <row r="752"/>
    <row r="753"/>
    <row r="754"/>
    <row r="755"/>
    <row r="756"/>
    <row r="757"/>
    <row r="758"/>
    <row r="759"/>
    <row r="760"/>
    <row r="761"/>
    <row r="762"/>
    <row r="763"/>
    <row r="764"/>
    <row r="765"/>
    <row r="766"/>
    <row r="767"/>
    <row r="768"/>
    <row r="769"/>
    <row r="770"/>
    <row r="771"/>
    <row r="772"/>
    <row r="773"/>
    <row r="774"/>
    <row r="775"/>
    <row r="776"/>
    <row r="777"/>
    <row r="778"/>
    <row r="779"/>
    <row r="780"/>
    <row r="781"/>
    <row r="782"/>
    <row r="783"/>
    <row r="784"/>
    <row r="785"/>
    <row r="786"/>
    <row r="787"/>
    <row r="788"/>
    <row r="789"/>
    <row r="790"/>
    <row r="791"/>
    <row r="792"/>
    <row r="793"/>
    <row r="794"/>
    <row r="795"/>
    <row r="796"/>
    <row r="797"/>
    <row r="798"/>
    <row r="799"/>
    <row r="800"/>
    <row r="801"/>
    <row r="802"/>
    <row r="803"/>
    <row r="804"/>
    <row r="805"/>
    <row r="806"/>
    <row r="807"/>
    <row r="808"/>
    <row r="809"/>
    <row r="810"/>
    <row r="811"/>
    <row r="812"/>
    <row r="813"/>
    <row r="814"/>
    <row r="815"/>
    <row r="816"/>
    <row r="817"/>
    <row r="818"/>
    <row r="819"/>
    <row r="820"/>
    <row r="821"/>
    <row r="822"/>
    <row r="823"/>
    <row r="824"/>
    <row r="825"/>
    <row r="826"/>
    <row r="827"/>
    <row r="828"/>
    <row r="829"/>
    <row r="830"/>
    <row r="831"/>
    <row r="832"/>
    <row r="833"/>
    <row r="834"/>
    <row r="835"/>
    <row r="836"/>
    <row r="837"/>
    <row r="838"/>
    <row r="839"/>
    <row r="840"/>
    <row r="841"/>
    <row r="842"/>
    <row r="843"/>
    <row r="844"/>
    <row r="845"/>
    <row r="846"/>
    <row r="847"/>
    <row r="848"/>
    <row r="849"/>
    <row r="850"/>
    <row r="851"/>
    <row r="852"/>
    <row r="853"/>
    <row r="854"/>
    <row r="855"/>
    <row r="856"/>
    <row r="857"/>
    <row r="858"/>
    <row r="859"/>
    <row r="860"/>
    <row r="861"/>
    <row r="862"/>
    <row r="863"/>
    <row r="864"/>
    <row r="865"/>
    <row r="866"/>
    <row r="867"/>
    <row r="868"/>
    <row r="869"/>
    <row r="870"/>
    <row r="871"/>
    <row r="872"/>
    <row r="873"/>
    <row r="874"/>
    <row r="875"/>
    <row r="876"/>
    <row r="877"/>
    <row r="878"/>
    <row r="879"/>
    <row r="880"/>
    <row r="881"/>
    <row r="882"/>
    <row r="883"/>
    <row r="884"/>
    <row r="885"/>
    <row r="886"/>
    <row r="887"/>
    <row r="888"/>
    <row r="889"/>
    <row r="890"/>
    <row r="891"/>
    <row r="892"/>
    <row r="893"/>
    <row r="894"/>
    <row r="895"/>
    <row r="896"/>
    <row r="897"/>
    <row r="898"/>
    <row r="899"/>
    <row r="900"/>
    <row r="901"/>
    <row r="902"/>
    <row r="903"/>
    <row r="904"/>
    <row r="905"/>
    <row r="906"/>
    <row r="907"/>
    <row r="908"/>
    <row r="909"/>
    <row r="910"/>
    <row r="911"/>
    <row r="912"/>
    <row r="913"/>
    <row r="914"/>
    <row r="915"/>
    <row r="916"/>
    <row r="917"/>
    <row r="918"/>
    <row r="919"/>
    <row r="920"/>
    <row r="921"/>
    <row r="922"/>
    <row r="923"/>
    <row r="924"/>
    <row r="925"/>
    <row r="926"/>
    <row r="927"/>
    <row r="928"/>
    <row r="929"/>
    <row r="930"/>
    <row r="931"/>
    <row r="932"/>
    <row r="933"/>
    <row r="934"/>
    <row r="935"/>
    <row r="936"/>
    <row r="937"/>
    <row r="938"/>
    <row r="939"/>
    <row r="940"/>
    <row r="941"/>
    <row r="942"/>
    <row r="943"/>
    <row r="944"/>
    <row r="945"/>
    <row r="946"/>
    <row r="947"/>
    <row r="948"/>
    <row r="949"/>
    <row r="950"/>
    <row r="951"/>
    <row r="952"/>
    <row r="953"/>
    <row r="954"/>
    <row r="955"/>
    <row r="956"/>
    <row r="957"/>
    <row r="958"/>
    <row r="959"/>
    <row r="960"/>
    <row r="961"/>
    <row r="962"/>
    <row r="963"/>
    <row r="964"/>
    <row r="965"/>
    <row r="966"/>
    <row r="967"/>
    <row r="968"/>
    <row r="969"/>
    <row r="970"/>
    <row r="971"/>
    <row r="972"/>
    <row r="973"/>
    <row r="974"/>
    <row r="975"/>
    <row r="976"/>
    <row r="977"/>
    <row r="978"/>
    <row r="979"/>
    <row r="980"/>
    <row r="981"/>
    <row r="982"/>
    <row r="983"/>
    <row r="984"/>
    <row r="985"/>
    <row r="986"/>
    <row r="987"/>
    <row r="988"/>
    <row r="989"/>
    <row r="990"/>
    <row r="991"/>
    <row r="992"/>
    <row r="993"/>
    <row r="994"/>
    <row r="995"/>
    <row r="996"/>
    <row r="997"/>
    <row r="998"/>
    <row r="999"/>
    <row r="1000"/>
  </sheetData>
  <hyperlinks>
    <hyperlink ref="A4" r:id="rId1" xr:uid="{00000000-0004-0000-0400-000000000000}"/>
  </hyperlinks>
  <pageMargins left="0.7" right="0.7" top="0.75" bottom="0.75" header="0" footer="0"/>
  <pageSetup orientation="landscape"/>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I1343"/>
  <sheetViews>
    <sheetView workbookViewId="0"/>
  </sheetViews>
  <sheetFormatPr defaultColWidth="11.19921875" defaultRowHeight="15" customHeight="1"/>
  <cols>
    <col min="1" max="1" width="27.69921875" customWidth="1"/>
    <col min="2" max="26" width="9.69921875" customWidth="1"/>
  </cols>
  <sheetData>
    <row r="1" spans="1:9">
      <c r="A1" s="34" t="s">
        <v>1914</v>
      </c>
      <c r="B1" s="34" t="s">
        <v>1915</v>
      </c>
      <c r="C1" s="34"/>
      <c r="D1" s="34"/>
      <c r="E1" s="34"/>
      <c r="F1" s="34" t="s">
        <v>1916</v>
      </c>
      <c r="G1" s="34" t="s">
        <v>1917</v>
      </c>
      <c r="H1" s="34" t="s">
        <v>1918</v>
      </c>
      <c r="I1" s="34" t="s">
        <v>1919</v>
      </c>
    </row>
    <row r="2" spans="1:9">
      <c r="A2" s="34" t="s">
        <v>1916</v>
      </c>
      <c r="B2" s="34" t="s">
        <v>1920</v>
      </c>
      <c r="C2" s="34"/>
      <c r="D2" s="34"/>
      <c r="E2" s="34"/>
      <c r="F2" s="34" t="s">
        <v>1920</v>
      </c>
      <c r="G2" s="34" t="s">
        <v>1921</v>
      </c>
      <c r="H2" s="34" t="s">
        <v>1922</v>
      </c>
      <c r="I2" s="34" t="s">
        <v>1923</v>
      </c>
    </row>
    <row r="3" spans="1:9">
      <c r="A3" s="34" t="s">
        <v>1916</v>
      </c>
      <c r="B3" s="34" t="s">
        <v>1924</v>
      </c>
      <c r="C3" s="34"/>
      <c r="D3" s="34"/>
      <c r="E3" s="34"/>
      <c r="F3" s="34" t="s">
        <v>1924</v>
      </c>
      <c r="G3" s="34" t="s">
        <v>1925</v>
      </c>
      <c r="H3" s="34" t="s">
        <v>1926</v>
      </c>
      <c r="I3" s="34" t="s">
        <v>1927</v>
      </c>
    </row>
    <row r="4" spans="1:9">
      <c r="A4" s="34" t="s">
        <v>1916</v>
      </c>
      <c r="B4" s="34" t="s">
        <v>1928</v>
      </c>
      <c r="C4" s="34"/>
      <c r="D4" s="34"/>
      <c r="E4" s="34"/>
      <c r="F4" s="34" t="s">
        <v>1928</v>
      </c>
      <c r="G4" s="34" t="s">
        <v>1929</v>
      </c>
      <c r="H4" s="34" t="s">
        <v>1930</v>
      </c>
      <c r="I4" s="34" t="s">
        <v>1931</v>
      </c>
    </row>
    <row r="5" spans="1:9">
      <c r="A5" s="34" t="s">
        <v>1916</v>
      </c>
      <c r="B5" s="34" t="s">
        <v>1932</v>
      </c>
      <c r="C5" s="34"/>
      <c r="D5" s="34"/>
      <c r="E5" s="34"/>
      <c r="F5" s="34" t="s">
        <v>1932</v>
      </c>
      <c r="G5" s="34" t="s">
        <v>1933</v>
      </c>
      <c r="H5" s="34" t="s">
        <v>1934</v>
      </c>
      <c r="I5" s="34" t="s">
        <v>1935</v>
      </c>
    </row>
    <row r="6" spans="1:9">
      <c r="A6" s="34" t="s">
        <v>1916</v>
      </c>
      <c r="B6" s="34" t="s">
        <v>1936</v>
      </c>
      <c r="C6" s="34"/>
      <c r="D6" s="34"/>
      <c r="E6" s="34"/>
      <c r="F6" s="34" t="s">
        <v>1936</v>
      </c>
      <c r="G6" s="34" t="s">
        <v>1937</v>
      </c>
      <c r="H6" s="34" t="s">
        <v>1938</v>
      </c>
      <c r="I6" s="34" t="s">
        <v>1939</v>
      </c>
    </row>
    <row r="7" spans="1:9">
      <c r="A7" s="34" t="s">
        <v>1916</v>
      </c>
      <c r="B7" s="34" t="s">
        <v>1940</v>
      </c>
      <c r="C7" s="34"/>
      <c r="D7" s="34"/>
      <c r="E7" s="34"/>
      <c r="F7" s="34" t="s">
        <v>1940</v>
      </c>
      <c r="G7" s="34" t="s">
        <v>1941</v>
      </c>
      <c r="H7" s="34" t="s">
        <v>1942</v>
      </c>
      <c r="I7" s="34" t="s">
        <v>1943</v>
      </c>
    </row>
    <row r="8" spans="1:9">
      <c r="A8" s="34" t="s">
        <v>1916</v>
      </c>
      <c r="B8" s="34" t="s">
        <v>1944</v>
      </c>
      <c r="C8" s="34"/>
      <c r="D8" s="34"/>
      <c r="E8" s="34"/>
      <c r="F8" s="34" t="s">
        <v>1944</v>
      </c>
      <c r="G8" s="34" t="s">
        <v>1945</v>
      </c>
      <c r="H8" s="34" t="s">
        <v>1946</v>
      </c>
      <c r="I8" s="34" t="s">
        <v>1947</v>
      </c>
    </row>
    <row r="9" spans="1:9">
      <c r="A9" s="34" t="s">
        <v>1916</v>
      </c>
      <c r="B9" s="34" t="s">
        <v>1948</v>
      </c>
      <c r="C9" s="34"/>
      <c r="D9" s="34"/>
      <c r="E9" s="34"/>
      <c r="F9" s="34" t="s">
        <v>1948</v>
      </c>
      <c r="G9" s="34" t="s">
        <v>1949</v>
      </c>
      <c r="H9" s="34" t="s">
        <v>1950</v>
      </c>
      <c r="I9" s="34" t="s">
        <v>1951</v>
      </c>
    </row>
    <row r="10" spans="1:9">
      <c r="A10" s="34" t="s">
        <v>1916</v>
      </c>
      <c r="B10" s="34" t="s">
        <v>1952</v>
      </c>
      <c r="C10" s="34"/>
      <c r="D10" s="34"/>
      <c r="E10" s="34"/>
      <c r="F10" s="34" t="s">
        <v>1952</v>
      </c>
      <c r="G10" s="34" t="s">
        <v>1953</v>
      </c>
      <c r="H10" s="34" t="s">
        <v>1954</v>
      </c>
      <c r="I10" s="34" t="s">
        <v>1955</v>
      </c>
    </row>
    <row r="11" spans="1:9">
      <c r="A11" s="34" t="s">
        <v>1916</v>
      </c>
      <c r="B11" s="34" t="s">
        <v>1956</v>
      </c>
      <c r="C11" s="34"/>
      <c r="D11" s="34"/>
      <c r="E11" s="34"/>
      <c r="F11" s="34" t="s">
        <v>1956</v>
      </c>
      <c r="G11" s="34" t="s">
        <v>1957</v>
      </c>
      <c r="H11" s="34" t="s">
        <v>1958</v>
      </c>
      <c r="I11" s="34" t="s">
        <v>1959</v>
      </c>
    </row>
    <row r="12" spans="1:9">
      <c r="A12" s="34" t="s">
        <v>1916</v>
      </c>
      <c r="B12" s="34" t="s">
        <v>1960</v>
      </c>
      <c r="C12" s="34"/>
      <c r="D12" s="34"/>
      <c r="E12" s="34"/>
      <c r="F12" s="34" t="s">
        <v>1960</v>
      </c>
      <c r="G12" s="34" t="s">
        <v>1961</v>
      </c>
      <c r="H12" s="34" t="s">
        <v>1962</v>
      </c>
      <c r="I12" s="34" t="s">
        <v>1963</v>
      </c>
    </row>
    <row r="13" spans="1:9">
      <c r="A13" s="34" t="s">
        <v>1916</v>
      </c>
      <c r="B13" s="34" t="s">
        <v>1964</v>
      </c>
      <c r="C13" s="34"/>
      <c r="D13" s="34"/>
      <c r="E13" s="34"/>
      <c r="F13" s="34" t="s">
        <v>1964</v>
      </c>
      <c r="G13" s="34"/>
      <c r="H13" s="34" t="s">
        <v>1965</v>
      </c>
      <c r="I13" s="34" t="s">
        <v>1966</v>
      </c>
    </row>
    <row r="14" spans="1:9">
      <c r="A14" s="34" t="s">
        <v>1916</v>
      </c>
      <c r="B14" s="34" t="s">
        <v>1967</v>
      </c>
      <c r="C14" s="34"/>
      <c r="D14" s="34"/>
      <c r="E14" s="34"/>
      <c r="F14" s="34" t="s">
        <v>1967</v>
      </c>
      <c r="G14" s="34"/>
      <c r="H14" s="34" t="s">
        <v>1968</v>
      </c>
      <c r="I14" s="34"/>
    </row>
    <row r="15" spans="1:9">
      <c r="A15" s="34" t="s">
        <v>1916</v>
      </c>
      <c r="B15" s="34" t="s">
        <v>1969</v>
      </c>
      <c r="C15" s="34"/>
      <c r="D15" s="34"/>
      <c r="E15" s="34"/>
      <c r="F15" s="34" t="s">
        <v>1969</v>
      </c>
      <c r="G15" s="34"/>
      <c r="H15" s="34" t="s">
        <v>1970</v>
      </c>
      <c r="I15" s="34"/>
    </row>
    <row r="16" spans="1:9">
      <c r="A16" s="34" t="s">
        <v>1916</v>
      </c>
      <c r="B16" s="34" t="s">
        <v>1971</v>
      </c>
      <c r="C16" s="34"/>
      <c r="D16" s="34"/>
      <c r="E16" s="34"/>
      <c r="F16" s="34" t="s">
        <v>1971</v>
      </c>
      <c r="G16" s="34"/>
      <c r="H16" s="34" t="s">
        <v>1972</v>
      </c>
      <c r="I16" s="34"/>
    </row>
    <row r="17" spans="1:9">
      <c r="A17" s="34" t="s">
        <v>1916</v>
      </c>
      <c r="B17" s="34" t="s">
        <v>1973</v>
      </c>
      <c r="C17" s="34"/>
      <c r="D17" s="34"/>
      <c r="E17" s="34"/>
      <c r="F17" s="34" t="s">
        <v>1973</v>
      </c>
      <c r="G17" s="34"/>
      <c r="H17" s="34" t="s">
        <v>1974</v>
      </c>
      <c r="I17" s="34"/>
    </row>
    <row r="18" spans="1:9">
      <c r="A18" s="34" t="s">
        <v>1916</v>
      </c>
      <c r="B18" s="34" t="s">
        <v>1975</v>
      </c>
      <c r="C18" s="34"/>
      <c r="D18" s="34"/>
      <c r="E18" s="34"/>
      <c r="F18" s="34" t="s">
        <v>1975</v>
      </c>
      <c r="G18" s="34"/>
      <c r="H18" s="34" t="s">
        <v>1976</v>
      </c>
      <c r="I18" s="34"/>
    </row>
    <row r="19" spans="1:9">
      <c r="A19" s="34" t="s">
        <v>1916</v>
      </c>
      <c r="B19" s="34" t="s">
        <v>1977</v>
      </c>
      <c r="C19" s="34"/>
      <c r="D19" s="34"/>
      <c r="E19" s="34"/>
      <c r="F19" s="34" t="s">
        <v>1977</v>
      </c>
      <c r="G19" s="34"/>
      <c r="H19" s="34" t="s">
        <v>1978</v>
      </c>
      <c r="I19" s="34"/>
    </row>
    <row r="20" spans="1:9">
      <c r="A20" s="34" t="s">
        <v>1917</v>
      </c>
      <c r="B20" s="34" t="s">
        <v>1921</v>
      </c>
      <c r="C20" s="34"/>
      <c r="D20" s="34"/>
      <c r="E20" s="34"/>
      <c r="F20" s="34"/>
      <c r="G20" s="34"/>
      <c r="H20" s="34" t="s">
        <v>1979</v>
      </c>
      <c r="I20" s="34"/>
    </row>
    <row r="21" spans="1:9">
      <c r="A21" s="34" t="s">
        <v>1917</v>
      </c>
      <c r="B21" s="34" t="s">
        <v>1925</v>
      </c>
      <c r="C21" s="34"/>
      <c r="D21" s="34"/>
      <c r="E21" s="34"/>
      <c r="F21" s="34"/>
      <c r="G21" s="34"/>
      <c r="H21" s="34" t="s">
        <v>1980</v>
      </c>
      <c r="I21" s="34"/>
    </row>
    <row r="22" spans="1:9">
      <c r="A22" s="34" t="s">
        <v>1917</v>
      </c>
      <c r="B22" s="34" t="s">
        <v>1929</v>
      </c>
      <c r="C22" s="34"/>
      <c r="D22" s="34"/>
      <c r="E22" s="34"/>
      <c r="F22" s="34"/>
      <c r="G22" s="34"/>
      <c r="H22" s="34" t="s">
        <v>1981</v>
      </c>
      <c r="I22" s="34"/>
    </row>
    <row r="23" spans="1:9">
      <c r="A23" s="34" t="s">
        <v>1917</v>
      </c>
      <c r="B23" s="34" t="s">
        <v>1933</v>
      </c>
      <c r="C23" s="34"/>
      <c r="D23" s="34"/>
      <c r="E23" s="34"/>
      <c r="F23" s="34"/>
      <c r="G23" s="34"/>
      <c r="H23" s="34" t="s">
        <v>1982</v>
      </c>
      <c r="I23" s="34"/>
    </row>
    <row r="24" spans="1:9">
      <c r="A24" s="34" t="s">
        <v>1917</v>
      </c>
      <c r="B24" s="34" t="s">
        <v>1937</v>
      </c>
      <c r="C24" s="34"/>
      <c r="D24" s="34"/>
      <c r="E24" s="34"/>
      <c r="F24" s="34"/>
      <c r="G24" s="34"/>
      <c r="H24" s="34" t="s">
        <v>1983</v>
      </c>
      <c r="I24" s="34"/>
    </row>
    <row r="25" spans="1:9">
      <c r="A25" s="34" t="s">
        <v>1917</v>
      </c>
      <c r="B25" s="34" t="s">
        <v>1941</v>
      </c>
      <c r="C25" s="34"/>
      <c r="D25" s="34"/>
      <c r="E25" s="34"/>
      <c r="F25" s="34"/>
      <c r="G25" s="34"/>
      <c r="H25" s="34" t="s">
        <v>1984</v>
      </c>
      <c r="I25" s="34"/>
    </row>
    <row r="26" spans="1:9">
      <c r="A26" s="34" t="s">
        <v>1917</v>
      </c>
      <c r="B26" s="34" t="s">
        <v>1945</v>
      </c>
      <c r="C26" s="34"/>
      <c r="D26" s="34"/>
      <c r="E26" s="34"/>
      <c r="F26" s="34"/>
      <c r="G26" s="34"/>
      <c r="H26" s="34" t="s">
        <v>1985</v>
      </c>
      <c r="I26" s="34"/>
    </row>
    <row r="27" spans="1:9">
      <c r="A27" s="34" t="s">
        <v>1917</v>
      </c>
      <c r="B27" s="34" t="s">
        <v>1949</v>
      </c>
      <c r="C27" s="34"/>
      <c r="D27" s="34"/>
      <c r="E27" s="34"/>
      <c r="F27" s="34"/>
      <c r="G27" s="34"/>
      <c r="H27" s="34"/>
      <c r="I27" s="34"/>
    </row>
    <row r="28" spans="1:9">
      <c r="A28" s="34" t="s">
        <v>1917</v>
      </c>
      <c r="B28" s="34" t="s">
        <v>1953</v>
      </c>
      <c r="C28" s="34"/>
      <c r="D28" s="34"/>
      <c r="E28" s="34"/>
      <c r="F28" s="34"/>
      <c r="G28" s="34"/>
      <c r="H28" s="34"/>
      <c r="I28" s="34"/>
    </row>
    <row r="29" spans="1:9">
      <c r="A29" s="34" t="s">
        <v>1917</v>
      </c>
      <c r="B29" s="34" t="s">
        <v>1957</v>
      </c>
      <c r="C29" s="34"/>
      <c r="D29" s="34"/>
      <c r="E29" s="34"/>
      <c r="F29" s="34"/>
      <c r="G29" s="34"/>
      <c r="H29" s="34"/>
      <c r="I29" s="34"/>
    </row>
    <row r="30" spans="1:9">
      <c r="A30" s="34" t="s">
        <v>1917</v>
      </c>
      <c r="B30" s="34" t="s">
        <v>1961</v>
      </c>
      <c r="C30" s="34"/>
      <c r="D30" s="34"/>
      <c r="E30" s="34"/>
      <c r="F30" s="34"/>
      <c r="G30" s="34"/>
      <c r="H30" s="34"/>
      <c r="I30" s="34"/>
    </row>
    <row r="31" spans="1:9">
      <c r="A31" s="34" t="s">
        <v>1986</v>
      </c>
      <c r="B31" s="34" t="s">
        <v>1987</v>
      </c>
      <c r="C31" s="34"/>
      <c r="D31" s="34"/>
      <c r="E31" s="34"/>
      <c r="F31" s="34"/>
      <c r="G31" s="34"/>
      <c r="H31" s="34"/>
      <c r="I31" s="34"/>
    </row>
    <row r="32" spans="1:9">
      <c r="A32" s="34" t="s">
        <v>1986</v>
      </c>
      <c r="B32" s="34" t="s">
        <v>1988</v>
      </c>
      <c r="C32" s="34"/>
      <c r="D32" s="34"/>
      <c r="E32" s="34"/>
      <c r="F32" s="34"/>
      <c r="G32" s="34"/>
      <c r="H32" s="34"/>
      <c r="I32" s="34"/>
    </row>
    <row r="33" spans="1:2">
      <c r="A33" s="34" t="s">
        <v>1986</v>
      </c>
      <c r="B33" s="34" t="s">
        <v>1989</v>
      </c>
    </row>
    <row r="34" spans="1:2">
      <c r="A34" s="34" t="s">
        <v>50</v>
      </c>
      <c r="B34" s="34" t="s">
        <v>51</v>
      </c>
    </row>
    <row r="35" spans="1:2">
      <c r="A35" s="34" t="s">
        <v>50</v>
      </c>
      <c r="B35" s="34" t="s">
        <v>1990</v>
      </c>
    </row>
    <row r="36" spans="1:2">
      <c r="A36" s="34" t="s">
        <v>50</v>
      </c>
      <c r="B36" s="34" t="s">
        <v>1991</v>
      </c>
    </row>
    <row r="37" spans="1:2">
      <c r="A37" s="34" t="s">
        <v>256</v>
      </c>
      <c r="B37" s="34" t="s">
        <v>1922</v>
      </c>
    </row>
    <row r="38" spans="1:2">
      <c r="A38" s="34" t="s">
        <v>256</v>
      </c>
      <c r="B38" s="34" t="s">
        <v>1926</v>
      </c>
    </row>
    <row r="39" spans="1:2">
      <c r="A39" s="34" t="s">
        <v>256</v>
      </c>
      <c r="B39" s="34" t="s">
        <v>1930</v>
      </c>
    </row>
    <row r="40" spans="1:2">
      <c r="A40" s="34" t="s">
        <v>256</v>
      </c>
      <c r="B40" s="34" t="s">
        <v>1934</v>
      </c>
    </row>
    <row r="41" spans="1:2">
      <c r="A41" s="34" t="s">
        <v>256</v>
      </c>
      <c r="B41" s="34" t="s">
        <v>1938</v>
      </c>
    </row>
    <row r="42" spans="1:2">
      <c r="A42" s="34" t="s">
        <v>256</v>
      </c>
      <c r="B42" s="34" t="s">
        <v>1942</v>
      </c>
    </row>
    <row r="43" spans="1:2">
      <c r="A43" s="34" t="s">
        <v>256</v>
      </c>
      <c r="B43" s="34" t="s">
        <v>1946</v>
      </c>
    </row>
    <row r="44" spans="1:2">
      <c r="A44" s="34" t="s">
        <v>256</v>
      </c>
      <c r="B44" s="34" t="s">
        <v>1950</v>
      </c>
    </row>
    <row r="45" spans="1:2">
      <c r="A45" s="34" t="s">
        <v>256</v>
      </c>
      <c r="B45" s="34" t="s">
        <v>1954</v>
      </c>
    </row>
    <row r="46" spans="1:2">
      <c r="A46" s="34" t="s">
        <v>256</v>
      </c>
      <c r="B46" s="34" t="s">
        <v>1958</v>
      </c>
    </row>
    <row r="47" spans="1:2">
      <c r="A47" s="34" t="s">
        <v>256</v>
      </c>
      <c r="B47" s="34" t="s">
        <v>1962</v>
      </c>
    </row>
    <row r="48" spans="1:2">
      <c r="A48" s="34" t="s">
        <v>256</v>
      </c>
      <c r="B48" s="34" t="s">
        <v>1965</v>
      </c>
    </row>
    <row r="49" spans="1:2">
      <c r="A49" s="34" t="s">
        <v>256</v>
      </c>
      <c r="B49" s="34" t="s">
        <v>1968</v>
      </c>
    </row>
    <row r="50" spans="1:2">
      <c r="A50" s="34" t="s">
        <v>256</v>
      </c>
      <c r="B50" s="34" t="s">
        <v>1970</v>
      </c>
    </row>
    <row r="51" spans="1:2">
      <c r="A51" s="34" t="s">
        <v>256</v>
      </c>
      <c r="B51" s="34" t="s">
        <v>1972</v>
      </c>
    </row>
    <row r="52" spans="1:2">
      <c r="A52" s="34" t="s">
        <v>256</v>
      </c>
      <c r="B52" s="34" t="s">
        <v>1974</v>
      </c>
    </row>
    <row r="53" spans="1:2">
      <c r="A53" s="34" t="s">
        <v>256</v>
      </c>
      <c r="B53" s="34" t="s">
        <v>1976</v>
      </c>
    </row>
    <row r="54" spans="1:2">
      <c r="A54" s="34" t="s">
        <v>256</v>
      </c>
      <c r="B54" s="34" t="s">
        <v>1978</v>
      </c>
    </row>
    <row r="55" spans="1:2">
      <c r="A55" s="34" t="s">
        <v>256</v>
      </c>
      <c r="B55" s="34" t="s">
        <v>1979</v>
      </c>
    </row>
    <row r="56" spans="1:2">
      <c r="A56" s="34" t="s">
        <v>256</v>
      </c>
      <c r="B56" s="34" t="s">
        <v>1980</v>
      </c>
    </row>
    <row r="57" spans="1:2">
      <c r="A57" s="34" t="s">
        <v>256</v>
      </c>
      <c r="B57" s="34" t="s">
        <v>1981</v>
      </c>
    </row>
    <row r="58" spans="1:2">
      <c r="A58" s="34" t="s">
        <v>256</v>
      </c>
      <c r="B58" s="34" t="s">
        <v>1982</v>
      </c>
    </row>
    <row r="59" spans="1:2">
      <c r="A59" s="34" t="s">
        <v>256</v>
      </c>
      <c r="B59" s="34" t="s">
        <v>1983</v>
      </c>
    </row>
    <row r="60" spans="1:2">
      <c r="A60" s="34" t="s">
        <v>256</v>
      </c>
      <c r="B60" s="34" t="s">
        <v>1984</v>
      </c>
    </row>
    <row r="61" spans="1:2">
      <c r="A61" s="34" t="s">
        <v>256</v>
      </c>
      <c r="B61" s="34" t="s">
        <v>1985</v>
      </c>
    </row>
    <row r="62" spans="1:2">
      <c r="A62" s="34" t="s">
        <v>1992</v>
      </c>
      <c r="B62" s="34" t="s">
        <v>1993</v>
      </c>
    </row>
    <row r="63" spans="1:2">
      <c r="A63" s="34" t="s">
        <v>1992</v>
      </c>
      <c r="B63" s="34" t="s">
        <v>1994</v>
      </c>
    </row>
    <row r="64" spans="1:2">
      <c r="A64" s="34" t="s">
        <v>1992</v>
      </c>
      <c r="B64" s="34" t="s">
        <v>1995</v>
      </c>
    </row>
    <row r="65" spans="1:2">
      <c r="A65" s="34" t="s">
        <v>1992</v>
      </c>
      <c r="B65" s="34" t="s">
        <v>1996</v>
      </c>
    </row>
    <row r="66" spans="1:2">
      <c r="A66" s="34" t="s">
        <v>1992</v>
      </c>
      <c r="B66" s="34" t="s">
        <v>1997</v>
      </c>
    </row>
    <row r="67" spans="1:2">
      <c r="A67" s="34" t="s">
        <v>1992</v>
      </c>
      <c r="B67" s="34" t="s">
        <v>1998</v>
      </c>
    </row>
    <row r="68" spans="1:2">
      <c r="A68" s="34" t="s">
        <v>1992</v>
      </c>
      <c r="B68" s="34" t="s">
        <v>1999</v>
      </c>
    </row>
    <row r="69" spans="1:2">
      <c r="A69" s="34" t="s">
        <v>1992</v>
      </c>
      <c r="B69" s="34" t="s">
        <v>2000</v>
      </c>
    </row>
    <row r="70" spans="1:2">
      <c r="A70" s="34" t="s">
        <v>1992</v>
      </c>
      <c r="B70" s="34" t="s">
        <v>2001</v>
      </c>
    </row>
    <row r="71" spans="1:2">
      <c r="A71" s="34" t="s">
        <v>1992</v>
      </c>
      <c r="B71" s="34" t="s">
        <v>2002</v>
      </c>
    </row>
    <row r="72" spans="1:2">
      <c r="A72" s="34" t="s">
        <v>1992</v>
      </c>
      <c r="B72" s="34" t="s">
        <v>2003</v>
      </c>
    </row>
    <row r="73" spans="1:2">
      <c r="A73" s="34" t="s">
        <v>1992</v>
      </c>
      <c r="B73" s="34" t="s">
        <v>2004</v>
      </c>
    </row>
    <row r="74" spans="1:2">
      <c r="A74" s="34" t="s">
        <v>1992</v>
      </c>
      <c r="B74" s="34" t="s">
        <v>2005</v>
      </c>
    </row>
    <row r="75" spans="1:2">
      <c r="A75" s="34" t="s">
        <v>1992</v>
      </c>
      <c r="B75" s="34" t="s">
        <v>2006</v>
      </c>
    </row>
    <row r="76" spans="1:2">
      <c r="A76" s="34" t="s">
        <v>1992</v>
      </c>
      <c r="B76" s="34" t="s">
        <v>2007</v>
      </c>
    </row>
    <row r="77" spans="1:2">
      <c r="A77" s="34" t="s">
        <v>1992</v>
      </c>
      <c r="B77" s="34" t="s">
        <v>2008</v>
      </c>
    </row>
    <row r="78" spans="1:2">
      <c r="A78" s="34" t="s">
        <v>1992</v>
      </c>
      <c r="B78" s="34" t="s">
        <v>2009</v>
      </c>
    </row>
    <row r="79" spans="1:2">
      <c r="A79" s="34" t="s">
        <v>1992</v>
      </c>
      <c r="B79" s="34" t="s">
        <v>2010</v>
      </c>
    </row>
    <row r="80" spans="1:2">
      <c r="A80" s="34" t="s">
        <v>2011</v>
      </c>
      <c r="B80" s="34" t="s">
        <v>2012</v>
      </c>
    </row>
    <row r="81" spans="1:2">
      <c r="A81" s="34" t="s">
        <v>2011</v>
      </c>
      <c r="B81" s="34" t="s">
        <v>2013</v>
      </c>
    </row>
    <row r="82" spans="1:2">
      <c r="A82" s="34" t="s">
        <v>2011</v>
      </c>
      <c r="B82" s="34" t="s">
        <v>2014</v>
      </c>
    </row>
    <row r="83" spans="1:2">
      <c r="A83" s="34" t="s">
        <v>2011</v>
      </c>
      <c r="B83" s="34" t="s">
        <v>2015</v>
      </c>
    </row>
    <row r="84" spans="1:2">
      <c r="A84" s="34" t="s">
        <v>2011</v>
      </c>
      <c r="B84" s="34" t="s">
        <v>2016</v>
      </c>
    </row>
    <row r="85" spans="1:2">
      <c r="A85" s="34" t="s">
        <v>2011</v>
      </c>
      <c r="B85" s="34" t="s">
        <v>2017</v>
      </c>
    </row>
    <row r="86" spans="1:2">
      <c r="A86" s="34" t="s">
        <v>2011</v>
      </c>
      <c r="B86" s="34" t="s">
        <v>2018</v>
      </c>
    </row>
    <row r="87" spans="1:2">
      <c r="A87" s="34" t="s">
        <v>2011</v>
      </c>
      <c r="B87" s="34" t="s">
        <v>2019</v>
      </c>
    </row>
    <row r="88" spans="1:2">
      <c r="A88" s="34" t="s">
        <v>2011</v>
      </c>
      <c r="B88" s="34" t="s">
        <v>2020</v>
      </c>
    </row>
    <row r="89" spans="1:2">
      <c r="A89" s="34" t="s">
        <v>2011</v>
      </c>
      <c r="B89" s="34" t="s">
        <v>2021</v>
      </c>
    </row>
    <row r="90" spans="1:2">
      <c r="A90" s="34" t="s">
        <v>2011</v>
      </c>
      <c r="B90" s="34" t="s">
        <v>2022</v>
      </c>
    </row>
    <row r="91" spans="1:2">
      <c r="A91" s="34" t="s">
        <v>2011</v>
      </c>
      <c r="B91" s="34" t="s">
        <v>2023</v>
      </c>
    </row>
    <row r="92" spans="1:2">
      <c r="A92" s="34" t="s">
        <v>2024</v>
      </c>
      <c r="B92" s="34" t="s">
        <v>2025</v>
      </c>
    </row>
    <row r="93" spans="1:2">
      <c r="A93" s="34" t="s">
        <v>2024</v>
      </c>
      <c r="B93" s="34" t="s">
        <v>2026</v>
      </c>
    </row>
    <row r="94" spans="1:2">
      <c r="A94" s="34" t="s">
        <v>2024</v>
      </c>
      <c r="B94" s="34" t="s">
        <v>2027</v>
      </c>
    </row>
    <row r="95" spans="1:2">
      <c r="A95" s="34" t="s">
        <v>2024</v>
      </c>
      <c r="B95" s="34" t="s">
        <v>2028</v>
      </c>
    </row>
    <row r="96" spans="1:2">
      <c r="A96" s="34" t="s">
        <v>2024</v>
      </c>
      <c r="B96" s="34" t="s">
        <v>2029</v>
      </c>
    </row>
    <row r="97" spans="1:2">
      <c r="A97" s="34" t="s">
        <v>2030</v>
      </c>
      <c r="B97" s="34" t="s">
        <v>2031</v>
      </c>
    </row>
    <row r="98" spans="1:2">
      <c r="A98" s="34" t="s">
        <v>2030</v>
      </c>
      <c r="B98" s="34" t="s">
        <v>2032</v>
      </c>
    </row>
    <row r="99" spans="1:2">
      <c r="A99" s="34" t="s">
        <v>2030</v>
      </c>
      <c r="B99" s="34" t="s">
        <v>2033</v>
      </c>
    </row>
    <row r="100" spans="1:2">
      <c r="A100" s="34" t="s">
        <v>2030</v>
      </c>
      <c r="B100" s="34" t="s">
        <v>2034</v>
      </c>
    </row>
    <row r="101" spans="1:2">
      <c r="A101" s="34" t="s">
        <v>2030</v>
      </c>
      <c r="B101" s="34" t="s">
        <v>2035</v>
      </c>
    </row>
    <row r="102" spans="1:2">
      <c r="A102" s="34" t="s">
        <v>2030</v>
      </c>
      <c r="B102" s="34" t="s">
        <v>2036</v>
      </c>
    </row>
    <row r="103" spans="1:2">
      <c r="A103" s="34" t="s">
        <v>2030</v>
      </c>
      <c r="B103" s="34" t="s">
        <v>2037</v>
      </c>
    </row>
    <row r="104" spans="1:2">
      <c r="A104" s="34" t="s">
        <v>2030</v>
      </c>
      <c r="B104" s="34" t="s">
        <v>2038</v>
      </c>
    </row>
    <row r="105" spans="1:2">
      <c r="A105" s="34" t="s">
        <v>2030</v>
      </c>
      <c r="B105" s="34" t="s">
        <v>2039</v>
      </c>
    </row>
    <row r="106" spans="1:2">
      <c r="A106" s="34" t="s">
        <v>2030</v>
      </c>
      <c r="B106" s="34" t="s">
        <v>2040</v>
      </c>
    </row>
    <row r="107" spans="1:2">
      <c r="A107" s="72" t="s">
        <v>2041</v>
      </c>
      <c r="B107" s="34" t="s">
        <v>1923</v>
      </c>
    </row>
    <row r="108" spans="1:2">
      <c r="A108" s="72" t="s">
        <v>2041</v>
      </c>
      <c r="B108" s="34" t="s">
        <v>1927</v>
      </c>
    </row>
    <row r="109" spans="1:2">
      <c r="A109" s="72" t="s">
        <v>2041</v>
      </c>
      <c r="B109" s="34" t="s">
        <v>1931</v>
      </c>
    </row>
    <row r="110" spans="1:2">
      <c r="A110" s="72" t="s">
        <v>2041</v>
      </c>
      <c r="B110" s="34" t="s">
        <v>1935</v>
      </c>
    </row>
    <row r="111" spans="1:2">
      <c r="A111" s="72" t="s">
        <v>2041</v>
      </c>
      <c r="B111" s="34" t="s">
        <v>1939</v>
      </c>
    </row>
    <row r="112" spans="1:2">
      <c r="A112" s="72" t="s">
        <v>2041</v>
      </c>
      <c r="B112" s="34" t="s">
        <v>1943</v>
      </c>
    </row>
    <row r="113" spans="1:2">
      <c r="A113" s="72" t="s">
        <v>2041</v>
      </c>
      <c r="B113" s="34" t="s">
        <v>1947</v>
      </c>
    </row>
    <row r="114" spans="1:2">
      <c r="A114" s="72" t="s">
        <v>2041</v>
      </c>
      <c r="B114" s="34" t="s">
        <v>1951</v>
      </c>
    </row>
    <row r="115" spans="1:2">
      <c r="A115" s="72" t="s">
        <v>2041</v>
      </c>
      <c r="B115" s="34" t="s">
        <v>1955</v>
      </c>
    </row>
    <row r="116" spans="1:2">
      <c r="A116" s="72" t="s">
        <v>2041</v>
      </c>
      <c r="B116" s="34" t="s">
        <v>1959</v>
      </c>
    </row>
    <row r="117" spans="1:2">
      <c r="A117" s="72" t="s">
        <v>2041</v>
      </c>
      <c r="B117" s="34" t="s">
        <v>1963</v>
      </c>
    </row>
    <row r="118" spans="1:2">
      <c r="A118" s="72" t="s">
        <v>2041</v>
      </c>
      <c r="B118" s="34" t="s">
        <v>1966</v>
      </c>
    </row>
    <row r="119" spans="1:2">
      <c r="A119" s="34" t="s">
        <v>2042</v>
      </c>
      <c r="B119" s="34" t="s">
        <v>2043</v>
      </c>
    </row>
    <row r="120" spans="1:2">
      <c r="A120" s="34" t="s">
        <v>2042</v>
      </c>
      <c r="B120" s="34" t="s">
        <v>2044</v>
      </c>
    </row>
    <row r="121" spans="1:2">
      <c r="A121" s="34" t="s">
        <v>2042</v>
      </c>
      <c r="B121" s="34" t="s">
        <v>2045</v>
      </c>
    </row>
    <row r="122" spans="1:2">
      <c r="A122" s="34" t="s">
        <v>2042</v>
      </c>
      <c r="B122" s="34" t="s">
        <v>2046</v>
      </c>
    </row>
    <row r="123" spans="1:2">
      <c r="A123" s="34" t="s">
        <v>2042</v>
      </c>
      <c r="B123" s="34" t="s">
        <v>2047</v>
      </c>
    </row>
    <row r="124" spans="1:2">
      <c r="A124" s="34" t="s">
        <v>2042</v>
      </c>
      <c r="B124" s="34" t="s">
        <v>2048</v>
      </c>
    </row>
    <row r="125" spans="1:2">
      <c r="A125" s="34" t="s">
        <v>2042</v>
      </c>
      <c r="B125" s="34" t="s">
        <v>2049</v>
      </c>
    </row>
    <row r="126" spans="1:2">
      <c r="A126" s="34" t="s">
        <v>2042</v>
      </c>
      <c r="B126" s="34" t="s">
        <v>2050</v>
      </c>
    </row>
    <row r="127" spans="1:2">
      <c r="A127" s="34" t="s">
        <v>2042</v>
      </c>
      <c r="B127" s="34" t="s">
        <v>2051</v>
      </c>
    </row>
    <row r="128" spans="1:2">
      <c r="A128" s="34" t="s">
        <v>2042</v>
      </c>
      <c r="B128" s="34" t="s">
        <v>2052</v>
      </c>
    </row>
    <row r="129" spans="1:2">
      <c r="A129" s="34" t="s">
        <v>2042</v>
      </c>
      <c r="B129" s="34" t="s">
        <v>2053</v>
      </c>
    </row>
    <row r="130" spans="1:2">
      <c r="A130" s="34" t="s">
        <v>2042</v>
      </c>
      <c r="B130" s="34" t="s">
        <v>2054</v>
      </c>
    </row>
    <row r="131" spans="1:2">
      <c r="A131" s="34" t="s">
        <v>2042</v>
      </c>
      <c r="B131" s="34" t="s">
        <v>2055</v>
      </c>
    </row>
    <row r="132" spans="1:2">
      <c r="A132" s="34" t="s">
        <v>2042</v>
      </c>
      <c r="B132" s="34" t="s">
        <v>2056</v>
      </c>
    </row>
    <row r="133" spans="1:2">
      <c r="A133" s="34" t="s">
        <v>2042</v>
      </c>
      <c r="B133" s="34" t="s">
        <v>2057</v>
      </c>
    </row>
    <row r="134" spans="1:2">
      <c r="A134" s="34" t="s">
        <v>2042</v>
      </c>
      <c r="B134" s="34" t="s">
        <v>2058</v>
      </c>
    </row>
    <row r="135" spans="1:2">
      <c r="A135" s="34" t="s">
        <v>2042</v>
      </c>
      <c r="B135" s="34" t="s">
        <v>2059</v>
      </c>
    </row>
    <row r="136" spans="1:2">
      <c r="A136" s="34" t="s">
        <v>2042</v>
      </c>
      <c r="B136" s="34" t="s">
        <v>2060</v>
      </c>
    </row>
    <row r="137" spans="1:2">
      <c r="A137" s="34" t="s">
        <v>2042</v>
      </c>
      <c r="B137" s="34" t="s">
        <v>2061</v>
      </c>
    </row>
    <row r="138" spans="1:2">
      <c r="A138" s="34" t="s">
        <v>2042</v>
      </c>
      <c r="B138" s="34" t="s">
        <v>2062</v>
      </c>
    </row>
    <row r="139" spans="1:2">
      <c r="A139" s="34" t="s">
        <v>2042</v>
      </c>
      <c r="B139" s="34" t="s">
        <v>2063</v>
      </c>
    </row>
    <row r="140" spans="1:2">
      <c r="A140" s="34" t="s">
        <v>2042</v>
      </c>
      <c r="B140" s="34" t="s">
        <v>2064</v>
      </c>
    </row>
    <row r="141" spans="1:2">
      <c r="A141" s="34" t="s">
        <v>2042</v>
      </c>
      <c r="B141" s="34" t="s">
        <v>2065</v>
      </c>
    </row>
    <row r="142" spans="1:2">
      <c r="A142" s="34" t="s">
        <v>2042</v>
      </c>
      <c r="B142" s="34" t="s">
        <v>2066</v>
      </c>
    </row>
    <row r="143" spans="1:2">
      <c r="A143" s="34" t="s">
        <v>2042</v>
      </c>
      <c r="B143" s="34" t="s">
        <v>2067</v>
      </c>
    </row>
    <row r="144" spans="1:2">
      <c r="A144" s="34" t="s">
        <v>2042</v>
      </c>
      <c r="B144" s="34" t="s">
        <v>2068</v>
      </c>
    </row>
    <row r="145" spans="1:2">
      <c r="A145" s="34" t="s">
        <v>2042</v>
      </c>
      <c r="B145" s="34" t="s">
        <v>2069</v>
      </c>
    </row>
    <row r="146" spans="1:2">
      <c r="A146" s="34" t="s">
        <v>2042</v>
      </c>
      <c r="B146" s="34" t="s">
        <v>2070</v>
      </c>
    </row>
    <row r="147" spans="1:2">
      <c r="A147" s="34" t="s">
        <v>2042</v>
      </c>
      <c r="B147" s="34" t="s">
        <v>2071</v>
      </c>
    </row>
    <row r="148" spans="1:2">
      <c r="A148" s="34" t="s">
        <v>2042</v>
      </c>
      <c r="B148" s="34" t="s">
        <v>2072</v>
      </c>
    </row>
    <row r="149" spans="1:2">
      <c r="A149" s="34" t="s">
        <v>2042</v>
      </c>
      <c r="B149" s="34" t="s">
        <v>2073</v>
      </c>
    </row>
    <row r="150" spans="1:2">
      <c r="A150" s="34" t="s">
        <v>2042</v>
      </c>
      <c r="B150" s="34" t="s">
        <v>2074</v>
      </c>
    </row>
    <row r="151" spans="1:2">
      <c r="A151" s="34" t="s">
        <v>2042</v>
      </c>
      <c r="B151" s="34" t="s">
        <v>2075</v>
      </c>
    </row>
    <row r="152" spans="1:2">
      <c r="A152" s="34" t="s">
        <v>2042</v>
      </c>
      <c r="B152" s="34" t="s">
        <v>2076</v>
      </c>
    </row>
    <row r="153" spans="1:2">
      <c r="A153" s="34" t="s">
        <v>2042</v>
      </c>
      <c r="B153" s="34" t="s">
        <v>2077</v>
      </c>
    </row>
    <row r="154" spans="1:2">
      <c r="A154" s="34" t="s">
        <v>2042</v>
      </c>
      <c r="B154" s="34" t="s">
        <v>2078</v>
      </c>
    </row>
    <row r="155" spans="1:2">
      <c r="A155" s="34" t="s">
        <v>2042</v>
      </c>
      <c r="B155" s="34" t="s">
        <v>2079</v>
      </c>
    </row>
    <row r="156" spans="1:2">
      <c r="A156" s="34" t="s">
        <v>2042</v>
      </c>
      <c r="B156" s="34" t="s">
        <v>2080</v>
      </c>
    </row>
    <row r="157" spans="1:2">
      <c r="A157" s="34" t="s">
        <v>2042</v>
      </c>
      <c r="B157" s="34" t="s">
        <v>2081</v>
      </c>
    </row>
    <row r="158" spans="1:2">
      <c r="A158" s="34" t="s">
        <v>2042</v>
      </c>
      <c r="B158" s="34" t="s">
        <v>2082</v>
      </c>
    </row>
    <row r="159" spans="1:2">
      <c r="A159" s="34" t="s">
        <v>2042</v>
      </c>
      <c r="B159" s="34" t="s">
        <v>2083</v>
      </c>
    </row>
    <row r="160" spans="1:2">
      <c r="A160" s="34" t="s">
        <v>2042</v>
      </c>
      <c r="B160" s="34" t="s">
        <v>2084</v>
      </c>
    </row>
    <row r="161" spans="1:2">
      <c r="A161" s="34" t="s">
        <v>2042</v>
      </c>
      <c r="B161" s="34" t="s">
        <v>2085</v>
      </c>
    </row>
    <row r="162" spans="1:2">
      <c r="A162" s="34" t="s">
        <v>2042</v>
      </c>
      <c r="B162" s="34" t="s">
        <v>2086</v>
      </c>
    </row>
    <row r="163" spans="1:2">
      <c r="A163" s="34" t="s">
        <v>2042</v>
      </c>
      <c r="B163" s="34" t="s">
        <v>2087</v>
      </c>
    </row>
    <row r="164" spans="1:2">
      <c r="A164" s="34" t="s">
        <v>2042</v>
      </c>
      <c r="B164" s="34" t="s">
        <v>2088</v>
      </c>
    </row>
    <row r="165" spans="1:2">
      <c r="A165" s="34" t="s">
        <v>2042</v>
      </c>
      <c r="B165" s="34" t="s">
        <v>2089</v>
      </c>
    </row>
    <row r="166" spans="1:2">
      <c r="A166" s="34" t="s">
        <v>2042</v>
      </c>
      <c r="B166" s="34" t="s">
        <v>2090</v>
      </c>
    </row>
    <row r="167" spans="1:2">
      <c r="A167" s="34" t="s">
        <v>2042</v>
      </c>
      <c r="B167" s="34" t="s">
        <v>2091</v>
      </c>
    </row>
    <row r="168" spans="1:2">
      <c r="A168" s="34" t="s">
        <v>2042</v>
      </c>
      <c r="B168" s="34" t="s">
        <v>2092</v>
      </c>
    </row>
    <row r="169" spans="1:2">
      <c r="A169" s="34" t="s">
        <v>2042</v>
      </c>
      <c r="B169" s="34" t="s">
        <v>2093</v>
      </c>
    </row>
    <row r="170" spans="1:2">
      <c r="A170" s="34" t="s">
        <v>2042</v>
      </c>
      <c r="B170" s="34" t="s">
        <v>2094</v>
      </c>
    </row>
    <row r="171" spans="1:2">
      <c r="A171" s="34" t="s">
        <v>2042</v>
      </c>
      <c r="B171" s="34" t="s">
        <v>2095</v>
      </c>
    </row>
    <row r="172" spans="1:2">
      <c r="A172" s="34" t="s">
        <v>2042</v>
      </c>
      <c r="B172" s="34" t="s">
        <v>2096</v>
      </c>
    </row>
    <row r="173" spans="1:2">
      <c r="A173" s="34" t="s">
        <v>2042</v>
      </c>
      <c r="B173" s="34" t="s">
        <v>2097</v>
      </c>
    </row>
    <row r="174" spans="1:2">
      <c r="A174" s="34" t="s">
        <v>2042</v>
      </c>
      <c r="B174" s="34" t="s">
        <v>2098</v>
      </c>
    </row>
    <row r="175" spans="1:2">
      <c r="A175" s="34" t="s">
        <v>2042</v>
      </c>
      <c r="B175" s="34" t="s">
        <v>2099</v>
      </c>
    </row>
    <row r="176" spans="1:2">
      <c r="A176" s="34" t="s">
        <v>2042</v>
      </c>
      <c r="B176" s="34" t="s">
        <v>2100</v>
      </c>
    </row>
    <row r="177" spans="1:2">
      <c r="A177" s="34" t="s">
        <v>2042</v>
      </c>
      <c r="B177" s="34" t="s">
        <v>2101</v>
      </c>
    </row>
    <row r="178" spans="1:2">
      <c r="A178" s="34" t="s">
        <v>2042</v>
      </c>
      <c r="B178" s="34" t="s">
        <v>2102</v>
      </c>
    </row>
    <row r="179" spans="1:2">
      <c r="A179" s="34" t="s">
        <v>2042</v>
      </c>
      <c r="B179" s="34" t="s">
        <v>2103</v>
      </c>
    </row>
    <row r="180" spans="1:2">
      <c r="A180" s="34" t="s">
        <v>2042</v>
      </c>
      <c r="B180" s="34" t="s">
        <v>2104</v>
      </c>
    </row>
    <row r="181" spans="1:2">
      <c r="A181" s="34" t="s">
        <v>2042</v>
      </c>
      <c r="B181" s="34" t="s">
        <v>2105</v>
      </c>
    </row>
    <row r="182" spans="1:2">
      <c r="A182" s="34" t="s">
        <v>2042</v>
      </c>
      <c r="B182" s="34" t="s">
        <v>2106</v>
      </c>
    </row>
    <row r="183" spans="1:2">
      <c r="A183" s="34" t="s">
        <v>2042</v>
      </c>
      <c r="B183" s="34" t="s">
        <v>2107</v>
      </c>
    </row>
    <row r="184" spans="1:2">
      <c r="A184" s="34" t="s">
        <v>2042</v>
      </c>
      <c r="B184" s="34" t="s">
        <v>2108</v>
      </c>
    </row>
    <row r="185" spans="1:2">
      <c r="A185" s="34" t="s">
        <v>2042</v>
      </c>
      <c r="B185" s="34" t="s">
        <v>2109</v>
      </c>
    </row>
    <row r="186" spans="1:2">
      <c r="A186" s="34" t="s">
        <v>2042</v>
      </c>
      <c r="B186" s="34" t="s">
        <v>2110</v>
      </c>
    </row>
    <row r="187" spans="1:2">
      <c r="A187" s="34" t="s">
        <v>2042</v>
      </c>
      <c r="B187" s="34" t="s">
        <v>2111</v>
      </c>
    </row>
    <row r="188" spans="1:2">
      <c r="A188" s="34" t="s">
        <v>2042</v>
      </c>
      <c r="B188" s="34" t="s">
        <v>2112</v>
      </c>
    </row>
    <row r="189" spans="1:2">
      <c r="A189" s="34" t="s">
        <v>2042</v>
      </c>
      <c r="B189" s="34" t="s">
        <v>2113</v>
      </c>
    </row>
    <row r="190" spans="1:2">
      <c r="A190" s="34" t="s">
        <v>2042</v>
      </c>
      <c r="B190" s="34" t="s">
        <v>2114</v>
      </c>
    </row>
    <row r="191" spans="1:2">
      <c r="A191" s="34" t="s">
        <v>2042</v>
      </c>
      <c r="B191" s="34" t="s">
        <v>2115</v>
      </c>
    </row>
    <row r="192" spans="1:2">
      <c r="A192" s="34" t="s">
        <v>2042</v>
      </c>
      <c r="B192" s="34" t="s">
        <v>2116</v>
      </c>
    </row>
    <row r="193" spans="1:2">
      <c r="A193" s="34" t="s">
        <v>2042</v>
      </c>
      <c r="B193" s="34" t="s">
        <v>2117</v>
      </c>
    </row>
    <row r="194" spans="1:2">
      <c r="A194" s="34" t="s">
        <v>2042</v>
      </c>
      <c r="B194" s="34" t="s">
        <v>2118</v>
      </c>
    </row>
    <row r="195" spans="1:2">
      <c r="A195" s="34" t="s">
        <v>2042</v>
      </c>
      <c r="B195" s="34" t="s">
        <v>2119</v>
      </c>
    </row>
    <row r="196" spans="1:2">
      <c r="A196" s="34" t="s">
        <v>2042</v>
      </c>
      <c r="B196" s="34" t="s">
        <v>2120</v>
      </c>
    </row>
    <row r="197" spans="1:2">
      <c r="A197" s="34" t="s">
        <v>2042</v>
      </c>
      <c r="B197" s="34" t="s">
        <v>2121</v>
      </c>
    </row>
    <row r="198" spans="1:2">
      <c r="A198" s="34" t="s">
        <v>2042</v>
      </c>
      <c r="B198" s="34" t="s">
        <v>2122</v>
      </c>
    </row>
    <row r="199" spans="1:2">
      <c r="A199" s="34" t="s">
        <v>2042</v>
      </c>
      <c r="B199" s="34" t="s">
        <v>2123</v>
      </c>
    </row>
    <row r="200" spans="1:2">
      <c r="A200" s="34" t="s">
        <v>2042</v>
      </c>
      <c r="B200" s="34" t="s">
        <v>2124</v>
      </c>
    </row>
    <row r="201" spans="1:2">
      <c r="A201" s="34" t="s">
        <v>2042</v>
      </c>
      <c r="B201" s="34" t="s">
        <v>2125</v>
      </c>
    </row>
    <row r="202" spans="1:2">
      <c r="A202" s="34" t="s">
        <v>2042</v>
      </c>
      <c r="B202" s="34" t="s">
        <v>2126</v>
      </c>
    </row>
    <row r="203" spans="1:2">
      <c r="A203" s="34" t="s">
        <v>2042</v>
      </c>
      <c r="B203" s="34" t="s">
        <v>2127</v>
      </c>
    </row>
    <row r="204" spans="1:2">
      <c r="A204" s="34" t="s">
        <v>2042</v>
      </c>
      <c r="B204" s="34" t="s">
        <v>2128</v>
      </c>
    </row>
    <row r="205" spans="1:2">
      <c r="A205" s="34" t="s">
        <v>2042</v>
      </c>
      <c r="B205" s="34" t="s">
        <v>2129</v>
      </c>
    </row>
    <row r="206" spans="1:2">
      <c r="A206" s="34" t="s">
        <v>2042</v>
      </c>
      <c r="B206" s="34" t="s">
        <v>2130</v>
      </c>
    </row>
    <row r="207" spans="1:2">
      <c r="A207" s="34" t="s">
        <v>2042</v>
      </c>
      <c r="B207" s="34" t="s">
        <v>2131</v>
      </c>
    </row>
    <row r="208" spans="1:2">
      <c r="A208" s="34" t="s">
        <v>2042</v>
      </c>
      <c r="B208" s="34" t="s">
        <v>2132</v>
      </c>
    </row>
    <row r="209" spans="1:2">
      <c r="A209" s="34" t="s">
        <v>2042</v>
      </c>
      <c r="B209" s="34" t="s">
        <v>2133</v>
      </c>
    </row>
    <row r="210" spans="1:2">
      <c r="A210" s="34" t="s">
        <v>2042</v>
      </c>
      <c r="B210" s="34" t="s">
        <v>2134</v>
      </c>
    </row>
    <row r="211" spans="1:2">
      <c r="A211" s="34" t="s">
        <v>2042</v>
      </c>
      <c r="B211" s="34" t="s">
        <v>2135</v>
      </c>
    </row>
    <row r="212" spans="1:2">
      <c r="A212" s="34" t="s">
        <v>2042</v>
      </c>
      <c r="B212" s="34" t="s">
        <v>2136</v>
      </c>
    </row>
    <row r="213" spans="1:2">
      <c r="A213" s="34" t="s">
        <v>2042</v>
      </c>
      <c r="B213" s="34" t="s">
        <v>2137</v>
      </c>
    </row>
    <row r="214" spans="1:2">
      <c r="A214" s="34" t="s">
        <v>2042</v>
      </c>
      <c r="B214" s="34" t="s">
        <v>2138</v>
      </c>
    </row>
    <row r="215" spans="1:2">
      <c r="A215" s="34" t="s">
        <v>2042</v>
      </c>
      <c r="B215" s="34" t="s">
        <v>2139</v>
      </c>
    </row>
    <row r="216" spans="1:2">
      <c r="A216" s="34" t="s">
        <v>2042</v>
      </c>
      <c r="B216" s="34" t="s">
        <v>2140</v>
      </c>
    </row>
    <row r="217" spans="1:2">
      <c r="A217" s="34" t="s">
        <v>2042</v>
      </c>
      <c r="B217" s="34" t="s">
        <v>2141</v>
      </c>
    </row>
    <row r="218" spans="1:2">
      <c r="A218" s="34" t="s">
        <v>2142</v>
      </c>
      <c r="B218" s="34" t="s">
        <v>2143</v>
      </c>
    </row>
    <row r="219" spans="1:2">
      <c r="A219" s="34" t="s">
        <v>2142</v>
      </c>
      <c r="B219" s="34" t="s">
        <v>2144</v>
      </c>
    </row>
    <row r="220" spans="1:2">
      <c r="A220" s="34" t="s">
        <v>2145</v>
      </c>
      <c r="B220" s="34" t="s">
        <v>2146</v>
      </c>
    </row>
    <row r="221" spans="1:2">
      <c r="A221" s="34" t="s">
        <v>2145</v>
      </c>
      <c r="B221" s="34" t="s">
        <v>2147</v>
      </c>
    </row>
    <row r="222" spans="1:2">
      <c r="A222" s="34" t="s">
        <v>2148</v>
      </c>
      <c r="B222" s="34" t="s">
        <v>2149</v>
      </c>
    </row>
    <row r="223" spans="1:2">
      <c r="A223" s="34" t="s">
        <v>2148</v>
      </c>
      <c r="B223" s="34" t="s">
        <v>2150</v>
      </c>
    </row>
    <row r="224" spans="1:2">
      <c r="A224" s="34" t="s">
        <v>2148</v>
      </c>
      <c r="B224" s="34" t="s">
        <v>2151</v>
      </c>
    </row>
    <row r="225" spans="1:2">
      <c r="A225" s="34" t="s">
        <v>2148</v>
      </c>
      <c r="B225" s="34" t="s">
        <v>2152</v>
      </c>
    </row>
    <row r="226" spans="1:2">
      <c r="A226" s="34" t="s">
        <v>2153</v>
      </c>
      <c r="B226" s="34" t="s">
        <v>2154</v>
      </c>
    </row>
    <row r="227" spans="1:2">
      <c r="A227" s="34" t="s">
        <v>2153</v>
      </c>
      <c r="B227" s="34" t="s">
        <v>2155</v>
      </c>
    </row>
    <row r="228" spans="1:2">
      <c r="A228" s="34" t="s">
        <v>2153</v>
      </c>
      <c r="B228" s="34" t="s">
        <v>2156</v>
      </c>
    </row>
    <row r="229" spans="1:2">
      <c r="A229" s="34" t="s">
        <v>2153</v>
      </c>
      <c r="B229" s="34" t="s">
        <v>2157</v>
      </c>
    </row>
    <row r="230" spans="1:2">
      <c r="A230" s="34" t="s">
        <v>364</v>
      </c>
      <c r="B230" s="34" t="s">
        <v>2158</v>
      </c>
    </row>
    <row r="231" spans="1:2">
      <c r="A231" s="34" t="s">
        <v>364</v>
      </c>
      <c r="B231" s="34" t="s">
        <v>2159</v>
      </c>
    </row>
    <row r="232" spans="1:2">
      <c r="A232" s="34" t="s">
        <v>364</v>
      </c>
      <c r="B232" s="34" t="s">
        <v>2160</v>
      </c>
    </row>
    <row r="233" spans="1:2">
      <c r="A233" s="34" t="s">
        <v>364</v>
      </c>
      <c r="B233" s="34" t="s">
        <v>2161</v>
      </c>
    </row>
    <row r="234" spans="1:2">
      <c r="A234" s="34" t="s">
        <v>364</v>
      </c>
      <c r="B234" s="34" t="s">
        <v>2162</v>
      </c>
    </row>
    <row r="235" spans="1:2">
      <c r="A235" s="34" t="s">
        <v>364</v>
      </c>
      <c r="B235" s="34" t="s">
        <v>2163</v>
      </c>
    </row>
    <row r="236" spans="1:2">
      <c r="A236" s="34" t="s">
        <v>364</v>
      </c>
      <c r="B236" s="34" t="s">
        <v>2164</v>
      </c>
    </row>
    <row r="237" spans="1:2">
      <c r="A237" s="34" t="s">
        <v>2165</v>
      </c>
      <c r="B237" s="34" t="s">
        <v>2166</v>
      </c>
    </row>
    <row r="238" spans="1:2">
      <c r="A238" s="34" t="s">
        <v>2165</v>
      </c>
      <c r="B238" s="34" t="s">
        <v>2167</v>
      </c>
    </row>
    <row r="239" spans="1:2">
      <c r="A239" s="34" t="s">
        <v>2165</v>
      </c>
      <c r="B239" s="34" t="s">
        <v>2168</v>
      </c>
    </row>
    <row r="240" spans="1:2">
      <c r="A240" s="34" t="s">
        <v>2165</v>
      </c>
      <c r="B240" s="34" t="s">
        <v>2169</v>
      </c>
    </row>
    <row r="241" spans="1:2">
      <c r="A241" s="34" t="s">
        <v>2165</v>
      </c>
      <c r="B241" s="34" t="s">
        <v>2170</v>
      </c>
    </row>
    <row r="242" spans="1:2">
      <c r="A242" s="34" t="s">
        <v>2165</v>
      </c>
      <c r="B242" s="34" t="s">
        <v>2171</v>
      </c>
    </row>
    <row r="243" spans="1:2">
      <c r="A243" s="34" t="s">
        <v>2165</v>
      </c>
      <c r="B243" s="34" t="s">
        <v>2172</v>
      </c>
    </row>
    <row r="244" spans="1:2">
      <c r="A244" s="34" t="s">
        <v>2165</v>
      </c>
      <c r="B244" s="34" t="s">
        <v>2173</v>
      </c>
    </row>
    <row r="245" spans="1:2">
      <c r="A245" s="34" t="s">
        <v>2165</v>
      </c>
      <c r="B245" s="34" t="s">
        <v>2174</v>
      </c>
    </row>
    <row r="246" spans="1:2">
      <c r="A246" s="34" t="s">
        <v>2165</v>
      </c>
      <c r="B246" s="34" t="s">
        <v>2175</v>
      </c>
    </row>
    <row r="247" spans="1:2">
      <c r="A247" s="34" t="s">
        <v>2165</v>
      </c>
      <c r="B247" s="34" t="s">
        <v>2176</v>
      </c>
    </row>
    <row r="248" spans="1:2">
      <c r="A248" s="34" t="s">
        <v>2165</v>
      </c>
      <c r="B248" s="34" t="s">
        <v>2177</v>
      </c>
    </row>
    <row r="249" spans="1:2">
      <c r="A249" s="34" t="s">
        <v>2165</v>
      </c>
      <c r="B249" s="34" t="s">
        <v>2178</v>
      </c>
    </row>
    <row r="250" spans="1:2">
      <c r="A250" s="34" t="s">
        <v>2165</v>
      </c>
      <c r="B250" s="34" t="s">
        <v>2179</v>
      </c>
    </row>
    <row r="251" spans="1:2">
      <c r="A251" s="34" t="s">
        <v>2165</v>
      </c>
      <c r="B251" s="34" t="s">
        <v>2180</v>
      </c>
    </row>
    <row r="252" spans="1:2">
      <c r="A252" s="34" t="s">
        <v>2165</v>
      </c>
      <c r="B252" s="34" t="s">
        <v>2181</v>
      </c>
    </row>
    <row r="253" spans="1:2">
      <c r="A253" s="34" t="s">
        <v>2182</v>
      </c>
      <c r="B253" s="34" t="s">
        <v>2183</v>
      </c>
    </row>
    <row r="254" spans="1:2">
      <c r="A254" s="34" t="s">
        <v>2182</v>
      </c>
      <c r="B254" s="34" t="s">
        <v>2184</v>
      </c>
    </row>
    <row r="255" spans="1:2">
      <c r="A255" s="34" t="s">
        <v>2182</v>
      </c>
      <c r="B255" s="34" t="s">
        <v>2185</v>
      </c>
    </row>
    <row r="256" spans="1:2">
      <c r="A256" s="34" t="s">
        <v>2182</v>
      </c>
      <c r="B256" s="34" t="s">
        <v>2186</v>
      </c>
    </row>
    <row r="257" spans="1:2">
      <c r="A257" s="34" t="s">
        <v>2182</v>
      </c>
      <c r="B257" s="34" t="s">
        <v>2187</v>
      </c>
    </row>
    <row r="258" spans="1:2">
      <c r="A258" s="34" t="s">
        <v>2182</v>
      </c>
      <c r="B258" s="34" t="s">
        <v>2188</v>
      </c>
    </row>
    <row r="259" spans="1:2">
      <c r="A259" s="34" t="s">
        <v>2182</v>
      </c>
      <c r="B259" s="34" t="s">
        <v>2189</v>
      </c>
    </row>
    <row r="260" spans="1:2">
      <c r="A260" s="34" t="s">
        <v>2182</v>
      </c>
      <c r="B260" s="34" t="s">
        <v>2190</v>
      </c>
    </row>
    <row r="261" spans="1:2">
      <c r="A261" s="34" t="s">
        <v>2182</v>
      </c>
      <c r="B261" s="34" t="s">
        <v>2191</v>
      </c>
    </row>
    <row r="262" spans="1:2">
      <c r="A262" s="34" t="s">
        <v>2182</v>
      </c>
      <c r="B262" s="34" t="s">
        <v>2192</v>
      </c>
    </row>
    <row r="263" spans="1:2">
      <c r="A263" s="34" t="s">
        <v>2182</v>
      </c>
      <c r="B263" s="34" t="s">
        <v>2193</v>
      </c>
    </row>
    <row r="264" spans="1:2">
      <c r="A264" s="34" t="s">
        <v>2182</v>
      </c>
      <c r="B264" s="34" t="s">
        <v>2194</v>
      </c>
    </row>
    <row r="265" spans="1:2">
      <c r="A265" s="34" t="s">
        <v>2182</v>
      </c>
      <c r="B265" s="34" t="s">
        <v>2195</v>
      </c>
    </row>
    <row r="266" spans="1:2">
      <c r="A266" s="34" t="s">
        <v>2182</v>
      </c>
      <c r="B266" s="34" t="s">
        <v>2196</v>
      </c>
    </row>
    <row r="267" spans="1:2">
      <c r="A267" s="34" t="s">
        <v>2182</v>
      </c>
      <c r="B267" s="34" t="s">
        <v>2197</v>
      </c>
    </row>
    <row r="268" spans="1:2">
      <c r="A268" s="34" t="s">
        <v>2182</v>
      </c>
      <c r="B268" s="34" t="s">
        <v>2198</v>
      </c>
    </row>
    <row r="269" spans="1:2">
      <c r="A269" s="34" t="s">
        <v>2182</v>
      </c>
      <c r="B269" s="34" t="s">
        <v>2199</v>
      </c>
    </row>
    <row r="270" spans="1:2">
      <c r="A270" s="34" t="s">
        <v>2182</v>
      </c>
      <c r="B270" s="34" t="s">
        <v>2200</v>
      </c>
    </row>
    <row r="271" spans="1:2">
      <c r="A271" s="34" t="s">
        <v>2182</v>
      </c>
      <c r="B271" s="34" t="s">
        <v>2201</v>
      </c>
    </row>
    <row r="272" spans="1:2">
      <c r="A272" s="34" t="s">
        <v>2182</v>
      </c>
      <c r="B272" s="34" t="s">
        <v>2202</v>
      </c>
    </row>
    <row r="273" spans="1:2">
      <c r="A273" s="34" t="s">
        <v>2182</v>
      </c>
      <c r="B273" s="34" t="s">
        <v>2203</v>
      </c>
    </row>
    <row r="274" spans="1:2">
      <c r="A274" s="34" t="s">
        <v>2182</v>
      </c>
      <c r="B274" s="34" t="s">
        <v>2204</v>
      </c>
    </row>
    <row r="275" spans="1:2">
      <c r="A275" s="34" t="s">
        <v>2182</v>
      </c>
      <c r="B275" s="34" t="s">
        <v>2205</v>
      </c>
    </row>
    <row r="276" spans="1:2">
      <c r="A276" s="34" t="s">
        <v>2182</v>
      </c>
      <c r="B276" s="34" t="s">
        <v>2206</v>
      </c>
    </row>
    <row r="277" spans="1:2">
      <c r="A277" s="34" t="s">
        <v>2182</v>
      </c>
      <c r="B277" s="34" t="s">
        <v>2207</v>
      </c>
    </row>
    <row r="278" spans="1:2">
      <c r="A278" s="34" t="s">
        <v>2182</v>
      </c>
      <c r="B278" s="34" t="s">
        <v>2208</v>
      </c>
    </row>
    <row r="279" spans="1:2">
      <c r="A279" s="34" t="s">
        <v>2182</v>
      </c>
      <c r="B279" s="34" t="s">
        <v>2209</v>
      </c>
    </row>
    <row r="280" spans="1:2">
      <c r="A280" s="34" t="s">
        <v>2182</v>
      </c>
      <c r="B280" s="34" t="s">
        <v>2210</v>
      </c>
    </row>
    <row r="281" spans="1:2">
      <c r="A281" s="34" t="s">
        <v>2182</v>
      </c>
      <c r="B281" s="34" t="s">
        <v>2211</v>
      </c>
    </row>
    <row r="282" spans="1:2">
      <c r="A282" s="34" t="s">
        <v>2182</v>
      </c>
      <c r="B282" s="34" t="s">
        <v>2212</v>
      </c>
    </row>
    <row r="283" spans="1:2">
      <c r="A283" s="34" t="s">
        <v>2182</v>
      </c>
      <c r="B283" s="34" t="s">
        <v>2213</v>
      </c>
    </row>
    <row r="284" spans="1:2">
      <c r="A284" s="34" t="s">
        <v>2182</v>
      </c>
      <c r="B284" s="34" t="s">
        <v>2214</v>
      </c>
    </row>
    <row r="285" spans="1:2">
      <c r="A285" s="34" t="s">
        <v>2182</v>
      </c>
      <c r="B285" s="34" t="s">
        <v>2215</v>
      </c>
    </row>
    <row r="286" spans="1:2">
      <c r="A286" s="34" t="s">
        <v>2182</v>
      </c>
      <c r="B286" s="34" t="s">
        <v>2216</v>
      </c>
    </row>
    <row r="287" spans="1:2">
      <c r="A287" s="34" t="s">
        <v>2217</v>
      </c>
      <c r="B287" s="34" t="s">
        <v>2218</v>
      </c>
    </row>
    <row r="288" spans="1:2">
      <c r="A288" s="34" t="s">
        <v>2217</v>
      </c>
      <c r="B288" s="34" t="s">
        <v>2219</v>
      </c>
    </row>
    <row r="289" spans="1:2">
      <c r="A289" s="34" t="s">
        <v>2217</v>
      </c>
      <c r="B289" s="34" t="s">
        <v>2220</v>
      </c>
    </row>
    <row r="290" spans="1:2">
      <c r="A290" s="34" t="s">
        <v>2217</v>
      </c>
      <c r="B290" s="34" t="s">
        <v>2221</v>
      </c>
    </row>
    <row r="291" spans="1:2">
      <c r="A291" s="34" t="s">
        <v>2217</v>
      </c>
      <c r="B291" s="34" t="s">
        <v>2222</v>
      </c>
    </row>
    <row r="292" spans="1:2">
      <c r="A292" s="34" t="s">
        <v>2217</v>
      </c>
      <c r="B292" s="34" t="s">
        <v>2223</v>
      </c>
    </row>
    <row r="293" spans="1:2">
      <c r="A293" s="34" t="s">
        <v>2217</v>
      </c>
      <c r="B293" s="34" t="s">
        <v>2224</v>
      </c>
    </row>
    <row r="294" spans="1:2">
      <c r="A294" s="34" t="s">
        <v>2217</v>
      </c>
      <c r="B294" s="34" t="s">
        <v>2225</v>
      </c>
    </row>
    <row r="295" spans="1:2">
      <c r="A295" s="34" t="s">
        <v>2217</v>
      </c>
      <c r="B295" s="34" t="s">
        <v>2226</v>
      </c>
    </row>
    <row r="296" spans="1:2">
      <c r="A296" s="34" t="s">
        <v>2217</v>
      </c>
      <c r="B296" s="34" t="s">
        <v>2227</v>
      </c>
    </row>
    <row r="297" spans="1:2">
      <c r="A297" s="34" t="s">
        <v>2217</v>
      </c>
      <c r="B297" s="34" t="s">
        <v>2228</v>
      </c>
    </row>
    <row r="298" spans="1:2">
      <c r="A298" s="34" t="s">
        <v>2217</v>
      </c>
      <c r="B298" s="34" t="s">
        <v>2229</v>
      </c>
    </row>
    <row r="299" spans="1:2">
      <c r="A299" s="34" t="s">
        <v>2217</v>
      </c>
      <c r="B299" s="34" t="s">
        <v>2230</v>
      </c>
    </row>
    <row r="300" spans="1:2">
      <c r="A300" s="34" t="s">
        <v>2217</v>
      </c>
      <c r="B300" s="34" t="s">
        <v>2231</v>
      </c>
    </row>
    <row r="301" spans="1:2">
      <c r="A301" s="34" t="s">
        <v>2217</v>
      </c>
      <c r="B301" s="34" t="s">
        <v>2232</v>
      </c>
    </row>
    <row r="302" spans="1:2">
      <c r="A302" s="34" t="s">
        <v>2217</v>
      </c>
      <c r="B302" s="34" t="s">
        <v>2233</v>
      </c>
    </row>
    <row r="303" spans="1:2">
      <c r="A303" s="34" t="s">
        <v>2217</v>
      </c>
      <c r="B303" s="34" t="s">
        <v>2234</v>
      </c>
    </row>
    <row r="304" spans="1:2">
      <c r="A304" s="34" t="s">
        <v>2217</v>
      </c>
      <c r="B304" s="34" t="s">
        <v>2235</v>
      </c>
    </row>
    <row r="305" spans="1:2">
      <c r="A305" s="34" t="s">
        <v>2217</v>
      </c>
      <c r="B305" s="34" t="s">
        <v>2236</v>
      </c>
    </row>
    <row r="306" spans="1:2">
      <c r="A306" s="34" t="s">
        <v>2217</v>
      </c>
      <c r="B306" s="34" t="s">
        <v>2237</v>
      </c>
    </row>
    <row r="307" spans="1:2">
      <c r="A307" s="34" t="s">
        <v>2217</v>
      </c>
      <c r="B307" s="34" t="s">
        <v>2238</v>
      </c>
    </row>
    <row r="308" spans="1:2">
      <c r="A308" s="34" t="s">
        <v>2217</v>
      </c>
      <c r="B308" s="34" t="s">
        <v>2239</v>
      </c>
    </row>
    <row r="309" spans="1:2">
      <c r="A309" s="34" t="s">
        <v>2217</v>
      </c>
      <c r="B309" s="34" t="s">
        <v>2240</v>
      </c>
    </row>
    <row r="310" spans="1:2">
      <c r="A310" s="34" t="s">
        <v>2217</v>
      </c>
      <c r="B310" s="34" t="s">
        <v>2241</v>
      </c>
    </row>
    <row r="311" spans="1:2">
      <c r="A311" s="34" t="s">
        <v>2217</v>
      </c>
      <c r="B311" s="34" t="s">
        <v>2242</v>
      </c>
    </row>
    <row r="312" spans="1:2">
      <c r="A312" s="34" t="s">
        <v>2217</v>
      </c>
      <c r="B312" s="34" t="s">
        <v>2243</v>
      </c>
    </row>
    <row r="313" spans="1:2">
      <c r="A313" s="34" t="s">
        <v>2217</v>
      </c>
      <c r="B313" s="34" t="s">
        <v>2244</v>
      </c>
    </row>
    <row r="314" spans="1:2">
      <c r="A314" s="34" t="s">
        <v>2217</v>
      </c>
      <c r="B314" s="34" t="s">
        <v>2245</v>
      </c>
    </row>
    <row r="315" spans="1:2">
      <c r="A315" s="34" t="s">
        <v>2217</v>
      </c>
      <c r="B315" s="34" t="s">
        <v>2246</v>
      </c>
    </row>
    <row r="316" spans="1:2">
      <c r="A316" s="34" t="s">
        <v>2217</v>
      </c>
      <c r="B316" s="34" t="s">
        <v>2247</v>
      </c>
    </row>
    <row r="317" spans="1:2">
      <c r="A317" s="34" t="s">
        <v>2217</v>
      </c>
      <c r="B317" s="34" t="s">
        <v>2248</v>
      </c>
    </row>
    <row r="318" spans="1:2">
      <c r="A318" s="34" t="s">
        <v>2217</v>
      </c>
      <c r="B318" s="34" t="s">
        <v>2249</v>
      </c>
    </row>
    <row r="319" spans="1:2">
      <c r="A319" s="34" t="s">
        <v>2217</v>
      </c>
      <c r="B319" s="34" t="s">
        <v>2250</v>
      </c>
    </row>
    <row r="320" spans="1:2">
      <c r="A320" s="34" t="s">
        <v>2217</v>
      </c>
      <c r="B320" s="34" t="s">
        <v>2251</v>
      </c>
    </row>
    <row r="321" spans="1:2">
      <c r="A321" s="34" t="s">
        <v>2217</v>
      </c>
      <c r="B321" s="34" t="s">
        <v>2252</v>
      </c>
    </row>
    <row r="322" spans="1:2">
      <c r="A322" s="34" t="s">
        <v>2217</v>
      </c>
      <c r="B322" s="34" t="s">
        <v>2253</v>
      </c>
    </row>
    <row r="323" spans="1:2">
      <c r="A323" s="34" t="s">
        <v>2217</v>
      </c>
      <c r="B323" s="34" t="s">
        <v>2254</v>
      </c>
    </row>
    <row r="324" spans="1:2">
      <c r="A324" s="34" t="s">
        <v>2217</v>
      </c>
      <c r="B324" s="34" t="s">
        <v>2255</v>
      </c>
    </row>
    <row r="325" spans="1:2">
      <c r="A325" s="34" t="s">
        <v>2217</v>
      </c>
      <c r="B325" s="34" t="s">
        <v>2256</v>
      </c>
    </row>
    <row r="326" spans="1:2">
      <c r="A326" s="34" t="s">
        <v>2217</v>
      </c>
      <c r="B326" s="34" t="s">
        <v>2257</v>
      </c>
    </row>
    <row r="327" spans="1:2">
      <c r="A327" s="34" t="s">
        <v>2217</v>
      </c>
      <c r="B327" s="34" t="s">
        <v>2258</v>
      </c>
    </row>
    <row r="328" spans="1:2">
      <c r="A328" s="34" t="s">
        <v>2217</v>
      </c>
      <c r="B328" s="34" t="s">
        <v>2259</v>
      </c>
    </row>
    <row r="329" spans="1:2">
      <c r="A329" s="34" t="s">
        <v>2217</v>
      </c>
      <c r="B329" s="34" t="s">
        <v>2260</v>
      </c>
    </row>
    <row r="330" spans="1:2">
      <c r="A330" s="34" t="s">
        <v>2217</v>
      </c>
      <c r="B330" s="34" t="s">
        <v>2261</v>
      </c>
    </row>
    <row r="331" spans="1:2">
      <c r="A331" s="34" t="s">
        <v>2217</v>
      </c>
      <c r="B331" s="34" t="s">
        <v>2262</v>
      </c>
    </row>
    <row r="332" spans="1:2">
      <c r="A332" s="34" t="s">
        <v>2217</v>
      </c>
      <c r="B332" s="34" t="s">
        <v>2263</v>
      </c>
    </row>
    <row r="333" spans="1:2">
      <c r="A333" s="34" t="s">
        <v>2217</v>
      </c>
      <c r="B333" s="34" t="s">
        <v>2264</v>
      </c>
    </row>
    <row r="334" spans="1:2">
      <c r="A334" s="34" t="s">
        <v>2217</v>
      </c>
      <c r="B334" s="34" t="s">
        <v>2265</v>
      </c>
    </row>
    <row r="335" spans="1:2">
      <c r="A335" s="34" t="s">
        <v>2217</v>
      </c>
      <c r="B335" s="34" t="s">
        <v>2266</v>
      </c>
    </row>
    <row r="336" spans="1:2">
      <c r="A336" s="34" t="s">
        <v>2217</v>
      </c>
      <c r="B336" s="34" t="s">
        <v>2267</v>
      </c>
    </row>
    <row r="337" spans="1:2">
      <c r="A337" s="34" t="s">
        <v>2217</v>
      </c>
      <c r="B337" s="34" t="s">
        <v>2268</v>
      </c>
    </row>
    <row r="338" spans="1:2">
      <c r="A338" s="34" t="s">
        <v>2217</v>
      </c>
      <c r="B338" s="34" t="s">
        <v>2269</v>
      </c>
    </row>
    <row r="339" spans="1:2">
      <c r="A339" s="34" t="s">
        <v>2217</v>
      </c>
      <c r="B339" s="34" t="s">
        <v>2270</v>
      </c>
    </row>
    <row r="340" spans="1:2">
      <c r="A340" s="34" t="s">
        <v>2217</v>
      </c>
      <c r="B340" s="34" t="s">
        <v>2271</v>
      </c>
    </row>
    <row r="341" spans="1:2">
      <c r="A341" s="34" t="s">
        <v>2217</v>
      </c>
      <c r="B341" s="34" t="s">
        <v>2272</v>
      </c>
    </row>
    <row r="342" spans="1:2">
      <c r="A342" s="34" t="s">
        <v>2273</v>
      </c>
      <c r="B342" s="34" t="s">
        <v>2274</v>
      </c>
    </row>
    <row r="343" spans="1:2">
      <c r="A343" s="34" t="s">
        <v>2273</v>
      </c>
      <c r="B343" s="34" t="s">
        <v>2275</v>
      </c>
    </row>
    <row r="344" spans="1:2">
      <c r="A344" s="34" t="s">
        <v>2273</v>
      </c>
      <c r="B344" s="34" t="s">
        <v>2276</v>
      </c>
    </row>
    <row r="345" spans="1:2">
      <c r="A345" s="34" t="s">
        <v>2273</v>
      </c>
      <c r="B345" s="34" t="s">
        <v>2277</v>
      </c>
    </row>
    <row r="346" spans="1:2">
      <c r="A346" s="34" t="s">
        <v>2273</v>
      </c>
      <c r="B346" s="34" t="s">
        <v>2278</v>
      </c>
    </row>
    <row r="347" spans="1:2">
      <c r="A347" s="34" t="s">
        <v>2273</v>
      </c>
      <c r="B347" s="34" t="s">
        <v>2279</v>
      </c>
    </row>
    <row r="348" spans="1:2">
      <c r="A348" s="34" t="s">
        <v>2273</v>
      </c>
      <c r="B348" s="34" t="s">
        <v>2280</v>
      </c>
    </row>
    <row r="349" spans="1:2">
      <c r="A349" s="34" t="s">
        <v>2273</v>
      </c>
      <c r="B349" s="34" t="s">
        <v>2281</v>
      </c>
    </row>
    <row r="350" spans="1:2">
      <c r="A350" s="34" t="s">
        <v>538</v>
      </c>
      <c r="B350" s="34" t="s">
        <v>2282</v>
      </c>
    </row>
    <row r="351" spans="1:2">
      <c r="A351" s="34" t="s">
        <v>538</v>
      </c>
      <c r="B351" s="34" t="s">
        <v>2283</v>
      </c>
    </row>
    <row r="352" spans="1:2">
      <c r="A352" s="34" t="s">
        <v>538</v>
      </c>
      <c r="B352" s="34" t="s">
        <v>2284</v>
      </c>
    </row>
    <row r="353" spans="1:2">
      <c r="A353" s="34" t="s">
        <v>538</v>
      </c>
      <c r="B353" s="34" t="s">
        <v>2285</v>
      </c>
    </row>
    <row r="354" spans="1:2">
      <c r="A354" s="34" t="s">
        <v>538</v>
      </c>
      <c r="B354" s="34" t="s">
        <v>2286</v>
      </c>
    </row>
    <row r="355" spans="1:2">
      <c r="A355" s="34" t="s">
        <v>2287</v>
      </c>
      <c r="B355" s="34" t="s">
        <v>2288</v>
      </c>
    </row>
    <row r="356" spans="1:2">
      <c r="A356" s="34" t="s">
        <v>2287</v>
      </c>
      <c r="B356" s="34" t="s">
        <v>2289</v>
      </c>
    </row>
    <row r="357" spans="1:2">
      <c r="A357" s="34" t="s">
        <v>2287</v>
      </c>
      <c r="B357" s="34" t="s">
        <v>2290</v>
      </c>
    </row>
    <row r="358" spans="1:2">
      <c r="A358" s="34" t="s">
        <v>2287</v>
      </c>
      <c r="B358" s="34" t="s">
        <v>2291</v>
      </c>
    </row>
    <row r="359" spans="1:2">
      <c r="A359" s="34" t="s">
        <v>2287</v>
      </c>
      <c r="B359" s="34" t="s">
        <v>2292</v>
      </c>
    </row>
    <row r="360" spans="1:2">
      <c r="A360" s="34" t="s">
        <v>2287</v>
      </c>
      <c r="B360" s="34" t="s">
        <v>2293</v>
      </c>
    </row>
    <row r="361" spans="1:2">
      <c r="A361" s="34" t="s">
        <v>2287</v>
      </c>
      <c r="B361" s="34" t="s">
        <v>2294</v>
      </c>
    </row>
    <row r="362" spans="1:2">
      <c r="A362" s="34" t="s">
        <v>2287</v>
      </c>
      <c r="B362" s="34" t="s">
        <v>2295</v>
      </c>
    </row>
    <row r="363" spans="1:2">
      <c r="A363" s="34" t="s">
        <v>2287</v>
      </c>
      <c r="B363" s="34" t="s">
        <v>2296</v>
      </c>
    </row>
    <row r="364" spans="1:2">
      <c r="A364" s="34" t="s">
        <v>2287</v>
      </c>
      <c r="B364" s="34" t="s">
        <v>2297</v>
      </c>
    </row>
    <row r="365" spans="1:2">
      <c r="A365" s="34" t="s">
        <v>2287</v>
      </c>
      <c r="B365" s="34" t="s">
        <v>2298</v>
      </c>
    </row>
    <row r="366" spans="1:2">
      <c r="A366" s="34" t="s">
        <v>2287</v>
      </c>
      <c r="B366" s="34" t="s">
        <v>2299</v>
      </c>
    </row>
    <row r="367" spans="1:2">
      <c r="A367" s="34" t="s">
        <v>2287</v>
      </c>
      <c r="B367" s="34" t="s">
        <v>2300</v>
      </c>
    </row>
    <row r="368" spans="1:2">
      <c r="A368" s="34" t="s">
        <v>2287</v>
      </c>
      <c r="B368" s="34" t="s">
        <v>2301</v>
      </c>
    </row>
    <row r="369" spans="1:2">
      <c r="A369" s="34" t="s">
        <v>2302</v>
      </c>
      <c r="B369" s="34" t="s">
        <v>2303</v>
      </c>
    </row>
    <row r="370" spans="1:2">
      <c r="A370" s="34" t="s">
        <v>2302</v>
      </c>
      <c r="B370" s="34" t="s">
        <v>2304</v>
      </c>
    </row>
    <row r="371" spans="1:2">
      <c r="A371" s="34" t="s">
        <v>2302</v>
      </c>
      <c r="B371" s="34" t="s">
        <v>2305</v>
      </c>
    </row>
    <row r="372" spans="1:2">
      <c r="A372" s="34" t="s">
        <v>2302</v>
      </c>
      <c r="B372" s="34" t="s">
        <v>2306</v>
      </c>
    </row>
    <row r="373" spans="1:2">
      <c r="A373" s="34" t="s">
        <v>2302</v>
      </c>
      <c r="B373" s="34" t="s">
        <v>2307</v>
      </c>
    </row>
    <row r="374" spans="1:2">
      <c r="A374" s="34" t="s">
        <v>2302</v>
      </c>
      <c r="B374" s="34" t="s">
        <v>2308</v>
      </c>
    </row>
    <row r="375" spans="1:2">
      <c r="A375" s="34" t="s">
        <v>2302</v>
      </c>
      <c r="B375" s="34" t="s">
        <v>2309</v>
      </c>
    </row>
    <row r="376" spans="1:2">
      <c r="A376" s="34" t="s">
        <v>2302</v>
      </c>
      <c r="B376" s="34" t="s">
        <v>2310</v>
      </c>
    </row>
    <row r="377" spans="1:2">
      <c r="A377" s="34" t="s">
        <v>2302</v>
      </c>
      <c r="B377" s="34" t="s">
        <v>2311</v>
      </c>
    </row>
    <row r="378" spans="1:2">
      <c r="A378" s="34" t="s">
        <v>105</v>
      </c>
      <c r="B378" s="34" t="s">
        <v>2312</v>
      </c>
    </row>
    <row r="379" spans="1:2">
      <c r="A379" s="34" t="s">
        <v>105</v>
      </c>
      <c r="B379" s="34" t="s">
        <v>2313</v>
      </c>
    </row>
    <row r="380" spans="1:2">
      <c r="A380" s="34" t="s">
        <v>105</v>
      </c>
      <c r="B380" s="34" t="s">
        <v>2314</v>
      </c>
    </row>
    <row r="381" spans="1:2">
      <c r="A381" s="34" t="s">
        <v>105</v>
      </c>
      <c r="B381" s="34" t="s">
        <v>2315</v>
      </c>
    </row>
    <row r="382" spans="1:2">
      <c r="A382" s="34" t="s">
        <v>105</v>
      </c>
      <c r="B382" s="34" t="s">
        <v>2316</v>
      </c>
    </row>
    <row r="383" spans="1:2">
      <c r="A383" s="34" t="s">
        <v>105</v>
      </c>
      <c r="B383" s="34" t="s">
        <v>2317</v>
      </c>
    </row>
    <row r="384" spans="1:2">
      <c r="A384" s="34" t="s">
        <v>105</v>
      </c>
      <c r="B384" s="34" t="s">
        <v>2318</v>
      </c>
    </row>
    <row r="385" spans="1:2">
      <c r="A385" s="34" t="s">
        <v>105</v>
      </c>
      <c r="B385" s="34" t="s">
        <v>2319</v>
      </c>
    </row>
    <row r="386" spans="1:2">
      <c r="A386" s="34" t="s">
        <v>105</v>
      </c>
      <c r="B386" s="34" t="s">
        <v>2320</v>
      </c>
    </row>
    <row r="387" spans="1:2">
      <c r="A387" s="34" t="s">
        <v>105</v>
      </c>
      <c r="B387" s="34" t="s">
        <v>2321</v>
      </c>
    </row>
    <row r="388" spans="1:2">
      <c r="A388" s="34" t="s">
        <v>105</v>
      </c>
      <c r="B388" s="34" t="s">
        <v>2322</v>
      </c>
    </row>
    <row r="389" spans="1:2">
      <c r="A389" s="34" t="s">
        <v>105</v>
      </c>
      <c r="B389" s="34" t="s">
        <v>2323</v>
      </c>
    </row>
    <row r="390" spans="1:2">
      <c r="A390" s="34" t="s">
        <v>105</v>
      </c>
      <c r="B390" s="34" t="s">
        <v>2324</v>
      </c>
    </row>
    <row r="391" spans="1:2">
      <c r="A391" s="34" t="s">
        <v>105</v>
      </c>
      <c r="B391" s="34" t="s">
        <v>2325</v>
      </c>
    </row>
    <row r="392" spans="1:2">
      <c r="A392" s="34" t="s">
        <v>105</v>
      </c>
      <c r="B392" s="34" t="s">
        <v>2326</v>
      </c>
    </row>
    <row r="393" spans="1:2">
      <c r="A393" s="34" t="s">
        <v>105</v>
      </c>
      <c r="B393" s="34" t="s">
        <v>2327</v>
      </c>
    </row>
    <row r="394" spans="1:2">
      <c r="A394" s="34" t="s">
        <v>105</v>
      </c>
      <c r="B394" s="34" t="s">
        <v>2328</v>
      </c>
    </row>
    <row r="395" spans="1:2">
      <c r="A395" s="34" t="s">
        <v>105</v>
      </c>
      <c r="B395" s="34" t="s">
        <v>2329</v>
      </c>
    </row>
    <row r="396" spans="1:2">
      <c r="A396" s="34" t="s">
        <v>105</v>
      </c>
      <c r="B396" s="34" t="s">
        <v>2330</v>
      </c>
    </row>
    <row r="397" spans="1:2">
      <c r="A397" s="34" t="s">
        <v>105</v>
      </c>
      <c r="B397" s="34" t="s">
        <v>2331</v>
      </c>
    </row>
    <row r="398" spans="1:2">
      <c r="A398" s="34" t="s">
        <v>105</v>
      </c>
      <c r="B398" s="34" t="s">
        <v>2332</v>
      </c>
    </row>
    <row r="399" spans="1:2">
      <c r="A399" s="34" t="s">
        <v>105</v>
      </c>
      <c r="B399" s="34" t="s">
        <v>2333</v>
      </c>
    </row>
    <row r="400" spans="1:2">
      <c r="A400" s="34" t="s">
        <v>105</v>
      </c>
      <c r="B400" s="34" t="s">
        <v>2334</v>
      </c>
    </row>
    <row r="401" spans="1:2">
      <c r="A401" s="34" t="s">
        <v>105</v>
      </c>
      <c r="B401" s="34" t="s">
        <v>2335</v>
      </c>
    </row>
    <row r="402" spans="1:2">
      <c r="A402" s="34" t="s">
        <v>105</v>
      </c>
      <c r="B402" s="34" t="s">
        <v>2336</v>
      </c>
    </row>
    <row r="403" spans="1:2">
      <c r="A403" s="34" t="s">
        <v>105</v>
      </c>
      <c r="B403" s="34" t="s">
        <v>2337</v>
      </c>
    </row>
    <row r="404" spans="1:2">
      <c r="A404" s="34" t="s">
        <v>105</v>
      </c>
      <c r="B404" s="34" t="s">
        <v>2338</v>
      </c>
    </row>
    <row r="405" spans="1:2">
      <c r="A405" s="34" t="s">
        <v>105</v>
      </c>
      <c r="B405" s="34" t="s">
        <v>2339</v>
      </c>
    </row>
    <row r="406" spans="1:2">
      <c r="A406" s="34" t="s">
        <v>105</v>
      </c>
      <c r="B406" s="34" t="s">
        <v>2340</v>
      </c>
    </row>
    <row r="407" spans="1:2">
      <c r="A407" s="34" t="s">
        <v>105</v>
      </c>
      <c r="B407" s="34" t="s">
        <v>2341</v>
      </c>
    </row>
    <row r="408" spans="1:2">
      <c r="A408" s="34" t="s">
        <v>105</v>
      </c>
      <c r="B408" s="34" t="s">
        <v>2342</v>
      </c>
    </row>
    <row r="409" spans="1:2">
      <c r="A409" s="34" t="s">
        <v>105</v>
      </c>
      <c r="B409" s="34" t="s">
        <v>2343</v>
      </c>
    </row>
    <row r="410" spans="1:2">
      <c r="A410" s="34" t="s">
        <v>105</v>
      </c>
      <c r="B410" s="34" t="s">
        <v>2344</v>
      </c>
    </row>
    <row r="411" spans="1:2">
      <c r="A411" s="34" t="s">
        <v>105</v>
      </c>
      <c r="B411" s="34" t="s">
        <v>2345</v>
      </c>
    </row>
    <row r="412" spans="1:2">
      <c r="A412" s="34" t="s">
        <v>105</v>
      </c>
      <c r="B412" s="34" t="s">
        <v>2346</v>
      </c>
    </row>
    <row r="413" spans="1:2">
      <c r="A413" s="34" t="s">
        <v>105</v>
      </c>
      <c r="B413" s="34" t="s">
        <v>2347</v>
      </c>
    </row>
    <row r="414" spans="1:2">
      <c r="A414" s="34" t="s">
        <v>105</v>
      </c>
      <c r="B414" s="34" t="s">
        <v>2348</v>
      </c>
    </row>
    <row r="415" spans="1:2">
      <c r="A415" s="34" t="s">
        <v>105</v>
      </c>
      <c r="B415" s="34" t="s">
        <v>2349</v>
      </c>
    </row>
    <row r="416" spans="1:2">
      <c r="A416" s="34" t="s">
        <v>105</v>
      </c>
      <c r="B416" s="34" t="s">
        <v>2350</v>
      </c>
    </row>
    <row r="417" spans="1:2">
      <c r="A417" s="34" t="s">
        <v>105</v>
      </c>
      <c r="B417" s="34" t="s">
        <v>2351</v>
      </c>
    </row>
    <row r="418" spans="1:2">
      <c r="A418" s="34" t="s">
        <v>105</v>
      </c>
      <c r="B418" s="34" t="s">
        <v>2352</v>
      </c>
    </row>
    <row r="419" spans="1:2">
      <c r="A419" s="34" t="s">
        <v>105</v>
      </c>
      <c r="B419" s="34" t="s">
        <v>2353</v>
      </c>
    </row>
    <row r="420" spans="1:2">
      <c r="A420" s="34" t="s">
        <v>105</v>
      </c>
      <c r="B420" s="34" t="s">
        <v>2354</v>
      </c>
    </row>
    <row r="421" spans="1:2">
      <c r="A421" s="34" t="s">
        <v>105</v>
      </c>
      <c r="B421" s="34" t="s">
        <v>2355</v>
      </c>
    </row>
    <row r="422" spans="1:2">
      <c r="A422" s="34" t="s">
        <v>105</v>
      </c>
      <c r="B422" s="34" t="s">
        <v>2356</v>
      </c>
    </row>
    <row r="423" spans="1:2">
      <c r="A423" s="34" t="s">
        <v>105</v>
      </c>
      <c r="B423" s="34" t="s">
        <v>2357</v>
      </c>
    </row>
    <row r="424" spans="1:2">
      <c r="A424" s="34" t="s">
        <v>105</v>
      </c>
      <c r="B424" s="34" t="s">
        <v>2358</v>
      </c>
    </row>
    <row r="425" spans="1:2">
      <c r="A425" s="34" t="s">
        <v>105</v>
      </c>
      <c r="B425" s="34" t="s">
        <v>2359</v>
      </c>
    </row>
    <row r="426" spans="1:2">
      <c r="A426" s="34" t="s">
        <v>105</v>
      </c>
      <c r="B426" s="34" t="s">
        <v>2360</v>
      </c>
    </row>
    <row r="427" spans="1:2">
      <c r="A427" s="34" t="s">
        <v>105</v>
      </c>
      <c r="B427" s="34" t="s">
        <v>2361</v>
      </c>
    </row>
    <row r="428" spans="1:2">
      <c r="A428" s="34" t="s">
        <v>105</v>
      </c>
      <c r="B428" s="34" t="s">
        <v>2362</v>
      </c>
    </row>
    <row r="429" spans="1:2">
      <c r="A429" s="34" t="s">
        <v>105</v>
      </c>
      <c r="B429" s="34" t="s">
        <v>2363</v>
      </c>
    </row>
    <row r="430" spans="1:2">
      <c r="A430" s="34" t="s">
        <v>105</v>
      </c>
      <c r="B430" s="34" t="s">
        <v>2364</v>
      </c>
    </row>
    <row r="431" spans="1:2">
      <c r="A431" s="34" t="s">
        <v>105</v>
      </c>
      <c r="B431" s="34" t="s">
        <v>2365</v>
      </c>
    </row>
    <row r="432" spans="1:2">
      <c r="A432" s="34" t="s">
        <v>105</v>
      </c>
      <c r="B432" s="34" t="s">
        <v>2366</v>
      </c>
    </row>
    <row r="433" spans="1:2">
      <c r="A433" s="34" t="s">
        <v>105</v>
      </c>
      <c r="B433" s="34" t="s">
        <v>2367</v>
      </c>
    </row>
    <row r="434" spans="1:2">
      <c r="A434" s="34" t="s">
        <v>105</v>
      </c>
      <c r="B434" s="34" t="s">
        <v>2368</v>
      </c>
    </row>
    <row r="435" spans="1:2">
      <c r="A435" s="34" t="s">
        <v>105</v>
      </c>
      <c r="B435" s="34" t="s">
        <v>2369</v>
      </c>
    </row>
    <row r="436" spans="1:2">
      <c r="A436" s="34" t="s">
        <v>105</v>
      </c>
      <c r="B436" s="34" t="s">
        <v>2370</v>
      </c>
    </row>
    <row r="437" spans="1:2">
      <c r="A437" s="34" t="s">
        <v>105</v>
      </c>
      <c r="B437" s="34" t="s">
        <v>2371</v>
      </c>
    </row>
    <row r="438" spans="1:2">
      <c r="A438" s="34" t="s">
        <v>105</v>
      </c>
      <c r="B438" s="34" t="s">
        <v>2372</v>
      </c>
    </row>
    <row r="439" spans="1:2">
      <c r="A439" s="34" t="s">
        <v>105</v>
      </c>
      <c r="B439" s="34" t="s">
        <v>2373</v>
      </c>
    </row>
    <row r="440" spans="1:2">
      <c r="A440" s="34" t="s">
        <v>105</v>
      </c>
      <c r="B440" s="34" t="s">
        <v>2374</v>
      </c>
    </row>
    <row r="441" spans="1:2">
      <c r="A441" s="34" t="s">
        <v>105</v>
      </c>
      <c r="B441" s="34" t="s">
        <v>2375</v>
      </c>
    </row>
    <row r="442" spans="1:2">
      <c r="A442" s="34" t="s">
        <v>105</v>
      </c>
      <c r="B442" s="34" t="s">
        <v>2376</v>
      </c>
    </row>
    <row r="443" spans="1:2">
      <c r="A443" s="34" t="s">
        <v>105</v>
      </c>
      <c r="B443" s="34" t="s">
        <v>2377</v>
      </c>
    </row>
    <row r="444" spans="1:2">
      <c r="A444" s="34" t="s">
        <v>105</v>
      </c>
      <c r="B444" s="34" t="s">
        <v>2378</v>
      </c>
    </row>
    <row r="445" spans="1:2">
      <c r="A445" s="34" t="s">
        <v>105</v>
      </c>
      <c r="B445" s="34" t="s">
        <v>2379</v>
      </c>
    </row>
    <row r="446" spans="1:2">
      <c r="A446" s="34" t="s">
        <v>105</v>
      </c>
      <c r="B446" s="34" t="s">
        <v>2380</v>
      </c>
    </row>
    <row r="447" spans="1:2">
      <c r="A447" s="34" t="s">
        <v>105</v>
      </c>
      <c r="B447" s="34" t="s">
        <v>2381</v>
      </c>
    </row>
    <row r="448" spans="1:2">
      <c r="A448" s="34" t="s">
        <v>105</v>
      </c>
      <c r="B448" s="34" t="s">
        <v>2382</v>
      </c>
    </row>
    <row r="449" spans="1:2">
      <c r="A449" s="34" t="s">
        <v>105</v>
      </c>
      <c r="B449" s="34" t="s">
        <v>2383</v>
      </c>
    </row>
    <row r="450" spans="1:2">
      <c r="A450" s="34" t="s">
        <v>105</v>
      </c>
      <c r="B450" s="34" t="s">
        <v>2384</v>
      </c>
    </row>
    <row r="451" spans="1:2">
      <c r="A451" s="34" t="s">
        <v>105</v>
      </c>
      <c r="B451" s="34" t="s">
        <v>2385</v>
      </c>
    </row>
    <row r="452" spans="1:2">
      <c r="A452" s="34" t="s">
        <v>105</v>
      </c>
      <c r="B452" s="34" t="s">
        <v>2386</v>
      </c>
    </row>
    <row r="453" spans="1:2">
      <c r="A453" s="34" t="s">
        <v>105</v>
      </c>
      <c r="B453" s="34" t="s">
        <v>2387</v>
      </c>
    </row>
    <row r="454" spans="1:2">
      <c r="A454" s="34" t="s">
        <v>105</v>
      </c>
      <c r="B454" s="34" t="s">
        <v>2388</v>
      </c>
    </row>
    <row r="455" spans="1:2">
      <c r="A455" s="34" t="s">
        <v>105</v>
      </c>
      <c r="B455" s="34" t="s">
        <v>2389</v>
      </c>
    </row>
    <row r="456" spans="1:2">
      <c r="A456" s="34" t="s">
        <v>105</v>
      </c>
      <c r="B456" s="34" t="s">
        <v>2390</v>
      </c>
    </row>
    <row r="457" spans="1:2">
      <c r="A457" s="34" t="s">
        <v>105</v>
      </c>
      <c r="B457" s="34" t="s">
        <v>2391</v>
      </c>
    </row>
    <row r="458" spans="1:2">
      <c r="A458" s="34" t="s">
        <v>105</v>
      </c>
      <c r="B458" s="34" t="s">
        <v>2392</v>
      </c>
    </row>
    <row r="459" spans="1:2">
      <c r="A459" s="34" t="s">
        <v>105</v>
      </c>
      <c r="B459" s="34" t="s">
        <v>2393</v>
      </c>
    </row>
    <row r="460" spans="1:2">
      <c r="A460" s="34" t="s">
        <v>105</v>
      </c>
      <c r="B460" s="34" t="s">
        <v>2394</v>
      </c>
    </row>
    <row r="461" spans="1:2">
      <c r="A461" s="34" t="s">
        <v>105</v>
      </c>
      <c r="B461" s="34" t="s">
        <v>2395</v>
      </c>
    </row>
    <row r="462" spans="1:2">
      <c r="A462" s="34" t="s">
        <v>105</v>
      </c>
      <c r="B462" s="34" t="s">
        <v>2396</v>
      </c>
    </row>
    <row r="463" spans="1:2">
      <c r="A463" s="34" t="s">
        <v>105</v>
      </c>
      <c r="B463" s="34" t="s">
        <v>2397</v>
      </c>
    </row>
    <row r="464" spans="1:2">
      <c r="A464" s="34" t="s">
        <v>105</v>
      </c>
      <c r="B464" s="34" t="s">
        <v>2398</v>
      </c>
    </row>
    <row r="465" spans="1:2">
      <c r="A465" s="34" t="s">
        <v>105</v>
      </c>
      <c r="B465" s="34" t="s">
        <v>2399</v>
      </c>
    </row>
    <row r="466" spans="1:2">
      <c r="A466" s="34" t="s">
        <v>105</v>
      </c>
      <c r="B466" s="34" t="s">
        <v>2400</v>
      </c>
    </row>
    <row r="467" spans="1:2">
      <c r="A467" s="34" t="s">
        <v>105</v>
      </c>
      <c r="B467" s="34" t="s">
        <v>2401</v>
      </c>
    </row>
    <row r="468" spans="1:2">
      <c r="A468" s="34" t="s">
        <v>105</v>
      </c>
      <c r="B468" s="34" t="s">
        <v>2402</v>
      </c>
    </row>
    <row r="469" spans="1:2">
      <c r="A469" s="34" t="s">
        <v>105</v>
      </c>
      <c r="B469" s="34" t="s">
        <v>2403</v>
      </c>
    </row>
    <row r="470" spans="1:2">
      <c r="A470" s="34" t="s">
        <v>105</v>
      </c>
      <c r="B470" s="34" t="s">
        <v>2404</v>
      </c>
    </row>
    <row r="471" spans="1:2">
      <c r="A471" s="34" t="s">
        <v>105</v>
      </c>
      <c r="B471" s="34" t="s">
        <v>2405</v>
      </c>
    </row>
    <row r="472" spans="1:2">
      <c r="A472" s="34" t="s">
        <v>105</v>
      </c>
      <c r="B472" s="34" t="s">
        <v>2406</v>
      </c>
    </row>
    <row r="473" spans="1:2">
      <c r="A473" s="34" t="s">
        <v>105</v>
      </c>
      <c r="B473" s="34" t="s">
        <v>2407</v>
      </c>
    </row>
    <row r="474" spans="1:2">
      <c r="A474" s="34" t="s">
        <v>105</v>
      </c>
      <c r="B474" s="34" t="s">
        <v>2408</v>
      </c>
    </row>
    <row r="475" spans="1:2">
      <c r="A475" s="34" t="s">
        <v>2409</v>
      </c>
      <c r="B475" s="34" t="s">
        <v>2410</v>
      </c>
    </row>
    <row r="476" spans="1:2">
      <c r="A476" s="34" t="s">
        <v>2409</v>
      </c>
      <c r="B476" s="34" t="s">
        <v>2411</v>
      </c>
    </row>
    <row r="477" spans="1:2">
      <c r="A477" s="34" t="s">
        <v>2409</v>
      </c>
      <c r="B477" s="34" t="s">
        <v>2412</v>
      </c>
    </row>
    <row r="478" spans="1:2">
      <c r="A478" s="34" t="s">
        <v>2409</v>
      </c>
      <c r="B478" s="34" t="s">
        <v>2413</v>
      </c>
    </row>
    <row r="479" spans="1:2">
      <c r="A479" s="34" t="s">
        <v>2409</v>
      </c>
      <c r="B479" s="34" t="s">
        <v>2414</v>
      </c>
    </row>
    <row r="480" spans="1:2">
      <c r="A480" s="34" t="s">
        <v>2409</v>
      </c>
      <c r="B480" s="34" t="s">
        <v>2415</v>
      </c>
    </row>
    <row r="481" spans="1:2">
      <c r="A481" s="34" t="s">
        <v>2409</v>
      </c>
      <c r="B481" s="34" t="s">
        <v>2416</v>
      </c>
    </row>
    <row r="482" spans="1:2">
      <c r="A482" s="34" t="s">
        <v>2409</v>
      </c>
      <c r="B482" s="34" t="s">
        <v>2417</v>
      </c>
    </row>
    <row r="483" spans="1:2">
      <c r="A483" s="34" t="s">
        <v>2409</v>
      </c>
      <c r="B483" s="34" t="s">
        <v>2418</v>
      </c>
    </row>
    <row r="484" spans="1:2">
      <c r="A484" s="34" t="s">
        <v>2409</v>
      </c>
      <c r="B484" s="34" t="s">
        <v>2419</v>
      </c>
    </row>
    <row r="485" spans="1:2">
      <c r="A485" s="34" t="s">
        <v>2409</v>
      </c>
      <c r="B485" s="34" t="s">
        <v>2420</v>
      </c>
    </row>
    <row r="486" spans="1:2">
      <c r="A486" s="34" t="s">
        <v>2409</v>
      </c>
      <c r="B486" s="34" t="s">
        <v>2421</v>
      </c>
    </row>
    <row r="487" spans="1:2">
      <c r="A487" s="34" t="s">
        <v>2409</v>
      </c>
      <c r="B487" s="34" t="s">
        <v>2422</v>
      </c>
    </row>
    <row r="488" spans="1:2">
      <c r="A488" s="34" t="s">
        <v>2409</v>
      </c>
      <c r="B488" s="34" t="s">
        <v>2423</v>
      </c>
    </row>
    <row r="489" spans="1:2">
      <c r="A489" s="34" t="s">
        <v>2409</v>
      </c>
      <c r="B489" s="34" t="s">
        <v>2424</v>
      </c>
    </row>
    <row r="490" spans="1:2">
      <c r="A490" s="34" t="s">
        <v>2409</v>
      </c>
      <c r="B490" s="34" t="s">
        <v>2425</v>
      </c>
    </row>
    <row r="491" spans="1:2">
      <c r="A491" s="34" t="s">
        <v>2409</v>
      </c>
      <c r="B491" s="34" t="s">
        <v>2426</v>
      </c>
    </row>
    <row r="492" spans="1:2">
      <c r="A492" s="34" t="s">
        <v>2409</v>
      </c>
      <c r="B492" s="34" t="s">
        <v>2427</v>
      </c>
    </row>
    <row r="493" spans="1:2">
      <c r="A493" s="34" t="s">
        <v>2409</v>
      </c>
      <c r="B493" s="34" t="s">
        <v>2428</v>
      </c>
    </row>
    <row r="494" spans="1:2">
      <c r="A494" s="34" t="s">
        <v>2409</v>
      </c>
      <c r="B494" s="34" t="s">
        <v>2429</v>
      </c>
    </row>
    <row r="495" spans="1:2">
      <c r="A495" s="34" t="s">
        <v>2409</v>
      </c>
      <c r="B495" s="34" t="s">
        <v>2430</v>
      </c>
    </row>
    <row r="496" spans="1:2">
      <c r="A496" s="34" t="s">
        <v>2409</v>
      </c>
      <c r="B496" s="34" t="s">
        <v>2431</v>
      </c>
    </row>
    <row r="497" spans="1:2">
      <c r="A497" s="34" t="s">
        <v>2409</v>
      </c>
      <c r="B497" s="34" t="s">
        <v>2432</v>
      </c>
    </row>
    <row r="498" spans="1:2">
      <c r="A498" s="34" t="s">
        <v>2409</v>
      </c>
      <c r="B498" s="34" t="s">
        <v>2433</v>
      </c>
    </row>
    <row r="499" spans="1:2">
      <c r="A499" s="34" t="s">
        <v>2409</v>
      </c>
      <c r="B499" s="34" t="s">
        <v>2434</v>
      </c>
    </row>
    <row r="500" spans="1:2">
      <c r="A500" s="34" t="s">
        <v>2409</v>
      </c>
      <c r="B500" s="34" t="s">
        <v>2435</v>
      </c>
    </row>
    <row r="501" spans="1:2">
      <c r="A501" s="34" t="s">
        <v>2409</v>
      </c>
      <c r="B501" s="34" t="s">
        <v>2436</v>
      </c>
    </row>
    <row r="502" spans="1:2">
      <c r="A502" s="34" t="s">
        <v>2409</v>
      </c>
      <c r="B502" s="34" t="s">
        <v>2437</v>
      </c>
    </row>
    <row r="503" spans="1:2">
      <c r="A503" s="34" t="s">
        <v>2409</v>
      </c>
      <c r="B503" s="34" t="s">
        <v>2438</v>
      </c>
    </row>
    <row r="504" spans="1:2">
      <c r="A504" s="34" t="s">
        <v>2409</v>
      </c>
      <c r="B504" s="34" t="s">
        <v>2439</v>
      </c>
    </row>
    <row r="505" spans="1:2">
      <c r="A505" s="34" t="s">
        <v>2409</v>
      </c>
      <c r="B505" s="34" t="s">
        <v>2440</v>
      </c>
    </row>
    <row r="506" spans="1:2">
      <c r="A506" s="34" t="s">
        <v>101</v>
      </c>
      <c r="B506" s="34" t="s">
        <v>2441</v>
      </c>
    </row>
    <row r="507" spans="1:2">
      <c r="A507" s="34" t="s">
        <v>101</v>
      </c>
      <c r="B507" s="34" t="s">
        <v>2442</v>
      </c>
    </row>
    <row r="508" spans="1:2">
      <c r="A508" s="34" t="s">
        <v>101</v>
      </c>
      <c r="B508" s="34" t="s">
        <v>2443</v>
      </c>
    </row>
    <row r="509" spans="1:2">
      <c r="A509" s="34" t="s">
        <v>101</v>
      </c>
      <c r="B509" s="34" t="s">
        <v>2444</v>
      </c>
    </row>
    <row r="510" spans="1:2">
      <c r="A510" s="34" t="s">
        <v>101</v>
      </c>
      <c r="B510" s="34" t="s">
        <v>2445</v>
      </c>
    </row>
    <row r="511" spans="1:2">
      <c r="A511" s="34" t="s">
        <v>101</v>
      </c>
      <c r="B511" s="34" t="s">
        <v>2446</v>
      </c>
    </row>
    <row r="512" spans="1:2">
      <c r="A512" s="34" t="s">
        <v>101</v>
      </c>
      <c r="B512" s="34" t="s">
        <v>2447</v>
      </c>
    </row>
    <row r="513" spans="1:2">
      <c r="A513" s="34" t="s">
        <v>101</v>
      </c>
      <c r="B513" s="34" t="s">
        <v>2448</v>
      </c>
    </row>
    <row r="514" spans="1:2">
      <c r="A514" s="34" t="s">
        <v>101</v>
      </c>
      <c r="B514" s="34" t="s">
        <v>2449</v>
      </c>
    </row>
    <row r="515" spans="1:2">
      <c r="A515" s="34" t="s">
        <v>101</v>
      </c>
      <c r="B515" s="34" t="s">
        <v>2450</v>
      </c>
    </row>
    <row r="516" spans="1:2">
      <c r="A516" s="34" t="s">
        <v>101</v>
      </c>
      <c r="B516" s="34" t="s">
        <v>2451</v>
      </c>
    </row>
    <row r="517" spans="1:2">
      <c r="A517" s="34" t="s">
        <v>101</v>
      </c>
      <c r="B517" s="34" t="s">
        <v>2452</v>
      </c>
    </row>
    <row r="518" spans="1:2">
      <c r="A518" s="34" t="s">
        <v>101</v>
      </c>
      <c r="B518" s="34" t="s">
        <v>2453</v>
      </c>
    </row>
    <row r="519" spans="1:2">
      <c r="A519" s="34" t="s">
        <v>101</v>
      </c>
      <c r="B519" s="34" t="s">
        <v>2454</v>
      </c>
    </row>
    <row r="520" spans="1:2">
      <c r="A520" s="34" t="s">
        <v>101</v>
      </c>
      <c r="B520" s="34" t="s">
        <v>2455</v>
      </c>
    </row>
    <row r="521" spans="1:2">
      <c r="A521" s="34" t="s">
        <v>101</v>
      </c>
      <c r="B521" s="34" t="s">
        <v>2456</v>
      </c>
    </row>
    <row r="522" spans="1:2">
      <c r="A522" s="34" t="s">
        <v>101</v>
      </c>
      <c r="B522" s="34" t="s">
        <v>2457</v>
      </c>
    </row>
    <row r="523" spans="1:2">
      <c r="A523" s="34" t="s">
        <v>101</v>
      </c>
      <c r="B523" s="34" t="s">
        <v>2458</v>
      </c>
    </row>
    <row r="524" spans="1:2">
      <c r="A524" s="34" t="s">
        <v>101</v>
      </c>
      <c r="B524" s="34" t="s">
        <v>2459</v>
      </c>
    </row>
    <row r="525" spans="1:2">
      <c r="A525" s="34" t="s">
        <v>101</v>
      </c>
      <c r="B525" s="34" t="s">
        <v>2460</v>
      </c>
    </row>
    <row r="526" spans="1:2">
      <c r="A526" s="34" t="s">
        <v>101</v>
      </c>
      <c r="B526" s="34" t="s">
        <v>2461</v>
      </c>
    </row>
    <row r="527" spans="1:2">
      <c r="A527" s="34" t="s">
        <v>101</v>
      </c>
      <c r="B527" s="34" t="s">
        <v>2462</v>
      </c>
    </row>
    <row r="528" spans="1:2">
      <c r="A528" s="34" t="s">
        <v>101</v>
      </c>
      <c r="B528" s="34" t="s">
        <v>2463</v>
      </c>
    </row>
    <row r="529" spans="1:2">
      <c r="A529" s="34" t="s">
        <v>101</v>
      </c>
      <c r="B529" s="34" t="s">
        <v>2464</v>
      </c>
    </row>
    <row r="530" spans="1:2">
      <c r="A530" s="34" t="s">
        <v>101</v>
      </c>
      <c r="B530" s="34" t="s">
        <v>2465</v>
      </c>
    </row>
    <row r="531" spans="1:2">
      <c r="A531" s="34" t="s">
        <v>101</v>
      </c>
      <c r="B531" s="34" t="s">
        <v>2466</v>
      </c>
    </row>
    <row r="532" spans="1:2">
      <c r="A532" s="34" t="s">
        <v>101</v>
      </c>
      <c r="B532" s="34" t="s">
        <v>2467</v>
      </c>
    </row>
    <row r="533" spans="1:2">
      <c r="A533" s="34" t="s">
        <v>101</v>
      </c>
      <c r="B533" s="34" t="s">
        <v>2468</v>
      </c>
    </row>
    <row r="534" spans="1:2">
      <c r="A534" s="34" t="s">
        <v>101</v>
      </c>
      <c r="B534" s="34" t="s">
        <v>2469</v>
      </c>
    </row>
    <row r="535" spans="1:2">
      <c r="A535" s="34" t="s">
        <v>101</v>
      </c>
      <c r="B535" s="34" t="s">
        <v>2470</v>
      </c>
    </row>
    <row r="536" spans="1:2">
      <c r="A536" s="34" t="s">
        <v>101</v>
      </c>
      <c r="B536" s="34" t="s">
        <v>2471</v>
      </c>
    </row>
    <row r="537" spans="1:2">
      <c r="A537" s="34" t="s">
        <v>93</v>
      </c>
      <c r="B537" s="34" t="s">
        <v>2472</v>
      </c>
    </row>
    <row r="538" spans="1:2">
      <c r="A538" s="34" t="s">
        <v>93</v>
      </c>
      <c r="B538" s="34" t="s">
        <v>2473</v>
      </c>
    </row>
    <row r="539" spans="1:2">
      <c r="A539" s="34" t="s">
        <v>93</v>
      </c>
      <c r="B539" s="34" t="s">
        <v>2474</v>
      </c>
    </row>
    <row r="540" spans="1:2">
      <c r="A540" s="34" t="s">
        <v>93</v>
      </c>
      <c r="B540" s="34" t="s">
        <v>2475</v>
      </c>
    </row>
    <row r="541" spans="1:2">
      <c r="A541" s="34" t="s">
        <v>93</v>
      </c>
      <c r="B541" s="34" t="s">
        <v>2476</v>
      </c>
    </row>
    <row r="542" spans="1:2">
      <c r="A542" s="34" t="s">
        <v>93</v>
      </c>
      <c r="B542" s="34" t="s">
        <v>2477</v>
      </c>
    </row>
    <row r="543" spans="1:2">
      <c r="A543" s="34" t="s">
        <v>93</v>
      </c>
      <c r="B543" s="34" t="s">
        <v>2478</v>
      </c>
    </row>
    <row r="544" spans="1:2">
      <c r="A544" s="34" t="s">
        <v>93</v>
      </c>
      <c r="B544" s="34" t="s">
        <v>2479</v>
      </c>
    </row>
    <row r="545" spans="1:2">
      <c r="A545" s="34" t="s">
        <v>93</v>
      </c>
      <c r="B545" s="34" t="s">
        <v>2480</v>
      </c>
    </row>
    <row r="546" spans="1:2">
      <c r="A546" s="34" t="s">
        <v>93</v>
      </c>
      <c r="B546" s="34" t="s">
        <v>2481</v>
      </c>
    </row>
    <row r="547" spans="1:2">
      <c r="A547" s="34" t="s">
        <v>93</v>
      </c>
      <c r="B547" s="34" t="s">
        <v>2482</v>
      </c>
    </row>
    <row r="548" spans="1:2">
      <c r="A548" s="34" t="s">
        <v>93</v>
      </c>
      <c r="B548" s="34" t="s">
        <v>2483</v>
      </c>
    </row>
    <row r="549" spans="1:2">
      <c r="A549" s="34" t="s">
        <v>93</v>
      </c>
      <c r="B549" s="34" t="s">
        <v>2484</v>
      </c>
    </row>
    <row r="550" spans="1:2">
      <c r="A550" s="34" t="s">
        <v>93</v>
      </c>
      <c r="B550" s="34" t="s">
        <v>2485</v>
      </c>
    </row>
    <row r="551" spans="1:2">
      <c r="A551" s="34" t="s">
        <v>93</v>
      </c>
      <c r="B551" s="34" t="s">
        <v>2486</v>
      </c>
    </row>
    <row r="552" spans="1:2">
      <c r="A552" s="34" t="s">
        <v>93</v>
      </c>
      <c r="B552" s="34" t="s">
        <v>2487</v>
      </c>
    </row>
    <row r="553" spans="1:2">
      <c r="A553" s="34" t="s">
        <v>93</v>
      </c>
      <c r="B553" s="34" t="s">
        <v>2488</v>
      </c>
    </row>
    <row r="554" spans="1:2">
      <c r="A554" s="34" t="s">
        <v>93</v>
      </c>
      <c r="B554" s="34" t="s">
        <v>2489</v>
      </c>
    </row>
    <row r="555" spans="1:2">
      <c r="A555" s="34" t="s">
        <v>93</v>
      </c>
      <c r="B555" s="34" t="s">
        <v>2490</v>
      </c>
    </row>
    <row r="556" spans="1:2">
      <c r="A556" s="34" t="s">
        <v>93</v>
      </c>
      <c r="B556" s="34" t="s">
        <v>2491</v>
      </c>
    </row>
    <row r="557" spans="1:2">
      <c r="A557" s="34" t="s">
        <v>93</v>
      </c>
      <c r="B557" s="34" t="s">
        <v>2492</v>
      </c>
    </row>
    <row r="558" spans="1:2">
      <c r="A558" s="34" t="s">
        <v>93</v>
      </c>
      <c r="B558" s="34" t="s">
        <v>2493</v>
      </c>
    </row>
    <row r="559" spans="1:2">
      <c r="A559" s="34" t="s">
        <v>93</v>
      </c>
      <c r="B559" s="34" t="s">
        <v>2494</v>
      </c>
    </row>
    <row r="560" spans="1:2">
      <c r="A560" s="34" t="s">
        <v>93</v>
      </c>
      <c r="B560" s="34" t="s">
        <v>2495</v>
      </c>
    </row>
    <row r="561" spans="1:2">
      <c r="A561" s="34" t="s">
        <v>93</v>
      </c>
      <c r="B561" s="34" t="s">
        <v>2496</v>
      </c>
    </row>
    <row r="562" spans="1:2">
      <c r="A562" s="34" t="s">
        <v>93</v>
      </c>
      <c r="B562" s="34" t="s">
        <v>2497</v>
      </c>
    </row>
    <row r="563" spans="1:2">
      <c r="A563" s="34" t="s">
        <v>93</v>
      </c>
      <c r="B563" s="34" t="s">
        <v>2498</v>
      </c>
    </row>
    <row r="564" spans="1:2">
      <c r="A564" s="34" t="s">
        <v>93</v>
      </c>
      <c r="B564" s="34" t="s">
        <v>2499</v>
      </c>
    </row>
    <row r="565" spans="1:2">
      <c r="A565" s="34" t="s">
        <v>93</v>
      </c>
      <c r="B565" s="34" t="s">
        <v>2500</v>
      </c>
    </row>
    <row r="566" spans="1:2">
      <c r="A566" s="34" t="s">
        <v>93</v>
      </c>
      <c r="B566" s="34" t="s">
        <v>2501</v>
      </c>
    </row>
    <row r="567" spans="1:2">
      <c r="A567" s="34" t="s">
        <v>93</v>
      </c>
      <c r="B567" s="34" t="s">
        <v>2502</v>
      </c>
    </row>
    <row r="568" spans="1:2">
      <c r="A568" s="34" t="s">
        <v>93</v>
      </c>
      <c r="B568" s="34" t="s">
        <v>2503</v>
      </c>
    </row>
    <row r="569" spans="1:2">
      <c r="A569" s="34" t="s">
        <v>93</v>
      </c>
      <c r="B569" s="34" t="s">
        <v>2504</v>
      </c>
    </row>
    <row r="570" spans="1:2">
      <c r="A570" s="34" t="s">
        <v>93</v>
      </c>
      <c r="B570" s="34" t="s">
        <v>2505</v>
      </c>
    </row>
    <row r="571" spans="1:2">
      <c r="A571" s="34" t="s">
        <v>93</v>
      </c>
      <c r="B571" s="34" t="s">
        <v>2506</v>
      </c>
    </row>
    <row r="572" spans="1:2">
      <c r="A572" s="34" t="s">
        <v>93</v>
      </c>
      <c r="B572" s="34" t="s">
        <v>2507</v>
      </c>
    </row>
    <row r="573" spans="1:2">
      <c r="A573" s="34" t="s">
        <v>93</v>
      </c>
      <c r="B573" s="34" t="s">
        <v>2508</v>
      </c>
    </row>
    <row r="574" spans="1:2">
      <c r="A574" s="34" t="s">
        <v>93</v>
      </c>
      <c r="B574" s="34" t="s">
        <v>2509</v>
      </c>
    </row>
    <row r="575" spans="1:2">
      <c r="A575" s="34" t="s">
        <v>93</v>
      </c>
      <c r="B575" s="34" t="s">
        <v>2510</v>
      </c>
    </row>
    <row r="576" spans="1:2">
      <c r="A576" s="34" t="s">
        <v>93</v>
      </c>
      <c r="B576" s="34" t="s">
        <v>2511</v>
      </c>
    </row>
    <row r="577" spans="1:2">
      <c r="A577" s="34" t="s">
        <v>93</v>
      </c>
      <c r="B577" s="34" t="s">
        <v>2512</v>
      </c>
    </row>
    <row r="578" spans="1:2">
      <c r="A578" s="34" t="s">
        <v>93</v>
      </c>
      <c r="B578" s="34" t="s">
        <v>2513</v>
      </c>
    </row>
    <row r="579" spans="1:2">
      <c r="A579" s="34" t="s">
        <v>93</v>
      </c>
      <c r="B579" s="34" t="s">
        <v>2514</v>
      </c>
    </row>
    <row r="580" spans="1:2">
      <c r="A580" s="34" t="s">
        <v>93</v>
      </c>
      <c r="B580" s="34" t="s">
        <v>2515</v>
      </c>
    </row>
    <row r="581" spans="1:2">
      <c r="A581" s="34" t="s">
        <v>93</v>
      </c>
      <c r="B581" s="34" t="s">
        <v>2516</v>
      </c>
    </row>
    <row r="582" spans="1:2">
      <c r="A582" s="34" t="s">
        <v>93</v>
      </c>
      <c r="B582" s="34" t="s">
        <v>2517</v>
      </c>
    </row>
    <row r="583" spans="1:2">
      <c r="A583" s="34" t="s">
        <v>93</v>
      </c>
      <c r="B583" s="34" t="s">
        <v>2518</v>
      </c>
    </row>
    <row r="584" spans="1:2">
      <c r="A584" s="34" t="s">
        <v>93</v>
      </c>
      <c r="B584" s="34" t="s">
        <v>2519</v>
      </c>
    </row>
    <row r="585" spans="1:2">
      <c r="A585" s="34" t="s">
        <v>93</v>
      </c>
      <c r="B585" s="34" t="s">
        <v>2520</v>
      </c>
    </row>
    <row r="586" spans="1:2">
      <c r="A586" s="34" t="s">
        <v>93</v>
      </c>
      <c r="B586" s="34" t="s">
        <v>2521</v>
      </c>
    </row>
    <row r="587" spans="1:2">
      <c r="A587" s="34" t="s">
        <v>93</v>
      </c>
      <c r="B587" s="34" t="s">
        <v>2522</v>
      </c>
    </row>
    <row r="588" spans="1:2">
      <c r="A588" s="34" t="s">
        <v>93</v>
      </c>
      <c r="B588" s="34" t="s">
        <v>2523</v>
      </c>
    </row>
    <row r="589" spans="1:2">
      <c r="A589" s="34" t="s">
        <v>93</v>
      </c>
      <c r="B589" s="34" t="s">
        <v>2524</v>
      </c>
    </row>
    <row r="590" spans="1:2">
      <c r="A590" s="34" t="s">
        <v>93</v>
      </c>
      <c r="B590" s="34" t="s">
        <v>2525</v>
      </c>
    </row>
    <row r="591" spans="1:2">
      <c r="A591" s="34" t="s">
        <v>93</v>
      </c>
      <c r="B591" s="34" t="s">
        <v>2526</v>
      </c>
    </row>
    <row r="592" spans="1:2">
      <c r="A592" s="34" t="s">
        <v>93</v>
      </c>
      <c r="B592" s="34" t="s">
        <v>2527</v>
      </c>
    </row>
    <row r="593" spans="1:2">
      <c r="A593" s="34" t="s">
        <v>93</v>
      </c>
      <c r="B593" s="34" t="s">
        <v>2528</v>
      </c>
    </row>
    <row r="594" spans="1:2">
      <c r="A594" s="34" t="s">
        <v>93</v>
      </c>
      <c r="B594" s="34" t="s">
        <v>2529</v>
      </c>
    </row>
    <row r="595" spans="1:2">
      <c r="A595" s="34" t="s">
        <v>93</v>
      </c>
      <c r="B595" s="34" t="s">
        <v>2530</v>
      </c>
    </row>
    <row r="596" spans="1:2">
      <c r="A596" s="34" t="s">
        <v>93</v>
      </c>
      <c r="B596" s="34" t="s">
        <v>2531</v>
      </c>
    </row>
    <row r="597" spans="1:2">
      <c r="A597" s="34" t="s">
        <v>93</v>
      </c>
      <c r="B597" s="34" t="s">
        <v>2532</v>
      </c>
    </row>
    <row r="598" spans="1:2">
      <c r="A598" s="34" t="s">
        <v>93</v>
      </c>
      <c r="B598" s="34" t="s">
        <v>2533</v>
      </c>
    </row>
    <row r="599" spans="1:2">
      <c r="A599" s="34" t="s">
        <v>93</v>
      </c>
      <c r="B599" s="34" t="s">
        <v>2534</v>
      </c>
    </row>
    <row r="600" spans="1:2">
      <c r="A600" s="34" t="s">
        <v>93</v>
      </c>
      <c r="B600" s="34" t="s">
        <v>2535</v>
      </c>
    </row>
    <row r="601" spans="1:2">
      <c r="A601" s="34" t="s">
        <v>93</v>
      </c>
      <c r="B601" s="34" t="s">
        <v>2536</v>
      </c>
    </row>
    <row r="602" spans="1:2">
      <c r="A602" s="34" t="s">
        <v>93</v>
      </c>
      <c r="B602" s="34" t="s">
        <v>2537</v>
      </c>
    </row>
    <row r="603" spans="1:2">
      <c r="A603" s="34" t="s">
        <v>93</v>
      </c>
      <c r="B603" s="34" t="s">
        <v>2538</v>
      </c>
    </row>
    <row r="604" spans="1:2">
      <c r="A604" s="34" t="s">
        <v>93</v>
      </c>
      <c r="B604" s="34" t="s">
        <v>2539</v>
      </c>
    </row>
    <row r="605" spans="1:2">
      <c r="A605" s="34" t="s">
        <v>93</v>
      </c>
      <c r="B605" s="34" t="s">
        <v>2540</v>
      </c>
    </row>
    <row r="606" spans="1:2">
      <c r="A606" s="34" t="s">
        <v>93</v>
      </c>
      <c r="B606" s="34" t="s">
        <v>2541</v>
      </c>
    </row>
    <row r="607" spans="1:2">
      <c r="A607" s="34" t="s">
        <v>93</v>
      </c>
      <c r="B607" s="34" t="s">
        <v>2542</v>
      </c>
    </row>
    <row r="608" spans="1:2">
      <c r="A608" s="34" t="s">
        <v>2543</v>
      </c>
      <c r="B608" s="34" t="s">
        <v>2544</v>
      </c>
    </row>
    <row r="609" spans="1:2">
      <c r="A609" s="34" t="s">
        <v>2543</v>
      </c>
      <c r="B609" s="34" t="s">
        <v>2545</v>
      </c>
    </row>
    <row r="610" spans="1:2">
      <c r="A610" s="34" t="s">
        <v>2543</v>
      </c>
      <c r="B610" s="34" t="s">
        <v>2546</v>
      </c>
    </row>
    <row r="611" spans="1:2">
      <c r="A611" s="34" t="s">
        <v>2543</v>
      </c>
      <c r="B611" s="34" t="s">
        <v>2547</v>
      </c>
    </row>
    <row r="612" spans="1:2">
      <c r="A612" s="34" t="s">
        <v>2543</v>
      </c>
      <c r="B612" s="34" t="s">
        <v>2548</v>
      </c>
    </row>
    <row r="613" spans="1:2">
      <c r="A613" s="34" t="s">
        <v>2543</v>
      </c>
      <c r="B613" s="34" t="s">
        <v>2549</v>
      </c>
    </row>
    <row r="614" spans="1:2">
      <c r="A614" s="34" t="s">
        <v>2543</v>
      </c>
      <c r="B614" s="34" t="s">
        <v>2550</v>
      </c>
    </row>
    <row r="615" spans="1:2">
      <c r="A615" s="34" t="s">
        <v>2543</v>
      </c>
      <c r="B615" s="34" t="s">
        <v>2551</v>
      </c>
    </row>
    <row r="616" spans="1:2">
      <c r="A616" s="34" t="s">
        <v>2543</v>
      </c>
      <c r="B616" s="34" t="s">
        <v>2552</v>
      </c>
    </row>
    <row r="617" spans="1:2">
      <c r="A617" s="34" t="s">
        <v>2543</v>
      </c>
      <c r="B617" s="34" t="s">
        <v>2553</v>
      </c>
    </row>
    <row r="618" spans="1:2">
      <c r="A618" s="34" t="s">
        <v>2543</v>
      </c>
      <c r="B618" s="34" t="s">
        <v>2554</v>
      </c>
    </row>
    <row r="619" spans="1:2">
      <c r="A619" s="34" t="s">
        <v>2543</v>
      </c>
      <c r="B619" s="34" t="s">
        <v>2555</v>
      </c>
    </row>
    <row r="620" spans="1:2">
      <c r="A620" s="34" t="s">
        <v>2543</v>
      </c>
      <c r="B620" s="34" t="s">
        <v>2556</v>
      </c>
    </row>
    <row r="621" spans="1:2">
      <c r="A621" s="34" t="s">
        <v>2543</v>
      </c>
      <c r="B621" s="34" t="s">
        <v>2557</v>
      </c>
    </row>
    <row r="622" spans="1:2">
      <c r="A622" s="34" t="s">
        <v>2543</v>
      </c>
      <c r="B622" s="34" t="s">
        <v>2558</v>
      </c>
    </row>
    <row r="623" spans="1:2">
      <c r="A623" s="34" t="s">
        <v>2543</v>
      </c>
      <c r="B623" s="34" t="s">
        <v>2559</v>
      </c>
    </row>
    <row r="624" spans="1:2">
      <c r="A624" s="34" t="s">
        <v>2543</v>
      </c>
      <c r="B624" s="34" t="s">
        <v>2560</v>
      </c>
    </row>
    <row r="625" spans="1:2">
      <c r="A625" s="34" t="s">
        <v>2543</v>
      </c>
      <c r="B625" s="34" t="s">
        <v>2561</v>
      </c>
    </row>
    <row r="626" spans="1:2">
      <c r="A626" s="34" t="s">
        <v>2543</v>
      </c>
      <c r="B626" s="34" t="s">
        <v>2562</v>
      </c>
    </row>
    <row r="627" spans="1:2">
      <c r="A627" s="34" t="s">
        <v>2543</v>
      </c>
      <c r="B627" s="34" t="s">
        <v>2563</v>
      </c>
    </row>
    <row r="628" spans="1:2">
      <c r="A628" s="34" t="s">
        <v>2564</v>
      </c>
      <c r="B628" s="34" t="s">
        <v>2565</v>
      </c>
    </row>
    <row r="629" spans="1:2">
      <c r="A629" s="34" t="s">
        <v>2564</v>
      </c>
      <c r="B629" s="34" t="s">
        <v>2566</v>
      </c>
    </row>
    <row r="630" spans="1:2">
      <c r="A630" s="34" t="s">
        <v>2564</v>
      </c>
      <c r="B630" s="34" t="s">
        <v>2567</v>
      </c>
    </row>
    <row r="631" spans="1:2">
      <c r="A631" s="34" t="s">
        <v>2564</v>
      </c>
      <c r="B631" s="34" t="s">
        <v>2568</v>
      </c>
    </row>
    <row r="632" spans="1:2">
      <c r="A632" s="34" t="s">
        <v>2564</v>
      </c>
      <c r="B632" s="34" t="s">
        <v>2569</v>
      </c>
    </row>
    <row r="633" spans="1:2">
      <c r="A633" s="34" t="s">
        <v>2564</v>
      </c>
      <c r="B633" s="34" t="s">
        <v>2570</v>
      </c>
    </row>
    <row r="634" spans="1:2">
      <c r="A634" s="34" t="s">
        <v>2571</v>
      </c>
      <c r="B634" s="34" t="s">
        <v>2572</v>
      </c>
    </row>
    <row r="635" spans="1:2">
      <c r="A635" s="34" t="s">
        <v>2571</v>
      </c>
      <c r="B635" s="34" t="s">
        <v>2573</v>
      </c>
    </row>
    <row r="636" spans="1:2">
      <c r="A636" s="34" t="s">
        <v>2571</v>
      </c>
      <c r="B636" s="34" t="s">
        <v>2574</v>
      </c>
    </row>
    <row r="637" spans="1:2">
      <c r="A637" s="34" t="s">
        <v>2571</v>
      </c>
      <c r="B637" s="34" t="s">
        <v>2575</v>
      </c>
    </row>
    <row r="638" spans="1:2">
      <c r="A638" s="34" t="s">
        <v>2571</v>
      </c>
      <c r="B638" s="34" t="s">
        <v>2576</v>
      </c>
    </row>
    <row r="639" spans="1:2">
      <c r="A639" s="34" t="s">
        <v>2571</v>
      </c>
      <c r="B639" s="34" t="s">
        <v>2577</v>
      </c>
    </row>
    <row r="640" spans="1:2">
      <c r="A640" s="34" t="s">
        <v>2571</v>
      </c>
      <c r="B640" s="34" t="s">
        <v>2578</v>
      </c>
    </row>
    <row r="641" spans="1:2">
      <c r="A641" s="34" t="s">
        <v>2571</v>
      </c>
      <c r="B641" s="34" t="s">
        <v>2579</v>
      </c>
    </row>
    <row r="642" spans="1:2">
      <c r="A642" s="34" t="s">
        <v>2571</v>
      </c>
      <c r="B642" s="34" t="s">
        <v>2580</v>
      </c>
    </row>
    <row r="643" spans="1:2">
      <c r="A643" s="34" t="s">
        <v>2571</v>
      </c>
      <c r="B643" s="34" t="s">
        <v>2581</v>
      </c>
    </row>
    <row r="644" spans="1:2">
      <c r="A644" s="34" t="s">
        <v>2571</v>
      </c>
      <c r="B644" s="34" t="s">
        <v>2582</v>
      </c>
    </row>
    <row r="645" spans="1:2">
      <c r="A645" s="34" t="s">
        <v>2571</v>
      </c>
      <c r="B645" s="34" t="s">
        <v>2583</v>
      </c>
    </row>
    <row r="646" spans="1:2">
      <c r="A646" s="34" t="s">
        <v>2571</v>
      </c>
      <c r="B646" s="34" t="s">
        <v>2584</v>
      </c>
    </row>
    <row r="647" spans="1:2">
      <c r="A647" s="34" t="s">
        <v>2571</v>
      </c>
      <c r="B647" s="34" t="s">
        <v>2585</v>
      </c>
    </row>
    <row r="648" spans="1:2">
      <c r="A648" s="34" t="s">
        <v>2571</v>
      </c>
      <c r="B648" s="34" t="s">
        <v>2586</v>
      </c>
    </row>
    <row r="649" spans="1:2">
      <c r="A649" s="34" t="s">
        <v>2571</v>
      </c>
      <c r="B649" s="34" t="s">
        <v>2587</v>
      </c>
    </row>
    <row r="650" spans="1:2">
      <c r="A650" s="34" t="s">
        <v>2571</v>
      </c>
      <c r="B650" s="34" t="s">
        <v>2588</v>
      </c>
    </row>
    <row r="651" spans="1:2">
      <c r="A651" s="34" t="s">
        <v>2571</v>
      </c>
      <c r="B651" s="34" t="s">
        <v>2589</v>
      </c>
    </row>
    <row r="652" spans="1:2">
      <c r="A652" s="34" t="s">
        <v>2571</v>
      </c>
      <c r="B652" s="34" t="s">
        <v>2590</v>
      </c>
    </row>
    <row r="653" spans="1:2">
      <c r="A653" s="34" t="s">
        <v>2571</v>
      </c>
      <c r="B653" s="34" t="s">
        <v>2591</v>
      </c>
    </row>
    <row r="654" spans="1:2">
      <c r="A654" s="34" t="s">
        <v>2571</v>
      </c>
      <c r="B654" s="34" t="s">
        <v>2592</v>
      </c>
    </row>
    <row r="655" spans="1:2">
      <c r="A655" s="34" t="s">
        <v>2571</v>
      </c>
      <c r="B655" s="34" t="s">
        <v>2593</v>
      </c>
    </row>
    <row r="656" spans="1:2">
      <c r="A656" s="34" t="s">
        <v>2571</v>
      </c>
      <c r="B656" s="34" t="s">
        <v>2594</v>
      </c>
    </row>
    <row r="657" spans="1:2">
      <c r="A657" s="34" t="s">
        <v>2571</v>
      </c>
      <c r="B657" s="34" t="s">
        <v>2595</v>
      </c>
    </row>
    <row r="658" spans="1:2">
      <c r="A658" s="34" t="s">
        <v>2571</v>
      </c>
      <c r="B658" s="34" t="s">
        <v>2596</v>
      </c>
    </row>
    <row r="659" spans="1:2">
      <c r="A659" s="34" t="s">
        <v>2571</v>
      </c>
      <c r="B659" s="34" t="s">
        <v>2597</v>
      </c>
    </row>
    <row r="660" spans="1:2">
      <c r="A660" s="34" t="s">
        <v>2571</v>
      </c>
      <c r="B660" s="34" t="s">
        <v>2598</v>
      </c>
    </row>
    <row r="661" spans="1:2">
      <c r="A661" s="34" t="s">
        <v>2571</v>
      </c>
      <c r="B661" s="34" t="s">
        <v>2599</v>
      </c>
    </row>
    <row r="662" spans="1:2">
      <c r="A662" s="34" t="s">
        <v>2571</v>
      </c>
      <c r="B662" s="34" t="s">
        <v>2600</v>
      </c>
    </row>
    <row r="663" spans="1:2">
      <c r="A663" s="34" t="s">
        <v>2571</v>
      </c>
      <c r="B663" s="34" t="s">
        <v>2601</v>
      </c>
    </row>
    <row r="664" spans="1:2">
      <c r="A664" s="34" t="s">
        <v>99</v>
      </c>
      <c r="B664" s="34" t="s">
        <v>2602</v>
      </c>
    </row>
    <row r="665" spans="1:2">
      <c r="A665" s="34" t="s">
        <v>99</v>
      </c>
      <c r="B665" s="34" t="s">
        <v>2603</v>
      </c>
    </row>
    <row r="666" spans="1:2">
      <c r="A666" s="34" t="s">
        <v>99</v>
      </c>
      <c r="B666" s="34" t="s">
        <v>2604</v>
      </c>
    </row>
    <row r="667" spans="1:2">
      <c r="A667" s="34" t="s">
        <v>99</v>
      </c>
      <c r="B667" s="34" t="s">
        <v>2605</v>
      </c>
    </row>
    <row r="668" spans="1:2">
      <c r="A668" s="34" t="s">
        <v>99</v>
      </c>
      <c r="B668" s="34" t="s">
        <v>2606</v>
      </c>
    </row>
    <row r="669" spans="1:2">
      <c r="A669" s="34" t="s">
        <v>99</v>
      </c>
      <c r="B669" s="34" t="s">
        <v>2607</v>
      </c>
    </row>
    <row r="670" spans="1:2">
      <c r="A670" s="34" t="s">
        <v>99</v>
      </c>
      <c r="B670" s="34" t="s">
        <v>2608</v>
      </c>
    </row>
    <row r="671" spans="1:2">
      <c r="A671" s="34" t="s">
        <v>99</v>
      </c>
      <c r="B671" s="34" t="s">
        <v>2609</v>
      </c>
    </row>
    <row r="672" spans="1:2">
      <c r="A672" s="34" t="s">
        <v>99</v>
      </c>
      <c r="B672" s="34" t="s">
        <v>2610</v>
      </c>
    </row>
    <row r="673" spans="1:2">
      <c r="A673" s="34" t="s">
        <v>99</v>
      </c>
      <c r="B673" s="34" t="s">
        <v>2611</v>
      </c>
    </row>
    <row r="674" spans="1:2">
      <c r="A674" s="34" t="s">
        <v>99</v>
      </c>
      <c r="B674" s="34" t="s">
        <v>2612</v>
      </c>
    </row>
    <row r="675" spans="1:2">
      <c r="A675" s="34" t="s">
        <v>99</v>
      </c>
      <c r="B675" s="34" t="s">
        <v>2613</v>
      </c>
    </row>
    <row r="676" spans="1:2">
      <c r="A676" s="34" t="s">
        <v>99</v>
      </c>
      <c r="B676" s="34" t="s">
        <v>2614</v>
      </c>
    </row>
    <row r="677" spans="1:2">
      <c r="A677" s="34" t="s">
        <v>99</v>
      </c>
      <c r="B677" s="34" t="s">
        <v>2615</v>
      </c>
    </row>
    <row r="678" spans="1:2">
      <c r="A678" s="34" t="s">
        <v>99</v>
      </c>
      <c r="B678" s="34" t="s">
        <v>2616</v>
      </c>
    </row>
    <row r="679" spans="1:2">
      <c r="A679" s="34" t="s">
        <v>99</v>
      </c>
      <c r="B679" s="34" t="s">
        <v>2617</v>
      </c>
    </row>
    <row r="680" spans="1:2">
      <c r="A680" s="34" t="s">
        <v>99</v>
      </c>
      <c r="B680" s="34" t="s">
        <v>2618</v>
      </c>
    </row>
    <row r="681" spans="1:2">
      <c r="A681" s="34" t="s">
        <v>99</v>
      </c>
      <c r="B681" s="34" t="s">
        <v>2619</v>
      </c>
    </row>
    <row r="682" spans="1:2">
      <c r="A682" s="34" t="s">
        <v>99</v>
      </c>
      <c r="B682" s="34" t="s">
        <v>2620</v>
      </c>
    </row>
    <row r="683" spans="1:2">
      <c r="A683" s="34" t="s">
        <v>99</v>
      </c>
      <c r="B683" s="34" t="s">
        <v>2621</v>
      </c>
    </row>
    <row r="684" spans="1:2">
      <c r="A684" s="34" t="s">
        <v>99</v>
      </c>
      <c r="B684" s="34" t="s">
        <v>2622</v>
      </c>
    </row>
    <row r="685" spans="1:2">
      <c r="A685" s="34" t="s">
        <v>99</v>
      </c>
      <c r="B685" s="34" t="s">
        <v>2623</v>
      </c>
    </row>
    <row r="686" spans="1:2">
      <c r="A686" s="34" t="s">
        <v>99</v>
      </c>
      <c r="B686" s="34" t="s">
        <v>2624</v>
      </c>
    </row>
    <row r="687" spans="1:2">
      <c r="A687" s="34" t="s">
        <v>99</v>
      </c>
      <c r="B687" s="34" t="s">
        <v>2625</v>
      </c>
    </row>
    <row r="688" spans="1:2">
      <c r="A688" s="34" t="s">
        <v>99</v>
      </c>
      <c r="B688" s="34" t="s">
        <v>2626</v>
      </c>
    </row>
    <row r="689" spans="1:2">
      <c r="A689" s="34" t="s">
        <v>99</v>
      </c>
      <c r="B689" s="34" t="s">
        <v>2627</v>
      </c>
    </row>
    <row r="690" spans="1:2">
      <c r="A690" s="34" t="s">
        <v>99</v>
      </c>
      <c r="B690" s="34" t="s">
        <v>2628</v>
      </c>
    </row>
    <row r="691" spans="1:2">
      <c r="A691" s="34" t="s">
        <v>99</v>
      </c>
      <c r="B691" s="34" t="s">
        <v>2629</v>
      </c>
    </row>
    <row r="692" spans="1:2">
      <c r="A692" s="34" t="s">
        <v>99</v>
      </c>
      <c r="B692" s="34" t="s">
        <v>2630</v>
      </c>
    </row>
    <row r="693" spans="1:2">
      <c r="A693" s="34" t="s">
        <v>1069</v>
      </c>
      <c r="B693" s="34" t="s">
        <v>2631</v>
      </c>
    </row>
    <row r="694" spans="1:2">
      <c r="A694" s="34" t="s">
        <v>1069</v>
      </c>
      <c r="B694" s="34" t="s">
        <v>2632</v>
      </c>
    </row>
    <row r="695" spans="1:2">
      <c r="A695" s="34" t="s">
        <v>1069</v>
      </c>
      <c r="B695" s="34" t="s">
        <v>2633</v>
      </c>
    </row>
    <row r="696" spans="1:2">
      <c r="A696" s="34" t="s">
        <v>1069</v>
      </c>
      <c r="B696" s="34" t="s">
        <v>2634</v>
      </c>
    </row>
    <row r="697" spans="1:2">
      <c r="A697" s="34" t="s">
        <v>1069</v>
      </c>
      <c r="B697" s="34" t="s">
        <v>2635</v>
      </c>
    </row>
    <row r="698" spans="1:2">
      <c r="A698" s="34" t="s">
        <v>1069</v>
      </c>
      <c r="B698" s="34" t="s">
        <v>2636</v>
      </c>
    </row>
    <row r="699" spans="1:2">
      <c r="A699" s="34" t="s">
        <v>1069</v>
      </c>
      <c r="B699" s="34" t="s">
        <v>2637</v>
      </c>
    </row>
    <row r="700" spans="1:2">
      <c r="A700" s="34" t="s">
        <v>1069</v>
      </c>
      <c r="B700" s="34" t="s">
        <v>2638</v>
      </c>
    </row>
    <row r="701" spans="1:2">
      <c r="A701" s="34" t="s">
        <v>1069</v>
      </c>
      <c r="B701" s="34" t="s">
        <v>2639</v>
      </c>
    </row>
    <row r="702" spans="1:2">
      <c r="A702" s="34" t="s">
        <v>1069</v>
      </c>
      <c r="B702" s="34" t="s">
        <v>2640</v>
      </c>
    </row>
    <row r="703" spans="1:2">
      <c r="A703" s="34" t="s">
        <v>1069</v>
      </c>
      <c r="B703" s="34" t="s">
        <v>2641</v>
      </c>
    </row>
    <row r="704" spans="1:2">
      <c r="A704" s="34" t="s">
        <v>1069</v>
      </c>
      <c r="B704" s="34" t="s">
        <v>2642</v>
      </c>
    </row>
    <row r="705" spans="1:2">
      <c r="A705" s="34" t="s">
        <v>1069</v>
      </c>
      <c r="B705" s="34" t="s">
        <v>2643</v>
      </c>
    </row>
    <row r="706" spans="1:2">
      <c r="A706" s="34" t="s">
        <v>1069</v>
      </c>
      <c r="B706" s="34" t="s">
        <v>2644</v>
      </c>
    </row>
    <row r="707" spans="1:2">
      <c r="A707" s="34" t="s">
        <v>1069</v>
      </c>
      <c r="B707" s="34" t="s">
        <v>2645</v>
      </c>
    </row>
    <row r="708" spans="1:2">
      <c r="A708" s="34" t="s">
        <v>1069</v>
      </c>
      <c r="B708" s="34" t="s">
        <v>2646</v>
      </c>
    </row>
    <row r="709" spans="1:2">
      <c r="A709" s="34" t="s">
        <v>1069</v>
      </c>
      <c r="B709" s="34" t="s">
        <v>2647</v>
      </c>
    </row>
    <row r="710" spans="1:2">
      <c r="A710" s="34" t="s">
        <v>1069</v>
      </c>
      <c r="B710" s="34" t="s">
        <v>2648</v>
      </c>
    </row>
    <row r="711" spans="1:2">
      <c r="A711" s="34" t="s">
        <v>1069</v>
      </c>
      <c r="B711" s="34" t="s">
        <v>2649</v>
      </c>
    </row>
    <row r="712" spans="1:2">
      <c r="A712" s="34" t="s">
        <v>1069</v>
      </c>
      <c r="B712" s="34" t="s">
        <v>2650</v>
      </c>
    </row>
    <row r="713" spans="1:2">
      <c r="A713" s="34" t="s">
        <v>1069</v>
      </c>
      <c r="B713" s="34" t="s">
        <v>2651</v>
      </c>
    </row>
    <row r="714" spans="1:2">
      <c r="A714" s="34" t="s">
        <v>2652</v>
      </c>
      <c r="B714" s="34" t="s">
        <v>2653</v>
      </c>
    </row>
    <row r="715" spans="1:2">
      <c r="A715" s="34" t="s">
        <v>2652</v>
      </c>
      <c r="B715" s="34" t="s">
        <v>2654</v>
      </c>
    </row>
    <row r="716" spans="1:2">
      <c r="A716" s="34" t="s">
        <v>2652</v>
      </c>
      <c r="B716" s="34" t="s">
        <v>2655</v>
      </c>
    </row>
    <row r="717" spans="1:2">
      <c r="A717" s="34" t="s">
        <v>2652</v>
      </c>
      <c r="B717" s="34" t="s">
        <v>2656</v>
      </c>
    </row>
    <row r="718" spans="1:2">
      <c r="A718" s="34" t="s">
        <v>2652</v>
      </c>
      <c r="B718" s="34" t="s">
        <v>2657</v>
      </c>
    </row>
    <row r="719" spans="1:2">
      <c r="A719" s="34" t="s">
        <v>2652</v>
      </c>
      <c r="B719" s="34" t="s">
        <v>2658</v>
      </c>
    </row>
    <row r="720" spans="1:2">
      <c r="A720" s="34" t="s">
        <v>2659</v>
      </c>
      <c r="B720" s="34" t="s">
        <v>2660</v>
      </c>
    </row>
    <row r="721" spans="1:2">
      <c r="A721" s="34" t="s">
        <v>2659</v>
      </c>
      <c r="B721" s="34" t="s">
        <v>2661</v>
      </c>
    </row>
    <row r="722" spans="1:2">
      <c r="A722" s="34" t="s">
        <v>2659</v>
      </c>
      <c r="B722" s="34" t="s">
        <v>2662</v>
      </c>
    </row>
    <row r="723" spans="1:2">
      <c r="A723" s="34" t="s">
        <v>2659</v>
      </c>
      <c r="B723" s="34" t="s">
        <v>2663</v>
      </c>
    </row>
    <row r="724" spans="1:2">
      <c r="A724" s="34" t="s">
        <v>2659</v>
      </c>
      <c r="B724" s="34" t="s">
        <v>2664</v>
      </c>
    </row>
    <row r="725" spans="1:2">
      <c r="A725" s="34" t="s">
        <v>2659</v>
      </c>
      <c r="B725" s="34" t="s">
        <v>2665</v>
      </c>
    </row>
    <row r="726" spans="1:2">
      <c r="A726" s="34" t="s">
        <v>2659</v>
      </c>
      <c r="B726" s="34" t="s">
        <v>2666</v>
      </c>
    </row>
    <row r="727" spans="1:2">
      <c r="A727" s="34" t="s">
        <v>2659</v>
      </c>
      <c r="B727" s="34" t="s">
        <v>2667</v>
      </c>
    </row>
    <row r="728" spans="1:2">
      <c r="A728" s="34" t="s">
        <v>2659</v>
      </c>
      <c r="B728" s="34" t="s">
        <v>2668</v>
      </c>
    </row>
    <row r="729" spans="1:2">
      <c r="A729" s="34" t="s">
        <v>2659</v>
      </c>
      <c r="B729" s="34" t="s">
        <v>2669</v>
      </c>
    </row>
    <row r="730" spans="1:2">
      <c r="A730" s="34" t="s">
        <v>2670</v>
      </c>
      <c r="B730" s="34" t="s">
        <v>2671</v>
      </c>
    </row>
    <row r="731" spans="1:2">
      <c r="A731" s="34" t="s">
        <v>2670</v>
      </c>
      <c r="B731" s="34" t="s">
        <v>2672</v>
      </c>
    </row>
    <row r="732" spans="1:2">
      <c r="A732" s="34" t="s">
        <v>2670</v>
      </c>
      <c r="B732" s="34" t="s">
        <v>2673</v>
      </c>
    </row>
    <row r="733" spans="1:2">
      <c r="A733" s="34" t="s">
        <v>2670</v>
      </c>
      <c r="B733" s="34" t="s">
        <v>2674</v>
      </c>
    </row>
    <row r="734" spans="1:2">
      <c r="A734" s="34" t="s">
        <v>2670</v>
      </c>
      <c r="B734" s="34" t="s">
        <v>2675</v>
      </c>
    </row>
    <row r="735" spans="1:2">
      <c r="A735" s="34" t="s">
        <v>2670</v>
      </c>
      <c r="B735" s="34" t="s">
        <v>2676</v>
      </c>
    </row>
    <row r="736" spans="1:2">
      <c r="A736" s="34" t="s">
        <v>2670</v>
      </c>
      <c r="B736" s="34" t="s">
        <v>2677</v>
      </c>
    </row>
    <row r="737" spans="1:2">
      <c r="A737" s="34" t="s">
        <v>2670</v>
      </c>
      <c r="B737" s="34" t="s">
        <v>2678</v>
      </c>
    </row>
    <row r="738" spans="1:2">
      <c r="A738" s="34" t="s">
        <v>2670</v>
      </c>
      <c r="B738" s="34" t="s">
        <v>2679</v>
      </c>
    </row>
    <row r="739" spans="1:2">
      <c r="A739" s="34" t="s">
        <v>2670</v>
      </c>
      <c r="B739" s="34" t="s">
        <v>2680</v>
      </c>
    </row>
    <row r="740" spans="1:2">
      <c r="A740" s="34" t="s">
        <v>2670</v>
      </c>
      <c r="B740" s="34" t="s">
        <v>2681</v>
      </c>
    </row>
    <row r="741" spans="1:2">
      <c r="A741" s="34" t="s">
        <v>2670</v>
      </c>
      <c r="B741" s="34" t="s">
        <v>2682</v>
      </c>
    </row>
    <row r="742" spans="1:2">
      <c r="A742" s="34" t="s">
        <v>2670</v>
      </c>
      <c r="B742" s="34" t="s">
        <v>2683</v>
      </c>
    </row>
    <row r="743" spans="1:2">
      <c r="A743" s="34" t="s">
        <v>2670</v>
      </c>
      <c r="B743" s="34" t="s">
        <v>2684</v>
      </c>
    </row>
    <row r="744" spans="1:2">
      <c r="A744" s="34" t="s">
        <v>2670</v>
      </c>
      <c r="B744" s="34" t="s">
        <v>2685</v>
      </c>
    </row>
    <row r="745" spans="1:2">
      <c r="A745" s="34" t="s">
        <v>2670</v>
      </c>
      <c r="B745" s="34" t="s">
        <v>2686</v>
      </c>
    </row>
    <row r="746" spans="1:2">
      <c r="A746" s="34" t="s">
        <v>2670</v>
      </c>
      <c r="B746" s="34" t="s">
        <v>2687</v>
      </c>
    </row>
    <row r="747" spans="1:2">
      <c r="A747" s="34" t="s">
        <v>2670</v>
      </c>
      <c r="B747" s="34" t="s">
        <v>2688</v>
      </c>
    </row>
    <row r="748" spans="1:2">
      <c r="A748" s="34" t="s">
        <v>2670</v>
      </c>
      <c r="B748" s="34" t="s">
        <v>2689</v>
      </c>
    </row>
    <row r="749" spans="1:2">
      <c r="A749" s="34" t="s">
        <v>2670</v>
      </c>
      <c r="B749" s="34" t="s">
        <v>2690</v>
      </c>
    </row>
    <row r="750" spans="1:2">
      <c r="A750" s="34" t="s">
        <v>2670</v>
      </c>
      <c r="B750" s="34" t="s">
        <v>2691</v>
      </c>
    </row>
    <row r="751" spans="1:2">
      <c r="A751" s="34" t="s">
        <v>2670</v>
      </c>
      <c r="B751" s="34" t="s">
        <v>2692</v>
      </c>
    </row>
    <row r="752" spans="1:2">
      <c r="A752" s="34" t="s">
        <v>2670</v>
      </c>
      <c r="B752" s="34" t="s">
        <v>2693</v>
      </c>
    </row>
    <row r="753" spans="1:2">
      <c r="A753" s="34" t="s">
        <v>2670</v>
      </c>
      <c r="B753" s="34" t="s">
        <v>2694</v>
      </c>
    </row>
    <row r="754" spans="1:2">
      <c r="A754" s="34" t="s">
        <v>2695</v>
      </c>
      <c r="B754" s="34" t="s">
        <v>2696</v>
      </c>
    </row>
    <row r="755" spans="1:2">
      <c r="A755" s="34" t="s">
        <v>2695</v>
      </c>
      <c r="B755" s="34" t="s">
        <v>2697</v>
      </c>
    </row>
    <row r="756" spans="1:2">
      <c r="A756" s="34" t="s">
        <v>2695</v>
      </c>
      <c r="B756" s="34" t="s">
        <v>2698</v>
      </c>
    </row>
    <row r="757" spans="1:2">
      <c r="A757" s="34" t="s">
        <v>2695</v>
      </c>
      <c r="B757" s="34" t="s">
        <v>2699</v>
      </c>
    </row>
    <row r="758" spans="1:2">
      <c r="A758" s="34" t="s">
        <v>2695</v>
      </c>
      <c r="B758" s="34" t="s">
        <v>2700</v>
      </c>
    </row>
    <row r="759" spans="1:2">
      <c r="A759" s="34" t="s">
        <v>2695</v>
      </c>
      <c r="B759" s="34" t="s">
        <v>2701</v>
      </c>
    </row>
    <row r="760" spans="1:2">
      <c r="A760" s="34" t="s">
        <v>2695</v>
      </c>
      <c r="B760" s="34" t="s">
        <v>2702</v>
      </c>
    </row>
    <row r="761" spans="1:2">
      <c r="A761" s="34" t="s">
        <v>2695</v>
      </c>
      <c r="B761" s="34" t="s">
        <v>2703</v>
      </c>
    </row>
    <row r="762" spans="1:2">
      <c r="A762" s="34" t="s">
        <v>2695</v>
      </c>
      <c r="B762" s="34" t="s">
        <v>2704</v>
      </c>
    </row>
    <row r="763" spans="1:2">
      <c r="A763" s="34" t="s">
        <v>2695</v>
      </c>
      <c r="B763" s="34" t="s">
        <v>2705</v>
      </c>
    </row>
    <row r="764" spans="1:2">
      <c r="A764" s="34" t="s">
        <v>291</v>
      </c>
      <c r="B764" s="34" t="s">
        <v>2706</v>
      </c>
    </row>
    <row r="765" spans="1:2">
      <c r="A765" s="34" t="s">
        <v>291</v>
      </c>
      <c r="B765" s="34" t="s">
        <v>2707</v>
      </c>
    </row>
    <row r="766" spans="1:2">
      <c r="A766" s="34" t="s">
        <v>291</v>
      </c>
      <c r="B766" s="34" t="s">
        <v>2708</v>
      </c>
    </row>
    <row r="767" spans="1:2">
      <c r="A767" s="34" t="s">
        <v>291</v>
      </c>
      <c r="B767" s="34" t="s">
        <v>2709</v>
      </c>
    </row>
    <row r="768" spans="1:2">
      <c r="A768" s="34" t="s">
        <v>291</v>
      </c>
      <c r="B768" s="34" t="s">
        <v>2710</v>
      </c>
    </row>
    <row r="769" spans="1:2">
      <c r="A769" s="34" t="s">
        <v>291</v>
      </c>
      <c r="B769" s="34" t="s">
        <v>2711</v>
      </c>
    </row>
    <row r="770" spans="1:2">
      <c r="A770" s="34" t="s">
        <v>291</v>
      </c>
      <c r="B770" s="34" t="s">
        <v>2712</v>
      </c>
    </row>
    <row r="771" spans="1:2">
      <c r="A771" s="34" t="s">
        <v>291</v>
      </c>
      <c r="B771" s="34" t="s">
        <v>2713</v>
      </c>
    </row>
    <row r="772" spans="1:2">
      <c r="A772" s="34" t="s">
        <v>291</v>
      </c>
      <c r="B772" s="34" t="s">
        <v>2714</v>
      </c>
    </row>
    <row r="773" spans="1:2">
      <c r="A773" s="34" t="s">
        <v>291</v>
      </c>
      <c r="B773" s="34" t="s">
        <v>2715</v>
      </c>
    </row>
    <row r="774" spans="1:2">
      <c r="A774" s="34" t="s">
        <v>291</v>
      </c>
      <c r="B774" s="34" t="s">
        <v>2716</v>
      </c>
    </row>
    <row r="775" spans="1:2">
      <c r="A775" s="34" t="s">
        <v>2717</v>
      </c>
      <c r="B775" s="34" t="s">
        <v>2718</v>
      </c>
    </row>
    <row r="776" spans="1:2">
      <c r="A776" s="34" t="s">
        <v>2717</v>
      </c>
      <c r="B776" s="34" t="s">
        <v>2719</v>
      </c>
    </row>
    <row r="777" spans="1:2">
      <c r="A777" s="34" t="s">
        <v>2717</v>
      </c>
      <c r="B777" s="34" t="s">
        <v>2720</v>
      </c>
    </row>
    <row r="778" spans="1:2">
      <c r="A778" s="34" t="s">
        <v>2717</v>
      </c>
      <c r="B778" s="34" t="s">
        <v>2721</v>
      </c>
    </row>
    <row r="779" spans="1:2">
      <c r="A779" s="34" t="s">
        <v>2717</v>
      </c>
      <c r="B779" s="34" t="s">
        <v>2722</v>
      </c>
    </row>
    <row r="780" spans="1:2">
      <c r="A780" s="34" t="s">
        <v>2717</v>
      </c>
      <c r="B780" s="34" t="s">
        <v>2723</v>
      </c>
    </row>
    <row r="781" spans="1:2">
      <c r="A781" s="34" t="s">
        <v>2724</v>
      </c>
      <c r="B781" s="34" t="s">
        <v>2725</v>
      </c>
    </row>
    <row r="782" spans="1:2">
      <c r="A782" s="34" t="s">
        <v>2724</v>
      </c>
      <c r="B782" s="34" t="s">
        <v>2726</v>
      </c>
    </row>
    <row r="783" spans="1:2">
      <c r="A783" s="34" t="s">
        <v>2724</v>
      </c>
      <c r="B783" s="34" t="s">
        <v>2727</v>
      </c>
    </row>
    <row r="784" spans="1:2">
      <c r="A784" s="34" t="s">
        <v>2724</v>
      </c>
      <c r="B784" s="34" t="s">
        <v>2728</v>
      </c>
    </row>
    <row r="785" spans="1:2">
      <c r="A785" s="34" t="s">
        <v>2724</v>
      </c>
      <c r="B785" s="34" t="s">
        <v>2729</v>
      </c>
    </row>
    <row r="786" spans="1:2">
      <c r="A786" s="34" t="s">
        <v>2724</v>
      </c>
      <c r="B786" s="34" t="s">
        <v>2730</v>
      </c>
    </row>
    <row r="787" spans="1:2">
      <c r="A787" s="34" t="s">
        <v>2724</v>
      </c>
      <c r="B787" s="34" t="s">
        <v>2731</v>
      </c>
    </row>
    <row r="788" spans="1:2">
      <c r="A788" s="34" t="s">
        <v>2724</v>
      </c>
      <c r="B788" s="34" t="s">
        <v>2732</v>
      </c>
    </row>
    <row r="789" spans="1:2">
      <c r="A789" s="34" t="s">
        <v>2724</v>
      </c>
      <c r="B789" s="34" t="s">
        <v>2733</v>
      </c>
    </row>
    <row r="790" spans="1:2">
      <c r="A790" s="34" t="s">
        <v>2724</v>
      </c>
      <c r="B790" s="34" t="s">
        <v>2734</v>
      </c>
    </row>
    <row r="791" spans="1:2">
      <c r="A791" s="34" t="s">
        <v>2724</v>
      </c>
      <c r="B791" s="34" t="s">
        <v>2735</v>
      </c>
    </row>
    <row r="792" spans="1:2">
      <c r="A792" s="34" t="s">
        <v>2724</v>
      </c>
      <c r="B792" s="34" t="s">
        <v>2736</v>
      </c>
    </row>
    <row r="793" spans="1:2">
      <c r="A793" s="34" t="s">
        <v>2724</v>
      </c>
      <c r="B793" s="34" t="s">
        <v>2737</v>
      </c>
    </row>
    <row r="794" spans="1:2">
      <c r="A794" s="34" t="s">
        <v>91</v>
      </c>
      <c r="B794" s="34" t="s">
        <v>2738</v>
      </c>
    </row>
    <row r="795" spans="1:2">
      <c r="A795" s="34" t="s">
        <v>91</v>
      </c>
      <c r="B795" s="34" t="s">
        <v>2739</v>
      </c>
    </row>
    <row r="796" spans="1:2">
      <c r="A796" s="34" t="s">
        <v>91</v>
      </c>
      <c r="B796" s="34" t="s">
        <v>2740</v>
      </c>
    </row>
    <row r="797" spans="1:2">
      <c r="A797" s="34" t="s">
        <v>91</v>
      </c>
      <c r="B797" s="34" t="s">
        <v>2741</v>
      </c>
    </row>
    <row r="798" spans="1:2">
      <c r="A798" s="34" t="s">
        <v>91</v>
      </c>
      <c r="B798" s="34" t="s">
        <v>2742</v>
      </c>
    </row>
    <row r="799" spans="1:2">
      <c r="A799" s="34" t="s">
        <v>91</v>
      </c>
      <c r="B799" s="34" t="s">
        <v>2743</v>
      </c>
    </row>
    <row r="800" spans="1:2">
      <c r="A800" s="34" t="s">
        <v>91</v>
      </c>
      <c r="B800" s="34" t="s">
        <v>2744</v>
      </c>
    </row>
    <row r="801" spans="1:2">
      <c r="A801" s="34" t="s">
        <v>91</v>
      </c>
      <c r="B801" s="34" t="s">
        <v>2745</v>
      </c>
    </row>
    <row r="802" spans="1:2">
      <c r="A802" s="34" t="s">
        <v>91</v>
      </c>
      <c r="B802" s="34" t="s">
        <v>2746</v>
      </c>
    </row>
    <row r="803" spans="1:2">
      <c r="A803" s="34" t="s">
        <v>91</v>
      </c>
      <c r="B803" s="34" t="s">
        <v>2747</v>
      </c>
    </row>
    <row r="804" spans="1:2">
      <c r="A804" s="34" t="s">
        <v>91</v>
      </c>
      <c r="B804" s="34" t="s">
        <v>2748</v>
      </c>
    </row>
    <row r="805" spans="1:2">
      <c r="A805" s="34" t="s">
        <v>91</v>
      </c>
      <c r="B805" s="34" t="s">
        <v>2749</v>
      </c>
    </row>
    <row r="806" spans="1:2">
      <c r="A806" s="34" t="s">
        <v>91</v>
      </c>
      <c r="B806" s="34" t="s">
        <v>2750</v>
      </c>
    </row>
    <row r="807" spans="1:2">
      <c r="A807" s="34" t="s">
        <v>91</v>
      </c>
      <c r="B807" s="34" t="s">
        <v>2751</v>
      </c>
    </row>
    <row r="808" spans="1:2">
      <c r="A808" s="34" t="s">
        <v>91</v>
      </c>
      <c r="B808" s="34" t="s">
        <v>2752</v>
      </c>
    </row>
    <row r="809" spans="1:2">
      <c r="A809" s="34" t="s">
        <v>91</v>
      </c>
      <c r="B809" s="34" t="s">
        <v>2753</v>
      </c>
    </row>
    <row r="810" spans="1:2">
      <c r="A810" s="34" t="s">
        <v>91</v>
      </c>
      <c r="B810" s="34" t="s">
        <v>2754</v>
      </c>
    </row>
    <row r="811" spans="1:2">
      <c r="A811" s="34" t="s">
        <v>91</v>
      </c>
      <c r="B811" s="34" t="s">
        <v>1355</v>
      </c>
    </row>
    <row r="812" spans="1:2">
      <c r="A812" s="34" t="s">
        <v>91</v>
      </c>
      <c r="B812" s="34" t="s">
        <v>1353</v>
      </c>
    </row>
    <row r="813" spans="1:2">
      <c r="A813" s="34" t="s">
        <v>91</v>
      </c>
      <c r="B813" s="34" t="s">
        <v>2755</v>
      </c>
    </row>
    <row r="814" spans="1:2">
      <c r="A814" s="34" t="s">
        <v>2756</v>
      </c>
      <c r="B814" s="34" t="s">
        <v>2757</v>
      </c>
    </row>
    <row r="815" spans="1:2">
      <c r="A815" s="34" t="s">
        <v>2756</v>
      </c>
      <c r="B815" s="34" t="s">
        <v>2758</v>
      </c>
    </row>
    <row r="816" spans="1:2">
      <c r="A816" s="34" t="s">
        <v>2756</v>
      </c>
      <c r="B816" s="34" t="s">
        <v>2759</v>
      </c>
    </row>
    <row r="817" spans="1:2">
      <c r="A817" s="34" t="s">
        <v>2756</v>
      </c>
      <c r="B817" s="34" t="s">
        <v>2760</v>
      </c>
    </row>
    <row r="818" spans="1:2">
      <c r="A818" s="34" t="s">
        <v>2756</v>
      </c>
      <c r="B818" s="34" t="s">
        <v>2761</v>
      </c>
    </row>
    <row r="819" spans="1:2">
      <c r="A819" s="34" t="s">
        <v>2756</v>
      </c>
      <c r="B819" s="34" t="s">
        <v>2762</v>
      </c>
    </row>
    <row r="820" spans="1:2">
      <c r="A820" s="34" t="s">
        <v>2756</v>
      </c>
      <c r="B820" s="34" t="s">
        <v>2763</v>
      </c>
    </row>
    <row r="821" spans="1:2">
      <c r="A821" s="34" t="s">
        <v>2756</v>
      </c>
      <c r="B821" s="34" t="s">
        <v>2764</v>
      </c>
    </row>
    <row r="822" spans="1:2">
      <c r="A822" s="34" t="s">
        <v>2756</v>
      </c>
      <c r="B822" s="34" t="s">
        <v>2765</v>
      </c>
    </row>
    <row r="823" spans="1:2">
      <c r="A823" s="34" t="s">
        <v>2756</v>
      </c>
      <c r="B823" s="34" t="s">
        <v>2766</v>
      </c>
    </row>
    <row r="824" spans="1:2">
      <c r="A824" s="34" t="s">
        <v>2756</v>
      </c>
      <c r="B824" s="34" t="s">
        <v>2767</v>
      </c>
    </row>
    <row r="825" spans="1:2">
      <c r="A825" s="34" t="s">
        <v>2756</v>
      </c>
      <c r="B825" s="34" t="s">
        <v>2768</v>
      </c>
    </row>
    <row r="826" spans="1:2">
      <c r="A826" s="34" t="s">
        <v>2756</v>
      </c>
      <c r="B826" s="34" t="s">
        <v>2769</v>
      </c>
    </row>
    <row r="827" spans="1:2">
      <c r="A827" s="34" t="s">
        <v>2756</v>
      </c>
      <c r="B827" s="34" t="s">
        <v>2770</v>
      </c>
    </row>
    <row r="828" spans="1:2">
      <c r="A828" s="34" t="s">
        <v>2756</v>
      </c>
      <c r="B828" s="34" t="s">
        <v>2771</v>
      </c>
    </row>
    <row r="829" spans="1:2">
      <c r="A829" s="34" t="s">
        <v>2756</v>
      </c>
      <c r="B829" s="34" t="s">
        <v>2772</v>
      </c>
    </row>
    <row r="830" spans="1:2">
      <c r="A830" s="34" t="s">
        <v>2756</v>
      </c>
      <c r="B830" s="34" t="s">
        <v>2773</v>
      </c>
    </row>
    <row r="831" spans="1:2">
      <c r="A831" s="34" t="s">
        <v>2756</v>
      </c>
      <c r="B831" s="34" t="s">
        <v>2774</v>
      </c>
    </row>
    <row r="832" spans="1:2">
      <c r="A832" s="34" t="s">
        <v>2756</v>
      </c>
      <c r="B832" s="34" t="s">
        <v>2775</v>
      </c>
    </row>
    <row r="833" spans="1:2">
      <c r="A833" s="34" t="s">
        <v>2756</v>
      </c>
      <c r="B833" s="34" t="s">
        <v>2776</v>
      </c>
    </row>
    <row r="834" spans="1:2">
      <c r="A834" s="34" t="s">
        <v>2756</v>
      </c>
      <c r="B834" s="34" t="s">
        <v>2777</v>
      </c>
    </row>
    <row r="835" spans="1:2">
      <c r="A835" s="34" t="s">
        <v>2756</v>
      </c>
      <c r="B835" s="34" t="s">
        <v>2778</v>
      </c>
    </row>
    <row r="836" spans="1:2">
      <c r="A836" s="34" t="s">
        <v>2756</v>
      </c>
      <c r="B836" s="34" t="s">
        <v>2779</v>
      </c>
    </row>
    <row r="837" spans="1:2">
      <c r="A837" s="34" t="s">
        <v>2756</v>
      </c>
      <c r="B837" s="34" t="s">
        <v>2780</v>
      </c>
    </row>
    <row r="838" spans="1:2">
      <c r="A838" s="34" t="s">
        <v>2756</v>
      </c>
      <c r="B838" s="34" t="s">
        <v>2781</v>
      </c>
    </row>
    <row r="839" spans="1:2">
      <c r="A839" s="34" t="s">
        <v>2756</v>
      </c>
      <c r="B839" s="34" t="s">
        <v>2782</v>
      </c>
    </row>
    <row r="840" spans="1:2">
      <c r="A840" s="34" t="s">
        <v>2756</v>
      </c>
      <c r="B840" s="34" t="s">
        <v>2783</v>
      </c>
    </row>
    <row r="841" spans="1:2">
      <c r="A841" s="34" t="s">
        <v>2784</v>
      </c>
      <c r="B841" s="34" t="s">
        <v>2785</v>
      </c>
    </row>
    <row r="842" spans="1:2">
      <c r="A842" s="34" t="s">
        <v>2784</v>
      </c>
      <c r="B842" s="34" t="s">
        <v>2786</v>
      </c>
    </row>
    <row r="843" spans="1:2">
      <c r="A843" s="34" t="s">
        <v>2787</v>
      </c>
      <c r="B843" s="34" t="s">
        <v>2788</v>
      </c>
    </row>
    <row r="844" spans="1:2">
      <c r="A844" s="34" t="s">
        <v>2787</v>
      </c>
      <c r="B844" s="34" t="s">
        <v>2789</v>
      </c>
    </row>
    <row r="845" spans="1:2">
      <c r="A845" s="34" t="s">
        <v>2787</v>
      </c>
      <c r="B845" s="34" t="s">
        <v>2790</v>
      </c>
    </row>
    <row r="846" spans="1:2">
      <c r="A846" s="34" t="s">
        <v>2787</v>
      </c>
      <c r="B846" s="34" t="s">
        <v>2791</v>
      </c>
    </row>
    <row r="847" spans="1:2">
      <c r="A847" s="34" t="s">
        <v>2787</v>
      </c>
      <c r="B847" s="34" t="s">
        <v>2792</v>
      </c>
    </row>
    <row r="848" spans="1:2">
      <c r="A848" s="34" t="s">
        <v>2787</v>
      </c>
      <c r="B848" s="34" t="s">
        <v>2793</v>
      </c>
    </row>
    <row r="849" spans="1:2">
      <c r="A849" s="34" t="s">
        <v>2787</v>
      </c>
      <c r="B849" s="34" t="s">
        <v>2794</v>
      </c>
    </row>
    <row r="850" spans="1:2">
      <c r="A850" s="34" t="s">
        <v>2787</v>
      </c>
      <c r="B850" s="34" t="s">
        <v>2795</v>
      </c>
    </row>
    <row r="851" spans="1:2">
      <c r="A851" s="34" t="s">
        <v>2787</v>
      </c>
      <c r="B851" s="34" t="s">
        <v>2796</v>
      </c>
    </row>
    <row r="852" spans="1:2">
      <c r="A852" s="34" t="s">
        <v>2787</v>
      </c>
      <c r="B852" s="34" t="s">
        <v>2797</v>
      </c>
    </row>
    <row r="853" spans="1:2">
      <c r="A853" s="34" t="s">
        <v>2787</v>
      </c>
      <c r="B853" s="34" t="s">
        <v>2798</v>
      </c>
    </row>
    <row r="854" spans="1:2">
      <c r="A854" s="34" t="s">
        <v>2787</v>
      </c>
      <c r="B854" s="34" t="s">
        <v>2799</v>
      </c>
    </row>
    <row r="855" spans="1:2">
      <c r="A855" s="34" t="s">
        <v>2787</v>
      </c>
      <c r="B855" s="34" t="s">
        <v>2800</v>
      </c>
    </row>
    <row r="856" spans="1:2">
      <c r="A856" s="34" t="s">
        <v>2787</v>
      </c>
      <c r="B856" s="34" t="s">
        <v>2801</v>
      </c>
    </row>
    <row r="857" spans="1:2">
      <c r="A857" s="34" t="s">
        <v>2787</v>
      </c>
      <c r="B857" s="34" t="s">
        <v>2802</v>
      </c>
    </row>
    <row r="858" spans="1:2">
      <c r="A858" s="34" t="s">
        <v>2787</v>
      </c>
      <c r="B858" s="34" t="s">
        <v>2803</v>
      </c>
    </row>
    <row r="859" spans="1:2">
      <c r="A859" s="34" t="s">
        <v>2787</v>
      </c>
      <c r="B859" s="34" t="s">
        <v>2804</v>
      </c>
    </row>
    <row r="860" spans="1:2">
      <c r="A860" s="34" t="s">
        <v>2787</v>
      </c>
      <c r="B860" s="34" t="s">
        <v>2805</v>
      </c>
    </row>
    <row r="861" spans="1:2">
      <c r="A861" s="34" t="s">
        <v>2787</v>
      </c>
      <c r="B861" s="34" t="s">
        <v>2806</v>
      </c>
    </row>
    <row r="862" spans="1:2">
      <c r="A862" s="34" t="s">
        <v>2787</v>
      </c>
      <c r="B862" s="34" t="s">
        <v>2807</v>
      </c>
    </row>
    <row r="863" spans="1:2">
      <c r="A863" s="34" t="s">
        <v>2787</v>
      </c>
      <c r="B863" s="34" t="s">
        <v>2808</v>
      </c>
    </row>
    <row r="864" spans="1:2">
      <c r="A864" s="34" t="s">
        <v>2787</v>
      </c>
      <c r="B864" s="34" t="s">
        <v>2809</v>
      </c>
    </row>
    <row r="865" spans="1:2">
      <c r="A865" s="34" t="s">
        <v>2787</v>
      </c>
      <c r="B865" s="34" t="s">
        <v>2810</v>
      </c>
    </row>
    <row r="866" spans="1:2">
      <c r="A866" s="34" t="s">
        <v>2787</v>
      </c>
      <c r="B866" s="34" t="s">
        <v>2811</v>
      </c>
    </row>
    <row r="867" spans="1:2">
      <c r="A867" s="34" t="s">
        <v>2787</v>
      </c>
      <c r="B867" s="34" t="s">
        <v>2812</v>
      </c>
    </row>
    <row r="868" spans="1:2">
      <c r="A868" s="34" t="s">
        <v>2787</v>
      </c>
      <c r="B868" s="34" t="s">
        <v>2813</v>
      </c>
    </row>
    <row r="869" spans="1:2">
      <c r="A869" s="34" t="s">
        <v>2787</v>
      </c>
      <c r="B869" s="34" t="s">
        <v>2814</v>
      </c>
    </row>
    <row r="870" spans="1:2">
      <c r="A870" s="34" t="s">
        <v>2787</v>
      </c>
      <c r="B870" s="34" t="s">
        <v>2815</v>
      </c>
    </row>
    <row r="871" spans="1:2">
      <c r="A871" s="34" t="s">
        <v>2787</v>
      </c>
      <c r="B871" s="34" t="s">
        <v>2816</v>
      </c>
    </row>
    <row r="872" spans="1:2">
      <c r="A872" s="34" t="s">
        <v>2787</v>
      </c>
      <c r="B872" s="34" t="s">
        <v>2817</v>
      </c>
    </row>
    <row r="873" spans="1:2">
      <c r="A873" s="34" t="s">
        <v>2787</v>
      </c>
      <c r="B873" s="34" t="s">
        <v>2818</v>
      </c>
    </row>
    <row r="874" spans="1:2">
      <c r="A874" s="34" t="s">
        <v>2787</v>
      </c>
      <c r="B874" s="34" t="s">
        <v>2819</v>
      </c>
    </row>
    <row r="875" spans="1:2">
      <c r="A875" s="34" t="s">
        <v>2787</v>
      </c>
      <c r="B875" s="34" t="s">
        <v>2820</v>
      </c>
    </row>
    <row r="876" spans="1:2">
      <c r="A876" s="34" t="s">
        <v>2787</v>
      </c>
      <c r="B876" s="34" t="s">
        <v>2821</v>
      </c>
    </row>
    <row r="877" spans="1:2">
      <c r="A877" s="34" t="s">
        <v>2787</v>
      </c>
      <c r="B877" s="34" t="s">
        <v>2822</v>
      </c>
    </row>
    <row r="878" spans="1:2">
      <c r="A878" s="34" t="s">
        <v>2787</v>
      </c>
      <c r="B878" s="34" t="s">
        <v>2823</v>
      </c>
    </row>
    <row r="879" spans="1:2">
      <c r="A879" s="34" t="s">
        <v>2787</v>
      </c>
      <c r="B879" s="34" t="s">
        <v>2824</v>
      </c>
    </row>
    <row r="880" spans="1:2">
      <c r="A880" s="34" t="s">
        <v>2787</v>
      </c>
      <c r="B880" s="34" t="s">
        <v>2825</v>
      </c>
    </row>
    <row r="881" spans="1:2">
      <c r="A881" s="34" t="s">
        <v>2787</v>
      </c>
      <c r="B881" s="34" t="s">
        <v>2826</v>
      </c>
    </row>
    <row r="882" spans="1:2">
      <c r="A882" s="34" t="s">
        <v>2787</v>
      </c>
      <c r="B882" s="34" t="s">
        <v>2827</v>
      </c>
    </row>
    <row r="883" spans="1:2">
      <c r="A883" s="34" t="s">
        <v>2787</v>
      </c>
      <c r="B883" s="34" t="s">
        <v>2828</v>
      </c>
    </row>
    <row r="884" spans="1:2">
      <c r="A884" s="34" t="s">
        <v>2787</v>
      </c>
      <c r="B884" s="34" t="s">
        <v>2829</v>
      </c>
    </row>
    <row r="885" spans="1:2">
      <c r="A885" s="34" t="s">
        <v>2787</v>
      </c>
      <c r="B885" s="34" t="s">
        <v>2830</v>
      </c>
    </row>
    <row r="886" spans="1:2">
      <c r="A886" s="34" t="s">
        <v>2787</v>
      </c>
      <c r="B886" s="34" t="s">
        <v>2831</v>
      </c>
    </row>
    <row r="887" spans="1:2">
      <c r="A887" s="34" t="s">
        <v>2787</v>
      </c>
      <c r="B887" s="34" t="s">
        <v>2832</v>
      </c>
    </row>
    <row r="888" spans="1:2">
      <c r="A888" s="34" t="s">
        <v>2787</v>
      </c>
      <c r="B888" s="34" t="s">
        <v>2833</v>
      </c>
    </row>
    <row r="889" spans="1:2">
      <c r="A889" s="34" t="s">
        <v>2787</v>
      </c>
      <c r="B889" s="34" t="s">
        <v>2834</v>
      </c>
    </row>
    <row r="890" spans="1:2">
      <c r="A890" s="34" t="s">
        <v>291</v>
      </c>
      <c r="B890" s="34" t="s">
        <v>2835</v>
      </c>
    </row>
    <row r="891" spans="1:2">
      <c r="A891" s="34" t="s">
        <v>2836</v>
      </c>
      <c r="B891" s="34" t="s">
        <v>2837</v>
      </c>
    </row>
    <row r="892" spans="1:2">
      <c r="A892" s="34" t="s">
        <v>2836</v>
      </c>
      <c r="B892" s="34" t="s">
        <v>2838</v>
      </c>
    </row>
    <row r="893" spans="1:2">
      <c r="A893" s="34" t="s">
        <v>2836</v>
      </c>
      <c r="B893" s="34" t="s">
        <v>2839</v>
      </c>
    </row>
    <row r="894" spans="1:2">
      <c r="A894" s="34" t="s">
        <v>2836</v>
      </c>
      <c r="B894" s="34" t="s">
        <v>2840</v>
      </c>
    </row>
    <row r="895" spans="1:2">
      <c r="A895" s="34" t="s">
        <v>2841</v>
      </c>
      <c r="B895" s="34" t="s">
        <v>2842</v>
      </c>
    </row>
    <row r="896" spans="1:2">
      <c r="A896" s="34" t="s">
        <v>2841</v>
      </c>
      <c r="B896" s="34" t="s">
        <v>2843</v>
      </c>
    </row>
    <row r="897" spans="1:2">
      <c r="A897" s="34" t="s">
        <v>2841</v>
      </c>
      <c r="B897" s="34" t="s">
        <v>2844</v>
      </c>
    </row>
    <row r="898" spans="1:2">
      <c r="A898" s="34" t="s">
        <v>2841</v>
      </c>
      <c r="B898" s="34" t="s">
        <v>2845</v>
      </c>
    </row>
    <row r="899" spans="1:2">
      <c r="A899" s="34" t="s">
        <v>2841</v>
      </c>
      <c r="B899" s="34" t="s">
        <v>2846</v>
      </c>
    </row>
    <row r="900" spans="1:2">
      <c r="A900" s="34" t="s">
        <v>2841</v>
      </c>
      <c r="B900" s="34" t="s">
        <v>2847</v>
      </c>
    </row>
    <row r="901" spans="1:2">
      <c r="A901" s="34" t="s">
        <v>2841</v>
      </c>
      <c r="B901" s="34" t="s">
        <v>2848</v>
      </c>
    </row>
    <row r="902" spans="1:2">
      <c r="A902" s="34" t="s">
        <v>2841</v>
      </c>
      <c r="B902" s="34" t="s">
        <v>2849</v>
      </c>
    </row>
    <row r="903" spans="1:2">
      <c r="A903" s="34" t="s">
        <v>2841</v>
      </c>
      <c r="B903" s="34" t="s">
        <v>2850</v>
      </c>
    </row>
    <row r="904" spans="1:2">
      <c r="A904" s="34" t="s">
        <v>2841</v>
      </c>
      <c r="B904" s="34" t="s">
        <v>2851</v>
      </c>
    </row>
    <row r="905" spans="1:2">
      <c r="A905" s="34" t="s">
        <v>2841</v>
      </c>
      <c r="B905" s="34" t="s">
        <v>2852</v>
      </c>
    </row>
    <row r="906" spans="1:2">
      <c r="A906" s="34" t="s">
        <v>2841</v>
      </c>
      <c r="B906" s="34" t="s">
        <v>2853</v>
      </c>
    </row>
    <row r="907" spans="1:2">
      <c r="A907" s="34" t="s">
        <v>2841</v>
      </c>
      <c r="B907" s="34" t="s">
        <v>2854</v>
      </c>
    </row>
    <row r="908" spans="1:2">
      <c r="A908" s="34" t="s">
        <v>2841</v>
      </c>
      <c r="B908" s="34" t="s">
        <v>2855</v>
      </c>
    </row>
    <row r="909" spans="1:2">
      <c r="A909" s="34" t="s">
        <v>2841</v>
      </c>
      <c r="B909" s="34" t="s">
        <v>2856</v>
      </c>
    </row>
    <row r="910" spans="1:2">
      <c r="A910" s="34" t="s">
        <v>2841</v>
      </c>
      <c r="B910" s="34" t="s">
        <v>2857</v>
      </c>
    </row>
    <row r="911" spans="1:2">
      <c r="A911" s="34" t="s">
        <v>2841</v>
      </c>
      <c r="B911" s="34" t="s">
        <v>2858</v>
      </c>
    </row>
    <row r="912" spans="1:2">
      <c r="A912" s="34" t="s">
        <v>2841</v>
      </c>
      <c r="B912" s="34" t="s">
        <v>2859</v>
      </c>
    </row>
    <row r="913" spans="1:2">
      <c r="A913" s="34" t="s">
        <v>2841</v>
      </c>
      <c r="B913" s="34" t="s">
        <v>2860</v>
      </c>
    </row>
    <row r="914" spans="1:2">
      <c r="A914" s="34" t="s">
        <v>2841</v>
      </c>
      <c r="B914" s="34" t="s">
        <v>2861</v>
      </c>
    </row>
    <row r="915" spans="1:2">
      <c r="A915" s="34" t="s">
        <v>2841</v>
      </c>
      <c r="B915" s="34" t="s">
        <v>2862</v>
      </c>
    </row>
    <row r="916" spans="1:2">
      <c r="A916" s="34" t="s">
        <v>2841</v>
      </c>
      <c r="B916" s="34" t="s">
        <v>2863</v>
      </c>
    </row>
    <row r="917" spans="1:2">
      <c r="A917" s="34" t="s">
        <v>2841</v>
      </c>
      <c r="B917" s="34" t="s">
        <v>2864</v>
      </c>
    </row>
    <row r="918" spans="1:2">
      <c r="A918" s="34" t="s">
        <v>2841</v>
      </c>
      <c r="B918" s="34" t="s">
        <v>2865</v>
      </c>
    </row>
    <row r="919" spans="1:2">
      <c r="A919" s="34" t="s">
        <v>2841</v>
      </c>
      <c r="B919" s="34" t="s">
        <v>2866</v>
      </c>
    </row>
    <row r="920" spans="1:2">
      <c r="A920" s="34" t="s">
        <v>2841</v>
      </c>
      <c r="B920" s="34" t="s">
        <v>2867</v>
      </c>
    </row>
    <row r="921" spans="1:2">
      <c r="A921" s="34" t="s">
        <v>2841</v>
      </c>
      <c r="B921" s="34" t="s">
        <v>2868</v>
      </c>
    </row>
    <row r="922" spans="1:2">
      <c r="A922" s="34" t="s">
        <v>2841</v>
      </c>
      <c r="B922" s="34" t="s">
        <v>2869</v>
      </c>
    </row>
    <row r="923" spans="1:2">
      <c r="A923" s="34" t="s">
        <v>2841</v>
      </c>
      <c r="B923" s="34" t="s">
        <v>2870</v>
      </c>
    </row>
    <row r="924" spans="1:2">
      <c r="A924" s="34" t="s">
        <v>2841</v>
      </c>
      <c r="B924" s="34" t="s">
        <v>2871</v>
      </c>
    </row>
    <row r="925" spans="1:2">
      <c r="A925" s="34" t="s">
        <v>2841</v>
      </c>
      <c r="B925" s="34" t="s">
        <v>2872</v>
      </c>
    </row>
    <row r="926" spans="1:2">
      <c r="A926" s="34" t="s">
        <v>2841</v>
      </c>
      <c r="B926" s="34" t="s">
        <v>2873</v>
      </c>
    </row>
    <row r="927" spans="1:2">
      <c r="A927" s="34" t="s">
        <v>2841</v>
      </c>
      <c r="B927" s="34" t="s">
        <v>2874</v>
      </c>
    </row>
    <row r="928" spans="1:2">
      <c r="A928" s="34" t="s">
        <v>2841</v>
      </c>
      <c r="B928" s="34" t="s">
        <v>2875</v>
      </c>
    </row>
    <row r="929" spans="1:2">
      <c r="A929" s="34" t="s">
        <v>2841</v>
      </c>
      <c r="B929" s="34" t="s">
        <v>2876</v>
      </c>
    </row>
    <row r="930" spans="1:2">
      <c r="A930" s="34" t="s">
        <v>2841</v>
      </c>
      <c r="B930" s="34" t="s">
        <v>2877</v>
      </c>
    </row>
    <row r="931" spans="1:2">
      <c r="A931" s="34" t="s">
        <v>2841</v>
      </c>
      <c r="B931" s="34" t="s">
        <v>2878</v>
      </c>
    </row>
    <row r="932" spans="1:2">
      <c r="A932" s="34" t="s">
        <v>2841</v>
      </c>
      <c r="B932" s="34" t="s">
        <v>2879</v>
      </c>
    </row>
    <row r="933" spans="1:2">
      <c r="A933" s="34" t="s">
        <v>2841</v>
      </c>
      <c r="B933" s="34" t="s">
        <v>2880</v>
      </c>
    </row>
    <row r="934" spans="1:2">
      <c r="A934" s="34" t="s">
        <v>2841</v>
      </c>
      <c r="B934" s="34" t="s">
        <v>2881</v>
      </c>
    </row>
    <row r="935" spans="1:2">
      <c r="A935" s="34" t="s">
        <v>2841</v>
      </c>
      <c r="B935" s="34" t="s">
        <v>2882</v>
      </c>
    </row>
    <row r="936" spans="1:2">
      <c r="A936" s="34" t="s">
        <v>2841</v>
      </c>
      <c r="B936" s="34" t="s">
        <v>2883</v>
      </c>
    </row>
    <row r="937" spans="1:2">
      <c r="A937" s="34" t="s">
        <v>2841</v>
      </c>
      <c r="B937" s="34" t="s">
        <v>2884</v>
      </c>
    </row>
    <row r="938" spans="1:2">
      <c r="A938" s="34" t="s">
        <v>2841</v>
      </c>
      <c r="B938" s="34" t="s">
        <v>2885</v>
      </c>
    </row>
    <row r="939" spans="1:2">
      <c r="A939" s="34" t="s">
        <v>2841</v>
      </c>
      <c r="B939" s="34" t="s">
        <v>2886</v>
      </c>
    </row>
    <row r="940" spans="1:2">
      <c r="A940" s="34" t="s">
        <v>2841</v>
      </c>
      <c r="B940" s="34" t="s">
        <v>2887</v>
      </c>
    </row>
    <row r="941" spans="1:2">
      <c r="A941" s="34" t="s">
        <v>2841</v>
      </c>
      <c r="B941" s="34" t="s">
        <v>2888</v>
      </c>
    </row>
    <row r="942" spans="1:2">
      <c r="A942" s="34" t="s">
        <v>2841</v>
      </c>
      <c r="B942" s="34" t="s">
        <v>2889</v>
      </c>
    </row>
    <row r="943" spans="1:2">
      <c r="A943" s="34" t="s">
        <v>2841</v>
      </c>
      <c r="B943" s="34" t="s">
        <v>2890</v>
      </c>
    </row>
    <row r="944" spans="1:2">
      <c r="A944" s="34" t="s">
        <v>2841</v>
      </c>
      <c r="B944" s="34" t="s">
        <v>2891</v>
      </c>
    </row>
    <row r="945" spans="1:2">
      <c r="A945" s="34" t="s">
        <v>2841</v>
      </c>
      <c r="B945" s="34" t="s">
        <v>2892</v>
      </c>
    </row>
    <row r="946" spans="1:2">
      <c r="A946" s="34" t="s">
        <v>2841</v>
      </c>
      <c r="B946" s="34" t="s">
        <v>2893</v>
      </c>
    </row>
    <row r="947" spans="1:2">
      <c r="A947" s="34" t="s">
        <v>2841</v>
      </c>
      <c r="B947" s="34" t="s">
        <v>2894</v>
      </c>
    </row>
    <row r="948" spans="1:2">
      <c r="A948" s="34" t="s">
        <v>2841</v>
      </c>
      <c r="B948" s="34" t="s">
        <v>2895</v>
      </c>
    </row>
    <row r="949" spans="1:2">
      <c r="A949" s="34" t="s">
        <v>2841</v>
      </c>
      <c r="B949" s="34" t="s">
        <v>2896</v>
      </c>
    </row>
    <row r="950" spans="1:2">
      <c r="A950" s="34" t="s">
        <v>2841</v>
      </c>
      <c r="B950" s="34" t="s">
        <v>2897</v>
      </c>
    </row>
    <row r="951" spans="1:2">
      <c r="A951" s="34" t="s">
        <v>2841</v>
      </c>
      <c r="B951" s="34" t="s">
        <v>2898</v>
      </c>
    </row>
    <row r="952" spans="1:2">
      <c r="A952" s="34" t="s">
        <v>2841</v>
      </c>
      <c r="B952" s="34" t="s">
        <v>2899</v>
      </c>
    </row>
    <row r="953" spans="1:2">
      <c r="A953" s="34" t="s">
        <v>2841</v>
      </c>
      <c r="B953" s="34" t="s">
        <v>2900</v>
      </c>
    </row>
    <row r="954" spans="1:2">
      <c r="A954" s="34" t="s">
        <v>2841</v>
      </c>
      <c r="B954" s="34" t="s">
        <v>2901</v>
      </c>
    </row>
    <row r="955" spans="1:2">
      <c r="A955" s="34" t="s">
        <v>2841</v>
      </c>
      <c r="B955" s="34" t="s">
        <v>2902</v>
      </c>
    </row>
    <row r="956" spans="1:2">
      <c r="A956" s="34" t="s">
        <v>2841</v>
      </c>
      <c r="B956" s="34" t="s">
        <v>2903</v>
      </c>
    </row>
    <row r="957" spans="1:2">
      <c r="A957" s="34" t="s">
        <v>2841</v>
      </c>
      <c r="B957" s="34" t="s">
        <v>2904</v>
      </c>
    </row>
    <row r="958" spans="1:2">
      <c r="A958" s="34" t="s">
        <v>2841</v>
      </c>
      <c r="B958" s="34" t="s">
        <v>2905</v>
      </c>
    </row>
    <row r="959" spans="1:2">
      <c r="A959" s="34" t="s">
        <v>2841</v>
      </c>
      <c r="B959" s="34" t="s">
        <v>2906</v>
      </c>
    </row>
    <row r="960" spans="1:2">
      <c r="A960" s="34" t="s">
        <v>2841</v>
      </c>
      <c r="B960" s="34" t="s">
        <v>2907</v>
      </c>
    </row>
    <row r="961" spans="1:2">
      <c r="A961" s="34" t="s">
        <v>2841</v>
      </c>
      <c r="B961" s="34" t="s">
        <v>2908</v>
      </c>
    </row>
    <row r="962" spans="1:2">
      <c r="A962" s="34" t="s">
        <v>2841</v>
      </c>
      <c r="B962" s="34" t="s">
        <v>2909</v>
      </c>
    </row>
    <row r="963" spans="1:2">
      <c r="A963" s="34" t="s">
        <v>2841</v>
      </c>
      <c r="B963" s="34" t="s">
        <v>2910</v>
      </c>
    </row>
    <row r="964" spans="1:2">
      <c r="A964" s="34" t="s">
        <v>2841</v>
      </c>
      <c r="B964" s="34" t="s">
        <v>2911</v>
      </c>
    </row>
    <row r="965" spans="1:2">
      <c r="A965" s="34" t="s">
        <v>2841</v>
      </c>
      <c r="B965" s="34" t="s">
        <v>2912</v>
      </c>
    </row>
    <row r="966" spans="1:2">
      <c r="A966" s="34" t="s">
        <v>2841</v>
      </c>
      <c r="B966" s="34" t="s">
        <v>2913</v>
      </c>
    </row>
    <row r="967" spans="1:2">
      <c r="A967" s="34" t="s">
        <v>2841</v>
      </c>
      <c r="B967" s="34" t="s">
        <v>2914</v>
      </c>
    </row>
    <row r="968" spans="1:2">
      <c r="A968" s="34" t="s">
        <v>2841</v>
      </c>
      <c r="B968" s="34" t="s">
        <v>2915</v>
      </c>
    </row>
    <row r="969" spans="1:2">
      <c r="A969" s="34" t="s">
        <v>2916</v>
      </c>
      <c r="B969" s="34" t="s">
        <v>2917</v>
      </c>
    </row>
    <row r="970" spans="1:2">
      <c r="A970" s="34" t="s">
        <v>2916</v>
      </c>
      <c r="B970" s="34" t="s">
        <v>2918</v>
      </c>
    </row>
    <row r="971" spans="1:2">
      <c r="A971" s="34" t="s">
        <v>2916</v>
      </c>
      <c r="B971" s="34" t="s">
        <v>2919</v>
      </c>
    </row>
    <row r="972" spans="1:2">
      <c r="A972" s="34" t="s">
        <v>2916</v>
      </c>
      <c r="B972" s="34" t="s">
        <v>2920</v>
      </c>
    </row>
    <row r="973" spans="1:2">
      <c r="A973" s="34" t="s">
        <v>2916</v>
      </c>
      <c r="B973" s="34" t="s">
        <v>2921</v>
      </c>
    </row>
    <row r="974" spans="1:2">
      <c r="A974" s="34" t="s">
        <v>2916</v>
      </c>
      <c r="B974" s="34" t="s">
        <v>2922</v>
      </c>
    </row>
    <row r="975" spans="1:2">
      <c r="A975" s="34" t="s">
        <v>2916</v>
      </c>
      <c r="B975" s="34" t="s">
        <v>2923</v>
      </c>
    </row>
    <row r="976" spans="1:2">
      <c r="A976" s="34" t="s">
        <v>2916</v>
      </c>
      <c r="B976" s="34" t="s">
        <v>2924</v>
      </c>
    </row>
    <row r="977" spans="1:2">
      <c r="A977" s="34" t="s">
        <v>2916</v>
      </c>
      <c r="B977" s="34" t="s">
        <v>2925</v>
      </c>
    </row>
    <row r="978" spans="1:2">
      <c r="A978" s="34" t="s">
        <v>2916</v>
      </c>
      <c r="B978" s="34" t="s">
        <v>2926</v>
      </c>
    </row>
    <row r="979" spans="1:2">
      <c r="A979" s="34" t="s">
        <v>2916</v>
      </c>
      <c r="B979" s="34" t="s">
        <v>2927</v>
      </c>
    </row>
    <row r="980" spans="1:2">
      <c r="A980" s="34" t="s">
        <v>2916</v>
      </c>
      <c r="B980" s="34" t="s">
        <v>2928</v>
      </c>
    </row>
    <row r="981" spans="1:2">
      <c r="A981" s="34" t="s">
        <v>2916</v>
      </c>
      <c r="B981" s="34" t="s">
        <v>2929</v>
      </c>
    </row>
    <row r="982" spans="1:2">
      <c r="A982" s="34" t="s">
        <v>2916</v>
      </c>
      <c r="B982" s="34" t="s">
        <v>2930</v>
      </c>
    </row>
    <row r="983" spans="1:2">
      <c r="A983" s="34" t="s">
        <v>2916</v>
      </c>
      <c r="B983" s="34" t="s">
        <v>2931</v>
      </c>
    </row>
    <row r="984" spans="1:2">
      <c r="A984" s="34" t="s">
        <v>2916</v>
      </c>
      <c r="B984" s="34" t="s">
        <v>2932</v>
      </c>
    </row>
    <row r="985" spans="1:2">
      <c r="A985" s="34" t="s">
        <v>2916</v>
      </c>
      <c r="B985" s="34" t="s">
        <v>2933</v>
      </c>
    </row>
    <row r="986" spans="1:2">
      <c r="A986" s="34" t="s">
        <v>2916</v>
      </c>
      <c r="B986" s="34" t="s">
        <v>2934</v>
      </c>
    </row>
    <row r="987" spans="1:2">
      <c r="A987" s="34" t="s">
        <v>2916</v>
      </c>
      <c r="B987" s="34" t="s">
        <v>2935</v>
      </c>
    </row>
    <row r="988" spans="1:2">
      <c r="A988" s="34" t="s">
        <v>2916</v>
      </c>
      <c r="B988" s="34" t="s">
        <v>2936</v>
      </c>
    </row>
    <row r="989" spans="1:2">
      <c r="A989" s="34" t="s">
        <v>2916</v>
      </c>
      <c r="B989" s="34" t="s">
        <v>2937</v>
      </c>
    </row>
    <row r="990" spans="1:2">
      <c r="A990" s="34" t="s">
        <v>2916</v>
      </c>
      <c r="B990" s="34" t="s">
        <v>2938</v>
      </c>
    </row>
    <row r="991" spans="1:2">
      <c r="A991" s="34" t="s">
        <v>2916</v>
      </c>
      <c r="B991" s="34" t="s">
        <v>2939</v>
      </c>
    </row>
    <row r="992" spans="1:2">
      <c r="A992" s="34" t="s">
        <v>2940</v>
      </c>
      <c r="B992" s="34" t="s">
        <v>2941</v>
      </c>
    </row>
    <row r="993" spans="1:2">
      <c r="A993" s="34" t="s">
        <v>2940</v>
      </c>
      <c r="B993" s="34" t="s">
        <v>2942</v>
      </c>
    </row>
    <row r="994" spans="1:2">
      <c r="A994" s="34" t="s">
        <v>2940</v>
      </c>
      <c r="B994" s="34" t="s">
        <v>2943</v>
      </c>
    </row>
    <row r="995" spans="1:2">
      <c r="A995" s="34" t="s">
        <v>2940</v>
      </c>
      <c r="B995" s="34" t="s">
        <v>2944</v>
      </c>
    </row>
    <row r="996" spans="1:2">
      <c r="A996" s="34" t="s">
        <v>2940</v>
      </c>
      <c r="B996" s="34" t="s">
        <v>2945</v>
      </c>
    </row>
    <row r="997" spans="1:2">
      <c r="A997" s="34" t="s">
        <v>2940</v>
      </c>
      <c r="B997" s="34" t="s">
        <v>2946</v>
      </c>
    </row>
    <row r="998" spans="1:2">
      <c r="A998" s="34" t="s">
        <v>2940</v>
      </c>
      <c r="B998" s="34" t="s">
        <v>2947</v>
      </c>
    </row>
    <row r="999" spans="1:2">
      <c r="A999" s="34" t="s">
        <v>2940</v>
      </c>
      <c r="B999" s="34" t="s">
        <v>2948</v>
      </c>
    </row>
    <row r="1000" spans="1:2">
      <c r="A1000" s="34" t="s">
        <v>2940</v>
      </c>
      <c r="B1000" s="34" t="s">
        <v>2949</v>
      </c>
    </row>
    <row r="1001" spans="1:2">
      <c r="A1001" s="34" t="s">
        <v>2940</v>
      </c>
      <c r="B1001" s="34" t="s">
        <v>2950</v>
      </c>
    </row>
    <row r="1002" spans="1:2">
      <c r="A1002" s="34" t="s">
        <v>2940</v>
      </c>
      <c r="B1002" s="34" t="s">
        <v>2951</v>
      </c>
    </row>
    <row r="1003" spans="1:2">
      <c r="A1003" s="34" t="s">
        <v>2940</v>
      </c>
      <c r="B1003" s="34" t="s">
        <v>2952</v>
      </c>
    </row>
    <row r="1004" spans="1:2">
      <c r="A1004" s="34" t="s">
        <v>2940</v>
      </c>
      <c r="B1004" s="34" t="s">
        <v>2953</v>
      </c>
    </row>
    <row r="1005" spans="1:2">
      <c r="A1005" s="34" t="s">
        <v>2940</v>
      </c>
      <c r="B1005" s="34" t="s">
        <v>2954</v>
      </c>
    </row>
    <row r="1006" spans="1:2">
      <c r="A1006" s="34" t="s">
        <v>2940</v>
      </c>
      <c r="B1006" s="34" t="s">
        <v>2955</v>
      </c>
    </row>
    <row r="1007" spans="1:2">
      <c r="A1007" s="34" t="s">
        <v>2940</v>
      </c>
      <c r="B1007" s="34" t="s">
        <v>2956</v>
      </c>
    </row>
    <row r="1008" spans="1:2">
      <c r="A1008" s="34" t="s">
        <v>2940</v>
      </c>
      <c r="B1008" s="34" t="s">
        <v>2957</v>
      </c>
    </row>
    <row r="1009" spans="1:2">
      <c r="A1009" s="34" t="s">
        <v>2940</v>
      </c>
      <c r="B1009" s="34" t="s">
        <v>2958</v>
      </c>
    </row>
    <row r="1010" spans="1:2">
      <c r="A1010" s="34" t="s">
        <v>2940</v>
      </c>
      <c r="B1010" s="34" t="s">
        <v>2959</v>
      </c>
    </row>
    <row r="1011" spans="1:2">
      <c r="A1011" s="34" t="s">
        <v>2940</v>
      </c>
      <c r="B1011" s="34" t="s">
        <v>2960</v>
      </c>
    </row>
    <row r="1012" spans="1:2">
      <c r="A1012" s="34" t="s">
        <v>2940</v>
      </c>
      <c r="B1012" s="34" t="s">
        <v>2961</v>
      </c>
    </row>
    <row r="1013" spans="1:2">
      <c r="A1013" s="34" t="s">
        <v>2940</v>
      </c>
      <c r="B1013" s="34" t="s">
        <v>2962</v>
      </c>
    </row>
    <row r="1014" spans="1:2">
      <c r="A1014" s="34" t="s">
        <v>2940</v>
      </c>
      <c r="B1014" s="34" t="s">
        <v>2963</v>
      </c>
    </row>
    <row r="1015" spans="1:2">
      <c r="A1015" s="34" t="s">
        <v>2940</v>
      </c>
      <c r="B1015" s="34" t="s">
        <v>2964</v>
      </c>
    </row>
    <row r="1016" spans="1:2">
      <c r="A1016" s="34" t="s">
        <v>2940</v>
      </c>
      <c r="B1016" s="34" t="s">
        <v>2965</v>
      </c>
    </row>
    <row r="1017" spans="1:2">
      <c r="A1017" s="34" t="s">
        <v>2940</v>
      </c>
      <c r="B1017" s="34" t="s">
        <v>2966</v>
      </c>
    </row>
    <row r="1018" spans="1:2">
      <c r="A1018" s="34" t="s">
        <v>2940</v>
      </c>
      <c r="B1018" s="34" t="s">
        <v>2967</v>
      </c>
    </row>
    <row r="1019" spans="1:2">
      <c r="A1019" s="34" t="s">
        <v>2940</v>
      </c>
      <c r="B1019" s="34" t="s">
        <v>2968</v>
      </c>
    </row>
    <row r="1020" spans="1:2">
      <c r="A1020" s="34" t="s">
        <v>2940</v>
      </c>
      <c r="B1020" s="34" t="s">
        <v>2969</v>
      </c>
    </row>
    <row r="1021" spans="1:2">
      <c r="A1021" s="34" t="s">
        <v>2940</v>
      </c>
      <c r="B1021" s="34" t="s">
        <v>2970</v>
      </c>
    </row>
    <row r="1022" spans="1:2">
      <c r="A1022" s="34" t="s">
        <v>2940</v>
      </c>
      <c r="B1022" s="34" t="s">
        <v>2971</v>
      </c>
    </row>
    <row r="1023" spans="1:2">
      <c r="A1023" s="34" t="s">
        <v>2940</v>
      </c>
      <c r="B1023" s="34" t="s">
        <v>2972</v>
      </c>
    </row>
    <row r="1024" spans="1:2">
      <c r="A1024" s="34" t="s">
        <v>2940</v>
      </c>
      <c r="B1024" s="34" t="s">
        <v>2973</v>
      </c>
    </row>
    <row r="1025" spans="1:2">
      <c r="A1025" s="34" t="s">
        <v>2940</v>
      </c>
      <c r="B1025" s="34" t="s">
        <v>2974</v>
      </c>
    </row>
    <row r="1026" spans="1:2">
      <c r="A1026" s="34" t="s">
        <v>2940</v>
      </c>
      <c r="B1026" s="34" t="s">
        <v>2975</v>
      </c>
    </row>
    <row r="1027" spans="1:2">
      <c r="A1027" s="34" t="s">
        <v>2940</v>
      </c>
      <c r="B1027" s="34" t="s">
        <v>2976</v>
      </c>
    </row>
    <row r="1028" spans="1:2">
      <c r="A1028" s="34" t="s">
        <v>2940</v>
      </c>
      <c r="B1028" s="34" t="s">
        <v>2977</v>
      </c>
    </row>
    <row r="1029" spans="1:2">
      <c r="A1029" s="34" t="s">
        <v>2940</v>
      </c>
      <c r="B1029" s="34" t="s">
        <v>2978</v>
      </c>
    </row>
    <row r="1030" spans="1:2">
      <c r="A1030" s="34" t="s">
        <v>2940</v>
      </c>
      <c r="B1030" s="34" t="s">
        <v>2979</v>
      </c>
    </row>
    <row r="1031" spans="1:2">
      <c r="A1031" s="34" t="s">
        <v>2940</v>
      </c>
      <c r="B1031" s="34" t="s">
        <v>2980</v>
      </c>
    </row>
    <row r="1032" spans="1:2">
      <c r="A1032" s="34" t="s">
        <v>2940</v>
      </c>
      <c r="B1032" s="34" t="s">
        <v>2981</v>
      </c>
    </row>
    <row r="1033" spans="1:2">
      <c r="A1033" s="34" t="s">
        <v>2940</v>
      </c>
      <c r="B1033" s="34" t="s">
        <v>2982</v>
      </c>
    </row>
    <row r="1034" spans="1:2">
      <c r="A1034" s="34" t="s">
        <v>2940</v>
      </c>
      <c r="B1034" s="34" t="s">
        <v>2983</v>
      </c>
    </row>
    <row r="1035" spans="1:2">
      <c r="A1035" s="34" t="s">
        <v>2940</v>
      </c>
      <c r="B1035" s="34" t="s">
        <v>2984</v>
      </c>
    </row>
    <row r="1036" spans="1:2">
      <c r="A1036" s="34" t="s">
        <v>2940</v>
      </c>
      <c r="B1036" s="34" t="s">
        <v>2985</v>
      </c>
    </row>
    <row r="1037" spans="1:2">
      <c r="A1037" s="34" t="s">
        <v>2940</v>
      </c>
      <c r="B1037" s="34" t="s">
        <v>2986</v>
      </c>
    </row>
    <row r="1038" spans="1:2">
      <c r="A1038" s="34" t="s">
        <v>2940</v>
      </c>
      <c r="B1038" s="34" t="s">
        <v>2987</v>
      </c>
    </row>
    <row r="1039" spans="1:2">
      <c r="A1039" s="34" t="s">
        <v>2940</v>
      </c>
      <c r="B1039" s="34" t="s">
        <v>2988</v>
      </c>
    </row>
    <row r="1040" spans="1:2">
      <c r="A1040" s="34" t="s">
        <v>2940</v>
      </c>
      <c r="B1040" s="34" t="s">
        <v>2989</v>
      </c>
    </row>
    <row r="1041" spans="1:2">
      <c r="A1041" s="34" t="s">
        <v>2940</v>
      </c>
      <c r="B1041" s="34" t="s">
        <v>2990</v>
      </c>
    </row>
    <row r="1042" spans="1:2">
      <c r="A1042" s="34" t="s">
        <v>2940</v>
      </c>
      <c r="B1042" s="34" t="s">
        <v>2991</v>
      </c>
    </row>
    <row r="1043" spans="1:2">
      <c r="A1043" s="34" t="s">
        <v>2940</v>
      </c>
      <c r="B1043" s="34" t="s">
        <v>2992</v>
      </c>
    </row>
    <row r="1044" spans="1:2">
      <c r="A1044" s="34" t="s">
        <v>2940</v>
      </c>
      <c r="B1044" s="34" t="s">
        <v>2993</v>
      </c>
    </row>
    <row r="1045" spans="1:2">
      <c r="A1045" s="34" t="s">
        <v>2940</v>
      </c>
      <c r="B1045" s="34" t="s">
        <v>2994</v>
      </c>
    </row>
    <row r="1046" spans="1:2">
      <c r="A1046" s="34" t="s">
        <v>2940</v>
      </c>
      <c r="B1046" s="34" t="s">
        <v>2995</v>
      </c>
    </row>
    <row r="1047" spans="1:2">
      <c r="A1047" s="34" t="s">
        <v>2940</v>
      </c>
      <c r="B1047" s="34" t="s">
        <v>2996</v>
      </c>
    </row>
    <row r="1048" spans="1:2">
      <c r="A1048" s="34" t="s">
        <v>2940</v>
      </c>
      <c r="B1048" s="34" t="s">
        <v>2997</v>
      </c>
    </row>
    <row r="1049" spans="1:2">
      <c r="A1049" s="34" t="s">
        <v>2940</v>
      </c>
      <c r="B1049" s="34" t="s">
        <v>2998</v>
      </c>
    </row>
    <row r="1050" spans="1:2">
      <c r="A1050" s="34" t="s">
        <v>2940</v>
      </c>
      <c r="B1050" s="34" t="s">
        <v>2999</v>
      </c>
    </row>
    <row r="1051" spans="1:2">
      <c r="A1051" s="34" t="s">
        <v>2940</v>
      </c>
      <c r="B1051" s="34" t="s">
        <v>3000</v>
      </c>
    </row>
    <row r="1052" spans="1:2">
      <c r="A1052" s="34" t="s">
        <v>2940</v>
      </c>
      <c r="B1052" s="34" t="s">
        <v>3001</v>
      </c>
    </row>
    <row r="1053" spans="1:2">
      <c r="A1053" s="34" t="s">
        <v>2940</v>
      </c>
      <c r="B1053" s="34" t="s">
        <v>3002</v>
      </c>
    </row>
    <row r="1054" spans="1:2">
      <c r="A1054" s="34" t="s">
        <v>2940</v>
      </c>
      <c r="B1054" s="34" t="s">
        <v>3003</v>
      </c>
    </row>
    <row r="1055" spans="1:2">
      <c r="A1055" s="34" t="s">
        <v>2940</v>
      </c>
      <c r="B1055" s="34" t="s">
        <v>3004</v>
      </c>
    </row>
    <row r="1056" spans="1:2">
      <c r="A1056" s="34" t="s">
        <v>2940</v>
      </c>
      <c r="B1056" s="34" t="s">
        <v>3005</v>
      </c>
    </row>
    <row r="1057" spans="1:2">
      <c r="A1057" s="34" t="s">
        <v>2940</v>
      </c>
      <c r="B1057" s="34" t="s">
        <v>3006</v>
      </c>
    </row>
    <row r="1058" spans="1:2">
      <c r="A1058" s="34" t="s">
        <v>2940</v>
      </c>
      <c r="B1058" s="34" t="s">
        <v>3007</v>
      </c>
    </row>
    <row r="1059" spans="1:2">
      <c r="A1059" s="34" t="s">
        <v>2940</v>
      </c>
      <c r="B1059" s="34" t="s">
        <v>3008</v>
      </c>
    </row>
    <row r="1060" spans="1:2">
      <c r="A1060" s="34" t="s">
        <v>2940</v>
      </c>
      <c r="B1060" s="34" t="s">
        <v>3009</v>
      </c>
    </row>
    <row r="1061" spans="1:2">
      <c r="A1061" s="34" t="s">
        <v>2940</v>
      </c>
      <c r="B1061" s="34" t="s">
        <v>3010</v>
      </c>
    </row>
    <row r="1062" spans="1:2">
      <c r="A1062" s="34" t="s">
        <v>2940</v>
      </c>
      <c r="B1062" s="34" t="s">
        <v>3011</v>
      </c>
    </row>
    <row r="1063" spans="1:2">
      <c r="A1063" s="34" t="s">
        <v>2940</v>
      </c>
      <c r="B1063" s="34" t="s">
        <v>3012</v>
      </c>
    </row>
    <row r="1064" spans="1:2">
      <c r="A1064" s="34" t="s">
        <v>2940</v>
      </c>
      <c r="B1064" s="34" t="s">
        <v>3013</v>
      </c>
    </row>
    <row r="1065" spans="1:2">
      <c r="A1065" s="34" t="s">
        <v>2940</v>
      </c>
      <c r="B1065" s="34" t="s">
        <v>3014</v>
      </c>
    </row>
    <row r="1066" spans="1:2">
      <c r="A1066" s="34" t="s">
        <v>2940</v>
      </c>
      <c r="B1066" s="34" t="s">
        <v>3015</v>
      </c>
    </row>
    <row r="1067" spans="1:2">
      <c r="A1067" s="34" t="s">
        <v>2940</v>
      </c>
      <c r="B1067" s="34" t="s">
        <v>3016</v>
      </c>
    </row>
    <row r="1068" spans="1:2">
      <c r="A1068" s="34" t="s">
        <v>2940</v>
      </c>
      <c r="B1068" s="34" t="s">
        <v>3017</v>
      </c>
    </row>
    <row r="1069" spans="1:2">
      <c r="A1069" s="34" t="s">
        <v>2940</v>
      </c>
      <c r="B1069" s="34" t="s">
        <v>3018</v>
      </c>
    </row>
    <row r="1070" spans="1:2">
      <c r="A1070" s="34" t="s">
        <v>2940</v>
      </c>
      <c r="B1070" s="34" t="s">
        <v>3019</v>
      </c>
    </row>
    <row r="1071" spans="1:2">
      <c r="A1071" s="34" t="s">
        <v>2940</v>
      </c>
      <c r="B1071" s="34" t="s">
        <v>3020</v>
      </c>
    </row>
    <row r="1072" spans="1:2">
      <c r="A1072" s="34" t="s">
        <v>2940</v>
      </c>
      <c r="B1072" s="34" t="s">
        <v>3021</v>
      </c>
    </row>
    <row r="1073" spans="1:2">
      <c r="A1073" s="34" t="s">
        <v>2940</v>
      </c>
      <c r="B1073" s="34" t="s">
        <v>3022</v>
      </c>
    </row>
    <row r="1074" spans="1:2">
      <c r="A1074" s="34" t="s">
        <v>2940</v>
      </c>
      <c r="B1074" s="34" t="s">
        <v>3023</v>
      </c>
    </row>
    <row r="1075" spans="1:2">
      <c r="A1075" s="34" t="s">
        <v>2940</v>
      </c>
      <c r="B1075" s="34" t="s">
        <v>3024</v>
      </c>
    </row>
    <row r="1076" spans="1:2">
      <c r="A1076" s="34" t="s">
        <v>2940</v>
      </c>
      <c r="B1076" s="34" t="s">
        <v>3025</v>
      </c>
    </row>
    <row r="1077" spans="1:2">
      <c r="A1077" s="34" t="s">
        <v>2940</v>
      </c>
      <c r="B1077" s="34" t="s">
        <v>3026</v>
      </c>
    </row>
    <row r="1078" spans="1:2">
      <c r="A1078" s="34" t="s">
        <v>2940</v>
      </c>
      <c r="B1078" s="34" t="s">
        <v>3027</v>
      </c>
    </row>
    <row r="1079" spans="1:2">
      <c r="A1079" s="34" t="s">
        <v>2940</v>
      </c>
      <c r="B1079" s="34" t="s">
        <v>3028</v>
      </c>
    </row>
    <row r="1080" spans="1:2">
      <c r="A1080" s="34" t="s">
        <v>2940</v>
      </c>
      <c r="B1080" s="34" t="s">
        <v>3029</v>
      </c>
    </row>
    <row r="1081" spans="1:2">
      <c r="A1081" s="34" t="s">
        <v>2940</v>
      </c>
      <c r="B1081" s="34" t="s">
        <v>3030</v>
      </c>
    </row>
    <row r="1082" spans="1:2">
      <c r="A1082" s="34" t="s">
        <v>2940</v>
      </c>
      <c r="B1082" s="34" t="s">
        <v>3031</v>
      </c>
    </row>
    <row r="1083" spans="1:2">
      <c r="A1083" s="34" t="s">
        <v>2940</v>
      </c>
      <c r="B1083" s="34" t="s">
        <v>3032</v>
      </c>
    </row>
    <row r="1084" spans="1:2">
      <c r="A1084" s="34" t="s">
        <v>2940</v>
      </c>
      <c r="B1084" s="34" t="s">
        <v>3033</v>
      </c>
    </row>
    <row r="1085" spans="1:2">
      <c r="A1085" s="34" t="s">
        <v>2940</v>
      </c>
      <c r="B1085" s="34" t="s">
        <v>3034</v>
      </c>
    </row>
    <row r="1086" spans="1:2">
      <c r="A1086" s="34" t="s">
        <v>2940</v>
      </c>
      <c r="B1086" s="34" t="s">
        <v>3035</v>
      </c>
    </row>
    <row r="1087" spans="1:2">
      <c r="A1087" s="34" t="s">
        <v>2940</v>
      </c>
      <c r="B1087" s="34" t="s">
        <v>3036</v>
      </c>
    </row>
    <row r="1088" spans="1:2">
      <c r="A1088" s="34" t="s">
        <v>2940</v>
      </c>
      <c r="B1088" s="34" t="s">
        <v>3037</v>
      </c>
    </row>
    <row r="1089" spans="1:2">
      <c r="A1089" s="34" t="s">
        <v>2940</v>
      </c>
      <c r="B1089" s="34" t="s">
        <v>3038</v>
      </c>
    </row>
    <row r="1090" spans="1:2">
      <c r="A1090" s="34" t="s">
        <v>2940</v>
      </c>
      <c r="B1090" s="34" t="s">
        <v>3039</v>
      </c>
    </row>
    <row r="1091" spans="1:2">
      <c r="A1091" s="34" t="s">
        <v>2940</v>
      </c>
      <c r="B1091" s="34" t="s">
        <v>3040</v>
      </c>
    </row>
    <row r="1092" spans="1:2">
      <c r="A1092" s="34" t="s">
        <v>2940</v>
      </c>
      <c r="B1092" s="34" t="s">
        <v>3041</v>
      </c>
    </row>
    <row r="1093" spans="1:2">
      <c r="A1093" s="34" t="s">
        <v>2940</v>
      </c>
      <c r="B1093" s="34" t="s">
        <v>3042</v>
      </c>
    </row>
    <row r="1094" spans="1:2">
      <c r="A1094" s="34" t="s">
        <v>2940</v>
      </c>
      <c r="B1094" s="34" t="s">
        <v>3043</v>
      </c>
    </row>
    <row r="1095" spans="1:2">
      <c r="A1095" s="34" t="s">
        <v>2940</v>
      </c>
      <c r="B1095" s="34" t="s">
        <v>3044</v>
      </c>
    </row>
    <row r="1096" spans="1:2">
      <c r="A1096" s="34" t="s">
        <v>2940</v>
      </c>
      <c r="B1096" s="34" t="s">
        <v>3045</v>
      </c>
    </row>
    <row r="1097" spans="1:2">
      <c r="A1097" s="34" t="s">
        <v>2940</v>
      </c>
      <c r="B1097" s="34" t="s">
        <v>3046</v>
      </c>
    </row>
    <row r="1098" spans="1:2">
      <c r="A1098" s="34" t="s">
        <v>2940</v>
      </c>
      <c r="B1098" s="34" t="s">
        <v>3047</v>
      </c>
    </row>
    <row r="1099" spans="1:2">
      <c r="A1099" s="34" t="s">
        <v>2940</v>
      </c>
      <c r="B1099" s="34" t="s">
        <v>3048</v>
      </c>
    </row>
    <row r="1100" spans="1:2">
      <c r="A1100" s="34" t="s">
        <v>2940</v>
      </c>
      <c r="B1100" s="34" t="s">
        <v>3049</v>
      </c>
    </row>
    <row r="1101" spans="1:2">
      <c r="A1101" s="34" t="s">
        <v>2940</v>
      </c>
      <c r="B1101" s="34" t="s">
        <v>3050</v>
      </c>
    </row>
    <row r="1102" spans="1:2">
      <c r="A1102" s="34" t="s">
        <v>2940</v>
      </c>
      <c r="B1102" s="34" t="s">
        <v>3051</v>
      </c>
    </row>
    <row r="1103" spans="1:2">
      <c r="A1103" s="34" t="s">
        <v>2940</v>
      </c>
      <c r="B1103" s="34" t="s">
        <v>3052</v>
      </c>
    </row>
    <row r="1104" spans="1:2">
      <c r="A1104" s="34" t="s">
        <v>2940</v>
      </c>
      <c r="B1104" s="34" t="s">
        <v>3053</v>
      </c>
    </row>
    <row r="1105" spans="1:2">
      <c r="A1105" s="34" t="s">
        <v>2940</v>
      </c>
      <c r="B1105" s="34" t="s">
        <v>3054</v>
      </c>
    </row>
    <row r="1106" spans="1:2">
      <c r="A1106" s="34" t="s">
        <v>2940</v>
      </c>
      <c r="B1106" s="34" t="s">
        <v>3055</v>
      </c>
    </row>
    <row r="1107" spans="1:2">
      <c r="A1107" s="34" t="s">
        <v>2940</v>
      </c>
      <c r="B1107" s="34" t="s">
        <v>3056</v>
      </c>
    </row>
    <row r="1108" spans="1:2">
      <c r="A1108" s="34" t="s">
        <v>2940</v>
      </c>
      <c r="B1108" s="34" t="s">
        <v>3057</v>
      </c>
    </row>
    <row r="1109" spans="1:2">
      <c r="A1109" s="34" t="s">
        <v>2940</v>
      </c>
      <c r="B1109" s="34" t="s">
        <v>3058</v>
      </c>
    </row>
    <row r="1110" spans="1:2">
      <c r="A1110" s="34" t="s">
        <v>2940</v>
      </c>
      <c r="B1110" s="34" t="s">
        <v>3059</v>
      </c>
    </row>
    <row r="1111" spans="1:2">
      <c r="A1111" s="34" t="s">
        <v>2940</v>
      </c>
      <c r="B1111" s="34" t="s">
        <v>3060</v>
      </c>
    </row>
    <row r="1112" spans="1:2">
      <c r="A1112" s="34" t="s">
        <v>2940</v>
      </c>
      <c r="B1112" s="34" t="s">
        <v>3061</v>
      </c>
    </row>
    <row r="1113" spans="1:2">
      <c r="A1113" s="34" t="s">
        <v>2940</v>
      </c>
      <c r="B1113" s="34" t="s">
        <v>3062</v>
      </c>
    </row>
    <row r="1114" spans="1:2">
      <c r="A1114" s="34" t="s">
        <v>2940</v>
      </c>
      <c r="B1114" s="34" t="s">
        <v>3063</v>
      </c>
    </row>
    <row r="1115" spans="1:2">
      <c r="A1115" s="34" t="s">
        <v>2940</v>
      </c>
      <c r="B1115" s="34" t="s">
        <v>3064</v>
      </c>
    </row>
    <row r="1116" spans="1:2">
      <c r="A1116" s="34" t="s">
        <v>2940</v>
      </c>
      <c r="B1116" s="34" t="s">
        <v>3065</v>
      </c>
    </row>
    <row r="1117" spans="1:2">
      <c r="A1117" s="34" t="s">
        <v>2940</v>
      </c>
      <c r="B1117" s="34" t="s">
        <v>3066</v>
      </c>
    </row>
    <row r="1118" spans="1:2">
      <c r="A1118" s="34" t="s">
        <v>2940</v>
      </c>
      <c r="B1118" s="34" t="s">
        <v>3067</v>
      </c>
    </row>
    <row r="1119" spans="1:2">
      <c r="A1119" s="34" t="s">
        <v>2940</v>
      </c>
      <c r="B1119" s="34" t="s">
        <v>3068</v>
      </c>
    </row>
    <row r="1120" spans="1:2">
      <c r="A1120" s="34" t="s">
        <v>2940</v>
      </c>
      <c r="B1120" s="34" t="s">
        <v>3069</v>
      </c>
    </row>
    <row r="1121" spans="1:2">
      <c r="A1121" s="34" t="s">
        <v>2940</v>
      </c>
      <c r="B1121" s="34" t="s">
        <v>3070</v>
      </c>
    </row>
    <row r="1122" spans="1:2">
      <c r="A1122" s="34" t="s">
        <v>2940</v>
      </c>
      <c r="B1122" s="34" t="s">
        <v>3071</v>
      </c>
    </row>
    <row r="1123" spans="1:2">
      <c r="A1123" s="34" t="s">
        <v>2940</v>
      </c>
      <c r="B1123" s="34" t="s">
        <v>3072</v>
      </c>
    </row>
    <row r="1124" spans="1:2">
      <c r="A1124" s="34" t="s">
        <v>2940</v>
      </c>
      <c r="B1124" s="34" t="s">
        <v>3073</v>
      </c>
    </row>
    <row r="1125" spans="1:2">
      <c r="A1125" s="34" t="s">
        <v>2940</v>
      </c>
      <c r="B1125" s="34" t="s">
        <v>3074</v>
      </c>
    </row>
    <row r="1126" spans="1:2">
      <c r="A1126" s="34" t="s">
        <v>2940</v>
      </c>
      <c r="B1126" s="34" t="s">
        <v>3075</v>
      </c>
    </row>
    <row r="1127" spans="1:2">
      <c r="A1127" s="34" t="s">
        <v>2940</v>
      </c>
      <c r="B1127" s="34" t="s">
        <v>3076</v>
      </c>
    </row>
    <row r="1128" spans="1:2">
      <c r="A1128" s="34" t="s">
        <v>2940</v>
      </c>
      <c r="B1128" s="34" t="s">
        <v>3077</v>
      </c>
    </row>
    <row r="1129" spans="1:2">
      <c r="A1129" s="34" t="s">
        <v>2940</v>
      </c>
      <c r="B1129" s="34" t="s">
        <v>3078</v>
      </c>
    </row>
    <row r="1130" spans="1:2">
      <c r="A1130" s="34" t="s">
        <v>2940</v>
      </c>
      <c r="B1130" s="34" t="s">
        <v>3079</v>
      </c>
    </row>
    <row r="1131" spans="1:2">
      <c r="A1131" s="34" t="s">
        <v>2940</v>
      </c>
      <c r="B1131" s="34" t="s">
        <v>3080</v>
      </c>
    </row>
    <row r="1132" spans="1:2">
      <c r="A1132" s="34" t="s">
        <v>2940</v>
      </c>
      <c r="B1132" s="34" t="s">
        <v>3081</v>
      </c>
    </row>
    <row r="1133" spans="1:2">
      <c r="A1133" s="34" t="s">
        <v>2940</v>
      </c>
      <c r="B1133" s="34" t="s">
        <v>3082</v>
      </c>
    </row>
    <row r="1134" spans="1:2">
      <c r="A1134" s="34" t="s">
        <v>2940</v>
      </c>
      <c r="B1134" s="34" t="s">
        <v>3083</v>
      </c>
    </row>
    <row r="1135" spans="1:2">
      <c r="A1135" s="34" t="s">
        <v>2940</v>
      </c>
      <c r="B1135" s="34" t="s">
        <v>3084</v>
      </c>
    </row>
    <row r="1136" spans="1:2">
      <c r="A1136" s="34" t="s">
        <v>2940</v>
      </c>
      <c r="B1136" s="34" t="s">
        <v>3085</v>
      </c>
    </row>
    <row r="1137" spans="1:2">
      <c r="A1137" s="34" t="s">
        <v>2940</v>
      </c>
      <c r="B1137" s="34" t="s">
        <v>3086</v>
      </c>
    </row>
    <row r="1138" spans="1:2">
      <c r="A1138" s="34" t="s">
        <v>2940</v>
      </c>
      <c r="B1138" s="34" t="s">
        <v>3087</v>
      </c>
    </row>
    <row r="1139" spans="1:2">
      <c r="A1139" s="34" t="s">
        <v>2940</v>
      </c>
      <c r="B1139" s="34" t="s">
        <v>3088</v>
      </c>
    </row>
    <row r="1140" spans="1:2">
      <c r="A1140" s="34" t="s">
        <v>2940</v>
      </c>
      <c r="B1140" s="34" t="s">
        <v>3089</v>
      </c>
    </row>
    <row r="1141" spans="1:2">
      <c r="A1141" s="34" t="s">
        <v>2940</v>
      </c>
      <c r="B1141" s="34" t="s">
        <v>3090</v>
      </c>
    </row>
    <row r="1142" spans="1:2">
      <c r="A1142" s="34" t="s">
        <v>2940</v>
      </c>
      <c r="B1142" s="34" t="s">
        <v>3091</v>
      </c>
    </row>
    <row r="1143" spans="1:2">
      <c r="A1143" s="34" t="s">
        <v>2940</v>
      </c>
      <c r="B1143" s="34" t="s">
        <v>3092</v>
      </c>
    </row>
    <row r="1144" spans="1:2">
      <c r="A1144" s="34" t="s">
        <v>2940</v>
      </c>
      <c r="B1144" s="34" t="s">
        <v>3093</v>
      </c>
    </row>
    <row r="1145" spans="1:2">
      <c r="A1145" s="34" t="s">
        <v>2940</v>
      </c>
      <c r="B1145" s="34" t="s">
        <v>3094</v>
      </c>
    </row>
    <row r="1146" spans="1:2">
      <c r="A1146" s="34" t="s">
        <v>2940</v>
      </c>
      <c r="B1146" s="34" t="s">
        <v>3095</v>
      </c>
    </row>
    <row r="1147" spans="1:2">
      <c r="A1147" s="34" t="s">
        <v>2940</v>
      </c>
      <c r="B1147" s="34" t="s">
        <v>3096</v>
      </c>
    </row>
    <row r="1148" spans="1:2">
      <c r="A1148" s="34" t="s">
        <v>2940</v>
      </c>
      <c r="B1148" s="34" t="s">
        <v>3097</v>
      </c>
    </row>
    <row r="1149" spans="1:2">
      <c r="A1149" s="34" t="s">
        <v>2940</v>
      </c>
      <c r="B1149" s="34" t="s">
        <v>3098</v>
      </c>
    </row>
    <row r="1150" spans="1:2">
      <c r="A1150" s="34" t="s">
        <v>2940</v>
      </c>
      <c r="B1150" s="34" t="s">
        <v>3099</v>
      </c>
    </row>
    <row r="1151" spans="1:2">
      <c r="A1151" s="34" t="s">
        <v>2940</v>
      </c>
      <c r="B1151" s="34" t="s">
        <v>3100</v>
      </c>
    </row>
    <row r="1152" spans="1:2">
      <c r="A1152" s="34" t="s">
        <v>2940</v>
      </c>
      <c r="B1152" s="34" t="s">
        <v>3101</v>
      </c>
    </row>
    <row r="1153" spans="1:2">
      <c r="A1153" s="34" t="s">
        <v>2940</v>
      </c>
      <c r="B1153" s="34" t="s">
        <v>3102</v>
      </c>
    </row>
    <row r="1154" spans="1:2">
      <c r="A1154" s="34" t="s">
        <v>2940</v>
      </c>
      <c r="B1154" s="34" t="s">
        <v>3103</v>
      </c>
    </row>
    <row r="1155" spans="1:2">
      <c r="A1155" s="34" t="s">
        <v>2940</v>
      </c>
      <c r="B1155" s="34" t="s">
        <v>3104</v>
      </c>
    </row>
    <row r="1156" spans="1:2">
      <c r="A1156" s="34" t="s">
        <v>2940</v>
      </c>
      <c r="B1156" s="34" t="s">
        <v>3105</v>
      </c>
    </row>
    <row r="1157" spans="1:2">
      <c r="A1157" s="34" t="s">
        <v>2940</v>
      </c>
      <c r="B1157" s="34" t="s">
        <v>3106</v>
      </c>
    </row>
    <row r="1158" spans="1:2">
      <c r="A1158" s="34" t="s">
        <v>2940</v>
      </c>
      <c r="B1158" s="34" t="s">
        <v>3107</v>
      </c>
    </row>
    <row r="1159" spans="1:2">
      <c r="A1159" s="34" t="s">
        <v>2940</v>
      </c>
      <c r="B1159" s="34" t="s">
        <v>3108</v>
      </c>
    </row>
    <row r="1160" spans="1:2">
      <c r="A1160" s="34" t="s">
        <v>2940</v>
      </c>
      <c r="B1160" s="34" t="s">
        <v>3109</v>
      </c>
    </row>
    <row r="1161" spans="1:2">
      <c r="A1161" s="34" t="s">
        <v>2940</v>
      </c>
      <c r="B1161" s="34" t="s">
        <v>3110</v>
      </c>
    </row>
    <row r="1162" spans="1:2">
      <c r="A1162" s="34" t="s">
        <v>2940</v>
      </c>
      <c r="B1162" s="34" t="s">
        <v>3111</v>
      </c>
    </row>
    <row r="1163" spans="1:2">
      <c r="A1163" s="34" t="s">
        <v>2940</v>
      </c>
      <c r="B1163" s="34" t="s">
        <v>3112</v>
      </c>
    </row>
    <row r="1164" spans="1:2">
      <c r="A1164" s="34" t="s">
        <v>2940</v>
      </c>
      <c r="B1164" s="34" t="s">
        <v>3113</v>
      </c>
    </row>
    <row r="1165" spans="1:2">
      <c r="A1165" s="34" t="s">
        <v>2940</v>
      </c>
      <c r="B1165" s="34" t="s">
        <v>3114</v>
      </c>
    </row>
    <row r="1166" spans="1:2">
      <c r="A1166" s="34" t="s">
        <v>2940</v>
      </c>
      <c r="B1166" s="34" t="s">
        <v>3115</v>
      </c>
    </row>
    <row r="1167" spans="1:2">
      <c r="A1167" s="34" t="s">
        <v>2940</v>
      </c>
      <c r="B1167" s="34" t="s">
        <v>3116</v>
      </c>
    </row>
    <row r="1168" spans="1:2">
      <c r="A1168" s="34" t="s">
        <v>2940</v>
      </c>
      <c r="B1168" s="34" t="s">
        <v>3117</v>
      </c>
    </row>
    <row r="1169" spans="1:2">
      <c r="A1169" s="34" t="s">
        <v>2940</v>
      </c>
      <c r="B1169" s="34" t="s">
        <v>3118</v>
      </c>
    </row>
    <row r="1170" spans="1:2">
      <c r="A1170" s="34" t="s">
        <v>2940</v>
      </c>
      <c r="B1170" s="34" t="s">
        <v>3119</v>
      </c>
    </row>
    <row r="1171" spans="1:2">
      <c r="A1171" s="34" t="s">
        <v>2940</v>
      </c>
      <c r="B1171" s="34" t="s">
        <v>3120</v>
      </c>
    </row>
    <row r="1172" spans="1:2">
      <c r="A1172" s="34" t="s">
        <v>2940</v>
      </c>
      <c r="B1172" s="34" t="s">
        <v>3121</v>
      </c>
    </row>
    <row r="1173" spans="1:2">
      <c r="A1173" s="34" t="s">
        <v>2940</v>
      </c>
      <c r="B1173" s="34" t="s">
        <v>3122</v>
      </c>
    </row>
    <row r="1174" spans="1:2">
      <c r="A1174" s="34" t="s">
        <v>2940</v>
      </c>
      <c r="B1174" s="34" t="s">
        <v>3123</v>
      </c>
    </row>
    <row r="1175" spans="1:2">
      <c r="A1175" s="34" t="s">
        <v>2940</v>
      </c>
      <c r="B1175" s="34" t="s">
        <v>3124</v>
      </c>
    </row>
    <row r="1176" spans="1:2">
      <c r="A1176" s="34" t="s">
        <v>2940</v>
      </c>
      <c r="B1176" s="34" t="s">
        <v>3125</v>
      </c>
    </row>
    <row r="1177" spans="1:2">
      <c r="A1177" s="34" t="s">
        <v>2940</v>
      </c>
      <c r="B1177" s="34" t="s">
        <v>3126</v>
      </c>
    </row>
    <row r="1178" spans="1:2">
      <c r="A1178" s="34" t="s">
        <v>2940</v>
      </c>
      <c r="B1178" s="34" t="s">
        <v>3127</v>
      </c>
    </row>
    <row r="1179" spans="1:2">
      <c r="A1179" s="34" t="s">
        <v>2940</v>
      </c>
      <c r="B1179" s="34" t="s">
        <v>3128</v>
      </c>
    </row>
    <row r="1180" spans="1:2">
      <c r="A1180" s="34" t="s">
        <v>2940</v>
      </c>
      <c r="B1180" s="34" t="s">
        <v>3129</v>
      </c>
    </row>
    <row r="1181" spans="1:2">
      <c r="A1181" s="34" t="s">
        <v>2940</v>
      </c>
      <c r="B1181" s="34" t="s">
        <v>3130</v>
      </c>
    </row>
    <row r="1182" spans="1:2">
      <c r="A1182" s="34" t="s">
        <v>2940</v>
      </c>
      <c r="B1182" s="34" t="s">
        <v>3131</v>
      </c>
    </row>
    <row r="1183" spans="1:2">
      <c r="A1183" s="34" t="s">
        <v>2940</v>
      </c>
      <c r="B1183" s="34" t="s">
        <v>3132</v>
      </c>
    </row>
    <row r="1184" spans="1:2">
      <c r="A1184" s="34" t="s">
        <v>2940</v>
      </c>
      <c r="B1184" s="34" t="s">
        <v>3133</v>
      </c>
    </row>
    <row r="1185" spans="1:2">
      <c r="A1185" s="34" t="s">
        <v>2940</v>
      </c>
      <c r="B1185" s="34" t="s">
        <v>3134</v>
      </c>
    </row>
    <row r="1186" spans="1:2">
      <c r="A1186" s="34" t="s">
        <v>2940</v>
      </c>
      <c r="B1186" s="34" t="s">
        <v>3135</v>
      </c>
    </row>
    <row r="1187" spans="1:2">
      <c r="A1187" s="34" t="s">
        <v>2940</v>
      </c>
      <c r="B1187" s="34" t="s">
        <v>3136</v>
      </c>
    </row>
    <row r="1188" spans="1:2">
      <c r="A1188" s="34" t="s">
        <v>2940</v>
      </c>
      <c r="B1188" s="34" t="s">
        <v>3137</v>
      </c>
    </row>
    <row r="1189" spans="1:2">
      <c r="A1189" s="34" t="s">
        <v>2940</v>
      </c>
      <c r="B1189" s="34" t="s">
        <v>3138</v>
      </c>
    </row>
    <row r="1190" spans="1:2">
      <c r="A1190" s="34" t="s">
        <v>2940</v>
      </c>
      <c r="B1190" s="34" t="s">
        <v>3139</v>
      </c>
    </row>
    <row r="1191" spans="1:2">
      <c r="A1191" s="34" t="s">
        <v>2940</v>
      </c>
      <c r="B1191" s="34" t="s">
        <v>3140</v>
      </c>
    </row>
    <row r="1192" spans="1:2">
      <c r="A1192" s="34" t="s">
        <v>2940</v>
      </c>
      <c r="B1192" s="34" t="s">
        <v>3141</v>
      </c>
    </row>
    <row r="1193" spans="1:2">
      <c r="A1193" s="34" t="s">
        <v>2940</v>
      </c>
      <c r="B1193" s="34" t="s">
        <v>3142</v>
      </c>
    </row>
    <row r="1194" spans="1:2">
      <c r="A1194" s="34" t="s">
        <v>2940</v>
      </c>
      <c r="B1194" s="34" t="s">
        <v>3143</v>
      </c>
    </row>
    <row r="1195" spans="1:2">
      <c r="A1195" s="34" t="s">
        <v>2940</v>
      </c>
      <c r="B1195" s="34" t="s">
        <v>3144</v>
      </c>
    </row>
    <row r="1196" spans="1:2">
      <c r="A1196" s="34" t="s">
        <v>2940</v>
      </c>
      <c r="B1196" s="34" t="s">
        <v>3145</v>
      </c>
    </row>
    <row r="1197" spans="1:2">
      <c r="A1197" s="34" t="s">
        <v>2940</v>
      </c>
      <c r="B1197" s="34" t="s">
        <v>3146</v>
      </c>
    </row>
    <row r="1198" spans="1:2">
      <c r="A1198" s="34" t="s">
        <v>2940</v>
      </c>
      <c r="B1198" s="34" t="s">
        <v>3147</v>
      </c>
    </row>
    <row r="1199" spans="1:2">
      <c r="A1199" s="34" t="s">
        <v>2940</v>
      </c>
      <c r="B1199" s="34" t="s">
        <v>3148</v>
      </c>
    </row>
    <row r="1200" spans="1:2">
      <c r="A1200" s="34" t="s">
        <v>2940</v>
      </c>
      <c r="B1200" s="34" t="s">
        <v>3149</v>
      </c>
    </row>
    <row r="1201" spans="1:2">
      <c r="A1201" s="34" t="s">
        <v>2940</v>
      </c>
      <c r="B1201" s="34" t="s">
        <v>3150</v>
      </c>
    </row>
    <row r="1202" spans="1:2">
      <c r="A1202" s="34" t="s">
        <v>2940</v>
      </c>
      <c r="B1202" s="34" t="s">
        <v>3151</v>
      </c>
    </row>
    <row r="1203" spans="1:2">
      <c r="A1203" s="34" t="s">
        <v>2940</v>
      </c>
      <c r="B1203" s="34" t="s">
        <v>3152</v>
      </c>
    </row>
    <row r="1204" spans="1:2">
      <c r="A1204" s="34" t="s">
        <v>2940</v>
      </c>
      <c r="B1204" s="34" t="s">
        <v>3153</v>
      </c>
    </row>
    <row r="1205" spans="1:2">
      <c r="A1205" s="34" t="s">
        <v>2940</v>
      </c>
      <c r="B1205" s="34" t="s">
        <v>3154</v>
      </c>
    </row>
    <row r="1206" spans="1:2">
      <c r="A1206" s="34" t="s">
        <v>2940</v>
      </c>
      <c r="B1206" s="34" t="s">
        <v>3155</v>
      </c>
    </row>
    <row r="1207" spans="1:2">
      <c r="A1207" s="34" t="s">
        <v>2940</v>
      </c>
      <c r="B1207" s="34" t="s">
        <v>3156</v>
      </c>
    </row>
    <row r="1208" spans="1:2">
      <c r="A1208" s="34" t="s">
        <v>2940</v>
      </c>
      <c r="B1208" s="34" t="s">
        <v>3157</v>
      </c>
    </row>
    <row r="1209" spans="1:2">
      <c r="A1209" s="34" t="s">
        <v>2940</v>
      </c>
      <c r="B1209" s="34" t="s">
        <v>3158</v>
      </c>
    </row>
    <row r="1210" spans="1:2">
      <c r="A1210" s="34" t="s">
        <v>2940</v>
      </c>
      <c r="B1210" s="34" t="s">
        <v>3159</v>
      </c>
    </row>
    <row r="1211" spans="1:2">
      <c r="A1211" s="34" t="s">
        <v>2940</v>
      </c>
      <c r="B1211" s="34" t="s">
        <v>3160</v>
      </c>
    </row>
    <row r="1212" spans="1:2">
      <c r="A1212" s="34" t="s">
        <v>2940</v>
      </c>
      <c r="B1212" s="34" t="s">
        <v>3161</v>
      </c>
    </row>
    <row r="1213" spans="1:2">
      <c r="A1213" s="34" t="s">
        <v>2940</v>
      </c>
      <c r="B1213" s="34" t="s">
        <v>3162</v>
      </c>
    </row>
    <row r="1214" spans="1:2">
      <c r="A1214" s="34" t="s">
        <v>2940</v>
      </c>
      <c r="B1214" s="34" t="s">
        <v>3163</v>
      </c>
    </row>
    <row r="1215" spans="1:2">
      <c r="A1215" s="34" t="s">
        <v>2940</v>
      </c>
      <c r="B1215" s="34" t="s">
        <v>3164</v>
      </c>
    </row>
    <row r="1216" spans="1:2">
      <c r="A1216" s="34" t="s">
        <v>2940</v>
      </c>
      <c r="B1216" s="34" t="s">
        <v>3165</v>
      </c>
    </row>
    <row r="1217" spans="1:2">
      <c r="A1217" s="34" t="s">
        <v>2940</v>
      </c>
      <c r="B1217" s="34" t="s">
        <v>3166</v>
      </c>
    </row>
    <row r="1218" spans="1:2">
      <c r="A1218" s="34" t="s">
        <v>2940</v>
      </c>
      <c r="B1218" s="34" t="s">
        <v>3167</v>
      </c>
    </row>
    <row r="1219" spans="1:2">
      <c r="A1219" s="34" t="s">
        <v>2940</v>
      </c>
      <c r="B1219" s="34" t="s">
        <v>3168</v>
      </c>
    </row>
    <row r="1220" spans="1:2">
      <c r="A1220" s="34" t="s">
        <v>2940</v>
      </c>
      <c r="B1220" s="34" t="s">
        <v>3169</v>
      </c>
    </row>
    <row r="1221" spans="1:2">
      <c r="A1221" s="34" t="s">
        <v>2940</v>
      </c>
      <c r="B1221" s="34" t="s">
        <v>3170</v>
      </c>
    </row>
    <row r="1222" spans="1:2">
      <c r="A1222" s="34" t="s">
        <v>2940</v>
      </c>
      <c r="B1222" s="34" t="s">
        <v>3171</v>
      </c>
    </row>
    <row r="1223" spans="1:2">
      <c r="A1223" s="34" t="s">
        <v>2940</v>
      </c>
      <c r="B1223" s="34" t="s">
        <v>3172</v>
      </c>
    </row>
    <row r="1224" spans="1:2">
      <c r="A1224" s="34" t="s">
        <v>2940</v>
      </c>
      <c r="B1224" s="34" t="s">
        <v>3173</v>
      </c>
    </row>
    <row r="1225" spans="1:2">
      <c r="A1225" s="34" t="s">
        <v>2940</v>
      </c>
      <c r="B1225" s="34" t="s">
        <v>3174</v>
      </c>
    </row>
    <row r="1226" spans="1:2">
      <c r="A1226" s="34" t="s">
        <v>2940</v>
      </c>
      <c r="B1226" s="34" t="s">
        <v>3175</v>
      </c>
    </row>
    <row r="1227" spans="1:2">
      <c r="A1227" s="34" t="s">
        <v>2940</v>
      </c>
      <c r="B1227" s="34" t="s">
        <v>3176</v>
      </c>
    </row>
    <row r="1228" spans="1:2">
      <c r="A1228" s="34" t="s">
        <v>2940</v>
      </c>
      <c r="B1228" s="34" t="s">
        <v>3177</v>
      </c>
    </row>
    <row r="1229" spans="1:2">
      <c r="A1229" s="34" t="s">
        <v>2940</v>
      </c>
      <c r="B1229" s="34" t="s">
        <v>3178</v>
      </c>
    </row>
    <row r="1230" spans="1:2">
      <c r="A1230" s="34" t="s">
        <v>2940</v>
      </c>
      <c r="B1230" s="34" t="s">
        <v>3179</v>
      </c>
    </row>
    <row r="1231" spans="1:2">
      <c r="A1231" s="34" t="s">
        <v>2940</v>
      </c>
      <c r="B1231" s="34" t="s">
        <v>3180</v>
      </c>
    </row>
    <row r="1232" spans="1:2">
      <c r="A1232" s="34" t="s">
        <v>114</v>
      </c>
      <c r="B1232" s="34" t="s">
        <v>3181</v>
      </c>
    </row>
    <row r="1233" spans="1:2">
      <c r="A1233" s="34" t="s">
        <v>114</v>
      </c>
      <c r="B1233" s="34" t="s">
        <v>3182</v>
      </c>
    </row>
    <row r="1234" spans="1:2">
      <c r="A1234" s="34" t="s">
        <v>114</v>
      </c>
      <c r="B1234" s="34" t="s">
        <v>3183</v>
      </c>
    </row>
    <row r="1235" spans="1:2">
      <c r="A1235" s="34" t="s">
        <v>114</v>
      </c>
      <c r="B1235" s="34" t="s">
        <v>3184</v>
      </c>
    </row>
    <row r="1236" spans="1:2">
      <c r="A1236" s="34" t="s">
        <v>114</v>
      </c>
      <c r="B1236" s="34" t="s">
        <v>3185</v>
      </c>
    </row>
    <row r="1237" spans="1:2">
      <c r="A1237" s="34" t="s">
        <v>114</v>
      </c>
      <c r="B1237" s="34" t="s">
        <v>3186</v>
      </c>
    </row>
    <row r="1238" spans="1:2">
      <c r="A1238" s="34" t="s">
        <v>114</v>
      </c>
      <c r="B1238" s="34" t="s">
        <v>3187</v>
      </c>
    </row>
    <row r="1239" spans="1:2">
      <c r="A1239" s="34" t="s">
        <v>114</v>
      </c>
      <c r="B1239" s="34" t="s">
        <v>3188</v>
      </c>
    </row>
    <row r="1240" spans="1:2">
      <c r="A1240" s="34" t="s">
        <v>114</v>
      </c>
      <c r="B1240" s="34" t="s">
        <v>3189</v>
      </c>
    </row>
    <row r="1241" spans="1:2">
      <c r="A1241" s="34" t="s">
        <v>114</v>
      </c>
      <c r="B1241" s="34" t="s">
        <v>3190</v>
      </c>
    </row>
    <row r="1242" spans="1:2">
      <c r="A1242" s="34" t="s">
        <v>114</v>
      </c>
      <c r="B1242" s="34" t="s">
        <v>3191</v>
      </c>
    </row>
    <row r="1243" spans="1:2">
      <c r="A1243" s="34" t="s">
        <v>114</v>
      </c>
      <c r="B1243" s="34" t="s">
        <v>3192</v>
      </c>
    </row>
    <row r="1244" spans="1:2">
      <c r="A1244" s="34" t="s">
        <v>114</v>
      </c>
      <c r="B1244" s="34" t="s">
        <v>3193</v>
      </c>
    </row>
    <row r="1245" spans="1:2">
      <c r="A1245" s="34" t="s">
        <v>114</v>
      </c>
      <c r="B1245" s="34" t="s">
        <v>3194</v>
      </c>
    </row>
    <row r="1246" spans="1:2">
      <c r="A1246" s="34" t="s">
        <v>114</v>
      </c>
      <c r="B1246" s="34" t="s">
        <v>3195</v>
      </c>
    </row>
    <row r="1247" spans="1:2">
      <c r="A1247" s="34" t="s">
        <v>114</v>
      </c>
      <c r="B1247" s="34" t="s">
        <v>3196</v>
      </c>
    </row>
    <row r="1248" spans="1:2">
      <c r="A1248" s="34" t="s">
        <v>114</v>
      </c>
      <c r="B1248" s="34" t="s">
        <v>3197</v>
      </c>
    </row>
    <row r="1249" spans="1:2">
      <c r="A1249" s="34" t="s">
        <v>114</v>
      </c>
      <c r="B1249" s="34" t="s">
        <v>3198</v>
      </c>
    </row>
    <row r="1250" spans="1:2">
      <c r="A1250" s="34" t="s">
        <v>114</v>
      </c>
      <c r="B1250" s="34" t="s">
        <v>3199</v>
      </c>
    </row>
    <row r="1251" spans="1:2">
      <c r="A1251" s="34" t="s">
        <v>114</v>
      </c>
      <c r="B1251" s="34" t="s">
        <v>3200</v>
      </c>
    </row>
    <row r="1252" spans="1:2">
      <c r="A1252" s="34" t="s">
        <v>114</v>
      </c>
      <c r="B1252" s="34" t="s">
        <v>3201</v>
      </c>
    </row>
    <row r="1253" spans="1:2">
      <c r="A1253" s="34" t="s">
        <v>114</v>
      </c>
      <c r="B1253" s="34" t="s">
        <v>3202</v>
      </c>
    </row>
    <row r="1254" spans="1:2">
      <c r="A1254" s="34" t="s">
        <v>114</v>
      </c>
      <c r="B1254" s="34" t="s">
        <v>3203</v>
      </c>
    </row>
    <row r="1255" spans="1:2">
      <c r="A1255" s="34" t="s">
        <v>114</v>
      </c>
      <c r="B1255" s="34" t="s">
        <v>3204</v>
      </c>
    </row>
    <row r="1256" spans="1:2">
      <c r="A1256" s="34" t="s">
        <v>114</v>
      </c>
      <c r="B1256" s="34" t="s">
        <v>3205</v>
      </c>
    </row>
    <row r="1257" spans="1:2">
      <c r="A1257" s="34" t="s">
        <v>114</v>
      </c>
      <c r="B1257" s="34" t="s">
        <v>3206</v>
      </c>
    </row>
    <row r="1258" spans="1:2">
      <c r="A1258" s="34" t="s">
        <v>114</v>
      </c>
      <c r="B1258" s="34" t="s">
        <v>3207</v>
      </c>
    </row>
    <row r="1259" spans="1:2">
      <c r="A1259" s="34" t="s">
        <v>114</v>
      </c>
      <c r="B1259" s="34" t="s">
        <v>3208</v>
      </c>
    </row>
    <row r="1260" spans="1:2">
      <c r="A1260" s="34" t="s">
        <v>114</v>
      </c>
      <c r="B1260" s="34" t="s">
        <v>3209</v>
      </c>
    </row>
    <row r="1261" spans="1:2">
      <c r="A1261" s="34" t="s">
        <v>114</v>
      </c>
      <c r="B1261" s="34" t="s">
        <v>3210</v>
      </c>
    </row>
    <row r="1262" spans="1:2">
      <c r="A1262" s="34" t="s">
        <v>114</v>
      </c>
      <c r="B1262" s="34" t="s">
        <v>3211</v>
      </c>
    </row>
    <row r="1263" spans="1:2">
      <c r="A1263" s="34" t="s">
        <v>114</v>
      </c>
      <c r="B1263" s="34" t="s">
        <v>3212</v>
      </c>
    </row>
    <row r="1264" spans="1:2">
      <c r="A1264" s="34" t="s">
        <v>114</v>
      </c>
      <c r="B1264" s="34" t="s">
        <v>3213</v>
      </c>
    </row>
    <row r="1265" spans="1:2">
      <c r="A1265" s="34" t="s">
        <v>114</v>
      </c>
      <c r="B1265" s="34" t="s">
        <v>3214</v>
      </c>
    </row>
    <row r="1266" spans="1:2">
      <c r="A1266" s="34" t="s">
        <v>114</v>
      </c>
      <c r="B1266" s="34" t="s">
        <v>3215</v>
      </c>
    </row>
    <row r="1267" spans="1:2">
      <c r="A1267" s="34" t="s">
        <v>114</v>
      </c>
      <c r="B1267" s="34" t="s">
        <v>3216</v>
      </c>
    </row>
    <row r="1268" spans="1:2">
      <c r="A1268" s="34" t="s">
        <v>114</v>
      </c>
      <c r="B1268" s="34" t="s">
        <v>3217</v>
      </c>
    </row>
    <row r="1269" spans="1:2">
      <c r="A1269" s="34" t="s">
        <v>114</v>
      </c>
      <c r="B1269" s="34" t="s">
        <v>3218</v>
      </c>
    </row>
    <row r="1270" spans="1:2">
      <c r="A1270" s="34" t="s">
        <v>114</v>
      </c>
      <c r="B1270" s="34" t="s">
        <v>3219</v>
      </c>
    </row>
    <row r="1271" spans="1:2">
      <c r="A1271" s="34" t="s">
        <v>114</v>
      </c>
      <c r="B1271" s="34" t="s">
        <v>3220</v>
      </c>
    </row>
    <row r="1272" spans="1:2">
      <c r="A1272" s="34" t="s">
        <v>114</v>
      </c>
      <c r="B1272" s="34" t="s">
        <v>3221</v>
      </c>
    </row>
    <row r="1273" spans="1:2">
      <c r="A1273" s="34" t="s">
        <v>114</v>
      </c>
      <c r="B1273" s="34" t="s">
        <v>3222</v>
      </c>
    </row>
    <row r="1274" spans="1:2">
      <c r="A1274" s="34" t="s">
        <v>114</v>
      </c>
      <c r="B1274" s="34" t="s">
        <v>3223</v>
      </c>
    </row>
    <row r="1275" spans="1:2">
      <c r="A1275" s="34" t="s">
        <v>114</v>
      </c>
      <c r="B1275" s="34" t="s">
        <v>3224</v>
      </c>
    </row>
    <row r="1276" spans="1:2">
      <c r="A1276" s="34" t="s">
        <v>114</v>
      </c>
      <c r="B1276" s="34" t="s">
        <v>3225</v>
      </c>
    </row>
    <row r="1277" spans="1:2">
      <c r="A1277" s="34" t="s">
        <v>114</v>
      </c>
      <c r="B1277" s="34" t="s">
        <v>3226</v>
      </c>
    </row>
    <row r="1278" spans="1:2">
      <c r="A1278" s="34" t="s">
        <v>114</v>
      </c>
      <c r="B1278" s="34" t="s">
        <v>3227</v>
      </c>
    </row>
    <row r="1279" spans="1:2">
      <c r="A1279" s="34" t="s">
        <v>114</v>
      </c>
      <c r="B1279" s="34" t="s">
        <v>3228</v>
      </c>
    </row>
    <row r="1280" spans="1:2">
      <c r="A1280" s="34" t="s">
        <v>114</v>
      </c>
      <c r="B1280" s="34" t="s">
        <v>3229</v>
      </c>
    </row>
    <row r="1281" spans="1:2">
      <c r="A1281" s="34" t="s">
        <v>114</v>
      </c>
      <c r="B1281" s="34" t="s">
        <v>3230</v>
      </c>
    </row>
    <row r="1282" spans="1:2">
      <c r="A1282" s="34" t="s">
        <v>114</v>
      </c>
      <c r="B1282" s="34" t="s">
        <v>3231</v>
      </c>
    </row>
    <row r="1283" spans="1:2">
      <c r="A1283" s="34" t="s">
        <v>3232</v>
      </c>
      <c r="B1283" s="34" t="s">
        <v>3233</v>
      </c>
    </row>
    <row r="1284" spans="1:2">
      <c r="A1284" s="34" t="s">
        <v>3232</v>
      </c>
      <c r="B1284" s="34" t="s">
        <v>3234</v>
      </c>
    </row>
    <row r="1285" spans="1:2">
      <c r="A1285" s="34" t="s">
        <v>3232</v>
      </c>
      <c r="B1285" s="34" t="s">
        <v>3235</v>
      </c>
    </row>
    <row r="1286" spans="1:2">
      <c r="A1286" s="34" t="s">
        <v>3232</v>
      </c>
      <c r="B1286" s="34" t="s">
        <v>3236</v>
      </c>
    </row>
    <row r="1287" spans="1:2">
      <c r="A1287" s="34" t="s">
        <v>3232</v>
      </c>
      <c r="B1287" s="34" t="s">
        <v>3237</v>
      </c>
    </row>
    <row r="1288" spans="1:2">
      <c r="A1288" s="34" t="s">
        <v>3232</v>
      </c>
      <c r="B1288" s="34" t="s">
        <v>3238</v>
      </c>
    </row>
    <row r="1289" spans="1:2">
      <c r="A1289" s="34" t="s">
        <v>3232</v>
      </c>
      <c r="B1289" s="34" t="s">
        <v>3239</v>
      </c>
    </row>
    <row r="1290" spans="1:2">
      <c r="A1290" s="34" t="s">
        <v>3232</v>
      </c>
      <c r="B1290" s="34" t="s">
        <v>3240</v>
      </c>
    </row>
    <row r="1291" spans="1:2">
      <c r="A1291" s="34" t="s">
        <v>3232</v>
      </c>
      <c r="B1291" s="34" t="s">
        <v>3241</v>
      </c>
    </row>
    <row r="1292" spans="1:2">
      <c r="A1292" s="34" t="s">
        <v>3232</v>
      </c>
      <c r="B1292" s="34" t="s">
        <v>3242</v>
      </c>
    </row>
    <row r="1293" spans="1:2">
      <c r="A1293" s="34" t="s">
        <v>3232</v>
      </c>
      <c r="B1293" s="34" t="s">
        <v>3243</v>
      </c>
    </row>
    <row r="1294" spans="1:2">
      <c r="A1294" s="34" t="s">
        <v>3244</v>
      </c>
      <c r="B1294" s="34" t="s">
        <v>3245</v>
      </c>
    </row>
    <row r="1295" spans="1:2">
      <c r="A1295" s="34" t="s">
        <v>3244</v>
      </c>
      <c r="B1295" s="34" t="s">
        <v>3246</v>
      </c>
    </row>
    <row r="1296" spans="1:2">
      <c r="A1296" s="34" t="s">
        <v>3244</v>
      </c>
      <c r="B1296" s="34" t="s">
        <v>3247</v>
      </c>
    </row>
    <row r="1297" spans="1:2">
      <c r="A1297" s="34" t="s">
        <v>3244</v>
      </c>
      <c r="B1297" s="34" t="s">
        <v>3248</v>
      </c>
    </row>
    <row r="1298" spans="1:2">
      <c r="A1298" s="34" t="s">
        <v>3244</v>
      </c>
      <c r="B1298" s="34" t="s">
        <v>3249</v>
      </c>
    </row>
    <row r="1299" spans="1:2">
      <c r="A1299" s="34" t="s">
        <v>3244</v>
      </c>
      <c r="B1299" s="34" t="s">
        <v>3250</v>
      </c>
    </row>
    <row r="1300" spans="1:2">
      <c r="A1300" s="34" t="s">
        <v>3244</v>
      </c>
      <c r="B1300" s="34" t="s">
        <v>3251</v>
      </c>
    </row>
    <row r="1301" spans="1:2">
      <c r="A1301" s="34" t="s">
        <v>3244</v>
      </c>
      <c r="B1301" s="34" t="s">
        <v>3252</v>
      </c>
    </row>
    <row r="1302" spans="1:2">
      <c r="A1302" s="34" t="s">
        <v>3244</v>
      </c>
      <c r="B1302" s="34" t="s">
        <v>3253</v>
      </c>
    </row>
    <row r="1303" spans="1:2">
      <c r="A1303" s="34" t="s">
        <v>3244</v>
      </c>
      <c r="B1303" s="34" t="s">
        <v>3254</v>
      </c>
    </row>
    <row r="1304" spans="1:2">
      <c r="A1304" s="34" t="s">
        <v>3244</v>
      </c>
      <c r="B1304" s="34" t="s">
        <v>3255</v>
      </c>
    </row>
    <row r="1305" spans="1:2">
      <c r="A1305" s="34" t="s">
        <v>3244</v>
      </c>
      <c r="B1305" s="34" t="s">
        <v>3256</v>
      </c>
    </row>
    <row r="1306" spans="1:2">
      <c r="A1306" s="34" t="s">
        <v>3244</v>
      </c>
      <c r="B1306" s="34" t="s">
        <v>3257</v>
      </c>
    </row>
    <row r="1307" spans="1:2">
      <c r="A1307" s="34" t="s">
        <v>3244</v>
      </c>
      <c r="B1307" s="34" t="s">
        <v>3258</v>
      </c>
    </row>
    <row r="1308" spans="1:2">
      <c r="A1308" s="34" t="s">
        <v>3244</v>
      </c>
      <c r="B1308" s="34" t="s">
        <v>3259</v>
      </c>
    </row>
    <row r="1309" spans="1:2">
      <c r="A1309" s="34" t="s">
        <v>3244</v>
      </c>
      <c r="B1309" s="34" t="s">
        <v>3260</v>
      </c>
    </row>
    <row r="1310" spans="1:2">
      <c r="A1310" s="34" t="s">
        <v>3244</v>
      </c>
      <c r="B1310" s="34" t="s">
        <v>3261</v>
      </c>
    </row>
    <row r="1311" spans="1:2">
      <c r="A1311" s="34" t="s">
        <v>3262</v>
      </c>
      <c r="B1311" s="34" t="s">
        <v>3263</v>
      </c>
    </row>
    <row r="1312" spans="1:2">
      <c r="A1312" s="34" t="s">
        <v>3262</v>
      </c>
      <c r="B1312" s="34" t="s">
        <v>3264</v>
      </c>
    </row>
    <row r="1313" spans="1:2">
      <c r="A1313" s="34" t="s">
        <v>3265</v>
      </c>
      <c r="B1313" s="34" t="s">
        <v>3266</v>
      </c>
    </row>
    <row r="1314" spans="1:2">
      <c r="A1314" s="34" t="s">
        <v>2042</v>
      </c>
      <c r="B1314" s="34" t="s">
        <v>3267</v>
      </c>
    </row>
    <row r="1315" spans="1:2">
      <c r="A1315" s="34" t="s">
        <v>2042</v>
      </c>
      <c r="B1315" s="34" t="s">
        <v>3268</v>
      </c>
    </row>
    <row r="1316" spans="1:2">
      <c r="A1316" s="34" t="s">
        <v>2042</v>
      </c>
      <c r="B1316" s="34" t="s">
        <v>3269</v>
      </c>
    </row>
    <row r="1317" spans="1:2">
      <c r="A1317" s="34" t="s">
        <v>3265</v>
      </c>
      <c r="B1317" s="34" t="s">
        <v>3270</v>
      </c>
    </row>
    <row r="1318" spans="1:2">
      <c r="A1318" s="34" t="s">
        <v>3265</v>
      </c>
      <c r="B1318" s="34" t="s">
        <v>3271</v>
      </c>
    </row>
    <row r="1319" spans="1:2">
      <c r="A1319" s="34" t="s">
        <v>3265</v>
      </c>
      <c r="B1319" s="34" t="s">
        <v>3272</v>
      </c>
    </row>
    <row r="1320" spans="1:2">
      <c r="A1320" s="34" t="s">
        <v>3265</v>
      </c>
      <c r="B1320" s="34" t="s">
        <v>3273</v>
      </c>
    </row>
    <row r="1321" spans="1:2">
      <c r="A1321" s="34" t="s">
        <v>3265</v>
      </c>
      <c r="B1321" s="34" t="s">
        <v>3274</v>
      </c>
    </row>
    <row r="1322" spans="1:2">
      <c r="A1322" s="34" t="s">
        <v>3265</v>
      </c>
      <c r="B1322" s="34" t="s">
        <v>3275</v>
      </c>
    </row>
    <row r="1323" spans="1:2">
      <c r="A1323" s="34" t="s">
        <v>3265</v>
      </c>
      <c r="B1323" s="34" t="s">
        <v>3276</v>
      </c>
    </row>
    <row r="1324" spans="1:2">
      <c r="A1324" s="34" t="s">
        <v>3265</v>
      </c>
      <c r="B1324" s="34" t="s">
        <v>3277</v>
      </c>
    </row>
    <row r="1325" spans="1:2">
      <c r="A1325" s="34" t="s">
        <v>3265</v>
      </c>
      <c r="B1325" s="34" t="s">
        <v>3278</v>
      </c>
    </row>
    <row r="1326" spans="1:2">
      <c r="A1326" s="34" t="s">
        <v>3265</v>
      </c>
      <c r="B1326" s="34" t="s">
        <v>3279</v>
      </c>
    </row>
    <row r="1327" spans="1:2">
      <c r="A1327" s="34" t="s">
        <v>3265</v>
      </c>
      <c r="B1327" s="34" t="s">
        <v>3280</v>
      </c>
    </row>
    <row r="1328" spans="1:2">
      <c r="A1328" s="34" t="s">
        <v>3265</v>
      </c>
      <c r="B1328" s="34" t="s">
        <v>3281</v>
      </c>
    </row>
    <row r="1329" spans="1:2">
      <c r="A1329" s="34" t="s">
        <v>3265</v>
      </c>
      <c r="B1329" s="34" t="s">
        <v>3282</v>
      </c>
    </row>
    <row r="1330" spans="1:2">
      <c r="A1330" s="34" t="s">
        <v>3265</v>
      </c>
      <c r="B1330" s="34" t="s">
        <v>3283</v>
      </c>
    </row>
    <row r="1331" spans="1:2">
      <c r="A1331" s="34" t="s">
        <v>3265</v>
      </c>
      <c r="B1331" s="34" t="s">
        <v>3284</v>
      </c>
    </row>
    <row r="1332" spans="1:2">
      <c r="A1332" s="34" t="s">
        <v>3265</v>
      </c>
      <c r="B1332" s="34" t="s">
        <v>3285</v>
      </c>
    </row>
    <row r="1333" spans="1:2">
      <c r="A1333" s="34" t="s">
        <v>3265</v>
      </c>
      <c r="B1333" s="34" t="s">
        <v>3286</v>
      </c>
    </row>
    <row r="1334" spans="1:2">
      <c r="A1334" s="34" t="s">
        <v>3287</v>
      </c>
      <c r="B1334" s="34" t="s">
        <v>3288</v>
      </c>
    </row>
    <row r="1335" spans="1:2">
      <c r="A1335" s="34" t="s">
        <v>3287</v>
      </c>
      <c r="B1335" s="34" t="s">
        <v>3289</v>
      </c>
    </row>
    <row r="1336" spans="1:2">
      <c r="A1336" s="34" t="s">
        <v>3287</v>
      </c>
      <c r="B1336" s="34" t="s">
        <v>3290</v>
      </c>
    </row>
    <row r="1337" spans="1:2">
      <c r="A1337" s="34" t="s">
        <v>3287</v>
      </c>
      <c r="B1337" s="34" t="s">
        <v>3291</v>
      </c>
    </row>
    <row r="1338" spans="1:2">
      <c r="A1338" s="34" t="s">
        <v>3287</v>
      </c>
      <c r="B1338" s="34" t="s">
        <v>3292</v>
      </c>
    </row>
    <row r="1339" spans="1:2">
      <c r="A1339" s="34" t="s">
        <v>3287</v>
      </c>
      <c r="B1339" s="34" t="s">
        <v>3293</v>
      </c>
    </row>
    <row r="1340" spans="1:2">
      <c r="A1340" s="34" t="s">
        <v>3287</v>
      </c>
      <c r="B1340" s="34" t="s">
        <v>3294</v>
      </c>
    </row>
    <row r="1341" spans="1:2">
      <c r="A1341" s="34" t="s">
        <v>3287</v>
      </c>
      <c r="B1341" s="34" t="s">
        <v>3295</v>
      </c>
    </row>
    <row r="1342" spans="1:2">
      <c r="A1342" s="34" t="s">
        <v>3287</v>
      </c>
      <c r="B1342" s="34" t="s">
        <v>3296</v>
      </c>
    </row>
    <row r="1343" spans="1:2">
      <c r="A1343" s="34" t="s">
        <v>3287</v>
      </c>
      <c r="B1343" s="34" t="s">
        <v>3297</v>
      </c>
    </row>
  </sheetData>
  <pageMargins left="0.7" right="0.7" top="0.75" bottom="0.75" header="0" footer="0"/>
  <pageSetup orientation="landscape"/>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AP1458"/>
  <sheetViews>
    <sheetView workbookViewId="0"/>
  </sheetViews>
  <sheetFormatPr defaultColWidth="11.19921875" defaultRowHeight="15" customHeight="1"/>
  <cols>
    <col min="1" max="1" width="27.69921875" customWidth="1"/>
    <col min="2" max="2" width="9.69921875" customWidth="1"/>
    <col min="3" max="3" width="15.19921875" customWidth="1"/>
    <col min="4" max="4" width="45.19921875" customWidth="1"/>
    <col min="5" max="5" width="33" customWidth="1"/>
    <col min="6" max="6" width="24.19921875" customWidth="1"/>
    <col min="7" max="42" width="9.69921875" customWidth="1"/>
  </cols>
  <sheetData>
    <row r="1" spans="1:42" ht="15.6">
      <c r="A1" s="34" t="s">
        <v>1914</v>
      </c>
      <c r="B1" s="34" t="s">
        <v>1915</v>
      </c>
      <c r="C1" s="34" t="s">
        <v>1916</v>
      </c>
      <c r="D1" s="34" t="s">
        <v>1917</v>
      </c>
      <c r="E1" s="34" t="s">
        <v>1918</v>
      </c>
      <c r="F1" s="34" t="s">
        <v>2041</v>
      </c>
      <c r="G1" s="34" t="s">
        <v>3298</v>
      </c>
      <c r="H1" s="34" t="s">
        <v>2011</v>
      </c>
      <c r="I1" s="34" t="s">
        <v>2024</v>
      </c>
      <c r="J1" s="34" t="s">
        <v>2030</v>
      </c>
      <c r="K1" s="34" t="s">
        <v>2142</v>
      </c>
      <c r="L1" s="34" t="s">
        <v>2145</v>
      </c>
      <c r="M1" s="34" t="s">
        <v>364</v>
      </c>
      <c r="N1" s="34" t="s">
        <v>3299</v>
      </c>
      <c r="O1" s="34" t="s">
        <v>2182</v>
      </c>
      <c r="P1" s="34" t="s">
        <v>3300</v>
      </c>
      <c r="Q1" s="34" t="s">
        <v>2273</v>
      </c>
      <c r="R1" s="34" t="s">
        <v>538</v>
      </c>
      <c r="S1" s="34" t="s">
        <v>2287</v>
      </c>
      <c r="T1" s="34" t="s">
        <v>2302</v>
      </c>
      <c r="U1" s="34" t="s">
        <v>105</v>
      </c>
      <c r="V1" s="34" t="s">
        <v>3301</v>
      </c>
      <c r="W1" s="34" t="s">
        <v>101</v>
      </c>
      <c r="X1" s="34" t="s">
        <v>3302</v>
      </c>
      <c r="Y1" s="34" t="s">
        <v>3303</v>
      </c>
      <c r="Z1" s="34" t="s">
        <v>99</v>
      </c>
      <c r="AA1" s="34" t="s">
        <v>1069</v>
      </c>
      <c r="AB1" s="34" t="s">
        <v>2659</v>
      </c>
      <c r="AC1" s="34" t="s">
        <v>2670</v>
      </c>
      <c r="AD1" s="34" t="s">
        <v>291</v>
      </c>
      <c r="AE1" s="34" t="s">
        <v>2717</v>
      </c>
      <c r="AF1" s="34" t="s">
        <v>2724</v>
      </c>
      <c r="AG1" s="34" t="s">
        <v>91</v>
      </c>
      <c r="AH1" s="34" t="s">
        <v>2784</v>
      </c>
      <c r="AI1" s="34" t="s">
        <v>3304</v>
      </c>
      <c r="AJ1" s="34" t="s">
        <v>2836</v>
      </c>
      <c r="AK1" s="34" t="s">
        <v>2916</v>
      </c>
      <c r="AL1" s="34" t="s">
        <v>114</v>
      </c>
      <c r="AM1" s="34" t="s">
        <v>3244</v>
      </c>
      <c r="AN1" s="34" t="s">
        <v>3305</v>
      </c>
      <c r="AO1" s="34" t="s">
        <v>3265</v>
      </c>
      <c r="AP1" s="34" t="s">
        <v>3287</v>
      </c>
    </row>
    <row r="2" spans="1:42" ht="15.6" hidden="1">
      <c r="A2" s="34" t="s">
        <v>1916</v>
      </c>
      <c r="B2" s="34" t="s">
        <v>1920</v>
      </c>
      <c r="C2" s="34" t="s">
        <v>1920</v>
      </c>
      <c r="D2" s="34" t="s">
        <v>1921</v>
      </c>
      <c r="E2" s="34" t="s">
        <v>1922</v>
      </c>
      <c r="F2" s="34" t="s">
        <v>1923</v>
      </c>
      <c r="G2" s="258" t="s">
        <v>1993</v>
      </c>
      <c r="H2" s="258" t="s">
        <v>2012</v>
      </c>
      <c r="I2" s="258" t="s">
        <v>2025</v>
      </c>
      <c r="J2" s="82" t="s">
        <v>2031</v>
      </c>
      <c r="K2" s="258" t="s">
        <v>2143</v>
      </c>
      <c r="L2" s="258" t="s">
        <v>2146</v>
      </c>
      <c r="M2" s="258" t="s">
        <v>2158</v>
      </c>
      <c r="N2" s="82" t="s">
        <v>2166</v>
      </c>
      <c r="O2" s="82" t="s">
        <v>2183</v>
      </c>
      <c r="P2" s="82" t="s">
        <v>2218</v>
      </c>
      <c r="Q2" s="82" t="s">
        <v>2274</v>
      </c>
      <c r="R2" s="82" t="s">
        <v>2282</v>
      </c>
      <c r="S2" s="258" t="s">
        <v>2288</v>
      </c>
      <c r="T2" s="258" t="s">
        <v>2303</v>
      </c>
      <c r="U2" s="82" t="s">
        <v>2312</v>
      </c>
      <c r="V2" s="258" t="s">
        <v>2410</v>
      </c>
      <c r="W2" s="82" t="s">
        <v>2441</v>
      </c>
      <c r="X2" s="258" t="s">
        <v>2472</v>
      </c>
      <c r="Y2" s="259" t="s">
        <v>2572</v>
      </c>
      <c r="Z2" s="258" t="s">
        <v>2602</v>
      </c>
      <c r="AA2" s="82" t="s">
        <v>2631</v>
      </c>
      <c r="AB2" s="258" t="s">
        <v>2660</v>
      </c>
      <c r="AC2" s="258" t="s">
        <v>2671</v>
      </c>
      <c r="AD2" s="258" t="s">
        <v>2706</v>
      </c>
      <c r="AE2" s="82" t="s">
        <v>2718</v>
      </c>
      <c r="AF2" s="82" t="s">
        <v>2725</v>
      </c>
      <c r="AG2" s="258" t="s">
        <v>2738</v>
      </c>
      <c r="AH2" s="82" t="s">
        <v>2785</v>
      </c>
      <c r="AI2" s="82" t="s">
        <v>2788</v>
      </c>
      <c r="AJ2" s="82" t="s">
        <v>2837</v>
      </c>
      <c r="AK2" s="83" t="s">
        <v>2917</v>
      </c>
      <c r="AL2" s="258" t="s">
        <v>3181</v>
      </c>
      <c r="AM2" s="82" t="s">
        <v>3245</v>
      </c>
      <c r="AN2" s="258" t="s">
        <v>3263</v>
      </c>
      <c r="AO2" s="258" t="s">
        <v>3270</v>
      </c>
      <c r="AP2" s="82" t="s">
        <v>3288</v>
      </c>
    </row>
    <row r="3" spans="1:42" ht="15.6" hidden="1">
      <c r="A3" s="34" t="s">
        <v>1916</v>
      </c>
      <c r="B3" s="34" t="s">
        <v>1924</v>
      </c>
      <c r="C3" s="34" t="s">
        <v>1924</v>
      </c>
      <c r="D3" s="34" t="s">
        <v>1925</v>
      </c>
      <c r="E3" s="34" t="s">
        <v>1926</v>
      </c>
      <c r="F3" s="34" t="s">
        <v>1927</v>
      </c>
      <c r="G3" s="82" t="s">
        <v>1994</v>
      </c>
      <c r="H3" s="82" t="s">
        <v>2013</v>
      </c>
      <c r="I3" s="82" t="s">
        <v>2026</v>
      </c>
      <c r="J3" s="258" t="s">
        <v>2032</v>
      </c>
      <c r="K3" s="82" t="s">
        <v>2144</v>
      </c>
      <c r="L3" s="82" t="s">
        <v>2147</v>
      </c>
      <c r="M3" s="82" t="s">
        <v>2159</v>
      </c>
      <c r="N3" s="258" t="s">
        <v>2167</v>
      </c>
      <c r="O3" s="258" t="s">
        <v>2184</v>
      </c>
      <c r="P3" s="258" t="s">
        <v>2219</v>
      </c>
      <c r="Q3" s="258" t="s">
        <v>2275</v>
      </c>
      <c r="R3" s="258" t="s">
        <v>2283</v>
      </c>
      <c r="S3" s="82" t="s">
        <v>2289</v>
      </c>
      <c r="T3" s="82" t="s">
        <v>2304</v>
      </c>
      <c r="U3" s="258" t="s">
        <v>2313</v>
      </c>
      <c r="V3" s="82" t="s">
        <v>2411</v>
      </c>
      <c r="W3" s="258" t="s">
        <v>2442</v>
      </c>
      <c r="X3" s="82" t="s">
        <v>2473</v>
      </c>
      <c r="Y3" s="83" t="s">
        <v>2573</v>
      </c>
      <c r="Z3" s="82" t="s">
        <v>2603</v>
      </c>
      <c r="AA3" s="258" t="s">
        <v>2632</v>
      </c>
      <c r="AB3" s="82" t="s">
        <v>2661</v>
      </c>
      <c r="AC3" s="82" t="s">
        <v>2672</v>
      </c>
      <c r="AD3" s="82" t="s">
        <v>2707</v>
      </c>
      <c r="AE3" s="258" t="s">
        <v>2719</v>
      </c>
      <c r="AF3" s="258" t="s">
        <v>2726</v>
      </c>
      <c r="AG3" s="82" t="s">
        <v>2739</v>
      </c>
      <c r="AH3" s="258" t="s">
        <v>2786</v>
      </c>
      <c r="AI3" s="258" t="s">
        <v>2789</v>
      </c>
      <c r="AJ3" s="258" t="s">
        <v>2838</v>
      </c>
      <c r="AK3" s="259" t="s">
        <v>2918</v>
      </c>
      <c r="AL3" s="82" t="s">
        <v>3182</v>
      </c>
      <c r="AM3" s="258" t="s">
        <v>3246</v>
      </c>
      <c r="AN3" s="82" t="s">
        <v>3264</v>
      </c>
      <c r="AO3" s="82" t="s">
        <v>3271</v>
      </c>
      <c r="AP3" s="258" t="s">
        <v>3289</v>
      </c>
    </row>
    <row r="4" spans="1:42" ht="15.6" hidden="1">
      <c r="A4" s="34" t="s">
        <v>1916</v>
      </c>
      <c r="B4" s="34" t="s">
        <v>1928</v>
      </c>
      <c r="C4" s="34" t="s">
        <v>1928</v>
      </c>
      <c r="D4" s="34" t="s">
        <v>1929</v>
      </c>
      <c r="E4" s="34" t="s">
        <v>1930</v>
      </c>
      <c r="F4" s="34" t="s">
        <v>1931</v>
      </c>
      <c r="G4" s="258" t="s">
        <v>1995</v>
      </c>
      <c r="H4" s="258" t="s">
        <v>2014</v>
      </c>
      <c r="I4" s="258" t="s">
        <v>2027</v>
      </c>
      <c r="J4" s="82" t="s">
        <v>2033</v>
      </c>
      <c r="K4" s="34"/>
      <c r="L4" s="34"/>
      <c r="M4" s="258" t="s">
        <v>2160</v>
      </c>
      <c r="N4" s="82" t="s">
        <v>2168</v>
      </c>
      <c r="O4" s="82" t="s">
        <v>2185</v>
      </c>
      <c r="P4" s="82" t="s">
        <v>2220</v>
      </c>
      <c r="Q4" s="82" t="s">
        <v>2276</v>
      </c>
      <c r="R4" s="82" t="s">
        <v>2284</v>
      </c>
      <c r="S4" s="258" t="s">
        <v>2290</v>
      </c>
      <c r="T4" s="258" t="s">
        <v>2305</v>
      </c>
      <c r="U4" s="82" t="s">
        <v>2314</v>
      </c>
      <c r="V4" s="258" t="s">
        <v>2412</v>
      </c>
      <c r="W4" s="82" t="s">
        <v>2443</v>
      </c>
      <c r="X4" s="258" t="s">
        <v>2474</v>
      </c>
      <c r="Y4" s="259" t="s">
        <v>2574</v>
      </c>
      <c r="Z4" s="258" t="s">
        <v>2604</v>
      </c>
      <c r="AA4" s="82" t="s">
        <v>2633</v>
      </c>
      <c r="AB4" s="258" t="s">
        <v>2662</v>
      </c>
      <c r="AC4" s="258" t="s">
        <v>2673</v>
      </c>
      <c r="AD4" s="258" t="s">
        <v>2708</v>
      </c>
      <c r="AE4" s="82" t="s">
        <v>2720</v>
      </c>
      <c r="AF4" s="82" t="s">
        <v>2727</v>
      </c>
      <c r="AG4" s="258" t="s">
        <v>2740</v>
      </c>
      <c r="AH4" s="34"/>
      <c r="AI4" s="82" t="s">
        <v>2790</v>
      </c>
      <c r="AJ4" s="82" t="s">
        <v>2839</v>
      </c>
      <c r="AK4" s="83" t="s">
        <v>2919</v>
      </c>
      <c r="AL4" s="258" t="s">
        <v>3183</v>
      </c>
      <c r="AM4" s="82" t="s">
        <v>3247</v>
      </c>
      <c r="AN4" s="34"/>
      <c r="AO4" s="258" t="s">
        <v>3272</v>
      </c>
      <c r="AP4" s="82" t="s">
        <v>3290</v>
      </c>
    </row>
    <row r="5" spans="1:42" ht="15.6" hidden="1">
      <c r="A5" s="34" t="s">
        <v>1916</v>
      </c>
      <c r="B5" s="34" t="s">
        <v>1932</v>
      </c>
      <c r="C5" s="34" t="s">
        <v>1932</v>
      </c>
      <c r="D5" s="34" t="s">
        <v>1933</v>
      </c>
      <c r="E5" s="34" t="s">
        <v>1934</v>
      </c>
      <c r="F5" s="34" t="s">
        <v>1935</v>
      </c>
      <c r="G5" s="82" t="s">
        <v>1996</v>
      </c>
      <c r="H5" s="82" t="s">
        <v>2015</v>
      </c>
      <c r="I5" s="82" t="s">
        <v>2028</v>
      </c>
      <c r="J5" s="258" t="s">
        <v>2034</v>
      </c>
      <c r="K5" s="34"/>
      <c r="L5" s="34"/>
      <c r="M5" s="82" t="s">
        <v>2161</v>
      </c>
      <c r="N5" s="258" t="s">
        <v>2169</v>
      </c>
      <c r="O5" s="258" t="s">
        <v>2186</v>
      </c>
      <c r="P5" s="258" t="s">
        <v>2221</v>
      </c>
      <c r="Q5" s="258" t="s">
        <v>2277</v>
      </c>
      <c r="R5" s="258" t="s">
        <v>2285</v>
      </c>
      <c r="S5" s="82" t="s">
        <v>2291</v>
      </c>
      <c r="T5" s="82" t="s">
        <v>2306</v>
      </c>
      <c r="U5" s="258" t="s">
        <v>2315</v>
      </c>
      <c r="V5" s="82" t="s">
        <v>2413</v>
      </c>
      <c r="W5" s="258" t="s">
        <v>2444</v>
      </c>
      <c r="X5" s="82" t="s">
        <v>2475</v>
      </c>
      <c r="Y5" s="83" t="s">
        <v>2575</v>
      </c>
      <c r="Z5" s="82" t="s">
        <v>2605</v>
      </c>
      <c r="AA5" s="258" t="s">
        <v>2634</v>
      </c>
      <c r="AB5" s="82" t="s">
        <v>2663</v>
      </c>
      <c r="AC5" s="82" t="s">
        <v>2674</v>
      </c>
      <c r="AD5" s="82" t="s">
        <v>2709</v>
      </c>
      <c r="AE5" s="258" t="s">
        <v>2721</v>
      </c>
      <c r="AF5" s="258" t="s">
        <v>2728</v>
      </c>
      <c r="AG5" s="82" t="s">
        <v>2741</v>
      </c>
      <c r="AH5" s="34"/>
      <c r="AI5" s="258" t="s">
        <v>2791</v>
      </c>
      <c r="AJ5" s="258" t="s">
        <v>2840</v>
      </c>
      <c r="AK5" s="259" t="s">
        <v>2920</v>
      </c>
      <c r="AL5" s="82" t="s">
        <v>3184</v>
      </c>
      <c r="AM5" s="258" t="s">
        <v>3248</v>
      </c>
      <c r="AN5" s="34"/>
      <c r="AO5" s="82" t="s">
        <v>3273</v>
      </c>
      <c r="AP5" s="258" t="s">
        <v>3291</v>
      </c>
    </row>
    <row r="6" spans="1:42" ht="15.6" hidden="1">
      <c r="A6" s="34" t="s">
        <v>1916</v>
      </c>
      <c r="B6" s="34" t="s">
        <v>1936</v>
      </c>
      <c r="C6" s="34" t="s">
        <v>1936</v>
      </c>
      <c r="D6" s="34" t="s">
        <v>1937</v>
      </c>
      <c r="E6" s="34" t="s">
        <v>1938</v>
      </c>
      <c r="F6" s="34" t="s">
        <v>1939</v>
      </c>
      <c r="G6" s="258" t="s">
        <v>1997</v>
      </c>
      <c r="H6" s="258" t="s">
        <v>2016</v>
      </c>
      <c r="I6" s="258" t="s">
        <v>2029</v>
      </c>
      <c r="J6" s="82" t="s">
        <v>2035</v>
      </c>
      <c r="K6" s="34"/>
      <c r="L6" s="34"/>
      <c r="M6" s="258" t="s">
        <v>2162</v>
      </c>
      <c r="N6" s="82" t="s">
        <v>2170</v>
      </c>
      <c r="O6" s="82" t="s">
        <v>2187</v>
      </c>
      <c r="P6" s="82" t="s">
        <v>2222</v>
      </c>
      <c r="Q6" s="82" t="s">
        <v>2278</v>
      </c>
      <c r="R6" s="82" t="s">
        <v>2286</v>
      </c>
      <c r="S6" s="258" t="s">
        <v>2292</v>
      </c>
      <c r="T6" s="258" t="s">
        <v>2307</v>
      </c>
      <c r="U6" s="82" t="s">
        <v>2316</v>
      </c>
      <c r="V6" s="258" t="s">
        <v>2414</v>
      </c>
      <c r="W6" s="82" t="s">
        <v>2445</v>
      </c>
      <c r="X6" s="258" t="s">
        <v>2476</v>
      </c>
      <c r="Y6" s="259" t="s">
        <v>2576</v>
      </c>
      <c r="Z6" s="258" t="s">
        <v>2606</v>
      </c>
      <c r="AA6" s="82" t="s">
        <v>2635</v>
      </c>
      <c r="AB6" s="258" t="s">
        <v>2664</v>
      </c>
      <c r="AC6" s="258" t="s">
        <v>2675</v>
      </c>
      <c r="AD6" s="258" t="s">
        <v>2710</v>
      </c>
      <c r="AE6" s="82" t="s">
        <v>2722</v>
      </c>
      <c r="AF6" s="82" t="s">
        <v>2729</v>
      </c>
      <c r="AG6" s="258" t="s">
        <v>2742</v>
      </c>
      <c r="AH6" s="34"/>
      <c r="AI6" s="82" t="s">
        <v>2792</v>
      </c>
      <c r="AJ6" s="34"/>
      <c r="AK6" s="83" t="s">
        <v>2921</v>
      </c>
      <c r="AL6" s="258" t="s">
        <v>3185</v>
      </c>
      <c r="AM6" s="82" t="s">
        <v>3249</v>
      </c>
      <c r="AN6" s="34"/>
      <c r="AO6" s="258" t="s">
        <v>3274</v>
      </c>
      <c r="AP6" s="82" t="s">
        <v>3292</v>
      </c>
    </row>
    <row r="7" spans="1:42" ht="15.6" hidden="1">
      <c r="A7" s="34" t="s">
        <v>1916</v>
      </c>
      <c r="B7" s="34" t="s">
        <v>1940</v>
      </c>
      <c r="C7" s="34" t="s">
        <v>1940</v>
      </c>
      <c r="D7" s="34" t="s">
        <v>1941</v>
      </c>
      <c r="E7" s="34" t="s">
        <v>1942</v>
      </c>
      <c r="F7" s="34" t="s">
        <v>1943</v>
      </c>
      <c r="G7" s="82" t="s">
        <v>1998</v>
      </c>
      <c r="H7" s="82" t="s">
        <v>2017</v>
      </c>
      <c r="I7" s="34"/>
      <c r="J7" s="258" t="s">
        <v>2036</v>
      </c>
      <c r="K7" s="34"/>
      <c r="L7" s="34"/>
      <c r="M7" s="82" t="s">
        <v>2163</v>
      </c>
      <c r="N7" s="258" t="s">
        <v>2171</v>
      </c>
      <c r="O7" s="258" t="s">
        <v>2188</v>
      </c>
      <c r="P7" s="258" t="s">
        <v>2223</v>
      </c>
      <c r="Q7" s="258" t="s">
        <v>2279</v>
      </c>
      <c r="R7" s="34"/>
      <c r="S7" s="82" t="s">
        <v>2293</v>
      </c>
      <c r="T7" s="82" t="s">
        <v>2308</v>
      </c>
      <c r="U7" s="258" t="s">
        <v>2317</v>
      </c>
      <c r="V7" s="82" t="s">
        <v>2415</v>
      </c>
      <c r="W7" s="258" t="s">
        <v>2446</v>
      </c>
      <c r="X7" s="82" t="s">
        <v>2477</v>
      </c>
      <c r="Y7" s="83" t="s">
        <v>2577</v>
      </c>
      <c r="Z7" s="82" t="s">
        <v>2607</v>
      </c>
      <c r="AA7" s="258" t="s">
        <v>2636</v>
      </c>
      <c r="AB7" s="82" t="s">
        <v>2665</v>
      </c>
      <c r="AC7" s="82" t="s">
        <v>2676</v>
      </c>
      <c r="AD7" s="82" t="s">
        <v>2711</v>
      </c>
      <c r="AE7" s="258" t="s">
        <v>2723</v>
      </c>
      <c r="AF7" s="258" t="s">
        <v>2730</v>
      </c>
      <c r="AG7" s="82" t="s">
        <v>2743</v>
      </c>
      <c r="AH7" s="34"/>
      <c r="AI7" s="258" t="s">
        <v>2793</v>
      </c>
      <c r="AJ7" s="34"/>
      <c r="AK7" s="259" t="s">
        <v>2922</v>
      </c>
      <c r="AL7" s="82" t="s">
        <v>3186</v>
      </c>
      <c r="AM7" s="258" t="s">
        <v>3250</v>
      </c>
      <c r="AN7" s="34"/>
      <c r="AO7" s="82" t="s">
        <v>3275</v>
      </c>
      <c r="AP7" s="258" t="s">
        <v>3293</v>
      </c>
    </row>
    <row r="8" spans="1:42" ht="15.6" hidden="1">
      <c r="A8" s="34" t="s">
        <v>1916</v>
      </c>
      <c r="B8" s="34" t="s">
        <v>1944</v>
      </c>
      <c r="C8" s="34" t="s">
        <v>1944</v>
      </c>
      <c r="D8" s="34" t="s">
        <v>1945</v>
      </c>
      <c r="E8" s="34" t="s">
        <v>1946</v>
      </c>
      <c r="F8" s="34" t="s">
        <v>1947</v>
      </c>
      <c r="G8" s="258" t="s">
        <v>1999</v>
      </c>
      <c r="H8" s="258" t="s">
        <v>2018</v>
      </c>
      <c r="I8" s="34"/>
      <c r="J8" s="82" t="s">
        <v>2037</v>
      </c>
      <c r="K8" s="34"/>
      <c r="L8" s="34"/>
      <c r="M8" s="258" t="s">
        <v>2164</v>
      </c>
      <c r="N8" s="82" t="s">
        <v>2172</v>
      </c>
      <c r="O8" s="82" t="s">
        <v>2189</v>
      </c>
      <c r="P8" s="82" t="s">
        <v>2224</v>
      </c>
      <c r="Q8" s="82" t="s">
        <v>2280</v>
      </c>
      <c r="R8" s="34"/>
      <c r="S8" s="258" t="s">
        <v>2294</v>
      </c>
      <c r="T8" s="258" t="s">
        <v>2309</v>
      </c>
      <c r="U8" s="82" t="s">
        <v>2318</v>
      </c>
      <c r="V8" s="258" t="s">
        <v>2416</v>
      </c>
      <c r="W8" s="82" t="s">
        <v>2447</v>
      </c>
      <c r="X8" s="258" t="s">
        <v>2478</v>
      </c>
      <c r="Y8" s="259" t="s">
        <v>2578</v>
      </c>
      <c r="Z8" s="258" t="s">
        <v>2608</v>
      </c>
      <c r="AA8" s="82" t="s">
        <v>2637</v>
      </c>
      <c r="AB8" s="258" t="s">
        <v>2666</v>
      </c>
      <c r="AC8" s="258" t="s">
        <v>2677</v>
      </c>
      <c r="AD8" s="258" t="s">
        <v>2712</v>
      </c>
      <c r="AE8" s="34"/>
      <c r="AF8" s="82" t="s">
        <v>2731</v>
      </c>
      <c r="AG8" s="258" t="s">
        <v>2744</v>
      </c>
      <c r="AH8" s="34"/>
      <c r="AI8" s="82" t="s">
        <v>2794</v>
      </c>
      <c r="AJ8" s="34"/>
      <c r="AK8" s="83" t="s">
        <v>2923</v>
      </c>
      <c r="AL8" s="258" t="s">
        <v>3187</v>
      </c>
      <c r="AM8" s="82" t="s">
        <v>3251</v>
      </c>
      <c r="AN8" s="34"/>
      <c r="AO8" s="258" t="s">
        <v>3276</v>
      </c>
      <c r="AP8" s="82" t="s">
        <v>3294</v>
      </c>
    </row>
    <row r="9" spans="1:42" ht="15.6" hidden="1">
      <c r="A9" s="34" t="s">
        <v>1916</v>
      </c>
      <c r="B9" s="34" t="s">
        <v>1948</v>
      </c>
      <c r="C9" s="34" t="s">
        <v>1948</v>
      </c>
      <c r="D9" s="34" t="s">
        <v>1949</v>
      </c>
      <c r="E9" s="34" t="s">
        <v>1950</v>
      </c>
      <c r="F9" s="34" t="s">
        <v>1951</v>
      </c>
      <c r="G9" s="82" t="s">
        <v>2000</v>
      </c>
      <c r="H9" s="82" t="s">
        <v>2019</v>
      </c>
      <c r="I9" s="34"/>
      <c r="J9" s="258" t="s">
        <v>2038</v>
      </c>
      <c r="K9" s="34"/>
      <c r="L9" s="34"/>
      <c r="M9" s="34"/>
      <c r="N9" s="258" t="s">
        <v>2173</v>
      </c>
      <c r="O9" s="258" t="s">
        <v>2190</v>
      </c>
      <c r="P9" s="258" t="s">
        <v>2225</v>
      </c>
      <c r="Q9" s="258" t="s">
        <v>2281</v>
      </c>
      <c r="R9" s="34"/>
      <c r="S9" s="82" t="s">
        <v>2295</v>
      </c>
      <c r="T9" s="82" t="s">
        <v>2310</v>
      </c>
      <c r="U9" s="258" t="s">
        <v>2319</v>
      </c>
      <c r="V9" s="82" t="s">
        <v>2417</v>
      </c>
      <c r="W9" s="258" t="s">
        <v>2448</v>
      </c>
      <c r="X9" s="82" t="s">
        <v>2479</v>
      </c>
      <c r="Y9" s="83" t="s">
        <v>2579</v>
      </c>
      <c r="Z9" s="82" t="s">
        <v>2609</v>
      </c>
      <c r="AA9" s="258" t="s">
        <v>2638</v>
      </c>
      <c r="AB9" s="82" t="s">
        <v>2667</v>
      </c>
      <c r="AC9" s="82" t="s">
        <v>2678</v>
      </c>
      <c r="AD9" s="82" t="s">
        <v>2713</v>
      </c>
      <c r="AE9" s="34"/>
      <c r="AF9" s="258" t="s">
        <v>2732</v>
      </c>
      <c r="AG9" s="82" t="s">
        <v>2745</v>
      </c>
      <c r="AH9" s="34"/>
      <c r="AI9" s="258" t="s">
        <v>2795</v>
      </c>
      <c r="AJ9" s="34"/>
      <c r="AK9" s="259" t="s">
        <v>2924</v>
      </c>
      <c r="AL9" s="82" t="s">
        <v>3188</v>
      </c>
      <c r="AM9" s="258" t="s">
        <v>3252</v>
      </c>
      <c r="AN9" s="34"/>
      <c r="AO9" s="82" t="s">
        <v>3277</v>
      </c>
      <c r="AP9" s="258" t="s">
        <v>3295</v>
      </c>
    </row>
    <row r="10" spans="1:42" ht="15.6" hidden="1">
      <c r="A10" s="34" t="s">
        <v>1916</v>
      </c>
      <c r="B10" s="34" t="s">
        <v>1952</v>
      </c>
      <c r="C10" s="34" t="s">
        <v>1952</v>
      </c>
      <c r="D10" s="34" t="s">
        <v>1953</v>
      </c>
      <c r="E10" s="34" t="s">
        <v>1954</v>
      </c>
      <c r="F10" s="34" t="s">
        <v>1955</v>
      </c>
      <c r="G10" s="258" t="s">
        <v>2001</v>
      </c>
      <c r="H10" s="258" t="s">
        <v>2020</v>
      </c>
      <c r="I10" s="34"/>
      <c r="J10" s="82" t="s">
        <v>2039</v>
      </c>
      <c r="K10" s="34"/>
      <c r="L10" s="34"/>
      <c r="M10" s="34"/>
      <c r="N10" s="82" t="s">
        <v>2174</v>
      </c>
      <c r="O10" s="82" t="s">
        <v>2191</v>
      </c>
      <c r="P10" s="82" t="s">
        <v>2226</v>
      </c>
      <c r="Q10" s="34"/>
      <c r="R10" s="34"/>
      <c r="S10" s="258" t="s">
        <v>2296</v>
      </c>
      <c r="T10" s="258" t="s">
        <v>2311</v>
      </c>
      <c r="U10" s="82" t="s">
        <v>2320</v>
      </c>
      <c r="V10" s="258" t="s">
        <v>2418</v>
      </c>
      <c r="W10" s="82" t="s">
        <v>2449</v>
      </c>
      <c r="X10" s="258" t="s">
        <v>2480</v>
      </c>
      <c r="Y10" s="259" t="s">
        <v>2580</v>
      </c>
      <c r="Z10" s="258" t="s">
        <v>2610</v>
      </c>
      <c r="AA10" s="82" t="s">
        <v>2639</v>
      </c>
      <c r="AB10" s="34" t="s">
        <v>2668</v>
      </c>
      <c r="AC10" s="258" t="s">
        <v>2679</v>
      </c>
      <c r="AD10" s="258" t="s">
        <v>2714</v>
      </c>
      <c r="AE10" s="34"/>
      <c r="AF10" s="82" t="s">
        <v>2733</v>
      </c>
      <c r="AG10" s="258" t="s">
        <v>2746</v>
      </c>
      <c r="AH10" s="34"/>
      <c r="AI10" s="82" t="s">
        <v>2796</v>
      </c>
      <c r="AJ10" s="34"/>
      <c r="AK10" s="83" t="s">
        <v>2925</v>
      </c>
      <c r="AL10" s="258" t="s">
        <v>3189</v>
      </c>
      <c r="AM10" s="82" t="s">
        <v>3253</v>
      </c>
      <c r="AN10" s="34"/>
      <c r="AO10" s="258" t="s">
        <v>3278</v>
      </c>
      <c r="AP10" s="82" t="s">
        <v>3296</v>
      </c>
    </row>
    <row r="11" spans="1:42" ht="15.6" hidden="1">
      <c r="A11" s="34" t="s">
        <v>1916</v>
      </c>
      <c r="B11" s="34" t="s">
        <v>1956</v>
      </c>
      <c r="C11" s="34" t="s">
        <v>1956</v>
      </c>
      <c r="D11" s="34" t="s">
        <v>1957</v>
      </c>
      <c r="E11" s="34" t="s">
        <v>1958</v>
      </c>
      <c r="F11" s="34" t="s">
        <v>1959</v>
      </c>
      <c r="G11" s="82" t="s">
        <v>2002</v>
      </c>
      <c r="H11" s="82" t="s">
        <v>2021</v>
      </c>
      <c r="I11" s="34"/>
      <c r="J11" s="258" t="s">
        <v>2040</v>
      </c>
      <c r="K11" s="34"/>
      <c r="L11" s="34"/>
      <c r="M11" s="34"/>
      <c r="N11" s="258" t="s">
        <v>2175</v>
      </c>
      <c r="O11" s="258" t="s">
        <v>2192</v>
      </c>
      <c r="P11" s="258" t="s">
        <v>2227</v>
      </c>
      <c r="Q11" s="34"/>
      <c r="R11" s="34"/>
      <c r="S11" s="82" t="s">
        <v>2297</v>
      </c>
      <c r="T11" s="34"/>
      <c r="U11" s="258" t="s">
        <v>2321</v>
      </c>
      <c r="V11" s="82" t="s">
        <v>2419</v>
      </c>
      <c r="W11" s="258" t="s">
        <v>2450</v>
      </c>
      <c r="X11" s="82" t="s">
        <v>2481</v>
      </c>
      <c r="Y11" s="83" t="s">
        <v>2581</v>
      </c>
      <c r="Z11" s="82" t="s">
        <v>2611</v>
      </c>
      <c r="AA11" s="258" t="s">
        <v>2640</v>
      </c>
      <c r="AB11" s="34" t="s">
        <v>2669</v>
      </c>
      <c r="AC11" s="82" t="s">
        <v>2680</v>
      </c>
      <c r="AD11" s="82" t="s">
        <v>2715</v>
      </c>
      <c r="AE11" s="34"/>
      <c r="AF11" s="258" t="s">
        <v>2734</v>
      </c>
      <c r="AG11" s="82" t="s">
        <v>2747</v>
      </c>
      <c r="AH11" s="34"/>
      <c r="AI11" s="258" t="s">
        <v>2797</v>
      </c>
      <c r="AJ11" s="34"/>
      <c r="AK11" s="259" t="s">
        <v>2926</v>
      </c>
      <c r="AL11" s="82" t="s">
        <v>3190</v>
      </c>
      <c r="AM11" s="258" t="s">
        <v>3254</v>
      </c>
      <c r="AN11" s="34"/>
      <c r="AO11" s="82" t="s">
        <v>3279</v>
      </c>
      <c r="AP11" s="258" t="s">
        <v>3297</v>
      </c>
    </row>
    <row r="12" spans="1:42" ht="15.6" hidden="1">
      <c r="A12" s="34" t="s">
        <v>1916</v>
      </c>
      <c r="B12" s="34" t="s">
        <v>1960</v>
      </c>
      <c r="C12" s="34" t="s">
        <v>1960</v>
      </c>
      <c r="D12" s="34" t="s">
        <v>1961</v>
      </c>
      <c r="E12" s="34" t="s">
        <v>1962</v>
      </c>
      <c r="F12" s="34" t="s">
        <v>1963</v>
      </c>
      <c r="G12" s="258" t="s">
        <v>2003</v>
      </c>
      <c r="H12" s="258" t="s">
        <v>2022</v>
      </c>
      <c r="I12" s="34"/>
      <c r="J12" s="34"/>
      <c r="K12" s="34"/>
      <c r="L12" s="34"/>
      <c r="M12" s="34"/>
      <c r="N12" s="82" t="s">
        <v>2176</v>
      </c>
      <c r="O12" s="82" t="s">
        <v>2193</v>
      </c>
      <c r="P12" s="82" t="s">
        <v>2228</v>
      </c>
      <c r="Q12" s="34"/>
      <c r="R12" s="34"/>
      <c r="S12" s="258" t="s">
        <v>2298</v>
      </c>
      <c r="T12" s="34"/>
      <c r="U12" s="82" t="s">
        <v>2322</v>
      </c>
      <c r="V12" s="258" t="s">
        <v>2420</v>
      </c>
      <c r="W12" s="82" t="s">
        <v>2451</v>
      </c>
      <c r="X12" s="258" t="s">
        <v>2482</v>
      </c>
      <c r="Y12" s="259" t="s">
        <v>2582</v>
      </c>
      <c r="Z12" s="258" t="s">
        <v>2612</v>
      </c>
      <c r="AA12" s="82" t="s">
        <v>2641</v>
      </c>
      <c r="AB12" s="34"/>
      <c r="AC12" s="258" t="s">
        <v>2681</v>
      </c>
      <c r="AD12" s="258" t="s">
        <v>2716</v>
      </c>
      <c r="AE12" s="34"/>
      <c r="AF12" s="82" t="s">
        <v>2735</v>
      </c>
      <c r="AG12" s="258" t="s">
        <v>2748</v>
      </c>
      <c r="AH12" s="34"/>
      <c r="AI12" s="82" t="s">
        <v>2798</v>
      </c>
      <c r="AJ12" s="34"/>
      <c r="AK12" s="83" t="s">
        <v>2927</v>
      </c>
      <c r="AL12" s="258" t="s">
        <v>3191</v>
      </c>
      <c r="AM12" s="82" t="s">
        <v>3255</v>
      </c>
      <c r="AN12" s="34"/>
      <c r="AO12" s="258" t="s">
        <v>3280</v>
      </c>
      <c r="AP12" s="34"/>
    </row>
    <row r="13" spans="1:42" ht="15.6" hidden="1">
      <c r="A13" s="34" t="s">
        <v>1916</v>
      </c>
      <c r="B13" s="34" t="s">
        <v>1964</v>
      </c>
      <c r="C13" s="34" t="s">
        <v>1964</v>
      </c>
      <c r="D13" s="34"/>
      <c r="E13" s="34" t="s">
        <v>1965</v>
      </c>
      <c r="F13" s="34" t="s">
        <v>1966</v>
      </c>
      <c r="G13" s="82" t="s">
        <v>2004</v>
      </c>
      <c r="H13" s="82" t="s">
        <v>2023</v>
      </c>
      <c r="I13" s="34"/>
      <c r="J13" s="34"/>
      <c r="K13" s="34"/>
      <c r="L13" s="34"/>
      <c r="M13" s="34"/>
      <c r="N13" s="258" t="s">
        <v>2177</v>
      </c>
      <c r="O13" s="258" t="s">
        <v>2194</v>
      </c>
      <c r="P13" s="258" t="s">
        <v>2229</v>
      </c>
      <c r="Q13" s="34"/>
      <c r="R13" s="34"/>
      <c r="S13" s="82" t="s">
        <v>2299</v>
      </c>
      <c r="T13" s="34"/>
      <c r="U13" s="258" t="s">
        <v>2323</v>
      </c>
      <c r="V13" s="82" t="s">
        <v>2421</v>
      </c>
      <c r="W13" s="258" t="s">
        <v>2452</v>
      </c>
      <c r="X13" s="82" t="s">
        <v>2483</v>
      </c>
      <c r="Y13" s="83" t="s">
        <v>2583</v>
      </c>
      <c r="Z13" s="82" t="s">
        <v>2613</v>
      </c>
      <c r="AA13" s="258" t="s">
        <v>2642</v>
      </c>
      <c r="AB13" s="34"/>
      <c r="AC13" s="82" t="s">
        <v>2682</v>
      </c>
      <c r="AD13" s="258" t="s">
        <v>2835</v>
      </c>
      <c r="AE13" s="34"/>
      <c r="AF13" s="258" t="s">
        <v>2736</v>
      </c>
      <c r="AG13" s="82" t="s">
        <v>2749</v>
      </c>
      <c r="AH13" s="34"/>
      <c r="AI13" s="258" t="s">
        <v>2799</v>
      </c>
      <c r="AJ13" s="34"/>
      <c r="AK13" s="259" t="s">
        <v>2928</v>
      </c>
      <c r="AL13" s="82" t="s">
        <v>3192</v>
      </c>
      <c r="AM13" s="258" t="s">
        <v>3256</v>
      </c>
      <c r="AN13" s="34"/>
      <c r="AO13" s="82" t="s">
        <v>3281</v>
      </c>
      <c r="AP13" s="34"/>
    </row>
    <row r="14" spans="1:42" ht="15.6" hidden="1">
      <c r="A14" s="34" t="s">
        <v>1916</v>
      </c>
      <c r="B14" s="34" t="s">
        <v>1967</v>
      </c>
      <c r="C14" s="34" t="s">
        <v>1967</v>
      </c>
      <c r="D14" s="34"/>
      <c r="E14" s="34" t="s">
        <v>1968</v>
      </c>
      <c r="F14" s="34"/>
      <c r="G14" s="258" t="s">
        <v>2005</v>
      </c>
      <c r="H14" s="34"/>
      <c r="I14" s="34"/>
      <c r="J14" s="34"/>
      <c r="K14" s="34"/>
      <c r="L14" s="34"/>
      <c r="M14" s="34"/>
      <c r="N14" s="82" t="s">
        <v>2178</v>
      </c>
      <c r="O14" s="82" t="s">
        <v>2195</v>
      </c>
      <c r="P14" s="82" t="s">
        <v>2230</v>
      </c>
      <c r="Q14" s="34"/>
      <c r="R14" s="34"/>
      <c r="S14" s="258" t="s">
        <v>2300</v>
      </c>
      <c r="T14" s="34"/>
      <c r="U14" s="82" t="s">
        <v>2324</v>
      </c>
      <c r="V14" s="258" t="s">
        <v>2422</v>
      </c>
      <c r="W14" s="82" t="s">
        <v>2453</v>
      </c>
      <c r="X14" s="258" t="s">
        <v>2484</v>
      </c>
      <c r="Y14" s="259" t="s">
        <v>2584</v>
      </c>
      <c r="Z14" s="258" t="s">
        <v>2614</v>
      </c>
      <c r="AA14" s="82" t="s">
        <v>2643</v>
      </c>
      <c r="AB14" s="34"/>
      <c r="AC14" s="258" t="s">
        <v>2683</v>
      </c>
      <c r="AD14" s="34"/>
      <c r="AE14" s="34"/>
      <c r="AF14" s="82" t="s">
        <v>2737</v>
      </c>
      <c r="AG14" s="258" t="s">
        <v>2750</v>
      </c>
      <c r="AH14" s="34"/>
      <c r="AI14" s="82" t="s">
        <v>2800</v>
      </c>
      <c r="AJ14" s="34"/>
      <c r="AK14" s="83" t="s">
        <v>2929</v>
      </c>
      <c r="AL14" s="258" t="s">
        <v>3193</v>
      </c>
      <c r="AM14" s="82" t="s">
        <v>3257</v>
      </c>
      <c r="AN14" s="34"/>
      <c r="AO14" s="258" t="s">
        <v>3282</v>
      </c>
      <c r="AP14" s="34"/>
    </row>
    <row r="15" spans="1:42" ht="15.6" hidden="1">
      <c r="A15" s="34" t="s">
        <v>1916</v>
      </c>
      <c r="B15" s="34" t="s">
        <v>1969</v>
      </c>
      <c r="C15" s="34" t="s">
        <v>1969</v>
      </c>
      <c r="D15" s="34"/>
      <c r="E15" s="34" t="s">
        <v>1970</v>
      </c>
      <c r="F15" s="34"/>
      <c r="G15" s="82" t="s">
        <v>2006</v>
      </c>
      <c r="H15" s="34"/>
      <c r="I15" s="34"/>
      <c r="J15" s="34"/>
      <c r="K15" s="34"/>
      <c r="L15" s="34"/>
      <c r="M15" s="34"/>
      <c r="N15" s="258" t="s">
        <v>2179</v>
      </c>
      <c r="O15" s="258" t="s">
        <v>2196</v>
      </c>
      <c r="P15" s="258" t="s">
        <v>2231</v>
      </c>
      <c r="Q15" s="34"/>
      <c r="R15" s="34"/>
      <c r="S15" s="82" t="s">
        <v>2301</v>
      </c>
      <c r="T15" s="34"/>
      <c r="U15" s="258" t="s">
        <v>2325</v>
      </c>
      <c r="V15" s="82" t="s">
        <v>2423</v>
      </c>
      <c r="W15" s="258" t="s">
        <v>2454</v>
      </c>
      <c r="X15" s="82" t="s">
        <v>2485</v>
      </c>
      <c r="Y15" s="83" t="s">
        <v>2585</v>
      </c>
      <c r="Z15" s="82" t="s">
        <v>2615</v>
      </c>
      <c r="AA15" s="258" t="s">
        <v>2644</v>
      </c>
      <c r="AB15" s="34"/>
      <c r="AC15" s="82" t="s">
        <v>2684</v>
      </c>
      <c r="AD15" s="34"/>
      <c r="AE15" s="34"/>
      <c r="AF15" s="34"/>
      <c r="AG15" s="82" t="s">
        <v>2751</v>
      </c>
      <c r="AH15" s="34"/>
      <c r="AI15" s="258" t="s">
        <v>2801</v>
      </c>
      <c r="AJ15" s="34"/>
      <c r="AK15" s="259" t="s">
        <v>2930</v>
      </c>
      <c r="AL15" s="82" t="s">
        <v>3194</v>
      </c>
      <c r="AM15" s="258" t="s">
        <v>3258</v>
      </c>
      <c r="AN15" s="34"/>
      <c r="AO15" s="82" t="s">
        <v>3283</v>
      </c>
      <c r="AP15" s="34"/>
    </row>
    <row r="16" spans="1:42" ht="15.6" hidden="1">
      <c r="A16" s="34" t="s">
        <v>1916</v>
      </c>
      <c r="B16" s="34" t="s">
        <v>1971</v>
      </c>
      <c r="C16" s="34" t="s">
        <v>1971</v>
      </c>
      <c r="D16" s="34"/>
      <c r="E16" s="34" t="s">
        <v>1972</v>
      </c>
      <c r="F16" s="34"/>
      <c r="G16" s="258" t="s">
        <v>2007</v>
      </c>
      <c r="H16" s="34"/>
      <c r="I16" s="34"/>
      <c r="J16" s="34"/>
      <c r="K16" s="34"/>
      <c r="L16" s="34"/>
      <c r="M16" s="34"/>
      <c r="N16" s="82" t="s">
        <v>2180</v>
      </c>
      <c r="O16" s="82" t="s">
        <v>2197</v>
      </c>
      <c r="P16" s="82" t="s">
        <v>2232</v>
      </c>
      <c r="Q16" s="34"/>
      <c r="R16" s="34"/>
      <c r="S16" s="34"/>
      <c r="T16" s="34"/>
      <c r="U16" s="82" t="s">
        <v>2326</v>
      </c>
      <c r="V16" s="258" t="s">
        <v>2424</v>
      </c>
      <c r="W16" s="82" t="s">
        <v>2455</v>
      </c>
      <c r="X16" s="258" t="s">
        <v>2486</v>
      </c>
      <c r="Y16" s="259" t="s">
        <v>2586</v>
      </c>
      <c r="Z16" s="258" t="s">
        <v>2616</v>
      </c>
      <c r="AA16" s="82" t="s">
        <v>2645</v>
      </c>
      <c r="AB16" s="34"/>
      <c r="AC16" s="258" t="s">
        <v>2685</v>
      </c>
      <c r="AD16" s="34"/>
      <c r="AE16" s="34"/>
      <c r="AF16" s="34"/>
      <c r="AG16" s="258" t="s">
        <v>2752</v>
      </c>
      <c r="AH16" s="34"/>
      <c r="AI16" s="82" t="s">
        <v>2802</v>
      </c>
      <c r="AJ16" s="34"/>
      <c r="AK16" s="83" t="s">
        <v>2931</v>
      </c>
      <c r="AL16" s="258" t="s">
        <v>3195</v>
      </c>
      <c r="AM16" s="82" t="s">
        <v>3259</v>
      </c>
      <c r="AN16" s="34"/>
      <c r="AO16" s="258" t="s">
        <v>3284</v>
      </c>
      <c r="AP16" s="34"/>
    </row>
    <row r="17" spans="1:42" ht="15.6" hidden="1">
      <c r="A17" s="34" t="s">
        <v>1916</v>
      </c>
      <c r="B17" s="34" t="s">
        <v>1973</v>
      </c>
      <c r="C17" s="34" t="s">
        <v>1973</v>
      </c>
      <c r="D17" s="34"/>
      <c r="E17" s="34" t="s">
        <v>1974</v>
      </c>
      <c r="F17" s="34"/>
      <c r="G17" s="82" t="s">
        <v>2008</v>
      </c>
      <c r="H17" s="34"/>
      <c r="I17" s="34"/>
      <c r="J17" s="34"/>
      <c r="K17" s="34"/>
      <c r="L17" s="34"/>
      <c r="M17" s="34"/>
      <c r="N17" s="258" t="s">
        <v>2181</v>
      </c>
      <c r="O17" s="258" t="s">
        <v>2198</v>
      </c>
      <c r="P17" s="258" t="s">
        <v>2233</v>
      </c>
      <c r="Q17" s="34"/>
      <c r="R17" s="34"/>
      <c r="S17" s="34"/>
      <c r="T17" s="34"/>
      <c r="U17" s="258" t="s">
        <v>2327</v>
      </c>
      <c r="V17" s="82" t="s">
        <v>2425</v>
      </c>
      <c r="W17" s="258" t="s">
        <v>2456</v>
      </c>
      <c r="X17" s="82" t="s">
        <v>2487</v>
      </c>
      <c r="Y17" s="83" t="s">
        <v>2587</v>
      </c>
      <c r="Z17" s="82" t="s">
        <v>2617</v>
      </c>
      <c r="AA17" s="258" t="s">
        <v>2646</v>
      </c>
      <c r="AB17" s="34"/>
      <c r="AC17" s="82" t="s">
        <v>2686</v>
      </c>
      <c r="AD17" s="34"/>
      <c r="AE17" s="34"/>
      <c r="AF17" s="34"/>
      <c r="AG17" s="82" t="s">
        <v>2753</v>
      </c>
      <c r="AH17" s="34"/>
      <c r="AI17" s="258" t="s">
        <v>2803</v>
      </c>
      <c r="AJ17" s="34"/>
      <c r="AK17" s="259" t="s">
        <v>2932</v>
      </c>
      <c r="AL17" s="82" t="s">
        <v>3196</v>
      </c>
      <c r="AM17" s="258" t="s">
        <v>3260</v>
      </c>
      <c r="AN17" s="34"/>
      <c r="AO17" s="82" t="s">
        <v>3285</v>
      </c>
      <c r="AP17" s="34"/>
    </row>
    <row r="18" spans="1:42" ht="15.6" hidden="1">
      <c r="A18" s="34" t="s">
        <v>1916</v>
      </c>
      <c r="B18" s="34" t="s">
        <v>1975</v>
      </c>
      <c r="C18" s="34" t="s">
        <v>1975</v>
      </c>
      <c r="D18" s="34"/>
      <c r="E18" s="34" t="s">
        <v>1976</v>
      </c>
      <c r="F18" s="34"/>
      <c r="G18" s="258" t="s">
        <v>2009</v>
      </c>
      <c r="H18" s="34"/>
      <c r="I18" s="34"/>
      <c r="J18" s="34"/>
      <c r="K18" s="34"/>
      <c r="L18" s="34"/>
      <c r="M18" s="34"/>
      <c r="N18" s="34"/>
      <c r="O18" s="82" t="s">
        <v>2199</v>
      </c>
      <c r="P18" s="82" t="s">
        <v>2234</v>
      </c>
      <c r="Q18" s="34"/>
      <c r="R18" s="34"/>
      <c r="S18" s="34"/>
      <c r="T18" s="34"/>
      <c r="U18" s="82" t="s">
        <v>2328</v>
      </c>
      <c r="V18" s="258" t="s">
        <v>2426</v>
      </c>
      <c r="W18" s="82" t="s">
        <v>2457</v>
      </c>
      <c r="X18" s="258" t="s">
        <v>2488</v>
      </c>
      <c r="Y18" s="259" t="s">
        <v>2588</v>
      </c>
      <c r="Z18" s="258" t="s">
        <v>2618</v>
      </c>
      <c r="AA18" s="82" t="s">
        <v>2647</v>
      </c>
      <c r="AB18" s="34"/>
      <c r="AC18" s="258" t="s">
        <v>2687</v>
      </c>
      <c r="AD18" s="34"/>
      <c r="AE18" s="34"/>
      <c r="AF18" s="34"/>
      <c r="AG18" s="258" t="s">
        <v>2754</v>
      </c>
      <c r="AH18" s="34"/>
      <c r="AI18" s="82" t="s">
        <v>2804</v>
      </c>
      <c r="AJ18" s="34"/>
      <c r="AK18" s="83" t="s">
        <v>2933</v>
      </c>
      <c r="AL18" s="258" t="s">
        <v>3197</v>
      </c>
      <c r="AM18" s="82" t="s">
        <v>3261</v>
      </c>
      <c r="AN18" s="34"/>
      <c r="AO18" s="258" t="s">
        <v>3286</v>
      </c>
      <c r="AP18" s="34"/>
    </row>
    <row r="19" spans="1:42" ht="15.6" hidden="1">
      <c r="A19" s="34" t="s">
        <v>1916</v>
      </c>
      <c r="B19" s="34" t="s">
        <v>1977</v>
      </c>
      <c r="C19" s="34" t="s">
        <v>1977</v>
      </c>
      <c r="D19" s="34"/>
      <c r="E19" s="34" t="s">
        <v>1978</v>
      </c>
      <c r="F19" s="34"/>
      <c r="G19" s="82" t="s">
        <v>2010</v>
      </c>
      <c r="H19" s="34"/>
      <c r="I19" s="34"/>
      <c r="J19" s="34"/>
      <c r="K19" s="34"/>
      <c r="L19" s="34"/>
      <c r="M19" s="34"/>
      <c r="N19" s="34"/>
      <c r="O19" s="258" t="s">
        <v>2200</v>
      </c>
      <c r="P19" s="258" t="s">
        <v>2235</v>
      </c>
      <c r="Q19" s="34"/>
      <c r="R19" s="34"/>
      <c r="S19" s="34"/>
      <c r="T19" s="34"/>
      <c r="U19" s="258" t="s">
        <v>2329</v>
      </c>
      <c r="V19" s="82" t="s">
        <v>2427</v>
      </c>
      <c r="W19" s="258" t="s">
        <v>2458</v>
      </c>
      <c r="X19" s="82" t="s">
        <v>2489</v>
      </c>
      <c r="Y19" s="83" t="s">
        <v>2589</v>
      </c>
      <c r="Z19" s="82" t="s">
        <v>2619</v>
      </c>
      <c r="AA19" s="258" t="s">
        <v>2648</v>
      </c>
      <c r="AB19" s="34"/>
      <c r="AC19" s="82" t="s">
        <v>2688</v>
      </c>
      <c r="AD19" s="34"/>
      <c r="AE19" s="34"/>
      <c r="AF19" s="34"/>
      <c r="AG19" s="82" t="s">
        <v>2755</v>
      </c>
      <c r="AH19" s="34"/>
      <c r="AI19" s="258" t="s">
        <v>2805</v>
      </c>
      <c r="AJ19" s="34"/>
      <c r="AK19" s="259" t="s">
        <v>2934</v>
      </c>
      <c r="AL19" s="82" t="s">
        <v>3198</v>
      </c>
      <c r="AM19" s="34"/>
      <c r="AN19" s="34"/>
      <c r="AO19" s="34"/>
      <c r="AP19" s="34"/>
    </row>
    <row r="20" spans="1:42" ht="15.6" hidden="1">
      <c r="A20" s="34" t="s">
        <v>1917</v>
      </c>
      <c r="B20" s="34" t="s">
        <v>1921</v>
      </c>
      <c r="C20" s="34"/>
      <c r="D20" s="34"/>
      <c r="E20" s="34" t="s">
        <v>1979</v>
      </c>
      <c r="F20" s="34"/>
      <c r="G20" s="34"/>
      <c r="H20" s="34"/>
      <c r="I20" s="34"/>
      <c r="J20" s="34"/>
      <c r="K20" s="34"/>
      <c r="L20" s="34"/>
      <c r="M20" s="34"/>
      <c r="N20" s="34"/>
      <c r="O20" s="82" t="s">
        <v>2201</v>
      </c>
      <c r="P20" s="82" t="s">
        <v>2236</v>
      </c>
      <c r="Q20" s="34"/>
      <c r="R20" s="34"/>
      <c r="S20" s="34"/>
      <c r="T20" s="34"/>
      <c r="U20" s="82" t="s">
        <v>2330</v>
      </c>
      <c r="V20" s="258" t="s">
        <v>2428</v>
      </c>
      <c r="W20" s="82" t="s">
        <v>2459</v>
      </c>
      <c r="X20" s="258" t="s">
        <v>2490</v>
      </c>
      <c r="Y20" s="259" t="s">
        <v>2590</v>
      </c>
      <c r="Z20" s="258" t="s">
        <v>2620</v>
      </c>
      <c r="AA20" s="82" t="s">
        <v>2649</v>
      </c>
      <c r="AB20" s="34"/>
      <c r="AC20" s="258" t="s">
        <v>2689</v>
      </c>
      <c r="AD20" s="34"/>
      <c r="AE20" s="34"/>
      <c r="AF20" s="34"/>
      <c r="AG20" s="34"/>
      <c r="AH20" s="34"/>
      <c r="AI20" s="82" t="s">
        <v>2806</v>
      </c>
      <c r="AJ20" s="34"/>
      <c r="AK20" s="83" t="s">
        <v>2935</v>
      </c>
      <c r="AL20" s="258" t="s">
        <v>3199</v>
      </c>
      <c r="AM20" s="34"/>
      <c r="AN20" s="34"/>
      <c r="AO20" s="34"/>
      <c r="AP20" s="34"/>
    </row>
    <row r="21" spans="1:42" ht="15.6" hidden="1">
      <c r="A21" s="34" t="s">
        <v>1917</v>
      </c>
      <c r="B21" s="34" t="s">
        <v>1925</v>
      </c>
      <c r="C21" s="34"/>
      <c r="D21" s="34"/>
      <c r="E21" s="34" t="s">
        <v>1980</v>
      </c>
      <c r="F21" s="34"/>
      <c r="G21" s="34"/>
      <c r="H21" s="34"/>
      <c r="I21" s="34"/>
      <c r="J21" s="34"/>
      <c r="K21" s="34"/>
      <c r="L21" s="34"/>
      <c r="M21" s="34"/>
      <c r="N21" s="34"/>
      <c r="O21" s="258" t="s">
        <v>2202</v>
      </c>
      <c r="P21" s="258" t="s">
        <v>2237</v>
      </c>
      <c r="Q21" s="34"/>
      <c r="R21" s="34"/>
      <c r="S21" s="34"/>
      <c r="T21" s="34"/>
      <c r="U21" s="258" t="s">
        <v>2331</v>
      </c>
      <c r="V21" s="82" t="s">
        <v>2429</v>
      </c>
      <c r="W21" s="258" t="s">
        <v>2460</v>
      </c>
      <c r="X21" s="82" t="s">
        <v>2491</v>
      </c>
      <c r="Y21" s="83" t="s">
        <v>2591</v>
      </c>
      <c r="Z21" s="82" t="s">
        <v>2621</v>
      </c>
      <c r="AA21" s="258" t="s">
        <v>2650</v>
      </c>
      <c r="AB21" s="34"/>
      <c r="AC21" s="82" t="s">
        <v>2690</v>
      </c>
      <c r="AD21" s="34"/>
      <c r="AE21" s="34"/>
      <c r="AF21" s="34"/>
      <c r="AG21" s="34"/>
      <c r="AH21" s="34"/>
      <c r="AI21" s="258" t="s">
        <v>2807</v>
      </c>
      <c r="AJ21" s="34"/>
      <c r="AK21" s="259" t="s">
        <v>2936</v>
      </c>
      <c r="AL21" s="82" t="s">
        <v>3200</v>
      </c>
      <c r="AM21" s="34"/>
      <c r="AN21" s="34"/>
      <c r="AO21" s="34"/>
      <c r="AP21" s="34"/>
    </row>
    <row r="22" spans="1:42" ht="15.6" hidden="1">
      <c r="A22" s="34" t="s">
        <v>1917</v>
      </c>
      <c r="B22" s="34" t="s">
        <v>1929</v>
      </c>
      <c r="C22" s="34"/>
      <c r="D22" s="34"/>
      <c r="E22" s="34" t="s">
        <v>1981</v>
      </c>
      <c r="F22" s="34"/>
      <c r="G22" s="34"/>
      <c r="H22" s="34"/>
      <c r="I22" s="34"/>
      <c r="J22" s="34"/>
      <c r="K22" s="34"/>
      <c r="L22" s="34"/>
      <c r="M22" s="34"/>
      <c r="N22" s="34"/>
      <c r="O22" s="82" t="s">
        <v>2203</v>
      </c>
      <c r="P22" s="82" t="s">
        <v>2238</v>
      </c>
      <c r="Q22" s="34"/>
      <c r="R22" s="34"/>
      <c r="S22" s="34"/>
      <c r="T22" s="34"/>
      <c r="U22" s="82" t="s">
        <v>2332</v>
      </c>
      <c r="V22" s="258" t="s">
        <v>2430</v>
      </c>
      <c r="W22" s="82" t="s">
        <v>2461</v>
      </c>
      <c r="X22" s="258" t="s">
        <v>2492</v>
      </c>
      <c r="Y22" s="259" t="s">
        <v>2592</v>
      </c>
      <c r="Z22" s="258" t="s">
        <v>2622</v>
      </c>
      <c r="AA22" s="82" t="s">
        <v>2651</v>
      </c>
      <c r="AB22" s="34"/>
      <c r="AC22" s="258" t="s">
        <v>2691</v>
      </c>
      <c r="AD22" s="34"/>
      <c r="AE22" s="34"/>
      <c r="AF22" s="34"/>
      <c r="AG22" s="34"/>
      <c r="AH22" s="34"/>
      <c r="AI22" s="82" t="s">
        <v>2808</v>
      </c>
      <c r="AJ22" s="34"/>
      <c r="AK22" s="83" t="s">
        <v>2937</v>
      </c>
      <c r="AL22" s="258" t="s">
        <v>3201</v>
      </c>
      <c r="AM22" s="34"/>
      <c r="AN22" s="34"/>
      <c r="AO22" s="34"/>
      <c r="AP22" s="34"/>
    </row>
    <row r="23" spans="1:42" ht="15.6" hidden="1">
      <c r="A23" s="34" t="s">
        <v>1917</v>
      </c>
      <c r="B23" s="34" t="s">
        <v>1933</v>
      </c>
      <c r="C23" s="34"/>
      <c r="D23" s="34"/>
      <c r="E23" s="34" t="s">
        <v>1982</v>
      </c>
      <c r="F23" s="34"/>
      <c r="G23" s="34"/>
      <c r="H23" s="34"/>
      <c r="I23" s="34"/>
      <c r="J23" s="34"/>
      <c r="K23" s="34"/>
      <c r="L23" s="34"/>
      <c r="M23" s="34"/>
      <c r="N23" s="34"/>
      <c r="O23" s="258" t="s">
        <v>2204</v>
      </c>
      <c r="P23" s="258" t="s">
        <v>2239</v>
      </c>
      <c r="Q23" s="34"/>
      <c r="R23" s="34"/>
      <c r="S23" s="34"/>
      <c r="T23" s="34"/>
      <c r="U23" s="258" t="s">
        <v>2333</v>
      </c>
      <c r="V23" s="82" t="s">
        <v>2431</v>
      </c>
      <c r="W23" s="258" t="s">
        <v>2462</v>
      </c>
      <c r="X23" s="82" t="s">
        <v>2493</v>
      </c>
      <c r="Y23" s="83" t="s">
        <v>2593</v>
      </c>
      <c r="Z23" s="82" t="s">
        <v>2623</v>
      </c>
      <c r="AA23" s="258" t="s">
        <v>2653</v>
      </c>
      <c r="AB23" s="34"/>
      <c r="AC23" s="82" t="s">
        <v>2692</v>
      </c>
      <c r="AD23" s="34"/>
      <c r="AE23" s="34"/>
      <c r="AF23" s="34"/>
      <c r="AG23" s="34"/>
      <c r="AH23" s="34"/>
      <c r="AI23" s="258" t="s">
        <v>2809</v>
      </c>
      <c r="AJ23" s="34"/>
      <c r="AK23" s="259" t="s">
        <v>2938</v>
      </c>
      <c r="AL23" s="82" t="s">
        <v>3202</v>
      </c>
      <c r="AM23" s="34"/>
      <c r="AN23" s="34"/>
      <c r="AO23" s="34"/>
      <c r="AP23" s="34"/>
    </row>
    <row r="24" spans="1:42" ht="15.6" hidden="1">
      <c r="A24" s="34" t="s">
        <v>1917</v>
      </c>
      <c r="B24" s="34" t="s">
        <v>1937</v>
      </c>
      <c r="C24" s="34"/>
      <c r="D24" s="34"/>
      <c r="E24" s="34" t="s">
        <v>1983</v>
      </c>
      <c r="F24" s="34"/>
      <c r="G24" s="34"/>
      <c r="H24" s="34"/>
      <c r="I24" s="34"/>
      <c r="J24" s="34"/>
      <c r="K24" s="34"/>
      <c r="L24" s="34"/>
      <c r="M24" s="34"/>
      <c r="N24" s="34"/>
      <c r="O24" s="82" t="s">
        <v>2205</v>
      </c>
      <c r="P24" s="82" t="s">
        <v>2240</v>
      </c>
      <c r="Q24" s="34"/>
      <c r="R24" s="34"/>
      <c r="S24" s="34"/>
      <c r="T24" s="34"/>
      <c r="U24" s="82" t="s">
        <v>2334</v>
      </c>
      <c r="V24" s="258" t="s">
        <v>2432</v>
      </c>
      <c r="W24" s="82" t="s">
        <v>2463</v>
      </c>
      <c r="X24" s="258" t="s">
        <v>2494</v>
      </c>
      <c r="Y24" s="259" t="s">
        <v>2594</v>
      </c>
      <c r="Z24" s="258" t="s">
        <v>2624</v>
      </c>
      <c r="AA24" s="82" t="s">
        <v>2654</v>
      </c>
      <c r="AB24" s="34"/>
      <c r="AC24" s="258" t="s">
        <v>2693</v>
      </c>
      <c r="AD24" s="34"/>
      <c r="AE24" s="34"/>
      <c r="AF24" s="34"/>
      <c r="AG24" s="34"/>
      <c r="AH24" s="34"/>
      <c r="AI24" s="82" t="s">
        <v>2810</v>
      </c>
      <c r="AJ24" s="34"/>
      <c r="AK24" s="83" t="s">
        <v>2939</v>
      </c>
      <c r="AL24" s="258" t="s">
        <v>3203</v>
      </c>
      <c r="AM24" s="34"/>
      <c r="AN24" s="34"/>
      <c r="AO24" s="34"/>
      <c r="AP24" s="34"/>
    </row>
    <row r="25" spans="1:42" ht="15.6" hidden="1">
      <c r="A25" s="34" t="s">
        <v>1917</v>
      </c>
      <c r="B25" s="34" t="s">
        <v>1941</v>
      </c>
      <c r="C25" s="34"/>
      <c r="D25" s="34"/>
      <c r="E25" s="34" t="s">
        <v>1984</v>
      </c>
      <c r="F25" s="34"/>
      <c r="G25" s="34"/>
      <c r="H25" s="34"/>
      <c r="I25" s="34"/>
      <c r="J25" s="34"/>
      <c r="K25" s="34"/>
      <c r="L25" s="34"/>
      <c r="M25" s="34"/>
      <c r="N25" s="34"/>
      <c r="O25" s="258" t="s">
        <v>2206</v>
      </c>
      <c r="P25" s="258" t="s">
        <v>2241</v>
      </c>
      <c r="Q25" s="34"/>
      <c r="R25" s="34"/>
      <c r="S25" s="34"/>
      <c r="T25" s="34"/>
      <c r="U25" s="258" t="s">
        <v>2335</v>
      </c>
      <c r="V25" s="82" t="s">
        <v>2433</v>
      </c>
      <c r="W25" s="258" t="s">
        <v>2464</v>
      </c>
      <c r="X25" s="82" t="s">
        <v>2495</v>
      </c>
      <c r="Y25" s="83" t="s">
        <v>2595</v>
      </c>
      <c r="Z25" s="82" t="s">
        <v>2625</v>
      </c>
      <c r="AA25" s="258" t="s">
        <v>2655</v>
      </c>
      <c r="AB25" s="34"/>
      <c r="AC25" s="82" t="s">
        <v>2694</v>
      </c>
      <c r="AD25" s="34"/>
      <c r="AE25" s="34"/>
      <c r="AF25" s="34"/>
      <c r="AG25" s="34"/>
      <c r="AH25" s="34"/>
      <c r="AI25" s="258" t="s">
        <v>2811</v>
      </c>
      <c r="AJ25" s="34"/>
      <c r="AK25" s="34"/>
      <c r="AL25" s="82" t="s">
        <v>3204</v>
      </c>
      <c r="AM25" s="34"/>
      <c r="AN25" s="34"/>
      <c r="AO25" s="34"/>
      <c r="AP25" s="34"/>
    </row>
    <row r="26" spans="1:42" ht="15.6" hidden="1">
      <c r="A26" s="34" t="s">
        <v>1917</v>
      </c>
      <c r="B26" s="34" t="s">
        <v>1945</v>
      </c>
      <c r="C26" s="34"/>
      <c r="D26" s="34"/>
      <c r="E26" s="34" t="s">
        <v>1985</v>
      </c>
      <c r="F26" s="34"/>
      <c r="G26" s="34"/>
      <c r="H26" s="34"/>
      <c r="I26" s="34"/>
      <c r="J26" s="34"/>
      <c r="K26" s="34"/>
      <c r="L26" s="34"/>
      <c r="M26" s="34"/>
      <c r="N26" s="34"/>
      <c r="O26" s="82" t="s">
        <v>2207</v>
      </c>
      <c r="P26" s="82" t="s">
        <v>2242</v>
      </c>
      <c r="Q26" s="34"/>
      <c r="R26" s="34"/>
      <c r="S26" s="34"/>
      <c r="T26" s="34"/>
      <c r="U26" s="82" t="s">
        <v>2336</v>
      </c>
      <c r="V26" s="258" t="s">
        <v>2434</v>
      </c>
      <c r="W26" s="82" t="s">
        <v>2465</v>
      </c>
      <c r="X26" s="258" t="s">
        <v>2496</v>
      </c>
      <c r="Y26" s="259" t="s">
        <v>2596</v>
      </c>
      <c r="Z26" s="258" t="s">
        <v>2626</v>
      </c>
      <c r="AA26" s="82" t="s">
        <v>2656</v>
      </c>
      <c r="AB26" s="34"/>
      <c r="AC26" s="34"/>
      <c r="AD26" s="34"/>
      <c r="AE26" s="34"/>
      <c r="AF26" s="34"/>
      <c r="AG26" s="34"/>
      <c r="AH26" s="34"/>
      <c r="AI26" s="82" t="s">
        <v>2812</v>
      </c>
      <c r="AJ26" s="34"/>
      <c r="AK26" s="34"/>
      <c r="AL26" s="258" t="s">
        <v>3205</v>
      </c>
      <c r="AM26" s="34"/>
      <c r="AN26" s="34"/>
      <c r="AO26" s="34"/>
      <c r="AP26" s="34"/>
    </row>
    <row r="27" spans="1:42" ht="15.6" hidden="1">
      <c r="A27" s="34" t="s">
        <v>1917</v>
      </c>
      <c r="B27" s="34" t="s">
        <v>1949</v>
      </c>
      <c r="C27" s="34"/>
      <c r="D27" s="34"/>
      <c r="E27" s="34"/>
      <c r="F27" s="34"/>
      <c r="G27" s="34"/>
      <c r="H27" s="34"/>
      <c r="I27" s="34"/>
      <c r="J27" s="34"/>
      <c r="K27" s="34"/>
      <c r="L27" s="34"/>
      <c r="M27" s="34"/>
      <c r="N27" s="34"/>
      <c r="O27" s="258" t="s">
        <v>2208</v>
      </c>
      <c r="P27" s="258" t="s">
        <v>2243</v>
      </c>
      <c r="Q27" s="34"/>
      <c r="R27" s="34"/>
      <c r="S27" s="34"/>
      <c r="T27" s="34"/>
      <c r="U27" s="258" t="s">
        <v>2337</v>
      </c>
      <c r="V27" s="82" t="s">
        <v>2435</v>
      </c>
      <c r="W27" s="258" t="s">
        <v>2466</v>
      </c>
      <c r="X27" s="82" t="s">
        <v>2497</v>
      </c>
      <c r="Y27" s="83" t="s">
        <v>2597</v>
      </c>
      <c r="Z27" s="82" t="s">
        <v>2627</v>
      </c>
      <c r="AA27" s="258" t="s">
        <v>2657</v>
      </c>
      <c r="AB27" s="34"/>
      <c r="AC27" s="34"/>
      <c r="AD27" s="34"/>
      <c r="AE27" s="34"/>
      <c r="AF27" s="34"/>
      <c r="AG27" s="34"/>
      <c r="AH27" s="34"/>
      <c r="AI27" s="258" t="s">
        <v>2813</v>
      </c>
      <c r="AJ27" s="34"/>
      <c r="AK27" s="34"/>
      <c r="AL27" s="82" t="s">
        <v>3206</v>
      </c>
      <c r="AM27" s="34"/>
      <c r="AN27" s="34"/>
      <c r="AO27" s="34"/>
      <c r="AP27" s="34"/>
    </row>
    <row r="28" spans="1:42" ht="15.6" hidden="1">
      <c r="A28" s="34" t="s">
        <v>1917</v>
      </c>
      <c r="B28" s="34" t="s">
        <v>1953</v>
      </c>
      <c r="C28" s="34"/>
      <c r="D28" s="34"/>
      <c r="E28" s="34"/>
      <c r="F28" s="34"/>
      <c r="G28" s="34"/>
      <c r="H28" s="34"/>
      <c r="I28" s="34"/>
      <c r="J28" s="34"/>
      <c r="K28" s="34"/>
      <c r="L28" s="34"/>
      <c r="M28" s="34"/>
      <c r="N28" s="34"/>
      <c r="O28" s="82" t="s">
        <v>2209</v>
      </c>
      <c r="P28" s="82" t="s">
        <v>2244</v>
      </c>
      <c r="Q28" s="34"/>
      <c r="R28" s="34"/>
      <c r="S28" s="34"/>
      <c r="T28" s="34"/>
      <c r="U28" s="82" t="s">
        <v>2338</v>
      </c>
      <c r="V28" s="258" t="s">
        <v>2436</v>
      </c>
      <c r="W28" s="82" t="s">
        <v>2467</v>
      </c>
      <c r="X28" s="258" t="s">
        <v>2498</v>
      </c>
      <c r="Y28" s="259" t="s">
        <v>2598</v>
      </c>
      <c r="Z28" s="258" t="s">
        <v>2628</v>
      </c>
      <c r="AA28" s="82" t="s">
        <v>2658</v>
      </c>
      <c r="AB28" s="34"/>
      <c r="AC28" s="34"/>
      <c r="AD28" s="34"/>
      <c r="AE28" s="34"/>
      <c r="AF28" s="34"/>
      <c r="AG28" s="34"/>
      <c r="AH28" s="34"/>
      <c r="AI28" s="82" t="s">
        <v>2814</v>
      </c>
      <c r="AJ28" s="34"/>
      <c r="AK28" s="34"/>
      <c r="AL28" s="258" t="s">
        <v>3207</v>
      </c>
      <c r="AM28" s="34"/>
      <c r="AN28" s="34"/>
      <c r="AO28" s="34"/>
      <c r="AP28" s="34"/>
    </row>
    <row r="29" spans="1:42" ht="15.6" hidden="1">
      <c r="A29" s="34" t="s">
        <v>1917</v>
      </c>
      <c r="B29" s="34" t="s">
        <v>1957</v>
      </c>
      <c r="C29" s="34"/>
      <c r="D29" s="34"/>
      <c r="E29" s="34"/>
      <c r="F29" s="34"/>
      <c r="G29" s="34"/>
      <c r="H29" s="34"/>
      <c r="I29" s="34"/>
      <c r="J29" s="34"/>
      <c r="K29" s="34"/>
      <c r="L29" s="34"/>
      <c r="M29" s="34"/>
      <c r="N29" s="34"/>
      <c r="O29" s="258" t="s">
        <v>2210</v>
      </c>
      <c r="P29" s="258" t="s">
        <v>2245</v>
      </c>
      <c r="Q29" s="34"/>
      <c r="R29" s="34"/>
      <c r="S29" s="34"/>
      <c r="T29" s="34"/>
      <c r="U29" s="258" t="s">
        <v>2339</v>
      </c>
      <c r="V29" s="82" t="s">
        <v>2437</v>
      </c>
      <c r="W29" s="258" t="s">
        <v>2468</v>
      </c>
      <c r="X29" s="82" t="s">
        <v>2499</v>
      </c>
      <c r="Y29" s="83" t="s">
        <v>2599</v>
      </c>
      <c r="Z29" s="82" t="s">
        <v>2629</v>
      </c>
      <c r="AA29" s="34"/>
      <c r="AB29" s="34"/>
      <c r="AC29" s="34"/>
      <c r="AD29" s="34"/>
      <c r="AE29" s="34"/>
      <c r="AF29" s="34"/>
      <c r="AG29" s="34"/>
      <c r="AH29" s="34"/>
      <c r="AI29" s="258" t="s">
        <v>2815</v>
      </c>
      <c r="AJ29" s="34"/>
      <c r="AK29" s="34"/>
      <c r="AL29" s="82" t="s">
        <v>3208</v>
      </c>
      <c r="AM29" s="34"/>
      <c r="AN29" s="34"/>
      <c r="AO29" s="34"/>
      <c r="AP29" s="34"/>
    </row>
    <row r="30" spans="1:42" ht="15.6" hidden="1">
      <c r="A30" s="34" t="s">
        <v>1917</v>
      </c>
      <c r="B30" s="34" t="s">
        <v>1961</v>
      </c>
      <c r="C30" s="34"/>
      <c r="D30" s="34"/>
      <c r="E30" s="34"/>
      <c r="F30" s="34"/>
      <c r="G30" s="34"/>
      <c r="H30" s="34"/>
      <c r="I30" s="34"/>
      <c r="J30" s="34"/>
      <c r="K30" s="34"/>
      <c r="L30" s="34"/>
      <c r="M30" s="34"/>
      <c r="N30" s="34"/>
      <c r="O30" s="82" t="s">
        <v>2211</v>
      </c>
      <c r="P30" s="82" t="s">
        <v>2246</v>
      </c>
      <c r="Q30" s="34"/>
      <c r="R30" s="34"/>
      <c r="S30" s="34"/>
      <c r="T30" s="34"/>
      <c r="U30" s="82" t="s">
        <v>2340</v>
      </c>
      <c r="V30" s="258" t="s">
        <v>2438</v>
      </c>
      <c r="W30" s="82" t="s">
        <v>2469</v>
      </c>
      <c r="X30" s="258" t="s">
        <v>2500</v>
      </c>
      <c r="Y30" s="259" t="s">
        <v>2600</v>
      </c>
      <c r="Z30" s="258" t="s">
        <v>2630</v>
      </c>
      <c r="AA30" s="34"/>
      <c r="AB30" s="34"/>
      <c r="AC30" s="34"/>
      <c r="AD30" s="34"/>
      <c r="AE30" s="34"/>
      <c r="AF30" s="34"/>
      <c r="AG30" s="34"/>
      <c r="AH30" s="34"/>
      <c r="AI30" s="82" t="s">
        <v>2816</v>
      </c>
      <c r="AJ30" s="34"/>
      <c r="AK30" s="34"/>
      <c r="AL30" s="258" t="s">
        <v>3209</v>
      </c>
      <c r="AM30" s="34"/>
      <c r="AN30" s="34"/>
      <c r="AO30" s="34"/>
      <c r="AP30" s="34"/>
    </row>
    <row r="31" spans="1:42" ht="15.6" hidden="1">
      <c r="A31" s="34" t="s">
        <v>1986</v>
      </c>
      <c r="B31" s="34" t="s">
        <v>1987</v>
      </c>
      <c r="C31" s="34"/>
      <c r="D31" s="34"/>
      <c r="E31" s="34"/>
      <c r="F31" s="34"/>
      <c r="G31" s="34"/>
      <c r="H31" s="34"/>
      <c r="I31" s="34"/>
      <c r="J31" s="34"/>
      <c r="K31" s="34"/>
      <c r="L31" s="34"/>
      <c r="M31" s="34"/>
      <c r="N31" s="34"/>
      <c r="O31" s="258" t="s">
        <v>2212</v>
      </c>
      <c r="P31" s="258" t="s">
        <v>2247</v>
      </c>
      <c r="Q31" s="34"/>
      <c r="R31" s="34"/>
      <c r="S31" s="34"/>
      <c r="T31" s="34"/>
      <c r="U31" s="258" t="s">
        <v>2341</v>
      </c>
      <c r="V31" s="82" t="s">
        <v>2439</v>
      </c>
      <c r="W31" s="258" t="s">
        <v>2470</v>
      </c>
      <c r="X31" s="82" t="s">
        <v>2501</v>
      </c>
      <c r="Y31" s="83" t="s">
        <v>2601</v>
      </c>
      <c r="Z31" s="34"/>
      <c r="AA31" s="34"/>
      <c r="AB31" s="34"/>
      <c r="AC31" s="34"/>
      <c r="AD31" s="34"/>
      <c r="AE31" s="34"/>
      <c r="AF31" s="34"/>
      <c r="AG31" s="34"/>
      <c r="AH31" s="34"/>
      <c r="AI31" s="258" t="s">
        <v>2817</v>
      </c>
      <c r="AJ31" s="34"/>
      <c r="AK31" s="34"/>
      <c r="AL31" s="82" t="s">
        <v>3210</v>
      </c>
      <c r="AM31" s="34"/>
      <c r="AN31" s="34"/>
      <c r="AO31" s="34"/>
      <c r="AP31" s="34"/>
    </row>
    <row r="32" spans="1:42" ht="15.6" hidden="1">
      <c r="A32" s="34" t="s">
        <v>1986</v>
      </c>
      <c r="B32" s="34" t="s">
        <v>1988</v>
      </c>
      <c r="C32" s="34"/>
      <c r="D32" s="34"/>
      <c r="E32" s="34"/>
      <c r="F32" s="34"/>
      <c r="G32" s="34"/>
      <c r="H32" s="34"/>
      <c r="I32" s="34"/>
      <c r="J32" s="34"/>
      <c r="K32" s="34"/>
      <c r="L32" s="34"/>
      <c r="M32" s="34"/>
      <c r="N32" s="34"/>
      <c r="O32" s="82" t="s">
        <v>2213</v>
      </c>
      <c r="P32" s="82" t="s">
        <v>2248</v>
      </c>
      <c r="Q32" s="34"/>
      <c r="R32" s="34"/>
      <c r="S32" s="34"/>
      <c r="T32" s="34"/>
      <c r="U32" s="82" t="s">
        <v>2342</v>
      </c>
      <c r="V32" s="258" t="s">
        <v>2440</v>
      </c>
      <c r="W32" s="82" t="s">
        <v>2471</v>
      </c>
      <c r="X32" s="258" t="s">
        <v>2502</v>
      </c>
      <c r="Y32" s="34"/>
      <c r="Z32" s="34"/>
      <c r="AA32" s="34"/>
      <c r="AB32" s="34"/>
      <c r="AC32" s="34"/>
      <c r="AD32" s="34"/>
      <c r="AE32" s="34"/>
      <c r="AF32" s="34"/>
      <c r="AG32" s="34"/>
      <c r="AH32" s="34"/>
      <c r="AI32" s="82" t="s">
        <v>2818</v>
      </c>
      <c r="AJ32" s="34"/>
      <c r="AK32" s="34"/>
      <c r="AL32" s="258" t="s">
        <v>3211</v>
      </c>
      <c r="AM32" s="34"/>
      <c r="AN32" s="34"/>
      <c r="AO32" s="34"/>
      <c r="AP32" s="34"/>
    </row>
    <row r="33" spans="1:42" ht="15.6" hidden="1">
      <c r="A33" s="34" t="s">
        <v>1986</v>
      </c>
      <c r="B33" s="34" t="s">
        <v>1989</v>
      </c>
      <c r="C33" s="34"/>
      <c r="D33" s="34"/>
      <c r="E33" s="34"/>
      <c r="F33" s="34"/>
      <c r="G33" s="34"/>
      <c r="H33" s="34"/>
      <c r="I33" s="34"/>
      <c r="J33" s="34"/>
      <c r="K33" s="34"/>
      <c r="L33" s="34"/>
      <c r="M33" s="34"/>
      <c r="N33" s="34"/>
      <c r="O33" s="258" t="s">
        <v>2214</v>
      </c>
      <c r="P33" s="258" t="s">
        <v>2249</v>
      </c>
      <c r="Q33" s="34"/>
      <c r="R33" s="34"/>
      <c r="S33" s="34"/>
      <c r="T33" s="34"/>
      <c r="U33" s="258" t="s">
        <v>2343</v>
      </c>
      <c r="V33" s="34"/>
      <c r="W33" s="34"/>
      <c r="X33" s="82" t="s">
        <v>2503</v>
      </c>
      <c r="Y33" s="34"/>
      <c r="Z33" s="34"/>
      <c r="AA33" s="34"/>
      <c r="AB33" s="34"/>
      <c r="AC33" s="34"/>
      <c r="AD33" s="34"/>
      <c r="AE33" s="34"/>
      <c r="AF33" s="34"/>
      <c r="AG33" s="34"/>
      <c r="AH33" s="34"/>
      <c r="AI33" s="258" t="s">
        <v>2819</v>
      </c>
      <c r="AJ33" s="34"/>
      <c r="AK33" s="34"/>
      <c r="AL33" s="82" t="s">
        <v>3212</v>
      </c>
      <c r="AM33" s="34"/>
      <c r="AN33" s="34"/>
      <c r="AO33" s="34"/>
      <c r="AP33" s="34"/>
    </row>
    <row r="34" spans="1:42" ht="15.6" hidden="1">
      <c r="A34" s="34" t="s">
        <v>50</v>
      </c>
      <c r="B34" s="34" t="s">
        <v>51</v>
      </c>
      <c r="C34" s="34"/>
      <c r="D34" s="34"/>
      <c r="E34" s="34"/>
      <c r="F34" s="34"/>
      <c r="G34" s="34"/>
      <c r="H34" s="34"/>
      <c r="I34" s="34"/>
      <c r="J34" s="34"/>
      <c r="K34" s="34"/>
      <c r="L34" s="34"/>
      <c r="M34" s="34"/>
      <c r="N34" s="34"/>
      <c r="O34" s="82" t="s">
        <v>2215</v>
      </c>
      <c r="P34" s="82" t="s">
        <v>2250</v>
      </c>
      <c r="Q34" s="34"/>
      <c r="R34" s="34"/>
      <c r="S34" s="34"/>
      <c r="T34" s="34"/>
      <c r="U34" s="82" t="s">
        <v>2344</v>
      </c>
      <c r="V34" s="34"/>
      <c r="W34" s="34"/>
      <c r="X34" s="258" t="s">
        <v>2504</v>
      </c>
      <c r="Y34" s="34"/>
      <c r="Z34" s="34"/>
      <c r="AA34" s="34"/>
      <c r="AB34" s="34"/>
      <c r="AC34" s="34"/>
      <c r="AD34" s="34"/>
      <c r="AE34" s="34"/>
      <c r="AF34" s="34"/>
      <c r="AG34" s="34"/>
      <c r="AH34" s="34"/>
      <c r="AI34" s="82" t="s">
        <v>2820</v>
      </c>
      <c r="AJ34" s="34"/>
      <c r="AK34" s="34"/>
      <c r="AL34" s="258" t="s">
        <v>3213</v>
      </c>
      <c r="AM34" s="34"/>
      <c r="AN34" s="34"/>
      <c r="AO34" s="34"/>
      <c r="AP34" s="34"/>
    </row>
    <row r="35" spans="1:42" ht="15.6" hidden="1">
      <c r="A35" s="34" t="s">
        <v>50</v>
      </c>
      <c r="B35" s="34" t="s">
        <v>1990</v>
      </c>
      <c r="C35" s="34"/>
      <c r="D35" s="34"/>
      <c r="E35" s="34"/>
      <c r="F35" s="34"/>
      <c r="G35" s="34"/>
      <c r="H35" s="34"/>
      <c r="I35" s="34"/>
      <c r="J35" s="34"/>
      <c r="K35" s="34"/>
      <c r="L35" s="34"/>
      <c r="M35" s="34"/>
      <c r="N35" s="34"/>
      <c r="O35" s="258" t="s">
        <v>2216</v>
      </c>
      <c r="P35" s="258" t="s">
        <v>2251</v>
      </c>
      <c r="Q35" s="34"/>
      <c r="R35" s="34"/>
      <c r="S35" s="34"/>
      <c r="T35" s="34"/>
      <c r="U35" s="258" t="s">
        <v>2345</v>
      </c>
      <c r="V35" s="34"/>
      <c r="W35" s="34"/>
      <c r="X35" s="82" t="s">
        <v>2505</v>
      </c>
      <c r="Y35" s="34"/>
      <c r="Z35" s="34"/>
      <c r="AA35" s="34"/>
      <c r="AB35" s="34"/>
      <c r="AC35" s="34"/>
      <c r="AD35" s="34"/>
      <c r="AE35" s="34"/>
      <c r="AF35" s="34"/>
      <c r="AG35" s="34"/>
      <c r="AH35" s="34"/>
      <c r="AI35" s="258" t="s">
        <v>2821</v>
      </c>
      <c r="AJ35" s="34"/>
      <c r="AK35" s="34"/>
      <c r="AL35" s="82" t="s">
        <v>3214</v>
      </c>
      <c r="AM35" s="34"/>
      <c r="AN35" s="34"/>
      <c r="AO35" s="34"/>
      <c r="AP35" s="34"/>
    </row>
    <row r="36" spans="1:42" ht="15.6" hidden="1">
      <c r="A36" s="34" t="s">
        <v>50</v>
      </c>
      <c r="B36" s="34" t="s">
        <v>1991</v>
      </c>
      <c r="C36" s="34"/>
      <c r="D36" s="34"/>
      <c r="E36" s="34"/>
      <c r="F36" s="34"/>
      <c r="G36" s="34"/>
      <c r="H36" s="34"/>
      <c r="I36" s="34"/>
      <c r="J36" s="34"/>
      <c r="K36" s="34"/>
      <c r="L36" s="34"/>
      <c r="M36" s="34"/>
      <c r="N36" s="34"/>
      <c r="O36" s="34"/>
      <c r="P36" s="82" t="s">
        <v>2252</v>
      </c>
      <c r="Q36" s="34"/>
      <c r="R36" s="34"/>
      <c r="S36" s="34"/>
      <c r="T36" s="34"/>
      <c r="U36" s="82" t="s">
        <v>2346</v>
      </c>
      <c r="V36" s="34"/>
      <c r="W36" s="34"/>
      <c r="X36" s="258" t="s">
        <v>2506</v>
      </c>
      <c r="Y36" s="34"/>
      <c r="Z36" s="34"/>
      <c r="AA36" s="34"/>
      <c r="AB36" s="34"/>
      <c r="AC36" s="34"/>
      <c r="AD36" s="34"/>
      <c r="AE36" s="34"/>
      <c r="AF36" s="34"/>
      <c r="AG36" s="34"/>
      <c r="AH36" s="34"/>
      <c r="AI36" s="82" t="s">
        <v>2822</v>
      </c>
      <c r="AJ36" s="34"/>
      <c r="AK36" s="34"/>
      <c r="AL36" s="258" t="s">
        <v>3215</v>
      </c>
      <c r="AM36" s="34"/>
      <c r="AN36" s="34"/>
      <c r="AO36" s="34"/>
      <c r="AP36" s="34"/>
    </row>
    <row r="37" spans="1:42" ht="15.6" hidden="1">
      <c r="A37" s="34" t="s">
        <v>256</v>
      </c>
      <c r="B37" s="34" t="s">
        <v>1922</v>
      </c>
      <c r="C37" s="34"/>
      <c r="D37" s="34"/>
      <c r="E37" s="34"/>
      <c r="F37" s="34"/>
      <c r="G37" s="34"/>
      <c r="H37" s="34"/>
      <c r="I37" s="34"/>
      <c r="J37" s="34"/>
      <c r="K37" s="34"/>
      <c r="L37" s="34"/>
      <c r="M37" s="34"/>
      <c r="N37" s="34"/>
      <c r="O37" s="34"/>
      <c r="P37" s="258" t="s">
        <v>2254</v>
      </c>
      <c r="Q37" s="34"/>
      <c r="R37" s="34"/>
      <c r="S37" s="34"/>
      <c r="T37" s="34"/>
      <c r="U37" s="258" t="s">
        <v>2347</v>
      </c>
      <c r="V37" s="34"/>
      <c r="W37" s="34"/>
      <c r="X37" s="82" t="s">
        <v>2507</v>
      </c>
      <c r="Y37" s="34"/>
      <c r="Z37" s="34"/>
      <c r="AA37" s="34"/>
      <c r="AB37" s="34"/>
      <c r="AC37" s="34"/>
      <c r="AD37" s="34"/>
      <c r="AE37" s="34"/>
      <c r="AF37" s="34"/>
      <c r="AG37" s="34"/>
      <c r="AH37" s="34"/>
      <c r="AI37" s="258" t="s">
        <v>2823</v>
      </c>
      <c r="AJ37" s="34"/>
      <c r="AK37" s="34"/>
      <c r="AL37" s="82" t="s">
        <v>3216</v>
      </c>
      <c r="AM37" s="34"/>
      <c r="AN37" s="34"/>
      <c r="AO37" s="34"/>
      <c r="AP37" s="34"/>
    </row>
    <row r="38" spans="1:42" ht="15.6" hidden="1">
      <c r="A38" s="34" t="s">
        <v>256</v>
      </c>
      <c r="B38" s="34" t="s">
        <v>1926</v>
      </c>
      <c r="C38" s="34"/>
      <c r="D38" s="34"/>
      <c r="E38" s="34"/>
      <c r="F38" s="34"/>
      <c r="G38" s="34"/>
      <c r="H38" s="34"/>
      <c r="I38" s="34"/>
      <c r="J38" s="34"/>
      <c r="K38" s="34"/>
      <c r="L38" s="34"/>
      <c r="M38" s="34"/>
      <c r="N38" s="34"/>
      <c r="O38" s="34"/>
      <c r="P38" s="82" t="s">
        <v>2255</v>
      </c>
      <c r="Q38" s="34"/>
      <c r="R38" s="34"/>
      <c r="S38" s="34"/>
      <c r="T38" s="34"/>
      <c r="U38" s="82" t="s">
        <v>2348</v>
      </c>
      <c r="V38" s="34"/>
      <c r="W38" s="34"/>
      <c r="X38" s="258" t="s">
        <v>2508</v>
      </c>
      <c r="Y38" s="34"/>
      <c r="Z38" s="34"/>
      <c r="AA38" s="34"/>
      <c r="AB38" s="34"/>
      <c r="AC38" s="34"/>
      <c r="AD38" s="34"/>
      <c r="AE38" s="34"/>
      <c r="AF38" s="34"/>
      <c r="AG38" s="34"/>
      <c r="AH38" s="34"/>
      <c r="AI38" s="82" t="s">
        <v>2824</v>
      </c>
      <c r="AJ38" s="34"/>
      <c r="AK38" s="34"/>
      <c r="AL38" s="258" t="s">
        <v>3217</v>
      </c>
      <c r="AM38" s="34"/>
      <c r="AN38" s="34"/>
      <c r="AO38" s="34"/>
      <c r="AP38" s="34"/>
    </row>
    <row r="39" spans="1:42" ht="15.6" hidden="1">
      <c r="A39" s="34" t="s">
        <v>256</v>
      </c>
      <c r="B39" s="34" t="s">
        <v>1930</v>
      </c>
      <c r="C39" s="34"/>
      <c r="D39" s="34"/>
      <c r="E39" s="34"/>
      <c r="F39" s="34"/>
      <c r="G39" s="34"/>
      <c r="H39" s="34"/>
      <c r="I39" s="34"/>
      <c r="J39" s="34"/>
      <c r="K39" s="34"/>
      <c r="L39" s="34"/>
      <c r="M39" s="34"/>
      <c r="N39" s="34"/>
      <c r="O39" s="34"/>
      <c r="P39" s="258" t="s">
        <v>2256</v>
      </c>
      <c r="Q39" s="34"/>
      <c r="R39" s="34"/>
      <c r="S39" s="34"/>
      <c r="T39" s="34"/>
      <c r="U39" s="258" t="s">
        <v>2349</v>
      </c>
      <c r="V39" s="34"/>
      <c r="W39" s="34"/>
      <c r="X39" s="82" t="s">
        <v>2509</v>
      </c>
      <c r="Y39" s="34"/>
      <c r="Z39" s="34"/>
      <c r="AA39" s="34"/>
      <c r="AB39" s="34"/>
      <c r="AC39" s="34"/>
      <c r="AD39" s="34"/>
      <c r="AE39" s="34"/>
      <c r="AF39" s="34"/>
      <c r="AG39" s="34"/>
      <c r="AH39" s="34"/>
      <c r="AI39" s="258" t="s">
        <v>2825</v>
      </c>
      <c r="AJ39" s="34"/>
      <c r="AK39" s="34"/>
      <c r="AL39" s="82" t="s">
        <v>3218</v>
      </c>
      <c r="AM39" s="34"/>
      <c r="AN39" s="34"/>
      <c r="AO39" s="34"/>
      <c r="AP39" s="34"/>
    </row>
    <row r="40" spans="1:42" ht="15.6" hidden="1">
      <c r="A40" s="34" t="s">
        <v>256</v>
      </c>
      <c r="B40" s="34" t="s">
        <v>1934</v>
      </c>
      <c r="C40" s="34"/>
      <c r="D40" s="34"/>
      <c r="E40" s="34"/>
      <c r="F40" s="34"/>
      <c r="G40" s="34"/>
      <c r="H40" s="34"/>
      <c r="I40" s="34"/>
      <c r="J40" s="34"/>
      <c r="K40" s="34"/>
      <c r="L40" s="34"/>
      <c r="M40" s="34"/>
      <c r="N40" s="34"/>
      <c r="O40" s="34"/>
      <c r="P40" s="82" t="s">
        <v>2257</v>
      </c>
      <c r="Q40" s="34"/>
      <c r="R40" s="34"/>
      <c r="S40" s="34"/>
      <c r="T40" s="34"/>
      <c r="U40" s="82" t="s">
        <v>2350</v>
      </c>
      <c r="V40" s="34"/>
      <c r="W40" s="34"/>
      <c r="X40" s="258" t="s">
        <v>2510</v>
      </c>
      <c r="Y40" s="34"/>
      <c r="Z40" s="34"/>
      <c r="AA40" s="34"/>
      <c r="AB40" s="34"/>
      <c r="AC40" s="34"/>
      <c r="AD40" s="34"/>
      <c r="AE40" s="34"/>
      <c r="AF40" s="34"/>
      <c r="AG40" s="34"/>
      <c r="AH40" s="34"/>
      <c r="AI40" s="82" t="s">
        <v>2826</v>
      </c>
      <c r="AJ40" s="34"/>
      <c r="AK40" s="34"/>
      <c r="AL40" s="258" t="s">
        <v>3219</v>
      </c>
      <c r="AM40" s="34"/>
      <c r="AN40" s="34"/>
      <c r="AO40" s="34"/>
      <c r="AP40" s="34"/>
    </row>
    <row r="41" spans="1:42" ht="15.6" hidden="1">
      <c r="A41" s="34" t="s">
        <v>256</v>
      </c>
      <c r="B41" s="34" t="s">
        <v>1938</v>
      </c>
      <c r="C41" s="34"/>
      <c r="D41" s="34"/>
      <c r="E41" s="34"/>
      <c r="F41" s="34"/>
      <c r="G41" s="34"/>
      <c r="H41" s="34"/>
      <c r="I41" s="34"/>
      <c r="J41" s="34"/>
      <c r="K41" s="34"/>
      <c r="L41" s="34"/>
      <c r="M41" s="34"/>
      <c r="N41" s="34"/>
      <c r="O41" s="34"/>
      <c r="P41" s="258" t="s">
        <v>2258</v>
      </c>
      <c r="Q41" s="34"/>
      <c r="R41" s="34"/>
      <c r="S41" s="34"/>
      <c r="T41" s="34"/>
      <c r="U41" s="258" t="s">
        <v>2351</v>
      </c>
      <c r="V41" s="34"/>
      <c r="W41" s="34"/>
      <c r="X41" s="82" t="s">
        <v>2511</v>
      </c>
      <c r="Y41" s="34"/>
      <c r="Z41" s="34"/>
      <c r="AA41" s="34"/>
      <c r="AB41" s="34"/>
      <c r="AC41" s="34"/>
      <c r="AD41" s="34"/>
      <c r="AE41" s="34"/>
      <c r="AF41" s="34"/>
      <c r="AG41" s="34"/>
      <c r="AH41" s="34"/>
      <c r="AI41" s="258" t="s">
        <v>2827</v>
      </c>
      <c r="AJ41" s="34"/>
      <c r="AK41" s="34"/>
      <c r="AL41" s="82" t="s">
        <v>3220</v>
      </c>
      <c r="AM41" s="34"/>
      <c r="AN41" s="34"/>
      <c r="AO41" s="34"/>
      <c r="AP41" s="34"/>
    </row>
    <row r="42" spans="1:42" ht="15.6" hidden="1">
      <c r="A42" s="34" t="s">
        <v>256</v>
      </c>
      <c r="B42" s="34" t="s">
        <v>1942</v>
      </c>
      <c r="C42" s="34"/>
      <c r="D42" s="34"/>
      <c r="E42" s="34"/>
      <c r="F42" s="34"/>
      <c r="G42" s="34"/>
      <c r="H42" s="34"/>
      <c r="I42" s="34"/>
      <c r="J42" s="34"/>
      <c r="K42" s="34"/>
      <c r="L42" s="34"/>
      <c r="M42" s="34"/>
      <c r="N42" s="34"/>
      <c r="O42" s="34"/>
      <c r="P42" s="82" t="s">
        <v>2259</v>
      </c>
      <c r="Q42" s="34"/>
      <c r="R42" s="34"/>
      <c r="S42" s="34"/>
      <c r="T42" s="34"/>
      <c r="U42" s="82" t="s">
        <v>2352</v>
      </c>
      <c r="V42" s="34"/>
      <c r="W42" s="34"/>
      <c r="X42" s="258" t="s">
        <v>2512</v>
      </c>
      <c r="Y42" s="34"/>
      <c r="Z42" s="34"/>
      <c r="AA42" s="34"/>
      <c r="AB42" s="34"/>
      <c r="AC42" s="34"/>
      <c r="AD42" s="34"/>
      <c r="AE42" s="34"/>
      <c r="AF42" s="34"/>
      <c r="AG42" s="34"/>
      <c r="AH42" s="34"/>
      <c r="AI42" s="82" t="s">
        <v>2828</v>
      </c>
      <c r="AJ42" s="34"/>
      <c r="AK42" s="34"/>
      <c r="AL42" s="258" t="s">
        <v>3222</v>
      </c>
      <c r="AM42" s="34"/>
      <c r="AN42" s="34"/>
      <c r="AO42" s="34"/>
      <c r="AP42" s="34"/>
    </row>
    <row r="43" spans="1:42" ht="15.6" hidden="1">
      <c r="A43" s="34" t="s">
        <v>256</v>
      </c>
      <c r="B43" s="34" t="s">
        <v>1946</v>
      </c>
      <c r="C43" s="34"/>
      <c r="D43" s="34"/>
      <c r="E43" s="34"/>
      <c r="F43" s="34"/>
      <c r="G43" s="34"/>
      <c r="H43" s="34"/>
      <c r="I43" s="34"/>
      <c r="J43" s="34"/>
      <c r="K43" s="34"/>
      <c r="L43" s="34"/>
      <c r="M43" s="34"/>
      <c r="N43" s="34"/>
      <c r="O43" s="34"/>
      <c r="P43" s="258" t="s">
        <v>2260</v>
      </c>
      <c r="Q43" s="34"/>
      <c r="R43" s="34"/>
      <c r="S43" s="34"/>
      <c r="T43" s="34"/>
      <c r="U43" s="258" t="s">
        <v>2353</v>
      </c>
      <c r="V43" s="34"/>
      <c r="W43" s="34"/>
      <c r="X43" s="82" t="s">
        <v>2513</v>
      </c>
      <c r="Y43" s="34"/>
      <c r="Z43" s="34"/>
      <c r="AA43" s="34"/>
      <c r="AB43" s="34"/>
      <c r="AC43" s="34"/>
      <c r="AD43" s="34"/>
      <c r="AE43" s="34"/>
      <c r="AF43" s="34"/>
      <c r="AG43" s="34"/>
      <c r="AH43" s="34"/>
      <c r="AI43" s="258" t="s">
        <v>2829</v>
      </c>
      <c r="AJ43" s="34"/>
      <c r="AK43" s="34"/>
      <c r="AL43" s="82" t="s">
        <v>3223</v>
      </c>
      <c r="AM43" s="34"/>
      <c r="AN43" s="34"/>
      <c r="AO43" s="34"/>
      <c r="AP43" s="34"/>
    </row>
    <row r="44" spans="1:42" ht="15.6" hidden="1">
      <c r="A44" s="34" t="s">
        <v>256</v>
      </c>
      <c r="B44" s="34" t="s">
        <v>1950</v>
      </c>
      <c r="C44" s="34"/>
      <c r="D44" s="34"/>
      <c r="E44" s="34"/>
      <c r="F44" s="34"/>
      <c r="G44" s="34"/>
      <c r="H44" s="34"/>
      <c r="I44" s="34"/>
      <c r="J44" s="34"/>
      <c r="K44" s="34"/>
      <c r="L44" s="34"/>
      <c r="M44" s="34"/>
      <c r="N44" s="34"/>
      <c r="O44" s="34"/>
      <c r="P44" s="82" t="s">
        <v>2261</v>
      </c>
      <c r="Q44" s="34"/>
      <c r="R44" s="34"/>
      <c r="S44" s="34"/>
      <c r="T44" s="34"/>
      <c r="U44" s="82" t="s">
        <v>2354</v>
      </c>
      <c r="V44" s="34"/>
      <c r="W44" s="34"/>
      <c r="X44" s="258" t="s">
        <v>2514</v>
      </c>
      <c r="Y44" s="34"/>
      <c r="Z44" s="34"/>
      <c r="AA44" s="34"/>
      <c r="AB44" s="34"/>
      <c r="AC44" s="34"/>
      <c r="AD44" s="34"/>
      <c r="AE44" s="34"/>
      <c r="AF44" s="34"/>
      <c r="AG44" s="34"/>
      <c r="AH44" s="34"/>
      <c r="AI44" s="82" t="s">
        <v>2830</v>
      </c>
      <c r="AJ44" s="34"/>
      <c r="AK44" s="34"/>
      <c r="AL44" s="258" t="s">
        <v>3224</v>
      </c>
      <c r="AM44" s="34"/>
      <c r="AN44" s="34"/>
      <c r="AO44" s="34"/>
      <c r="AP44" s="34"/>
    </row>
    <row r="45" spans="1:42" ht="15.6" hidden="1">
      <c r="A45" s="34" t="s">
        <v>256</v>
      </c>
      <c r="B45" s="34" t="s">
        <v>1954</v>
      </c>
      <c r="C45" s="34"/>
      <c r="D45" s="34"/>
      <c r="E45" s="34"/>
      <c r="F45" s="34"/>
      <c r="G45" s="34"/>
      <c r="H45" s="34"/>
      <c r="I45" s="34"/>
      <c r="J45" s="34"/>
      <c r="K45" s="34"/>
      <c r="L45" s="34"/>
      <c r="M45" s="34"/>
      <c r="N45" s="34"/>
      <c r="O45" s="34"/>
      <c r="P45" s="258" t="s">
        <v>2262</v>
      </c>
      <c r="Q45" s="34"/>
      <c r="R45" s="34"/>
      <c r="S45" s="34"/>
      <c r="T45" s="34"/>
      <c r="U45" s="258" t="s">
        <v>2355</v>
      </c>
      <c r="V45" s="34"/>
      <c r="W45" s="34"/>
      <c r="X45" s="82" t="s">
        <v>2515</v>
      </c>
      <c r="Y45" s="34"/>
      <c r="Z45" s="34"/>
      <c r="AA45" s="34"/>
      <c r="AB45" s="34"/>
      <c r="AC45" s="34"/>
      <c r="AD45" s="34"/>
      <c r="AE45" s="34"/>
      <c r="AF45" s="34"/>
      <c r="AG45" s="34"/>
      <c r="AH45" s="34"/>
      <c r="AI45" s="258" t="s">
        <v>2831</v>
      </c>
      <c r="AJ45" s="34"/>
      <c r="AK45" s="34"/>
      <c r="AL45" s="82" t="s">
        <v>3225</v>
      </c>
      <c r="AM45" s="34"/>
      <c r="AN45" s="34"/>
      <c r="AO45" s="34"/>
      <c r="AP45" s="34"/>
    </row>
    <row r="46" spans="1:42" ht="15.6" hidden="1">
      <c r="A46" s="34" t="s">
        <v>256</v>
      </c>
      <c r="B46" s="34" t="s">
        <v>1958</v>
      </c>
      <c r="C46" s="34"/>
      <c r="D46" s="34"/>
      <c r="E46" s="34"/>
      <c r="F46" s="34"/>
      <c r="G46" s="34"/>
      <c r="H46" s="34"/>
      <c r="I46" s="34"/>
      <c r="J46" s="34"/>
      <c r="K46" s="34"/>
      <c r="L46" s="34"/>
      <c r="M46" s="34"/>
      <c r="N46" s="34"/>
      <c r="O46" s="34"/>
      <c r="P46" s="82" t="s">
        <v>2264</v>
      </c>
      <c r="Q46" s="34"/>
      <c r="R46" s="34"/>
      <c r="S46" s="34"/>
      <c r="T46" s="34"/>
      <c r="U46" s="82" t="s">
        <v>2356</v>
      </c>
      <c r="V46" s="34"/>
      <c r="W46" s="34"/>
      <c r="X46" s="258" t="s">
        <v>2516</v>
      </c>
      <c r="Y46" s="34"/>
      <c r="Z46" s="34"/>
      <c r="AA46" s="34"/>
      <c r="AB46" s="34"/>
      <c r="AC46" s="34"/>
      <c r="AD46" s="34"/>
      <c r="AE46" s="34"/>
      <c r="AF46" s="34"/>
      <c r="AG46" s="34"/>
      <c r="AH46" s="34"/>
      <c r="AI46" s="82" t="s">
        <v>2832</v>
      </c>
      <c r="AJ46" s="34"/>
      <c r="AK46" s="34"/>
      <c r="AL46" s="258" t="s">
        <v>3226</v>
      </c>
      <c r="AM46" s="34"/>
      <c r="AN46" s="34"/>
      <c r="AO46" s="34"/>
      <c r="AP46" s="34"/>
    </row>
    <row r="47" spans="1:42" ht="15.6" hidden="1">
      <c r="A47" s="34" t="s">
        <v>256</v>
      </c>
      <c r="B47" s="34" t="s">
        <v>1962</v>
      </c>
      <c r="C47" s="34"/>
      <c r="D47" s="34"/>
      <c r="E47" s="34"/>
      <c r="F47" s="34"/>
      <c r="G47" s="34"/>
      <c r="H47" s="34"/>
      <c r="I47" s="34"/>
      <c r="J47" s="34"/>
      <c r="K47" s="34"/>
      <c r="L47" s="34"/>
      <c r="M47" s="34"/>
      <c r="N47" s="34"/>
      <c r="O47" s="34"/>
      <c r="P47" s="258" t="s">
        <v>2265</v>
      </c>
      <c r="Q47" s="34"/>
      <c r="R47" s="34"/>
      <c r="S47" s="34"/>
      <c r="T47" s="34"/>
      <c r="U47" s="258" t="s">
        <v>2357</v>
      </c>
      <c r="V47" s="34"/>
      <c r="W47" s="34"/>
      <c r="X47" s="82" t="s">
        <v>2517</v>
      </c>
      <c r="Y47" s="34"/>
      <c r="Z47" s="34"/>
      <c r="AA47" s="34"/>
      <c r="AB47" s="34"/>
      <c r="AC47" s="34"/>
      <c r="AD47" s="34"/>
      <c r="AE47" s="34"/>
      <c r="AF47" s="34"/>
      <c r="AG47" s="34"/>
      <c r="AH47" s="34"/>
      <c r="AI47" s="258" t="s">
        <v>2833</v>
      </c>
      <c r="AJ47" s="34"/>
      <c r="AK47" s="34"/>
      <c r="AL47" s="82" t="s">
        <v>3227</v>
      </c>
      <c r="AM47" s="34"/>
      <c r="AN47" s="34"/>
      <c r="AO47" s="34"/>
      <c r="AP47" s="34"/>
    </row>
    <row r="48" spans="1:42" ht="15.6" hidden="1">
      <c r="A48" s="34" t="s">
        <v>256</v>
      </c>
      <c r="B48" s="34" t="s">
        <v>1965</v>
      </c>
      <c r="C48" s="34"/>
      <c r="D48" s="34"/>
      <c r="E48" s="34"/>
      <c r="F48" s="34"/>
      <c r="G48" s="34"/>
      <c r="H48" s="34"/>
      <c r="I48" s="34"/>
      <c r="J48" s="34"/>
      <c r="K48" s="34"/>
      <c r="L48" s="34"/>
      <c r="M48" s="34"/>
      <c r="N48" s="34"/>
      <c r="O48" s="34"/>
      <c r="P48" s="82" t="s">
        <v>2266</v>
      </c>
      <c r="Q48" s="34"/>
      <c r="R48" s="34"/>
      <c r="S48" s="34"/>
      <c r="T48" s="34"/>
      <c r="U48" s="82" t="s">
        <v>2358</v>
      </c>
      <c r="V48" s="34"/>
      <c r="W48" s="34"/>
      <c r="X48" s="258" t="s">
        <v>2518</v>
      </c>
      <c r="Y48" s="34"/>
      <c r="Z48" s="34"/>
      <c r="AA48" s="34"/>
      <c r="AB48" s="34"/>
      <c r="AC48" s="34"/>
      <c r="AD48" s="34"/>
      <c r="AE48" s="34"/>
      <c r="AF48" s="34"/>
      <c r="AG48" s="34"/>
      <c r="AH48" s="34"/>
      <c r="AI48" s="82" t="s">
        <v>2834</v>
      </c>
      <c r="AJ48" s="34"/>
      <c r="AK48" s="34"/>
      <c r="AL48" s="258" t="s">
        <v>3228</v>
      </c>
      <c r="AM48" s="34"/>
      <c r="AN48" s="34"/>
      <c r="AO48" s="34"/>
      <c r="AP48" s="34"/>
    </row>
    <row r="49" spans="1:42" ht="15.6" hidden="1">
      <c r="A49" s="34" t="s">
        <v>256</v>
      </c>
      <c r="B49" s="34" t="s">
        <v>1968</v>
      </c>
      <c r="C49" s="34"/>
      <c r="D49" s="34"/>
      <c r="E49" s="34"/>
      <c r="F49" s="34"/>
      <c r="G49" s="34"/>
      <c r="H49" s="34"/>
      <c r="I49" s="34"/>
      <c r="J49" s="34"/>
      <c r="K49" s="34"/>
      <c r="L49" s="34"/>
      <c r="M49" s="34"/>
      <c r="N49" s="34"/>
      <c r="O49" s="34"/>
      <c r="P49" s="258" t="s">
        <v>2267</v>
      </c>
      <c r="Q49" s="34"/>
      <c r="R49" s="34"/>
      <c r="S49" s="34"/>
      <c r="T49" s="34"/>
      <c r="U49" s="258" t="s">
        <v>2359</v>
      </c>
      <c r="V49" s="34"/>
      <c r="W49" s="34"/>
      <c r="X49" s="82" t="s">
        <v>2519</v>
      </c>
      <c r="Y49" s="34"/>
      <c r="Z49" s="34"/>
      <c r="AA49" s="34"/>
      <c r="AB49" s="34"/>
      <c r="AC49" s="34"/>
      <c r="AD49" s="34"/>
      <c r="AE49" s="34"/>
      <c r="AF49" s="34"/>
      <c r="AG49" s="34"/>
      <c r="AH49" s="34"/>
      <c r="AI49" s="34"/>
      <c r="AJ49" s="34"/>
      <c r="AK49" s="34"/>
      <c r="AL49" s="82" t="s">
        <v>3229</v>
      </c>
      <c r="AM49" s="34"/>
      <c r="AN49" s="34"/>
      <c r="AO49" s="34"/>
      <c r="AP49" s="34"/>
    </row>
    <row r="50" spans="1:42" ht="15.6" hidden="1">
      <c r="A50" s="34" t="s">
        <v>256</v>
      </c>
      <c r="B50" s="34" t="s">
        <v>1970</v>
      </c>
      <c r="C50" s="34"/>
      <c r="D50" s="34"/>
      <c r="E50" s="34"/>
      <c r="F50" s="34"/>
      <c r="G50" s="34"/>
      <c r="H50" s="34"/>
      <c r="I50" s="34"/>
      <c r="J50" s="34"/>
      <c r="K50" s="34"/>
      <c r="L50" s="34"/>
      <c r="M50" s="34"/>
      <c r="N50" s="34"/>
      <c r="O50" s="34"/>
      <c r="P50" s="82" t="s">
        <v>2268</v>
      </c>
      <c r="Q50" s="34"/>
      <c r="R50" s="34"/>
      <c r="S50" s="34"/>
      <c r="T50" s="34"/>
      <c r="U50" s="82" t="s">
        <v>2360</v>
      </c>
      <c r="V50" s="34"/>
      <c r="W50" s="34"/>
      <c r="X50" s="258" t="s">
        <v>2520</v>
      </c>
      <c r="Y50" s="34"/>
      <c r="Z50" s="34"/>
      <c r="AA50" s="34"/>
      <c r="AB50" s="34"/>
      <c r="AC50" s="34"/>
      <c r="AD50" s="34"/>
      <c r="AE50" s="34"/>
      <c r="AF50" s="34"/>
      <c r="AG50" s="34"/>
      <c r="AH50" s="34"/>
      <c r="AI50" s="34"/>
      <c r="AJ50" s="34"/>
      <c r="AK50" s="34"/>
      <c r="AL50" s="258" t="s">
        <v>3230</v>
      </c>
      <c r="AM50" s="34"/>
      <c r="AN50" s="34"/>
      <c r="AO50" s="34"/>
      <c r="AP50" s="34"/>
    </row>
    <row r="51" spans="1:42" ht="15.6" hidden="1">
      <c r="A51" s="34" t="s">
        <v>256</v>
      </c>
      <c r="B51" s="34" t="s">
        <v>1972</v>
      </c>
      <c r="C51" s="34"/>
      <c r="D51" s="34"/>
      <c r="E51" s="34"/>
      <c r="F51" s="34"/>
      <c r="G51" s="34"/>
      <c r="H51" s="34"/>
      <c r="I51" s="34"/>
      <c r="J51" s="34"/>
      <c r="K51" s="34"/>
      <c r="L51" s="34"/>
      <c r="M51" s="34"/>
      <c r="N51" s="34"/>
      <c r="O51" s="34"/>
      <c r="P51" s="258" t="s">
        <v>2269</v>
      </c>
      <c r="Q51" s="34"/>
      <c r="R51" s="34"/>
      <c r="S51" s="34"/>
      <c r="T51" s="34"/>
      <c r="U51" s="258" t="s">
        <v>2361</v>
      </c>
      <c r="V51" s="34"/>
      <c r="W51" s="34"/>
      <c r="X51" s="82" t="s">
        <v>2521</v>
      </c>
      <c r="Y51" s="34"/>
      <c r="Z51" s="34"/>
      <c r="AA51" s="34"/>
      <c r="AB51" s="34"/>
      <c r="AC51" s="34"/>
      <c r="AD51" s="34"/>
      <c r="AE51" s="34"/>
      <c r="AF51" s="34"/>
      <c r="AG51" s="34"/>
      <c r="AH51" s="34"/>
      <c r="AI51" s="34"/>
      <c r="AJ51" s="34"/>
      <c r="AK51" s="34"/>
      <c r="AL51" s="82" t="s">
        <v>3231</v>
      </c>
      <c r="AM51" s="34"/>
      <c r="AN51" s="34"/>
      <c r="AO51" s="34"/>
      <c r="AP51" s="34"/>
    </row>
    <row r="52" spans="1:42" ht="15.6" hidden="1">
      <c r="A52" s="34" t="s">
        <v>256</v>
      </c>
      <c r="B52" s="34" t="s">
        <v>1974</v>
      </c>
      <c r="C52" s="34"/>
      <c r="D52" s="34"/>
      <c r="E52" s="34"/>
      <c r="F52" s="34"/>
      <c r="G52" s="34"/>
      <c r="H52" s="34"/>
      <c r="I52" s="34"/>
      <c r="J52" s="34"/>
      <c r="K52" s="34"/>
      <c r="L52" s="34"/>
      <c r="M52" s="34"/>
      <c r="N52" s="34"/>
      <c r="O52" s="34"/>
      <c r="P52" s="82" t="s">
        <v>2270</v>
      </c>
      <c r="Q52" s="34"/>
      <c r="R52" s="34"/>
      <c r="S52" s="34"/>
      <c r="T52" s="34"/>
      <c r="U52" s="82" t="s">
        <v>2362</v>
      </c>
      <c r="V52" s="34"/>
      <c r="W52" s="34"/>
      <c r="X52" s="258" t="s">
        <v>2522</v>
      </c>
      <c r="Y52" s="34"/>
      <c r="Z52" s="34"/>
      <c r="AA52" s="34"/>
      <c r="AB52" s="34"/>
      <c r="AC52" s="34"/>
      <c r="AD52" s="34"/>
      <c r="AE52" s="34"/>
      <c r="AF52" s="34"/>
      <c r="AG52" s="34"/>
      <c r="AH52" s="34"/>
      <c r="AI52" s="34"/>
      <c r="AJ52" s="34"/>
      <c r="AK52" s="34"/>
      <c r="AL52" s="34"/>
      <c r="AM52" s="34"/>
      <c r="AN52" s="34"/>
      <c r="AO52" s="34"/>
      <c r="AP52" s="34"/>
    </row>
    <row r="53" spans="1:42" ht="15.6" hidden="1">
      <c r="A53" s="34" t="s">
        <v>256</v>
      </c>
      <c r="B53" s="34" t="s">
        <v>1976</v>
      </c>
      <c r="C53" s="34"/>
      <c r="D53" s="34"/>
      <c r="E53" s="34"/>
      <c r="F53" s="34"/>
      <c r="G53" s="34"/>
      <c r="H53" s="34"/>
      <c r="I53" s="34"/>
      <c r="J53" s="34"/>
      <c r="K53" s="34"/>
      <c r="L53" s="34"/>
      <c r="M53" s="34"/>
      <c r="N53" s="34"/>
      <c r="O53" s="34"/>
      <c r="P53" s="258" t="s">
        <v>2272</v>
      </c>
      <c r="Q53" s="34"/>
      <c r="R53" s="34"/>
      <c r="S53" s="34"/>
      <c r="T53" s="34"/>
      <c r="U53" s="258" t="s">
        <v>2363</v>
      </c>
      <c r="V53" s="34"/>
      <c r="W53" s="34"/>
      <c r="X53" s="82" t="s">
        <v>2523</v>
      </c>
      <c r="Y53" s="34"/>
      <c r="Z53" s="34"/>
      <c r="AA53" s="34"/>
      <c r="AB53" s="34"/>
      <c r="AC53" s="34"/>
      <c r="AD53" s="34"/>
      <c r="AE53" s="34"/>
      <c r="AF53" s="34"/>
      <c r="AG53" s="34"/>
      <c r="AH53" s="34"/>
      <c r="AI53" s="34"/>
      <c r="AJ53" s="34"/>
      <c r="AK53" s="34"/>
      <c r="AL53" s="34"/>
      <c r="AM53" s="34"/>
      <c r="AN53" s="34"/>
      <c r="AO53" s="34"/>
      <c r="AP53" s="34"/>
    </row>
    <row r="54" spans="1:42" ht="15.6" hidden="1">
      <c r="A54" s="34" t="s">
        <v>256</v>
      </c>
      <c r="B54" s="34" t="s">
        <v>1978</v>
      </c>
      <c r="C54" s="34"/>
      <c r="D54" s="34"/>
      <c r="E54" s="34"/>
      <c r="F54" s="34"/>
      <c r="G54" s="34"/>
      <c r="H54" s="34"/>
      <c r="I54" s="34"/>
      <c r="J54" s="34"/>
      <c r="K54" s="34"/>
      <c r="L54" s="34"/>
      <c r="M54" s="34"/>
      <c r="N54" s="34"/>
      <c r="O54" s="34"/>
      <c r="P54" s="258" t="s">
        <v>2263</v>
      </c>
      <c r="Q54" s="34"/>
      <c r="R54" s="34"/>
      <c r="S54" s="34"/>
      <c r="T54" s="34"/>
      <c r="U54" s="82" t="s">
        <v>2364</v>
      </c>
      <c r="V54" s="34"/>
      <c r="W54" s="34"/>
      <c r="X54" s="258" t="s">
        <v>2524</v>
      </c>
      <c r="Y54" s="34"/>
      <c r="Z54" s="34"/>
      <c r="AA54" s="34"/>
      <c r="AB54" s="34"/>
      <c r="AC54" s="34"/>
      <c r="AD54" s="34"/>
      <c r="AE54" s="34"/>
      <c r="AF54" s="34"/>
      <c r="AG54" s="34"/>
      <c r="AH54" s="34"/>
      <c r="AI54" s="34"/>
      <c r="AJ54" s="34"/>
      <c r="AK54" s="34"/>
      <c r="AL54" s="34"/>
      <c r="AM54" s="34"/>
      <c r="AN54" s="34"/>
      <c r="AO54" s="34"/>
      <c r="AP54" s="34"/>
    </row>
    <row r="55" spans="1:42" ht="15.6" hidden="1">
      <c r="A55" s="34" t="s">
        <v>256</v>
      </c>
      <c r="B55" s="34" t="s">
        <v>1979</v>
      </c>
      <c r="C55" s="34"/>
      <c r="D55" s="34"/>
      <c r="E55" s="34"/>
      <c r="F55" s="34"/>
      <c r="G55" s="34"/>
      <c r="H55" s="34"/>
      <c r="I55" s="34"/>
      <c r="J55" s="34"/>
      <c r="K55" s="34"/>
      <c r="L55" s="34"/>
      <c r="M55" s="34"/>
      <c r="N55" s="34"/>
      <c r="O55" s="34"/>
      <c r="P55" s="34"/>
      <c r="Q55" s="34"/>
      <c r="R55" s="34"/>
      <c r="S55" s="34"/>
      <c r="T55" s="34"/>
      <c r="U55" s="258" t="s">
        <v>2365</v>
      </c>
      <c r="V55" s="34"/>
      <c r="W55" s="34"/>
      <c r="X55" s="82" t="s">
        <v>2525</v>
      </c>
      <c r="Y55" s="34"/>
      <c r="Z55" s="34"/>
      <c r="AA55" s="34"/>
      <c r="AB55" s="34"/>
      <c r="AC55" s="34"/>
      <c r="AD55" s="34"/>
      <c r="AE55" s="34"/>
      <c r="AF55" s="34"/>
      <c r="AG55" s="34"/>
      <c r="AH55" s="34"/>
      <c r="AI55" s="34"/>
      <c r="AJ55" s="34"/>
      <c r="AK55" s="34"/>
      <c r="AL55" s="34"/>
      <c r="AM55" s="34"/>
      <c r="AN55" s="34"/>
      <c r="AO55" s="34"/>
      <c r="AP55" s="34"/>
    </row>
    <row r="56" spans="1:42" ht="15.6" hidden="1">
      <c r="A56" s="34" t="s">
        <v>256</v>
      </c>
      <c r="B56" s="34" t="s">
        <v>1980</v>
      </c>
      <c r="C56" s="34"/>
      <c r="D56" s="34"/>
      <c r="E56" s="34"/>
      <c r="F56" s="34"/>
      <c r="G56" s="34"/>
      <c r="H56" s="34"/>
      <c r="I56" s="34"/>
      <c r="J56" s="34"/>
      <c r="K56" s="34"/>
      <c r="L56" s="34"/>
      <c r="M56" s="34"/>
      <c r="N56" s="34"/>
      <c r="O56" s="34"/>
      <c r="P56" s="34"/>
      <c r="Q56" s="34"/>
      <c r="R56" s="34"/>
      <c r="S56" s="34"/>
      <c r="T56" s="34"/>
      <c r="U56" s="82" t="s">
        <v>2366</v>
      </c>
      <c r="V56" s="34"/>
      <c r="W56" s="34"/>
      <c r="X56" s="258" t="s">
        <v>2526</v>
      </c>
      <c r="Y56" s="34"/>
      <c r="Z56" s="34"/>
      <c r="AA56" s="34"/>
      <c r="AB56" s="34"/>
      <c r="AC56" s="34"/>
      <c r="AD56" s="34"/>
      <c r="AE56" s="34"/>
      <c r="AF56" s="34"/>
      <c r="AG56" s="34"/>
      <c r="AH56" s="34"/>
      <c r="AI56" s="34"/>
      <c r="AJ56" s="34"/>
      <c r="AK56" s="34"/>
      <c r="AL56" s="34"/>
      <c r="AM56" s="34"/>
      <c r="AN56" s="34"/>
      <c r="AO56" s="34"/>
      <c r="AP56" s="34"/>
    </row>
    <row r="57" spans="1:42" ht="15.6" hidden="1">
      <c r="A57" s="34" t="s">
        <v>256</v>
      </c>
      <c r="B57" s="34" t="s">
        <v>1981</v>
      </c>
      <c r="C57" s="34"/>
      <c r="D57" s="34"/>
      <c r="E57" s="34"/>
      <c r="F57" s="34"/>
      <c r="G57" s="34"/>
      <c r="H57" s="34"/>
      <c r="I57" s="34"/>
      <c r="J57" s="34"/>
      <c r="K57" s="34"/>
      <c r="L57" s="34"/>
      <c r="M57" s="34"/>
      <c r="N57" s="34"/>
      <c r="O57" s="34"/>
      <c r="P57" s="34"/>
      <c r="Q57" s="34"/>
      <c r="R57" s="34"/>
      <c r="S57" s="34"/>
      <c r="T57" s="34"/>
      <c r="U57" s="258" t="s">
        <v>2367</v>
      </c>
      <c r="V57" s="34"/>
      <c r="W57" s="34"/>
      <c r="X57" s="82" t="s">
        <v>2527</v>
      </c>
      <c r="Y57" s="34"/>
      <c r="Z57" s="34"/>
      <c r="AA57" s="34"/>
      <c r="AB57" s="34"/>
      <c r="AC57" s="34"/>
      <c r="AD57" s="34"/>
      <c r="AE57" s="34"/>
      <c r="AF57" s="34"/>
      <c r="AG57" s="34"/>
      <c r="AH57" s="34"/>
      <c r="AI57" s="34"/>
      <c r="AJ57" s="34"/>
      <c r="AK57" s="34"/>
      <c r="AL57" s="34"/>
      <c r="AM57" s="34"/>
      <c r="AN57" s="34"/>
      <c r="AO57" s="34"/>
      <c r="AP57" s="34"/>
    </row>
    <row r="58" spans="1:42" ht="15.6" hidden="1">
      <c r="A58" s="34" t="s">
        <v>256</v>
      </c>
      <c r="B58" s="34" t="s">
        <v>1982</v>
      </c>
      <c r="C58" s="34"/>
      <c r="D58" s="34"/>
      <c r="E58" s="34"/>
      <c r="F58" s="34"/>
      <c r="G58" s="34"/>
      <c r="H58" s="34"/>
      <c r="I58" s="34"/>
      <c r="J58" s="34"/>
      <c r="K58" s="34"/>
      <c r="L58" s="34"/>
      <c r="M58" s="34"/>
      <c r="N58" s="34"/>
      <c r="O58" s="34"/>
      <c r="P58" s="34"/>
      <c r="Q58" s="34"/>
      <c r="R58" s="34"/>
      <c r="S58" s="34"/>
      <c r="T58" s="34"/>
      <c r="U58" s="82" t="s">
        <v>2368</v>
      </c>
      <c r="V58" s="34"/>
      <c r="W58" s="34"/>
      <c r="X58" s="258" t="s">
        <v>2528</v>
      </c>
      <c r="Y58" s="34"/>
      <c r="Z58" s="34"/>
      <c r="AA58" s="34"/>
      <c r="AB58" s="34"/>
      <c r="AC58" s="34"/>
      <c r="AD58" s="34"/>
      <c r="AE58" s="34"/>
      <c r="AF58" s="34"/>
      <c r="AG58" s="34"/>
      <c r="AH58" s="34"/>
      <c r="AI58" s="34"/>
      <c r="AJ58" s="34"/>
      <c r="AK58" s="34"/>
      <c r="AL58" s="34"/>
      <c r="AM58" s="34"/>
      <c r="AN58" s="34"/>
      <c r="AO58" s="34"/>
      <c r="AP58" s="34"/>
    </row>
    <row r="59" spans="1:42" ht="15.6" hidden="1">
      <c r="A59" s="34" t="s">
        <v>256</v>
      </c>
      <c r="B59" s="34" t="s">
        <v>1983</v>
      </c>
      <c r="C59" s="34"/>
      <c r="D59" s="34"/>
      <c r="E59" s="34"/>
      <c r="F59" s="34"/>
      <c r="G59" s="34"/>
      <c r="H59" s="34"/>
      <c r="I59" s="34"/>
      <c r="J59" s="34"/>
      <c r="K59" s="34"/>
      <c r="L59" s="34"/>
      <c r="M59" s="34"/>
      <c r="N59" s="34"/>
      <c r="O59" s="34"/>
      <c r="P59" s="34"/>
      <c r="Q59" s="34"/>
      <c r="R59" s="34"/>
      <c r="S59" s="34"/>
      <c r="T59" s="34"/>
      <c r="U59" s="258" t="s">
        <v>2369</v>
      </c>
      <c r="V59" s="34"/>
      <c r="W59" s="34"/>
      <c r="X59" s="82" t="s">
        <v>2529</v>
      </c>
      <c r="Y59" s="34"/>
      <c r="Z59" s="34"/>
      <c r="AA59" s="34"/>
      <c r="AB59" s="34"/>
      <c r="AC59" s="34"/>
      <c r="AD59" s="34"/>
      <c r="AE59" s="34"/>
      <c r="AF59" s="34"/>
      <c r="AG59" s="34"/>
      <c r="AH59" s="34"/>
      <c r="AI59" s="34"/>
      <c r="AJ59" s="34"/>
      <c r="AK59" s="34"/>
      <c r="AL59" s="34"/>
      <c r="AM59" s="34"/>
      <c r="AN59" s="34"/>
      <c r="AO59" s="34"/>
      <c r="AP59" s="34"/>
    </row>
    <row r="60" spans="1:42" ht="15.6" hidden="1">
      <c r="A60" s="34" t="s">
        <v>256</v>
      </c>
      <c r="B60" s="34" t="s">
        <v>1984</v>
      </c>
      <c r="C60" s="34"/>
      <c r="D60" s="34"/>
      <c r="E60" s="34"/>
      <c r="F60" s="34"/>
      <c r="G60" s="34"/>
      <c r="H60" s="34"/>
      <c r="I60" s="34"/>
      <c r="J60" s="34"/>
      <c r="K60" s="34"/>
      <c r="L60" s="34"/>
      <c r="M60" s="34"/>
      <c r="N60" s="34"/>
      <c r="O60" s="34"/>
      <c r="P60" s="34"/>
      <c r="Q60" s="34"/>
      <c r="R60" s="34"/>
      <c r="S60" s="34"/>
      <c r="T60" s="34"/>
      <c r="U60" s="82" t="s">
        <v>2370</v>
      </c>
      <c r="V60" s="34"/>
      <c r="W60" s="34"/>
      <c r="X60" s="258" t="s">
        <v>2530</v>
      </c>
      <c r="Y60" s="34"/>
      <c r="Z60" s="34"/>
      <c r="AA60" s="34"/>
      <c r="AB60" s="34"/>
      <c r="AC60" s="34"/>
      <c r="AD60" s="34"/>
      <c r="AE60" s="34"/>
      <c r="AF60" s="34"/>
      <c r="AG60" s="34"/>
      <c r="AH60" s="34"/>
      <c r="AI60" s="34"/>
      <c r="AJ60" s="34"/>
      <c r="AK60" s="34"/>
      <c r="AL60" s="34"/>
      <c r="AM60" s="34"/>
      <c r="AN60" s="34"/>
      <c r="AO60" s="34"/>
      <c r="AP60" s="34"/>
    </row>
    <row r="61" spans="1:42" ht="15.6" hidden="1">
      <c r="A61" s="34" t="s">
        <v>256</v>
      </c>
      <c r="B61" s="34" t="s">
        <v>1985</v>
      </c>
      <c r="C61" s="34"/>
      <c r="D61" s="34"/>
      <c r="E61" s="34"/>
      <c r="F61" s="34"/>
      <c r="G61" s="34"/>
      <c r="H61" s="34"/>
      <c r="I61" s="34"/>
      <c r="J61" s="34"/>
      <c r="K61" s="34"/>
      <c r="L61" s="34"/>
      <c r="M61" s="34"/>
      <c r="N61" s="34"/>
      <c r="O61" s="34"/>
      <c r="P61" s="34"/>
      <c r="Q61" s="34"/>
      <c r="R61" s="34"/>
      <c r="S61" s="34"/>
      <c r="T61" s="34"/>
      <c r="U61" s="258" t="s">
        <v>2371</v>
      </c>
      <c r="V61" s="34"/>
      <c r="W61" s="34"/>
      <c r="X61" s="82" t="s">
        <v>2531</v>
      </c>
      <c r="Y61" s="34"/>
      <c r="Z61" s="34"/>
      <c r="AA61" s="34"/>
      <c r="AB61" s="34"/>
      <c r="AC61" s="34"/>
      <c r="AD61" s="34"/>
      <c r="AE61" s="34"/>
      <c r="AF61" s="34"/>
      <c r="AG61" s="34"/>
      <c r="AH61" s="34"/>
      <c r="AI61" s="34"/>
      <c r="AJ61" s="34"/>
      <c r="AK61" s="34"/>
      <c r="AL61" s="34"/>
      <c r="AM61" s="34"/>
      <c r="AN61" s="34"/>
      <c r="AO61" s="34"/>
      <c r="AP61" s="34"/>
    </row>
    <row r="62" spans="1:42" ht="15.6" hidden="1">
      <c r="A62" s="34" t="s">
        <v>1992</v>
      </c>
      <c r="B62" s="34" t="s">
        <v>1993</v>
      </c>
      <c r="C62" s="34"/>
      <c r="D62" s="34"/>
      <c r="E62" s="34"/>
      <c r="F62" s="34"/>
      <c r="G62" s="34"/>
      <c r="H62" s="34"/>
      <c r="I62" s="34"/>
      <c r="J62" s="34"/>
      <c r="K62" s="34"/>
      <c r="L62" s="34"/>
      <c r="M62" s="34"/>
      <c r="N62" s="34"/>
      <c r="O62" s="34"/>
      <c r="P62" s="34"/>
      <c r="Q62" s="34"/>
      <c r="R62" s="34"/>
      <c r="S62" s="34"/>
      <c r="T62" s="34"/>
      <c r="U62" s="82" t="s">
        <v>2372</v>
      </c>
      <c r="V62" s="34"/>
      <c r="W62" s="34"/>
      <c r="X62" s="258" t="s">
        <v>2532</v>
      </c>
      <c r="Y62" s="34"/>
      <c r="Z62" s="34"/>
      <c r="AA62" s="34"/>
      <c r="AB62" s="34"/>
      <c r="AC62" s="34"/>
      <c r="AD62" s="34"/>
      <c r="AE62" s="34"/>
      <c r="AF62" s="34"/>
      <c r="AG62" s="34"/>
      <c r="AH62" s="34"/>
      <c r="AI62" s="34"/>
      <c r="AJ62" s="34"/>
      <c r="AK62" s="34"/>
      <c r="AL62" s="34"/>
      <c r="AM62" s="34"/>
      <c r="AN62" s="34"/>
      <c r="AO62" s="34"/>
      <c r="AP62" s="34"/>
    </row>
    <row r="63" spans="1:42" ht="15.6" hidden="1">
      <c r="A63" s="34" t="s">
        <v>1992</v>
      </c>
      <c r="B63" s="34" t="s">
        <v>1994</v>
      </c>
      <c r="C63" s="34"/>
      <c r="D63" s="34"/>
      <c r="E63" s="34"/>
      <c r="F63" s="34"/>
      <c r="G63" s="34"/>
      <c r="H63" s="34"/>
      <c r="I63" s="34"/>
      <c r="J63" s="34"/>
      <c r="K63" s="34"/>
      <c r="L63" s="34"/>
      <c r="M63" s="34"/>
      <c r="N63" s="34"/>
      <c r="O63" s="34"/>
      <c r="P63" s="34"/>
      <c r="Q63" s="34"/>
      <c r="R63" s="34"/>
      <c r="S63" s="34"/>
      <c r="T63" s="34"/>
      <c r="U63" s="258" t="s">
        <v>2373</v>
      </c>
      <c r="V63" s="34"/>
      <c r="W63" s="34"/>
      <c r="X63" s="82" t="s">
        <v>2533</v>
      </c>
      <c r="Y63" s="34"/>
      <c r="Z63" s="34"/>
      <c r="AA63" s="34"/>
      <c r="AB63" s="34"/>
      <c r="AC63" s="34"/>
      <c r="AD63" s="34"/>
      <c r="AE63" s="34"/>
      <c r="AF63" s="34"/>
      <c r="AG63" s="34"/>
      <c r="AH63" s="34"/>
      <c r="AI63" s="34"/>
      <c r="AJ63" s="34"/>
      <c r="AK63" s="34"/>
      <c r="AL63" s="34"/>
      <c r="AM63" s="34"/>
      <c r="AN63" s="34"/>
      <c r="AO63" s="34"/>
      <c r="AP63" s="34"/>
    </row>
    <row r="64" spans="1:42" ht="15.6" hidden="1">
      <c r="A64" s="34" t="s">
        <v>1992</v>
      </c>
      <c r="B64" s="34" t="s">
        <v>1995</v>
      </c>
      <c r="C64" s="34"/>
      <c r="D64" s="34"/>
      <c r="E64" s="34"/>
      <c r="F64" s="34"/>
      <c r="G64" s="34"/>
      <c r="H64" s="34"/>
      <c r="I64" s="34"/>
      <c r="J64" s="34"/>
      <c r="K64" s="34"/>
      <c r="L64" s="34"/>
      <c r="M64" s="34"/>
      <c r="N64" s="34"/>
      <c r="O64" s="34"/>
      <c r="P64" s="34"/>
      <c r="Q64" s="34"/>
      <c r="R64" s="34"/>
      <c r="S64" s="34"/>
      <c r="T64" s="34"/>
      <c r="U64" s="82" t="s">
        <v>2374</v>
      </c>
      <c r="V64" s="34"/>
      <c r="W64" s="34"/>
      <c r="X64" s="258" t="s">
        <v>2534</v>
      </c>
      <c r="Y64" s="34"/>
      <c r="Z64" s="34"/>
      <c r="AA64" s="34"/>
      <c r="AB64" s="34"/>
      <c r="AC64" s="34"/>
      <c r="AD64" s="34"/>
      <c r="AE64" s="34"/>
      <c r="AF64" s="34"/>
      <c r="AG64" s="34"/>
      <c r="AH64" s="34"/>
      <c r="AI64" s="34"/>
      <c r="AJ64" s="34"/>
      <c r="AK64" s="34"/>
      <c r="AL64" s="34"/>
      <c r="AM64" s="34"/>
      <c r="AN64" s="34"/>
      <c r="AO64" s="34"/>
      <c r="AP64" s="34"/>
    </row>
    <row r="65" spans="1:42" ht="15.6" hidden="1">
      <c r="A65" s="34" t="s">
        <v>1992</v>
      </c>
      <c r="B65" s="34" t="s">
        <v>1996</v>
      </c>
      <c r="C65" s="34"/>
      <c r="D65" s="34"/>
      <c r="E65" s="34"/>
      <c r="F65" s="34"/>
      <c r="G65" s="34"/>
      <c r="H65" s="34"/>
      <c r="I65" s="34"/>
      <c r="J65" s="34"/>
      <c r="K65" s="34"/>
      <c r="L65" s="34"/>
      <c r="M65" s="34"/>
      <c r="N65" s="34"/>
      <c r="O65" s="34"/>
      <c r="P65" s="34"/>
      <c r="Q65" s="34"/>
      <c r="R65" s="34"/>
      <c r="S65" s="34"/>
      <c r="T65" s="34"/>
      <c r="U65" s="258" t="s">
        <v>2375</v>
      </c>
      <c r="V65" s="34"/>
      <c r="W65" s="34"/>
      <c r="X65" s="82" t="s">
        <v>2535</v>
      </c>
      <c r="Y65" s="34"/>
      <c r="Z65" s="34"/>
      <c r="AA65" s="34"/>
      <c r="AB65" s="34"/>
      <c r="AC65" s="34"/>
      <c r="AD65" s="34"/>
      <c r="AE65" s="34"/>
      <c r="AF65" s="34"/>
      <c r="AG65" s="34"/>
      <c r="AH65" s="34"/>
      <c r="AI65" s="34"/>
      <c r="AJ65" s="34"/>
      <c r="AK65" s="34"/>
      <c r="AL65" s="34"/>
      <c r="AM65" s="34"/>
      <c r="AN65" s="34"/>
      <c r="AO65" s="34"/>
      <c r="AP65" s="34"/>
    </row>
    <row r="66" spans="1:42" ht="15.6" hidden="1">
      <c r="A66" s="34" t="s">
        <v>1992</v>
      </c>
      <c r="B66" s="34" t="s">
        <v>1997</v>
      </c>
      <c r="C66" s="34"/>
      <c r="D66" s="34"/>
      <c r="E66" s="34"/>
      <c r="F66" s="34"/>
      <c r="G66" s="34"/>
      <c r="H66" s="34"/>
      <c r="I66" s="34"/>
      <c r="J66" s="34"/>
      <c r="K66" s="34"/>
      <c r="L66" s="34"/>
      <c r="M66" s="34"/>
      <c r="N66" s="34"/>
      <c r="O66" s="34"/>
      <c r="P66" s="34"/>
      <c r="Q66" s="34"/>
      <c r="R66" s="34"/>
      <c r="S66" s="34"/>
      <c r="T66" s="34"/>
      <c r="U66" s="82" t="s">
        <v>2376</v>
      </c>
      <c r="V66" s="34"/>
      <c r="W66" s="34"/>
      <c r="X66" s="258" t="s">
        <v>2536</v>
      </c>
      <c r="Y66" s="34"/>
      <c r="Z66" s="34"/>
      <c r="AA66" s="34"/>
      <c r="AB66" s="34"/>
      <c r="AC66" s="34"/>
      <c r="AD66" s="34"/>
      <c r="AE66" s="34"/>
      <c r="AF66" s="34"/>
      <c r="AG66" s="34"/>
      <c r="AH66" s="34"/>
      <c r="AI66" s="34"/>
      <c r="AJ66" s="34"/>
      <c r="AK66" s="34"/>
      <c r="AL66" s="34"/>
      <c r="AM66" s="34"/>
      <c r="AN66" s="34"/>
      <c r="AO66" s="34"/>
      <c r="AP66" s="34"/>
    </row>
    <row r="67" spans="1:42" ht="15.6" hidden="1">
      <c r="A67" s="34" t="s">
        <v>1992</v>
      </c>
      <c r="B67" s="34" t="s">
        <v>1998</v>
      </c>
      <c r="C67" s="34"/>
      <c r="D67" s="34"/>
      <c r="E67" s="34"/>
      <c r="F67" s="34"/>
      <c r="G67" s="34"/>
      <c r="H67" s="34"/>
      <c r="I67" s="34"/>
      <c r="J67" s="34"/>
      <c r="K67" s="34"/>
      <c r="L67" s="34"/>
      <c r="M67" s="34"/>
      <c r="N67" s="34"/>
      <c r="O67" s="34"/>
      <c r="P67" s="34"/>
      <c r="Q67" s="34"/>
      <c r="R67" s="34"/>
      <c r="S67" s="34"/>
      <c r="T67" s="34"/>
      <c r="U67" s="258" t="s">
        <v>2377</v>
      </c>
      <c r="V67" s="34"/>
      <c r="W67" s="34"/>
      <c r="X67" s="82" t="s">
        <v>2537</v>
      </c>
      <c r="Y67" s="34"/>
      <c r="Z67" s="34"/>
      <c r="AA67" s="34"/>
      <c r="AB67" s="34"/>
      <c r="AC67" s="34"/>
      <c r="AD67" s="34"/>
      <c r="AE67" s="34"/>
      <c r="AF67" s="34"/>
      <c r="AG67" s="34"/>
      <c r="AH67" s="34"/>
      <c r="AI67" s="34"/>
      <c r="AJ67" s="34"/>
      <c r="AK67" s="34"/>
      <c r="AL67" s="34"/>
      <c r="AM67" s="34"/>
      <c r="AN67" s="34"/>
      <c r="AO67" s="34"/>
      <c r="AP67" s="34"/>
    </row>
    <row r="68" spans="1:42" ht="15.6" hidden="1">
      <c r="A68" s="34" t="s">
        <v>1992</v>
      </c>
      <c r="B68" s="34" t="s">
        <v>1999</v>
      </c>
      <c r="C68" s="34"/>
      <c r="D68" s="34"/>
      <c r="E68" s="34"/>
      <c r="F68" s="34"/>
      <c r="G68" s="34"/>
      <c r="H68" s="34"/>
      <c r="I68" s="34"/>
      <c r="J68" s="34"/>
      <c r="K68" s="34"/>
      <c r="L68" s="34"/>
      <c r="M68" s="34"/>
      <c r="N68" s="34"/>
      <c r="O68" s="34"/>
      <c r="P68" s="34"/>
      <c r="Q68" s="34"/>
      <c r="R68" s="34"/>
      <c r="S68" s="34"/>
      <c r="T68" s="34"/>
      <c r="U68" s="82" t="s">
        <v>2378</v>
      </c>
      <c r="V68" s="34"/>
      <c r="W68" s="34"/>
      <c r="X68" s="258" t="s">
        <v>2538</v>
      </c>
      <c r="Y68" s="34"/>
      <c r="Z68" s="34"/>
      <c r="AA68" s="34"/>
      <c r="AB68" s="34"/>
      <c r="AC68" s="34"/>
      <c r="AD68" s="34"/>
      <c r="AE68" s="34"/>
      <c r="AF68" s="34"/>
      <c r="AG68" s="34"/>
      <c r="AH68" s="34"/>
      <c r="AI68" s="34"/>
      <c r="AJ68" s="34"/>
      <c r="AK68" s="34"/>
      <c r="AL68" s="34"/>
      <c r="AM68" s="34"/>
      <c r="AN68" s="34"/>
      <c r="AO68" s="34"/>
      <c r="AP68" s="34"/>
    </row>
    <row r="69" spans="1:42" ht="15.6" hidden="1">
      <c r="A69" s="34" t="s">
        <v>1992</v>
      </c>
      <c r="B69" s="34" t="s">
        <v>2000</v>
      </c>
      <c r="C69" s="34"/>
      <c r="D69" s="34"/>
      <c r="E69" s="34"/>
      <c r="F69" s="34"/>
      <c r="G69" s="34"/>
      <c r="H69" s="34"/>
      <c r="I69" s="34"/>
      <c r="J69" s="34"/>
      <c r="K69" s="34"/>
      <c r="L69" s="34"/>
      <c r="M69" s="34"/>
      <c r="N69" s="34"/>
      <c r="O69" s="34"/>
      <c r="P69" s="34"/>
      <c r="Q69" s="34"/>
      <c r="R69" s="34"/>
      <c r="S69" s="34"/>
      <c r="T69" s="34"/>
      <c r="U69" s="258" t="s">
        <v>2379</v>
      </c>
      <c r="V69" s="34"/>
      <c r="W69" s="34"/>
      <c r="X69" s="82" t="s">
        <v>2539</v>
      </c>
      <c r="Y69" s="34"/>
      <c r="Z69" s="34"/>
      <c r="AA69" s="34"/>
      <c r="AB69" s="34"/>
      <c r="AC69" s="34"/>
      <c r="AD69" s="34"/>
      <c r="AE69" s="34"/>
      <c r="AF69" s="34"/>
      <c r="AG69" s="34"/>
      <c r="AH69" s="34"/>
      <c r="AI69" s="34"/>
      <c r="AJ69" s="34"/>
      <c r="AK69" s="34"/>
      <c r="AL69" s="34"/>
      <c r="AM69" s="34"/>
      <c r="AN69" s="34"/>
      <c r="AO69" s="34"/>
      <c r="AP69" s="34"/>
    </row>
    <row r="70" spans="1:42" ht="15.6" hidden="1">
      <c r="A70" s="34" t="s">
        <v>1992</v>
      </c>
      <c r="B70" s="34" t="s">
        <v>2001</v>
      </c>
      <c r="C70" s="34"/>
      <c r="D70" s="34"/>
      <c r="E70" s="34"/>
      <c r="F70" s="34"/>
      <c r="G70" s="34"/>
      <c r="H70" s="34"/>
      <c r="I70" s="34"/>
      <c r="J70" s="34"/>
      <c r="K70" s="34"/>
      <c r="L70" s="34"/>
      <c r="M70" s="34"/>
      <c r="N70" s="34"/>
      <c r="O70" s="34"/>
      <c r="P70" s="34"/>
      <c r="Q70" s="34"/>
      <c r="R70" s="34"/>
      <c r="S70" s="34"/>
      <c r="T70" s="34"/>
      <c r="U70" s="82" t="s">
        <v>2380</v>
      </c>
      <c r="V70" s="34"/>
      <c r="W70" s="34"/>
      <c r="X70" s="258" t="s">
        <v>2540</v>
      </c>
      <c r="Y70" s="34"/>
      <c r="Z70" s="34"/>
      <c r="AA70" s="34"/>
      <c r="AB70" s="34"/>
      <c r="AC70" s="34"/>
      <c r="AD70" s="34"/>
      <c r="AE70" s="34"/>
      <c r="AF70" s="34"/>
      <c r="AG70" s="34"/>
      <c r="AH70" s="34"/>
      <c r="AI70" s="34"/>
      <c r="AJ70" s="34"/>
      <c r="AK70" s="34"/>
      <c r="AL70" s="34"/>
      <c r="AM70" s="34"/>
      <c r="AN70" s="34"/>
      <c r="AO70" s="34"/>
      <c r="AP70" s="34"/>
    </row>
    <row r="71" spans="1:42" ht="15.6" hidden="1">
      <c r="A71" s="34" t="s">
        <v>1992</v>
      </c>
      <c r="B71" s="34" t="s">
        <v>2002</v>
      </c>
      <c r="C71" s="34"/>
      <c r="D71" s="34"/>
      <c r="E71" s="34"/>
      <c r="F71" s="34"/>
      <c r="G71" s="34"/>
      <c r="H71" s="34"/>
      <c r="I71" s="34"/>
      <c r="J71" s="34"/>
      <c r="K71" s="34"/>
      <c r="L71" s="34"/>
      <c r="M71" s="34"/>
      <c r="N71" s="34"/>
      <c r="O71" s="34"/>
      <c r="P71" s="34"/>
      <c r="Q71" s="34"/>
      <c r="R71" s="34"/>
      <c r="S71" s="34"/>
      <c r="T71" s="34"/>
      <c r="U71" s="258" t="s">
        <v>2381</v>
      </c>
      <c r="V71" s="34"/>
      <c r="W71" s="34"/>
      <c r="X71" s="34"/>
      <c r="Y71" s="34"/>
      <c r="Z71" s="34"/>
      <c r="AA71" s="34"/>
      <c r="AB71" s="34"/>
      <c r="AC71" s="34"/>
      <c r="AD71" s="34"/>
      <c r="AE71" s="34"/>
      <c r="AF71" s="34"/>
      <c r="AG71" s="34"/>
      <c r="AH71" s="34"/>
      <c r="AI71" s="34"/>
      <c r="AJ71" s="34"/>
      <c r="AK71" s="34"/>
      <c r="AL71" s="34"/>
      <c r="AM71" s="34"/>
      <c r="AN71" s="34"/>
      <c r="AO71" s="34"/>
      <c r="AP71" s="34"/>
    </row>
    <row r="72" spans="1:42" ht="15.6" hidden="1">
      <c r="A72" s="34" t="s">
        <v>1992</v>
      </c>
      <c r="B72" s="34" t="s">
        <v>2003</v>
      </c>
      <c r="C72" s="34"/>
      <c r="D72" s="34"/>
      <c r="E72" s="34"/>
      <c r="F72" s="34"/>
      <c r="G72" s="34"/>
      <c r="H72" s="34"/>
      <c r="I72" s="34"/>
      <c r="J72" s="34"/>
      <c r="K72" s="34"/>
      <c r="L72" s="34"/>
      <c r="M72" s="34"/>
      <c r="N72" s="34"/>
      <c r="O72" s="34"/>
      <c r="P72" s="34"/>
      <c r="Q72" s="34"/>
      <c r="R72" s="34"/>
      <c r="S72" s="34"/>
      <c r="T72" s="34"/>
      <c r="U72" s="82" t="s">
        <v>2382</v>
      </c>
      <c r="V72" s="34"/>
      <c r="W72" s="34"/>
      <c r="X72" s="34"/>
      <c r="Y72" s="34"/>
      <c r="Z72" s="34"/>
      <c r="AA72" s="34"/>
      <c r="AB72" s="34"/>
      <c r="AC72" s="34"/>
      <c r="AD72" s="34"/>
      <c r="AE72" s="34"/>
      <c r="AF72" s="34"/>
      <c r="AG72" s="34"/>
      <c r="AH72" s="34"/>
      <c r="AI72" s="34"/>
      <c r="AJ72" s="34"/>
      <c r="AK72" s="34"/>
      <c r="AL72" s="34"/>
      <c r="AM72" s="34"/>
      <c r="AN72" s="34"/>
      <c r="AO72" s="34"/>
      <c r="AP72" s="34"/>
    </row>
    <row r="73" spans="1:42" ht="15.6" hidden="1">
      <c r="A73" s="34" t="s">
        <v>1992</v>
      </c>
      <c r="B73" s="34" t="s">
        <v>2004</v>
      </c>
      <c r="C73" s="34"/>
      <c r="D73" s="34"/>
      <c r="E73" s="34"/>
      <c r="F73" s="34"/>
      <c r="G73" s="34"/>
      <c r="H73" s="34"/>
      <c r="I73" s="34"/>
      <c r="J73" s="34"/>
      <c r="K73" s="34"/>
      <c r="L73" s="34"/>
      <c r="M73" s="34"/>
      <c r="N73" s="34"/>
      <c r="O73" s="34"/>
      <c r="P73" s="34"/>
      <c r="Q73" s="34"/>
      <c r="R73" s="34"/>
      <c r="S73" s="34"/>
      <c r="T73" s="34"/>
      <c r="U73" s="258" t="s">
        <v>2383</v>
      </c>
      <c r="V73" s="34"/>
      <c r="W73" s="34"/>
      <c r="X73" s="34"/>
      <c r="Y73" s="34"/>
      <c r="Z73" s="34"/>
      <c r="AA73" s="34"/>
      <c r="AB73" s="34"/>
      <c r="AC73" s="34"/>
      <c r="AD73" s="34"/>
      <c r="AE73" s="34"/>
      <c r="AF73" s="34"/>
      <c r="AG73" s="34"/>
      <c r="AH73" s="34"/>
      <c r="AI73" s="34"/>
      <c r="AJ73" s="34"/>
      <c r="AK73" s="34"/>
      <c r="AL73" s="34"/>
      <c r="AM73" s="34"/>
      <c r="AN73" s="34"/>
      <c r="AO73" s="34"/>
      <c r="AP73" s="34"/>
    </row>
    <row r="74" spans="1:42" ht="15.6" hidden="1">
      <c r="A74" s="34" t="s">
        <v>1992</v>
      </c>
      <c r="B74" s="34" t="s">
        <v>2005</v>
      </c>
      <c r="C74" s="34"/>
      <c r="D74" s="34"/>
      <c r="E74" s="34"/>
      <c r="F74" s="34"/>
      <c r="G74" s="34"/>
      <c r="H74" s="34"/>
      <c r="I74" s="34"/>
      <c r="J74" s="34"/>
      <c r="K74" s="34"/>
      <c r="L74" s="34"/>
      <c r="M74" s="34"/>
      <c r="N74" s="34"/>
      <c r="O74" s="34"/>
      <c r="P74" s="34"/>
      <c r="Q74" s="34"/>
      <c r="R74" s="34"/>
      <c r="S74" s="34"/>
      <c r="T74" s="34"/>
      <c r="U74" s="82" t="s">
        <v>2384</v>
      </c>
      <c r="V74" s="34"/>
      <c r="W74" s="34"/>
      <c r="X74" s="34"/>
      <c r="Y74" s="34"/>
      <c r="Z74" s="34"/>
      <c r="AA74" s="34"/>
      <c r="AB74" s="34"/>
      <c r="AC74" s="34"/>
      <c r="AD74" s="34"/>
      <c r="AE74" s="34"/>
      <c r="AF74" s="34"/>
      <c r="AG74" s="34"/>
      <c r="AH74" s="34"/>
      <c r="AI74" s="34"/>
      <c r="AJ74" s="34"/>
      <c r="AK74" s="34"/>
      <c r="AL74" s="34"/>
      <c r="AM74" s="34"/>
      <c r="AN74" s="34"/>
      <c r="AO74" s="34"/>
      <c r="AP74" s="34"/>
    </row>
    <row r="75" spans="1:42" ht="15.6" hidden="1">
      <c r="A75" s="34" t="s">
        <v>1992</v>
      </c>
      <c r="B75" s="34" t="s">
        <v>2006</v>
      </c>
      <c r="C75" s="34"/>
      <c r="D75" s="34"/>
      <c r="E75" s="34"/>
      <c r="F75" s="34"/>
      <c r="G75" s="34"/>
      <c r="H75" s="34"/>
      <c r="I75" s="34"/>
      <c r="J75" s="34"/>
      <c r="K75" s="34"/>
      <c r="L75" s="34"/>
      <c r="M75" s="34"/>
      <c r="N75" s="34"/>
      <c r="O75" s="34"/>
      <c r="P75" s="34"/>
      <c r="Q75" s="34"/>
      <c r="R75" s="34"/>
      <c r="S75" s="34"/>
      <c r="T75" s="34"/>
      <c r="U75" s="258" t="s">
        <v>2385</v>
      </c>
      <c r="V75" s="34"/>
      <c r="W75" s="34"/>
      <c r="X75" s="34"/>
      <c r="Y75" s="34"/>
      <c r="Z75" s="34"/>
      <c r="AA75" s="34"/>
      <c r="AB75" s="34"/>
      <c r="AC75" s="34"/>
      <c r="AD75" s="34"/>
      <c r="AE75" s="34"/>
      <c r="AF75" s="34"/>
      <c r="AG75" s="34"/>
      <c r="AH75" s="34"/>
      <c r="AI75" s="34"/>
      <c r="AJ75" s="34"/>
      <c r="AK75" s="34"/>
      <c r="AL75" s="34"/>
      <c r="AM75" s="34"/>
      <c r="AN75" s="34"/>
      <c r="AO75" s="34"/>
      <c r="AP75" s="34"/>
    </row>
    <row r="76" spans="1:42" ht="15.6" hidden="1">
      <c r="A76" s="34" t="s">
        <v>1992</v>
      </c>
      <c r="B76" s="34" t="s">
        <v>2007</v>
      </c>
      <c r="C76" s="34"/>
      <c r="D76" s="34"/>
      <c r="E76" s="34"/>
      <c r="F76" s="34"/>
      <c r="G76" s="34"/>
      <c r="H76" s="34"/>
      <c r="I76" s="34"/>
      <c r="J76" s="34"/>
      <c r="K76" s="34"/>
      <c r="L76" s="34"/>
      <c r="M76" s="34"/>
      <c r="N76" s="34"/>
      <c r="O76" s="34"/>
      <c r="P76" s="34"/>
      <c r="Q76" s="34"/>
      <c r="R76" s="34"/>
      <c r="S76" s="34"/>
      <c r="T76" s="34"/>
      <c r="U76" s="82" t="s">
        <v>2386</v>
      </c>
      <c r="V76" s="34"/>
      <c r="W76" s="34"/>
      <c r="X76" s="34"/>
      <c r="Y76" s="34"/>
      <c r="Z76" s="34"/>
      <c r="AA76" s="34"/>
      <c r="AB76" s="34"/>
      <c r="AC76" s="34"/>
      <c r="AD76" s="34"/>
      <c r="AE76" s="34"/>
      <c r="AF76" s="34"/>
      <c r="AG76" s="34"/>
      <c r="AH76" s="34"/>
      <c r="AI76" s="34"/>
      <c r="AJ76" s="34"/>
      <c r="AK76" s="34"/>
      <c r="AL76" s="34"/>
      <c r="AM76" s="34"/>
      <c r="AN76" s="34"/>
      <c r="AO76" s="34"/>
      <c r="AP76" s="34"/>
    </row>
    <row r="77" spans="1:42" ht="15.6" hidden="1">
      <c r="A77" s="34" t="s">
        <v>1992</v>
      </c>
      <c r="B77" s="34" t="s">
        <v>2008</v>
      </c>
      <c r="C77" s="34"/>
      <c r="D77" s="34"/>
      <c r="E77" s="34"/>
      <c r="F77" s="34"/>
      <c r="G77" s="34"/>
      <c r="H77" s="34"/>
      <c r="I77" s="34"/>
      <c r="J77" s="34"/>
      <c r="K77" s="34"/>
      <c r="L77" s="34"/>
      <c r="M77" s="34"/>
      <c r="N77" s="34"/>
      <c r="O77" s="34"/>
      <c r="P77" s="34"/>
      <c r="Q77" s="34"/>
      <c r="R77" s="34"/>
      <c r="S77" s="34"/>
      <c r="T77" s="34"/>
      <c r="U77" s="258" t="s">
        <v>2387</v>
      </c>
      <c r="V77" s="34"/>
      <c r="W77" s="34"/>
      <c r="X77" s="34"/>
      <c r="Y77" s="34"/>
      <c r="Z77" s="34"/>
      <c r="AA77" s="34"/>
      <c r="AB77" s="34"/>
      <c r="AC77" s="34"/>
      <c r="AD77" s="34"/>
      <c r="AE77" s="34"/>
      <c r="AF77" s="34"/>
      <c r="AG77" s="34"/>
      <c r="AH77" s="34"/>
      <c r="AI77" s="34"/>
      <c r="AJ77" s="34"/>
      <c r="AK77" s="34"/>
      <c r="AL77" s="34"/>
      <c r="AM77" s="34"/>
      <c r="AN77" s="34"/>
      <c r="AO77" s="34"/>
      <c r="AP77" s="34"/>
    </row>
    <row r="78" spans="1:42" ht="15.6" hidden="1">
      <c r="A78" s="34" t="s">
        <v>1992</v>
      </c>
      <c r="B78" s="34" t="s">
        <v>2009</v>
      </c>
      <c r="C78" s="34"/>
      <c r="D78" s="34"/>
      <c r="E78" s="34"/>
      <c r="F78" s="34"/>
      <c r="G78" s="34"/>
      <c r="H78" s="34"/>
      <c r="I78" s="34"/>
      <c r="J78" s="34"/>
      <c r="K78" s="34"/>
      <c r="L78" s="34"/>
      <c r="M78" s="34"/>
      <c r="N78" s="34"/>
      <c r="O78" s="34"/>
      <c r="P78" s="34"/>
      <c r="Q78" s="34"/>
      <c r="R78" s="34"/>
      <c r="S78" s="34"/>
      <c r="T78" s="34"/>
      <c r="U78" s="82" t="s">
        <v>2388</v>
      </c>
      <c r="V78" s="34"/>
      <c r="W78" s="34"/>
      <c r="X78" s="34"/>
      <c r="Y78" s="34"/>
      <c r="Z78" s="34"/>
      <c r="AA78" s="34"/>
      <c r="AB78" s="34"/>
      <c r="AC78" s="34"/>
      <c r="AD78" s="34"/>
      <c r="AE78" s="34"/>
      <c r="AF78" s="34"/>
      <c r="AG78" s="34"/>
      <c r="AH78" s="34"/>
      <c r="AI78" s="34"/>
      <c r="AJ78" s="34"/>
      <c r="AK78" s="34"/>
      <c r="AL78" s="34"/>
      <c r="AM78" s="34"/>
      <c r="AN78" s="34"/>
      <c r="AO78" s="34"/>
      <c r="AP78" s="34"/>
    </row>
    <row r="79" spans="1:42" ht="15.6" hidden="1">
      <c r="A79" s="34" t="s">
        <v>1992</v>
      </c>
      <c r="B79" s="34" t="s">
        <v>2010</v>
      </c>
      <c r="C79" s="34"/>
      <c r="D79" s="34"/>
      <c r="E79" s="34"/>
      <c r="F79" s="34"/>
      <c r="G79" s="34"/>
      <c r="H79" s="34"/>
      <c r="I79" s="34"/>
      <c r="J79" s="34"/>
      <c r="K79" s="34"/>
      <c r="L79" s="34"/>
      <c r="M79" s="34"/>
      <c r="N79" s="34"/>
      <c r="O79" s="34"/>
      <c r="P79" s="34"/>
      <c r="Q79" s="34"/>
      <c r="R79" s="34"/>
      <c r="S79" s="34"/>
      <c r="T79" s="34"/>
      <c r="U79" s="258" t="s">
        <v>2389</v>
      </c>
      <c r="V79" s="34"/>
      <c r="W79" s="34"/>
      <c r="X79" s="34"/>
      <c r="Y79" s="34"/>
      <c r="Z79" s="34"/>
      <c r="AA79" s="34"/>
      <c r="AB79" s="34"/>
      <c r="AC79" s="34"/>
      <c r="AD79" s="34"/>
      <c r="AE79" s="34"/>
      <c r="AF79" s="34"/>
      <c r="AG79" s="34"/>
      <c r="AH79" s="34"/>
      <c r="AI79" s="34"/>
      <c r="AJ79" s="34"/>
      <c r="AK79" s="34"/>
      <c r="AL79" s="34"/>
      <c r="AM79" s="34"/>
      <c r="AN79" s="34"/>
      <c r="AO79" s="34"/>
      <c r="AP79" s="34"/>
    </row>
    <row r="80" spans="1:42" ht="15.6" hidden="1">
      <c r="A80" s="34" t="s">
        <v>2011</v>
      </c>
      <c r="B80" s="34" t="s">
        <v>2012</v>
      </c>
      <c r="C80" s="34"/>
      <c r="D80" s="34"/>
      <c r="E80" s="34"/>
      <c r="F80" s="34"/>
      <c r="G80" s="34"/>
      <c r="H80" s="34"/>
      <c r="I80" s="34"/>
      <c r="J80" s="34"/>
      <c r="K80" s="34"/>
      <c r="L80" s="34"/>
      <c r="M80" s="34"/>
      <c r="N80" s="34"/>
      <c r="O80" s="34"/>
      <c r="P80" s="34"/>
      <c r="Q80" s="34"/>
      <c r="R80" s="34"/>
      <c r="S80" s="34"/>
      <c r="T80" s="34"/>
      <c r="U80" s="82" t="s">
        <v>2390</v>
      </c>
      <c r="V80" s="34"/>
      <c r="W80" s="34"/>
      <c r="X80" s="34"/>
      <c r="Y80" s="34"/>
      <c r="Z80" s="34"/>
      <c r="AA80" s="34"/>
      <c r="AB80" s="34"/>
      <c r="AC80" s="34"/>
      <c r="AD80" s="34"/>
      <c r="AE80" s="34"/>
      <c r="AF80" s="34"/>
      <c r="AG80" s="34"/>
      <c r="AH80" s="34"/>
      <c r="AI80" s="34"/>
      <c r="AJ80" s="34"/>
      <c r="AK80" s="34"/>
      <c r="AL80" s="34"/>
      <c r="AM80" s="34"/>
      <c r="AN80" s="34"/>
      <c r="AO80" s="34"/>
      <c r="AP80" s="34"/>
    </row>
    <row r="81" spans="1:42" ht="15.6" hidden="1">
      <c r="A81" s="34" t="s">
        <v>2011</v>
      </c>
      <c r="B81" s="34" t="s">
        <v>2013</v>
      </c>
      <c r="C81" s="34"/>
      <c r="D81" s="34"/>
      <c r="E81" s="34"/>
      <c r="F81" s="34"/>
      <c r="G81" s="34"/>
      <c r="H81" s="34"/>
      <c r="I81" s="34"/>
      <c r="J81" s="34"/>
      <c r="K81" s="34"/>
      <c r="L81" s="34"/>
      <c r="M81" s="34"/>
      <c r="N81" s="34"/>
      <c r="O81" s="34"/>
      <c r="P81" s="34"/>
      <c r="Q81" s="34"/>
      <c r="R81" s="34"/>
      <c r="S81" s="34"/>
      <c r="T81" s="34"/>
      <c r="U81" s="258" t="s">
        <v>2391</v>
      </c>
      <c r="V81" s="34"/>
      <c r="W81" s="34"/>
      <c r="X81" s="34"/>
      <c r="Y81" s="34"/>
      <c r="Z81" s="34"/>
      <c r="AA81" s="34"/>
      <c r="AB81" s="34"/>
      <c r="AC81" s="34"/>
      <c r="AD81" s="34"/>
      <c r="AE81" s="34"/>
      <c r="AF81" s="34"/>
      <c r="AG81" s="34"/>
      <c r="AH81" s="34"/>
      <c r="AI81" s="34"/>
      <c r="AJ81" s="34"/>
      <c r="AK81" s="34"/>
      <c r="AL81" s="34"/>
      <c r="AM81" s="34"/>
      <c r="AN81" s="34"/>
      <c r="AO81" s="34"/>
      <c r="AP81" s="34"/>
    </row>
    <row r="82" spans="1:42" ht="15.6" hidden="1">
      <c r="A82" s="34" t="s">
        <v>2011</v>
      </c>
      <c r="B82" s="34" t="s">
        <v>2014</v>
      </c>
      <c r="C82" s="34"/>
      <c r="D82" s="34"/>
      <c r="E82" s="34"/>
      <c r="F82" s="34"/>
      <c r="G82" s="34"/>
      <c r="H82" s="34"/>
      <c r="I82" s="34"/>
      <c r="J82" s="34"/>
      <c r="K82" s="34"/>
      <c r="L82" s="34"/>
      <c r="M82" s="34"/>
      <c r="N82" s="34"/>
      <c r="O82" s="34"/>
      <c r="P82" s="34"/>
      <c r="Q82" s="34"/>
      <c r="R82" s="34"/>
      <c r="S82" s="34"/>
      <c r="T82" s="34"/>
      <c r="U82" s="82" t="s">
        <v>2392</v>
      </c>
      <c r="V82" s="34"/>
      <c r="W82" s="34"/>
      <c r="X82" s="34"/>
      <c r="Y82" s="34"/>
      <c r="Z82" s="34"/>
      <c r="AA82" s="34"/>
      <c r="AB82" s="34"/>
      <c r="AC82" s="34"/>
      <c r="AD82" s="34"/>
      <c r="AE82" s="34"/>
      <c r="AF82" s="34"/>
      <c r="AG82" s="34"/>
      <c r="AH82" s="34"/>
      <c r="AI82" s="34"/>
      <c r="AJ82" s="34"/>
      <c r="AK82" s="34"/>
      <c r="AL82" s="34"/>
      <c r="AM82" s="34"/>
      <c r="AN82" s="34"/>
      <c r="AO82" s="34"/>
      <c r="AP82" s="34"/>
    </row>
    <row r="83" spans="1:42" ht="15.6" hidden="1">
      <c r="A83" s="34" t="s">
        <v>2011</v>
      </c>
      <c r="B83" s="34" t="s">
        <v>2015</v>
      </c>
      <c r="C83" s="34"/>
      <c r="D83" s="34"/>
      <c r="E83" s="34"/>
      <c r="F83" s="34"/>
      <c r="G83" s="34"/>
      <c r="H83" s="34"/>
      <c r="I83" s="34"/>
      <c r="J83" s="34"/>
      <c r="K83" s="34"/>
      <c r="L83" s="34"/>
      <c r="M83" s="34"/>
      <c r="N83" s="34"/>
      <c r="O83" s="34"/>
      <c r="P83" s="34"/>
      <c r="Q83" s="34"/>
      <c r="R83" s="34"/>
      <c r="S83" s="34"/>
      <c r="T83" s="34"/>
      <c r="U83" s="258" t="s">
        <v>2393</v>
      </c>
      <c r="V83" s="34"/>
      <c r="W83" s="34"/>
      <c r="X83" s="34"/>
      <c r="Y83" s="34"/>
      <c r="Z83" s="34"/>
      <c r="AA83" s="34"/>
      <c r="AB83" s="34"/>
      <c r="AC83" s="34"/>
      <c r="AD83" s="34"/>
      <c r="AE83" s="34"/>
      <c r="AF83" s="34"/>
      <c r="AG83" s="34"/>
      <c r="AH83" s="34"/>
      <c r="AI83" s="34"/>
      <c r="AJ83" s="34"/>
      <c r="AK83" s="34"/>
      <c r="AL83" s="34"/>
      <c r="AM83" s="34"/>
      <c r="AN83" s="34"/>
      <c r="AO83" s="34"/>
      <c r="AP83" s="34"/>
    </row>
    <row r="84" spans="1:42" ht="15.6" hidden="1">
      <c r="A84" s="34" t="s">
        <v>2011</v>
      </c>
      <c r="B84" s="34" t="s">
        <v>2016</v>
      </c>
      <c r="C84" s="34"/>
      <c r="D84" s="34"/>
      <c r="E84" s="34"/>
      <c r="F84" s="34"/>
      <c r="G84" s="34"/>
      <c r="H84" s="34"/>
      <c r="I84" s="34"/>
      <c r="J84" s="34"/>
      <c r="K84" s="34"/>
      <c r="L84" s="34"/>
      <c r="M84" s="34"/>
      <c r="N84" s="34"/>
      <c r="O84" s="34"/>
      <c r="P84" s="34"/>
      <c r="Q84" s="34"/>
      <c r="R84" s="34"/>
      <c r="S84" s="34"/>
      <c r="T84" s="34"/>
      <c r="U84" s="82" t="s">
        <v>2394</v>
      </c>
      <c r="V84" s="34"/>
      <c r="W84" s="34"/>
      <c r="X84" s="34"/>
      <c r="Y84" s="34"/>
      <c r="Z84" s="34"/>
      <c r="AA84" s="34"/>
      <c r="AB84" s="34"/>
      <c r="AC84" s="34"/>
      <c r="AD84" s="34"/>
      <c r="AE84" s="34"/>
      <c r="AF84" s="34"/>
      <c r="AG84" s="34"/>
      <c r="AH84" s="34"/>
      <c r="AI84" s="34"/>
      <c r="AJ84" s="34"/>
      <c r="AK84" s="34"/>
      <c r="AL84" s="34"/>
      <c r="AM84" s="34"/>
      <c r="AN84" s="34"/>
      <c r="AO84" s="34"/>
      <c r="AP84" s="34"/>
    </row>
    <row r="85" spans="1:42" ht="15.6" hidden="1">
      <c r="A85" s="34" t="s">
        <v>2011</v>
      </c>
      <c r="B85" s="34" t="s">
        <v>2017</v>
      </c>
      <c r="C85" s="34"/>
      <c r="D85" s="34"/>
      <c r="E85" s="34"/>
      <c r="F85" s="34"/>
      <c r="G85" s="34"/>
      <c r="H85" s="34"/>
      <c r="I85" s="34"/>
      <c r="J85" s="34"/>
      <c r="K85" s="34"/>
      <c r="L85" s="34"/>
      <c r="M85" s="34"/>
      <c r="N85" s="34"/>
      <c r="O85" s="34"/>
      <c r="P85" s="34"/>
      <c r="Q85" s="34"/>
      <c r="R85" s="34"/>
      <c r="S85" s="34"/>
      <c r="T85" s="34"/>
      <c r="U85" s="258" t="s">
        <v>2395</v>
      </c>
      <c r="V85" s="34"/>
      <c r="W85" s="34"/>
      <c r="X85" s="34"/>
      <c r="Y85" s="34"/>
      <c r="Z85" s="34"/>
      <c r="AA85" s="34"/>
      <c r="AB85" s="34"/>
      <c r="AC85" s="34"/>
      <c r="AD85" s="34"/>
      <c r="AE85" s="34"/>
      <c r="AF85" s="34"/>
      <c r="AG85" s="34"/>
      <c r="AH85" s="34"/>
      <c r="AI85" s="34"/>
      <c r="AJ85" s="34"/>
      <c r="AK85" s="34"/>
      <c r="AL85" s="34"/>
      <c r="AM85" s="34"/>
      <c r="AN85" s="34"/>
      <c r="AO85" s="34"/>
      <c r="AP85" s="34"/>
    </row>
    <row r="86" spans="1:42" ht="15.6" hidden="1">
      <c r="A86" s="34" t="s">
        <v>2011</v>
      </c>
      <c r="B86" s="34" t="s">
        <v>2018</v>
      </c>
      <c r="C86" s="34"/>
      <c r="D86" s="34"/>
      <c r="E86" s="34"/>
      <c r="F86" s="34"/>
      <c r="G86" s="34"/>
      <c r="H86" s="34"/>
      <c r="I86" s="34"/>
      <c r="J86" s="34"/>
      <c r="K86" s="34"/>
      <c r="L86" s="34"/>
      <c r="M86" s="34"/>
      <c r="N86" s="34"/>
      <c r="O86" s="34"/>
      <c r="P86" s="34"/>
      <c r="Q86" s="34"/>
      <c r="R86" s="34"/>
      <c r="S86" s="34"/>
      <c r="T86" s="34"/>
      <c r="U86" s="82" t="s">
        <v>2396</v>
      </c>
      <c r="V86" s="34"/>
      <c r="W86" s="34"/>
      <c r="X86" s="34"/>
      <c r="Y86" s="34"/>
      <c r="Z86" s="34"/>
      <c r="AA86" s="34"/>
      <c r="AB86" s="34"/>
      <c r="AC86" s="34"/>
      <c r="AD86" s="34"/>
      <c r="AE86" s="34"/>
      <c r="AF86" s="34"/>
      <c r="AG86" s="34"/>
      <c r="AH86" s="34"/>
      <c r="AI86" s="34"/>
      <c r="AJ86" s="34"/>
      <c r="AK86" s="34"/>
      <c r="AL86" s="34"/>
      <c r="AM86" s="34"/>
      <c r="AN86" s="34"/>
      <c r="AO86" s="34"/>
      <c r="AP86" s="34"/>
    </row>
    <row r="87" spans="1:42" ht="15.6" hidden="1">
      <c r="A87" s="34" t="s">
        <v>2011</v>
      </c>
      <c r="B87" s="34" t="s">
        <v>2019</v>
      </c>
      <c r="C87" s="34"/>
      <c r="D87" s="34"/>
      <c r="E87" s="34"/>
      <c r="F87" s="34"/>
      <c r="G87" s="34"/>
      <c r="H87" s="34"/>
      <c r="I87" s="34"/>
      <c r="J87" s="34"/>
      <c r="K87" s="34"/>
      <c r="L87" s="34"/>
      <c r="M87" s="34"/>
      <c r="N87" s="34"/>
      <c r="O87" s="34"/>
      <c r="P87" s="34"/>
      <c r="Q87" s="34"/>
      <c r="R87" s="34"/>
      <c r="S87" s="34"/>
      <c r="T87" s="34"/>
      <c r="U87" s="258" t="s">
        <v>2397</v>
      </c>
      <c r="V87" s="34"/>
      <c r="W87" s="34"/>
      <c r="X87" s="34"/>
      <c r="Y87" s="34"/>
      <c r="Z87" s="34"/>
      <c r="AA87" s="34"/>
      <c r="AB87" s="34"/>
      <c r="AC87" s="34"/>
      <c r="AD87" s="34"/>
      <c r="AE87" s="34"/>
      <c r="AF87" s="34"/>
      <c r="AG87" s="34"/>
      <c r="AH87" s="34"/>
      <c r="AI87" s="34"/>
      <c r="AJ87" s="34"/>
      <c r="AK87" s="34"/>
      <c r="AL87" s="34"/>
      <c r="AM87" s="34"/>
      <c r="AN87" s="34"/>
      <c r="AO87" s="34"/>
      <c r="AP87" s="34"/>
    </row>
    <row r="88" spans="1:42" ht="15.6" hidden="1">
      <c r="A88" s="34" t="s">
        <v>2011</v>
      </c>
      <c r="B88" s="34" t="s">
        <v>2020</v>
      </c>
      <c r="C88" s="34"/>
      <c r="D88" s="34"/>
      <c r="E88" s="34"/>
      <c r="F88" s="34"/>
      <c r="G88" s="34"/>
      <c r="H88" s="34"/>
      <c r="I88" s="34"/>
      <c r="J88" s="34"/>
      <c r="K88" s="34"/>
      <c r="L88" s="34"/>
      <c r="M88" s="34"/>
      <c r="N88" s="34"/>
      <c r="O88" s="34"/>
      <c r="P88" s="34"/>
      <c r="Q88" s="34"/>
      <c r="R88" s="34"/>
      <c r="S88" s="34"/>
      <c r="T88" s="34"/>
      <c r="U88" s="82" t="s">
        <v>2398</v>
      </c>
      <c r="V88" s="34"/>
      <c r="W88" s="34"/>
      <c r="X88" s="34"/>
      <c r="Y88" s="34"/>
      <c r="Z88" s="34"/>
      <c r="AA88" s="34"/>
      <c r="AB88" s="34"/>
      <c r="AC88" s="34"/>
      <c r="AD88" s="34"/>
      <c r="AE88" s="34"/>
      <c r="AF88" s="34"/>
      <c r="AG88" s="34"/>
      <c r="AH88" s="34"/>
      <c r="AI88" s="34"/>
      <c r="AJ88" s="34"/>
      <c r="AK88" s="34"/>
      <c r="AL88" s="34"/>
      <c r="AM88" s="34"/>
      <c r="AN88" s="34"/>
      <c r="AO88" s="34"/>
      <c r="AP88" s="34"/>
    </row>
    <row r="89" spans="1:42" ht="15.6" hidden="1">
      <c r="A89" s="34" t="s">
        <v>2011</v>
      </c>
      <c r="B89" s="34" t="s">
        <v>2021</v>
      </c>
      <c r="C89" s="34"/>
      <c r="D89" s="34"/>
      <c r="E89" s="34"/>
      <c r="F89" s="34"/>
      <c r="G89" s="34"/>
      <c r="H89" s="34"/>
      <c r="I89" s="34"/>
      <c r="J89" s="34"/>
      <c r="K89" s="34"/>
      <c r="L89" s="34"/>
      <c r="M89" s="34"/>
      <c r="N89" s="34"/>
      <c r="O89" s="34"/>
      <c r="P89" s="34"/>
      <c r="Q89" s="34"/>
      <c r="R89" s="34"/>
      <c r="S89" s="34"/>
      <c r="T89" s="34"/>
      <c r="U89" s="258" t="s">
        <v>2399</v>
      </c>
      <c r="V89" s="34"/>
      <c r="W89" s="34"/>
      <c r="X89" s="34"/>
      <c r="Y89" s="34"/>
      <c r="Z89" s="34"/>
      <c r="AA89" s="34"/>
      <c r="AB89" s="34"/>
      <c r="AC89" s="34"/>
      <c r="AD89" s="34"/>
      <c r="AE89" s="34"/>
      <c r="AF89" s="34"/>
      <c r="AG89" s="34"/>
      <c r="AH89" s="34"/>
      <c r="AI89" s="34"/>
      <c r="AJ89" s="34"/>
      <c r="AK89" s="34"/>
      <c r="AL89" s="34"/>
      <c r="AM89" s="34"/>
      <c r="AN89" s="34"/>
      <c r="AO89" s="34"/>
      <c r="AP89" s="34"/>
    </row>
    <row r="90" spans="1:42" ht="15.6" hidden="1">
      <c r="A90" s="34" t="s">
        <v>2011</v>
      </c>
      <c r="B90" s="34" t="s">
        <v>2022</v>
      </c>
      <c r="C90" s="34"/>
      <c r="D90" s="34"/>
      <c r="E90" s="34"/>
      <c r="F90" s="34"/>
      <c r="G90" s="34"/>
      <c r="H90" s="34"/>
      <c r="I90" s="34"/>
      <c r="J90" s="34"/>
      <c r="K90" s="34"/>
      <c r="L90" s="34"/>
      <c r="M90" s="34"/>
      <c r="N90" s="34"/>
      <c r="O90" s="34"/>
      <c r="P90" s="34"/>
      <c r="Q90" s="34"/>
      <c r="R90" s="34"/>
      <c r="S90" s="34"/>
      <c r="T90" s="34"/>
      <c r="U90" s="82" t="s">
        <v>2400</v>
      </c>
      <c r="V90" s="34"/>
      <c r="W90" s="34"/>
      <c r="X90" s="34"/>
      <c r="Y90" s="34"/>
      <c r="Z90" s="34"/>
      <c r="AA90" s="34"/>
      <c r="AB90" s="34"/>
      <c r="AC90" s="34"/>
      <c r="AD90" s="34"/>
      <c r="AE90" s="34"/>
      <c r="AF90" s="34"/>
      <c r="AG90" s="34"/>
      <c r="AH90" s="34"/>
      <c r="AI90" s="34"/>
      <c r="AJ90" s="34"/>
      <c r="AK90" s="34"/>
      <c r="AL90" s="34"/>
      <c r="AM90" s="34"/>
      <c r="AN90" s="34"/>
      <c r="AO90" s="34"/>
      <c r="AP90" s="34"/>
    </row>
    <row r="91" spans="1:42" ht="15.6" hidden="1">
      <c r="A91" s="34" t="s">
        <v>2011</v>
      </c>
      <c r="B91" s="34" t="s">
        <v>2023</v>
      </c>
      <c r="C91" s="34"/>
      <c r="D91" s="34"/>
      <c r="E91" s="34"/>
      <c r="F91" s="34"/>
      <c r="G91" s="34"/>
      <c r="H91" s="34"/>
      <c r="I91" s="34"/>
      <c r="J91" s="34"/>
      <c r="K91" s="34"/>
      <c r="L91" s="34"/>
      <c r="M91" s="34"/>
      <c r="N91" s="34"/>
      <c r="O91" s="34"/>
      <c r="P91" s="34"/>
      <c r="Q91" s="34"/>
      <c r="R91" s="34"/>
      <c r="S91" s="34"/>
      <c r="T91" s="34"/>
      <c r="U91" s="258" t="s">
        <v>2401</v>
      </c>
      <c r="V91" s="34"/>
      <c r="W91" s="34"/>
      <c r="X91" s="34"/>
      <c r="Y91" s="34"/>
      <c r="Z91" s="34"/>
      <c r="AA91" s="34"/>
      <c r="AB91" s="34"/>
      <c r="AC91" s="34"/>
      <c r="AD91" s="34"/>
      <c r="AE91" s="34"/>
      <c r="AF91" s="34"/>
      <c r="AG91" s="34"/>
      <c r="AH91" s="34"/>
      <c r="AI91" s="34"/>
      <c r="AJ91" s="34"/>
      <c r="AK91" s="34"/>
      <c r="AL91" s="34"/>
      <c r="AM91" s="34"/>
      <c r="AN91" s="34"/>
      <c r="AO91" s="34"/>
      <c r="AP91" s="34"/>
    </row>
    <row r="92" spans="1:42" ht="15.6" hidden="1">
      <c r="A92" s="34" t="s">
        <v>2024</v>
      </c>
      <c r="B92" s="34" t="s">
        <v>2025</v>
      </c>
      <c r="C92" s="34"/>
      <c r="D92" s="34"/>
      <c r="E92" s="34"/>
      <c r="F92" s="34"/>
      <c r="G92" s="34"/>
      <c r="H92" s="34"/>
      <c r="I92" s="34"/>
      <c r="J92" s="34"/>
      <c r="K92" s="34"/>
      <c r="L92" s="34"/>
      <c r="M92" s="34"/>
      <c r="N92" s="34"/>
      <c r="O92" s="34"/>
      <c r="P92" s="34"/>
      <c r="Q92" s="34"/>
      <c r="R92" s="34"/>
      <c r="S92" s="34"/>
      <c r="T92" s="34"/>
      <c r="U92" s="82" t="s">
        <v>2402</v>
      </c>
      <c r="V92" s="34"/>
      <c r="W92" s="34"/>
      <c r="X92" s="34"/>
      <c r="Y92" s="34"/>
      <c r="Z92" s="34"/>
      <c r="AA92" s="34"/>
      <c r="AB92" s="34"/>
      <c r="AC92" s="34"/>
      <c r="AD92" s="34"/>
      <c r="AE92" s="34"/>
      <c r="AF92" s="34"/>
      <c r="AG92" s="34"/>
      <c r="AH92" s="34"/>
      <c r="AI92" s="34"/>
      <c r="AJ92" s="34"/>
      <c r="AK92" s="34"/>
      <c r="AL92" s="34"/>
      <c r="AM92" s="34"/>
      <c r="AN92" s="34"/>
      <c r="AO92" s="34"/>
      <c r="AP92" s="34"/>
    </row>
    <row r="93" spans="1:42" ht="15.6" hidden="1">
      <c r="A93" s="34" t="s">
        <v>2024</v>
      </c>
      <c r="B93" s="34" t="s">
        <v>2026</v>
      </c>
      <c r="C93" s="34"/>
      <c r="D93" s="34"/>
      <c r="E93" s="34"/>
      <c r="F93" s="34"/>
      <c r="G93" s="34"/>
      <c r="H93" s="34"/>
      <c r="I93" s="34"/>
      <c r="J93" s="34"/>
      <c r="K93" s="34"/>
      <c r="L93" s="34"/>
      <c r="M93" s="34"/>
      <c r="N93" s="34"/>
      <c r="O93" s="34"/>
      <c r="P93" s="34"/>
      <c r="Q93" s="34"/>
      <c r="R93" s="34"/>
      <c r="S93" s="34"/>
      <c r="T93" s="34"/>
      <c r="U93" s="258" t="s">
        <v>2403</v>
      </c>
      <c r="V93" s="34"/>
      <c r="W93" s="34"/>
      <c r="X93" s="34"/>
      <c r="Y93" s="34"/>
      <c r="Z93" s="34"/>
      <c r="AA93" s="34"/>
      <c r="AB93" s="34"/>
      <c r="AC93" s="34"/>
      <c r="AD93" s="34"/>
      <c r="AE93" s="34"/>
      <c r="AF93" s="34"/>
      <c r="AG93" s="34"/>
      <c r="AH93" s="34"/>
      <c r="AI93" s="34"/>
      <c r="AJ93" s="34"/>
      <c r="AK93" s="34"/>
      <c r="AL93" s="34"/>
      <c r="AM93" s="34"/>
      <c r="AN93" s="34"/>
      <c r="AO93" s="34"/>
      <c r="AP93" s="34"/>
    </row>
    <row r="94" spans="1:42" ht="15.6" hidden="1">
      <c r="A94" s="34" t="s">
        <v>2024</v>
      </c>
      <c r="B94" s="34" t="s">
        <v>2027</v>
      </c>
      <c r="C94" s="34"/>
      <c r="D94" s="34"/>
      <c r="E94" s="34"/>
      <c r="F94" s="34"/>
      <c r="G94" s="34"/>
      <c r="H94" s="34"/>
      <c r="I94" s="34"/>
      <c r="J94" s="34"/>
      <c r="K94" s="34"/>
      <c r="L94" s="34"/>
      <c r="M94" s="34"/>
      <c r="N94" s="34"/>
      <c r="O94" s="34"/>
      <c r="P94" s="34"/>
      <c r="Q94" s="34"/>
      <c r="R94" s="34"/>
      <c r="S94" s="34"/>
      <c r="T94" s="34"/>
      <c r="U94" s="82" t="s">
        <v>2404</v>
      </c>
      <c r="V94" s="34"/>
      <c r="W94" s="34"/>
      <c r="X94" s="34"/>
      <c r="Y94" s="34"/>
      <c r="Z94" s="34"/>
      <c r="AA94" s="34"/>
      <c r="AB94" s="34"/>
      <c r="AC94" s="34"/>
      <c r="AD94" s="34"/>
      <c r="AE94" s="34"/>
      <c r="AF94" s="34"/>
      <c r="AG94" s="34"/>
      <c r="AH94" s="34"/>
      <c r="AI94" s="34"/>
      <c r="AJ94" s="34"/>
      <c r="AK94" s="34"/>
      <c r="AL94" s="34"/>
      <c r="AM94" s="34"/>
      <c r="AN94" s="34"/>
      <c r="AO94" s="34"/>
      <c r="AP94" s="34"/>
    </row>
    <row r="95" spans="1:42" ht="15.6" hidden="1">
      <c r="A95" s="34" t="s">
        <v>2024</v>
      </c>
      <c r="B95" s="34" t="s">
        <v>2028</v>
      </c>
      <c r="C95" s="34"/>
      <c r="D95" s="34"/>
      <c r="E95" s="34"/>
      <c r="F95" s="34"/>
      <c r="G95" s="34"/>
      <c r="H95" s="34"/>
      <c r="I95" s="34"/>
      <c r="J95" s="34"/>
      <c r="K95" s="34"/>
      <c r="L95" s="34"/>
      <c r="M95" s="34"/>
      <c r="N95" s="34"/>
      <c r="O95" s="34"/>
      <c r="P95" s="34"/>
      <c r="Q95" s="34"/>
      <c r="R95" s="34"/>
      <c r="S95" s="34"/>
      <c r="T95" s="34"/>
      <c r="U95" s="258" t="s">
        <v>2405</v>
      </c>
      <c r="V95" s="34"/>
      <c r="W95" s="34"/>
      <c r="X95" s="34"/>
      <c r="Y95" s="34"/>
      <c r="Z95" s="34"/>
      <c r="AA95" s="34"/>
      <c r="AB95" s="34"/>
      <c r="AC95" s="34"/>
      <c r="AD95" s="34"/>
      <c r="AE95" s="34"/>
      <c r="AF95" s="34"/>
      <c r="AG95" s="34"/>
      <c r="AH95" s="34"/>
      <c r="AI95" s="34"/>
      <c r="AJ95" s="34"/>
      <c r="AK95" s="34"/>
      <c r="AL95" s="34"/>
      <c r="AM95" s="34"/>
      <c r="AN95" s="34"/>
      <c r="AO95" s="34"/>
      <c r="AP95" s="34"/>
    </row>
    <row r="96" spans="1:42" ht="15.6" hidden="1">
      <c r="A96" s="34" t="s">
        <v>2024</v>
      </c>
      <c r="B96" s="34" t="s">
        <v>2029</v>
      </c>
      <c r="C96" s="34"/>
      <c r="D96" s="34"/>
      <c r="E96" s="34"/>
      <c r="F96" s="34"/>
      <c r="G96" s="34"/>
      <c r="H96" s="34"/>
      <c r="I96" s="34"/>
      <c r="J96" s="34"/>
      <c r="K96" s="34"/>
      <c r="L96" s="34"/>
      <c r="M96" s="34"/>
      <c r="N96" s="34"/>
      <c r="O96" s="34"/>
      <c r="P96" s="34"/>
      <c r="Q96" s="34"/>
      <c r="R96" s="34"/>
      <c r="S96" s="34"/>
      <c r="T96" s="34"/>
      <c r="U96" s="82" t="s">
        <v>2406</v>
      </c>
      <c r="V96" s="34"/>
      <c r="W96" s="34"/>
      <c r="X96" s="34"/>
      <c r="Y96" s="34"/>
      <c r="Z96" s="34"/>
      <c r="AA96" s="34"/>
      <c r="AB96" s="34"/>
      <c r="AC96" s="34"/>
      <c r="AD96" s="34"/>
      <c r="AE96" s="34"/>
      <c r="AF96" s="34"/>
      <c r="AG96" s="34"/>
      <c r="AH96" s="34"/>
      <c r="AI96" s="34"/>
      <c r="AJ96" s="34"/>
      <c r="AK96" s="34"/>
      <c r="AL96" s="34"/>
      <c r="AM96" s="34"/>
      <c r="AN96" s="34"/>
      <c r="AO96" s="34"/>
      <c r="AP96" s="34"/>
    </row>
    <row r="97" spans="1:42" ht="15.6" hidden="1">
      <c r="A97" s="34" t="s">
        <v>2030</v>
      </c>
      <c r="B97" s="34" t="s">
        <v>2031</v>
      </c>
      <c r="C97" s="34"/>
      <c r="D97" s="34"/>
      <c r="E97" s="34"/>
      <c r="F97" s="34"/>
      <c r="G97" s="34"/>
      <c r="H97" s="34"/>
      <c r="I97" s="34"/>
      <c r="J97" s="34"/>
      <c r="K97" s="34"/>
      <c r="L97" s="34"/>
      <c r="M97" s="34"/>
      <c r="N97" s="34"/>
      <c r="O97" s="34"/>
      <c r="P97" s="34"/>
      <c r="Q97" s="34"/>
      <c r="R97" s="34"/>
      <c r="S97" s="34"/>
      <c r="T97" s="34"/>
      <c r="U97" s="258" t="s">
        <v>2407</v>
      </c>
      <c r="V97" s="34"/>
      <c r="W97" s="34"/>
      <c r="X97" s="34"/>
      <c r="Y97" s="34"/>
      <c r="Z97" s="34"/>
      <c r="AA97" s="34"/>
      <c r="AB97" s="34"/>
      <c r="AC97" s="34"/>
      <c r="AD97" s="34"/>
      <c r="AE97" s="34"/>
      <c r="AF97" s="34"/>
      <c r="AG97" s="34"/>
      <c r="AH97" s="34"/>
      <c r="AI97" s="34"/>
      <c r="AJ97" s="34"/>
      <c r="AK97" s="34"/>
      <c r="AL97" s="34"/>
      <c r="AM97" s="34"/>
      <c r="AN97" s="34"/>
      <c r="AO97" s="34"/>
      <c r="AP97" s="34"/>
    </row>
    <row r="98" spans="1:42" ht="15.6" hidden="1">
      <c r="A98" s="34" t="s">
        <v>2030</v>
      </c>
      <c r="B98" s="34" t="s">
        <v>2032</v>
      </c>
      <c r="C98" s="34"/>
      <c r="D98" s="34"/>
      <c r="E98" s="34"/>
      <c r="F98" s="34"/>
      <c r="G98" s="34"/>
      <c r="H98" s="34"/>
      <c r="I98" s="34"/>
      <c r="J98" s="34"/>
      <c r="K98" s="34"/>
      <c r="L98" s="34"/>
      <c r="M98" s="34"/>
      <c r="N98" s="34"/>
      <c r="O98" s="34"/>
      <c r="P98" s="34"/>
      <c r="Q98" s="34"/>
      <c r="R98" s="34"/>
      <c r="S98" s="34"/>
      <c r="T98" s="34"/>
      <c r="U98" s="82" t="s">
        <v>2408</v>
      </c>
      <c r="V98" s="34"/>
      <c r="W98" s="34"/>
      <c r="X98" s="34"/>
      <c r="Y98" s="34"/>
      <c r="Z98" s="34"/>
      <c r="AA98" s="34"/>
      <c r="AB98" s="34"/>
      <c r="AC98" s="34"/>
      <c r="AD98" s="34"/>
      <c r="AE98" s="34"/>
      <c r="AF98" s="34"/>
      <c r="AG98" s="34"/>
      <c r="AH98" s="34"/>
      <c r="AI98" s="34"/>
      <c r="AJ98" s="34"/>
      <c r="AK98" s="34"/>
      <c r="AL98" s="34"/>
      <c r="AM98" s="34"/>
      <c r="AN98" s="34"/>
      <c r="AO98" s="34"/>
      <c r="AP98" s="34"/>
    </row>
    <row r="99" spans="1:42" ht="15.6" hidden="1">
      <c r="A99" s="34" t="s">
        <v>2030</v>
      </c>
      <c r="B99" s="34" t="s">
        <v>2033</v>
      </c>
      <c r="C99" s="34"/>
      <c r="D99" s="34"/>
      <c r="E99" s="34"/>
      <c r="F99" s="34"/>
      <c r="G99" s="34"/>
      <c r="H99" s="34"/>
      <c r="I99" s="34"/>
      <c r="J99" s="34"/>
      <c r="K99" s="34"/>
      <c r="L99" s="34"/>
      <c r="M99" s="34"/>
      <c r="N99" s="34"/>
      <c r="O99" s="34"/>
      <c r="P99" s="34"/>
      <c r="Q99" s="34"/>
      <c r="R99" s="34"/>
      <c r="S99" s="34"/>
      <c r="T99" s="34"/>
      <c r="U99" s="34"/>
      <c r="V99" s="34"/>
      <c r="W99" s="34"/>
      <c r="X99" s="34"/>
      <c r="Y99" s="34"/>
      <c r="Z99" s="34"/>
      <c r="AA99" s="34"/>
      <c r="AB99" s="34"/>
      <c r="AC99" s="34"/>
      <c r="AD99" s="34"/>
      <c r="AE99" s="34"/>
      <c r="AF99" s="34"/>
      <c r="AG99" s="34"/>
      <c r="AH99" s="34"/>
      <c r="AI99" s="34"/>
      <c r="AJ99" s="34"/>
      <c r="AK99" s="34"/>
      <c r="AL99" s="34"/>
      <c r="AM99" s="34"/>
      <c r="AN99" s="34"/>
      <c r="AO99" s="34"/>
      <c r="AP99" s="34"/>
    </row>
    <row r="100" spans="1:42" ht="15.6" hidden="1">
      <c r="A100" s="34" t="s">
        <v>2030</v>
      </c>
      <c r="B100" s="34" t="s">
        <v>2034</v>
      </c>
      <c r="C100" s="34"/>
      <c r="D100" s="34"/>
      <c r="E100" s="34"/>
      <c r="F100" s="34"/>
      <c r="G100" s="34"/>
      <c r="H100" s="34"/>
      <c r="I100" s="34"/>
      <c r="J100" s="34"/>
      <c r="K100" s="34"/>
      <c r="L100" s="34"/>
      <c r="M100" s="34"/>
      <c r="N100" s="34"/>
      <c r="O100" s="34"/>
      <c r="P100" s="34"/>
      <c r="Q100" s="34"/>
      <c r="R100" s="34"/>
      <c r="S100" s="34"/>
      <c r="T100" s="34"/>
      <c r="U100" s="34"/>
      <c r="V100" s="34"/>
      <c r="W100" s="34"/>
      <c r="X100" s="34"/>
      <c r="Y100" s="34"/>
      <c r="Z100" s="34"/>
      <c r="AA100" s="34"/>
      <c r="AB100" s="34"/>
      <c r="AC100" s="34"/>
      <c r="AD100" s="34"/>
      <c r="AE100" s="34"/>
      <c r="AF100" s="34"/>
      <c r="AG100" s="34"/>
      <c r="AH100" s="34"/>
      <c r="AI100" s="34"/>
      <c r="AJ100" s="34"/>
      <c r="AK100" s="34"/>
      <c r="AL100" s="34"/>
      <c r="AM100" s="34"/>
      <c r="AN100" s="34"/>
      <c r="AO100" s="34"/>
      <c r="AP100" s="34"/>
    </row>
    <row r="101" spans="1:42" ht="15.6" hidden="1">
      <c r="A101" s="34" t="s">
        <v>2030</v>
      </c>
      <c r="B101" s="34" t="s">
        <v>2035</v>
      </c>
      <c r="C101" s="34"/>
      <c r="D101" s="34"/>
      <c r="E101" s="34"/>
      <c r="F101" s="34"/>
      <c r="G101" s="34"/>
      <c r="H101" s="34"/>
      <c r="I101" s="34"/>
      <c r="J101" s="34"/>
      <c r="K101" s="34"/>
      <c r="L101" s="34"/>
      <c r="M101" s="34"/>
      <c r="N101" s="34"/>
      <c r="O101" s="34"/>
      <c r="P101" s="34"/>
      <c r="Q101" s="34"/>
      <c r="R101" s="34"/>
      <c r="S101" s="34"/>
      <c r="T101" s="34"/>
      <c r="U101" s="34"/>
      <c r="V101" s="34"/>
      <c r="W101" s="34"/>
      <c r="X101" s="34"/>
      <c r="Y101" s="34"/>
      <c r="Z101" s="34"/>
      <c r="AA101" s="34"/>
      <c r="AB101" s="34"/>
      <c r="AC101" s="34"/>
      <c r="AD101" s="34"/>
      <c r="AE101" s="34"/>
      <c r="AF101" s="34"/>
      <c r="AG101" s="34"/>
      <c r="AH101" s="34"/>
      <c r="AI101" s="34"/>
      <c r="AJ101" s="34"/>
      <c r="AK101" s="34"/>
      <c r="AL101" s="34"/>
      <c r="AM101" s="34"/>
      <c r="AN101" s="34"/>
      <c r="AO101" s="34"/>
      <c r="AP101" s="34"/>
    </row>
    <row r="102" spans="1:42" ht="15.6" hidden="1">
      <c r="A102" s="34" t="s">
        <v>2030</v>
      </c>
      <c r="B102" s="34" t="s">
        <v>2036</v>
      </c>
      <c r="C102" s="34"/>
      <c r="D102" s="34"/>
      <c r="E102" s="34"/>
      <c r="F102" s="34"/>
      <c r="G102" s="34"/>
      <c r="H102" s="34"/>
      <c r="I102" s="34"/>
      <c r="J102" s="34"/>
      <c r="K102" s="34"/>
      <c r="L102" s="34"/>
      <c r="M102" s="34"/>
      <c r="N102" s="34"/>
      <c r="O102" s="34"/>
      <c r="P102" s="34"/>
      <c r="Q102" s="34"/>
      <c r="R102" s="34"/>
      <c r="S102" s="34"/>
      <c r="T102" s="34"/>
      <c r="U102" s="34"/>
      <c r="V102" s="34"/>
      <c r="W102" s="34"/>
      <c r="X102" s="34"/>
      <c r="Y102" s="34"/>
      <c r="Z102" s="34"/>
      <c r="AA102" s="34"/>
      <c r="AB102" s="34"/>
      <c r="AC102" s="34"/>
      <c r="AD102" s="34"/>
      <c r="AE102" s="34"/>
      <c r="AF102" s="34"/>
      <c r="AG102" s="34"/>
      <c r="AH102" s="34"/>
      <c r="AI102" s="34"/>
      <c r="AJ102" s="34"/>
      <c r="AK102" s="34"/>
      <c r="AL102" s="34"/>
      <c r="AM102" s="34"/>
      <c r="AN102" s="34"/>
      <c r="AO102" s="34"/>
      <c r="AP102" s="34"/>
    </row>
    <row r="103" spans="1:42" ht="15.6" hidden="1">
      <c r="A103" s="34" t="s">
        <v>2030</v>
      </c>
      <c r="B103" s="34" t="s">
        <v>2037</v>
      </c>
      <c r="C103" s="34"/>
      <c r="D103" s="34"/>
      <c r="E103" s="34"/>
      <c r="F103" s="34"/>
      <c r="G103" s="34"/>
      <c r="H103" s="34"/>
      <c r="I103" s="34"/>
      <c r="J103" s="34"/>
      <c r="K103" s="34"/>
      <c r="L103" s="34"/>
      <c r="M103" s="34"/>
      <c r="N103" s="34"/>
      <c r="O103" s="34"/>
      <c r="P103" s="34"/>
      <c r="Q103" s="34"/>
      <c r="R103" s="34"/>
      <c r="S103" s="34"/>
      <c r="T103" s="34"/>
      <c r="U103" s="34"/>
      <c r="V103" s="34"/>
      <c r="W103" s="34"/>
      <c r="X103" s="34"/>
      <c r="Y103" s="34"/>
      <c r="Z103" s="34"/>
      <c r="AA103" s="34"/>
      <c r="AB103" s="34"/>
      <c r="AC103" s="34"/>
      <c r="AD103" s="34"/>
      <c r="AE103" s="34"/>
      <c r="AF103" s="34"/>
      <c r="AG103" s="34"/>
      <c r="AH103" s="34"/>
      <c r="AI103" s="34"/>
      <c r="AJ103" s="34"/>
      <c r="AK103" s="34"/>
      <c r="AL103" s="34"/>
      <c r="AM103" s="34"/>
      <c r="AN103" s="34"/>
      <c r="AO103" s="34"/>
      <c r="AP103" s="34"/>
    </row>
    <row r="104" spans="1:42" ht="15.6" hidden="1">
      <c r="A104" s="34" t="s">
        <v>2030</v>
      </c>
      <c r="B104" s="34" t="s">
        <v>2038</v>
      </c>
      <c r="C104" s="34"/>
      <c r="D104" s="34"/>
      <c r="E104" s="34"/>
      <c r="F104" s="34"/>
      <c r="G104" s="34"/>
      <c r="H104" s="34"/>
      <c r="I104" s="34"/>
      <c r="J104" s="34"/>
      <c r="K104" s="34"/>
      <c r="L104" s="34"/>
      <c r="M104" s="34"/>
      <c r="N104" s="34"/>
      <c r="O104" s="34"/>
      <c r="P104" s="34"/>
      <c r="Q104" s="34"/>
      <c r="R104" s="34"/>
      <c r="S104" s="34"/>
      <c r="T104" s="34"/>
      <c r="U104" s="34"/>
      <c r="V104" s="34"/>
      <c r="W104" s="34"/>
      <c r="X104" s="34"/>
      <c r="Y104" s="34"/>
      <c r="Z104" s="34"/>
      <c r="AA104" s="34"/>
      <c r="AB104" s="34"/>
      <c r="AC104" s="34"/>
      <c r="AD104" s="34"/>
      <c r="AE104" s="34"/>
      <c r="AF104" s="34"/>
      <c r="AG104" s="34"/>
      <c r="AH104" s="34"/>
      <c r="AI104" s="34"/>
      <c r="AJ104" s="34"/>
      <c r="AK104" s="34"/>
      <c r="AL104" s="34"/>
      <c r="AM104" s="34"/>
      <c r="AN104" s="34"/>
      <c r="AO104" s="34"/>
      <c r="AP104" s="34"/>
    </row>
    <row r="105" spans="1:42" ht="15.6" hidden="1">
      <c r="A105" s="34" t="s">
        <v>2030</v>
      </c>
      <c r="B105" s="34" t="s">
        <v>2039</v>
      </c>
      <c r="C105" s="34"/>
      <c r="D105" s="34"/>
      <c r="E105" s="34"/>
      <c r="F105" s="34"/>
      <c r="G105" s="34"/>
      <c r="H105" s="34"/>
      <c r="I105" s="34"/>
      <c r="J105" s="34"/>
      <c r="K105" s="34"/>
      <c r="L105" s="34"/>
      <c r="M105" s="34"/>
      <c r="N105" s="34"/>
      <c r="O105" s="34"/>
      <c r="P105" s="34"/>
      <c r="Q105" s="34"/>
      <c r="R105" s="34"/>
      <c r="S105" s="34"/>
      <c r="T105" s="34"/>
      <c r="U105" s="34"/>
      <c r="V105" s="34"/>
      <c r="W105" s="34"/>
      <c r="X105" s="34"/>
      <c r="Y105" s="34"/>
      <c r="Z105" s="34"/>
      <c r="AA105" s="34"/>
      <c r="AB105" s="34"/>
      <c r="AC105" s="34"/>
      <c r="AD105" s="34"/>
      <c r="AE105" s="34"/>
      <c r="AF105" s="34"/>
      <c r="AG105" s="34"/>
      <c r="AH105" s="34"/>
      <c r="AI105" s="34"/>
      <c r="AJ105" s="34"/>
      <c r="AK105" s="34"/>
      <c r="AL105" s="34"/>
      <c r="AM105" s="34"/>
      <c r="AN105" s="34"/>
      <c r="AO105" s="34"/>
      <c r="AP105" s="34"/>
    </row>
    <row r="106" spans="1:42" ht="15.6" hidden="1">
      <c r="A106" s="34" t="s">
        <v>2030</v>
      </c>
      <c r="B106" s="34" t="s">
        <v>2040</v>
      </c>
      <c r="C106" s="34"/>
      <c r="D106" s="34"/>
      <c r="E106" s="34"/>
      <c r="F106" s="34"/>
      <c r="G106" s="34"/>
      <c r="H106" s="34"/>
      <c r="I106" s="34"/>
      <c r="J106" s="34"/>
      <c r="K106" s="34"/>
      <c r="L106" s="34"/>
      <c r="M106" s="34"/>
      <c r="N106" s="34"/>
      <c r="O106" s="34"/>
      <c r="P106" s="34"/>
      <c r="Q106" s="34"/>
      <c r="R106" s="34"/>
      <c r="S106" s="34"/>
      <c r="T106" s="34"/>
      <c r="U106" s="34"/>
      <c r="V106" s="34"/>
      <c r="W106" s="34"/>
      <c r="X106" s="34"/>
      <c r="Y106" s="34"/>
      <c r="Z106" s="34"/>
      <c r="AA106" s="34"/>
      <c r="AB106" s="34"/>
      <c r="AC106" s="34"/>
      <c r="AD106" s="34"/>
      <c r="AE106" s="34"/>
      <c r="AF106" s="34"/>
      <c r="AG106" s="34"/>
      <c r="AH106" s="34"/>
      <c r="AI106" s="34"/>
      <c r="AJ106" s="34"/>
      <c r="AK106" s="34"/>
      <c r="AL106" s="34"/>
      <c r="AM106" s="34"/>
      <c r="AN106" s="34"/>
      <c r="AO106" s="34"/>
      <c r="AP106" s="34"/>
    </row>
    <row r="107" spans="1:42" ht="15.6" hidden="1">
      <c r="A107" s="72" t="s">
        <v>2041</v>
      </c>
      <c r="B107" s="34" t="s">
        <v>1923</v>
      </c>
      <c r="C107" s="34"/>
      <c r="D107" s="34"/>
      <c r="E107" s="34"/>
      <c r="F107" s="34"/>
      <c r="G107" s="34"/>
      <c r="H107" s="34"/>
      <c r="I107" s="34"/>
      <c r="J107" s="34"/>
      <c r="K107" s="34"/>
      <c r="L107" s="34"/>
      <c r="M107" s="34"/>
      <c r="N107" s="34"/>
      <c r="O107" s="34"/>
      <c r="P107" s="34"/>
      <c r="Q107" s="34"/>
      <c r="R107" s="34"/>
      <c r="S107" s="34"/>
      <c r="T107" s="34"/>
      <c r="U107" s="34"/>
      <c r="V107" s="34"/>
      <c r="W107" s="34"/>
      <c r="X107" s="34"/>
      <c r="Y107" s="34"/>
      <c r="Z107" s="34"/>
      <c r="AA107" s="34"/>
      <c r="AB107" s="34"/>
      <c r="AC107" s="34"/>
      <c r="AD107" s="34"/>
      <c r="AE107" s="34"/>
      <c r="AF107" s="34"/>
      <c r="AG107" s="34"/>
      <c r="AH107" s="34"/>
      <c r="AI107" s="34"/>
      <c r="AJ107" s="34"/>
      <c r="AK107" s="34"/>
      <c r="AL107" s="34"/>
      <c r="AM107" s="34"/>
      <c r="AN107" s="34"/>
      <c r="AO107" s="34"/>
      <c r="AP107" s="34"/>
    </row>
    <row r="108" spans="1:42" ht="15.6" hidden="1">
      <c r="A108" s="72" t="s">
        <v>2041</v>
      </c>
      <c r="B108" s="34" t="s">
        <v>1927</v>
      </c>
      <c r="C108" s="34"/>
      <c r="D108" s="34"/>
      <c r="E108" s="34"/>
      <c r="F108" s="34"/>
      <c r="G108" s="34"/>
      <c r="H108" s="34"/>
      <c r="I108" s="34"/>
      <c r="J108" s="34"/>
      <c r="K108" s="34"/>
      <c r="L108" s="34"/>
      <c r="M108" s="34"/>
      <c r="N108" s="34"/>
      <c r="O108" s="34"/>
      <c r="P108" s="34"/>
      <c r="Q108" s="34"/>
      <c r="R108" s="34"/>
      <c r="S108" s="34"/>
      <c r="T108" s="34"/>
      <c r="U108" s="34"/>
      <c r="V108" s="34"/>
      <c r="W108" s="34"/>
      <c r="X108" s="34"/>
      <c r="Y108" s="34"/>
      <c r="Z108" s="34"/>
      <c r="AA108" s="34"/>
      <c r="AB108" s="34"/>
      <c r="AC108" s="34"/>
      <c r="AD108" s="34"/>
      <c r="AE108" s="34"/>
      <c r="AF108" s="34"/>
      <c r="AG108" s="34"/>
      <c r="AH108" s="34"/>
      <c r="AI108" s="34"/>
      <c r="AJ108" s="34"/>
      <c r="AK108" s="34"/>
      <c r="AL108" s="34"/>
      <c r="AM108" s="34"/>
      <c r="AN108" s="34"/>
      <c r="AO108" s="34"/>
      <c r="AP108" s="34"/>
    </row>
    <row r="109" spans="1:42" ht="15.6" hidden="1">
      <c r="A109" s="72" t="s">
        <v>2041</v>
      </c>
      <c r="B109" s="34" t="s">
        <v>1931</v>
      </c>
      <c r="C109" s="34"/>
      <c r="D109" s="34"/>
      <c r="E109" s="34"/>
      <c r="F109" s="34"/>
      <c r="G109" s="34"/>
      <c r="H109" s="34"/>
      <c r="I109" s="34"/>
      <c r="J109" s="34"/>
      <c r="K109" s="34"/>
      <c r="L109" s="34"/>
      <c r="M109" s="34"/>
      <c r="N109" s="34"/>
      <c r="O109" s="34"/>
      <c r="P109" s="34"/>
      <c r="Q109" s="34"/>
      <c r="R109" s="34"/>
      <c r="S109" s="34"/>
      <c r="T109" s="34"/>
      <c r="U109" s="34"/>
      <c r="V109" s="34"/>
      <c r="W109" s="34"/>
      <c r="X109" s="34"/>
      <c r="Y109" s="34"/>
      <c r="Z109" s="34"/>
      <c r="AA109" s="34"/>
      <c r="AB109" s="34"/>
      <c r="AC109" s="34"/>
      <c r="AD109" s="34"/>
      <c r="AE109" s="34"/>
      <c r="AF109" s="34"/>
      <c r="AG109" s="34"/>
      <c r="AH109" s="34"/>
      <c r="AI109" s="34"/>
      <c r="AJ109" s="34"/>
      <c r="AK109" s="34"/>
      <c r="AL109" s="34"/>
      <c r="AM109" s="34"/>
      <c r="AN109" s="34"/>
      <c r="AO109" s="34"/>
      <c r="AP109" s="34"/>
    </row>
    <row r="110" spans="1:42" ht="15.6" hidden="1">
      <c r="A110" s="72" t="s">
        <v>2041</v>
      </c>
      <c r="B110" s="34" t="s">
        <v>1935</v>
      </c>
      <c r="C110" s="34"/>
      <c r="D110" s="34"/>
      <c r="E110" s="34"/>
      <c r="F110" s="34"/>
      <c r="G110" s="34"/>
      <c r="H110" s="34"/>
      <c r="I110" s="34"/>
      <c r="J110" s="34"/>
      <c r="K110" s="34"/>
      <c r="L110" s="34"/>
      <c r="M110" s="34"/>
      <c r="N110" s="34"/>
      <c r="O110" s="34"/>
      <c r="P110" s="34"/>
      <c r="Q110" s="34"/>
      <c r="R110" s="34"/>
      <c r="S110" s="34"/>
      <c r="T110" s="34"/>
      <c r="U110" s="34"/>
      <c r="V110" s="34"/>
      <c r="W110" s="34"/>
      <c r="X110" s="34"/>
      <c r="Y110" s="34"/>
      <c r="Z110" s="34"/>
      <c r="AA110" s="34"/>
      <c r="AB110" s="34"/>
      <c r="AC110" s="34"/>
      <c r="AD110" s="34"/>
      <c r="AE110" s="34"/>
      <c r="AF110" s="34"/>
      <c r="AG110" s="34"/>
      <c r="AH110" s="34"/>
      <c r="AI110" s="34"/>
      <c r="AJ110" s="34"/>
      <c r="AK110" s="34"/>
      <c r="AL110" s="34"/>
      <c r="AM110" s="34"/>
      <c r="AN110" s="34"/>
      <c r="AO110" s="34"/>
      <c r="AP110" s="34"/>
    </row>
    <row r="111" spans="1:42" ht="15.6" hidden="1">
      <c r="A111" s="72" t="s">
        <v>2041</v>
      </c>
      <c r="B111" s="34" t="s">
        <v>1939</v>
      </c>
      <c r="C111" s="34"/>
      <c r="D111" s="34"/>
      <c r="E111" s="34"/>
      <c r="F111" s="34"/>
      <c r="G111" s="34"/>
      <c r="H111" s="34"/>
      <c r="I111" s="34"/>
      <c r="J111" s="34"/>
      <c r="K111" s="34"/>
      <c r="L111" s="34"/>
      <c r="M111" s="34"/>
      <c r="N111" s="34"/>
      <c r="O111" s="34"/>
      <c r="P111" s="34"/>
      <c r="Q111" s="34"/>
      <c r="R111" s="34"/>
      <c r="S111" s="34"/>
      <c r="T111" s="34"/>
      <c r="U111" s="34"/>
      <c r="V111" s="34"/>
      <c r="W111" s="34"/>
      <c r="X111" s="34"/>
      <c r="Y111" s="34"/>
      <c r="Z111" s="34"/>
      <c r="AA111" s="34"/>
      <c r="AB111" s="34"/>
      <c r="AC111" s="34"/>
      <c r="AD111" s="34"/>
      <c r="AE111" s="34"/>
      <c r="AF111" s="34"/>
      <c r="AG111" s="34"/>
      <c r="AH111" s="34"/>
      <c r="AI111" s="34"/>
      <c r="AJ111" s="34"/>
      <c r="AK111" s="34"/>
      <c r="AL111" s="34"/>
      <c r="AM111" s="34"/>
      <c r="AN111" s="34"/>
      <c r="AO111" s="34"/>
      <c r="AP111" s="34"/>
    </row>
    <row r="112" spans="1:42" ht="15.6" hidden="1">
      <c r="A112" s="72" t="s">
        <v>2041</v>
      </c>
      <c r="B112" s="34" t="s">
        <v>1943</v>
      </c>
      <c r="C112" s="34"/>
      <c r="D112" s="34"/>
      <c r="E112" s="34"/>
      <c r="F112" s="34"/>
      <c r="G112" s="34"/>
      <c r="H112" s="34"/>
      <c r="I112" s="34"/>
      <c r="J112" s="34"/>
      <c r="K112" s="34"/>
      <c r="L112" s="34"/>
      <c r="M112" s="34"/>
      <c r="N112" s="34"/>
      <c r="O112" s="34"/>
      <c r="P112" s="34"/>
      <c r="Q112" s="34"/>
      <c r="R112" s="34"/>
      <c r="S112" s="34"/>
      <c r="T112" s="34"/>
      <c r="U112" s="34"/>
      <c r="V112" s="34"/>
      <c r="W112" s="34"/>
      <c r="X112" s="34"/>
      <c r="Y112" s="34"/>
      <c r="Z112" s="34"/>
      <c r="AA112" s="34"/>
      <c r="AB112" s="34"/>
      <c r="AC112" s="34"/>
      <c r="AD112" s="34"/>
      <c r="AE112" s="34"/>
      <c r="AF112" s="34"/>
      <c r="AG112" s="34"/>
      <c r="AH112" s="34"/>
      <c r="AI112" s="34"/>
      <c r="AJ112" s="34"/>
      <c r="AK112" s="34"/>
      <c r="AL112" s="34"/>
      <c r="AM112" s="34"/>
      <c r="AN112" s="34"/>
      <c r="AO112" s="34"/>
      <c r="AP112" s="34"/>
    </row>
    <row r="113" spans="1:42" ht="15.6" hidden="1">
      <c r="A113" s="72" t="s">
        <v>2041</v>
      </c>
      <c r="B113" s="34" t="s">
        <v>1947</v>
      </c>
      <c r="C113" s="34"/>
      <c r="D113" s="34"/>
      <c r="E113" s="34"/>
      <c r="F113" s="34"/>
      <c r="G113" s="34"/>
      <c r="H113" s="34"/>
      <c r="I113" s="34"/>
      <c r="J113" s="34"/>
      <c r="K113" s="34"/>
      <c r="L113" s="34"/>
      <c r="M113" s="34"/>
      <c r="N113" s="34"/>
      <c r="O113" s="34"/>
      <c r="P113" s="34"/>
      <c r="Q113" s="34"/>
      <c r="R113" s="34"/>
      <c r="S113" s="34"/>
      <c r="T113" s="34"/>
      <c r="U113" s="34"/>
      <c r="V113" s="34"/>
      <c r="W113" s="34"/>
      <c r="X113" s="34"/>
      <c r="Y113" s="34"/>
      <c r="Z113" s="34"/>
      <c r="AA113" s="34"/>
      <c r="AB113" s="34"/>
      <c r="AC113" s="34"/>
      <c r="AD113" s="34"/>
      <c r="AE113" s="34"/>
      <c r="AF113" s="34"/>
      <c r="AG113" s="34"/>
      <c r="AH113" s="34"/>
      <c r="AI113" s="34"/>
      <c r="AJ113" s="34"/>
      <c r="AK113" s="34"/>
      <c r="AL113" s="34"/>
      <c r="AM113" s="34"/>
      <c r="AN113" s="34"/>
      <c r="AO113" s="34"/>
      <c r="AP113" s="34"/>
    </row>
    <row r="114" spans="1:42" ht="15.6" hidden="1">
      <c r="A114" s="72" t="s">
        <v>2041</v>
      </c>
      <c r="B114" s="34" t="s">
        <v>1951</v>
      </c>
      <c r="C114" s="34"/>
      <c r="D114" s="34"/>
      <c r="E114" s="34"/>
      <c r="F114" s="34"/>
      <c r="G114" s="34"/>
      <c r="H114" s="34"/>
      <c r="I114" s="34"/>
      <c r="J114" s="34"/>
      <c r="K114" s="34"/>
      <c r="L114" s="34"/>
      <c r="M114" s="34"/>
      <c r="N114" s="34"/>
      <c r="O114" s="34"/>
      <c r="P114" s="34"/>
      <c r="Q114" s="34"/>
      <c r="R114" s="34"/>
      <c r="S114" s="34"/>
      <c r="T114" s="34"/>
      <c r="U114" s="34"/>
      <c r="V114" s="34"/>
      <c r="W114" s="34"/>
      <c r="X114" s="34"/>
      <c r="Y114" s="34"/>
      <c r="Z114" s="34"/>
      <c r="AA114" s="34"/>
      <c r="AB114" s="34"/>
      <c r="AC114" s="34"/>
      <c r="AD114" s="34"/>
      <c r="AE114" s="34"/>
      <c r="AF114" s="34"/>
      <c r="AG114" s="34"/>
      <c r="AH114" s="34"/>
      <c r="AI114" s="34"/>
      <c r="AJ114" s="34"/>
      <c r="AK114" s="34"/>
      <c r="AL114" s="34"/>
      <c r="AM114" s="34"/>
      <c r="AN114" s="34"/>
      <c r="AO114" s="34"/>
      <c r="AP114" s="34"/>
    </row>
    <row r="115" spans="1:42" ht="15.6" hidden="1">
      <c r="A115" s="72" t="s">
        <v>2041</v>
      </c>
      <c r="B115" s="34" t="s">
        <v>1955</v>
      </c>
      <c r="C115" s="34"/>
      <c r="D115" s="34"/>
      <c r="E115" s="34"/>
      <c r="F115" s="34"/>
      <c r="G115" s="34"/>
      <c r="H115" s="34"/>
      <c r="I115" s="34"/>
      <c r="J115" s="34"/>
      <c r="K115" s="34"/>
      <c r="L115" s="34"/>
      <c r="M115" s="34"/>
      <c r="N115" s="34"/>
      <c r="O115" s="34"/>
      <c r="P115" s="34"/>
      <c r="Q115" s="34"/>
      <c r="R115" s="34"/>
      <c r="S115" s="34"/>
      <c r="T115" s="34"/>
      <c r="U115" s="34"/>
      <c r="V115" s="34"/>
      <c r="W115" s="34"/>
      <c r="X115" s="34"/>
      <c r="Y115" s="34"/>
      <c r="Z115" s="34"/>
      <c r="AA115" s="34"/>
      <c r="AB115" s="34"/>
      <c r="AC115" s="34"/>
      <c r="AD115" s="34"/>
      <c r="AE115" s="34"/>
      <c r="AF115" s="34"/>
      <c r="AG115" s="34"/>
      <c r="AH115" s="34"/>
      <c r="AI115" s="34"/>
      <c r="AJ115" s="34"/>
      <c r="AK115" s="34"/>
      <c r="AL115" s="34"/>
      <c r="AM115" s="34"/>
      <c r="AN115" s="34"/>
      <c r="AO115" s="34"/>
      <c r="AP115" s="34"/>
    </row>
    <row r="116" spans="1:42" ht="15.6" hidden="1">
      <c r="A116" s="72" t="s">
        <v>2041</v>
      </c>
      <c r="B116" s="34" t="s">
        <v>1959</v>
      </c>
      <c r="C116" s="34"/>
      <c r="D116" s="34"/>
      <c r="E116" s="34"/>
      <c r="F116" s="34"/>
      <c r="G116" s="34"/>
      <c r="H116" s="34"/>
      <c r="I116" s="34"/>
      <c r="J116" s="34"/>
      <c r="K116" s="34"/>
      <c r="L116" s="34"/>
      <c r="M116" s="34"/>
      <c r="N116" s="34"/>
      <c r="O116" s="34"/>
      <c r="P116" s="34"/>
      <c r="Q116" s="34"/>
      <c r="R116" s="34"/>
      <c r="S116" s="34"/>
      <c r="T116" s="34"/>
      <c r="U116" s="34"/>
      <c r="V116" s="34"/>
      <c r="W116" s="34"/>
      <c r="X116" s="34"/>
      <c r="Y116" s="34"/>
      <c r="Z116" s="34"/>
      <c r="AA116" s="34"/>
      <c r="AB116" s="34"/>
      <c r="AC116" s="34"/>
      <c r="AD116" s="34"/>
      <c r="AE116" s="34"/>
      <c r="AF116" s="34"/>
      <c r="AG116" s="34"/>
      <c r="AH116" s="34"/>
      <c r="AI116" s="34"/>
      <c r="AJ116" s="34"/>
      <c r="AK116" s="34"/>
      <c r="AL116" s="34"/>
      <c r="AM116" s="34"/>
      <c r="AN116" s="34"/>
      <c r="AO116" s="34"/>
      <c r="AP116" s="34"/>
    </row>
    <row r="117" spans="1:42" ht="15.6" hidden="1">
      <c r="A117" s="72" t="s">
        <v>2041</v>
      </c>
      <c r="B117" s="34" t="s">
        <v>1963</v>
      </c>
      <c r="C117" s="34"/>
      <c r="D117" s="34"/>
      <c r="E117" s="34"/>
      <c r="F117" s="34"/>
      <c r="G117" s="34"/>
      <c r="H117" s="34"/>
      <c r="I117" s="34"/>
      <c r="J117" s="34"/>
      <c r="K117" s="34"/>
      <c r="L117" s="34"/>
      <c r="M117" s="34"/>
      <c r="N117" s="34"/>
      <c r="O117" s="34"/>
      <c r="P117" s="34"/>
      <c r="Q117" s="34"/>
      <c r="R117" s="34"/>
      <c r="S117" s="34"/>
      <c r="T117" s="34"/>
      <c r="U117" s="34"/>
      <c r="V117" s="34"/>
      <c r="W117" s="34"/>
      <c r="X117" s="34"/>
      <c r="Y117" s="34"/>
      <c r="Z117" s="34"/>
      <c r="AA117" s="34"/>
      <c r="AB117" s="34"/>
      <c r="AC117" s="34"/>
      <c r="AD117" s="34"/>
      <c r="AE117" s="34"/>
      <c r="AF117" s="34"/>
      <c r="AG117" s="34"/>
      <c r="AH117" s="34"/>
      <c r="AI117" s="34"/>
      <c r="AJ117" s="34"/>
      <c r="AK117" s="34"/>
      <c r="AL117" s="34"/>
      <c r="AM117" s="34"/>
      <c r="AN117" s="34"/>
      <c r="AO117" s="34"/>
      <c r="AP117" s="34"/>
    </row>
    <row r="118" spans="1:42" ht="15.6" hidden="1">
      <c r="A118" s="72" t="s">
        <v>2041</v>
      </c>
      <c r="B118" s="34" t="s">
        <v>1966</v>
      </c>
      <c r="C118" s="34"/>
      <c r="D118" s="34"/>
      <c r="E118" s="34"/>
      <c r="F118" s="34"/>
      <c r="G118" s="34"/>
      <c r="H118" s="34"/>
      <c r="I118" s="34"/>
      <c r="J118" s="34"/>
      <c r="K118" s="34"/>
      <c r="L118" s="34"/>
      <c r="M118" s="34"/>
      <c r="N118" s="34"/>
      <c r="O118" s="34"/>
      <c r="P118" s="34"/>
      <c r="Q118" s="34"/>
      <c r="R118" s="34"/>
      <c r="S118" s="34"/>
      <c r="T118" s="34"/>
      <c r="U118" s="34"/>
      <c r="V118" s="34"/>
      <c r="W118" s="34"/>
      <c r="X118" s="34"/>
      <c r="Y118" s="34"/>
      <c r="Z118" s="34"/>
      <c r="AA118" s="34"/>
      <c r="AB118" s="34"/>
      <c r="AC118" s="34"/>
      <c r="AD118" s="34"/>
      <c r="AE118" s="34"/>
      <c r="AF118" s="34"/>
      <c r="AG118" s="34"/>
      <c r="AH118" s="34"/>
      <c r="AI118" s="34"/>
      <c r="AJ118" s="34"/>
      <c r="AK118" s="34"/>
      <c r="AL118" s="34"/>
      <c r="AM118" s="34"/>
      <c r="AN118" s="34"/>
      <c r="AO118" s="34"/>
      <c r="AP118" s="34"/>
    </row>
    <row r="119" spans="1:42" ht="15.6" hidden="1">
      <c r="A119" s="34" t="s">
        <v>2042</v>
      </c>
      <c r="B119" s="34" t="s">
        <v>2043</v>
      </c>
      <c r="C119" s="34"/>
      <c r="D119" s="34"/>
      <c r="E119" s="34"/>
      <c r="F119" s="34"/>
      <c r="G119" s="34"/>
      <c r="H119" s="34"/>
      <c r="I119" s="34"/>
      <c r="J119" s="34"/>
      <c r="K119" s="34"/>
      <c r="L119" s="34"/>
      <c r="M119" s="34"/>
      <c r="N119" s="34"/>
      <c r="O119" s="34"/>
      <c r="P119" s="34"/>
      <c r="Q119" s="34"/>
      <c r="R119" s="34"/>
      <c r="S119" s="34"/>
      <c r="T119" s="34"/>
      <c r="U119" s="34"/>
      <c r="V119" s="34"/>
      <c r="W119" s="34"/>
      <c r="X119" s="34"/>
      <c r="Y119" s="34"/>
      <c r="Z119" s="34"/>
      <c r="AA119" s="34"/>
      <c r="AB119" s="34"/>
      <c r="AC119" s="34"/>
      <c r="AD119" s="34"/>
      <c r="AE119" s="34"/>
      <c r="AF119" s="34"/>
      <c r="AG119" s="34"/>
      <c r="AH119" s="34"/>
      <c r="AI119" s="34"/>
      <c r="AJ119" s="34"/>
      <c r="AK119" s="34"/>
      <c r="AL119" s="34"/>
      <c r="AM119" s="34"/>
      <c r="AN119" s="34"/>
      <c r="AO119" s="34"/>
      <c r="AP119" s="34"/>
    </row>
    <row r="120" spans="1:42" ht="15.6" hidden="1">
      <c r="A120" s="34" t="s">
        <v>2042</v>
      </c>
      <c r="B120" s="34" t="s">
        <v>2044</v>
      </c>
      <c r="C120" s="34"/>
      <c r="D120" s="34"/>
      <c r="E120" s="34"/>
      <c r="F120" s="34"/>
      <c r="G120" s="34"/>
      <c r="H120" s="34"/>
      <c r="I120" s="34"/>
      <c r="J120" s="34"/>
      <c r="K120" s="34"/>
      <c r="L120" s="34"/>
      <c r="M120" s="34"/>
      <c r="N120" s="34"/>
      <c r="O120" s="34"/>
      <c r="P120" s="34"/>
      <c r="Q120" s="34"/>
      <c r="R120" s="34"/>
      <c r="S120" s="34"/>
      <c r="T120" s="34"/>
      <c r="U120" s="34"/>
      <c r="V120" s="34"/>
      <c r="W120" s="34"/>
      <c r="X120" s="34"/>
      <c r="Y120" s="34"/>
      <c r="Z120" s="34"/>
      <c r="AA120" s="34"/>
      <c r="AB120" s="34"/>
      <c r="AC120" s="34"/>
      <c r="AD120" s="34"/>
      <c r="AE120" s="34"/>
      <c r="AF120" s="34"/>
      <c r="AG120" s="34"/>
      <c r="AH120" s="34"/>
      <c r="AI120" s="34"/>
      <c r="AJ120" s="34"/>
      <c r="AK120" s="34"/>
      <c r="AL120" s="34"/>
      <c r="AM120" s="34"/>
      <c r="AN120" s="34"/>
      <c r="AO120" s="34"/>
      <c r="AP120" s="34"/>
    </row>
    <row r="121" spans="1:42" ht="15.6" hidden="1">
      <c r="A121" s="34" t="s">
        <v>2042</v>
      </c>
      <c r="B121" s="34" t="s">
        <v>2045</v>
      </c>
      <c r="C121" s="34"/>
      <c r="D121" s="34"/>
      <c r="E121" s="34"/>
      <c r="F121" s="34"/>
      <c r="G121" s="34"/>
      <c r="H121" s="34"/>
      <c r="I121" s="34"/>
      <c r="J121" s="34"/>
      <c r="K121" s="34"/>
      <c r="L121" s="34"/>
      <c r="M121" s="34"/>
      <c r="N121" s="34"/>
      <c r="O121" s="34"/>
      <c r="P121" s="34"/>
      <c r="Q121" s="34"/>
      <c r="R121" s="34"/>
      <c r="S121" s="34"/>
      <c r="T121" s="34"/>
      <c r="U121" s="34"/>
      <c r="V121" s="34"/>
      <c r="W121" s="34"/>
      <c r="X121" s="34"/>
      <c r="Y121" s="34"/>
      <c r="Z121" s="34"/>
      <c r="AA121" s="34"/>
      <c r="AB121" s="34"/>
      <c r="AC121" s="34"/>
      <c r="AD121" s="34"/>
      <c r="AE121" s="34"/>
      <c r="AF121" s="34"/>
      <c r="AG121" s="34"/>
      <c r="AH121" s="34"/>
      <c r="AI121" s="34"/>
      <c r="AJ121" s="34"/>
      <c r="AK121" s="34"/>
      <c r="AL121" s="34"/>
      <c r="AM121" s="34"/>
      <c r="AN121" s="34"/>
      <c r="AO121" s="34"/>
      <c r="AP121" s="34"/>
    </row>
    <row r="122" spans="1:42" ht="15.6" hidden="1">
      <c r="A122" s="34" t="s">
        <v>2042</v>
      </c>
      <c r="B122" s="34" t="s">
        <v>2046</v>
      </c>
      <c r="C122" s="34"/>
      <c r="D122" s="34"/>
      <c r="E122" s="34"/>
      <c r="F122" s="34"/>
      <c r="G122" s="34"/>
      <c r="H122" s="34"/>
      <c r="I122" s="34"/>
      <c r="J122" s="34"/>
      <c r="K122" s="34"/>
      <c r="L122" s="34"/>
      <c r="M122" s="34"/>
      <c r="N122" s="34"/>
      <c r="O122" s="34"/>
      <c r="P122" s="34"/>
      <c r="Q122" s="34"/>
      <c r="R122" s="34"/>
      <c r="S122" s="34"/>
      <c r="T122" s="34"/>
      <c r="U122" s="34"/>
      <c r="V122" s="34"/>
      <c r="W122" s="34"/>
      <c r="X122" s="34"/>
      <c r="Y122" s="34"/>
      <c r="Z122" s="34"/>
      <c r="AA122" s="34"/>
      <c r="AB122" s="34"/>
      <c r="AC122" s="34"/>
      <c r="AD122" s="34"/>
      <c r="AE122" s="34"/>
      <c r="AF122" s="34"/>
      <c r="AG122" s="34"/>
      <c r="AH122" s="34"/>
      <c r="AI122" s="34"/>
      <c r="AJ122" s="34"/>
      <c r="AK122" s="34"/>
      <c r="AL122" s="34"/>
      <c r="AM122" s="34"/>
      <c r="AN122" s="34"/>
      <c r="AO122" s="34"/>
      <c r="AP122" s="34"/>
    </row>
    <row r="123" spans="1:42" ht="15.6" hidden="1">
      <c r="A123" s="34" t="s">
        <v>2042</v>
      </c>
      <c r="B123" s="34" t="s">
        <v>2047</v>
      </c>
      <c r="C123" s="34"/>
      <c r="D123" s="34"/>
      <c r="E123" s="34"/>
      <c r="F123" s="34"/>
      <c r="G123" s="34"/>
      <c r="H123" s="34"/>
      <c r="I123" s="34"/>
      <c r="J123" s="34"/>
      <c r="K123" s="34"/>
      <c r="L123" s="34"/>
      <c r="M123" s="34"/>
      <c r="N123" s="34"/>
      <c r="O123" s="34"/>
      <c r="P123" s="34"/>
      <c r="Q123" s="34"/>
      <c r="R123" s="34"/>
      <c r="S123" s="34"/>
      <c r="T123" s="34"/>
      <c r="U123" s="34"/>
      <c r="V123" s="34"/>
      <c r="W123" s="34"/>
      <c r="X123" s="34"/>
      <c r="Y123" s="34"/>
      <c r="Z123" s="34"/>
      <c r="AA123" s="34"/>
      <c r="AB123" s="34"/>
      <c r="AC123" s="34"/>
      <c r="AD123" s="34"/>
      <c r="AE123" s="34"/>
      <c r="AF123" s="34"/>
      <c r="AG123" s="34"/>
      <c r="AH123" s="34"/>
      <c r="AI123" s="34"/>
      <c r="AJ123" s="34"/>
      <c r="AK123" s="34"/>
      <c r="AL123" s="34"/>
      <c r="AM123" s="34"/>
      <c r="AN123" s="34"/>
      <c r="AO123" s="34"/>
      <c r="AP123" s="34"/>
    </row>
    <row r="124" spans="1:42" ht="15.6" hidden="1">
      <c r="A124" s="34" t="s">
        <v>2042</v>
      </c>
      <c r="B124" s="34" t="s">
        <v>2048</v>
      </c>
      <c r="C124" s="34"/>
      <c r="D124" s="34"/>
      <c r="E124" s="34"/>
      <c r="F124" s="34"/>
      <c r="G124" s="34"/>
      <c r="H124" s="34"/>
      <c r="I124" s="34"/>
      <c r="J124" s="34"/>
      <c r="K124" s="34"/>
      <c r="L124" s="34"/>
      <c r="M124" s="34"/>
      <c r="N124" s="34"/>
      <c r="O124" s="34"/>
      <c r="P124" s="34"/>
      <c r="Q124" s="34"/>
      <c r="R124" s="34"/>
      <c r="S124" s="34"/>
      <c r="T124" s="34"/>
      <c r="U124" s="34"/>
      <c r="V124" s="34"/>
      <c r="W124" s="34"/>
      <c r="X124" s="34"/>
      <c r="Y124" s="34"/>
      <c r="Z124" s="34"/>
      <c r="AA124" s="34"/>
      <c r="AB124" s="34"/>
      <c r="AC124" s="34"/>
      <c r="AD124" s="34"/>
      <c r="AE124" s="34"/>
      <c r="AF124" s="34"/>
      <c r="AG124" s="34"/>
      <c r="AH124" s="34"/>
      <c r="AI124" s="34"/>
      <c r="AJ124" s="34"/>
      <c r="AK124" s="34"/>
      <c r="AL124" s="34"/>
      <c r="AM124" s="34"/>
      <c r="AN124" s="34"/>
      <c r="AO124" s="34"/>
      <c r="AP124" s="34"/>
    </row>
    <row r="125" spans="1:42" ht="15.6" hidden="1">
      <c r="A125" s="34" t="s">
        <v>2042</v>
      </c>
      <c r="B125" s="34" t="s">
        <v>2049</v>
      </c>
      <c r="C125" s="34"/>
      <c r="D125" s="34"/>
      <c r="E125" s="34"/>
      <c r="F125" s="34"/>
      <c r="G125" s="34"/>
      <c r="H125" s="34"/>
      <c r="I125" s="34"/>
      <c r="J125" s="34"/>
      <c r="K125" s="34"/>
      <c r="L125" s="34"/>
      <c r="M125" s="34"/>
      <c r="N125" s="34"/>
      <c r="O125" s="34"/>
      <c r="P125" s="34"/>
      <c r="Q125" s="34"/>
      <c r="R125" s="34"/>
      <c r="S125" s="34"/>
      <c r="T125" s="34"/>
      <c r="U125" s="34"/>
      <c r="V125" s="34"/>
      <c r="W125" s="34"/>
      <c r="X125" s="34"/>
      <c r="Y125" s="34"/>
      <c r="Z125" s="34"/>
      <c r="AA125" s="34"/>
      <c r="AB125" s="34"/>
      <c r="AC125" s="34"/>
      <c r="AD125" s="34"/>
      <c r="AE125" s="34"/>
      <c r="AF125" s="34"/>
      <c r="AG125" s="34"/>
      <c r="AH125" s="34"/>
      <c r="AI125" s="34"/>
      <c r="AJ125" s="34"/>
      <c r="AK125" s="34"/>
      <c r="AL125" s="34"/>
      <c r="AM125" s="34"/>
      <c r="AN125" s="34"/>
      <c r="AO125" s="34"/>
      <c r="AP125" s="34"/>
    </row>
    <row r="126" spans="1:42" ht="15.6" hidden="1">
      <c r="A126" s="34" t="s">
        <v>2042</v>
      </c>
      <c r="B126" s="34" t="s">
        <v>2050</v>
      </c>
      <c r="C126" s="34"/>
      <c r="D126" s="34"/>
      <c r="E126" s="34"/>
      <c r="F126" s="34"/>
      <c r="G126" s="34"/>
      <c r="H126" s="34"/>
      <c r="I126" s="34"/>
      <c r="J126" s="34"/>
      <c r="K126" s="34"/>
      <c r="L126" s="34"/>
      <c r="M126" s="34"/>
      <c r="N126" s="34"/>
      <c r="O126" s="34"/>
      <c r="P126" s="34"/>
      <c r="Q126" s="34"/>
      <c r="R126" s="34"/>
      <c r="S126" s="34"/>
      <c r="T126" s="34"/>
      <c r="U126" s="34"/>
      <c r="V126" s="34"/>
      <c r="W126" s="34"/>
      <c r="X126" s="34"/>
      <c r="Y126" s="34"/>
      <c r="Z126" s="34"/>
      <c r="AA126" s="34"/>
      <c r="AB126" s="34"/>
      <c r="AC126" s="34"/>
      <c r="AD126" s="34"/>
      <c r="AE126" s="34"/>
      <c r="AF126" s="34"/>
      <c r="AG126" s="34"/>
      <c r="AH126" s="34"/>
      <c r="AI126" s="34"/>
      <c r="AJ126" s="34"/>
      <c r="AK126" s="34"/>
      <c r="AL126" s="34"/>
      <c r="AM126" s="34"/>
      <c r="AN126" s="34"/>
      <c r="AO126" s="34"/>
      <c r="AP126" s="34"/>
    </row>
    <row r="127" spans="1:42" ht="15.6" hidden="1">
      <c r="A127" s="34" t="s">
        <v>2042</v>
      </c>
      <c r="B127" s="34" t="s">
        <v>2051</v>
      </c>
      <c r="C127" s="34"/>
      <c r="D127" s="34"/>
      <c r="E127" s="34"/>
      <c r="F127" s="34"/>
      <c r="G127" s="34"/>
      <c r="H127" s="34"/>
      <c r="I127" s="34"/>
      <c r="J127" s="34"/>
      <c r="K127" s="34"/>
      <c r="L127" s="34"/>
      <c r="M127" s="34"/>
      <c r="N127" s="34"/>
      <c r="O127" s="34"/>
      <c r="P127" s="34"/>
      <c r="Q127" s="34"/>
      <c r="R127" s="34"/>
      <c r="S127" s="34"/>
      <c r="T127" s="34"/>
      <c r="U127" s="34"/>
      <c r="V127" s="34"/>
      <c r="W127" s="34"/>
      <c r="X127" s="34"/>
      <c r="Y127" s="34"/>
      <c r="Z127" s="34"/>
      <c r="AA127" s="34"/>
      <c r="AB127" s="34"/>
      <c r="AC127" s="34"/>
      <c r="AD127" s="34"/>
      <c r="AE127" s="34"/>
      <c r="AF127" s="34"/>
      <c r="AG127" s="34"/>
      <c r="AH127" s="34"/>
      <c r="AI127" s="34"/>
      <c r="AJ127" s="34"/>
      <c r="AK127" s="34"/>
      <c r="AL127" s="34"/>
      <c r="AM127" s="34"/>
      <c r="AN127" s="34"/>
      <c r="AO127" s="34"/>
      <c r="AP127" s="34"/>
    </row>
    <row r="128" spans="1:42" ht="15.6" hidden="1">
      <c r="A128" s="34" t="s">
        <v>2042</v>
      </c>
      <c r="B128" s="34" t="s">
        <v>2052</v>
      </c>
      <c r="C128" s="34"/>
      <c r="D128" s="34"/>
      <c r="E128" s="34"/>
      <c r="F128" s="34"/>
      <c r="G128" s="34"/>
      <c r="H128" s="34"/>
      <c r="I128" s="34"/>
      <c r="J128" s="34"/>
      <c r="K128" s="34"/>
      <c r="L128" s="34"/>
      <c r="M128" s="34"/>
      <c r="N128" s="34"/>
      <c r="O128" s="34"/>
      <c r="P128" s="34"/>
      <c r="Q128" s="34"/>
      <c r="R128" s="34"/>
      <c r="S128" s="34"/>
      <c r="T128" s="34"/>
      <c r="U128" s="34"/>
      <c r="V128" s="34"/>
      <c r="W128" s="34"/>
      <c r="X128" s="34"/>
      <c r="Y128" s="34"/>
      <c r="Z128" s="34"/>
      <c r="AA128" s="34"/>
      <c r="AB128" s="34"/>
      <c r="AC128" s="34"/>
      <c r="AD128" s="34"/>
      <c r="AE128" s="34"/>
      <c r="AF128" s="34"/>
      <c r="AG128" s="34"/>
      <c r="AH128" s="34"/>
      <c r="AI128" s="34"/>
      <c r="AJ128" s="34"/>
      <c r="AK128" s="34"/>
      <c r="AL128" s="34"/>
      <c r="AM128" s="34"/>
      <c r="AN128" s="34"/>
      <c r="AO128" s="34"/>
      <c r="AP128" s="34"/>
    </row>
    <row r="129" spans="1:42" ht="15.6" hidden="1">
      <c r="A129" s="34" t="s">
        <v>2042</v>
      </c>
      <c r="B129" s="34" t="s">
        <v>2053</v>
      </c>
      <c r="C129" s="34"/>
      <c r="D129" s="34"/>
      <c r="E129" s="34"/>
      <c r="F129" s="34"/>
      <c r="G129" s="34"/>
      <c r="H129" s="34"/>
      <c r="I129" s="34"/>
      <c r="J129" s="34"/>
      <c r="K129" s="34"/>
      <c r="L129" s="34"/>
      <c r="M129" s="34"/>
      <c r="N129" s="34"/>
      <c r="O129" s="34"/>
      <c r="P129" s="34"/>
      <c r="Q129" s="34"/>
      <c r="R129" s="34"/>
      <c r="S129" s="34"/>
      <c r="T129" s="34"/>
      <c r="U129" s="34"/>
      <c r="V129" s="34"/>
      <c r="W129" s="34"/>
      <c r="X129" s="34"/>
      <c r="Y129" s="34"/>
      <c r="Z129" s="34"/>
      <c r="AA129" s="34"/>
      <c r="AB129" s="34"/>
      <c r="AC129" s="34"/>
      <c r="AD129" s="34"/>
      <c r="AE129" s="34"/>
      <c r="AF129" s="34"/>
      <c r="AG129" s="34"/>
      <c r="AH129" s="34"/>
      <c r="AI129" s="34"/>
      <c r="AJ129" s="34"/>
      <c r="AK129" s="34"/>
      <c r="AL129" s="34"/>
      <c r="AM129" s="34"/>
      <c r="AN129" s="34"/>
      <c r="AO129" s="34"/>
      <c r="AP129" s="34"/>
    </row>
    <row r="130" spans="1:42" ht="15.6" hidden="1">
      <c r="A130" s="34" t="s">
        <v>2042</v>
      </c>
      <c r="B130" s="34" t="s">
        <v>2054</v>
      </c>
      <c r="C130" s="34"/>
      <c r="D130" s="34"/>
      <c r="E130" s="34"/>
      <c r="F130" s="34"/>
      <c r="G130" s="34"/>
      <c r="H130" s="34"/>
      <c r="I130" s="34"/>
      <c r="J130" s="34"/>
      <c r="K130" s="34"/>
      <c r="L130" s="34"/>
      <c r="M130" s="34"/>
      <c r="N130" s="34"/>
      <c r="O130" s="34"/>
      <c r="P130" s="34"/>
      <c r="Q130" s="34"/>
      <c r="R130" s="34"/>
      <c r="S130" s="34"/>
      <c r="T130" s="34"/>
      <c r="U130" s="34"/>
      <c r="V130" s="34"/>
      <c r="W130" s="34"/>
      <c r="X130" s="34"/>
      <c r="Y130" s="34"/>
      <c r="Z130" s="34"/>
      <c r="AA130" s="34"/>
      <c r="AB130" s="34"/>
      <c r="AC130" s="34"/>
      <c r="AD130" s="34"/>
      <c r="AE130" s="34"/>
      <c r="AF130" s="34"/>
      <c r="AG130" s="34"/>
      <c r="AH130" s="34"/>
      <c r="AI130" s="34"/>
      <c r="AJ130" s="34"/>
      <c r="AK130" s="34"/>
      <c r="AL130" s="34"/>
      <c r="AM130" s="34"/>
      <c r="AN130" s="34"/>
      <c r="AO130" s="34"/>
      <c r="AP130" s="34"/>
    </row>
    <row r="131" spans="1:42" ht="15.6" hidden="1">
      <c r="A131" s="34" t="s">
        <v>2042</v>
      </c>
      <c r="B131" s="34" t="s">
        <v>2055</v>
      </c>
      <c r="C131" s="34"/>
      <c r="D131" s="34"/>
      <c r="E131" s="34"/>
      <c r="F131" s="34"/>
      <c r="G131" s="34"/>
      <c r="H131" s="34"/>
      <c r="I131" s="34"/>
      <c r="J131" s="34"/>
      <c r="K131" s="34"/>
      <c r="L131" s="34"/>
      <c r="M131" s="34"/>
      <c r="N131" s="34"/>
      <c r="O131" s="34"/>
      <c r="P131" s="34"/>
      <c r="Q131" s="34"/>
      <c r="R131" s="34"/>
      <c r="S131" s="34"/>
      <c r="T131" s="34"/>
      <c r="U131" s="34"/>
      <c r="V131" s="34"/>
      <c r="W131" s="34"/>
      <c r="X131" s="34"/>
      <c r="Y131" s="34"/>
      <c r="Z131" s="34"/>
      <c r="AA131" s="34"/>
      <c r="AB131" s="34"/>
      <c r="AC131" s="34"/>
      <c r="AD131" s="34"/>
      <c r="AE131" s="34"/>
      <c r="AF131" s="34"/>
      <c r="AG131" s="34"/>
      <c r="AH131" s="34"/>
      <c r="AI131" s="34"/>
      <c r="AJ131" s="34"/>
      <c r="AK131" s="34"/>
      <c r="AL131" s="34"/>
      <c r="AM131" s="34"/>
      <c r="AN131" s="34"/>
      <c r="AO131" s="34"/>
      <c r="AP131" s="34"/>
    </row>
    <row r="132" spans="1:42" ht="15.6" hidden="1">
      <c r="A132" s="34" t="s">
        <v>2042</v>
      </c>
      <c r="B132" s="34" t="s">
        <v>2056</v>
      </c>
      <c r="C132" s="34"/>
      <c r="D132" s="34"/>
      <c r="E132" s="34"/>
      <c r="F132" s="34"/>
      <c r="G132" s="34"/>
      <c r="H132" s="34"/>
      <c r="I132" s="34"/>
      <c r="J132" s="34"/>
      <c r="K132" s="34"/>
      <c r="L132" s="34"/>
      <c r="M132" s="34"/>
      <c r="N132" s="34"/>
      <c r="O132" s="34"/>
      <c r="P132" s="34"/>
      <c r="Q132" s="34"/>
      <c r="R132" s="34"/>
      <c r="S132" s="34"/>
      <c r="T132" s="34"/>
      <c r="U132" s="34"/>
      <c r="V132" s="34"/>
      <c r="W132" s="34"/>
      <c r="X132" s="34"/>
      <c r="Y132" s="34"/>
      <c r="Z132" s="34"/>
      <c r="AA132" s="34"/>
      <c r="AB132" s="34"/>
      <c r="AC132" s="34"/>
      <c r="AD132" s="34"/>
      <c r="AE132" s="34"/>
      <c r="AF132" s="34"/>
      <c r="AG132" s="34"/>
      <c r="AH132" s="34"/>
      <c r="AI132" s="34"/>
      <c r="AJ132" s="34"/>
      <c r="AK132" s="34"/>
      <c r="AL132" s="34"/>
      <c r="AM132" s="34"/>
      <c r="AN132" s="34"/>
      <c r="AO132" s="34"/>
      <c r="AP132" s="34"/>
    </row>
    <row r="133" spans="1:42" ht="15.6" hidden="1">
      <c r="A133" s="34" t="s">
        <v>2042</v>
      </c>
      <c r="B133" s="34" t="s">
        <v>2057</v>
      </c>
      <c r="C133" s="34"/>
      <c r="D133" s="34"/>
      <c r="E133" s="34"/>
      <c r="F133" s="34"/>
      <c r="G133" s="34"/>
      <c r="H133" s="34"/>
      <c r="I133" s="34"/>
      <c r="J133" s="34"/>
      <c r="K133" s="34"/>
      <c r="L133" s="34"/>
      <c r="M133" s="34"/>
      <c r="N133" s="34"/>
      <c r="O133" s="34"/>
      <c r="P133" s="34"/>
      <c r="Q133" s="34"/>
      <c r="R133" s="34"/>
      <c r="S133" s="34"/>
      <c r="T133" s="34"/>
      <c r="U133" s="34"/>
      <c r="V133" s="34"/>
      <c r="W133" s="34"/>
      <c r="X133" s="34"/>
      <c r="Y133" s="34"/>
      <c r="Z133" s="34"/>
      <c r="AA133" s="34"/>
      <c r="AB133" s="34"/>
      <c r="AC133" s="34"/>
      <c r="AD133" s="34"/>
      <c r="AE133" s="34"/>
      <c r="AF133" s="34"/>
      <c r="AG133" s="34"/>
      <c r="AH133" s="34"/>
      <c r="AI133" s="34"/>
      <c r="AJ133" s="34"/>
      <c r="AK133" s="34"/>
      <c r="AL133" s="34"/>
      <c r="AM133" s="34"/>
      <c r="AN133" s="34"/>
      <c r="AO133" s="34"/>
      <c r="AP133" s="34"/>
    </row>
    <row r="134" spans="1:42" ht="15.6" hidden="1">
      <c r="A134" s="34" t="s">
        <v>2042</v>
      </c>
      <c r="B134" s="34" t="s">
        <v>2058</v>
      </c>
      <c r="C134" s="34"/>
      <c r="D134" s="34"/>
      <c r="E134" s="34"/>
      <c r="F134" s="34"/>
      <c r="G134" s="34"/>
      <c r="H134" s="34"/>
      <c r="I134" s="34"/>
      <c r="J134" s="34"/>
      <c r="K134" s="34"/>
      <c r="L134" s="34"/>
      <c r="M134" s="34"/>
      <c r="N134" s="34"/>
      <c r="O134" s="34"/>
      <c r="P134" s="34"/>
      <c r="Q134" s="34"/>
      <c r="R134" s="34"/>
      <c r="S134" s="34"/>
      <c r="T134" s="34"/>
      <c r="U134" s="34"/>
      <c r="V134" s="34"/>
      <c r="W134" s="34"/>
      <c r="X134" s="34"/>
      <c r="Y134" s="34"/>
      <c r="Z134" s="34"/>
      <c r="AA134" s="34"/>
      <c r="AB134" s="34"/>
      <c r="AC134" s="34"/>
      <c r="AD134" s="34"/>
      <c r="AE134" s="34"/>
      <c r="AF134" s="34"/>
      <c r="AG134" s="34"/>
      <c r="AH134" s="34"/>
      <c r="AI134" s="34"/>
      <c r="AJ134" s="34"/>
      <c r="AK134" s="34"/>
      <c r="AL134" s="34"/>
      <c r="AM134" s="34"/>
      <c r="AN134" s="34"/>
      <c r="AO134" s="34"/>
      <c r="AP134" s="34"/>
    </row>
    <row r="135" spans="1:42" ht="15.6" hidden="1">
      <c r="A135" s="34" t="s">
        <v>2042</v>
      </c>
      <c r="B135" s="34" t="s">
        <v>2059</v>
      </c>
      <c r="C135" s="34"/>
      <c r="D135" s="34"/>
      <c r="E135" s="34"/>
      <c r="F135" s="34"/>
      <c r="G135" s="34"/>
      <c r="H135" s="34"/>
      <c r="I135" s="34"/>
      <c r="J135" s="34"/>
      <c r="K135" s="34"/>
      <c r="L135" s="34"/>
      <c r="M135" s="34"/>
      <c r="N135" s="34"/>
      <c r="O135" s="34"/>
      <c r="P135" s="34"/>
      <c r="Q135" s="34"/>
      <c r="R135" s="34"/>
      <c r="S135" s="34"/>
      <c r="T135" s="34"/>
      <c r="U135" s="34"/>
      <c r="V135" s="34"/>
      <c r="W135" s="34"/>
      <c r="X135" s="34"/>
      <c r="Y135" s="34"/>
      <c r="Z135" s="34"/>
      <c r="AA135" s="34"/>
      <c r="AB135" s="34"/>
      <c r="AC135" s="34"/>
      <c r="AD135" s="34"/>
      <c r="AE135" s="34"/>
      <c r="AF135" s="34"/>
      <c r="AG135" s="34"/>
      <c r="AH135" s="34"/>
      <c r="AI135" s="34"/>
      <c r="AJ135" s="34"/>
      <c r="AK135" s="34"/>
      <c r="AL135" s="34"/>
      <c r="AM135" s="34"/>
      <c r="AN135" s="34"/>
      <c r="AO135" s="34"/>
      <c r="AP135" s="34"/>
    </row>
    <row r="136" spans="1:42" ht="15.6" hidden="1">
      <c r="A136" s="34" t="s">
        <v>2042</v>
      </c>
      <c r="B136" s="34" t="s">
        <v>2060</v>
      </c>
      <c r="C136" s="34"/>
      <c r="D136" s="34"/>
      <c r="E136" s="34"/>
      <c r="F136" s="34"/>
      <c r="G136" s="34"/>
      <c r="H136" s="34"/>
      <c r="I136" s="34"/>
      <c r="J136" s="34"/>
      <c r="K136" s="34"/>
      <c r="L136" s="34"/>
      <c r="M136" s="34"/>
      <c r="N136" s="34"/>
      <c r="O136" s="34"/>
      <c r="P136" s="34"/>
      <c r="Q136" s="34"/>
      <c r="R136" s="34"/>
      <c r="S136" s="34"/>
      <c r="T136" s="34"/>
      <c r="U136" s="34"/>
      <c r="V136" s="34"/>
      <c r="W136" s="34"/>
      <c r="X136" s="34"/>
      <c r="Y136" s="34"/>
      <c r="Z136" s="34"/>
      <c r="AA136" s="34"/>
      <c r="AB136" s="34"/>
      <c r="AC136" s="34"/>
      <c r="AD136" s="34"/>
      <c r="AE136" s="34"/>
      <c r="AF136" s="34"/>
      <c r="AG136" s="34"/>
      <c r="AH136" s="34"/>
      <c r="AI136" s="34"/>
      <c r="AJ136" s="34"/>
      <c r="AK136" s="34"/>
      <c r="AL136" s="34"/>
      <c r="AM136" s="34"/>
      <c r="AN136" s="34"/>
      <c r="AO136" s="34"/>
      <c r="AP136" s="34"/>
    </row>
    <row r="137" spans="1:42" ht="15.6" hidden="1">
      <c r="A137" s="34" t="s">
        <v>2042</v>
      </c>
      <c r="B137" s="34" t="s">
        <v>2061</v>
      </c>
      <c r="C137" s="34"/>
      <c r="D137" s="34"/>
      <c r="E137" s="34"/>
      <c r="F137" s="34"/>
      <c r="G137" s="34"/>
      <c r="H137" s="34"/>
      <c r="I137" s="34"/>
      <c r="J137" s="34"/>
      <c r="K137" s="34"/>
      <c r="L137" s="34"/>
      <c r="M137" s="34"/>
      <c r="N137" s="34"/>
      <c r="O137" s="34"/>
      <c r="P137" s="34"/>
      <c r="Q137" s="34"/>
      <c r="R137" s="34"/>
      <c r="S137" s="34"/>
      <c r="T137" s="34"/>
      <c r="U137" s="34"/>
      <c r="V137" s="34"/>
      <c r="W137" s="34"/>
      <c r="X137" s="34"/>
      <c r="Y137" s="34"/>
      <c r="Z137" s="34"/>
      <c r="AA137" s="34"/>
      <c r="AB137" s="34"/>
      <c r="AC137" s="34"/>
      <c r="AD137" s="34"/>
      <c r="AE137" s="34"/>
      <c r="AF137" s="34"/>
      <c r="AG137" s="34"/>
      <c r="AH137" s="34"/>
      <c r="AI137" s="34"/>
      <c r="AJ137" s="34"/>
      <c r="AK137" s="34"/>
      <c r="AL137" s="34"/>
      <c r="AM137" s="34"/>
      <c r="AN137" s="34"/>
      <c r="AO137" s="34"/>
      <c r="AP137" s="34"/>
    </row>
    <row r="138" spans="1:42" ht="15.6" hidden="1">
      <c r="A138" s="34" t="s">
        <v>2042</v>
      </c>
      <c r="B138" s="34" t="s">
        <v>2062</v>
      </c>
      <c r="C138" s="34"/>
      <c r="D138" s="34"/>
      <c r="E138" s="34"/>
      <c r="F138" s="34"/>
      <c r="G138" s="34"/>
      <c r="H138" s="34"/>
      <c r="I138" s="34"/>
      <c r="J138" s="34"/>
      <c r="K138" s="34"/>
      <c r="L138" s="34"/>
      <c r="M138" s="34"/>
      <c r="N138" s="34"/>
      <c r="O138" s="34"/>
      <c r="P138" s="34"/>
      <c r="Q138" s="34"/>
      <c r="R138" s="34"/>
      <c r="S138" s="34"/>
      <c r="T138" s="34"/>
      <c r="U138" s="34"/>
      <c r="V138" s="34"/>
      <c r="W138" s="34"/>
      <c r="X138" s="34"/>
      <c r="Y138" s="34"/>
      <c r="Z138" s="34"/>
      <c r="AA138" s="34"/>
      <c r="AB138" s="34"/>
      <c r="AC138" s="34"/>
      <c r="AD138" s="34"/>
      <c r="AE138" s="34"/>
      <c r="AF138" s="34"/>
      <c r="AG138" s="34"/>
      <c r="AH138" s="34"/>
      <c r="AI138" s="34"/>
      <c r="AJ138" s="34"/>
      <c r="AK138" s="34"/>
      <c r="AL138" s="34"/>
      <c r="AM138" s="34"/>
      <c r="AN138" s="34"/>
      <c r="AO138" s="34"/>
      <c r="AP138" s="34"/>
    </row>
    <row r="139" spans="1:42" ht="15.6" hidden="1">
      <c r="A139" s="34" t="s">
        <v>2042</v>
      </c>
      <c r="B139" s="34" t="s">
        <v>2063</v>
      </c>
      <c r="C139" s="34"/>
      <c r="D139" s="34"/>
      <c r="E139" s="34"/>
      <c r="F139" s="34"/>
      <c r="G139" s="34"/>
      <c r="H139" s="34"/>
      <c r="I139" s="34"/>
      <c r="J139" s="34"/>
      <c r="K139" s="34"/>
      <c r="L139" s="34"/>
      <c r="M139" s="34"/>
      <c r="N139" s="34"/>
      <c r="O139" s="34"/>
      <c r="P139" s="34"/>
      <c r="Q139" s="34"/>
      <c r="R139" s="34"/>
      <c r="S139" s="34"/>
      <c r="T139" s="34"/>
      <c r="U139" s="34"/>
      <c r="V139" s="34"/>
      <c r="W139" s="34"/>
      <c r="X139" s="34"/>
      <c r="Y139" s="34"/>
      <c r="Z139" s="34"/>
      <c r="AA139" s="34"/>
      <c r="AB139" s="34"/>
      <c r="AC139" s="34"/>
      <c r="AD139" s="34"/>
      <c r="AE139" s="34"/>
      <c r="AF139" s="34"/>
      <c r="AG139" s="34"/>
      <c r="AH139" s="34"/>
      <c r="AI139" s="34"/>
      <c r="AJ139" s="34"/>
      <c r="AK139" s="34"/>
      <c r="AL139" s="34"/>
      <c r="AM139" s="34"/>
      <c r="AN139" s="34"/>
      <c r="AO139" s="34"/>
      <c r="AP139" s="34"/>
    </row>
    <row r="140" spans="1:42" ht="15.6" hidden="1">
      <c r="A140" s="34" t="s">
        <v>2042</v>
      </c>
      <c r="B140" s="34" t="s">
        <v>2064</v>
      </c>
      <c r="C140" s="34"/>
      <c r="D140" s="34"/>
      <c r="E140" s="34"/>
      <c r="F140" s="34"/>
      <c r="G140" s="34"/>
      <c r="H140" s="34"/>
      <c r="I140" s="34"/>
      <c r="J140" s="34"/>
      <c r="K140" s="34"/>
      <c r="L140" s="34"/>
      <c r="M140" s="34"/>
      <c r="N140" s="34"/>
      <c r="O140" s="34"/>
      <c r="P140" s="34"/>
      <c r="Q140" s="34"/>
      <c r="R140" s="34"/>
      <c r="S140" s="34"/>
      <c r="T140" s="34"/>
      <c r="U140" s="34"/>
      <c r="V140" s="34"/>
      <c r="W140" s="34"/>
      <c r="X140" s="34"/>
      <c r="Y140" s="34"/>
      <c r="Z140" s="34"/>
      <c r="AA140" s="34"/>
      <c r="AB140" s="34"/>
      <c r="AC140" s="34"/>
      <c r="AD140" s="34"/>
      <c r="AE140" s="34"/>
      <c r="AF140" s="34"/>
      <c r="AG140" s="34"/>
      <c r="AH140" s="34"/>
      <c r="AI140" s="34"/>
      <c r="AJ140" s="34"/>
      <c r="AK140" s="34"/>
      <c r="AL140" s="34"/>
      <c r="AM140" s="34"/>
      <c r="AN140" s="34"/>
      <c r="AO140" s="34"/>
      <c r="AP140" s="34"/>
    </row>
    <row r="141" spans="1:42" ht="15.6" hidden="1">
      <c r="A141" s="34" t="s">
        <v>2042</v>
      </c>
      <c r="B141" s="34" t="s">
        <v>2065</v>
      </c>
      <c r="C141" s="34"/>
      <c r="D141" s="34"/>
      <c r="E141" s="34"/>
      <c r="F141" s="34"/>
      <c r="G141" s="34"/>
      <c r="H141" s="34"/>
      <c r="I141" s="34"/>
      <c r="J141" s="34"/>
      <c r="K141" s="34"/>
      <c r="L141" s="34"/>
      <c r="M141" s="34"/>
      <c r="N141" s="34"/>
      <c r="O141" s="34"/>
      <c r="P141" s="34"/>
      <c r="Q141" s="34"/>
      <c r="R141" s="34"/>
      <c r="S141" s="34"/>
      <c r="T141" s="34"/>
      <c r="U141" s="34"/>
      <c r="V141" s="34"/>
      <c r="W141" s="34"/>
      <c r="X141" s="34"/>
      <c r="Y141" s="34"/>
      <c r="Z141" s="34"/>
      <c r="AA141" s="34"/>
      <c r="AB141" s="34"/>
      <c r="AC141" s="34"/>
      <c r="AD141" s="34"/>
      <c r="AE141" s="34"/>
      <c r="AF141" s="34"/>
      <c r="AG141" s="34"/>
      <c r="AH141" s="34"/>
      <c r="AI141" s="34"/>
      <c r="AJ141" s="34"/>
      <c r="AK141" s="34"/>
      <c r="AL141" s="34"/>
      <c r="AM141" s="34"/>
      <c r="AN141" s="34"/>
      <c r="AO141" s="34"/>
      <c r="AP141" s="34"/>
    </row>
    <row r="142" spans="1:42" ht="15.6" hidden="1">
      <c r="A142" s="34" t="s">
        <v>2042</v>
      </c>
      <c r="B142" s="34" t="s">
        <v>2066</v>
      </c>
      <c r="C142" s="34"/>
      <c r="D142" s="34"/>
      <c r="E142" s="34"/>
      <c r="F142" s="34"/>
      <c r="G142" s="34"/>
      <c r="H142" s="34"/>
      <c r="I142" s="34"/>
      <c r="J142" s="34"/>
      <c r="K142" s="34"/>
      <c r="L142" s="34"/>
      <c r="M142" s="34"/>
      <c r="N142" s="34"/>
      <c r="O142" s="34"/>
      <c r="P142" s="34"/>
      <c r="Q142" s="34"/>
      <c r="R142" s="34"/>
      <c r="S142" s="34"/>
      <c r="T142" s="34"/>
      <c r="U142" s="34"/>
      <c r="V142" s="34"/>
      <c r="W142" s="34"/>
      <c r="X142" s="34"/>
      <c r="Y142" s="34"/>
      <c r="Z142" s="34"/>
      <c r="AA142" s="34"/>
      <c r="AB142" s="34"/>
      <c r="AC142" s="34"/>
      <c r="AD142" s="34"/>
      <c r="AE142" s="34"/>
      <c r="AF142" s="34"/>
      <c r="AG142" s="34"/>
      <c r="AH142" s="34"/>
      <c r="AI142" s="34"/>
      <c r="AJ142" s="34"/>
      <c r="AK142" s="34"/>
      <c r="AL142" s="34"/>
      <c r="AM142" s="34"/>
      <c r="AN142" s="34"/>
      <c r="AO142" s="34"/>
      <c r="AP142" s="34"/>
    </row>
    <row r="143" spans="1:42" ht="15.6" hidden="1">
      <c r="A143" s="34" t="s">
        <v>2042</v>
      </c>
      <c r="B143" s="34" t="s">
        <v>2067</v>
      </c>
      <c r="C143" s="34"/>
      <c r="D143" s="34"/>
      <c r="E143" s="34"/>
      <c r="F143" s="34"/>
      <c r="G143" s="34"/>
      <c r="H143" s="34"/>
      <c r="I143" s="34"/>
      <c r="J143" s="34"/>
      <c r="K143" s="34"/>
      <c r="L143" s="34"/>
      <c r="M143" s="34"/>
      <c r="N143" s="34"/>
      <c r="O143" s="34"/>
      <c r="P143" s="34"/>
      <c r="Q143" s="34"/>
      <c r="R143" s="34"/>
      <c r="S143" s="34"/>
      <c r="T143" s="34"/>
      <c r="U143" s="34"/>
      <c r="V143" s="34"/>
      <c r="W143" s="34"/>
      <c r="X143" s="34"/>
      <c r="Y143" s="34"/>
      <c r="Z143" s="34"/>
      <c r="AA143" s="34"/>
      <c r="AB143" s="34"/>
      <c r="AC143" s="34"/>
      <c r="AD143" s="34"/>
      <c r="AE143" s="34"/>
      <c r="AF143" s="34"/>
      <c r="AG143" s="34"/>
      <c r="AH143" s="34"/>
      <c r="AI143" s="34"/>
      <c r="AJ143" s="34"/>
      <c r="AK143" s="34"/>
      <c r="AL143" s="34"/>
      <c r="AM143" s="34"/>
      <c r="AN143" s="34"/>
      <c r="AO143" s="34"/>
      <c r="AP143" s="34"/>
    </row>
    <row r="144" spans="1:42" ht="15.6" hidden="1">
      <c r="A144" s="34" t="s">
        <v>2042</v>
      </c>
      <c r="B144" s="34" t="s">
        <v>2068</v>
      </c>
      <c r="C144" s="34"/>
      <c r="D144" s="34"/>
      <c r="E144" s="34"/>
      <c r="F144" s="34"/>
      <c r="G144" s="34"/>
      <c r="H144" s="34"/>
      <c r="I144" s="34"/>
      <c r="J144" s="34"/>
      <c r="K144" s="34"/>
      <c r="L144" s="34"/>
      <c r="M144" s="34"/>
      <c r="N144" s="34"/>
      <c r="O144" s="34"/>
      <c r="P144" s="34"/>
      <c r="Q144" s="34"/>
      <c r="R144" s="34"/>
      <c r="S144" s="34"/>
      <c r="T144" s="34"/>
      <c r="U144" s="34"/>
      <c r="V144" s="34"/>
      <c r="W144" s="34"/>
      <c r="X144" s="34"/>
      <c r="Y144" s="34"/>
      <c r="Z144" s="34"/>
      <c r="AA144" s="34"/>
      <c r="AB144" s="34"/>
      <c r="AC144" s="34"/>
      <c r="AD144" s="34"/>
      <c r="AE144" s="34"/>
      <c r="AF144" s="34"/>
      <c r="AG144" s="34"/>
      <c r="AH144" s="34"/>
      <c r="AI144" s="34"/>
      <c r="AJ144" s="34"/>
      <c r="AK144" s="34"/>
      <c r="AL144" s="34"/>
      <c r="AM144" s="34"/>
      <c r="AN144" s="34"/>
      <c r="AO144" s="34"/>
      <c r="AP144" s="34"/>
    </row>
    <row r="145" spans="1:42" ht="15.6" hidden="1">
      <c r="A145" s="34" t="s">
        <v>2042</v>
      </c>
      <c r="B145" s="34" t="s">
        <v>2069</v>
      </c>
      <c r="C145" s="34"/>
      <c r="D145" s="34"/>
      <c r="E145" s="34"/>
      <c r="F145" s="34"/>
      <c r="G145" s="34"/>
      <c r="H145" s="34"/>
      <c r="I145" s="34"/>
      <c r="J145" s="34"/>
      <c r="K145" s="34"/>
      <c r="L145" s="34"/>
      <c r="M145" s="34"/>
      <c r="N145" s="34"/>
      <c r="O145" s="34"/>
      <c r="P145" s="34"/>
      <c r="Q145" s="34"/>
      <c r="R145" s="34"/>
      <c r="S145" s="34"/>
      <c r="T145" s="34"/>
      <c r="U145" s="34"/>
      <c r="V145" s="34"/>
      <c r="W145" s="34"/>
      <c r="X145" s="34"/>
      <c r="Y145" s="34"/>
      <c r="Z145" s="34"/>
      <c r="AA145" s="34"/>
      <c r="AB145" s="34"/>
      <c r="AC145" s="34"/>
      <c r="AD145" s="34"/>
      <c r="AE145" s="34"/>
      <c r="AF145" s="34"/>
      <c r="AG145" s="34"/>
      <c r="AH145" s="34"/>
      <c r="AI145" s="34"/>
      <c r="AJ145" s="34"/>
      <c r="AK145" s="34"/>
      <c r="AL145" s="34"/>
      <c r="AM145" s="34"/>
      <c r="AN145" s="34"/>
      <c r="AO145" s="34"/>
      <c r="AP145" s="34"/>
    </row>
    <row r="146" spans="1:42" ht="15.6" hidden="1">
      <c r="A146" s="34" t="s">
        <v>2042</v>
      </c>
      <c r="B146" s="34" t="s">
        <v>2070</v>
      </c>
      <c r="C146" s="34"/>
      <c r="D146" s="34"/>
      <c r="E146" s="34"/>
      <c r="F146" s="34"/>
      <c r="G146" s="34"/>
      <c r="H146" s="34"/>
      <c r="I146" s="34"/>
      <c r="J146" s="34"/>
      <c r="K146" s="34"/>
      <c r="L146" s="34"/>
      <c r="M146" s="34"/>
      <c r="N146" s="34"/>
      <c r="O146" s="34"/>
      <c r="P146" s="34"/>
      <c r="Q146" s="34"/>
      <c r="R146" s="34"/>
      <c r="S146" s="34"/>
      <c r="T146" s="34"/>
      <c r="U146" s="34"/>
      <c r="V146" s="34"/>
      <c r="W146" s="34"/>
      <c r="X146" s="34"/>
      <c r="Y146" s="34"/>
      <c r="Z146" s="34"/>
      <c r="AA146" s="34"/>
      <c r="AB146" s="34"/>
      <c r="AC146" s="34"/>
      <c r="AD146" s="34"/>
      <c r="AE146" s="34"/>
      <c r="AF146" s="34"/>
      <c r="AG146" s="34"/>
      <c r="AH146" s="34"/>
      <c r="AI146" s="34"/>
      <c r="AJ146" s="34"/>
      <c r="AK146" s="34"/>
      <c r="AL146" s="34"/>
      <c r="AM146" s="34"/>
      <c r="AN146" s="34"/>
      <c r="AO146" s="34"/>
      <c r="AP146" s="34"/>
    </row>
    <row r="147" spans="1:42" ht="15.6" hidden="1">
      <c r="A147" s="34" t="s">
        <v>2042</v>
      </c>
      <c r="B147" s="34" t="s">
        <v>2071</v>
      </c>
      <c r="C147" s="34"/>
      <c r="D147" s="34"/>
      <c r="E147" s="34"/>
      <c r="F147" s="34"/>
      <c r="G147" s="34"/>
      <c r="H147" s="34"/>
      <c r="I147" s="34"/>
      <c r="J147" s="34"/>
      <c r="K147" s="34"/>
      <c r="L147" s="34"/>
      <c r="M147" s="34"/>
      <c r="N147" s="34"/>
      <c r="O147" s="34"/>
      <c r="P147" s="34"/>
      <c r="Q147" s="34"/>
      <c r="R147" s="34"/>
      <c r="S147" s="34"/>
      <c r="T147" s="34"/>
      <c r="U147" s="34"/>
      <c r="V147" s="34"/>
      <c r="W147" s="34"/>
      <c r="X147" s="34"/>
      <c r="Y147" s="34"/>
      <c r="Z147" s="34"/>
      <c r="AA147" s="34"/>
      <c r="AB147" s="34"/>
      <c r="AC147" s="34"/>
      <c r="AD147" s="34"/>
      <c r="AE147" s="34"/>
      <c r="AF147" s="34"/>
      <c r="AG147" s="34"/>
      <c r="AH147" s="34"/>
      <c r="AI147" s="34"/>
      <c r="AJ147" s="34"/>
      <c r="AK147" s="34"/>
      <c r="AL147" s="34"/>
      <c r="AM147" s="34"/>
      <c r="AN147" s="34"/>
      <c r="AO147" s="34"/>
      <c r="AP147" s="34"/>
    </row>
    <row r="148" spans="1:42" ht="15.6" hidden="1">
      <c r="A148" s="34" t="s">
        <v>2042</v>
      </c>
      <c r="B148" s="34" t="s">
        <v>2072</v>
      </c>
      <c r="C148" s="34"/>
      <c r="D148" s="34"/>
      <c r="E148" s="34"/>
      <c r="F148" s="34"/>
      <c r="G148" s="34"/>
      <c r="H148" s="34"/>
      <c r="I148" s="34"/>
      <c r="J148" s="34"/>
      <c r="K148" s="34"/>
      <c r="L148" s="34"/>
      <c r="M148" s="34"/>
      <c r="N148" s="34"/>
      <c r="O148" s="34"/>
      <c r="P148" s="34"/>
      <c r="Q148" s="34"/>
      <c r="R148" s="34"/>
      <c r="S148" s="34"/>
      <c r="T148" s="34"/>
      <c r="U148" s="34"/>
      <c r="V148" s="34"/>
      <c r="W148" s="34"/>
      <c r="X148" s="34"/>
      <c r="Y148" s="34"/>
      <c r="Z148" s="34"/>
      <c r="AA148" s="34"/>
      <c r="AB148" s="34"/>
      <c r="AC148" s="34"/>
      <c r="AD148" s="34"/>
      <c r="AE148" s="34"/>
      <c r="AF148" s="34"/>
      <c r="AG148" s="34"/>
      <c r="AH148" s="34"/>
      <c r="AI148" s="34"/>
      <c r="AJ148" s="34"/>
      <c r="AK148" s="34"/>
      <c r="AL148" s="34"/>
      <c r="AM148" s="34"/>
      <c r="AN148" s="34"/>
      <c r="AO148" s="34"/>
      <c r="AP148" s="34"/>
    </row>
    <row r="149" spans="1:42" ht="15.6" hidden="1">
      <c r="A149" s="34" t="s">
        <v>2042</v>
      </c>
      <c r="B149" s="34" t="s">
        <v>2073</v>
      </c>
      <c r="C149" s="34"/>
      <c r="D149" s="34"/>
      <c r="E149" s="34"/>
      <c r="F149" s="34"/>
      <c r="G149" s="34"/>
      <c r="H149" s="34"/>
      <c r="I149" s="34"/>
      <c r="J149" s="34"/>
      <c r="K149" s="34"/>
      <c r="L149" s="34"/>
      <c r="M149" s="34"/>
      <c r="N149" s="34"/>
      <c r="O149" s="34"/>
      <c r="P149" s="34"/>
      <c r="Q149" s="34"/>
      <c r="R149" s="34"/>
      <c r="S149" s="34"/>
      <c r="T149" s="34"/>
      <c r="U149" s="34"/>
      <c r="V149" s="34"/>
      <c r="W149" s="34"/>
      <c r="X149" s="34"/>
      <c r="Y149" s="34"/>
      <c r="Z149" s="34"/>
      <c r="AA149" s="34"/>
      <c r="AB149" s="34"/>
      <c r="AC149" s="34"/>
      <c r="AD149" s="34"/>
      <c r="AE149" s="34"/>
      <c r="AF149" s="34"/>
      <c r="AG149" s="34"/>
      <c r="AH149" s="34"/>
      <c r="AI149" s="34"/>
      <c r="AJ149" s="34"/>
      <c r="AK149" s="34"/>
      <c r="AL149" s="34"/>
      <c r="AM149" s="34"/>
      <c r="AN149" s="34"/>
      <c r="AO149" s="34"/>
      <c r="AP149" s="34"/>
    </row>
    <row r="150" spans="1:42" ht="15.6" hidden="1">
      <c r="A150" s="34" t="s">
        <v>2042</v>
      </c>
      <c r="B150" s="34" t="s">
        <v>2074</v>
      </c>
      <c r="C150" s="34"/>
      <c r="D150" s="34"/>
      <c r="E150" s="34"/>
      <c r="F150" s="34"/>
      <c r="G150" s="34"/>
      <c r="H150" s="34"/>
      <c r="I150" s="34"/>
      <c r="J150" s="34"/>
      <c r="K150" s="34"/>
      <c r="L150" s="34"/>
      <c r="M150" s="34"/>
      <c r="N150" s="34"/>
      <c r="O150" s="34"/>
      <c r="P150" s="34"/>
      <c r="Q150" s="34"/>
      <c r="R150" s="34"/>
      <c r="S150" s="34"/>
      <c r="T150" s="34"/>
      <c r="U150" s="34"/>
      <c r="V150" s="34"/>
      <c r="W150" s="34"/>
      <c r="X150" s="34"/>
      <c r="Y150" s="34"/>
      <c r="Z150" s="34"/>
      <c r="AA150" s="34"/>
      <c r="AB150" s="34"/>
      <c r="AC150" s="34"/>
      <c r="AD150" s="34"/>
      <c r="AE150" s="34"/>
      <c r="AF150" s="34"/>
      <c r="AG150" s="34"/>
      <c r="AH150" s="34"/>
      <c r="AI150" s="34"/>
      <c r="AJ150" s="34"/>
      <c r="AK150" s="34"/>
      <c r="AL150" s="34"/>
      <c r="AM150" s="34"/>
      <c r="AN150" s="34"/>
      <c r="AO150" s="34"/>
      <c r="AP150" s="34"/>
    </row>
    <row r="151" spans="1:42" ht="15.6" hidden="1">
      <c r="A151" s="34" t="s">
        <v>2042</v>
      </c>
      <c r="B151" s="34" t="s">
        <v>2075</v>
      </c>
      <c r="C151" s="34"/>
      <c r="D151" s="34"/>
      <c r="E151" s="34"/>
      <c r="F151" s="34"/>
      <c r="G151" s="34"/>
      <c r="H151" s="34"/>
      <c r="I151" s="34"/>
      <c r="J151" s="34"/>
      <c r="K151" s="34"/>
      <c r="L151" s="34"/>
      <c r="M151" s="34"/>
      <c r="N151" s="34"/>
      <c r="O151" s="34"/>
      <c r="P151" s="34"/>
      <c r="Q151" s="34"/>
      <c r="R151" s="34"/>
      <c r="S151" s="34"/>
      <c r="T151" s="34"/>
      <c r="U151" s="34"/>
      <c r="V151" s="34"/>
      <c r="W151" s="34"/>
      <c r="X151" s="34"/>
      <c r="Y151" s="34"/>
      <c r="Z151" s="34"/>
      <c r="AA151" s="34"/>
      <c r="AB151" s="34"/>
      <c r="AC151" s="34"/>
      <c r="AD151" s="34"/>
      <c r="AE151" s="34"/>
      <c r="AF151" s="34"/>
      <c r="AG151" s="34"/>
      <c r="AH151" s="34"/>
      <c r="AI151" s="34"/>
      <c r="AJ151" s="34"/>
      <c r="AK151" s="34"/>
      <c r="AL151" s="34"/>
      <c r="AM151" s="34"/>
      <c r="AN151" s="34"/>
      <c r="AO151" s="34"/>
      <c r="AP151" s="34"/>
    </row>
    <row r="152" spans="1:42" ht="15.6" hidden="1">
      <c r="A152" s="34" t="s">
        <v>2042</v>
      </c>
      <c r="B152" s="34" t="s">
        <v>2076</v>
      </c>
      <c r="C152" s="34"/>
      <c r="D152" s="34"/>
      <c r="E152" s="34"/>
      <c r="F152" s="34"/>
      <c r="G152" s="34"/>
      <c r="H152" s="34"/>
      <c r="I152" s="34"/>
      <c r="J152" s="34"/>
      <c r="K152" s="34"/>
      <c r="L152" s="34"/>
      <c r="M152" s="34"/>
      <c r="N152" s="34"/>
      <c r="O152" s="34"/>
      <c r="P152" s="34"/>
      <c r="Q152" s="34"/>
      <c r="R152" s="34"/>
      <c r="S152" s="34"/>
      <c r="T152" s="34"/>
      <c r="U152" s="34"/>
      <c r="V152" s="34"/>
      <c r="W152" s="34"/>
      <c r="X152" s="34"/>
      <c r="Y152" s="34"/>
      <c r="Z152" s="34"/>
      <c r="AA152" s="34"/>
      <c r="AB152" s="34"/>
      <c r="AC152" s="34"/>
      <c r="AD152" s="34"/>
      <c r="AE152" s="34"/>
      <c r="AF152" s="34"/>
      <c r="AG152" s="34"/>
      <c r="AH152" s="34"/>
      <c r="AI152" s="34"/>
      <c r="AJ152" s="34"/>
      <c r="AK152" s="34"/>
      <c r="AL152" s="34"/>
      <c r="AM152" s="34"/>
      <c r="AN152" s="34"/>
      <c r="AO152" s="34"/>
      <c r="AP152" s="34"/>
    </row>
    <row r="153" spans="1:42" ht="15.6" hidden="1">
      <c r="A153" s="34" t="s">
        <v>2042</v>
      </c>
      <c r="B153" s="34" t="s">
        <v>2077</v>
      </c>
      <c r="C153" s="34"/>
      <c r="D153" s="34"/>
      <c r="E153" s="34"/>
      <c r="F153" s="34"/>
      <c r="G153" s="34"/>
      <c r="H153" s="34"/>
      <c r="I153" s="34"/>
      <c r="J153" s="34"/>
      <c r="K153" s="34"/>
      <c r="L153" s="34"/>
      <c r="M153" s="34"/>
      <c r="N153" s="34"/>
      <c r="O153" s="34"/>
      <c r="P153" s="34"/>
      <c r="Q153" s="34"/>
      <c r="R153" s="34"/>
      <c r="S153" s="34"/>
      <c r="T153" s="34"/>
      <c r="U153" s="34"/>
      <c r="V153" s="34"/>
      <c r="W153" s="34"/>
      <c r="X153" s="34"/>
      <c r="Y153" s="34"/>
      <c r="Z153" s="34"/>
      <c r="AA153" s="34"/>
      <c r="AB153" s="34"/>
      <c r="AC153" s="34"/>
      <c r="AD153" s="34"/>
      <c r="AE153" s="34"/>
      <c r="AF153" s="34"/>
      <c r="AG153" s="34"/>
      <c r="AH153" s="34"/>
      <c r="AI153" s="34"/>
      <c r="AJ153" s="34"/>
      <c r="AK153" s="34"/>
      <c r="AL153" s="34"/>
      <c r="AM153" s="34"/>
      <c r="AN153" s="34"/>
      <c r="AO153" s="34"/>
      <c r="AP153" s="34"/>
    </row>
    <row r="154" spans="1:42" ht="15.6" hidden="1">
      <c r="A154" s="34" t="s">
        <v>2042</v>
      </c>
      <c r="B154" s="34" t="s">
        <v>2078</v>
      </c>
      <c r="C154" s="34"/>
      <c r="D154" s="34"/>
      <c r="E154" s="34"/>
      <c r="F154" s="34"/>
      <c r="G154" s="34"/>
      <c r="H154" s="34"/>
      <c r="I154" s="34"/>
      <c r="J154" s="34"/>
      <c r="K154" s="34"/>
      <c r="L154" s="34"/>
      <c r="M154" s="34"/>
      <c r="N154" s="34"/>
      <c r="O154" s="34"/>
      <c r="P154" s="34"/>
      <c r="Q154" s="34"/>
      <c r="R154" s="34"/>
      <c r="S154" s="34"/>
      <c r="T154" s="34"/>
      <c r="U154" s="34"/>
      <c r="V154" s="34"/>
      <c r="W154" s="34"/>
      <c r="X154" s="34"/>
      <c r="Y154" s="34"/>
      <c r="Z154" s="34"/>
      <c r="AA154" s="34"/>
      <c r="AB154" s="34"/>
      <c r="AC154" s="34"/>
      <c r="AD154" s="34"/>
      <c r="AE154" s="34"/>
      <c r="AF154" s="34"/>
      <c r="AG154" s="34"/>
      <c r="AH154" s="34"/>
      <c r="AI154" s="34"/>
      <c r="AJ154" s="34"/>
      <c r="AK154" s="34"/>
      <c r="AL154" s="34"/>
      <c r="AM154" s="34"/>
      <c r="AN154" s="34"/>
      <c r="AO154" s="34"/>
      <c r="AP154" s="34"/>
    </row>
    <row r="155" spans="1:42" ht="15.6" hidden="1">
      <c r="A155" s="34" t="s">
        <v>2042</v>
      </c>
      <c r="B155" s="34" t="s">
        <v>2079</v>
      </c>
      <c r="C155" s="34"/>
      <c r="D155" s="34"/>
      <c r="E155" s="34"/>
      <c r="F155" s="34"/>
      <c r="G155" s="34"/>
      <c r="H155" s="34"/>
      <c r="I155" s="34"/>
      <c r="J155" s="34"/>
      <c r="K155" s="34"/>
      <c r="L155" s="34"/>
      <c r="M155" s="34"/>
      <c r="N155" s="34"/>
      <c r="O155" s="34"/>
      <c r="P155" s="34"/>
      <c r="Q155" s="34"/>
      <c r="R155" s="34"/>
      <c r="S155" s="34"/>
      <c r="T155" s="34"/>
      <c r="U155" s="34"/>
      <c r="V155" s="34"/>
      <c r="W155" s="34"/>
      <c r="X155" s="34"/>
      <c r="Y155" s="34"/>
      <c r="Z155" s="34"/>
      <c r="AA155" s="34"/>
      <c r="AB155" s="34"/>
      <c r="AC155" s="34"/>
      <c r="AD155" s="34"/>
      <c r="AE155" s="34"/>
      <c r="AF155" s="34"/>
      <c r="AG155" s="34"/>
      <c r="AH155" s="34"/>
      <c r="AI155" s="34"/>
      <c r="AJ155" s="34"/>
      <c r="AK155" s="34"/>
      <c r="AL155" s="34"/>
      <c r="AM155" s="34"/>
      <c r="AN155" s="34"/>
      <c r="AO155" s="34"/>
      <c r="AP155" s="34"/>
    </row>
    <row r="156" spans="1:42" ht="15.6" hidden="1">
      <c r="A156" s="34" t="s">
        <v>2042</v>
      </c>
      <c r="B156" s="34" t="s">
        <v>2080</v>
      </c>
      <c r="C156" s="34"/>
      <c r="D156" s="34"/>
      <c r="E156" s="34"/>
      <c r="F156" s="34"/>
      <c r="G156" s="34"/>
      <c r="H156" s="34"/>
      <c r="I156" s="34"/>
      <c r="J156" s="34"/>
      <c r="K156" s="34"/>
      <c r="L156" s="34"/>
      <c r="M156" s="34"/>
      <c r="N156" s="34"/>
      <c r="O156" s="34"/>
      <c r="P156" s="34"/>
      <c r="Q156" s="34"/>
      <c r="R156" s="34"/>
      <c r="S156" s="34"/>
      <c r="T156" s="34"/>
      <c r="U156" s="34"/>
      <c r="V156" s="34"/>
      <c r="W156" s="34"/>
      <c r="X156" s="34"/>
      <c r="Y156" s="34"/>
      <c r="Z156" s="34"/>
      <c r="AA156" s="34"/>
      <c r="AB156" s="34"/>
      <c r="AC156" s="34"/>
      <c r="AD156" s="34"/>
      <c r="AE156" s="34"/>
      <c r="AF156" s="34"/>
      <c r="AG156" s="34"/>
      <c r="AH156" s="34"/>
      <c r="AI156" s="34"/>
      <c r="AJ156" s="34"/>
      <c r="AK156" s="34"/>
      <c r="AL156" s="34"/>
      <c r="AM156" s="34"/>
      <c r="AN156" s="34"/>
      <c r="AO156" s="34"/>
      <c r="AP156" s="34"/>
    </row>
    <row r="157" spans="1:42" ht="15.6" hidden="1">
      <c r="A157" s="34" t="s">
        <v>2042</v>
      </c>
      <c r="B157" s="34" t="s">
        <v>2081</v>
      </c>
      <c r="C157" s="34"/>
      <c r="D157" s="34"/>
      <c r="E157" s="34"/>
      <c r="F157" s="34"/>
      <c r="G157" s="34"/>
      <c r="H157" s="34"/>
      <c r="I157" s="34"/>
      <c r="J157" s="34"/>
      <c r="K157" s="34"/>
      <c r="L157" s="34"/>
      <c r="M157" s="34"/>
      <c r="N157" s="34"/>
      <c r="O157" s="34"/>
      <c r="P157" s="34"/>
      <c r="Q157" s="34"/>
      <c r="R157" s="34"/>
      <c r="S157" s="34"/>
      <c r="T157" s="34"/>
      <c r="U157" s="34"/>
      <c r="V157" s="34"/>
      <c r="W157" s="34"/>
      <c r="X157" s="34"/>
      <c r="Y157" s="34"/>
      <c r="Z157" s="34"/>
      <c r="AA157" s="34"/>
      <c r="AB157" s="34"/>
      <c r="AC157" s="34"/>
      <c r="AD157" s="34"/>
      <c r="AE157" s="34"/>
      <c r="AF157" s="34"/>
      <c r="AG157" s="34"/>
      <c r="AH157" s="34"/>
      <c r="AI157" s="34"/>
      <c r="AJ157" s="34"/>
      <c r="AK157" s="34"/>
      <c r="AL157" s="34"/>
      <c r="AM157" s="34"/>
      <c r="AN157" s="34"/>
      <c r="AO157" s="34"/>
      <c r="AP157" s="34"/>
    </row>
    <row r="158" spans="1:42" ht="15.6" hidden="1">
      <c r="A158" s="34" t="s">
        <v>2042</v>
      </c>
      <c r="B158" s="34" t="s">
        <v>2082</v>
      </c>
      <c r="C158" s="34"/>
      <c r="D158" s="34"/>
      <c r="E158" s="34"/>
      <c r="F158" s="34"/>
      <c r="G158" s="34"/>
      <c r="H158" s="34"/>
      <c r="I158" s="34"/>
      <c r="J158" s="34"/>
      <c r="K158" s="34"/>
      <c r="L158" s="34"/>
      <c r="M158" s="34"/>
      <c r="N158" s="34"/>
      <c r="O158" s="34"/>
      <c r="P158" s="34"/>
      <c r="Q158" s="34"/>
      <c r="R158" s="34"/>
      <c r="S158" s="34"/>
      <c r="T158" s="34"/>
      <c r="U158" s="34"/>
      <c r="V158" s="34"/>
      <c r="W158" s="34"/>
      <c r="X158" s="34"/>
      <c r="Y158" s="34"/>
      <c r="Z158" s="34"/>
      <c r="AA158" s="34"/>
      <c r="AB158" s="34"/>
      <c r="AC158" s="34"/>
      <c r="AD158" s="34"/>
      <c r="AE158" s="34"/>
      <c r="AF158" s="34"/>
      <c r="AG158" s="34"/>
      <c r="AH158" s="34"/>
      <c r="AI158" s="34"/>
      <c r="AJ158" s="34"/>
      <c r="AK158" s="34"/>
      <c r="AL158" s="34"/>
      <c r="AM158" s="34"/>
      <c r="AN158" s="34"/>
      <c r="AO158" s="34"/>
      <c r="AP158" s="34"/>
    </row>
    <row r="159" spans="1:42" ht="15.6" hidden="1">
      <c r="A159" s="34" t="s">
        <v>2042</v>
      </c>
      <c r="B159" s="34" t="s">
        <v>2083</v>
      </c>
      <c r="C159" s="34"/>
      <c r="D159" s="34"/>
      <c r="E159" s="34"/>
      <c r="F159" s="34"/>
      <c r="G159" s="34"/>
      <c r="H159" s="34"/>
      <c r="I159" s="34"/>
      <c r="J159" s="34"/>
      <c r="K159" s="34"/>
      <c r="L159" s="34"/>
      <c r="M159" s="34"/>
      <c r="N159" s="34"/>
      <c r="O159" s="34"/>
      <c r="P159" s="34"/>
      <c r="Q159" s="34"/>
      <c r="R159" s="34"/>
      <c r="S159" s="34"/>
      <c r="T159" s="34"/>
      <c r="U159" s="34"/>
      <c r="V159" s="34"/>
      <c r="W159" s="34"/>
      <c r="X159" s="34"/>
      <c r="Y159" s="34"/>
      <c r="Z159" s="34"/>
      <c r="AA159" s="34"/>
      <c r="AB159" s="34"/>
      <c r="AC159" s="34"/>
      <c r="AD159" s="34"/>
      <c r="AE159" s="34"/>
      <c r="AF159" s="34"/>
      <c r="AG159" s="34"/>
      <c r="AH159" s="34"/>
      <c r="AI159" s="34"/>
      <c r="AJ159" s="34"/>
      <c r="AK159" s="34"/>
      <c r="AL159" s="34"/>
      <c r="AM159" s="34"/>
      <c r="AN159" s="34"/>
      <c r="AO159" s="34"/>
      <c r="AP159" s="34"/>
    </row>
    <row r="160" spans="1:42" ht="15.6" hidden="1">
      <c r="A160" s="34" t="s">
        <v>2042</v>
      </c>
      <c r="B160" s="34" t="s">
        <v>2084</v>
      </c>
      <c r="C160" s="34"/>
      <c r="D160" s="34"/>
      <c r="E160" s="34"/>
      <c r="F160" s="34"/>
      <c r="G160" s="34"/>
      <c r="H160" s="34"/>
      <c r="I160" s="34"/>
      <c r="J160" s="34"/>
      <c r="K160" s="34"/>
      <c r="L160" s="34"/>
      <c r="M160" s="34"/>
      <c r="N160" s="34"/>
      <c r="O160" s="34"/>
      <c r="P160" s="34"/>
      <c r="Q160" s="34"/>
      <c r="R160" s="34"/>
      <c r="S160" s="34"/>
      <c r="T160" s="34"/>
      <c r="U160" s="34"/>
      <c r="V160" s="34"/>
      <c r="W160" s="34"/>
      <c r="X160" s="34"/>
      <c r="Y160" s="34"/>
      <c r="Z160" s="34"/>
      <c r="AA160" s="34"/>
      <c r="AB160" s="34"/>
      <c r="AC160" s="34"/>
      <c r="AD160" s="34"/>
      <c r="AE160" s="34"/>
      <c r="AF160" s="34"/>
      <c r="AG160" s="34"/>
      <c r="AH160" s="34"/>
      <c r="AI160" s="34"/>
      <c r="AJ160" s="34"/>
      <c r="AK160" s="34"/>
      <c r="AL160" s="34"/>
      <c r="AM160" s="34"/>
      <c r="AN160" s="34"/>
      <c r="AO160" s="34"/>
      <c r="AP160" s="34"/>
    </row>
    <row r="161" spans="1:42" ht="15.6" hidden="1">
      <c r="A161" s="34" t="s">
        <v>2042</v>
      </c>
      <c r="B161" s="34" t="s">
        <v>2085</v>
      </c>
      <c r="C161" s="34"/>
      <c r="D161" s="34"/>
      <c r="E161" s="34"/>
      <c r="F161" s="34"/>
      <c r="G161" s="34"/>
      <c r="H161" s="34"/>
      <c r="I161" s="34"/>
      <c r="J161" s="34"/>
      <c r="K161" s="34"/>
      <c r="L161" s="34"/>
      <c r="M161" s="34"/>
      <c r="N161" s="34"/>
      <c r="O161" s="34"/>
      <c r="P161" s="34"/>
      <c r="Q161" s="34"/>
      <c r="R161" s="34"/>
      <c r="S161" s="34"/>
      <c r="T161" s="34"/>
      <c r="U161" s="34"/>
      <c r="V161" s="34"/>
      <c r="W161" s="34"/>
      <c r="X161" s="34"/>
      <c r="Y161" s="34"/>
      <c r="Z161" s="34"/>
      <c r="AA161" s="34"/>
      <c r="AB161" s="34"/>
      <c r="AC161" s="34"/>
      <c r="AD161" s="34"/>
      <c r="AE161" s="34"/>
      <c r="AF161" s="34"/>
      <c r="AG161" s="34"/>
      <c r="AH161" s="34"/>
      <c r="AI161" s="34"/>
      <c r="AJ161" s="34"/>
      <c r="AK161" s="34"/>
      <c r="AL161" s="34"/>
      <c r="AM161" s="34"/>
      <c r="AN161" s="34"/>
      <c r="AO161" s="34"/>
      <c r="AP161" s="34"/>
    </row>
    <row r="162" spans="1:42" ht="15.6" hidden="1">
      <c r="A162" s="34" t="s">
        <v>2042</v>
      </c>
      <c r="B162" s="34" t="s">
        <v>2086</v>
      </c>
      <c r="C162" s="34"/>
      <c r="D162" s="34"/>
      <c r="E162" s="34"/>
      <c r="F162" s="34"/>
      <c r="G162" s="34"/>
      <c r="H162" s="34"/>
      <c r="I162" s="34"/>
      <c r="J162" s="34"/>
      <c r="K162" s="34"/>
      <c r="L162" s="34"/>
      <c r="M162" s="34"/>
      <c r="N162" s="34"/>
      <c r="O162" s="34"/>
      <c r="P162" s="34"/>
      <c r="Q162" s="34"/>
      <c r="R162" s="34"/>
      <c r="S162" s="34"/>
      <c r="T162" s="34"/>
      <c r="U162" s="34"/>
      <c r="V162" s="34"/>
      <c r="W162" s="34"/>
      <c r="X162" s="34"/>
      <c r="Y162" s="34"/>
      <c r="Z162" s="34"/>
      <c r="AA162" s="34"/>
      <c r="AB162" s="34"/>
      <c r="AC162" s="34"/>
      <c r="AD162" s="34"/>
      <c r="AE162" s="34"/>
      <c r="AF162" s="34"/>
      <c r="AG162" s="34"/>
      <c r="AH162" s="34"/>
      <c r="AI162" s="34"/>
      <c r="AJ162" s="34"/>
      <c r="AK162" s="34"/>
      <c r="AL162" s="34"/>
      <c r="AM162" s="34"/>
      <c r="AN162" s="34"/>
      <c r="AO162" s="34"/>
      <c r="AP162" s="34"/>
    </row>
    <row r="163" spans="1:42" ht="15.6" hidden="1">
      <c r="A163" s="34" t="s">
        <v>2042</v>
      </c>
      <c r="B163" s="34" t="s">
        <v>2087</v>
      </c>
      <c r="C163" s="34"/>
      <c r="D163" s="34"/>
      <c r="E163" s="34"/>
      <c r="F163" s="34"/>
      <c r="G163" s="34"/>
      <c r="H163" s="34"/>
      <c r="I163" s="34"/>
      <c r="J163" s="34"/>
      <c r="K163" s="34"/>
      <c r="L163" s="34"/>
      <c r="M163" s="34"/>
      <c r="N163" s="34"/>
      <c r="O163" s="34"/>
      <c r="P163" s="34"/>
      <c r="Q163" s="34"/>
      <c r="R163" s="34"/>
      <c r="S163" s="34"/>
      <c r="T163" s="34"/>
      <c r="U163" s="34"/>
      <c r="V163" s="34"/>
      <c r="W163" s="34"/>
      <c r="X163" s="34"/>
      <c r="Y163" s="34"/>
      <c r="Z163" s="34"/>
      <c r="AA163" s="34"/>
      <c r="AB163" s="34"/>
      <c r="AC163" s="34"/>
      <c r="AD163" s="34"/>
      <c r="AE163" s="34"/>
      <c r="AF163" s="34"/>
      <c r="AG163" s="34"/>
      <c r="AH163" s="34"/>
      <c r="AI163" s="34"/>
      <c r="AJ163" s="34"/>
      <c r="AK163" s="34"/>
      <c r="AL163" s="34"/>
      <c r="AM163" s="34"/>
      <c r="AN163" s="34"/>
      <c r="AO163" s="34"/>
      <c r="AP163" s="34"/>
    </row>
    <row r="164" spans="1:42" ht="15.6" hidden="1">
      <c r="A164" s="34" t="s">
        <v>2042</v>
      </c>
      <c r="B164" s="34" t="s">
        <v>2088</v>
      </c>
      <c r="C164" s="34"/>
      <c r="D164" s="34"/>
      <c r="E164" s="34"/>
      <c r="F164" s="34"/>
      <c r="G164" s="34"/>
      <c r="H164" s="34"/>
      <c r="I164" s="34"/>
      <c r="J164" s="34"/>
      <c r="K164" s="34"/>
      <c r="L164" s="34"/>
      <c r="M164" s="34"/>
      <c r="N164" s="34"/>
      <c r="O164" s="34"/>
      <c r="P164" s="34"/>
      <c r="Q164" s="34"/>
      <c r="R164" s="34"/>
      <c r="S164" s="34"/>
      <c r="T164" s="34"/>
      <c r="U164" s="34"/>
      <c r="V164" s="34"/>
      <c r="W164" s="34"/>
      <c r="X164" s="34"/>
      <c r="Y164" s="34"/>
      <c r="Z164" s="34"/>
      <c r="AA164" s="34"/>
      <c r="AB164" s="34"/>
      <c r="AC164" s="34"/>
      <c r="AD164" s="34"/>
      <c r="AE164" s="34"/>
      <c r="AF164" s="34"/>
      <c r="AG164" s="34"/>
      <c r="AH164" s="34"/>
      <c r="AI164" s="34"/>
      <c r="AJ164" s="34"/>
      <c r="AK164" s="34"/>
      <c r="AL164" s="34"/>
      <c r="AM164" s="34"/>
      <c r="AN164" s="34"/>
      <c r="AO164" s="34"/>
      <c r="AP164" s="34"/>
    </row>
    <row r="165" spans="1:42" ht="15.6" hidden="1">
      <c r="A165" s="34" t="s">
        <v>2042</v>
      </c>
      <c r="B165" s="34" t="s">
        <v>2089</v>
      </c>
      <c r="C165" s="34"/>
      <c r="D165" s="34"/>
      <c r="E165" s="34"/>
      <c r="F165" s="34"/>
      <c r="G165" s="34"/>
      <c r="H165" s="34"/>
      <c r="I165" s="34"/>
      <c r="J165" s="34"/>
      <c r="K165" s="34"/>
      <c r="L165" s="34"/>
      <c r="M165" s="34"/>
      <c r="N165" s="34"/>
      <c r="O165" s="34"/>
      <c r="P165" s="34"/>
      <c r="Q165" s="34"/>
      <c r="R165" s="34"/>
      <c r="S165" s="34"/>
      <c r="T165" s="34"/>
      <c r="U165" s="34"/>
      <c r="V165" s="34"/>
      <c r="W165" s="34"/>
      <c r="X165" s="34"/>
      <c r="Y165" s="34"/>
      <c r="Z165" s="34"/>
      <c r="AA165" s="34"/>
      <c r="AB165" s="34"/>
      <c r="AC165" s="34"/>
      <c r="AD165" s="34"/>
      <c r="AE165" s="34"/>
      <c r="AF165" s="34"/>
      <c r="AG165" s="34"/>
      <c r="AH165" s="34"/>
      <c r="AI165" s="34"/>
      <c r="AJ165" s="34"/>
      <c r="AK165" s="34"/>
      <c r="AL165" s="34"/>
      <c r="AM165" s="34"/>
      <c r="AN165" s="34"/>
      <c r="AO165" s="34"/>
      <c r="AP165" s="34"/>
    </row>
    <row r="166" spans="1:42" ht="15.6" hidden="1">
      <c r="A166" s="34" t="s">
        <v>2042</v>
      </c>
      <c r="B166" s="34" t="s">
        <v>2090</v>
      </c>
      <c r="C166" s="34"/>
      <c r="D166" s="34"/>
      <c r="E166" s="34"/>
      <c r="F166" s="34"/>
      <c r="G166" s="34"/>
      <c r="H166" s="34"/>
      <c r="I166" s="34"/>
      <c r="J166" s="34"/>
      <c r="K166" s="34"/>
      <c r="L166" s="34"/>
      <c r="M166" s="34"/>
      <c r="N166" s="34"/>
      <c r="O166" s="34"/>
      <c r="P166" s="34"/>
      <c r="Q166" s="34"/>
      <c r="R166" s="34"/>
      <c r="S166" s="34"/>
      <c r="T166" s="34"/>
      <c r="U166" s="34"/>
      <c r="V166" s="34"/>
      <c r="W166" s="34"/>
      <c r="X166" s="34"/>
      <c r="Y166" s="34"/>
      <c r="Z166" s="34"/>
      <c r="AA166" s="34"/>
      <c r="AB166" s="34"/>
      <c r="AC166" s="34"/>
      <c r="AD166" s="34"/>
      <c r="AE166" s="34"/>
      <c r="AF166" s="34"/>
      <c r="AG166" s="34"/>
      <c r="AH166" s="34"/>
      <c r="AI166" s="34"/>
      <c r="AJ166" s="34"/>
      <c r="AK166" s="34"/>
      <c r="AL166" s="34"/>
      <c r="AM166" s="34"/>
      <c r="AN166" s="34"/>
      <c r="AO166" s="34"/>
      <c r="AP166" s="34"/>
    </row>
    <row r="167" spans="1:42" ht="15.6" hidden="1">
      <c r="A167" s="34" t="s">
        <v>2042</v>
      </c>
      <c r="B167" s="34" t="s">
        <v>2091</v>
      </c>
      <c r="C167" s="34"/>
      <c r="D167" s="34"/>
      <c r="E167" s="34"/>
      <c r="F167" s="34"/>
      <c r="G167" s="34"/>
      <c r="H167" s="34"/>
      <c r="I167" s="34"/>
      <c r="J167" s="34"/>
      <c r="K167" s="34"/>
      <c r="L167" s="34"/>
      <c r="M167" s="34"/>
      <c r="N167" s="34"/>
      <c r="O167" s="34"/>
      <c r="P167" s="34"/>
      <c r="Q167" s="34"/>
      <c r="R167" s="34"/>
      <c r="S167" s="34"/>
      <c r="T167" s="34"/>
      <c r="U167" s="34"/>
      <c r="V167" s="34"/>
      <c r="W167" s="34"/>
      <c r="X167" s="34"/>
      <c r="Y167" s="34"/>
      <c r="Z167" s="34"/>
      <c r="AA167" s="34"/>
      <c r="AB167" s="34"/>
      <c r="AC167" s="34"/>
      <c r="AD167" s="34"/>
      <c r="AE167" s="34"/>
      <c r="AF167" s="34"/>
      <c r="AG167" s="34"/>
      <c r="AH167" s="34"/>
      <c r="AI167" s="34"/>
      <c r="AJ167" s="34"/>
      <c r="AK167" s="34"/>
      <c r="AL167" s="34"/>
      <c r="AM167" s="34"/>
      <c r="AN167" s="34"/>
      <c r="AO167" s="34"/>
      <c r="AP167" s="34"/>
    </row>
    <row r="168" spans="1:42" ht="15.6" hidden="1">
      <c r="A168" s="34" t="s">
        <v>2042</v>
      </c>
      <c r="B168" s="34" t="s">
        <v>2092</v>
      </c>
      <c r="C168" s="34"/>
      <c r="D168" s="34"/>
      <c r="E168" s="34"/>
      <c r="F168" s="34"/>
      <c r="G168" s="34"/>
      <c r="H168" s="34"/>
      <c r="I168" s="34"/>
      <c r="J168" s="34"/>
      <c r="K168" s="34"/>
      <c r="L168" s="34"/>
      <c r="M168" s="34"/>
      <c r="N168" s="34"/>
      <c r="O168" s="34"/>
      <c r="P168" s="34"/>
      <c r="Q168" s="34"/>
      <c r="R168" s="34"/>
      <c r="S168" s="34"/>
      <c r="T168" s="34"/>
      <c r="U168" s="34"/>
      <c r="V168" s="34"/>
      <c r="W168" s="34"/>
      <c r="X168" s="34"/>
      <c r="Y168" s="34"/>
      <c r="Z168" s="34"/>
      <c r="AA168" s="34"/>
      <c r="AB168" s="34"/>
      <c r="AC168" s="34"/>
      <c r="AD168" s="34"/>
      <c r="AE168" s="34"/>
      <c r="AF168" s="34"/>
      <c r="AG168" s="34"/>
      <c r="AH168" s="34"/>
      <c r="AI168" s="34"/>
      <c r="AJ168" s="34"/>
      <c r="AK168" s="34"/>
      <c r="AL168" s="34"/>
      <c r="AM168" s="34"/>
      <c r="AN168" s="34"/>
      <c r="AO168" s="34"/>
      <c r="AP168" s="34"/>
    </row>
    <row r="169" spans="1:42" ht="15.6" hidden="1">
      <c r="A169" s="34" t="s">
        <v>2042</v>
      </c>
      <c r="B169" s="34" t="s">
        <v>2093</v>
      </c>
      <c r="C169" s="34"/>
      <c r="D169" s="34"/>
      <c r="E169" s="34"/>
      <c r="F169" s="34"/>
      <c r="G169" s="34"/>
      <c r="H169" s="34"/>
      <c r="I169" s="34"/>
      <c r="J169" s="34"/>
      <c r="K169" s="34"/>
      <c r="L169" s="34"/>
      <c r="M169" s="34"/>
      <c r="N169" s="34"/>
      <c r="O169" s="34"/>
      <c r="P169" s="34"/>
      <c r="Q169" s="34"/>
      <c r="R169" s="34"/>
      <c r="S169" s="34"/>
      <c r="T169" s="34"/>
      <c r="U169" s="34"/>
      <c r="V169" s="34"/>
      <c r="W169" s="34"/>
      <c r="X169" s="34"/>
      <c r="Y169" s="34"/>
      <c r="Z169" s="34"/>
      <c r="AA169" s="34"/>
      <c r="AB169" s="34"/>
      <c r="AC169" s="34"/>
      <c r="AD169" s="34"/>
      <c r="AE169" s="34"/>
      <c r="AF169" s="34"/>
      <c r="AG169" s="34"/>
      <c r="AH169" s="34"/>
      <c r="AI169" s="34"/>
      <c r="AJ169" s="34"/>
      <c r="AK169" s="34"/>
      <c r="AL169" s="34"/>
      <c r="AM169" s="34"/>
      <c r="AN169" s="34"/>
      <c r="AO169" s="34"/>
      <c r="AP169" s="34"/>
    </row>
    <row r="170" spans="1:42" ht="15.6" hidden="1">
      <c r="A170" s="34" t="s">
        <v>2042</v>
      </c>
      <c r="B170" s="34" t="s">
        <v>2094</v>
      </c>
      <c r="C170" s="34"/>
      <c r="D170" s="34"/>
      <c r="E170" s="34"/>
      <c r="F170" s="34"/>
      <c r="G170" s="34"/>
      <c r="H170" s="34"/>
      <c r="I170" s="34"/>
      <c r="J170" s="34"/>
      <c r="K170" s="34"/>
      <c r="L170" s="34"/>
      <c r="M170" s="34"/>
      <c r="N170" s="34"/>
      <c r="O170" s="34"/>
      <c r="P170" s="34"/>
      <c r="Q170" s="34"/>
      <c r="R170" s="34"/>
      <c r="S170" s="34"/>
      <c r="T170" s="34"/>
      <c r="U170" s="34"/>
      <c r="V170" s="34"/>
      <c r="W170" s="34"/>
      <c r="X170" s="34"/>
      <c r="Y170" s="34"/>
      <c r="Z170" s="34"/>
      <c r="AA170" s="34"/>
      <c r="AB170" s="34"/>
      <c r="AC170" s="34"/>
      <c r="AD170" s="34"/>
      <c r="AE170" s="34"/>
      <c r="AF170" s="34"/>
      <c r="AG170" s="34"/>
      <c r="AH170" s="34"/>
      <c r="AI170" s="34"/>
      <c r="AJ170" s="34"/>
      <c r="AK170" s="34"/>
      <c r="AL170" s="34"/>
      <c r="AM170" s="34"/>
      <c r="AN170" s="34"/>
      <c r="AO170" s="34"/>
      <c r="AP170" s="34"/>
    </row>
    <row r="171" spans="1:42" ht="15.6" hidden="1">
      <c r="A171" s="34" t="s">
        <v>2042</v>
      </c>
      <c r="B171" s="34" t="s">
        <v>2095</v>
      </c>
      <c r="C171" s="34"/>
      <c r="D171" s="34"/>
      <c r="E171" s="34"/>
      <c r="F171" s="34"/>
      <c r="G171" s="34"/>
      <c r="H171" s="34"/>
      <c r="I171" s="34"/>
      <c r="J171" s="34"/>
      <c r="K171" s="34"/>
      <c r="L171" s="34"/>
      <c r="M171" s="34"/>
      <c r="N171" s="34"/>
      <c r="O171" s="34"/>
      <c r="P171" s="34"/>
      <c r="Q171" s="34"/>
      <c r="R171" s="34"/>
      <c r="S171" s="34"/>
      <c r="T171" s="34"/>
      <c r="U171" s="34"/>
      <c r="V171" s="34"/>
      <c r="W171" s="34"/>
      <c r="X171" s="34"/>
      <c r="Y171" s="34"/>
      <c r="Z171" s="34"/>
      <c r="AA171" s="34"/>
      <c r="AB171" s="34"/>
      <c r="AC171" s="34"/>
      <c r="AD171" s="34"/>
      <c r="AE171" s="34"/>
      <c r="AF171" s="34"/>
      <c r="AG171" s="34"/>
      <c r="AH171" s="34"/>
      <c r="AI171" s="34"/>
      <c r="AJ171" s="34"/>
      <c r="AK171" s="34"/>
      <c r="AL171" s="34"/>
      <c r="AM171" s="34"/>
      <c r="AN171" s="34"/>
      <c r="AO171" s="34"/>
      <c r="AP171" s="34"/>
    </row>
    <row r="172" spans="1:42" ht="15.6" hidden="1">
      <c r="A172" s="34" t="s">
        <v>2042</v>
      </c>
      <c r="B172" s="34" t="s">
        <v>2096</v>
      </c>
      <c r="C172" s="34"/>
      <c r="D172" s="34"/>
      <c r="E172" s="34"/>
      <c r="F172" s="34"/>
      <c r="G172" s="34"/>
      <c r="H172" s="34"/>
      <c r="I172" s="34"/>
      <c r="J172" s="34"/>
      <c r="K172" s="34"/>
      <c r="L172" s="34"/>
      <c r="M172" s="34"/>
      <c r="N172" s="34"/>
      <c r="O172" s="34"/>
      <c r="P172" s="34"/>
      <c r="Q172" s="34"/>
      <c r="R172" s="34"/>
      <c r="S172" s="34"/>
      <c r="T172" s="34"/>
      <c r="U172" s="34"/>
      <c r="V172" s="34"/>
      <c r="W172" s="34"/>
      <c r="X172" s="34"/>
      <c r="Y172" s="34"/>
      <c r="Z172" s="34"/>
      <c r="AA172" s="34"/>
      <c r="AB172" s="34"/>
      <c r="AC172" s="34"/>
      <c r="AD172" s="34"/>
      <c r="AE172" s="34"/>
      <c r="AF172" s="34"/>
      <c r="AG172" s="34"/>
      <c r="AH172" s="34"/>
      <c r="AI172" s="34"/>
      <c r="AJ172" s="34"/>
      <c r="AK172" s="34"/>
      <c r="AL172" s="34"/>
      <c r="AM172" s="34"/>
      <c r="AN172" s="34"/>
      <c r="AO172" s="34"/>
      <c r="AP172" s="34"/>
    </row>
    <row r="173" spans="1:42" ht="15.6" hidden="1">
      <c r="A173" s="34" t="s">
        <v>2042</v>
      </c>
      <c r="B173" s="34" t="s">
        <v>2097</v>
      </c>
      <c r="C173" s="34"/>
      <c r="D173" s="34"/>
      <c r="E173" s="34"/>
      <c r="F173" s="34"/>
      <c r="G173" s="34"/>
      <c r="H173" s="34"/>
      <c r="I173" s="34"/>
      <c r="J173" s="34"/>
      <c r="K173" s="34"/>
      <c r="L173" s="34"/>
      <c r="M173" s="34"/>
      <c r="N173" s="34"/>
      <c r="O173" s="34"/>
      <c r="P173" s="34"/>
      <c r="Q173" s="34"/>
      <c r="R173" s="34"/>
      <c r="S173" s="34"/>
      <c r="T173" s="34"/>
      <c r="U173" s="34"/>
      <c r="V173" s="34"/>
      <c r="W173" s="34"/>
      <c r="X173" s="34"/>
      <c r="Y173" s="34"/>
      <c r="Z173" s="34"/>
      <c r="AA173" s="34"/>
      <c r="AB173" s="34"/>
      <c r="AC173" s="34"/>
      <c r="AD173" s="34"/>
      <c r="AE173" s="34"/>
      <c r="AF173" s="34"/>
      <c r="AG173" s="34"/>
      <c r="AH173" s="34"/>
      <c r="AI173" s="34"/>
      <c r="AJ173" s="34"/>
      <c r="AK173" s="34"/>
      <c r="AL173" s="34"/>
      <c r="AM173" s="34"/>
      <c r="AN173" s="34"/>
      <c r="AO173" s="34"/>
      <c r="AP173" s="34"/>
    </row>
    <row r="174" spans="1:42" ht="15.6" hidden="1">
      <c r="A174" s="34" t="s">
        <v>2042</v>
      </c>
      <c r="B174" s="34" t="s">
        <v>2098</v>
      </c>
      <c r="C174" s="34"/>
      <c r="D174" s="34"/>
      <c r="E174" s="34"/>
      <c r="F174" s="34"/>
      <c r="G174" s="34"/>
      <c r="H174" s="34"/>
      <c r="I174" s="34"/>
      <c r="J174" s="34"/>
      <c r="K174" s="34"/>
      <c r="L174" s="34"/>
      <c r="M174" s="34"/>
      <c r="N174" s="34"/>
      <c r="O174" s="34"/>
      <c r="P174" s="34"/>
      <c r="Q174" s="34"/>
      <c r="R174" s="34"/>
      <c r="S174" s="34"/>
      <c r="T174" s="34"/>
      <c r="U174" s="34"/>
      <c r="V174" s="34"/>
      <c r="W174" s="34"/>
      <c r="X174" s="34"/>
      <c r="Y174" s="34"/>
      <c r="Z174" s="34"/>
      <c r="AA174" s="34"/>
      <c r="AB174" s="34"/>
      <c r="AC174" s="34"/>
      <c r="AD174" s="34"/>
      <c r="AE174" s="34"/>
      <c r="AF174" s="34"/>
      <c r="AG174" s="34"/>
      <c r="AH174" s="34"/>
      <c r="AI174" s="34"/>
      <c r="AJ174" s="34"/>
      <c r="AK174" s="34"/>
      <c r="AL174" s="34"/>
      <c r="AM174" s="34"/>
      <c r="AN174" s="34"/>
      <c r="AO174" s="34"/>
      <c r="AP174" s="34"/>
    </row>
    <row r="175" spans="1:42" ht="15.6" hidden="1">
      <c r="A175" s="34" t="s">
        <v>2042</v>
      </c>
      <c r="B175" s="34" t="s">
        <v>2099</v>
      </c>
      <c r="C175" s="34"/>
      <c r="D175" s="34"/>
      <c r="E175" s="34"/>
      <c r="F175" s="34"/>
      <c r="G175" s="34"/>
      <c r="H175" s="34"/>
      <c r="I175" s="34"/>
      <c r="J175" s="34"/>
      <c r="K175" s="34"/>
      <c r="L175" s="34"/>
      <c r="M175" s="34"/>
      <c r="N175" s="34"/>
      <c r="O175" s="34"/>
      <c r="P175" s="34"/>
      <c r="Q175" s="34"/>
      <c r="R175" s="34"/>
      <c r="S175" s="34"/>
      <c r="T175" s="34"/>
      <c r="U175" s="34"/>
      <c r="V175" s="34"/>
      <c r="W175" s="34"/>
      <c r="X175" s="34"/>
      <c r="Y175" s="34"/>
      <c r="Z175" s="34"/>
      <c r="AA175" s="34"/>
      <c r="AB175" s="34"/>
      <c r="AC175" s="34"/>
      <c r="AD175" s="34"/>
      <c r="AE175" s="34"/>
      <c r="AF175" s="34"/>
      <c r="AG175" s="34"/>
      <c r="AH175" s="34"/>
      <c r="AI175" s="34"/>
      <c r="AJ175" s="34"/>
      <c r="AK175" s="34"/>
      <c r="AL175" s="34"/>
      <c r="AM175" s="34"/>
      <c r="AN175" s="34"/>
      <c r="AO175" s="34"/>
      <c r="AP175" s="34"/>
    </row>
    <row r="176" spans="1:42" ht="15.6" hidden="1">
      <c r="A176" s="34" t="s">
        <v>2042</v>
      </c>
      <c r="B176" s="34" t="s">
        <v>2100</v>
      </c>
      <c r="C176" s="34"/>
      <c r="D176" s="34"/>
      <c r="E176" s="34"/>
      <c r="F176" s="34"/>
      <c r="G176" s="34"/>
      <c r="H176" s="34"/>
      <c r="I176" s="34"/>
      <c r="J176" s="34"/>
      <c r="K176" s="34"/>
      <c r="L176" s="34"/>
      <c r="M176" s="34"/>
      <c r="N176" s="34"/>
      <c r="O176" s="34"/>
      <c r="P176" s="34"/>
      <c r="Q176" s="34"/>
      <c r="R176" s="34"/>
      <c r="S176" s="34"/>
      <c r="T176" s="34"/>
      <c r="U176" s="34"/>
      <c r="V176" s="34"/>
      <c r="W176" s="34"/>
      <c r="X176" s="34"/>
      <c r="Y176" s="34"/>
      <c r="Z176" s="34"/>
      <c r="AA176" s="34"/>
      <c r="AB176" s="34"/>
      <c r="AC176" s="34"/>
      <c r="AD176" s="34"/>
      <c r="AE176" s="34"/>
      <c r="AF176" s="34"/>
      <c r="AG176" s="34"/>
      <c r="AH176" s="34"/>
      <c r="AI176" s="34"/>
      <c r="AJ176" s="34"/>
      <c r="AK176" s="34"/>
      <c r="AL176" s="34"/>
      <c r="AM176" s="34"/>
      <c r="AN176" s="34"/>
      <c r="AO176" s="34"/>
      <c r="AP176" s="34"/>
    </row>
    <row r="177" spans="1:42" ht="15.6" hidden="1">
      <c r="A177" s="34" t="s">
        <v>2042</v>
      </c>
      <c r="B177" s="34" t="s">
        <v>2101</v>
      </c>
      <c r="C177" s="34"/>
      <c r="D177" s="34"/>
      <c r="E177" s="34"/>
      <c r="F177" s="34"/>
      <c r="G177" s="34"/>
      <c r="H177" s="34"/>
      <c r="I177" s="34"/>
      <c r="J177" s="34"/>
      <c r="K177" s="34"/>
      <c r="L177" s="34"/>
      <c r="M177" s="34"/>
      <c r="N177" s="34"/>
      <c r="O177" s="34"/>
      <c r="P177" s="34"/>
      <c r="Q177" s="34"/>
      <c r="R177" s="34"/>
      <c r="S177" s="34"/>
      <c r="T177" s="34"/>
      <c r="U177" s="34"/>
      <c r="V177" s="34"/>
      <c r="W177" s="34"/>
      <c r="X177" s="34"/>
      <c r="Y177" s="34"/>
      <c r="Z177" s="34"/>
      <c r="AA177" s="34"/>
      <c r="AB177" s="34"/>
      <c r="AC177" s="34"/>
      <c r="AD177" s="34"/>
      <c r="AE177" s="34"/>
      <c r="AF177" s="34"/>
      <c r="AG177" s="34"/>
      <c r="AH177" s="34"/>
      <c r="AI177" s="34"/>
      <c r="AJ177" s="34"/>
      <c r="AK177" s="34"/>
      <c r="AL177" s="34"/>
      <c r="AM177" s="34"/>
      <c r="AN177" s="34"/>
      <c r="AO177" s="34"/>
      <c r="AP177" s="34"/>
    </row>
    <row r="178" spans="1:42" ht="15.6" hidden="1">
      <c r="A178" s="34" t="s">
        <v>2042</v>
      </c>
      <c r="B178" s="34" t="s">
        <v>2102</v>
      </c>
      <c r="C178" s="34"/>
      <c r="D178" s="34"/>
      <c r="E178" s="34"/>
      <c r="F178" s="34"/>
      <c r="G178" s="34"/>
      <c r="H178" s="34"/>
      <c r="I178" s="34"/>
      <c r="J178" s="34"/>
      <c r="K178" s="34"/>
      <c r="L178" s="34"/>
      <c r="M178" s="34"/>
      <c r="N178" s="34"/>
      <c r="O178" s="34"/>
      <c r="P178" s="34"/>
      <c r="Q178" s="34"/>
      <c r="R178" s="34"/>
      <c r="S178" s="34"/>
      <c r="T178" s="34"/>
      <c r="U178" s="34"/>
      <c r="V178" s="34"/>
      <c r="W178" s="34"/>
      <c r="X178" s="34"/>
      <c r="Y178" s="34"/>
      <c r="Z178" s="34"/>
      <c r="AA178" s="34"/>
      <c r="AB178" s="34"/>
      <c r="AC178" s="34"/>
      <c r="AD178" s="34"/>
      <c r="AE178" s="34"/>
      <c r="AF178" s="34"/>
      <c r="AG178" s="34"/>
      <c r="AH178" s="34"/>
      <c r="AI178" s="34"/>
      <c r="AJ178" s="34"/>
      <c r="AK178" s="34"/>
      <c r="AL178" s="34"/>
      <c r="AM178" s="34"/>
      <c r="AN178" s="34"/>
      <c r="AO178" s="34"/>
      <c r="AP178" s="34"/>
    </row>
    <row r="179" spans="1:42" ht="15.6" hidden="1">
      <c r="A179" s="34" t="s">
        <v>2042</v>
      </c>
      <c r="B179" s="34" t="s">
        <v>2103</v>
      </c>
      <c r="C179" s="34"/>
      <c r="D179" s="34"/>
      <c r="E179" s="34"/>
      <c r="F179" s="34"/>
      <c r="G179" s="34"/>
      <c r="H179" s="34"/>
      <c r="I179" s="34"/>
      <c r="J179" s="34"/>
      <c r="K179" s="34"/>
      <c r="L179" s="34"/>
      <c r="M179" s="34"/>
      <c r="N179" s="34"/>
      <c r="O179" s="34"/>
      <c r="P179" s="34"/>
      <c r="Q179" s="34"/>
      <c r="R179" s="34"/>
      <c r="S179" s="34"/>
      <c r="T179" s="34"/>
      <c r="U179" s="34"/>
      <c r="V179" s="34"/>
      <c r="W179" s="34"/>
      <c r="X179" s="34"/>
      <c r="Y179" s="34"/>
      <c r="Z179" s="34"/>
      <c r="AA179" s="34"/>
      <c r="AB179" s="34"/>
      <c r="AC179" s="34"/>
      <c r="AD179" s="34"/>
      <c r="AE179" s="34"/>
      <c r="AF179" s="34"/>
      <c r="AG179" s="34"/>
      <c r="AH179" s="34"/>
      <c r="AI179" s="34"/>
      <c r="AJ179" s="34"/>
      <c r="AK179" s="34"/>
      <c r="AL179" s="34"/>
      <c r="AM179" s="34"/>
      <c r="AN179" s="34"/>
      <c r="AO179" s="34"/>
      <c r="AP179" s="34"/>
    </row>
    <row r="180" spans="1:42" ht="15.6" hidden="1">
      <c r="A180" s="34" t="s">
        <v>2042</v>
      </c>
      <c r="B180" s="34" t="s">
        <v>2104</v>
      </c>
      <c r="C180" s="34"/>
      <c r="D180" s="34"/>
      <c r="E180" s="34"/>
      <c r="F180" s="34"/>
      <c r="G180" s="34"/>
      <c r="H180" s="34"/>
      <c r="I180" s="34"/>
      <c r="J180" s="34"/>
      <c r="K180" s="34"/>
      <c r="L180" s="34"/>
      <c r="M180" s="34"/>
      <c r="N180" s="34"/>
      <c r="O180" s="34"/>
      <c r="P180" s="34"/>
      <c r="Q180" s="34"/>
      <c r="R180" s="34"/>
      <c r="S180" s="34"/>
      <c r="T180" s="34"/>
      <c r="U180" s="34"/>
      <c r="V180" s="34"/>
      <c r="W180" s="34"/>
      <c r="X180" s="34"/>
      <c r="Y180" s="34"/>
      <c r="Z180" s="34"/>
      <c r="AA180" s="34"/>
      <c r="AB180" s="34"/>
      <c r="AC180" s="34"/>
      <c r="AD180" s="34"/>
      <c r="AE180" s="34"/>
      <c r="AF180" s="34"/>
      <c r="AG180" s="34"/>
      <c r="AH180" s="34"/>
      <c r="AI180" s="34"/>
      <c r="AJ180" s="34"/>
      <c r="AK180" s="34"/>
      <c r="AL180" s="34"/>
      <c r="AM180" s="34"/>
      <c r="AN180" s="34"/>
      <c r="AO180" s="34"/>
      <c r="AP180" s="34"/>
    </row>
    <row r="181" spans="1:42" ht="15.6" hidden="1">
      <c r="A181" s="34" t="s">
        <v>2042</v>
      </c>
      <c r="B181" s="34" t="s">
        <v>2105</v>
      </c>
      <c r="C181" s="34"/>
      <c r="D181" s="34"/>
      <c r="E181" s="34"/>
      <c r="F181" s="34"/>
      <c r="G181" s="34"/>
      <c r="H181" s="34"/>
      <c r="I181" s="34"/>
      <c r="J181" s="34"/>
      <c r="K181" s="34"/>
      <c r="L181" s="34"/>
      <c r="M181" s="34"/>
      <c r="N181" s="34"/>
      <c r="O181" s="34"/>
      <c r="P181" s="34"/>
      <c r="Q181" s="34"/>
      <c r="R181" s="34"/>
      <c r="S181" s="34"/>
      <c r="T181" s="34"/>
      <c r="U181" s="34"/>
      <c r="V181" s="34"/>
      <c r="W181" s="34"/>
      <c r="X181" s="34"/>
      <c r="Y181" s="34"/>
      <c r="Z181" s="34"/>
      <c r="AA181" s="34"/>
      <c r="AB181" s="34"/>
      <c r="AC181" s="34"/>
      <c r="AD181" s="34"/>
      <c r="AE181" s="34"/>
      <c r="AF181" s="34"/>
      <c r="AG181" s="34"/>
      <c r="AH181" s="34"/>
      <c r="AI181" s="34"/>
      <c r="AJ181" s="34"/>
      <c r="AK181" s="34"/>
      <c r="AL181" s="34"/>
      <c r="AM181" s="34"/>
      <c r="AN181" s="34"/>
      <c r="AO181" s="34"/>
      <c r="AP181" s="34"/>
    </row>
    <row r="182" spans="1:42" ht="15.6" hidden="1">
      <c r="A182" s="34" t="s">
        <v>2042</v>
      </c>
      <c r="B182" s="34" t="s">
        <v>2106</v>
      </c>
      <c r="C182" s="34"/>
      <c r="D182" s="34"/>
      <c r="E182" s="34"/>
      <c r="F182" s="34"/>
      <c r="G182" s="34"/>
      <c r="H182" s="34"/>
      <c r="I182" s="34"/>
      <c r="J182" s="34"/>
      <c r="K182" s="34"/>
      <c r="L182" s="34"/>
      <c r="M182" s="34"/>
      <c r="N182" s="34"/>
      <c r="O182" s="34"/>
      <c r="P182" s="34"/>
      <c r="Q182" s="34"/>
      <c r="R182" s="34"/>
      <c r="S182" s="34"/>
      <c r="T182" s="34"/>
      <c r="U182" s="34"/>
      <c r="V182" s="34"/>
      <c r="W182" s="34"/>
      <c r="X182" s="34"/>
      <c r="Y182" s="34"/>
      <c r="Z182" s="34"/>
      <c r="AA182" s="34"/>
      <c r="AB182" s="34"/>
      <c r="AC182" s="34"/>
      <c r="AD182" s="34"/>
      <c r="AE182" s="34"/>
      <c r="AF182" s="34"/>
      <c r="AG182" s="34"/>
      <c r="AH182" s="34"/>
      <c r="AI182" s="34"/>
      <c r="AJ182" s="34"/>
      <c r="AK182" s="34"/>
      <c r="AL182" s="34"/>
      <c r="AM182" s="34"/>
      <c r="AN182" s="34"/>
      <c r="AO182" s="34"/>
      <c r="AP182" s="34"/>
    </row>
    <row r="183" spans="1:42" ht="15.6" hidden="1">
      <c r="A183" s="34" t="s">
        <v>2042</v>
      </c>
      <c r="B183" s="34" t="s">
        <v>2107</v>
      </c>
      <c r="C183" s="34"/>
      <c r="D183" s="34"/>
      <c r="E183" s="34"/>
      <c r="F183" s="34"/>
      <c r="G183" s="34"/>
      <c r="H183" s="34"/>
      <c r="I183" s="34"/>
      <c r="J183" s="34"/>
      <c r="K183" s="34"/>
      <c r="L183" s="34"/>
      <c r="M183" s="34"/>
      <c r="N183" s="34"/>
      <c r="O183" s="34"/>
      <c r="P183" s="34"/>
      <c r="Q183" s="34"/>
      <c r="R183" s="34"/>
      <c r="S183" s="34"/>
      <c r="T183" s="34"/>
      <c r="U183" s="34"/>
      <c r="V183" s="34"/>
      <c r="W183" s="34"/>
      <c r="X183" s="34"/>
      <c r="Y183" s="34"/>
      <c r="Z183" s="34"/>
      <c r="AA183" s="34"/>
      <c r="AB183" s="34"/>
      <c r="AC183" s="34"/>
      <c r="AD183" s="34"/>
      <c r="AE183" s="34"/>
      <c r="AF183" s="34"/>
      <c r="AG183" s="34"/>
      <c r="AH183" s="34"/>
      <c r="AI183" s="34"/>
      <c r="AJ183" s="34"/>
      <c r="AK183" s="34"/>
      <c r="AL183" s="34"/>
      <c r="AM183" s="34"/>
      <c r="AN183" s="34"/>
      <c r="AO183" s="34"/>
      <c r="AP183" s="34"/>
    </row>
    <row r="184" spans="1:42" ht="15.6" hidden="1">
      <c r="A184" s="34" t="s">
        <v>2042</v>
      </c>
      <c r="B184" s="34" t="s">
        <v>2108</v>
      </c>
      <c r="C184" s="34"/>
      <c r="D184" s="34"/>
      <c r="E184" s="34"/>
      <c r="F184" s="34"/>
      <c r="G184" s="34"/>
      <c r="H184" s="34"/>
      <c r="I184" s="34"/>
      <c r="J184" s="34"/>
      <c r="K184" s="34"/>
      <c r="L184" s="34"/>
      <c r="M184" s="34"/>
      <c r="N184" s="34"/>
      <c r="O184" s="34"/>
      <c r="P184" s="34"/>
      <c r="Q184" s="34"/>
      <c r="R184" s="34"/>
      <c r="S184" s="34"/>
      <c r="T184" s="34"/>
      <c r="U184" s="34"/>
      <c r="V184" s="34"/>
      <c r="W184" s="34"/>
      <c r="X184" s="34"/>
      <c r="Y184" s="34"/>
      <c r="Z184" s="34"/>
      <c r="AA184" s="34"/>
      <c r="AB184" s="34"/>
      <c r="AC184" s="34"/>
      <c r="AD184" s="34"/>
      <c r="AE184" s="34"/>
      <c r="AF184" s="34"/>
      <c r="AG184" s="34"/>
      <c r="AH184" s="34"/>
      <c r="AI184" s="34"/>
      <c r="AJ184" s="34"/>
      <c r="AK184" s="34"/>
      <c r="AL184" s="34"/>
      <c r="AM184" s="34"/>
      <c r="AN184" s="34"/>
      <c r="AO184" s="34"/>
      <c r="AP184" s="34"/>
    </row>
    <row r="185" spans="1:42" ht="15.6" hidden="1">
      <c r="A185" s="34" t="s">
        <v>2042</v>
      </c>
      <c r="B185" s="34" t="s">
        <v>2109</v>
      </c>
      <c r="C185" s="34"/>
      <c r="D185" s="34"/>
      <c r="E185" s="34"/>
      <c r="F185" s="34"/>
      <c r="G185" s="34"/>
      <c r="H185" s="34"/>
      <c r="I185" s="34"/>
      <c r="J185" s="34"/>
      <c r="K185" s="34"/>
      <c r="L185" s="34"/>
      <c r="M185" s="34"/>
      <c r="N185" s="34"/>
      <c r="O185" s="34"/>
      <c r="P185" s="34"/>
      <c r="Q185" s="34"/>
      <c r="R185" s="34"/>
      <c r="S185" s="34"/>
      <c r="T185" s="34"/>
      <c r="U185" s="34"/>
      <c r="V185" s="34"/>
      <c r="W185" s="34"/>
      <c r="X185" s="34"/>
      <c r="Y185" s="34"/>
      <c r="Z185" s="34"/>
      <c r="AA185" s="34"/>
      <c r="AB185" s="34"/>
      <c r="AC185" s="34"/>
      <c r="AD185" s="34"/>
      <c r="AE185" s="34"/>
      <c r="AF185" s="34"/>
      <c r="AG185" s="34"/>
      <c r="AH185" s="34"/>
      <c r="AI185" s="34"/>
      <c r="AJ185" s="34"/>
      <c r="AK185" s="34"/>
      <c r="AL185" s="34"/>
      <c r="AM185" s="34"/>
      <c r="AN185" s="34"/>
      <c r="AO185" s="34"/>
      <c r="AP185" s="34"/>
    </row>
    <row r="186" spans="1:42" ht="15.6" hidden="1">
      <c r="A186" s="34" t="s">
        <v>2042</v>
      </c>
      <c r="B186" s="34" t="s">
        <v>2110</v>
      </c>
      <c r="C186" s="34"/>
      <c r="D186" s="34"/>
      <c r="E186" s="34"/>
      <c r="F186" s="34"/>
      <c r="G186" s="34"/>
      <c r="H186" s="34"/>
      <c r="I186" s="34"/>
      <c r="J186" s="34"/>
      <c r="K186" s="34"/>
      <c r="L186" s="34"/>
      <c r="M186" s="34"/>
      <c r="N186" s="34"/>
      <c r="O186" s="34"/>
      <c r="P186" s="34"/>
      <c r="Q186" s="34"/>
      <c r="R186" s="34"/>
      <c r="S186" s="34"/>
      <c r="T186" s="34"/>
      <c r="U186" s="34"/>
      <c r="V186" s="34"/>
      <c r="W186" s="34"/>
      <c r="X186" s="34"/>
      <c r="Y186" s="34"/>
      <c r="Z186" s="34"/>
      <c r="AA186" s="34"/>
      <c r="AB186" s="34"/>
      <c r="AC186" s="34"/>
      <c r="AD186" s="34"/>
      <c r="AE186" s="34"/>
      <c r="AF186" s="34"/>
      <c r="AG186" s="34"/>
      <c r="AH186" s="34"/>
      <c r="AI186" s="34"/>
      <c r="AJ186" s="34"/>
      <c r="AK186" s="34"/>
      <c r="AL186" s="34"/>
      <c r="AM186" s="34"/>
      <c r="AN186" s="34"/>
      <c r="AO186" s="34"/>
      <c r="AP186" s="34"/>
    </row>
    <row r="187" spans="1:42" ht="15.6" hidden="1">
      <c r="A187" s="34" t="s">
        <v>2042</v>
      </c>
      <c r="B187" s="34" t="s">
        <v>2111</v>
      </c>
      <c r="C187" s="34"/>
      <c r="D187" s="34"/>
      <c r="E187" s="34"/>
      <c r="F187" s="34"/>
      <c r="G187" s="34"/>
      <c r="H187" s="34"/>
      <c r="I187" s="34"/>
      <c r="J187" s="34"/>
      <c r="K187" s="34"/>
      <c r="L187" s="34"/>
      <c r="M187" s="34"/>
      <c r="N187" s="34"/>
      <c r="O187" s="34"/>
      <c r="P187" s="34"/>
      <c r="Q187" s="34"/>
      <c r="R187" s="34"/>
      <c r="S187" s="34"/>
      <c r="T187" s="34"/>
      <c r="U187" s="34"/>
      <c r="V187" s="34"/>
      <c r="W187" s="34"/>
      <c r="X187" s="34"/>
      <c r="Y187" s="34"/>
      <c r="Z187" s="34"/>
      <c r="AA187" s="34"/>
      <c r="AB187" s="34"/>
      <c r="AC187" s="34"/>
      <c r="AD187" s="34"/>
      <c r="AE187" s="34"/>
      <c r="AF187" s="34"/>
      <c r="AG187" s="34"/>
      <c r="AH187" s="34"/>
      <c r="AI187" s="34"/>
      <c r="AJ187" s="34"/>
      <c r="AK187" s="34"/>
      <c r="AL187" s="34"/>
      <c r="AM187" s="34"/>
      <c r="AN187" s="34"/>
      <c r="AO187" s="34"/>
      <c r="AP187" s="34"/>
    </row>
    <row r="188" spans="1:42" ht="15.6" hidden="1">
      <c r="A188" s="34" t="s">
        <v>2042</v>
      </c>
      <c r="B188" s="34" t="s">
        <v>2112</v>
      </c>
      <c r="C188" s="34"/>
      <c r="D188" s="34"/>
      <c r="E188" s="34"/>
      <c r="F188" s="34"/>
      <c r="G188" s="34"/>
      <c r="H188" s="34"/>
      <c r="I188" s="34"/>
      <c r="J188" s="34"/>
      <c r="K188" s="34"/>
      <c r="L188" s="34"/>
      <c r="M188" s="34"/>
      <c r="N188" s="34"/>
      <c r="O188" s="34"/>
      <c r="P188" s="34"/>
      <c r="Q188" s="34"/>
      <c r="R188" s="34"/>
      <c r="S188" s="34"/>
      <c r="T188" s="34"/>
      <c r="U188" s="34"/>
      <c r="V188" s="34"/>
      <c r="W188" s="34"/>
      <c r="X188" s="34"/>
      <c r="Y188" s="34"/>
      <c r="Z188" s="34"/>
      <c r="AA188" s="34"/>
      <c r="AB188" s="34"/>
      <c r="AC188" s="34"/>
      <c r="AD188" s="34"/>
      <c r="AE188" s="34"/>
      <c r="AF188" s="34"/>
      <c r="AG188" s="34"/>
      <c r="AH188" s="34"/>
      <c r="AI188" s="34"/>
      <c r="AJ188" s="34"/>
      <c r="AK188" s="34"/>
      <c r="AL188" s="34"/>
      <c r="AM188" s="34"/>
      <c r="AN188" s="34"/>
      <c r="AO188" s="34"/>
      <c r="AP188" s="34"/>
    </row>
    <row r="189" spans="1:42" ht="15.6" hidden="1">
      <c r="A189" s="34" t="s">
        <v>2042</v>
      </c>
      <c r="B189" s="34" t="s">
        <v>2113</v>
      </c>
      <c r="C189" s="34"/>
      <c r="D189" s="34"/>
      <c r="E189" s="34"/>
      <c r="F189" s="34"/>
      <c r="G189" s="34"/>
      <c r="H189" s="34"/>
      <c r="I189" s="34"/>
      <c r="J189" s="34"/>
      <c r="K189" s="34"/>
      <c r="L189" s="34"/>
      <c r="M189" s="34"/>
      <c r="N189" s="34"/>
      <c r="O189" s="34"/>
      <c r="P189" s="34"/>
      <c r="Q189" s="34"/>
      <c r="R189" s="34"/>
      <c r="S189" s="34"/>
      <c r="T189" s="34"/>
      <c r="U189" s="34"/>
      <c r="V189" s="34"/>
      <c r="W189" s="34"/>
      <c r="X189" s="34"/>
      <c r="Y189" s="34"/>
      <c r="Z189" s="34"/>
      <c r="AA189" s="34"/>
      <c r="AB189" s="34"/>
      <c r="AC189" s="34"/>
      <c r="AD189" s="34"/>
      <c r="AE189" s="34"/>
      <c r="AF189" s="34"/>
      <c r="AG189" s="34"/>
      <c r="AH189" s="34"/>
      <c r="AI189" s="34"/>
      <c r="AJ189" s="34"/>
      <c r="AK189" s="34"/>
      <c r="AL189" s="34"/>
      <c r="AM189" s="34"/>
      <c r="AN189" s="34"/>
      <c r="AO189" s="34"/>
      <c r="AP189" s="34"/>
    </row>
    <row r="190" spans="1:42" ht="15.6" hidden="1">
      <c r="A190" s="34" t="s">
        <v>2042</v>
      </c>
      <c r="B190" s="34" t="s">
        <v>2114</v>
      </c>
      <c r="C190" s="34"/>
      <c r="D190" s="34"/>
      <c r="E190" s="34"/>
      <c r="F190" s="34"/>
      <c r="G190" s="34"/>
      <c r="H190" s="34"/>
      <c r="I190" s="34"/>
      <c r="J190" s="34"/>
      <c r="K190" s="34"/>
      <c r="L190" s="34"/>
      <c r="M190" s="34"/>
      <c r="N190" s="34"/>
      <c r="O190" s="34"/>
      <c r="P190" s="34"/>
      <c r="Q190" s="34"/>
      <c r="R190" s="34"/>
      <c r="S190" s="34"/>
      <c r="T190" s="34"/>
      <c r="U190" s="34"/>
      <c r="V190" s="34"/>
      <c r="W190" s="34"/>
      <c r="X190" s="34"/>
      <c r="Y190" s="34"/>
      <c r="Z190" s="34"/>
      <c r="AA190" s="34"/>
      <c r="AB190" s="34"/>
      <c r="AC190" s="34"/>
      <c r="AD190" s="34"/>
      <c r="AE190" s="34"/>
      <c r="AF190" s="34"/>
      <c r="AG190" s="34"/>
      <c r="AH190" s="34"/>
      <c r="AI190" s="34"/>
      <c r="AJ190" s="34"/>
      <c r="AK190" s="34"/>
      <c r="AL190" s="34"/>
      <c r="AM190" s="34"/>
      <c r="AN190" s="34"/>
      <c r="AO190" s="34"/>
      <c r="AP190" s="34"/>
    </row>
    <row r="191" spans="1:42" ht="15.6" hidden="1">
      <c r="A191" s="34" t="s">
        <v>2042</v>
      </c>
      <c r="B191" s="34" t="s">
        <v>2115</v>
      </c>
      <c r="C191" s="34"/>
      <c r="D191" s="34"/>
      <c r="E191" s="34"/>
      <c r="F191" s="34"/>
      <c r="G191" s="34"/>
      <c r="H191" s="34"/>
      <c r="I191" s="34"/>
      <c r="J191" s="34"/>
      <c r="K191" s="34"/>
      <c r="L191" s="34"/>
      <c r="M191" s="34"/>
      <c r="N191" s="34"/>
      <c r="O191" s="34"/>
      <c r="P191" s="34"/>
      <c r="Q191" s="34"/>
      <c r="R191" s="34"/>
      <c r="S191" s="34"/>
      <c r="T191" s="34"/>
      <c r="U191" s="34"/>
      <c r="V191" s="34"/>
      <c r="W191" s="34"/>
      <c r="X191" s="34"/>
      <c r="Y191" s="34"/>
      <c r="Z191" s="34"/>
      <c r="AA191" s="34"/>
      <c r="AB191" s="34"/>
      <c r="AC191" s="34"/>
      <c r="AD191" s="34"/>
      <c r="AE191" s="34"/>
      <c r="AF191" s="34"/>
      <c r="AG191" s="34"/>
      <c r="AH191" s="34"/>
      <c r="AI191" s="34"/>
      <c r="AJ191" s="34"/>
      <c r="AK191" s="34"/>
      <c r="AL191" s="34"/>
      <c r="AM191" s="34"/>
      <c r="AN191" s="34"/>
      <c r="AO191" s="34"/>
      <c r="AP191" s="34"/>
    </row>
    <row r="192" spans="1:42" ht="15.6" hidden="1">
      <c r="A192" s="34" t="s">
        <v>2042</v>
      </c>
      <c r="B192" s="34" t="s">
        <v>2116</v>
      </c>
      <c r="C192" s="34"/>
      <c r="D192" s="34"/>
      <c r="E192" s="34"/>
      <c r="F192" s="34"/>
      <c r="G192" s="34"/>
      <c r="H192" s="34"/>
      <c r="I192" s="34"/>
      <c r="J192" s="34"/>
      <c r="K192" s="34"/>
      <c r="L192" s="34"/>
      <c r="M192" s="34"/>
      <c r="N192" s="34"/>
      <c r="O192" s="34"/>
      <c r="P192" s="34"/>
      <c r="Q192" s="34"/>
      <c r="R192" s="34"/>
      <c r="S192" s="34"/>
      <c r="T192" s="34"/>
      <c r="U192" s="34"/>
      <c r="V192" s="34"/>
      <c r="W192" s="34"/>
      <c r="X192" s="34"/>
      <c r="Y192" s="34"/>
      <c r="Z192" s="34"/>
      <c r="AA192" s="34"/>
      <c r="AB192" s="34"/>
      <c r="AC192" s="34"/>
      <c r="AD192" s="34"/>
      <c r="AE192" s="34"/>
      <c r="AF192" s="34"/>
      <c r="AG192" s="34"/>
      <c r="AH192" s="34"/>
      <c r="AI192" s="34"/>
      <c r="AJ192" s="34"/>
      <c r="AK192" s="34"/>
      <c r="AL192" s="34"/>
      <c r="AM192" s="34"/>
      <c r="AN192" s="34"/>
      <c r="AO192" s="34"/>
      <c r="AP192" s="34"/>
    </row>
    <row r="193" spans="1:42" ht="15.6" hidden="1">
      <c r="A193" s="34" t="s">
        <v>2042</v>
      </c>
      <c r="B193" s="34" t="s">
        <v>2117</v>
      </c>
      <c r="C193" s="34"/>
      <c r="D193" s="34"/>
      <c r="E193" s="34"/>
      <c r="F193" s="34"/>
      <c r="G193" s="34"/>
      <c r="H193" s="34"/>
      <c r="I193" s="34"/>
      <c r="J193" s="34"/>
      <c r="K193" s="34"/>
      <c r="L193" s="34"/>
      <c r="M193" s="34"/>
      <c r="N193" s="34"/>
      <c r="O193" s="34"/>
      <c r="P193" s="34"/>
      <c r="Q193" s="34"/>
      <c r="R193" s="34"/>
      <c r="S193" s="34"/>
      <c r="T193" s="34"/>
      <c r="U193" s="34"/>
      <c r="V193" s="34"/>
      <c r="W193" s="34"/>
      <c r="X193" s="34"/>
      <c r="Y193" s="34"/>
      <c r="Z193" s="34"/>
      <c r="AA193" s="34"/>
      <c r="AB193" s="34"/>
      <c r="AC193" s="34"/>
      <c r="AD193" s="34"/>
      <c r="AE193" s="34"/>
      <c r="AF193" s="34"/>
      <c r="AG193" s="34"/>
      <c r="AH193" s="34"/>
      <c r="AI193" s="34"/>
      <c r="AJ193" s="34"/>
      <c r="AK193" s="34"/>
      <c r="AL193" s="34"/>
      <c r="AM193" s="34"/>
      <c r="AN193" s="34"/>
      <c r="AO193" s="34"/>
      <c r="AP193" s="34"/>
    </row>
    <row r="194" spans="1:42" ht="15.6" hidden="1">
      <c r="A194" s="34" t="s">
        <v>2042</v>
      </c>
      <c r="B194" s="34" t="s">
        <v>2118</v>
      </c>
      <c r="C194" s="34"/>
      <c r="D194" s="34"/>
      <c r="E194" s="34"/>
      <c r="F194" s="34"/>
      <c r="G194" s="34"/>
      <c r="H194" s="34"/>
      <c r="I194" s="34"/>
      <c r="J194" s="34"/>
      <c r="K194" s="34"/>
      <c r="L194" s="34"/>
      <c r="M194" s="34"/>
      <c r="N194" s="34"/>
      <c r="O194" s="34"/>
      <c r="P194" s="34"/>
      <c r="Q194" s="34"/>
      <c r="R194" s="34"/>
      <c r="S194" s="34"/>
      <c r="T194" s="34"/>
      <c r="U194" s="34"/>
      <c r="V194" s="34"/>
      <c r="W194" s="34"/>
      <c r="X194" s="34"/>
      <c r="Y194" s="34"/>
      <c r="Z194" s="34"/>
      <c r="AA194" s="34"/>
      <c r="AB194" s="34"/>
      <c r="AC194" s="34"/>
      <c r="AD194" s="34"/>
      <c r="AE194" s="34"/>
      <c r="AF194" s="34"/>
      <c r="AG194" s="34"/>
      <c r="AH194" s="34"/>
      <c r="AI194" s="34"/>
      <c r="AJ194" s="34"/>
      <c r="AK194" s="34"/>
      <c r="AL194" s="34"/>
      <c r="AM194" s="34"/>
      <c r="AN194" s="34"/>
      <c r="AO194" s="34"/>
      <c r="AP194" s="34"/>
    </row>
    <row r="195" spans="1:42" ht="15.6" hidden="1">
      <c r="A195" s="34" t="s">
        <v>2042</v>
      </c>
      <c r="B195" s="34" t="s">
        <v>2119</v>
      </c>
      <c r="C195" s="34"/>
      <c r="D195" s="34"/>
      <c r="E195" s="34"/>
      <c r="F195" s="34"/>
      <c r="G195" s="34"/>
      <c r="H195" s="34"/>
      <c r="I195" s="34"/>
      <c r="J195" s="34"/>
      <c r="K195" s="34"/>
      <c r="L195" s="34"/>
      <c r="M195" s="34"/>
      <c r="N195" s="34"/>
      <c r="O195" s="34"/>
      <c r="P195" s="34"/>
      <c r="Q195" s="34"/>
      <c r="R195" s="34"/>
      <c r="S195" s="34"/>
      <c r="T195" s="34"/>
      <c r="U195" s="34"/>
      <c r="V195" s="34"/>
      <c r="W195" s="34"/>
      <c r="X195" s="34"/>
      <c r="Y195" s="34"/>
      <c r="Z195" s="34"/>
      <c r="AA195" s="34"/>
      <c r="AB195" s="34"/>
      <c r="AC195" s="34"/>
      <c r="AD195" s="34"/>
      <c r="AE195" s="34"/>
      <c r="AF195" s="34"/>
      <c r="AG195" s="34"/>
      <c r="AH195" s="34"/>
      <c r="AI195" s="34"/>
      <c r="AJ195" s="34"/>
      <c r="AK195" s="34"/>
      <c r="AL195" s="34"/>
      <c r="AM195" s="34"/>
      <c r="AN195" s="34"/>
      <c r="AO195" s="34"/>
      <c r="AP195" s="34"/>
    </row>
    <row r="196" spans="1:42" ht="15.6" hidden="1">
      <c r="A196" s="34" t="s">
        <v>2042</v>
      </c>
      <c r="B196" s="34" t="s">
        <v>2120</v>
      </c>
      <c r="C196" s="34"/>
      <c r="D196" s="34"/>
      <c r="E196" s="34"/>
      <c r="F196" s="34"/>
      <c r="G196" s="34"/>
      <c r="H196" s="34"/>
      <c r="I196" s="34"/>
      <c r="J196" s="34"/>
      <c r="K196" s="34"/>
      <c r="L196" s="34"/>
      <c r="M196" s="34"/>
      <c r="N196" s="34"/>
      <c r="O196" s="34"/>
      <c r="P196" s="34"/>
      <c r="Q196" s="34"/>
      <c r="R196" s="34"/>
      <c r="S196" s="34"/>
      <c r="T196" s="34"/>
      <c r="U196" s="34"/>
      <c r="V196" s="34"/>
      <c r="W196" s="34"/>
      <c r="X196" s="34"/>
      <c r="Y196" s="34"/>
      <c r="Z196" s="34"/>
      <c r="AA196" s="34"/>
      <c r="AB196" s="34"/>
      <c r="AC196" s="34"/>
      <c r="AD196" s="34"/>
      <c r="AE196" s="34"/>
      <c r="AF196" s="34"/>
      <c r="AG196" s="34"/>
      <c r="AH196" s="34"/>
      <c r="AI196" s="34"/>
      <c r="AJ196" s="34"/>
      <c r="AK196" s="34"/>
      <c r="AL196" s="34"/>
      <c r="AM196" s="34"/>
      <c r="AN196" s="34"/>
      <c r="AO196" s="34"/>
      <c r="AP196" s="34"/>
    </row>
    <row r="197" spans="1:42" ht="15.6" hidden="1">
      <c r="A197" s="34" t="s">
        <v>2042</v>
      </c>
      <c r="B197" s="34" t="s">
        <v>2121</v>
      </c>
      <c r="C197" s="34"/>
      <c r="D197" s="34"/>
      <c r="E197" s="34"/>
      <c r="F197" s="34"/>
      <c r="G197" s="34"/>
      <c r="H197" s="34"/>
      <c r="I197" s="34"/>
      <c r="J197" s="34"/>
      <c r="K197" s="34"/>
      <c r="L197" s="34"/>
      <c r="M197" s="34"/>
      <c r="N197" s="34"/>
      <c r="O197" s="34"/>
      <c r="P197" s="34"/>
      <c r="Q197" s="34"/>
      <c r="R197" s="34"/>
      <c r="S197" s="34"/>
      <c r="T197" s="34"/>
      <c r="U197" s="34"/>
      <c r="V197" s="34"/>
      <c r="W197" s="34"/>
      <c r="X197" s="34"/>
      <c r="Y197" s="34"/>
      <c r="Z197" s="34"/>
      <c r="AA197" s="34"/>
      <c r="AB197" s="34"/>
      <c r="AC197" s="34"/>
      <c r="AD197" s="34"/>
      <c r="AE197" s="34"/>
      <c r="AF197" s="34"/>
      <c r="AG197" s="34"/>
      <c r="AH197" s="34"/>
      <c r="AI197" s="34"/>
      <c r="AJ197" s="34"/>
      <c r="AK197" s="34"/>
      <c r="AL197" s="34"/>
      <c r="AM197" s="34"/>
      <c r="AN197" s="34"/>
      <c r="AO197" s="34"/>
      <c r="AP197" s="34"/>
    </row>
    <row r="198" spans="1:42" ht="15.6" hidden="1">
      <c r="A198" s="34" t="s">
        <v>2042</v>
      </c>
      <c r="B198" s="34" t="s">
        <v>2122</v>
      </c>
      <c r="C198" s="34"/>
      <c r="D198" s="34"/>
      <c r="E198" s="34"/>
      <c r="F198" s="34"/>
      <c r="G198" s="34"/>
      <c r="H198" s="34"/>
      <c r="I198" s="34"/>
      <c r="J198" s="34"/>
      <c r="K198" s="34"/>
      <c r="L198" s="34"/>
      <c r="M198" s="34"/>
      <c r="N198" s="34"/>
      <c r="O198" s="34"/>
      <c r="P198" s="34"/>
      <c r="Q198" s="34"/>
      <c r="R198" s="34"/>
      <c r="S198" s="34"/>
      <c r="T198" s="34"/>
      <c r="U198" s="34"/>
      <c r="V198" s="34"/>
      <c r="W198" s="34"/>
      <c r="X198" s="34"/>
      <c r="Y198" s="34"/>
      <c r="Z198" s="34"/>
      <c r="AA198" s="34"/>
      <c r="AB198" s="34"/>
      <c r="AC198" s="34"/>
      <c r="AD198" s="34"/>
      <c r="AE198" s="34"/>
      <c r="AF198" s="34"/>
      <c r="AG198" s="34"/>
      <c r="AH198" s="34"/>
      <c r="AI198" s="34"/>
      <c r="AJ198" s="34"/>
      <c r="AK198" s="34"/>
      <c r="AL198" s="34"/>
      <c r="AM198" s="34"/>
      <c r="AN198" s="34"/>
      <c r="AO198" s="34"/>
      <c r="AP198" s="34"/>
    </row>
    <row r="199" spans="1:42" ht="15.6" hidden="1">
      <c r="A199" s="34" t="s">
        <v>2042</v>
      </c>
      <c r="B199" s="34" t="s">
        <v>2123</v>
      </c>
      <c r="C199" s="34"/>
      <c r="D199" s="34"/>
      <c r="E199" s="34"/>
      <c r="F199" s="34"/>
      <c r="G199" s="34"/>
      <c r="H199" s="34"/>
      <c r="I199" s="34"/>
      <c r="J199" s="34"/>
      <c r="K199" s="34"/>
      <c r="L199" s="34"/>
      <c r="M199" s="34"/>
      <c r="N199" s="34"/>
      <c r="O199" s="34"/>
      <c r="P199" s="34"/>
      <c r="Q199" s="34"/>
      <c r="R199" s="34"/>
      <c r="S199" s="34"/>
      <c r="T199" s="34"/>
      <c r="U199" s="34"/>
      <c r="V199" s="34"/>
      <c r="W199" s="34"/>
      <c r="X199" s="34"/>
      <c r="Y199" s="34"/>
      <c r="Z199" s="34"/>
      <c r="AA199" s="34"/>
      <c r="AB199" s="34"/>
      <c r="AC199" s="34"/>
      <c r="AD199" s="34"/>
      <c r="AE199" s="34"/>
      <c r="AF199" s="34"/>
      <c r="AG199" s="34"/>
      <c r="AH199" s="34"/>
      <c r="AI199" s="34"/>
      <c r="AJ199" s="34"/>
      <c r="AK199" s="34"/>
      <c r="AL199" s="34"/>
      <c r="AM199" s="34"/>
      <c r="AN199" s="34"/>
      <c r="AO199" s="34"/>
      <c r="AP199" s="34"/>
    </row>
    <row r="200" spans="1:42" ht="15.6" hidden="1">
      <c r="A200" s="34" t="s">
        <v>2042</v>
      </c>
      <c r="B200" s="34" t="s">
        <v>2124</v>
      </c>
      <c r="C200" s="34"/>
      <c r="D200" s="34"/>
      <c r="E200" s="34"/>
      <c r="F200" s="34"/>
      <c r="G200" s="34"/>
      <c r="H200" s="34"/>
      <c r="I200" s="34"/>
      <c r="J200" s="34"/>
      <c r="K200" s="34"/>
      <c r="L200" s="34"/>
      <c r="M200" s="34"/>
      <c r="N200" s="34"/>
      <c r="O200" s="34"/>
      <c r="P200" s="34"/>
      <c r="Q200" s="34"/>
      <c r="R200" s="34"/>
      <c r="S200" s="34"/>
      <c r="T200" s="34"/>
      <c r="U200" s="34"/>
      <c r="V200" s="34"/>
      <c r="W200" s="34"/>
      <c r="X200" s="34"/>
      <c r="Y200" s="34"/>
      <c r="Z200" s="34"/>
      <c r="AA200" s="34"/>
      <c r="AB200" s="34"/>
      <c r="AC200" s="34"/>
      <c r="AD200" s="34"/>
      <c r="AE200" s="34"/>
      <c r="AF200" s="34"/>
      <c r="AG200" s="34"/>
      <c r="AH200" s="34"/>
      <c r="AI200" s="34"/>
      <c r="AJ200" s="34"/>
      <c r="AK200" s="34"/>
      <c r="AL200" s="34"/>
      <c r="AM200" s="34"/>
      <c r="AN200" s="34"/>
      <c r="AO200" s="34"/>
      <c r="AP200" s="34"/>
    </row>
    <row r="201" spans="1:42" ht="15.6" hidden="1">
      <c r="A201" s="34" t="s">
        <v>2042</v>
      </c>
      <c r="B201" s="34" t="s">
        <v>2125</v>
      </c>
      <c r="C201" s="34"/>
      <c r="D201" s="34"/>
      <c r="E201" s="34"/>
      <c r="F201" s="34"/>
      <c r="G201" s="34"/>
      <c r="H201" s="34"/>
      <c r="I201" s="34"/>
      <c r="J201" s="34"/>
      <c r="K201" s="34"/>
      <c r="L201" s="34"/>
      <c r="M201" s="34"/>
      <c r="N201" s="34"/>
      <c r="O201" s="34"/>
      <c r="P201" s="34"/>
      <c r="Q201" s="34"/>
      <c r="R201" s="34"/>
      <c r="S201" s="34"/>
      <c r="T201" s="34"/>
      <c r="U201" s="34"/>
      <c r="V201" s="34"/>
      <c r="W201" s="34"/>
      <c r="X201" s="34"/>
      <c r="Y201" s="34"/>
      <c r="Z201" s="34"/>
      <c r="AA201" s="34"/>
      <c r="AB201" s="34"/>
      <c r="AC201" s="34"/>
      <c r="AD201" s="34"/>
      <c r="AE201" s="34"/>
      <c r="AF201" s="34"/>
      <c r="AG201" s="34"/>
      <c r="AH201" s="34"/>
      <c r="AI201" s="34"/>
      <c r="AJ201" s="34"/>
      <c r="AK201" s="34"/>
      <c r="AL201" s="34"/>
      <c r="AM201" s="34"/>
      <c r="AN201" s="34"/>
      <c r="AO201" s="34"/>
      <c r="AP201" s="34"/>
    </row>
    <row r="202" spans="1:42" ht="15.6" hidden="1">
      <c r="A202" s="34" t="s">
        <v>2042</v>
      </c>
      <c r="B202" s="34" t="s">
        <v>2126</v>
      </c>
      <c r="C202" s="34"/>
      <c r="D202" s="34"/>
      <c r="E202" s="34"/>
      <c r="F202" s="34"/>
      <c r="G202" s="34"/>
      <c r="H202" s="34"/>
      <c r="I202" s="34"/>
      <c r="J202" s="34"/>
      <c r="K202" s="34"/>
      <c r="L202" s="34"/>
      <c r="M202" s="34"/>
      <c r="N202" s="34"/>
      <c r="O202" s="34"/>
      <c r="P202" s="34"/>
      <c r="Q202" s="34"/>
      <c r="R202" s="34"/>
      <c r="S202" s="34"/>
      <c r="T202" s="34"/>
      <c r="U202" s="34"/>
      <c r="V202" s="34"/>
      <c r="W202" s="34"/>
      <c r="X202" s="34"/>
      <c r="Y202" s="34"/>
      <c r="Z202" s="34"/>
      <c r="AA202" s="34"/>
      <c r="AB202" s="34"/>
      <c r="AC202" s="34"/>
      <c r="AD202" s="34"/>
      <c r="AE202" s="34"/>
      <c r="AF202" s="34"/>
      <c r="AG202" s="34"/>
      <c r="AH202" s="34"/>
      <c r="AI202" s="34"/>
      <c r="AJ202" s="34"/>
      <c r="AK202" s="34"/>
      <c r="AL202" s="34"/>
      <c r="AM202" s="34"/>
      <c r="AN202" s="34"/>
      <c r="AO202" s="34"/>
      <c r="AP202" s="34"/>
    </row>
    <row r="203" spans="1:42" ht="15.6" hidden="1">
      <c r="A203" s="34" t="s">
        <v>2042</v>
      </c>
      <c r="B203" s="34" t="s">
        <v>2127</v>
      </c>
      <c r="C203" s="34"/>
      <c r="D203" s="34"/>
      <c r="E203" s="34"/>
      <c r="F203" s="34"/>
      <c r="G203" s="34"/>
      <c r="H203" s="34"/>
      <c r="I203" s="34"/>
      <c r="J203" s="34"/>
      <c r="K203" s="34"/>
      <c r="L203" s="34"/>
      <c r="M203" s="34"/>
      <c r="N203" s="34"/>
      <c r="O203" s="34"/>
      <c r="P203" s="34"/>
      <c r="Q203" s="34"/>
      <c r="R203" s="34"/>
      <c r="S203" s="34"/>
      <c r="T203" s="34"/>
      <c r="U203" s="34"/>
      <c r="V203" s="34"/>
      <c r="W203" s="34"/>
      <c r="X203" s="34"/>
      <c r="Y203" s="34"/>
      <c r="Z203" s="34"/>
      <c r="AA203" s="34"/>
      <c r="AB203" s="34"/>
      <c r="AC203" s="34"/>
      <c r="AD203" s="34"/>
      <c r="AE203" s="34"/>
      <c r="AF203" s="34"/>
      <c r="AG203" s="34"/>
      <c r="AH203" s="34"/>
      <c r="AI203" s="34"/>
      <c r="AJ203" s="34"/>
      <c r="AK203" s="34"/>
      <c r="AL203" s="34"/>
      <c r="AM203" s="34"/>
      <c r="AN203" s="34"/>
      <c r="AO203" s="34"/>
      <c r="AP203" s="34"/>
    </row>
    <row r="204" spans="1:42" ht="15.6" hidden="1">
      <c r="A204" s="34" t="s">
        <v>2042</v>
      </c>
      <c r="B204" s="34" t="s">
        <v>2128</v>
      </c>
      <c r="C204" s="34"/>
      <c r="D204" s="34"/>
      <c r="E204" s="34"/>
      <c r="F204" s="34"/>
      <c r="G204" s="34"/>
      <c r="H204" s="34"/>
      <c r="I204" s="34"/>
      <c r="J204" s="34"/>
      <c r="K204" s="34"/>
      <c r="L204" s="34"/>
      <c r="M204" s="34"/>
      <c r="N204" s="34"/>
      <c r="O204" s="34"/>
      <c r="P204" s="34"/>
      <c r="Q204" s="34"/>
      <c r="R204" s="34"/>
      <c r="S204" s="34"/>
      <c r="T204" s="34"/>
      <c r="U204" s="34"/>
      <c r="V204" s="34"/>
      <c r="W204" s="34"/>
      <c r="X204" s="34"/>
      <c r="Y204" s="34"/>
      <c r="Z204" s="34"/>
      <c r="AA204" s="34"/>
      <c r="AB204" s="34"/>
      <c r="AC204" s="34"/>
      <c r="AD204" s="34"/>
      <c r="AE204" s="34"/>
      <c r="AF204" s="34"/>
      <c r="AG204" s="34"/>
      <c r="AH204" s="34"/>
      <c r="AI204" s="34"/>
      <c r="AJ204" s="34"/>
      <c r="AK204" s="34"/>
      <c r="AL204" s="34"/>
      <c r="AM204" s="34"/>
      <c r="AN204" s="34"/>
      <c r="AO204" s="34"/>
      <c r="AP204" s="34"/>
    </row>
    <row r="205" spans="1:42" ht="15.6" hidden="1">
      <c r="A205" s="34" t="s">
        <v>2042</v>
      </c>
      <c r="B205" s="34" t="s">
        <v>2129</v>
      </c>
      <c r="C205" s="34"/>
      <c r="D205" s="34"/>
      <c r="E205" s="34"/>
      <c r="F205" s="34"/>
      <c r="G205" s="34"/>
      <c r="H205" s="34"/>
      <c r="I205" s="34"/>
      <c r="J205" s="34"/>
      <c r="K205" s="34"/>
      <c r="L205" s="34"/>
      <c r="M205" s="34"/>
      <c r="N205" s="34"/>
      <c r="O205" s="34"/>
      <c r="P205" s="34"/>
      <c r="Q205" s="34"/>
      <c r="R205" s="34"/>
      <c r="S205" s="34"/>
      <c r="T205" s="34"/>
      <c r="U205" s="34"/>
      <c r="V205" s="34"/>
      <c r="W205" s="34"/>
      <c r="X205" s="34"/>
      <c r="Y205" s="34"/>
      <c r="Z205" s="34"/>
      <c r="AA205" s="34"/>
      <c r="AB205" s="34"/>
      <c r="AC205" s="34"/>
      <c r="AD205" s="34"/>
      <c r="AE205" s="34"/>
      <c r="AF205" s="34"/>
      <c r="AG205" s="34"/>
      <c r="AH205" s="34"/>
      <c r="AI205" s="34"/>
      <c r="AJ205" s="34"/>
      <c r="AK205" s="34"/>
      <c r="AL205" s="34"/>
      <c r="AM205" s="34"/>
      <c r="AN205" s="34"/>
      <c r="AO205" s="34"/>
      <c r="AP205" s="34"/>
    </row>
    <row r="206" spans="1:42" ht="15.6" hidden="1">
      <c r="A206" s="34" t="s">
        <v>2042</v>
      </c>
      <c r="B206" s="34" t="s">
        <v>2130</v>
      </c>
      <c r="C206" s="34"/>
      <c r="D206" s="34"/>
      <c r="E206" s="34"/>
      <c r="F206" s="34"/>
      <c r="G206" s="34"/>
      <c r="H206" s="34"/>
      <c r="I206" s="34"/>
      <c r="J206" s="34"/>
      <c r="K206" s="34"/>
      <c r="L206" s="34"/>
      <c r="M206" s="34"/>
      <c r="N206" s="34"/>
      <c r="O206" s="34"/>
      <c r="P206" s="34"/>
      <c r="Q206" s="34"/>
      <c r="R206" s="34"/>
      <c r="S206" s="34"/>
      <c r="T206" s="34"/>
      <c r="U206" s="34"/>
      <c r="V206" s="34"/>
      <c r="W206" s="34"/>
      <c r="X206" s="34"/>
      <c r="Y206" s="34"/>
      <c r="Z206" s="34"/>
      <c r="AA206" s="34"/>
      <c r="AB206" s="34"/>
      <c r="AC206" s="34"/>
      <c r="AD206" s="34"/>
      <c r="AE206" s="34"/>
      <c r="AF206" s="34"/>
      <c r="AG206" s="34"/>
      <c r="AH206" s="34"/>
      <c r="AI206" s="34"/>
      <c r="AJ206" s="34"/>
      <c r="AK206" s="34"/>
      <c r="AL206" s="34"/>
      <c r="AM206" s="34"/>
      <c r="AN206" s="34"/>
      <c r="AO206" s="34"/>
      <c r="AP206" s="34"/>
    </row>
    <row r="207" spans="1:42" ht="15.6" hidden="1">
      <c r="A207" s="34" t="s">
        <v>2042</v>
      </c>
      <c r="B207" s="34" t="s">
        <v>2131</v>
      </c>
      <c r="C207" s="34"/>
      <c r="D207" s="34"/>
      <c r="E207" s="34"/>
      <c r="F207" s="34"/>
      <c r="G207" s="34"/>
      <c r="H207" s="34"/>
      <c r="I207" s="34"/>
      <c r="J207" s="34"/>
      <c r="K207" s="34"/>
      <c r="L207" s="34"/>
      <c r="M207" s="34"/>
      <c r="N207" s="34"/>
      <c r="O207" s="34"/>
      <c r="P207" s="34"/>
      <c r="Q207" s="34"/>
      <c r="R207" s="34"/>
      <c r="S207" s="34"/>
      <c r="T207" s="34"/>
      <c r="U207" s="34"/>
      <c r="V207" s="34"/>
      <c r="W207" s="34"/>
      <c r="X207" s="34"/>
      <c r="Y207" s="34"/>
      <c r="Z207" s="34"/>
      <c r="AA207" s="34"/>
      <c r="AB207" s="34"/>
      <c r="AC207" s="34"/>
      <c r="AD207" s="34"/>
      <c r="AE207" s="34"/>
      <c r="AF207" s="34"/>
      <c r="AG207" s="34"/>
      <c r="AH207" s="34"/>
      <c r="AI207" s="34"/>
      <c r="AJ207" s="34"/>
      <c r="AK207" s="34"/>
      <c r="AL207" s="34"/>
      <c r="AM207" s="34"/>
      <c r="AN207" s="34"/>
      <c r="AO207" s="34"/>
      <c r="AP207" s="34"/>
    </row>
    <row r="208" spans="1:42" ht="15.6" hidden="1">
      <c r="A208" s="34" t="s">
        <v>2042</v>
      </c>
      <c r="B208" s="34" t="s">
        <v>2132</v>
      </c>
      <c r="C208" s="34"/>
      <c r="D208" s="34"/>
      <c r="E208" s="34"/>
      <c r="F208" s="34"/>
      <c r="G208" s="34"/>
      <c r="H208" s="34"/>
      <c r="I208" s="34"/>
      <c r="J208" s="34"/>
      <c r="K208" s="34"/>
      <c r="L208" s="34"/>
      <c r="M208" s="34"/>
      <c r="N208" s="34"/>
      <c r="O208" s="34"/>
      <c r="P208" s="34"/>
      <c r="Q208" s="34"/>
      <c r="R208" s="34"/>
      <c r="S208" s="34"/>
      <c r="T208" s="34"/>
      <c r="U208" s="34"/>
      <c r="V208" s="34"/>
      <c r="W208" s="34"/>
      <c r="X208" s="34"/>
      <c r="Y208" s="34"/>
      <c r="Z208" s="34"/>
      <c r="AA208" s="34"/>
      <c r="AB208" s="34"/>
      <c r="AC208" s="34"/>
      <c r="AD208" s="34"/>
      <c r="AE208" s="34"/>
      <c r="AF208" s="34"/>
      <c r="AG208" s="34"/>
      <c r="AH208" s="34"/>
      <c r="AI208" s="34"/>
      <c r="AJ208" s="34"/>
      <c r="AK208" s="34"/>
      <c r="AL208" s="34"/>
      <c r="AM208" s="34"/>
      <c r="AN208" s="34"/>
      <c r="AO208" s="34"/>
      <c r="AP208" s="34"/>
    </row>
    <row r="209" spans="1:42" ht="15.6" hidden="1">
      <c r="A209" s="34" t="s">
        <v>2042</v>
      </c>
      <c r="B209" s="34" t="s">
        <v>2133</v>
      </c>
      <c r="C209" s="34"/>
      <c r="D209" s="34"/>
      <c r="E209" s="34"/>
      <c r="F209" s="34"/>
      <c r="G209" s="34"/>
      <c r="H209" s="34"/>
      <c r="I209" s="34"/>
      <c r="J209" s="34"/>
      <c r="K209" s="34"/>
      <c r="L209" s="34"/>
      <c r="M209" s="34"/>
      <c r="N209" s="34"/>
      <c r="O209" s="34"/>
      <c r="P209" s="34"/>
      <c r="Q209" s="34"/>
      <c r="R209" s="34"/>
      <c r="S209" s="34"/>
      <c r="T209" s="34"/>
      <c r="U209" s="34"/>
      <c r="V209" s="34"/>
      <c r="W209" s="34"/>
      <c r="X209" s="34"/>
      <c r="Y209" s="34"/>
      <c r="Z209" s="34"/>
      <c r="AA209" s="34"/>
      <c r="AB209" s="34"/>
      <c r="AC209" s="34"/>
      <c r="AD209" s="34"/>
      <c r="AE209" s="34"/>
      <c r="AF209" s="34"/>
      <c r="AG209" s="34"/>
      <c r="AH209" s="34"/>
      <c r="AI209" s="34"/>
      <c r="AJ209" s="34"/>
      <c r="AK209" s="34"/>
      <c r="AL209" s="34"/>
      <c r="AM209" s="34"/>
      <c r="AN209" s="34"/>
      <c r="AO209" s="34"/>
      <c r="AP209" s="34"/>
    </row>
    <row r="210" spans="1:42" ht="15.6" hidden="1">
      <c r="A210" s="34" t="s">
        <v>2042</v>
      </c>
      <c r="B210" s="34" t="s">
        <v>2134</v>
      </c>
      <c r="C210" s="34"/>
      <c r="D210" s="34"/>
      <c r="E210" s="34"/>
      <c r="F210" s="34"/>
      <c r="G210" s="34"/>
      <c r="H210" s="34"/>
      <c r="I210" s="34"/>
      <c r="J210" s="34"/>
      <c r="K210" s="34"/>
      <c r="L210" s="34"/>
      <c r="M210" s="34"/>
      <c r="N210" s="34"/>
      <c r="O210" s="34"/>
      <c r="P210" s="34"/>
      <c r="Q210" s="34"/>
      <c r="R210" s="34"/>
      <c r="S210" s="34"/>
      <c r="T210" s="34"/>
      <c r="U210" s="34"/>
      <c r="V210" s="34"/>
      <c r="W210" s="34"/>
      <c r="X210" s="34"/>
      <c r="Y210" s="34"/>
      <c r="Z210" s="34"/>
      <c r="AA210" s="34"/>
      <c r="AB210" s="34"/>
      <c r="AC210" s="34"/>
      <c r="AD210" s="34"/>
      <c r="AE210" s="34"/>
      <c r="AF210" s="34"/>
      <c r="AG210" s="34"/>
      <c r="AH210" s="34"/>
      <c r="AI210" s="34"/>
      <c r="AJ210" s="34"/>
      <c r="AK210" s="34"/>
      <c r="AL210" s="34"/>
      <c r="AM210" s="34"/>
      <c r="AN210" s="34"/>
      <c r="AO210" s="34"/>
      <c r="AP210" s="34"/>
    </row>
    <row r="211" spans="1:42" ht="15.6" hidden="1">
      <c r="A211" s="34" t="s">
        <v>2042</v>
      </c>
      <c r="B211" s="34" t="s">
        <v>2135</v>
      </c>
      <c r="C211" s="34"/>
      <c r="D211" s="34"/>
      <c r="E211" s="34"/>
      <c r="F211" s="34"/>
      <c r="G211" s="34"/>
      <c r="H211" s="34"/>
      <c r="I211" s="34"/>
      <c r="J211" s="34"/>
      <c r="K211" s="34"/>
      <c r="L211" s="34"/>
      <c r="M211" s="34"/>
      <c r="N211" s="34"/>
      <c r="O211" s="34"/>
      <c r="P211" s="34"/>
      <c r="Q211" s="34"/>
      <c r="R211" s="34"/>
      <c r="S211" s="34"/>
      <c r="T211" s="34"/>
      <c r="U211" s="34"/>
      <c r="V211" s="34"/>
      <c r="W211" s="34"/>
      <c r="X211" s="34"/>
      <c r="Y211" s="34"/>
      <c r="Z211" s="34"/>
      <c r="AA211" s="34"/>
      <c r="AB211" s="34"/>
      <c r="AC211" s="34"/>
      <c r="AD211" s="34"/>
      <c r="AE211" s="34"/>
      <c r="AF211" s="34"/>
      <c r="AG211" s="34"/>
      <c r="AH211" s="34"/>
      <c r="AI211" s="34"/>
      <c r="AJ211" s="34"/>
      <c r="AK211" s="34"/>
      <c r="AL211" s="34"/>
      <c r="AM211" s="34"/>
      <c r="AN211" s="34"/>
      <c r="AO211" s="34"/>
      <c r="AP211" s="34"/>
    </row>
    <row r="212" spans="1:42" ht="15.6" hidden="1">
      <c r="A212" s="34" t="s">
        <v>2042</v>
      </c>
      <c r="B212" s="34" t="s">
        <v>2136</v>
      </c>
      <c r="C212" s="34"/>
      <c r="D212" s="34"/>
      <c r="E212" s="34"/>
      <c r="F212" s="34"/>
      <c r="G212" s="34"/>
      <c r="H212" s="34"/>
      <c r="I212" s="34"/>
      <c r="J212" s="34"/>
      <c r="K212" s="34"/>
      <c r="L212" s="34"/>
      <c r="M212" s="34"/>
      <c r="N212" s="34"/>
      <c r="O212" s="34"/>
      <c r="P212" s="34"/>
      <c r="Q212" s="34"/>
      <c r="R212" s="34"/>
      <c r="S212" s="34"/>
      <c r="T212" s="34"/>
      <c r="U212" s="34"/>
      <c r="V212" s="34"/>
      <c r="W212" s="34"/>
      <c r="X212" s="34"/>
      <c r="Y212" s="34"/>
      <c r="Z212" s="34"/>
      <c r="AA212" s="34"/>
      <c r="AB212" s="34"/>
      <c r="AC212" s="34"/>
      <c r="AD212" s="34"/>
      <c r="AE212" s="34"/>
      <c r="AF212" s="34"/>
      <c r="AG212" s="34"/>
      <c r="AH212" s="34"/>
      <c r="AI212" s="34"/>
      <c r="AJ212" s="34"/>
      <c r="AK212" s="34"/>
      <c r="AL212" s="34"/>
      <c r="AM212" s="34"/>
      <c r="AN212" s="34"/>
      <c r="AO212" s="34"/>
      <c r="AP212" s="34"/>
    </row>
    <row r="213" spans="1:42" ht="15.6" hidden="1">
      <c r="A213" s="34" t="s">
        <v>2042</v>
      </c>
      <c r="B213" s="34" t="s">
        <v>2137</v>
      </c>
      <c r="C213" s="34"/>
      <c r="D213" s="34"/>
      <c r="E213" s="34"/>
      <c r="F213" s="34"/>
      <c r="G213" s="34"/>
      <c r="H213" s="34"/>
      <c r="I213" s="34"/>
      <c r="J213" s="34"/>
      <c r="K213" s="34"/>
      <c r="L213" s="34"/>
      <c r="M213" s="34"/>
      <c r="N213" s="34"/>
      <c r="O213" s="34"/>
      <c r="P213" s="34"/>
      <c r="Q213" s="34"/>
      <c r="R213" s="34"/>
      <c r="S213" s="34"/>
      <c r="T213" s="34"/>
      <c r="U213" s="34"/>
      <c r="V213" s="34"/>
      <c r="W213" s="34"/>
      <c r="X213" s="34"/>
      <c r="Y213" s="34"/>
      <c r="Z213" s="34"/>
      <c r="AA213" s="34"/>
      <c r="AB213" s="34"/>
      <c r="AC213" s="34"/>
      <c r="AD213" s="34"/>
      <c r="AE213" s="34"/>
      <c r="AF213" s="34"/>
      <c r="AG213" s="34"/>
      <c r="AH213" s="34"/>
      <c r="AI213" s="34"/>
      <c r="AJ213" s="34"/>
      <c r="AK213" s="34"/>
      <c r="AL213" s="34"/>
      <c r="AM213" s="34"/>
      <c r="AN213" s="34"/>
      <c r="AO213" s="34"/>
      <c r="AP213" s="34"/>
    </row>
    <row r="214" spans="1:42" ht="15.6" hidden="1">
      <c r="A214" s="34" t="s">
        <v>2042</v>
      </c>
      <c r="B214" s="34" t="s">
        <v>2138</v>
      </c>
      <c r="C214" s="34"/>
      <c r="D214" s="34"/>
      <c r="E214" s="34"/>
      <c r="F214" s="34"/>
      <c r="G214" s="34"/>
      <c r="H214" s="34"/>
      <c r="I214" s="34"/>
      <c r="J214" s="34"/>
      <c r="K214" s="34"/>
      <c r="L214" s="34"/>
      <c r="M214" s="34"/>
      <c r="N214" s="34"/>
      <c r="O214" s="34"/>
      <c r="P214" s="34"/>
      <c r="Q214" s="34"/>
      <c r="R214" s="34"/>
      <c r="S214" s="34"/>
      <c r="T214" s="34"/>
      <c r="U214" s="34"/>
      <c r="V214" s="34"/>
      <c r="W214" s="34"/>
      <c r="X214" s="34"/>
      <c r="Y214" s="34"/>
      <c r="Z214" s="34"/>
      <c r="AA214" s="34"/>
      <c r="AB214" s="34"/>
      <c r="AC214" s="34"/>
      <c r="AD214" s="34"/>
      <c r="AE214" s="34"/>
      <c r="AF214" s="34"/>
      <c r="AG214" s="34"/>
      <c r="AH214" s="34"/>
      <c r="AI214" s="34"/>
      <c r="AJ214" s="34"/>
      <c r="AK214" s="34"/>
      <c r="AL214" s="34"/>
      <c r="AM214" s="34"/>
      <c r="AN214" s="34"/>
      <c r="AO214" s="34"/>
      <c r="AP214" s="34"/>
    </row>
    <row r="215" spans="1:42" ht="15.6" hidden="1">
      <c r="A215" s="34" t="s">
        <v>2042</v>
      </c>
      <c r="B215" s="34" t="s">
        <v>2139</v>
      </c>
      <c r="C215" s="34"/>
      <c r="D215" s="34"/>
      <c r="E215" s="34"/>
      <c r="F215" s="34"/>
      <c r="G215" s="34"/>
      <c r="H215" s="34"/>
      <c r="I215" s="34"/>
      <c r="J215" s="34"/>
      <c r="K215" s="34"/>
      <c r="L215" s="34"/>
      <c r="M215" s="34"/>
      <c r="N215" s="34"/>
      <c r="O215" s="34"/>
      <c r="P215" s="34"/>
      <c r="Q215" s="34"/>
      <c r="R215" s="34"/>
      <c r="S215" s="34"/>
      <c r="T215" s="34"/>
      <c r="U215" s="34"/>
      <c r="V215" s="34"/>
      <c r="W215" s="34"/>
      <c r="X215" s="34"/>
      <c r="Y215" s="34"/>
      <c r="Z215" s="34"/>
      <c r="AA215" s="34"/>
      <c r="AB215" s="34"/>
      <c r="AC215" s="34"/>
      <c r="AD215" s="34"/>
      <c r="AE215" s="34"/>
      <c r="AF215" s="34"/>
      <c r="AG215" s="34"/>
      <c r="AH215" s="34"/>
      <c r="AI215" s="34"/>
      <c r="AJ215" s="34"/>
      <c r="AK215" s="34"/>
      <c r="AL215" s="34"/>
      <c r="AM215" s="34"/>
      <c r="AN215" s="34"/>
      <c r="AO215" s="34"/>
      <c r="AP215" s="34"/>
    </row>
    <row r="216" spans="1:42" ht="15.6" hidden="1">
      <c r="A216" s="34" t="s">
        <v>2042</v>
      </c>
      <c r="B216" s="34" t="s">
        <v>2140</v>
      </c>
      <c r="C216" s="34"/>
      <c r="D216" s="34"/>
      <c r="E216" s="34"/>
      <c r="F216" s="34"/>
      <c r="G216" s="34"/>
      <c r="H216" s="34"/>
      <c r="I216" s="34"/>
      <c r="J216" s="34"/>
      <c r="K216" s="34"/>
      <c r="L216" s="34"/>
      <c r="M216" s="34"/>
      <c r="N216" s="34"/>
      <c r="O216" s="34"/>
      <c r="P216" s="34"/>
      <c r="Q216" s="34"/>
      <c r="R216" s="34"/>
      <c r="S216" s="34"/>
      <c r="T216" s="34"/>
      <c r="U216" s="34"/>
      <c r="V216" s="34"/>
      <c r="W216" s="34"/>
      <c r="X216" s="34"/>
      <c r="Y216" s="34"/>
      <c r="Z216" s="34"/>
      <c r="AA216" s="34"/>
      <c r="AB216" s="34"/>
      <c r="AC216" s="34"/>
      <c r="AD216" s="34"/>
      <c r="AE216" s="34"/>
      <c r="AF216" s="34"/>
      <c r="AG216" s="34"/>
      <c r="AH216" s="34"/>
      <c r="AI216" s="34"/>
      <c r="AJ216" s="34"/>
      <c r="AK216" s="34"/>
      <c r="AL216" s="34"/>
      <c r="AM216" s="34"/>
      <c r="AN216" s="34"/>
      <c r="AO216" s="34"/>
      <c r="AP216" s="34"/>
    </row>
    <row r="217" spans="1:42" ht="15.6" hidden="1">
      <c r="A217" s="34" t="s">
        <v>2042</v>
      </c>
      <c r="B217" s="34" t="s">
        <v>2141</v>
      </c>
      <c r="C217" s="34"/>
      <c r="D217" s="34"/>
      <c r="E217" s="34"/>
      <c r="F217" s="34"/>
      <c r="G217" s="34"/>
      <c r="H217" s="34"/>
      <c r="I217" s="34"/>
      <c r="J217" s="34"/>
      <c r="K217" s="34"/>
      <c r="L217" s="34"/>
      <c r="M217" s="34"/>
      <c r="N217" s="34"/>
      <c r="O217" s="34"/>
      <c r="P217" s="34"/>
      <c r="Q217" s="34"/>
      <c r="R217" s="34"/>
      <c r="S217" s="34"/>
      <c r="T217" s="34"/>
      <c r="U217" s="34"/>
      <c r="V217" s="34"/>
      <c r="W217" s="34"/>
      <c r="X217" s="34"/>
      <c r="Y217" s="34"/>
      <c r="Z217" s="34"/>
      <c r="AA217" s="34"/>
      <c r="AB217" s="34"/>
      <c r="AC217" s="34"/>
      <c r="AD217" s="34"/>
      <c r="AE217" s="34"/>
      <c r="AF217" s="34"/>
      <c r="AG217" s="34"/>
      <c r="AH217" s="34"/>
      <c r="AI217" s="34"/>
      <c r="AJ217" s="34"/>
      <c r="AK217" s="34"/>
      <c r="AL217" s="34"/>
      <c r="AM217" s="34"/>
      <c r="AN217" s="34"/>
      <c r="AO217" s="34"/>
      <c r="AP217" s="34"/>
    </row>
    <row r="218" spans="1:42" ht="15.6" hidden="1">
      <c r="A218" s="34" t="s">
        <v>2142</v>
      </c>
      <c r="B218" s="34" t="s">
        <v>2143</v>
      </c>
      <c r="C218" s="34"/>
      <c r="D218" s="34"/>
      <c r="E218" s="34"/>
      <c r="F218" s="34"/>
      <c r="G218" s="34"/>
      <c r="H218" s="34"/>
      <c r="I218" s="34"/>
      <c r="J218" s="34"/>
      <c r="K218" s="34"/>
      <c r="L218" s="34"/>
      <c r="M218" s="34"/>
      <c r="N218" s="34"/>
      <c r="O218" s="34"/>
      <c r="P218" s="34"/>
      <c r="Q218" s="34"/>
      <c r="R218" s="34"/>
      <c r="S218" s="34"/>
      <c r="T218" s="34"/>
      <c r="U218" s="34"/>
      <c r="V218" s="34"/>
      <c r="W218" s="34"/>
      <c r="X218" s="34"/>
      <c r="Y218" s="34"/>
      <c r="Z218" s="34"/>
      <c r="AA218" s="34"/>
      <c r="AB218" s="34"/>
      <c r="AC218" s="34"/>
      <c r="AD218" s="34"/>
      <c r="AE218" s="34"/>
      <c r="AF218" s="34"/>
      <c r="AG218" s="34"/>
      <c r="AH218" s="34"/>
      <c r="AI218" s="34"/>
      <c r="AJ218" s="34"/>
      <c r="AK218" s="34"/>
      <c r="AL218" s="34"/>
      <c r="AM218" s="34"/>
      <c r="AN218" s="34"/>
      <c r="AO218" s="34"/>
      <c r="AP218" s="34"/>
    </row>
    <row r="219" spans="1:42" ht="15.6" hidden="1">
      <c r="A219" s="34" t="s">
        <v>2142</v>
      </c>
      <c r="B219" s="34" t="s">
        <v>2144</v>
      </c>
      <c r="C219" s="34"/>
      <c r="D219" s="34"/>
      <c r="E219" s="34"/>
      <c r="F219" s="34"/>
      <c r="G219" s="34"/>
      <c r="H219" s="34"/>
      <c r="I219" s="34"/>
      <c r="J219" s="34"/>
      <c r="K219" s="34"/>
      <c r="L219" s="34"/>
      <c r="M219" s="34"/>
      <c r="N219" s="34"/>
      <c r="O219" s="34"/>
      <c r="P219" s="34"/>
      <c r="Q219" s="34"/>
      <c r="R219" s="34"/>
      <c r="S219" s="34"/>
      <c r="T219" s="34"/>
      <c r="U219" s="34"/>
      <c r="V219" s="34"/>
      <c r="W219" s="34"/>
      <c r="X219" s="34"/>
      <c r="Y219" s="34"/>
      <c r="Z219" s="34"/>
      <c r="AA219" s="34"/>
      <c r="AB219" s="34"/>
      <c r="AC219" s="34"/>
      <c r="AD219" s="34"/>
      <c r="AE219" s="34"/>
      <c r="AF219" s="34"/>
      <c r="AG219" s="34"/>
      <c r="AH219" s="34"/>
      <c r="AI219" s="34"/>
      <c r="AJ219" s="34"/>
      <c r="AK219" s="34"/>
      <c r="AL219" s="34"/>
      <c r="AM219" s="34"/>
      <c r="AN219" s="34"/>
      <c r="AO219" s="34"/>
      <c r="AP219" s="34"/>
    </row>
    <row r="220" spans="1:42" ht="15.6" hidden="1">
      <c r="A220" s="34" t="s">
        <v>2145</v>
      </c>
      <c r="B220" s="34" t="s">
        <v>2146</v>
      </c>
      <c r="C220" s="34"/>
      <c r="D220" s="34"/>
      <c r="E220" s="34"/>
      <c r="F220" s="34"/>
      <c r="G220" s="34"/>
      <c r="H220" s="34"/>
      <c r="I220" s="34"/>
      <c r="J220" s="34"/>
      <c r="K220" s="34"/>
      <c r="L220" s="34"/>
      <c r="M220" s="34"/>
      <c r="N220" s="34"/>
      <c r="O220" s="34"/>
      <c r="P220" s="34"/>
      <c r="Q220" s="34"/>
      <c r="R220" s="34"/>
      <c r="S220" s="34"/>
      <c r="T220" s="34"/>
      <c r="U220" s="34"/>
      <c r="V220" s="34"/>
      <c r="W220" s="34"/>
      <c r="X220" s="34"/>
      <c r="Y220" s="34"/>
      <c r="Z220" s="34"/>
      <c r="AA220" s="34"/>
      <c r="AB220" s="34"/>
      <c r="AC220" s="34"/>
      <c r="AD220" s="34"/>
      <c r="AE220" s="34"/>
      <c r="AF220" s="34"/>
      <c r="AG220" s="34"/>
      <c r="AH220" s="34"/>
      <c r="AI220" s="34"/>
      <c r="AJ220" s="34"/>
      <c r="AK220" s="34"/>
      <c r="AL220" s="34"/>
      <c r="AM220" s="34"/>
      <c r="AN220" s="34"/>
      <c r="AO220" s="34"/>
      <c r="AP220" s="34"/>
    </row>
    <row r="221" spans="1:42" ht="15.6" hidden="1">
      <c r="A221" s="34" t="s">
        <v>2145</v>
      </c>
      <c r="B221" s="34" t="s">
        <v>2147</v>
      </c>
      <c r="C221" s="34"/>
      <c r="D221" s="34"/>
      <c r="E221" s="34"/>
      <c r="F221" s="34"/>
      <c r="G221" s="34"/>
      <c r="H221" s="34"/>
      <c r="I221" s="34"/>
      <c r="J221" s="34"/>
      <c r="K221" s="34"/>
      <c r="L221" s="34"/>
      <c r="M221" s="34"/>
      <c r="N221" s="34"/>
      <c r="O221" s="34"/>
      <c r="P221" s="34"/>
      <c r="Q221" s="34"/>
      <c r="R221" s="34"/>
      <c r="S221" s="34"/>
      <c r="T221" s="34"/>
      <c r="U221" s="34"/>
      <c r="V221" s="34"/>
      <c r="W221" s="34"/>
      <c r="X221" s="34"/>
      <c r="Y221" s="34"/>
      <c r="Z221" s="34"/>
      <c r="AA221" s="34"/>
      <c r="AB221" s="34"/>
      <c r="AC221" s="34"/>
      <c r="AD221" s="34"/>
      <c r="AE221" s="34"/>
      <c r="AF221" s="34"/>
      <c r="AG221" s="34"/>
      <c r="AH221" s="34"/>
      <c r="AI221" s="34"/>
      <c r="AJ221" s="34"/>
      <c r="AK221" s="34"/>
      <c r="AL221" s="34"/>
      <c r="AM221" s="34"/>
      <c r="AN221" s="34"/>
      <c r="AO221" s="34"/>
      <c r="AP221" s="34"/>
    </row>
    <row r="222" spans="1:42" ht="15.6" hidden="1">
      <c r="A222" s="34" t="s">
        <v>2148</v>
      </c>
      <c r="B222" s="34" t="s">
        <v>2149</v>
      </c>
      <c r="C222" s="34"/>
      <c r="D222" s="34"/>
      <c r="E222" s="34"/>
      <c r="F222" s="34"/>
      <c r="G222" s="34"/>
      <c r="H222" s="34"/>
      <c r="I222" s="34"/>
      <c r="J222" s="34"/>
      <c r="K222" s="34"/>
      <c r="L222" s="34"/>
      <c r="M222" s="34"/>
      <c r="N222" s="34"/>
      <c r="O222" s="34"/>
      <c r="P222" s="34"/>
      <c r="Q222" s="34"/>
      <c r="R222" s="34"/>
      <c r="S222" s="34"/>
      <c r="T222" s="34"/>
      <c r="U222" s="34"/>
      <c r="V222" s="34"/>
      <c r="W222" s="34"/>
      <c r="X222" s="34"/>
      <c r="Y222" s="34"/>
      <c r="Z222" s="34"/>
      <c r="AA222" s="34"/>
      <c r="AB222" s="34"/>
      <c r="AC222" s="34"/>
      <c r="AD222" s="34"/>
      <c r="AE222" s="34"/>
      <c r="AF222" s="34"/>
      <c r="AG222" s="34"/>
      <c r="AH222" s="34"/>
      <c r="AI222" s="34"/>
      <c r="AJ222" s="34"/>
      <c r="AK222" s="34"/>
      <c r="AL222" s="34"/>
      <c r="AM222" s="34"/>
      <c r="AN222" s="34"/>
      <c r="AO222" s="34"/>
      <c r="AP222" s="34"/>
    </row>
    <row r="223" spans="1:42" ht="15.6" hidden="1">
      <c r="A223" s="34" t="s">
        <v>2148</v>
      </c>
      <c r="B223" s="34" t="s">
        <v>2150</v>
      </c>
      <c r="C223" s="34"/>
      <c r="D223" s="34"/>
      <c r="E223" s="34"/>
      <c r="F223" s="34"/>
      <c r="G223" s="34"/>
      <c r="H223" s="34"/>
      <c r="I223" s="34"/>
      <c r="J223" s="34"/>
      <c r="K223" s="34"/>
      <c r="L223" s="34"/>
      <c r="M223" s="34"/>
      <c r="N223" s="34"/>
      <c r="O223" s="34"/>
      <c r="P223" s="34"/>
      <c r="Q223" s="34"/>
      <c r="R223" s="34"/>
      <c r="S223" s="34"/>
      <c r="T223" s="34"/>
      <c r="U223" s="34"/>
      <c r="V223" s="34"/>
      <c r="W223" s="34"/>
      <c r="X223" s="34"/>
      <c r="Y223" s="34"/>
      <c r="Z223" s="34"/>
      <c r="AA223" s="34"/>
      <c r="AB223" s="34"/>
      <c r="AC223" s="34"/>
      <c r="AD223" s="34"/>
      <c r="AE223" s="34"/>
      <c r="AF223" s="34"/>
      <c r="AG223" s="34"/>
      <c r="AH223" s="34"/>
      <c r="AI223" s="34"/>
      <c r="AJ223" s="34"/>
      <c r="AK223" s="34"/>
      <c r="AL223" s="34"/>
      <c r="AM223" s="34"/>
      <c r="AN223" s="34"/>
      <c r="AO223" s="34"/>
      <c r="AP223" s="34"/>
    </row>
    <row r="224" spans="1:42" ht="15.6" hidden="1">
      <c r="A224" s="34" t="s">
        <v>2148</v>
      </c>
      <c r="B224" s="34" t="s">
        <v>2151</v>
      </c>
      <c r="C224" s="34"/>
      <c r="D224" s="34"/>
      <c r="E224" s="34"/>
      <c r="F224" s="34"/>
      <c r="G224" s="34"/>
      <c r="H224" s="34"/>
      <c r="I224" s="34"/>
      <c r="J224" s="34"/>
      <c r="K224" s="34"/>
      <c r="L224" s="34"/>
      <c r="M224" s="34"/>
      <c r="N224" s="34"/>
      <c r="O224" s="34"/>
      <c r="P224" s="34"/>
      <c r="Q224" s="34"/>
      <c r="R224" s="34"/>
      <c r="S224" s="34"/>
      <c r="T224" s="34"/>
      <c r="U224" s="34"/>
      <c r="V224" s="34"/>
      <c r="W224" s="34"/>
      <c r="X224" s="34"/>
      <c r="Y224" s="34"/>
      <c r="Z224" s="34"/>
      <c r="AA224" s="34"/>
      <c r="AB224" s="34"/>
      <c r="AC224" s="34"/>
      <c r="AD224" s="34"/>
      <c r="AE224" s="34"/>
      <c r="AF224" s="34"/>
      <c r="AG224" s="34"/>
      <c r="AH224" s="34"/>
      <c r="AI224" s="34"/>
      <c r="AJ224" s="34"/>
      <c r="AK224" s="34"/>
      <c r="AL224" s="34"/>
      <c r="AM224" s="34"/>
      <c r="AN224" s="34"/>
      <c r="AO224" s="34"/>
      <c r="AP224" s="34"/>
    </row>
    <row r="225" spans="1:42" ht="15.6" hidden="1">
      <c r="A225" s="34" t="s">
        <v>2148</v>
      </c>
      <c r="B225" s="34" t="s">
        <v>2152</v>
      </c>
      <c r="C225" s="34"/>
      <c r="D225" s="34"/>
      <c r="E225" s="34"/>
      <c r="F225" s="34"/>
      <c r="G225" s="34"/>
      <c r="H225" s="34"/>
      <c r="I225" s="34"/>
      <c r="J225" s="34"/>
      <c r="K225" s="34"/>
      <c r="L225" s="34"/>
      <c r="M225" s="34"/>
      <c r="N225" s="34"/>
      <c r="O225" s="34"/>
      <c r="P225" s="34"/>
      <c r="Q225" s="34"/>
      <c r="R225" s="34"/>
      <c r="S225" s="34"/>
      <c r="T225" s="34"/>
      <c r="U225" s="34"/>
      <c r="V225" s="34"/>
      <c r="W225" s="34"/>
      <c r="X225" s="34"/>
      <c r="Y225" s="34"/>
      <c r="Z225" s="34"/>
      <c r="AA225" s="34"/>
      <c r="AB225" s="34"/>
      <c r="AC225" s="34"/>
      <c r="AD225" s="34"/>
      <c r="AE225" s="34"/>
      <c r="AF225" s="34"/>
      <c r="AG225" s="34"/>
      <c r="AH225" s="34"/>
      <c r="AI225" s="34"/>
      <c r="AJ225" s="34"/>
      <c r="AK225" s="34"/>
      <c r="AL225" s="34"/>
      <c r="AM225" s="34"/>
      <c r="AN225" s="34"/>
      <c r="AO225" s="34"/>
      <c r="AP225" s="34"/>
    </row>
    <row r="226" spans="1:42" ht="15.6" hidden="1">
      <c r="A226" s="34" t="s">
        <v>2153</v>
      </c>
      <c r="B226" s="34" t="s">
        <v>2154</v>
      </c>
      <c r="C226" s="34"/>
      <c r="D226" s="34"/>
      <c r="E226" s="34"/>
      <c r="F226" s="34"/>
      <c r="G226" s="34"/>
      <c r="H226" s="34"/>
      <c r="I226" s="34"/>
      <c r="J226" s="34"/>
      <c r="K226" s="34"/>
      <c r="L226" s="34"/>
      <c r="M226" s="34"/>
      <c r="N226" s="34"/>
      <c r="O226" s="34"/>
      <c r="P226" s="34"/>
      <c r="Q226" s="34"/>
      <c r="R226" s="34"/>
      <c r="S226" s="34"/>
      <c r="T226" s="34"/>
      <c r="U226" s="34"/>
      <c r="V226" s="34"/>
      <c r="W226" s="34"/>
      <c r="X226" s="34"/>
      <c r="Y226" s="34"/>
      <c r="Z226" s="34"/>
      <c r="AA226" s="34"/>
      <c r="AB226" s="34"/>
      <c r="AC226" s="34"/>
      <c r="AD226" s="34"/>
      <c r="AE226" s="34"/>
      <c r="AF226" s="34"/>
      <c r="AG226" s="34"/>
      <c r="AH226" s="34"/>
      <c r="AI226" s="34"/>
      <c r="AJ226" s="34"/>
      <c r="AK226" s="34"/>
      <c r="AL226" s="34"/>
      <c r="AM226" s="34"/>
      <c r="AN226" s="34"/>
      <c r="AO226" s="34"/>
      <c r="AP226" s="34"/>
    </row>
    <row r="227" spans="1:42" ht="15.6" hidden="1">
      <c r="A227" s="34" t="s">
        <v>2153</v>
      </c>
      <c r="B227" s="34" t="s">
        <v>2155</v>
      </c>
      <c r="C227" s="34"/>
      <c r="D227" s="34"/>
      <c r="E227" s="34"/>
      <c r="F227" s="34"/>
      <c r="G227" s="34"/>
      <c r="H227" s="34"/>
      <c r="I227" s="34"/>
      <c r="J227" s="34"/>
      <c r="K227" s="34"/>
      <c r="L227" s="34"/>
      <c r="M227" s="34"/>
      <c r="N227" s="34"/>
      <c r="O227" s="34"/>
      <c r="P227" s="34"/>
      <c r="Q227" s="34"/>
      <c r="R227" s="34"/>
      <c r="S227" s="34"/>
      <c r="T227" s="34"/>
      <c r="U227" s="34"/>
      <c r="V227" s="34"/>
      <c r="W227" s="34"/>
      <c r="X227" s="34"/>
      <c r="Y227" s="34"/>
      <c r="Z227" s="34"/>
      <c r="AA227" s="34"/>
      <c r="AB227" s="34"/>
      <c r="AC227" s="34"/>
      <c r="AD227" s="34"/>
      <c r="AE227" s="34"/>
      <c r="AF227" s="34"/>
      <c r="AG227" s="34"/>
      <c r="AH227" s="34"/>
      <c r="AI227" s="34"/>
      <c r="AJ227" s="34"/>
      <c r="AK227" s="34"/>
      <c r="AL227" s="34"/>
      <c r="AM227" s="34"/>
      <c r="AN227" s="34"/>
      <c r="AO227" s="34"/>
      <c r="AP227" s="34"/>
    </row>
    <row r="228" spans="1:42" ht="15.6" hidden="1">
      <c r="A228" s="34" t="s">
        <v>2153</v>
      </c>
      <c r="B228" s="34" t="s">
        <v>2156</v>
      </c>
      <c r="C228" s="34"/>
      <c r="D228" s="34"/>
      <c r="E228" s="34"/>
      <c r="F228" s="34"/>
      <c r="G228" s="34"/>
      <c r="H228" s="34"/>
      <c r="I228" s="34"/>
      <c r="J228" s="34"/>
      <c r="K228" s="34"/>
      <c r="L228" s="34"/>
      <c r="M228" s="34"/>
      <c r="N228" s="34"/>
      <c r="O228" s="34"/>
      <c r="P228" s="34"/>
      <c r="Q228" s="34"/>
      <c r="R228" s="34"/>
      <c r="S228" s="34"/>
      <c r="T228" s="34"/>
      <c r="U228" s="34"/>
      <c r="V228" s="34"/>
      <c r="W228" s="34"/>
      <c r="X228" s="34"/>
      <c r="Y228" s="34"/>
      <c r="Z228" s="34"/>
      <c r="AA228" s="34"/>
      <c r="AB228" s="34"/>
      <c r="AC228" s="34"/>
      <c r="AD228" s="34"/>
      <c r="AE228" s="34"/>
      <c r="AF228" s="34"/>
      <c r="AG228" s="34"/>
      <c r="AH228" s="34"/>
      <c r="AI228" s="34"/>
      <c r="AJ228" s="34"/>
      <c r="AK228" s="34"/>
      <c r="AL228" s="34"/>
      <c r="AM228" s="34"/>
      <c r="AN228" s="34"/>
      <c r="AO228" s="34"/>
      <c r="AP228" s="34"/>
    </row>
    <row r="229" spans="1:42" ht="15.6" hidden="1">
      <c r="A229" s="34" t="s">
        <v>2153</v>
      </c>
      <c r="B229" s="34" t="s">
        <v>2157</v>
      </c>
      <c r="C229" s="34"/>
      <c r="D229" s="34"/>
      <c r="E229" s="34"/>
      <c r="F229" s="34"/>
      <c r="G229" s="34"/>
      <c r="H229" s="34"/>
      <c r="I229" s="34"/>
      <c r="J229" s="34"/>
      <c r="K229" s="34"/>
      <c r="L229" s="34"/>
      <c r="M229" s="34"/>
      <c r="N229" s="34"/>
      <c r="O229" s="34"/>
      <c r="P229" s="34"/>
      <c r="Q229" s="34"/>
      <c r="R229" s="34"/>
      <c r="S229" s="34"/>
      <c r="T229" s="34"/>
      <c r="U229" s="34"/>
      <c r="V229" s="34"/>
      <c r="W229" s="34"/>
      <c r="X229" s="34"/>
      <c r="Y229" s="34"/>
      <c r="Z229" s="34"/>
      <c r="AA229" s="34"/>
      <c r="AB229" s="34"/>
      <c r="AC229" s="34"/>
      <c r="AD229" s="34"/>
      <c r="AE229" s="34"/>
      <c r="AF229" s="34"/>
      <c r="AG229" s="34"/>
      <c r="AH229" s="34"/>
      <c r="AI229" s="34"/>
      <c r="AJ229" s="34"/>
      <c r="AK229" s="34"/>
      <c r="AL229" s="34"/>
      <c r="AM229" s="34"/>
      <c r="AN229" s="34"/>
      <c r="AO229" s="34"/>
      <c r="AP229" s="34"/>
    </row>
    <row r="230" spans="1:42" ht="15.6" hidden="1">
      <c r="A230" s="34" t="s">
        <v>364</v>
      </c>
      <c r="B230" s="34" t="s">
        <v>2158</v>
      </c>
      <c r="C230" s="34"/>
      <c r="D230" s="34"/>
      <c r="E230" s="34"/>
      <c r="F230" s="34"/>
      <c r="G230" s="34"/>
      <c r="H230" s="34"/>
      <c r="I230" s="34"/>
      <c r="J230" s="34"/>
      <c r="K230" s="34"/>
      <c r="L230" s="34"/>
      <c r="M230" s="34"/>
      <c r="N230" s="34"/>
      <c r="O230" s="34"/>
      <c r="P230" s="34"/>
      <c r="Q230" s="34"/>
      <c r="R230" s="34"/>
      <c r="S230" s="34"/>
      <c r="T230" s="34"/>
      <c r="U230" s="34"/>
      <c r="V230" s="34"/>
      <c r="W230" s="34"/>
      <c r="X230" s="34"/>
      <c r="Y230" s="34"/>
      <c r="Z230" s="34"/>
      <c r="AA230" s="34"/>
      <c r="AB230" s="34"/>
      <c r="AC230" s="34"/>
      <c r="AD230" s="34"/>
      <c r="AE230" s="34"/>
      <c r="AF230" s="34"/>
      <c r="AG230" s="34"/>
      <c r="AH230" s="34"/>
      <c r="AI230" s="34"/>
      <c r="AJ230" s="34"/>
      <c r="AK230" s="34"/>
      <c r="AL230" s="34"/>
      <c r="AM230" s="34"/>
      <c r="AN230" s="34"/>
      <c r="AO230" s="34"/>
      <c r="AP230" s="34"/>
    </row>
    <row r="231" spans="1:42" ht="15.6" hidden="1">
      <c r="A231" s="34" t="s">
        <v>364</v>
      </c>
      <c r="B231" s="34" t="s">
        <v>2159</v>
      </c>
      <c r="C231" s="34"/>
      <c r="D231" s="34"/>
      <c r="E231" s="34"/>
      <c r="F231" s="34"/>
      <c r="G231" s="34"/>
      <c r="H231" s="34"/>
      <c r="I231" s="34"/>
      <c r="J231" s="34"/>
      <c r="K231" s="34"/>
      <c r="L231" s="34"/>
      <c r="M231" s="34"/>
      <c r="N231" s="34"/>
      <c r="O231" s="34"/>
      <c r="P231" s="34"/>
      <c r="Q231" s="34"/>
      <c r="R231" s="34"/>
      <c r="S231" s="34"/>
      <c r="T231" s="34"/>
      <c r="U231" s="34"/>
      <c r="V231" s="34"/>
      <c r="W231" s="34"/>
      <c r="X231" s="34"/>
      <c r="Y231" s="34"/>
      <c r="Z231" s="34"/>
      <c r="AA231" s="34"/>
      <c r="AB231" s="34"/>
      <c r="AC231" s="34"/>
      <c r="AD231" s="34"/>
      <c r="AE231" s="34"/>
      <c r="AF231" s="34"/>
      <c r="AG231" s="34"/>
      <c r="AH231" s="34"/>
      <c r="AI231" s="34"/>
      <c r="AJ231" s="34"/>
      <c r="AK231" s="34"/>
      <c r="AL231" s="34"/>
      <c r="AM231" s="34"/>
      <c r="AN231" s="34"/>
      <c r="AO231" s="34"/>
      <c r="AP231" s="34"/>
    </row>
    <row r="232" spans="1:42" ht="15.6" hidden="1">
      <c r="A232" s="34" t="s">
        <v>364</v>
      </c>
      <c r="B232" s="34" t="s">
        <v>2160</v>
      </c>
      <c r="C232" s="34"/>
      <c r="D232" s="34"/>
      <c r="E232" s="34"/>
      <c r="F232" s="34"/>
      <c r="G232" s="34"/>
      <c r="H232" s="34"/>
      <c r="I232" s="34"/>
      <c r="J232" s="34"/>
      <c r="K232" s="34"/>
      <c r="L232" s="34"/>
      <c r="M232" s="34"/>
      <c r="N232" s="34"/>
      <c r="O232" s="34"/>
      <c r="P232" s="34"/>
      <c r="Q232" s="34"/>
      <c r="R232" s="34"/>
      <c r="S232" s="34"/>
      <c r="T232" s="34"/>
      <c r="U232" s="34"/>
      <c r="V232" s="34"/>
      <c r="W232" s="34"/>
      <c r="X232" s="34"/>
      <c r="Y232" s="34"/>
      <c r="Z232" s="34"/>
      <c r="AA232" s="34"/>
      <c r="AB232" s="34"/>
      <c r="AC232" s="34"/>
      <c r="AD232" s="34"/>
      <c r="AE232" s="34"/>
      <c r="AF232" s="34"/>
      <c r="AG232" s="34"/>
      <c r="AH232" s="34"/>
      <c r="AI232" s="34"/>
      <c r="AJ232" s="34"/>
      <c r="AK232" s="34"/>
      <c r="AL232" s="34"/>
      <c r="AM232" s="34"/>
      <c r="AN232" s="34"/>
      <c r="AO232" s="34"/>
      <c r="AP232" s="34"/>
    </row>
    <row r="233" spans="1:42" ht="15.6" hidden="1">
      <c r="A233" s="34" t="s">
        <v>364</v>
      </c>
      <c r="B233" s="34" t="s">
        <v>2161</v>
      </c>
      <c r="C233" s="34"/>
      <c r="D233" s="34"/>
      <c r="E233" s="34"/>
      <c r="F233" s="34"/>
      <c r="G233" s="34"/>
      <c r="H233" s="34"/>
      <c r="I233" s="34"/>
      <c r="J233" s="34"/>
      <c r="K233" s="34"/>
      <c r="L233" s="34"/>
      <c r="M233" s="34"/>
      <c r="N233" s="34"/>
      <c r="O233" s="34"/>
      <c r="P233" s="34"/>
      <c r="Q233" s="34"/>
      <c r="R233" s="34"/>
      <c r="S233" s="34"/>
      <c r="T233" s="34"/>
      <c r="U233" s="34"/>
      <c r="V233" s="34"/>
      <c r="W233" s="34"/>
      <c r="X233" s="34"/>
      <c r="Y233" s="34"/>
      <c r="Z233" s="34"/>
      <c r="AA233" s="34"/>
      <c r="AB233" s="34"/>
      <c r="AC233" s="34"/>
      <c r="AD233" s="34"/>
      <c r="AE233" s="34"/>
      <c r="AF233" s="34"/>
      <c r="AG233" s="34"/>
      <c r="AH233" s="34"/>
      <c r="AI233" s="34"/>
      <c r="AJ233" s="34"/>
      <c r="AK233" s="34"/>
      <c r="AL233" s="34"/>
      <c r="AM233" s="34"/>
      <c r="AN233" s="34"/>
      <c r="AO233" s="34"/>
      <c r="AP233" s="34"/>
    </row>
    <row r="234" spans="1:42" ht="15.6" hidden="1">
      <c r="A234" s="34" t="s">
        <v>364</v>
      </c>
      <c r="B234" s="34" t="s">
        <v>2162</v>
      </c>
      <c r="C234" s="34"/>
      <c r="D234" s="34"/>
      <c r="E234" s="34"/>
      <c r="F234" s="34"/>
      <c r="G234" s="34"/>
      <c r="H234" s="34"/>
      <c r="I234" s="34"/>
      <c r="J234" s="34"/>
      <c r="K234" s="34"/>
      <c r="L234" s="34"/>
      <c r="M234" s="34"/>
      <c r="N234" s="34"/>
      <c r="O234" s="34"/>
      <c r="P234" s="34"/>
      <c r="Q234" s="34"/>
      <c r="R234" s="34"/>
      <c r="S234" s="34"/>
      <c r="T234" s="34"/>
      <c r="U234" s="34"/>
      <c r="V234" s="34"/>
      <c r="W234" s="34"/>
      <c r="X234" s="34"/>
      <c r="Y234" s="34"/>
      <c r="Z234" s="34"/>
      <c r="AA234" s="34"/>
      <c r="AB234" s="34"/>
      <c r="AC234" s="34"/>
      <c r="AD234" s="34"/>
      <c r="AE234" s="34"/>
      <c r="AF234" s="34"/>
      <c r="AG234" s="34"/>
      <c r="AH234" s="34"/>
      <c r="AI234" s="34"/>
      <c r="AJ234" s="34"/>
      <c r="AK234" s="34"/>
      <c r="AL234" s="34"/>
      <c r="AM234" s="34"/>
      <c r="AN234" s="34"/>
      <c r="AO234" s="34"/>
      <c r="AP234" s="34"/>
    </row>
    <row r="235" spans="1:42" ht="15.6" hidden="1">
      <c r="A235" s="34" t="s">
        <v>364</v>
      </c>
      <c r="B235" s="34" t="s">
        <v>2163</v>
      </c>
      <c r="C235" s="34"/>
      <c r="D235" s="34"/>
      <c r="E235" s="34"/>
      <c r="F235" s="34"/>
      <c r="G235" s="34"/>
      <c r="H235" s="34"/>
      <c r="I235" s="34"/>
      <c r="J235" s="34"/>
      <c r="K235" s="34"/>
      <c r="L235" s="34"/>
      <c r="M235" s="34"/>
      <c r="N235" s="34"/>
      <c r="O235" s="34"/>
      <c r="P235" s="34"/>
      <c r="Q235" s="34"/>
      <c r="R235" s="34"/>
      <c r="S235" s="34"/>
      <c r="T235" s="34"/>
      <c r="U235" s="34"/>
      <c r="V235" s="34"/>
      <c r="W235" s="34"/>
      <c r="X235" s="34"/>
      <c r="Y235" s="34"/>
      <c r="Z235" s="34"/>
      <c r="AA235" s="34"/>
      <c r="AB235" s="34"/>
      <c r="AC235" s="34"/>
      <c r="AD235" s="34"/>
      <c r="AE235" s="34"/>
      <c r="AF235" s="34"/>
      <c r="AG235" s="34"/>
      <c r="AH235" s="34"/>
      <c r="AI235" s="34"/>
      <c r="AJ235" s="34"/>
      <c r="AK235" s="34"/>
      <c r="AL235" s="34"/>
      <c r="AM235" s="34"/>
      <c r="AN235" s="34"/>
      <c r="AO235" s="34"/>
      <c r="AP235" s="34"/>
    </row>
    <row r="236" spans="1:42" ht="15.6" hidden="1">
      <c r="A236" s="34" t="s">
        <v>364</v>
      </c>
      <c r="B236" s="34" t="s">
        <v>2164</v>
      </c>
      <c r="C236" s="34"/>
      <c r="D236" s="34"/>
      <c r="E236" s="34"/>
      <c r="F236" s="34"/>
      <c r="G236" s="34"/>
      <c r="H236" s="34"/>
      <c r="I236" s="34"/>
      <c r="J236" s="34"/>
      <c r="K236" s="34"/>
      <c r="L236" s="34"/>
      <c r="M236" s="34"/>
      <c r="N236" s="34"/>
      <c r="O236" s="34"/>
      <c r="P236" s="34"/>
      <c r="Q236" s="34"/>
      <c r="R236" s="34"/>
      <c r="S236" s="34"/>
      <c r="T236" s="34"/>
      <c r="U236" s="34"/>
      <c r="V236" s="34"/>
      <c r="W236" s="34"/>
      <c r="X236" s="34"/>
      <c r="Y236" s="34"/>
      <c r="Z236" s="34"/>
      <c r="AA236" s="34"/>
      <c r="AB236" s="34"/>
      <c r="AC236" s="34"/>
      <c r="AD236" s="34"/>
      <c r="AE236" s="34"/>
      <c r="AF236" s="34"/>
      <c r="AG236" s="34"/>
      <c r="AH236" s="34"/>
      <c r="AI236" s="34"/>
      <c r="AJ236" s="34"/>
      <c r="AK236" s="34"/>
      <c r="AL236" s="34"/>
      <c r="AM236" s="34"/>
      <c r="AN236" s="34"/>
      <c r="AO236" s="34"/>
      <c r="AP236" s="34"/>
    </row>
    <row r="237" spans="1:42" ht="15.6" hidden="1">
      <c r="A237" s="34" t="s">
        <v>2165</v>
      </c>
      <c r="B237" s="34" t="s">
        <v>2166</v>
      </c>
      <c r="C237" s="34"/>
      <c r="D237" s="34"/>
      <c r="E237" s="34"/>
      <c r="F237" s="34"/>
      <c r="G237" s="34"/>
      <c r="H237" s="34"/>
      <c r="I237" s="34"/>
      <c r="J237" s="34"/>
      <c r="K237" s="34"/>
      <c r="L237" s="34"/>
      <c r="M237" s="34"/>
      <c r="N237" s="34"/>
      <c r="O237" s="34"/>
      <c r="P237" s="34"/>
      <c r="Q237" s="34"/>
      <c r="R237" s="34"/>
      <c r="S237" s="34"/>
      <c r="T237" s="34"/>
      <c r="U237" s="34"/>
      <c r="V237" s="34"/>
      <c r="W237" s="34"/>
      <c r="X237" s="34"/>
      <c r="Y237" s="34"/>
      <c r="Z237" s="34"/>
      <c r="AA237" s="34"/>
      <c r="AB237" s="34"/>
      <c r="AC237" s="34"/>
      <c r="AD237" s="34"/>
      <c r="AE237" s="34"/>
      <c r="AF237" s="34"/>
      <c r="AG237" s="34"/>
      <c r="AH237" s="34"/>
      <c r="AI237" s="34"/>
      <c r="AJ237" s="34"/>
      <c r="AK237" s="34"/>
      <c r="AL237" s="34"/>
      <c r="AM237" s="34"/>
      <c r="AN237" s="34"/>
      <c r="AO237" s="34"/>
      <c r="AP237" s="34"/>
    </row>
    <row r="238" spans="1:42" ht="15.6" hidden="1">
      <c r="A238" s="34" t="s">
        <v>2165</v>
      </c>
      <c r="B238" s="34" t="s">
        <v>2167</v>
      </c>
      <c r="C238" s="34"/>
      <c r="D238" s="34"/>
      <c r="E238" s="34"/>
      <c r="F238" s="34"/>
      <c r="G238" s="34"/>
      <c r="H238" s="34"/>
      <c r="I238" s="34"/>
      <c r="J238" s="34"/>
      <c r="K238" s="34"/>
      <c r="L238" s="34"/>
      <c r="M238" s="34"/>
      <c r="N238" s="34"/>
      <c r="O238" s="34"/>
      <c r="P238" s="34"/>
      <c r="Q238" s="34"/>
      <c r="R238" s="34"/>
      <c r="S238" s="34"/>
      <c r="T238" s="34"/>
      <c r="U238" s="34"/>
      <c r="V238" s="34"/>
      <c r="W238" s="34"/>
      <c r="X238" s="34"/>
      <c r="Y238" s="34"/>
      <c r="Z238" s="34"/>
      <c r="AA238" s="34"/>
      <c r="AB238" s="34"/>
      <c r="AC238" s="34"/>
      <c r="AD238" s="34"/>
      <c r="AE238" s="34"/>
      <c r="AF238" s="34"/>
      <c r="AG238" s="34"/>
      <c r="AH238" s="34"/>
      <c r="AI238" s="34"/>
      <c r="AJ238" s="34"/>
      <c r="AK238" s="34"/>
      <c r="AL238" s="34"/>
      <c r="AM238" s="34"/>
      <c r="AN238" s="34"/>
      <c r="AO238" s="34"/>
      <c r="AP238" s="34"/>
    </row>
    <row r="239" spans="1:42" ht="15.6" hidden="1">
      <c r="A239" s="34" t="s">
        <v>2165</v>
      </c>
      <c r="B239" s="34" t="s">
        <v>2168</v>
      </c>
      <c r="C239" s="34"/>
      <c r="D239" s="34"/>
      <c r="E239" s="34"/>
      <c r="F239" s="34"/>
      <c r="G239" s="34"/>
      <c r="H239" s="34"/>
      <c r="I239" s="34"/>
      <c r="J239" s="34"/>
      <c r="K239" s="34"/>
      <c r="L239" s="34"/>
      <c r="M239" s="34"/>
      <c r="N239" s="34"/>
      <c r="O239" s="34"/>
      <c r="P239" s="34"/>
      <c r="Q239" s="34"/>
      <c r="R239" s="34"/>
      <c r="S239" s="34"/>
      <c r="T239" s="34"/>
      <c r="U239" s="34"/>
      <c r="V239" s="34"/>
      <c r="W239" s="34"/>
      <c r="X239" s="34"/>
      <c r="Y239" s="34"/>
      <c r="Z239" s="34"/>
      <c r="AA239" s="34"/>
      <c r="AB239" s="34"/>
      <c r="AC239" s="34"/>
      <c r="AD239" s="34"/>
      <c r="AE239" s="34"/>
      <c r="AF239" s="34"/>
      <c r="AG239" s="34"/>
      <c r="AH239" s="34"/>
      <c r="AI239" s="34"/>
      <c r="AJ239" s="34"/>
      <c r="AK239" s="34"/>
      <c r="AL239" s="34"/>
      <c r="AM239" s="34"/>
      <c r="AN239" s="34"/>
      <c r="AO239" s="34"/>
      <c r="AP239" s="34"/>
    </row>
    <row r="240" spans="1:42" ht="15.6" hidden="1">
      <c r="A240" s="34" t="s">
        <v>2165</v>
      </c>
      <c r="B240" s="34" t="s">
        <v>2169</v>
      </c>
      <c r="C240" s="34"/>
      <c r="D240" s="34"/>
      <c r="E240" s="34"/>
      <c r="F240" s="34"/>
      <c r="G240" s="34"/>
      <c r="H240" s="34"/>
      <c r="I240" s="34"/>
      <c r="J240" s="34"/>
      <c r="K240" s="34"/>
      <c r="L240" s="34"/>
      <c r="M240" s="34"/>
      <c r="N240" s="34"/>
      <c r="O240" s="34"/>
      <c r="P240" s="34"/>
      <c r="Q240" s="34"/>
      <c r="R240" s="34"/>
      <c r="S240" s="34"/>
      <c r="T240" s="34"/>
      <c r="U240" s="34"/>
      <c r="V240" s="34"/>
      <c r="W240" s="34"/>
      <c r="X240" s="34"/>
      <c r="Y240" s="34"/>
      <c r="Z240" s="34"/>
      <c r="AA240" s="34"/>
      <c r="AB240" s="34"/>
      <c r="AC240" s="34"/>
      <c r="AD240" s="34"/>
      <c r="AE240" s="34"/>
      <c r="AF240" s="34"/>
      <c r="AG240" s="34"/>
      <c r="AH240" s="34"/>
      <c r="AI240" s="34"/>
      <c r="AJ240" s="34"/>
      <c r="AK240" s="34"/>
      <c r="AL240" s="34"/>
      <c r="AM240" s="34"/>
      <c r="AN240" s="34"/>
      <c r="AO240" s="34"/>
      <c r="AP240" s="34"/>
    </row>
    <row r="241" spans="1:42" ht="15.6" hidden="1">
      <c r="A241" s="34" t="s">
        <v>2165</v>
      </c>
      <c r="B241" s="34" t="s">
        <v>2170</v>
      </c>
      <c r="C241" s="34"/>
      <c r="D241" s="34"/>
      <c r="E241" s="34"/>
      <c r="F241" s="34"/>
      <c r="G241" s="34"/>
      <c r="H241" s="34"/>
      <c r="I241" s="34"/>
      <c r="J241" s="34"/>
      <c r="K241" s="34"/>
      <c r="L241" s="34"/>
      <c r="M241" s="34"/>
      <c r="N241" s="34"/>
      <c r="O241" s="34"/>
      <c r="P241" s="34"/>
      <c r="Q241" s="34"/>
      <c r="R241" s="34"/>
      <c r="S241" s="34"/>
      <c r="T241" s="34"/>
      <c r="U241" s="34"/>
      <c r="V241" s="34"/>
      <c r="W241" s="34"/>
      <c r="X241" s="34"/>
      <c r="Y241" s="34"/>
      <c r="Z241" s="34"/>
      <c r="AA241" s="34"/>
      <c r="AB241" s="34"/>
      <c r="AC241" s="34"/>
      <c r="AD241" s="34"/>
      <c r="AE241" s="34"/>
      <c r="AF241" s="34"/>
      <c r="AG241" s="34"/>
      <c r="AH241" s="34"/>
      <c r="AI241" s="34"/>
      <c r="AJ241" s="34"/>
      <c r="AK241" s="34"/>
      <c r="AL241" s="34"/>
      <c r="AM241" s="34"/>
      <c r="AN241" s="34"/>
      <c r="AO241" s="34"/>
      <c r="AP241" s="34"/>
    </row>
    <row r="242" spans="1:42" ht="15.6" hidden="1">
      <c r="A242" s="34" t="s">
        <v>2165</v>
      </c>
      <c r="B242" s="34" t="s">
        <v>2171</v>
      </c>
      <c r="C242" s="34"/>
      <c r="D242" s="34"/>
      <c r="E242" s="34"/>
      <c r="F242" s="34"/>
      <c r="G242" s="34"/>
      <c r="H242" s="34"/>
      <c r="I242" s="34"/>
      <c r="J242" s="34"/>
      <c r="K242" s="34"/>
      <c r="L242" s="34"/>
      <c r="M242" s="34"/>
      <c r="N242" s="34"/>
      <c r="O242" s="34"/>
      <c r="P242" s="34"/>
      <c r="Q242" s="34"/>
      <c r="R242" s="34"/>
      <c r="S242" s="34"/>
      <c r="T242" s="34"/>
      <c r="U242" s="34"/>
      <c r="V242" s="34"/>
      <c r="W242" s="34"/>
      <c r="X242" s="34"/>
      <c r="Y242" s="34"/>
      <c r="Z242" s="34"/>
      <c r="AA242" s="34"/>
      <c r="AB242" s="34"/>
      <c r="AC242" s="34"/>
      <c r="AD242" s="34"/>
      <c r="AE242" s="34"/>
      <c r="AF242" s="34"/>
      <c r="AG242" s="34"/>
      <c r="AH242" s="34"/>
      <c r="AI242" s="34"/>
      <c r="AJ242" s="34"/>
      <c r="AK242" s="34"/>
      <c r="AL242" s="34"/>
      <c r="AM242" s="34"/>
      <c r="AN242" s="34"/>
      <c r="AO242" s="34"/>
      <c r="AP242" s="34"/>
    </row>
    <row r="243" spans="1:42" ht="15.6" hidden="1">
      <c r="A243" s="34" t="s">
        <v>2165</v>
      </c>
      <c r="B243" s="34" t="s">
        <v>2172</v>
      </c>
      <c r="C243" s="34"/>
      <c r="D243" s="34"/>
      <c r="E243" s="34"/>
      <c r="F243" s="34"/>
      <c r="G243" s="34"/>
      <c r="H243" s="34"/>
      <c r="I243" s="34"/>
      <c r="J243" s="34"/>
      <c r="K243" s="34"/>
      <c r="L243" s="34"/>
      <c r="M243" s="34"/>
      <c r="N243" s="34"/>
      <c r="O243" s="34"/>
      <c r="P243" s="34"/>
      <c r="Q243" s="34"/>
      <c r="R243" s="34"/>
      <c r="S243" s="34"/>
      <c r="T243" s="34"/>
      <c r="U243" s="34"/>
      <c r="V243" s="34"/>
      <c r="W243" s="34"/>
      <c r="X243" s="34"/>
      <c r="Y243" s="34"/>
      <c r="Z243" s="34"/>
      <c r="AA243" s="34"/>
      <c r="AB243" s="34"/>
      <c r="AC243" s="34"/>
      <c r="AD243" s="34"/>
      <c r="AE243" s="34"/>
      <c r="AF243" s="34"/>
      <c r="AG243" s="34"/>
      <c r="AH243" s="34"/>
      <c r="AI243" s="34"/>
      <c r="AJ243" s="34"/>
      <c r="AK243" s="34"/>
      <c r="AL243" s="34"/>
      <c r="AM243" s="34"/>
      <c r="AN243" s="34"/>
      <c r="AO243" s="34"/>
      <c r="AP243" s="34"/>
    </row>
    <row r="244" spans="1:42" ht="15.6" hidden="1">
      <c r="A244" s="34" t="s">
        <v>2165</v>
      </c>
      <c r="B244" s="34" t="s">
        <v>2173</v>
      </c>
      <c r="C244" s="34"/>
      <c r="D244" s="34"/>
      <c r="E244" s="34"/>
      <c r="F244" s="34"/>
      <c r="G244" s="34"/>
      <c r="H244" s="34"/>
      <c r="I244" s="34"/>
      <c r="J244" s="34"/>
      <c r="K244" s="34"/>
      <c r="L244" s="34"/>
      <c r="M244" s="34"/>
      <c r="N244" s="34"/>
      <c r="O244" s="34"/>
      <c r="P244" s="34"/>
      <c r="Q244" s="34"/>
      <c r="R244" s="34"/>
      <c r="S244" s="34"/>
      <c r="T244" s="34"/>
      <c r="U244" s="34"/>
      <c r="V244" s="34"/>
      <c r="W244" s="34"/>
      <c r="X244" s="34"/>
      <c r="Y244" s="34"/>
      <c r="Z244" s="34"/>
      <c r="AA244" s="34"/>
      <c r="AB244" s="34"/>
      <c r="AC244" s="34"/>
      <c r="AD244" s="34"/>
      <c r="AE244" s="34"/>
      <c r="AF244" s="34"/>
      <c r="AG244" s="34"/>
      <c r="AH244" s="34"/>
      <c r="AI244" s="34"/>
      <c r="AJ244" s="34"/>
      <c r="AK244" s="34"/>
      <c r="AL244" s="34"/>
      <c r="AM244" s="34"/>
      <c r="AN244" s="34"/>
      <c r="AO244" s="34"/>
      <c r="AP244" s="34"/>
    </row>
    <row r="245" spans="1:42" ht="15.6" hidden="1">
      <c r="A245" s="34" t="s">
        <v>2165</v>
      </c>
      <c r="B245" s="34" t="s">
        <v>2174</v>
      </c>
      <c r="C245" s="34"/>
      <c r="D245" s="34"/>
      <c r="E245" s="34"/>
      <c r="F245" s="34"/>
      <c r="G245" s="34"/>
      <c r="H245" s="34"/>
      <c r="I245" s="34"/>
      <c r="J245" s="34"/>
      <c r="K245" s="34"/>
      <c r="L245" s="34"/>
      <c r="M245" s="34"/>
      <c r="N245" s="34"/>
      <c r="O245" s="34"/>
      <c r="P245" s="34"/>
      <c r="Q245" s="34"/>
      <c r="R245" s="34"/>
      <c r="S245" s="34"/>
      <c r="T245" s="34"/>
      <c r="U245" s="34"/>
      <c r="V245" s="34"/>
      <c r="W245" s="34"/>
      <c r="X245" s="34"/>
      <c r="Y245" s="34"/>
      <c r="Z245" s="34"/>
      <c r="AA245" s="34"/>
      <c r="AB245" s="34"/>
      <c r="AC245" s="34"/>
      <c r="AD245" s="34"/>
      <c r="AE245" s="34"/>
      <c r="AF245" s="34"/>
      <c r="AG245" s="34"/>
      <c r="AH245" s="34"/>
      <c r="AI245" s="34"/>
      <c r="AJ245" s="34"/>
      <c r="AK245" s="34"/>
      <c r="AL245" s="34"/>
      <c r="AM245" s="34"/>
      <c r="AN245" s="34"/>
      <c r="AO245" s="34"/>
      <c r="AP245" s="34"/>
    </row>
    <row r="246" spans="1:42" ht="15.6" hidden="1">
      <c r="A246" s="34" t="s">
        <v>2165</v>
      </c>
      <c r="B246" s="34" t="s">
        <v>2175</v>
      </c>
      <c r="C246" s="34"/>
      <c r="D246" s="34"/>
      <c r="E246" s="34"/>
      <c r="F246" s="34"/>
      <c r="G246" s="34"/>
      <c r="H246" s="34"/>
      <c r="I246" s="34"/>
      <c r="J246" s="34"/>
      <c r="K246" s="34"/>
      <c r="L246" s="34"/>
      <c r="M246" s="34"/>
      <c r="N246" s="34"/>
      <c r="O246" s="34"/>
      <c r="P246" s="34"/>
      <c r="Q246" s="34"/>
      <c r="R246" s="34"/>
      <c r="S246" s="34"/>
      <c r="T246" s="34"/>
      <c r="U246" s="34"/>
      <c r="V246" s="34"/>
      <c r="W246" s="34"/>
      <c r="X246" s="34"/>
      <c r="Y246" s="34"/>
      <c r="Z246" s="34"/>
      <c r="AA246" s="34"/>
      <c r="AB246" s="34"/>
      <c r="AC246" s="34"/>
      <c r="AD246" s="34"/>
      <c r="AE246" s="34"/>
      <c r="AF246" s="34"/>
      <c r="AG246" s="34"/>
      <c r="AH246" s="34"/>
      <c r="AI246" s="34"/>
      <c r="AJ246" s="34"/>
      <c r="AK246" s="34"/>
      <c r="AL246" s="34"/>
      <c r="AM246" s="34"/>
      <c r="AN246" s="34"/>
      <c r="AO246" s="34"/>
      <c r="AP246" s="34"/>
    </row>
    <row r="247" spans="1:42" ht="15.6" hidden="1">
      <c r="A247" s="34" t="s">
        <v>2165</v>
      </c>
      <c r="B247" s="34" t="s">
        <v>2176</v>
      </c>
      <c r="C247" s="34"/>
      <c r="D247" s="34"/>
      <c r="E247" s="34"/>
      <c r="F247" s="34"/>
      <c r="G247" s="34"/>
      <c r="H247" s="34"/>
      <c r="I247" s="34"/>
      <c r="J247" s="34"/>
      <c r="K247" s="34"/>
      <c r="L247" s="34"/>
      <c r="M247" s="34"/>
      <c r="N247" s="34"/>
      <c r="O247" s="34"/>
      <c r="P247" s="34"/>
      <c r="Q247" s="34"/>
      <c r="R247" s="34"/>
      <c r="S247" s="34"/>
      <c r="T247" s="34"/>
      <c r="U247" s="34"/>
      <c r="V247" s="34"/>
      <c r="W247" s="34"/>
      <c r="X247" s="34"/>
      <c r="Y247" s="34"/>
      <c r="Z247" s="34"/>
      <c r="AA247" s="34"/>
      <c r="AB247" s="34"/>
      <c r="AC247" s="34"/>
      <c r="AD247" s="34"/>
      <c r="AE247" s="34"/>
      <c r="AF247" s="34"/>
      <c r="AG247" s="34"/>
      <c r="AH247" s="34"/>
      <c r="AI247" s="34"/>
      <c r="AJ247" s="34"/>
      <c r="AK247" s="34"/>
      <c r="AL247" s="34"/>
      <c r="AM247" s="34"/>
      <c r="AN247" s="34"/>
      <c r="AO247" s="34"/>
      <c r="AP247" s="34"/>
    </row>
    <row r="248" spans="1:42" ht="15.6" hidden="1">
      <c r="A248" s="34" t="s">
        <v>2165</v>
      </c>
      <c r="B248" s="34" t="s">
        <v>2177</v>
      </c>
      <c r="C248" s="34"/>
      <c r="D248" s="34"/>
      <c r="E248" s="34"/>
      <c r="F248" s="34"/>
      <c r="G248" s="34"/>
      <c r="H248" s="34"/>
      <c r="I248" s="34"/>
      <c r="J248" s="34"/>
      <c r="K248" s="34"/>
      <c r="L248" s="34"/>
      <c r="M248" s="34"/>
      <c r="N248" s="34"/>
      <c r="O248" s="34"/>
      <c r="P248" s="34"/>
      <c r="Q248" s="34"/>
      <c r="R248" s="34"/>
      <c r="S248" s="34"/>
      <c r="T248" s="34"/>
      <c r="U248" s="34"/>
      <c r="V248" s="34"/>
      <c r="W248" s="34"/>
      <c r="X248" s="34"/>
      <c r="Y248" s="34"/>
      <c r="Z248" s="34"/>
      <c r="AA248" s="34"/>
      <c r="AB248" s="34"/>
      <c r="AC248" s="34"/>
      <c r="AD248" s="34"/>
      <c r="AE248" s="34"/>
      <c r="AF248" s="34"/>
      <c r="AG248" s="34"/>
      <c r="AH248" s="34"/>
      <c r="AI248" s="34"/>
      <c r="AJ248" s="34"/>
      <c r="AK248" s="34"/>
      <c r="AL248" s="34"/>
      <c r="AM248" s="34"/>
      <c r="AN248" s="34"/>
      <c r="AO248" s="34"/>
      <c r="AP248" s="34"/>
    </row>
    <row r="249" spans="1:42" ht="15.6" hidden="1">
      <c r="A249" s="34" t="s">
        <v>2165</v>
      </c>
      <c r="B249" s="34" t="s">
        <v>2178</v>
      </c>
      <c r="C249" s="34"/>
      <c r="D249" s="34"/>
      <c r="E249" s="34"/>
      <c r="F249" s="34"/>
      <c r="G249" s="34"/>
      <c r="H249" s="34"/>
      <c r="I249" s="34"/>
      <c r="J249" s="34"/>
      <c r="K249" s="34"/>
      <c r="L249" s="34"/>
      <c r="M249" s="34"/>
      <c r="N249" s="34"/>
      <c r="O249" s="34"/>
      <c r="P249" s="34"/>
      <c r="Q249" s="34"/>
      <c r="R249" s="34"/>
      <c r="S249" s="34"/>
      <c r="T249" s="34"/>
      <c r="U249" s="34"/>
      <c r="V249" s="34"/>
      <c r="W249" s="34"/>
      <c r="X249" s="34"/>
      <c r="Y249" s="34"/>
      <c r="Z249" s="34"/>
      <c r="AA249" s="34"/>
      <c r="AB249" s="34"/>
      <c r="AC249" s="34"/>
      <c r="AD249" s="34"/>
      <c r="AE249" s="34"/>
      <c r="AF249" s="34"/>
      <c r="AG249" s="34"/>
      <c r="AH249" s="34"/>
      <c r="AI249" s="34"/>
      <c r="AJ249" s="34"/>
      <c r="AK249" s="34"/>
      <c r="AL249" s="34"/>
      <c r="AM249" s="34"/>
      <c r="AN249" s="34"/>
      <c r="AO249" s="34"/>
      <c r="AP249" s="34"/>
    </row>
    <row r="250" spans="1:42" ht="15.6" hidden="1">
      <c r="A250" s="34" t="s">
        <v>2165</v>
      </c>
      <c r="B250" s="34" t="s">
        <v>2179</v>
      </c>
      <c r="C250" s="34"/>
      <c r="D250" s="34"/>
      <c r="E250" s="34"/>
      <c r="F250" s="34"/>
      <c r="G250" s="34"/>
      <c r="H250" s="34"/>
      <c r="I250" s="34"/>
      <c r="J250" s="34"/>
      <c r="K250" s="34"/>
      <c r="L250" s="34"/>
      <c r="M250" s="34"/>
      <c r="N250" s="34"/>
      <c r="O250" s="34"/>
      <c r="P250" s="34"/>
      <c r="Q250" s="34"/>
      <c r="R250" s="34"/>
      <c r="S250" s="34"/>
      <c r="T250" s="34"/>
      <c r="U250" s="34"/>
      <c r="V250" s="34"/>
      <c r="W250" s="34"/>
      <c r="X250" s="34"/>
      <c r="Y250" s="34"/>
      <c r="Z250" s="34"/>
      <c r="AA250" s="34"/>
      <c r="AB250" s="34"/>
      <c r="AC250" s="34"/>
      <c r="AD250" s="34"/>
      <c r="AE250" s="34"/>
      <c r="AF250" s="34"/>
      <c r="AG250" s="34"/>
      <c r="AH250" s="34"/>
      <c r="AI250" s="34"/>
      <c r="AJ250" s="34"/>
      <c r="AK250" s="34"/>
      <c r="AL250" s="34"/>
      <c r="AM250" s="34"/>
      <c r="AN250" s="34"/>
      <c r="AO250" s="34"/>
      <c r="AP250" s="34"/>
    </row>
    <row r="251" spans="1:42" ht="15.6" hidden="1">
      <c r="A251" s="34" t="s">
        <v>2165</v>
      </c>
      <c r="B251" s="34" t="s">
        <v>2180</v>
      </c>
      <c r="C251" s="34"/>
      <c r="D251" s="34"/>
      <c r="E251" s="34"/>
      <c r="F251" s="34"/>
      <c r="G251" s="34"/>
      <c r="H251" s="34"/>
      <c r="I251" s="34"/>
      <c r="J251" s="34"/>
      <c r="K251" s="34"/>
      <c r="L251" s="34"/>
      <c r="M251" s="34"/>
      <c r="N251" s="34"/>
      <c r="O251" s="34"/>
      <c r="P251" s="34"/>
      <c r="Q251" s="34"/>
      <c r="R251" s="34"/>
      <c r="S251" s="34"/>
      <c r="T251" s="34"/>
      <c r="U251" s="34"/>
      <c r="V251" s="34"/>
      <c r="W251" s="34"/>
      <c r="X251" s="34"/>
      <c r="Y251" s="34"/>
      <c r="Z251" s="34"/>
      <c r="AA251" s="34"/>
      <c r="AB251" s="34"/>
      <c r="AC251" s="34"/>
      <c r="AD251" s="34"/>
      <c r="AE251" s="34"/>
      <c r="AF251" s="34"/>
      <c r="AG251" s="34"/>
      <c r="AH251" s="34"/>
      <c r="AI251" s="34"/>
      <c r="AJ251" s="34"/>
      <c r="AK251" s="34"/>
      <c r="AL251" s="34"/>
      <c r="AM251" s="34"/>
      <c r="AN251" s="34"/>
      <c r="AO251" s="34"/>
      <c r="AP251" s="34"/>
    </row>
    <row r="252" spans="1:42" ht="15.6" hidden="1">
      <c r="A252" s="34" t="s">
        <v>2165</v>
      </c>
      <c r="B252" s="34" t="s">
        <v>2181</v>
      </c>
      <c r="C252" s="34"/>
      <c r="D252" s="34"/>
      <c r="E252" s="34"/>
      <c r="F252" s="34"/>
      <c r="G252" s="34"/>
      <c r="H252" s="34"/>
      <c r="I252" s="34"/>
      <c r="J252" s="34"/>
      <c r="K252" s="34"/>
      <c r="L252" s="34"/>
      <c r="M252" s="34"/>
      <c r="N252" s="34"/>
      <c r="O252" s="34"/>
      <c r="P252" s="34"/>
      <c r="Q252" s="34"/>
      <c r="R252" s="34"/>
      <c r="S252" s="34"/>
      <c r="T252" s="34"/>
      <c r="U252" s="34"/>
      <c r="V252" s="34"/>
      <c r="W252" s="34"/>
      <c r="X252" s="34"/>
      <c r="Y252" s="34"/>
      <c r="Z252" s="34"/>
      <c r="AA252" s="34"/>
      <c r="AB252" s="34"/>
      <c r="AC252" s="34"/>
      <c r="AD252" s="34"/>
      <c r="AE252" s="34"/>
      <c r="AF252" s="34"/>
      <c r="AG252" s="34"/>
      <c r="AH252" s="34"/>
      <c r="AI252" s="34"/>
      <c r="AJ252" s="34"/>
      <c r="AK252" s="34"/>
      <c r="AL252" s="34"/>
      <c r="AM252" s="34"/>
      <c r="AN252" s="34"/>
      <c r="AO252" s="34"/>
      <c r="AP252" s="34"/>
    </row>
    <row r="253" spans="1:42" ht="15.6" hidden="1">
      <c r="A253" s="34" t="s">
        <v>2182</v>
      </c>
      <c r="B253" s="34" t="s">
        <v>2183</v>
      </c>
      <c r="C253" s="34"/>
      <c r="D253" s="34"/>
      <c r="E253" s="34"/>
      <c r="F253" s="34"/>
      <c r="G253" s="34"/>
      <c r="H253" s="34"/>
      <c r="I253" s="34"/>
      <c r="J253" s="34"/>
      <c r="K253" s="34"/>
      <c r="L253" s="34"/>
      <c r="M253" s="34"/>
      <c r="N253" s="34"/>
      <c r="O253" s="34"/>
      <c r="P253" s="34"/>
      <c r="Q253" s="34"/>
      <c r="R253" s="34"/>
      <c r="S253" s="34"/>
      <c r="T253" s="34"/>
      <c r="U253" s="34"/>
      <c r="V253" s="34"/>
      <c r="W253" s="34"/>
      <c r="X253" s="34"/>
      <c r="Y253" s="34"/>
      <c r="Z253" s="34"/>
      <c r="AA253" s="34"/>
      <c r="AB253" s="34"/>
      <c r="AC253" s="34"/>
      <c r="AD253" s="34"/>
      <c r="AE253" s="34"/>
      <c r="AF253" s="34"/>
      <c r="AG253" s="34"/>
      <c r="AH253" s="34"/>
      <c r="AI253" s="34"/>
      <c r="AJ253" s="34"/>
      <c r="AK253" s="34"/>
      <c r="AL253" s="34"/>
      <c r="AM253" s="34"/>
      <c r="AN253" s="34"/>
      <c r="AO253" s="34"/>
      <c r="AP253" s="34"/>
    </row>
    <row r="254" spans="1:42" ht="15.6" hidden="1">
      <c r="A254" s="34" t="s">
        <v>2182</v>
      </c>
      <c r="B254" s="34" t="s">
        <v>2184</v>
      </c>
      <c r="C254" s="34"/>
      <c r="D254" s="34"/>
      <c r="E254" s="34"/>
      <c r="F254" s="34"/>
      <c r="G254" s="34"/>
      <c r="H254" s="34"/>
      <c r="I254" s="34"/>
      <c r="J254" s="34"/>
      <c r="K254" s="34"/>
      <c r="L254" s="34"/>
      <c r="M254" s="34"/>
      <c r="N254" s="34"/>
      <c r="O254" s="34"/>
      <c r="P254" s="34"/>
      <c r="Q254" s="34"/>
      <c r="R254" s="34"/>
      <c r="S254" s="34"/>
      <c r="T254" s="34"/>
      <c r="U254" s="34"/>
      <c r="V254" s="34"/>
      <c r="W254" s="34"/>
      <c r="X254" s="34"/>
      <c r="Y254" s="34"/>
      <c r="Z254" s="34"/>
      <c r="AA254" s="34"/>
      <c r="AB254" s="34"/>
      <c r="AC254" s="34"/>
      <c r="AD254" s="34"/>
      <c r="AE254" s="34"/>
      <c r="AF254" s="34"/>
      <c r="AG254" s="34"/>
      <c r="AH254" s="34"/>
      <c r="AI254" s="34"/>
      <c r="AJ254" s="34"/>
      <c r="AK254" s="34"/>
      <c r="AL254" s="34"/>
      <c r="AM254" s="34"/>
      <c r="AN254" s="34"/>
      <c r="AO254" s="34"/>
      <c r="AP254" s="34"/>
    </row>
    <row r="255" spans="1:42" ht="15.6" hidden="1">
      <c r="A255" s="34" t="s">
        <v>2182</v>
      </c>
      <c r="B255" s="34" t="s">
        <v>2185</v>
      </c>
      <c r="C255" s="34"/>
      <c r="D255" s="34"/>
      <c r="E255" s="34"/>
      <c r="F255" s="34"/>
      <c r="G255" s="34"/>
      <c r="H255" s="34"/>
      <c r="I255" s="34"/>
      <c r="J255" s="34"/>
      <c r="K255" s="34"/>
      <c r="L255" s="34"/>
      <c r="M255" s="34"/>
      <c r="N255" s="34"/>
      <c r="O255" s="34"/>
      <c r="P255" s="34"/>
      <c r="Q255" s="34"/>
      <c r="R255" s="34"/>
      <c r="S255" s="34"/>
      <c r="T255" s="34"/>
      <c r="U255" s="34"/>
      <c r="V255" s="34"/>
      <c r="W255" s="34"/>
      <c r="X255" s="34"/>
      <c r="Y255" s="34"/>
      <c r="Z255" s="34"/>
      <c r="AA255" s="34"/>
      <c r="AB255" s="34"/>
      <c r="AC255" s="34"/>
      <c r="AD255" s="34"/>
      <c r="AE255" s="34"/>
      <c r="AF255" s="34"/>
      <c r="AG255" s="34"/>
      <c r="AH255" s="34"/>
      <c r="AI255" s="34"/>
      <c r="AJ255" s="34"/>
      <c r="AK255" s="34"/>
      <c r="AL255" s="34"/>
      <c r="AM255" s="34"/>
      <c r="AN255" s="34"/>
      <c r="AO255" s="34"/>
      <c r="AP255" s="34"/>
    </row>
    <row r="256" spans="1:42" ht="15.6" hidden="1">
      <c r="A256" s="34" t="s">
        <v>2182</v>
      </c>
      <c r="B256" s="34" t="s">
        <v>2186</v>
      </c>
      <c r="C256" s="34"/>
      <c r="D256" s="34"/>
      <c r="E256" s="34"/>
      <c r="F256" s="34"/>
      <c r="G256" s="34"/>
      <c r="H256" s="34"/>
      <c r="I256" s="34"/>
      <c r="J256" s="34"/>
      <c r="K256" s="34"/>
      <c r="L256" s="34"/>
      <c r="M256" s="34"/>
      <c r="N256" s="34"/>
      <c r="O256" s="34"/>
      <c r="P256" s="34"/>
      <c r="Q256" s="34"/>
      <c r="R256" s="34"/>
      <c r="S256" s="34"/>
      <c r="T256" s="34"/>
      <c r="U256" s="34"/>
      <c r="V256" s="34"/>
      <c r="W256" s="34"/>
      <c r="X256" s="34"/>
      <c r="Y256" s="34"/>
      <c r="Z256" s="34"/>
      <c r="AA256" s="34"/>
      <c r="AB256" s="34"/>
      <c r="AC256" s="34"/>
      <c r="AD256" s="34"/>
      <c r="AE256" s="34"/>
      <c r="AF256" s="34"/>
      <c r="AG256" s="34"/>
      <c r="AH256" s="34"/>
      <c r="AI256" s="34"/>
      <c r="AJ256" s="34"/>
      <c r="AK256" s="34"/>
      <c r="AL256" s="34"/>
      <c r="AM256" s="34"/>
      <c r="AN256" s="34"/>
      <c r="AO256" s="34"/>
      <c r="AP256" s="34"/>
    </row>
    <row r="257" spans="1:42" ht="15.6" hidden="1">
      <c r="A257" s="34" t="s">
        <v>2182</v>
      </c>
      <c r="B257" s="34" t="s">
        <v>2187</v>
      </c>
      <c r="C257" s="34"/>
      <c r="D257" s="34"/>
      <c r="E257" s="34"/>
      <c r="F257" s="34"/>
      <c r="G257" s="34"/>
      <c r="H257" s="34"/>
      <c r="I257" s="34"/>
      <c r="J257" s="34"/>
      <c r="K257" s="34"/>
      <c r="L257" s="34"/>
      <c r="M257" s="34"/>
      <c r="N257" s="34"/>
      <c r="O257" s="34"/>
      <c r="P257" s="34"/>
      <c r="Q257" s="34"/>
      <c r="R257" s="34"/>
      <c r="S257" s="34"/>
      <c r="T257" s="34"/>
      <c r="U257" s="34"/>
      <c r="V257" s="34"/>
      <c r="W257" s="34"/>
      <c r="X257" s="34"/>
      <c r="Y257" s="34"/>
      <c r="Z257" s="34"/>
      <c r="AA257" s="34"/>
      <c r="AB257" s="34"/>
      <c r="AC257" s="34"/>
      <c r="AD257" s="34"/>
      <c r="AE257" s="34"/>
      <c r="AF257" s="34"/>
      <c r="AG257" s="34"/>
      <c r="AH257" s="34"/>
      <c r="AI257" s="34"/>
      <c r="AJ257" s="34"/>
      <c r="AK257" s="34"/>
      <c r="AL257" s="34"/>
      <c r="AM257" s="34"/>
      <c r="AN257" s="34"/>
      <c r="AO257" s="34"/>
      <c r="AP257" s="34"/>
    </row>
    <row r="258" spans="1:42" ht="15.6" hidden="1">
      <c r="A258" s="34" t="s">
        <v>2182</v>
      </c>
      <c r="B258" s="34" t="s">
        <v>2188</v>
      </c>
      <c r="C258" s="34"/>
      <c r="D258" s="34"/>
      <c r="E258" s="34"/>
      <c r="F258" s="34"/>
      <c r="G258" s="34"/>
      <c r="H258" s="34"/>
      <c r="I258" s="34"/>
      <c r="J258" s="34"/>
      <c r="K258" s="34"/>
      <c r="L258" s="34"/>
      <c r="M258" s="34"/>
      <c r="N258" s="34"/>
      <c r="O258" s="34"/>
      <c r="P258" s="34"/>
      <c r="Q258" s="34"/>
      <c r="R258" s="34"/>
      <c r="S258" s="34"/>
      <c r="T258" s="34"/>
      <c r="U258" s="34"/>
      <c r="V258" s="34"/>
      <c r="W258" s="34"/>
      <c r="X258" s="34"/>
      <c r="Y258" s="34"/>
      <c r="Z258" s="34"/>
      <c r="AA258" s="34"/>
      <c r="AB258" s="34"/>
      <c r="AC258" s="34"/>
      <c r="AD258" s="34"/>
      <c r="AE258" s="34"/>
      <c r="AF258" s="34"/>
      <c r="AG258" s="34"/>
      <c r="AH258" s="34"/>
      <c r="AI258" s="34"/>
      <c r="AJ258" s="34"/>
      <c r="AK258" s="34"/>
      <c r="AL258" s="34"/>
      <c r="AM258" s="34"/>
      <c r="AN258" s="34"/>
      <c r="AO258" s="34"/>
      <c r="AP258" s="34"/>
    </row>
    <row r="259" spans="1:42" ht="15.6" hidden="1">
      <c r="A259" s="34" t="s">
        <v>2182</v>
      </c>
      <c r="B259" s="34" t="s">
        <v>2189</v>
      </c>
      <c r="C259" s="34"/>
      <c r="D259" s="34"/>
      <c r="E259" s="34"/>
      <c r="F259" s="34"/>
      <c r="G259" s="34"/>
      <c r="H259" s="34"/>
      <c r="I259" s="34"/>
      <c r="J259" s="34"/>
      <c r="K259" s="34"/>
      <c r="L259" s="34"/>
      <c r="M259" s="34"/>
      <c r="N259" s="34"/>
      <c r="O259" s="34"/>
      <c r="P259" s="34"/>
      <c r="Q259" s="34"/>
      <c r="R259" s="34"/>
      <c r="S259" s="34"/>
      <c r="T259" s="34"/>
      <c r="U259" s="34"/>
      <c r="V259" s="34"/>
      <c r="W259" s="34"/>
      <c r="X259" s="34"/>
      <c r="Y259" s="34"/>
      <c r="Z259" s="34"/>
      <c r="AA259" s="34"/>
      <c r="AB259" s="34"/>
      <c r="AC259" s="34"/>
      <c r="AD259" s="34"/>
      <c r="AE259" s="34"/>
      <c r="AF259" s="34"/>
      <c r="AG259" s="34"/>
      <c r="AH259" s="34"/>
      <c r="AI259" s="34"/>
      <c r="AJ259" s="34"/>
      <c r="AK259" s="34"/>
      <c r="AL259" s="34"/>
      <c r="AM259" s="34"/>
      <c r="AN259" s="34"/>
      <c r="AO259" s="34"/>
      <c r="AP259" s="34"/>
    </row>
    <row r="260" spans="1:42" ht="15.6" hidden="1">
      <c r="A260" s="34" t="s">
        <v>2182</v>
      </c>
      <c r="B260" s="34" t="s">
        <v>2190</v>
      </c>
      <c r="C260" s="34"/>
      <c r="D260" s="34"/>
      <c r="E260" s="34"/>
      <c r="F260" s="34"/>
      <c r="G260" s="34"/>
      <c r="H260" s="34"/>
      <c r="I260" s="34"/>
      <c r="J260" s="34"/>
      <c r="K260" s="34"/>
      <c r="L260" s="34"/>
      <c r="M260" s="34"/>
      <c r="N260" s="34"/>
      <c r="O260" s="34"/>
      <c r="P260" s="34"/>
      <c r="Q260" s="34"/>
      <c r="R260" s="34"/>
      <c r="S260" s="34"/>
      <c r="T260" s="34"/>
      <c r="U260" s="34"/>
      <c r="V260" s="34"/>
      <c r="W260" s="34"/>
      <c r="X260" s="34"/>
      <c r="Y260" s="34"/>
      <c r="Z260" s="34"/>
      <c r="AA260" s="34"/>
      <c r="AB260" s="34"/>
      <c r="AC260" s="34"/>
      <c r="AD260" s="34"/>
      <c r="AE260" s="34"/>
      <c r="AF260" s="34"/>
      <c r="AG260" s="34"/>
      <c r="AH260" s="34"/>
      <c r="AI260" s="34"/>
      <c r="AJ260" s="34"/>
      <c r="AK260" s="34"/>
      <c r="AL260" s="34"/>
      <c r="AM260" s="34"/>
      <c r="AN260" s="34"/>
      <c r="AO260" s="34"/>
      <c r="AP260" s="34"/>
    </row>
    <row r="261" spans="1:42" ht="15.6" hidden="1">
      <c r="A261" s="34" t="s">
        <v>2182</v>
      </c>
      <c r="B261" s="34" t="s">
        <v>2191</v>
      </c>
      <c r="C261" s="34"/>
      <c r="D261" s="34"/>
      <c r="E261" s="34"/>
      <c r="F261" s="34"/>
      <c r="G261" s="34"/>
      <c r="H261" s="34"/>
      <c r="I261" s="34"/>
      <c r="J261" s="34"/>
      <c r="K261" s="34"/>
      <c r="L261" s="34"/>
      <c r="M261" s="34"/>
      <c r="N261" s="34"/>
      <c r="O261" s="34"/>
      <c r="P261" s="34"/>
      <c r="Q261" s="34"/>
      <c r="R261" s="34"/>
      <c r="S261" s="34"/>
      <c r="T261" s="34"/>
      <c r="U261" s="34"/>
      <c r="V261" s="34"/>
      <c r="W261" s="34"/>
      <c r="X261" s="34"/>
      <c r="Y261" s="34"/>
      <c r="Z261" s="34"/>
      <c r="AA261" s="34"/>
      <c r="AB261" s="34"/>
      <c r="AC261" s="34"/>
      <c r="AD261" s="34"/>
      <c r="AE261" s="34"/>
      <c r="AF261" s="34"/>
      <c r="AG261" s="34"/>
      <c r="AH261" s="34"/>
      <c r="AI261" s="34"/>
      <c r="AJ261" s="34"/>
      <c r="AK261" s="34"/>
      <c r="AL261" s="34"/>
      <c r="AM261" s="34"/>
      <c r="AN261" s="34"/>
      <c r="AO261" s="34"/>
      <c r="AP261" s="34"/>
    </row>
    <row r="262" spans="1:42" ht="15.6" hidden="1">
      <c r="A262" s="34" t="s">
        <v>2182</v>
      </c>
      <c r="B262" s="34" t="s">
        <v>2192</v>
      </c>
      <c r="C262" s="34"/>
      <c r="D262" s="34"/>
      <c r="E262" s="34"/>
      <c r="F262" s="34"/>
      <c r="G262" s="34"/>
      <c r="H262" s="34"/>
      <c r="I262" s="34"/>
      <c r="J262" s="34"/>
      <c r="K262" s="34"/>
      <c r="L262" s="34"/>
      <c r="M262" s="34"/>
      <c r="N262" s="34"/>
      <c r="O262" s="34"/>
      <c r="P262" s="34"/>
      <c r="Q262" s="34"/>
      <c r="R262" s="34"/>
      <c r="S262" s="34"/>
      <c r="T262" s="34"/>
      <c r="U262" s="34"/>
      <c r="V262" s="34"/>
      <c r="W262" s="34"/>
      <c r="X262" s="34"/>
      <c r="Y262" s="34"/>
      <c r="Z262" s="34"/>
      <c r="AA262" s="34"/>
      <c r="AB262" s="34"/>
      <c r="AC262" s="34"/>
      <c r="AD262" s="34"/>
      <c r="AE262" s="34"/>
      <c r="AF262" s="34"/>
      <c r="AG262" s="34"/>
      <c r="AH262" s="34"/>
      <c r="AI262" s="34"/>
      <c r="AJ262" s="34"/>
      <c r="AK262" s="34"/>
      <c r="AL262" s="34"/>
      <c r="AM262" s="34"/>
      <c r="AN262" s="34"/>
      <c r="AO262" s="34"/>
      <c r="AP262" s="34"/>
    </row>
    <row r="263" spans="1:42" ht="15.6" hidden="1">
      <c r="A263" s="34" t="s">
        <v>2182</v>
      </c>
      <c r="B263" s="34" t="s">
        <v>2193</v>
      </c>
      <c r="C263" s="34"/>
      <c r="D263" s="34"/>
      <c r="E263" s="34"/>
      <c r="F263" s="34"/>
      <c r="G263" s="34"/>
      <c r="H263" s="34"/>
      <c r="I263" s="34"/>
      <c r="J263" s="34"/>
      <c r="K263" s="34"/>
      <c r="L263" s="34"/>
      <c r="M263" s="34"/>
      <c r="N263" s="34"/>
      <c r="O263" s="34"/>
      <c r="P263" s="34"/>
      <c r="Q263" s="34"/>
      <c r="R263" s="34"/>
      <c r="S263" s="34"/>
      <c r="T263" s="34"/>
      <c r="U263" s="34"/>
      <c r="V263" s="34"/>
      <c r="W263" s="34"/>
      <c r="X263" s="34"/>
      <c r="Y263" s="34"/>
      <c r="Z263" s="34"/>
      <c r="AA263" s="34"/>
      <c r="AB263" s="34"/>
      <c r="AC263" s="34"/>
      <c r="AD263" s="34"/>
      <c r="AE263" s="34"/>
      <c r="AF263" s="34"/>
      <c r="AG263" s="34"/>
      <c r="AH263" s="34"/>
      <c r="AI263" s="34"/>
      <c r="AJ263" s="34"/>
      <c r="AK263" s="34"/>
      <c r="AL263" s="34"/>
      <c r="AM263" s="34"/>
      <c r="AN263" s="34"/>
      <c r="AO263" s="34"/>
      <c r="AP263" s="34"/>
    </row>
    <row r="264" spans="1:42" ht="15.6" hidden="1">
      <c r="A264" s="34" t="s">
        <v>2182</v>
      </c>
      <c r="B264" s="34" t="s">
        <v>2194</v>
      </c>
      <c r="C264" s="34"/>
      <c r="D264" s="34"/>
      <c r="E264" s="34"/>
      <c r="F264" s="34"/>
      <c r="G264" s="34"/>
      <c r="H264" s="34"/>
      <c r="I264" s="34"/>
      <c r="J264" s="34"/>
      <c r="K264" s="34"/>
      <c r="L264" s="34"/>
      <c r="M264" s="34"/>
      <c r="N264" s="34"/>
      <c r="O264" s="34"/>
      <c r="P264" s="34"/>
      <c r="Q264" s="34"/>
      <c r="R264" s="34"/>
      <c r="S264" s="34"/>
      <c r="T264" s="34"/>
      <c r="U264" s="34"/>
      <c r="V264" s="34"/>
      <c r="W264" s="34"/>
      <c r="X264" s="34"/>
      <c r="Y264" s="34"/>
      <c r="Z264" s="34"/>
      <c r="AA264" s="34"/>
      <c r="AB264" s="34"/>
      <c r="AC264" s="34"/>
      <c r="AD264" s="34"/>
      <c r="AE264" s="34"/>
      <c r="AF264" s="34"/>
      <c r="AG264" s="34"/>
      <c r="AH264" s="34"/>
      <c r="AI264" s="34"/>
      <c r="AJ264" s="34"/>
      <c r="AK264" s="34"/>
      <c r="AL264" s="34"/>
      <c r="AM264" s="34"/>
      <c r="AN264" s="34"/>
      <c r="AO264" s="34"/>
      <c r="AP264" s="34"/>
    </row>
    <row r="265" spans="1:42" ht="15.6" hidden="1">
      <c r="A265" s="34" t="s">
        <v>2182</v>
      </c>
      <c r="B265" s="34" t="s">
        <v>2195</v>
      </c>
      <c r="C265" s="34"/>
      <c r="D265" s="34"/>
      <c r="E265" s="34"/>
      <c r="F265" s="34"/>
      <c r="G265" s="34"/>
      <c r="H265" s="34"/>
      <c r="I265" s="34"/>
      <c r="J265" s="34"/>
      <c r="K265" s="34"/>
      <c r="L265" s="34"/>
      <c r="M265" s="34"/>
      <c r="N265" s="34"/>
      <c r="O265" s="34"/>
      <c r="P265" s="34"/>
      <c r="Q265" s="34"/>
      <c r="R265" s="34"/>
      <c r="S265" s="34"/>
      <c r="T265" s="34"/>
      <c r="U265" s="34"/>
      <c r="V265" s="34"/>
      <c r="W265" s="34"/>
      <c r="X265" s="34"/>
      <c r="Y265" s="34"/>
      <c r="Z265" s="34"/>
      <c r="AA265" s="34"/>
      <c r="AB265" s="34"/>
      <c r="AC265" s="34"/>
      <c r="AD265" s="34"/>
      <c r="AE265" s="34"/>
      <c r="AF265" s="34"/>
      <c r="AG265" s="34"/>
      <c r="AH265" s="34"/>
      <c r="AI265" s="34"/>
      <c r="AJ265" s="34"/>
      <c r="AK265" s="34"/>
      <c r="AL265" s="34"/>
      <c r="AM265" s="34"/>
      <c r="AN265" s="34"/>
      <c r="AO265" s="34"/>
      <c r="AP265" s="34"/>
    </row>
    <row r="266" spans="1:42" ht="15.6" hidden="1">
      <c r="A266" s="34" t="s">
        <v>2182</v>
      </c>
      <c r="B266" s="34" t="s">
        <v>2196</v>
      </c>
      <c r="C266" s="34"/>
      <c r="D266" s="34"/>
      <c r="E266" s="34"/>
      <c r="F266" s="34"/>
      <c r="G266" s="34"/>
      <c r="H266" s="34"/>
      <c r="I266" s="34"/>
      <c r="J266" s="34"/>
      <c r="K266" s="34"/>
      <c r="L266" s="34"/>
      <c r="M266" s="34"/>
      <c r="N266" s="34"/>
      <c r="O266" s="34"/>
      <c r="P266" s="34"/>
      <c r="Q266" s="34"/>
      <c r="R266" s="34"/>
      <c r="S266" s="34"/>
      <c r="T266" s="34"/>
      <c r="U266" s="34"/>
      <c r="V266" s="34"/>
      <c r="W266" s="34"/>
      <c r="X266" s="34"/>
      <c r="Y266" s="34"/>
      <c r="Z266" s="34"/>
      <c r="AA266" s="34"/>
      <c r="AB266" s="34"/>
      <c r="AC266" s="34"/>
      <c r="AD266" s="34"/>
      <c r="AE266" s="34"/>
      <c r="AF266" s="34"/>
      <c r="AG266" s="34"/>
      <c r="AH266" s="34"/>
      <c r="AI266" s="34"/>
      <c r="AJ266" s="34"/>
      <c r="AK266" s="34"/>
      <c r="AL266" s="34"/>
      <c r="AM266" s="34"/>
      <c r="AN266" s="34"/>
      <c r="AO266" s="34"/>
      <c r="AP266" s="34"/>
    </row>
    <row r="267" spans="1:42" ht="15.6" hidden="1">
      <c r="A267" s="34" t="s">
        <v>2182</v>
      </c>
      <c r="B267" s="34" t="s">
        <v>2197</v>
      </c>
      <c r="C267" s="34"/>
      <c r="D267" s="34"/>
      <c r="E267" s="34"/>
      <c r="F267" s="34"/>
      <c r="G267" s="34"/>
      <c r="H267" s="34"/>
      <c r="I267" s="34"/>
      <c r="J267" s="34"/>
      <c r="K267" s="34"/>
      <c r="L267" s="34"/>
      <c r="M267" s="34"/>
      <c r="N267" s="34"/>
      <c r="O267" s="34"/>
      <c r="P267" s="34"/>
      <c r="Q267" s="34"/>
      <c r="R267" s="34"/>
      <c r="S267" s="34"/>
      <c r="T267" s="34"/>
      <c r="U267" s="34"/>
      <c r="V267" s="34"/>
      <c r="W267" s="34"/>
      <c r="X267" s="34"/>
      <c r="Y267" s="34"/>
      <c r="Z267" s="34"/>
      <c r="AA267" s="34"/>
      <c r="AB267" s="34"/>
      <c r="AC267" s="34"/>
      <c r="AD267" s="34"/>
      <c r="AE267" s="34"/>
      <c r="AF267" s="34"/>
      <c r="AG267" s="34"/>
      <c r="AH267" s="34"/>
      <c r="AI267" s="34"/>
      <c r="AJ267" s="34"/>
      <c r="AK267" s="34"/>
      <c r="AL267" s="34"/>
      <c r="AM267" s="34"/>
      <c r="AN267" s="34"/>
      <c r="AO267" s="34"/>
      <c r="AP267" s="34"/>
    </row>
    <row r="268" spans="1:42" ht="15.6" hidden="1">
      <c r="A268" s="34" t="s">
        <v>2182</v>
      </c>
      <c r="B268" s="34" t="s">
        <v>2198</v>
      </c>
      <c r="C268" s="34"/>
      <c r="D268" s="34"/>
      <c r="E268" s="34"/>
      <c r="F268" s="34"/>
      <c r="G268" s="34"/>
      <c r="H268" s="34"/>
      <c r="I268" s="34"/>
      <c r="J268" s="34"/>
      <c r="K268" s="34"/>
      <c r="L268" s="34"/>
      <c r="M268" s="34"/>
      <c r="N268" s="34"/>
      <c r="O268" s="34"/>
      <c r="P268" s="34"/>
      <c r="Q268" s="34"/>
      <c r="R268" s="34"/>
      <c r="S268" s="34"/>
      <c r="T268" s="34"/>
      <c r="U268" s="34"/>
      <c r="V268" s="34"/>
      <c r="W268" s="34"/>
      <c r="X268" s="34"/>
      <c r="Y268" s="34"/>
      <c r="Z268" s="34"/>
      <c r="AA268" s="34"/>
      <c r="AB268" s="34"/>
      <c r="AC268" s="34"/>
      <c r="AD268" s="34"/>
      <c r="AE268" s="34"/>
      <c r="AF268" s="34"/>
      <c r="AG268" s="34"/>
      <c r="AH268" s="34"/>
      <c r="AI268" s="34"/>
      <c r="AJ268" s="34"/>
      <c r="AK268" s="34"/>
      <c r="AL268" s="34"/>
      <c r="AM268" s="34"/>
      <c r="AN268" s="34"/>
      <c r="AO268" s="34"/>
      <c r="AP268" s="34"/>
    </row>
    <row r="269" spans="1:42" ht="15.6" hidden="1">
      <c r="A269" s="34" t="s">
        <v>2182</v>
      </c>
      <c r="B269" s="34" t="s">
        <v>2199</v>
      </c>
      <c r="C269" s="34"/>
      <c r="D269" s="34"/>
      <c r="E269" s="34"/>
      <c r="F269" s="34"/>
      <c r="G269" s="34"/>
      <c r="H269" s="34"/>
      <c r="I269" s="34"/>
      <c r="J269" s="34"/>
      <c r="K269" s="34"/>
      <c r="L269" s="34"/>
      <c r="M269" s="34"/>
      <c r="N269" s="34"/>
      <c r="O269" s="34"/>
      <c r="P269" s="34"/>
      <c r="Q269" s="34"/>
      <c r="R269" s="34"/>
      <c r="S269" s="34"/>
      <c r="T269" s="34"/>
      <c r="U269" s="34"/>
      <c r="V269" s="34"/>
      <c r="W269" s="34"/>
      <c r="X269" s="34"/>
      <c r="Y269" s="34"/>
      <c r="Z269" s="34"/>
      <c r="AA269" s="34"/>
      <c r="AB269" s="34"/>
      <c r="AC269" s="34"/>
      <c r="AD269" s="34"/>
      <c r="AE269" s="34"/>
      <c r="AF269" s="34"/>
      <c r="AG269" s="34"/>
      <c r="AH269" s="34"/>
      <c r="AI269" s="34"/>
      <c r="AJ269" s="34"/>
      <c r="AK269" s="34"/>
      <c r="AL269" s="34"/>
      <c r="AM269" s="34"/>
      <c r="AN269" s="34"/>
      <c r="AO269" s="34"/>
      <c r="AP269" s="34"/>
    </row>
    <row r="270" spans="1:42" ht="15.6" hidden="1">
      <c r="A270" s="34" t="s">
        <v>2182</v>
      </c>
      <c r="B270" s="34" t="s">
        <v>2200</v>
      </c>
      <c r="C270" s="34"/>
      <c r="D270" s="34"/>
      <c r="E270" s="34"/>
      <c r="F270" s="34"/>
      <c r="G270" s="34"/>
      <c r="H270" s="34"/>
      <c r="I270" s="34"/>
      <c r="J270" s="34"/>
      <c r="K270" s="34"/>
      <c r="L270" s="34"/>
      <c r="M270" s="34"/>
      <c r="N270" s="34"/>
      <c r="O270" s="34"/>
      <c r="P270" s="34"/>
      <c r="Q270" s="34"/>
      <c r="R270" s="34"/>
      <c r="S270" s="34"/>
      <c r="T270" s="34"/>
      <c r="U270" s="34"/>
      <c r="V270" s="34"/>
      <c r="W270" s="34"/>
      <c r="X270" s="34"/>
      <c r="Y270" s="34"/>
      <c r="Z270" s="34"/>
      <c r="AA270" s="34"/>
      <c r="AB270" s="34"/>
      <c r="AC270" s="34"/>
      <c r="AD270" s="34"/>
      <c r="AE270" s="34"/>
      <c r="AF270" s="34"/>
      <c r="AG270" s="34"/>
      <c r="AH270" s="34"/>
      <c r="AI270" s="34"/>
      <c r="AJ270" s="34"/>
      <c r="AK270" s="34"/>
      <c r="AL270" s="34"/>
      <c r="AM270" s="34"/>
      <c r="AN270" s="34"/>
      <c r="AO270" s="34"/>
      <c r="AP270" s="34"/>
    </row>
    <row r="271" spans="1:42" ht="15.6" hidden="1">
      <c r="A271" s="34" t="s">
        <v>2182</v>
      </c>
      <c r="B271" s="34" t="s">
        <v>2201</v>
      </c>
      <c r="C271" s="34"/>
      <c r="D271" s="34"/>
      <c r="E271" s="34"/>
      <c r="F271" s="34"/>
      <c r="G271" s="34"/>
      <c r="H271" s="34"/>
      <c r="I271" s="34"/>
      <c r="J271" s="34"/>
      <c r="K271" s="34"/>
      <c r="L271" s="34"/>
      <c r="M271" s="34"/>
      <c r="N271" s="34"/>
      <c r="O271" s="34"/>
      <c r="P271" s="34"/>
      <c r="Q271" s="34"/>
      <c r="R271" s="34"/>
      <c r="S271" s="34"/>
      <c r="T271" s="34"/>
      <c r="U271" s="34"/>
      <c r="V271" s="34"/>
      <c r="W271" s="34"/>
      <c r="X271" s="34"/>
      <c r="Y271" s="34"/>
      <c r="Z271" s="34"/>
      <c r="AA271" s="34"/>
      <c r="AB271" s="34"/>
      <c r="AC271" s="34"/>
      <c r="AD271" s="34"/>
      <c r="AE271" s="34"/>
      <c r="AF271" s="34"/>
      <c r="AG271" s="34"/>
      <c r="AH271" s="34"/>
      <c r="AI271" s="34"/>
      <c r="AJ271" s="34"/>
      <c r="AK271" s="34"/>
      <c r="AL271" s="34"/>
      <c r="AM271" s="34"/>
      <c r="AN271" s="34"/>
      <c r="AO271" s="34"/>
      <c r="AP271" s="34"/>
    </row>
    <row r="272" spans="1:42" ht="15.6" hidden="1">
      <c r="A272" s="34" t="s">
        <v>2182</v>
      </c>
      <c r="B272" s="34" t="s">
        <v>2202</v>
      </c>
      <c r="C272" s="34"/>
      <c r="D272" s="34"/>
      <c r="E272" s="34"/>
      <c r="F272" s="34"/>
      <c r="G272" s="34"/>
      <c r="H272" s="34"/>
      <c r="I272" s="34"/>
      <c r="J272" s="34"/>
      <c r="K272" s="34"/>
      <c r="L272" s="34"/>
      <c r="M272" s="34"/>
      <c r="N272" s="34"/>
      <c r="O272" s="34"/>
      <c r="P272" s="34"/>
      <c r="Q272" s="34"/>
      <c r="R272" s="34"/>
      <c r="S272" s="34"/>
      <c r="T272" s="34"/>
      <c r="U272" s="34"/>
      <c r="V272" s="34"/>
      <c r="W272" s="34"/>
      <c r="X272" s="34"/>
      <c r="Y272" s="34"/>
      <c r="Z272" s="34"/>
      <c r="AA272" s="34"/>
      <c r="AB272" s="34"/>
      <c r="AC272" s="34"/>
      <c r="AD272" s="34"/>
      <c r="AE272" s="34"/>
      <c r="AF272" s="34"/>
      <c r="AG272" s="34"/>
      <c r="AH272" s="34"/>
      <c r="AI272" s="34"/>
      <c r="AJ272" s="34"/>
      <c r="AK272" s="34"/>
      <c r="AL272" s="34"/>
      <c r="AM272" s="34"/>
      <c r="AN272" s="34"/>
      <c r="AO272" s="34"/>
      <c r="AP272" s="34"/>
    </row>
    <row r="273" spans="1:42" ht="15.6" hidden="1">
      <c r="A273" s="34" t="s">
        <v>2182</v>
      </c>
      <c r="B273" s="34" t="s">
        <v>2203</v>
      </c>
      <c r="C273" s="34"/>
      <c r="D273" s="34"/>
      <c r="E273" s="34"/>
      <c r="F273" s="34"/>
      <c r="G273" s="34"/>
      <c r="H273" s="34"/>
      <c r="I273" s="34"/>
      <c r="J273" s="34"/>
      <c r="K273" s="34"/>
      <c r="L273" s="34"/>
      <c r="M273" s="34"/>
      <c r="N273" s="34"/>
      <c r="O273" s="34"/>
      <c r="P273" s="34"/>
      <c r="Q273" s="34"/>
      <c r="R273" s="34"/>
      <c r="S273" s="34"/>
      <c r="T273" s="34"/>
      <c r="U273" s="34"/>
      <c r="V273" s="34"/>
      <c r="W273" s="34"/>
      <c r="X273" s="34"/>
      <c r="Y273" s="34"/>
      <c r="Z273" s="34"/>
      <c r="AA273" s="34"/>
      <c r="AB273" s="34"/>
      <c r="AC273" s="34"/>
      <c r="AD273" s="34"/>
      <c r="AE273" s="34"/>
      <c r="AF273" s="34"/>
      <c r="AG273" s="34"/>
      <c r="AH273" s="34"/>
      <c r="AI273" s="34"/>
      <c r="AJ273" s="34"/>
      <c r="AK273" s="34"/>
      <c r="AL273" s="34"/>
      <c r="AM273" s="34"/>
      <c r="AN273" s="34"/>
      <c r="AO273" s="34"/>
      <c r="AP273" s="34"/>
    </row>
    <row r="274" spans="1:42" ht="15.6" hidden="1">
      <c r="A274" s="34" t="s">
        <v>2182</v>
      </c>
      <c r="B274" s="34" t="s">
        <v>2204</v>
      </c>
      <c r="C274" s="34"/>
      <c r="D274" s="34"/>
      <c r="E274" s="34"/>
      <c r="F274" s="34"/>
      <c r="G274" s="34"/>
      <c r="H274" s="34"/>
      <c r="I274" s="34"/>
      <c r="J274" s="34"/>
      <c r="K274" s="34"/>
      <c r="L274" s="34"/>
      <c r="M274" s="34"/>
      <c r="N274" s="34"/>
      <c r="O274" s="34"/>
      <c r="P274" s="34"/>
      <c r="Q274" s="34"/>
      <c r="R274" s="34"/>
      <c r="S274" s="34"/>
      <c r="T274" s="34"/>
      <c r="U274" s="34"/>
      <c r="V274" s="34"/>
      <c r="W274" s="34"/>
      <c r="X274" s="34"/>
      <c r="Y274" s="34"/>
      <c r="Z274" s="34"/>
      <c r="AA274" s="34"/>
      <c r="AB274" s="34"/>
      <c r="AC274" s="34"/>
      <c r="AD274" s="34"/>
      <c r="AE274" s="34"/>
      <c r="AF274" s="34"/>
      <c r="AG274" s="34"/>
      <c r="AH274" s="34"/>
      <c r="AI274" s="34"/>
      <c r="AJ274" s="34"/>
      <c r="AK274" s="34"/>
      <c r="AL274" s="34"/>
      <c r="AM274" s="34"/>
      <c r="AN274" s="34"/>
      <c r="AO274" s="34"/>
      <c r="AP274" s="34"/>
    </row>
    <row r="275" spans="1:42" ht="15.6" hidden="1">
      <c r="A275" s="34" t="s">
        <v>2182</v>
      </c>
      <c r="B275" s="34" t="s">
        <v>2205</v>
      </c>
      <c r="C275" s="34"/>
      <c r="D275" s="34"/>
      <c r="E275" s="34"/>
      <c r="F275" s="34"/>
      <c r="G275" s="34"/>
      <c r="H275" s="34"/>
      <c r="I275" s="34"/>
      <c r="J275" s="34"/>
      <c r="K275" s="34"/>
      <c r="L275" s="34"/>
      <c r="M275" s="34"/>
      <c r="N275" s="34"/>
      <c r="O275" s="34"/>
      <c r="P275" s="34"/>
      <c r="Q275" s="34"/>
      <c r="R275" s="34"/>
      <c r="S275" s="34"/>
      <c r="T275" s="34"/>
      <c r="U275" s="34"/>
      <c r="V275" s="34"/>
      <c r="W275" s="34"/>
      <c r="X275" s="34"/>
      <c r="Y275" s="34"/>
      <c r="Z275" s="34"/>
      <c r="AA275" s="34"/>
      <c r="AB275" s="34"/>
      <c r="AC275" s="34"/>
      <c r="AD275" s="34"/>
      <c r="AE275" s="34"/>
      <c r="AF275" s="34"/>
      <c r="AG275" s="34"/>
      <c r="AH275" s="34"/>
      <c r="AI275" s="34"/>
      <c r="AJ275" s="34"/>
      <c r="AK275" s="34"/>
      <c r="AL275" s="34"/>
      <c r="AM275" s="34"/>
      <c r="AN275" s="34"/>
      <c r="AO275" s="34"/>
      <c r="AP275" s="34"/>
    </row>
    <row r="276" spans="1:42" ht="15.6" hidden="1">
      <c r="A276" s="34" t="s">
        <v>2182</v>
      </c>
      <c r="B276" s="34" t="s">
        <v>2206</v>
      </c>
      <c r="C276" s="34"/>
      <c r="D276" s="34"/>
      <c r="E276" s="34"/>
      <c r="F276" s="34"/>
      <c r="G276" s="34"/>
      <c r="H276" s="34"/>
      <c r="I276" s="34"/>
      <c r="J276" s="34"/>
      <c r="K276" s="34"/>
      <c r="L276" s="34"/>
      <c r="M276" s="34"/>
      <c r="N276" s="34"/>
      <c r="O276" s="34"/>
      <c r="P276" s="34"/>
      <c r="Q276" s="34"/>
      <c r="R276" s="34"/>
      <c r="S276" s="34"/>
      <c r="T276" s="34"/>
      <c r="U276" s="34"/>
      <c r="V276" s="34"/>
      <c r="W276" s="34"/>
      <c r="X276" s="34"/>
      <c r="Y276" s="34"/>
      <c r="Z276" s="34"/>
      <c r="AA276" s="34"/>
      <c r="AB276" s="34"/>
      <c r="AC276" s="34"/>
      <c r="AD276" s="34"/>
      <c r="AE276" s="34"/>
      <c r="AF276" s="34"/>
      <c r="AG276" s="34"/>
      <c r="AH276" s="34"/>
      <c r="AI276" s="34"/>
      <c r="AJ276" s="34"/>
      <c r="AK276" s="34"/>
      <c r="AL276" s="34"/>
      <c r="AM276" s="34"/>
      <c r="AN276" s="34"/>
      <c r="AO276" s="34"/>
      <c r="AP276" s="34"/>
    </row>
    <row r="277" spans="1:42" ht="15.6" hidden="1">
      <c r="A277" s="34" t="s">
        <v>2182</v>
      </c>
      <c r="B277" s="34" t="s">
        <v>2207</v>
      </c>
      <c r="C277" s="34"/>
      <c r="D277" s="34"/>
      <c r="E277" s="34"/>
      <c r="F277" s="34"/>
      <c r="G277" s="34"/>
      <c r="H277" s="34"/>
      <c r="I277" s="34"/>
      <c r="J277" s="34"/>
      <c r="K277" s="34"/>
      <c r="L277" s="34"/>
      <c r="M277" s="34"/>
      <c r="N277" s="34"/>
      <c r="O277" s="34"/>
      <c r="P277" s="34"/>
      <c r="Q277" s="34"/>
      <c r="R277" s="34"/>
      <c r="S277" s="34"/>
      <c r="T277" s="34"/>
      <c r="U277" s="34"/>
      <c r="V277" s="34"/>
      <c r="W277" s="34"/>
      <c r="X277" s="34"/>
      <c r="Y277" s="34"/>
      <c r="Z277" s="34"/>
      <c r="AA277" s="34"/>
      <c r="AB277" s="34"/>
      <c r="AC277" s="34"/>
      <c r="AD277" s="34"/>
      <c r="AE277" s="34"/>
      <c r="AF277" s="34"/>
      <c r="AG277" s="34"/>
      <c r="AH277" s="34"/>
      <c r="AI277" s="34"/>
      <c r="AJ277" s="34"/>
      <c r="AK277" s="34"/>
      <c r="AL277" s="34"/>
      <c r="AM277" s="34"/>
      <c r="AN277" s="34"/>
      <c r="AO277" s="34"/>
      <c r="AP277" s="34"/>
    </row>
    <row r="278" spans="1:42" ht="15.6" hidden="1">
      <c r="A278" s="34" t="s">
        <v>2182</v>
      </c>
      <c r="B278" s="34" t="s">
        <v>2208</v>
      </c>
      <c r="C278" s="34"/>
      <c r="D278" s="34"/>
      <c r="E278" s="34"/>
      <c r="F278" s="34"/>
      <c r="G278" s="34"/>
      <c r="H278" s="34"/>
      <c r="I278" s="34"/>
      <c r="J278" s="34"/>
      <c r="K278" s="34"/>
      <c r="L278" s="34"/>
      <c r="M278" s="34"/>
      <c r="N278" s="34"/>
      <c r="O278" s="34"/>
      <c r="P278" s="34"/>
      <c r="Q278" s="34"/>
      <c r="R278" s="34"/>
      <c r="S278" s="34"/>
      <c r="T278" s="34"/>
      <c r="U278" s="34"/>
      <c r="V278" s="34"/>
      <c r="W278" s="34"/>
      <c r="X278" s="34"/>
      <c r="Y278" s="34"/>
      <c r="Z278" s="34"/>
      <c r="AA278" s="34"/>
      <c r="AB278" s="34"/>
      <c r="AC278" s="34"/>
      <c r="AD278" s="34"/>
      <c r="AE278" s="34"/>
      <c r="AF278" s="34"/>
      <c r="AG278" s="34"/>
      <c r="AH278" s="34"/>
      <c r="AI278" s="34"/>
      <c r="AJ278" s="34"/>
      <c r="AK278" s="34"/>
      <c r="AL278" s="34"/>
      <c r="AM278" s="34"/>
      <c r="AN278" s="34"/>
      <c r="AO278" s="34"/>
      <c r="AP278" s="34"/>
    </row>
    <row r="279" spans="1:42" ht="15.6" hidden="1">
      <c r="A279" s="34" t="s">
        <v>2182</v>
      </c>
      <c r="B279" s="34" t="s">
        <v>2209</v>
      </c>
      <c r="C279" s="34"/>
      <c r="D279" s="34"/>
      <c r="E279" s="34"/>
      <c r="F279" s="34"/>
      <c r="G279" s="34"/>
      <c r="H279" s="34"/>
      <c r="I279" s="34"/>
      <c r="J279" s="34"/>
      <c r="K279" s="34"/>
      <c r="L279" s="34"/>
      <c r="M279" s="34"/>
      <c r="N279" s="34"/>
      <c r="O279" s="34"/>
      <c r="P279" s="34"/>
      <c r="Q279" s="34"/>
      <c r="R279" s="34"/>
      <c r="S279" s="34"/>
      <c r="T279" s="34"/>
      <c r="U279" s="34"/>
      <c r="V279" s="34"/>
      <c r="W279" s="34"/>
      <c r="X279" s="34"/>
      <c r="Y279" s="34"/>
      <c r="Z279" s="34"/>
      <c r="AA279" s="34"/>
      <c r="AB279" s="34"/>
      <c r="AC279" s="34"/>
      <c r="AD279" s="34"/>
      <c r="AE279" s="34"/>
      <c r="AF279" s="34"/>
      <c r="AG279" s="34"/>
      <c r="AH279" s="34"/>
      <c r="AI279" s="34"/>
      <c r="AJ279" s="34"/>
      <c r="AK279" s="34"/>
      <c r="AL279" s="34"/>
      <c r="AM279" s="34"/>
      <c r="AN279" s="34"/>
      <c r="AO279" s="34"/>
      <c r="AP279" s="34"/>
    </row>
    <row r="280" spans="1:42" ht="15.6" hidden="1">
      <c r="A280" s="34" t="s">
        <v>2182</v>
      </c>
      <c r="B280" s="34" t="s">
        <v>2210</v>
      </c>
      <c r="C280" s="34"/>
      <c r="D280" s="34"/>
      <c r="E280" s="34"/>
      <c r="F280" s="34"/>
      <c r="G280" s="34"/>
      <c r="H280" s="34"/>
      <c r="I280" s="34"/>
      <c r="J280" s="34"/>
      <c r="K280" s="34"/>
      <c r="L280" s="34"/>
      <c r="M280" s="34"/>
      <c r="N280" s="34"/>
      <c r="O280" s="34"/>
      <c r="P280" s="34"/>
      <c r="Q280" s="34"/>
      <c r="R280" s="34"/>
      <c r="S280" s="34"/>
      <c r="T280" s="34"/>
      <c r="U280" s="34"/>
      <c r="V280" s="34"/>
      <c r="W280" s="34"/>
      <c r="X280" s="34"/>
      <c r="Y280" s="34"/>
      <c r="Z280" s="34"/>
      <c r="AA280" s="34"/>
      <c r="AB280" s="34"/>
      <c r="AC280" s="34"/>
      <c r="AD280" s="34"/>
      <c r="AE280" s="34"/>
      <c r="AF280" s="34"/>
      <c r="AG280" s="34"/>
      <c r="AH280" s="34"/>
      <c r="AI280" s="34"/>
      <c r="AJ280" s="34"/>
      <c r="AK280" s="34"/>
      <c r="AL280" s="34"/>
      <c r="AM280" s="34"/>
      <c r="AN280" s="34"/>
      <c r="AO280" s="34"/>
      <c r="AP280" s="34"/>
    </row>
    <row r="281" spans="1:42" ht="15.6" hidden="1">
      <c r="A281" s="34" t="s">
        <v>2182</v>
      </c>
      <c r="B281" s="34" t="s">
        <v>2211</v>
      </c>
      <c r="C281" s="34"/>
      <c r="D281" s="34"/>
      <c r="E281" s="34"/>
      <c r="F281" s="34"/>
      <c r="G281" s="34"/>
      <c r="H281" s="34"/>
      <c r="I281" s="34"/>
      <c r="J281" s="34"/>
      <c r="K281" s="34"/>
      <c r="L281" s="34"/>
      <c r="M281" s="34"/>
      <c r="N281" s="34"/>
      <c r="O281" s="34"/>
      <c r="P281" s="34"/>
      <c r="Q281" s="34"/>
      <c r="R281" s="34"/>
      <c r="S281" s="34"/>
      <c r="T281" s="34"/>
      <c r="U281" s="34"/>
      <c r="V281" s="34"/>
      <c r="W281" s="34"/>
      <c r="X281" s="34"/>
      <c r="Y281" s="34"/>
      <c r="Z281" s="34"/>
      <c r="AA281" s="34"/>
      <c r="AB281" s="34"/>
      <c r="AC281" s="34"/>
      <c r="AD281" s="34"/>
      <c r="AE281" s="34"/>
      <c r="AF281" s="34"/>
      <c r="AG281" s="34"/>
      <c r="AH281" s="34"/>
      <c r="AI281" s="34"/>
      <c r="AJ281" s="34"/>
      <c r="AK281" s="34"/>
      <c r="AL281" s="34"/>
      <c r="AM281" s="34"/>
      <c r="AN281" s="34"/>
      <c r="AO281" s="34"/>
      <c r="AP281" s="34"/>
    </row>
    <row r="282" spans="1:42" ht="15.6" hidden="1">
      <c r="A282" s="34" t="s">
        <v>2182</v>
      </c>
      <c r="B282" s="34" t="s">
        <v>2212</v>
      </c>
      <c r="C282" s="34"/>
      <c r="D282" s="34"/>
      <c r="E282" s="34"/>
      <c r="F282" s="34"/>
      <c r="G282" s="34"/>
      <c r="H282" s="34"/>
      <c r="I282" s="34"/>
      <c r="J282" s="34"/>
      <c r="K282" s="34"/>
      <c r="L282" s="34"/>
      <c r="M282" s="34"/>
      <c r="N282" s="34"/>
      <c r="O282" s="34"/>
      <c r="P282" s="34"/>
      <c r="Q282" s="34"/>
      <c r="R282" s="34"/>
      <c r="S282" s="34"/>
      <c r="T282" s="34"/>
      <c r="U282" s="34"/>
      <c r="V282" s="34"/>
      <c r="W282" s="34"/>
      <c r="X282" s="34"/>
      <c r="Y282" s="34"/>
      <c r="Z282" s="34"/>
      <c r="AA282" s="34"/>
      <c r="AB282" s="34"/>
      <c r="AC282" s="34"/>
      <c r="AD282" s="34"/>
      <c r="AE282" s="34"/>
      <c r="AF282" s="34"/>
      <c r="AG282" s="34"/>
      <c r="AH282" s="34"/>
      <c r="AI282" s="34"/>
      <c r="AJ282" s="34"/>
      <c r="AK282" s="34"/>
      <c r="AL282" s="34"/>
      <c r="AM282" s="34"/>
      <c r="AN282" s="34"/>
      <c r="AO282" s="34"/>
      <c r="AP282" s="34"/>
    </row>
    <row r="283" spans="1:42" ht="15.6" hidden="1">
      <c r="A283" s="34" t="s">
        <v>2182</v>
      </c>
      <c r="B283" s="34" t="s">
        <v>2213</v>
      </c>
      <c r="C283" s="34"/>
      <c r="D283" s="34"/>
      <c r="E283" s="34"/>
      <c r="F283" s="34"/>
      <c r="G283" s="34"/>
      <c r="H283" s="34"/>
      <c r="I283" s="34"/>
      <c r="J283" s="34"/>
      <c r="K283" s="34"/>
      <c r="L283" s="34"/>
      <c r="M283" s="34"/>
      <c r="N283" s="34"/>
      <c r="O283" s="34"/>
      <c r="P283" s="34"/>
      <c r="Q283" s="34"/>
      <c r="R283" s="34"/>
      <c r="S283" s="34"/>
      <c r="T283" s="34"/>
      <c r="U283" s="34"/>
      <c r="V283" s="34"/>
      <c r="W283" s="34"/>
      <c r="X283" s="34"/>
      <c r="Y283" s="34"/>
      <c r="Z283" s="34"/>
      <c r="AA283" s="34"/>
      <c r="AB283" s="34"/>
      <c r="AC283" s="34"/>
      <c r="AD283" s="34"/>
      <c r="AE283" s="34"/>
      <c r="AF283" s="34"/>
      <c r="AG283" s="34"/>
      <c r="AH283" s="34"/>
      <c r="AI283" s="34"/>
      <c r="AJ283" s="34"/>
      <c r="AK283" s="34"/>
      <c r="AL283" s="34"/>
      <c r="AM283" s="34"/>
      <c r="AN283" s="34"/>
      <c r="AO283" s="34"/>
      <c r="AP283" s="34"/>
    </row>
    <row r="284" spans="1:42" ht="15.6" hidden="1">
      <c r="A284" s="34" t="s">
        <v>2182</v>
      </c>
      <c r="B284" s="34" t="s">
        <v>2214</v>
      </c>
      <c r="C284" s="34"/>
      <c r="D284" s="34"/>
      <c r="E284" s="34"/>
      <c r="F284" s="34"/>
      <c r="G284" s="34"/>
      <c r="H284" s="34"/>
      <c r="I284" s="34"/>
      <c r="J284" s="34"/>
      <c r="K284" s="34"/>
      <c r="L284" s="34"/>
      <c r="M284" s="34"/>
      <c r="N284" s="34"/>
      <c r="O284" s="34"/>
      <c r="P284" s="34"/>
      <c r="Q284" s="34"/>
      <c r="R284" s="34"/>
      <c r="S284" s="34"/>
      <c r="T284" s="34"/>
      <c r="U284" s="34"/>
      <c r="V284" s="34"/>
      <c r="W284" s="34"/>
      <c r="X284" s="34"/>
      <c r="Y284" s="34"/>
      <c r="Z284" s="34"/>
      <c r="AA284" s="34"/>
      <c r="AB284" s="34"/>
      <c r="AC284" s="34"/>
      <c r="AD284" s="34"/>
      <c r="AE284" s="34"/>
      <c r="AF284" s="34"/>
      <c r="AG284" s="34"/>
      <c r="AH284" s="34"/>
      <c r="AI284" s="34"/>
      <c r="AJ284" s="34"/>
      <c r="AK284" s="34"/>
      <c r="AL284" s="34"/>
      <c r="AM284" s="34"/>
      <c r="AN284" s="34"/>
      <c r="AO284" s="34"/>
      <c r="AP284" s="34"/>
    </row>
    <row r="285" spans="1:42" ht="15.6" hidden="1">
      <c r="A285" s="34" t="s">
        <v>2182</v>
      </c>
      <c r="B285" s="34" t="s">
        <v>2215</v>
      </c>
      <c r="C285" s="34"/>
      <c r="D285" s="34"/>
      <c r="E285" s="34"/>
      <c r="F285" s="34"/>
      <c r="G285" s="34"/>
      <c r="H285" s="34"/>
      <c r="I285" s="34"/>
      <c r="J285" s="34"/>
      <c r="K285" s="34"/>
      <c r="L285" s="34"/>
      <c r="M285" s="34"/>
      <c r="N285" s="34"/>
      <c r="O285" s="34"/>
      <c r="P285" s="34"/>
      <c r="Q285" s="34"/>
      <c r="R285" s="34"/>
      <c r="S285" s="34"/>
      <c r="T285" s="34"/>
      <c r="U285" s="34"/>
      <c r="V285" s="34"/>
      <c r="W285" s="34"/>
      <c r="X285" s="34"/>
      <c r="Y285" s="34"/>
      <c r="Z285" s="34"/>
      <c r="AA285" s="34"/>
      <c r="AB285" s="34"/>
      <c r="AC285" s="34"/>
      <c r="AD285" s="34"/>
      <c r="AE285" s="34"/>
      <c r="AF285" s="34"/>
      <c r="AG285" s="34"/>
      <c r="AH285" s="34"/>
      <c r="AI285" s="34"/>
      <c r="AJ285" s="34"/>
      <c r="AK285" s="34"/>
      <c r="AL285" s="34"/>
      <c r="AM285" s="34"/>
      <c r="AN285" s="34"/>
      <c r="AO285" s="34"/>
      <c r="AP285" s="34"/>
    </row>
    <row r="286" spans="1:42" ht="15.6" hidden="1">
      <c r="A286" s="34" t="s">
        <v>2182</v>
      </c>
      <c r="B286" s="34" t="s">
        <v>2216</v>
      </c>
      <c r="C286" s="34"/>
      <c r="D286" s="34"/>
      <c r="E286" s="34"/>
      <c r="F286" s="34"/>
      <c r="G286" s="34"/>
      <c r="H286" s="34"/>
      <c r="I286" s="34"/>
      <c r="J286" s="34"/>
      <c r="K286" s="34"/>
      <c r="L286" s="34"/>
      <c r="M286" s="34"/>
      <c r="N286" s="34"/>
      <c r="O286" s="34"/>
      <c r="P286" s="34"/>
      <c r="Q286" s="34"/>
      <c r="R286" s="34"/>
      <c r="S286" s="34"/>
      <c r="T286" s="34"/>
      <c r="U286" s="34"/>
      <c r="V286" s="34"/>
      <c r="W286" s="34"/>
      <c r="X286" s="34"/>
      <c r="Y286" s="34"/>
      <c r="Z286" s="34"/>
      <c r="AA286" s="34"/>
      <c r="AB286" s="34"/>
      <c r="AC286" s="34"/>
      <c r="AD286" s="34"/>
      <c r="AE286" s="34"/>
      <c r="AF286" s="34"/>
      <c r="AG286" s="34"/>
      <c r="AH286" s="34"/>
      <c r="AI286" s="34"/>
      <c r="AJ286" s="34"/>
      <c r="AK286" s="34"/>
      <c r="AL286" s="34"/>
      <c r="AM286" s="34"/>
      <c r="AN286" s="34"/>
      <c r="AO286" s="34"/>
      <c r="AP286" s="34"/>
    </row>
    <row r="287" spans="1:42" ht="15.6">
      <c r="A287" s="34" t="s">
        <v>2217</v>
      </c>
      <c r="B287" s="34" t="s">
        <v>2218</v>
      </c>
      <c r="C287" s="34"/>
      <c r="D287" s="34"/>
      <c r="E287" s="34"/>
      <c r="F287" s="34"/>
      <c r="G287" s="34"/>
      <c r="H287" s="34"/>
      <c r="I287" s="34"/>
      <c r="J287" s="34"/>
      <c r="K287" s="34"/>
      <c r="L287" s="34"/>
      <c r="M287" s="34"/>
      <c r="N287" s="34"/>
      <c r="O287" s="34"/>
      <c r="P287" s="34"/>
      <c r="Q287" s="34"/>
      <c r="R287" s="34"/>
      <c r="S287" s="34"/>
      <c r="T287" s="34"/>
      <c r="U287" s="34"/>
      <c r="V287" s="34"/>
      <c r="W287" s="34"/>
      <c r="X287" s="34"/>
      <c r="Y287" s="34"/>
      <c r="Z287" s="34"/>
      <c r="AA287" s="34"/>
      <c r="AB287" s="34"/>
      <c r="AC287" s="34"/>
      <c r="AD287" s="34"/>
      <c r="AE287" s="34"/>
      <c r="AF287" s="34"/>
      <c r="AG287" s="34"/>
      <c r="AH287" s="34"/>
      <c r="AI287" s="34"/>
      <c r="AJ287" s="34"/>
      <c r="AK287" s="34"/>
      <c r="AL287" s="34"/>
      <c r="AM287" s="34"/>
      <c r="AN287" s="34"/>
      <c r="AO287" s="34"/>
      <c r="AP287" s="34"/>
    </row>
    <row r="288" spans="1:42" ht="15.6">
      <c r="A288" s="34" t="s">
        <v>2217</v>
      </c>
      <c r="B288" s="34" t="s">
        <v>2219</v>
      </c>
      <c r="C288" s="34"/>
      <c r="D288" s="34"/>
      <c r="E288" s="34"/>
      <c r="F288" s="34"/>
      <c r="G288" s="34"/>
      <c r="H288" s="34"/>
      <c r="I288" s="34"/>
      <c r="J288" s="34"/>
      <c r="K288" s="34"/>
      <c r="L288" s="34"/>
      <c r="M288" s="34"/>
      <c r="N288" s="34"/>
      <c r="O288" s="34"/>
      <c r="P288" s="34"/>
      <c r="Q288" s="34"/>
      <c r="R288" s="34"/>
      <c r="S288" s="34"/>
      <c r="T288" s="34"/>
      <c r="U288" s="34"/>
      <c r="V288" s="34"/>
      <c r="W288" s="34"/>
      <c r="X288" s="34"/>
      <c r="Y288" s="34"/>
      <c r="Z288" s="34"/>
      <c r="AA288" s="34"/>
      <c r="AB288" s="34"/>
      <c r="AC288" s="34"/>
      <c r="AD288" s="34"/>
      <c r="AE288" s="34"/>
      <c r="AF288" s="34"/>
      <c r="AG288" s="34"/>
      <c r="AH288" s="34"/>
      <c r="AI288" s="34"/>
      <c r="AJ288" s="34"/>
      <c r="AK288" s="34"/>
      <c r="AL288" s="34"/>
      <c r="AM288" s="34"/>
      <c r="AN288" s="34"/>
      <c r="AO288" s="34"/>
      <c r="AP288" s="34"/>
    </row>
    <row r="289" spans="1:42" ht="15.6">
      <c r="A289" s="34" t="s">
        <v>2217</v>
      </c>
      <c r="B289" s="34" t="s">
        <v>2220</v>
      </c>
      <c r="C289" s="34"/>
      <c r="D289" s="34"/>
      <c r="E289" s="34"/>
      <c r="F289" s="34"/>
      <c r="G289" s="34"/>
      <c r="H289" s="34"/>
      <c r="I289" s="34"/>
      <c r="J289" s="34"/>
      <c r="K289" s="34"/>
      <c r="L289" s="34"/>
      <c r="M289" s="34"/>
      <c r="N289" s="34"/>
      <c r="O289" s="34"/>
      <c r="P289" s="34"/>
      <c r="Q289" s="34"/>
      <c r="R289" s="34"/>
      <c r="S289" s="34"/>
      <c r="T289" s="34"/>
      <c r="U289" s="34"/>
      <c r="V289" s="34"/>
      <c r="W289" s="34"/>
      <c r="X289" s="34"/>
      <c r="Y289" s="34"/>
      <c r="Z289" s="34"/>
      <c r="AA289" s="34"/>
      <c r="AB289" s="34"/>
      <c r="AC289" s="34"/>
      <c r="AD289" s="34"/>
      <c r="AE289" s="34"/>
      <c r="AF289" s="34"/>
      <c r="AG289" s="34"/>
      <c r="AH289" s="34"/>
      <c r="AI289" s="34"/>
      <c r="AJ289" s="34"/>
      <c r="AK289" s="34"/>
      <c r="AL289" s="34"/>
      <c r="AM289" s="34"/>
      <c r="AN289" s="34"/>
      <c r="AO289" s="34"/>
      <c r="AP289" s="34"/>
    </row>
    <row r="290" spans="1:42" ht="15.6">
      <c r="A290" s="34" t="s">
        <v>2217</v>
      </c>
      <c r="B290" s="34" t="s">
        <v>2221</v>
      </c>
      <c r="C290" s="34"/>
      <c r="D290" s="34"/>
      <c r="E290" s="34"/>
      <c r="F290" s="34"/>
      <c r="G290" s="34"/>
      <c r="H290" s="34"/>
      <c r="I290" s="34"/>
      <c r="J290" s="34"/>
      <c r="K290" s="34"/>
      <c r="L290" s="34"/>
      <c r="M290" s="34"/>
      <c r="N290" s="34"/>
      <c r="O290" s="34"/>
      <c r="P290" s="34"/>
      <c r="Q290" s="34"/>
      <c r="R290" s="34"/>
      <c r="S290" s="34"/>
      <c r="T290" s="34"/>
      <c r="U290" s="34"/>
      <c r="V290" s="34"/>
      <c r="W290" s="34"/>
      <c r="X290" s="34"/>
      <c r="Y290" s="34"/>
      <c r="Z290" s="34"/>
      <c r="AA290" s="34"/>
      <c r="AB290" s="34"/>
      <c r="AC290" s="34"/>
      <c r="AD290" s="34"/>
      <c r="AE290" s="34"/>
      <c r="AF290" s="34"/>
      <c r="AG290" s="34"/>
      <c r="AH290" s="34"/>
      <c r="AI290" s="34"/>
      <c r="AJ290" s="34"/>
      <c r="AK290" s="34"/>
      <c r="AL290" s="34"/>
      <c r="AM290" s="34"/>
      <c r="AN290" s="34"/>
      <c r="AO290" s="34"/>
      <c r="AP290" s="34"/>
    </row>
    <row r="291" spans="1:42" ht="15.6">
      <c r="A291" s="34" t="s">
        <v>2217</v>
      </c>
      <c r="B291" s="34" t="s">
        <v>2222</v>
      </c>
      <c r="C291" s="34"/>
      <c r="D291" s="34"/>
      <c r="E291" s="34"/>
      <c r="F291" s="34"/>
      <c r="G291" s="34"/>
      <c r="H291" s="34"/>
      <c r="I291" s="34"/>
      <c r="J291" s="34"/>
      <c r="K291" s="34"/>
      <c r="L291" s="34"/>
      <c r="M291" s="34"/>
      <c r="N291" s="34"/>
      <c r="O291" s="34"/>
      <c r="P291" s="34"/>
      <c r="Q291" s="34"/>
      <c r="R291" s="34"/>
      <c r="S291" s="34"/>
      <c r="T291" s="34"/>
      <c r="U291" s="34"/>
      <c r="V291" s="34"/>
      <c r="W291" s="34"/>
      <c r="X291" s="34"/>
      <c r="Y291" s="34"/>
      <c r="Z291" s="34"/>
      <c r="AA291" s="34"/>
      <c r="AB291" s="34"/>
      <c r="AC291" s="34"/>
      <c r="AD291" s="34"/>
      <c r="AE291" s="34"/>
      <c r="AF291" s="34"/>
      <c r="AG291" s="34"/>
      <c r="AH291" s="34"/>
      <c r="AI291" s="34"/>
      <c r="AJ291" s="34"/>
      <c r="AK291" s="34"/>
      <c r="AL291" s="34"/>
      <c r="AM291" s="34"/>
      <c r="AN291" s="34"/>
      <c r="AO291" s="34"/>
      <c r="AP291" s="34"/>
    </row>
    <row r="292" spans="1:42" ht="15.6">
      <c r="A292" s="34" t="s">
        <v>2217</v>
      </c>
      <c r="B292" s="34" t="s">
        <v>2223</v>
      </c>
      <c r="C292" s="34"/>
      <c r="D292" s="34"/>
      <c r="E292" s="34"/>
      <c r="F292" s="34"/>
      <c r="G292" s="34"/>
      <c r="H292" s="34"/>
      <c r="I292" s="34"/>
      <c r="J292" s="34"/>
      <c r="K292" s="34"/>
      <c r="L292" s="34"/>
      <c r="M292" s="34"/>
      <c r="N292" s="34"/>
      <c r="O292" s="34"/>
      <c r="P292" s="34"/>
      <c r="Q292" s="34"/>
      <c r="R292" s="34"/>
      <c r="S292" s="34"/>
      <c r="T292" s="34"/>
      <c r="U292" s="34"/>
      <c r="V292" s="34"/>
      <c r="W292" s="34"/>
      <c r="X292" s="34"/>
      <c r="Y292" s="34"/>
      <c r="Z292" s="34"/>
      <c r="AA292" s="34"/>
      <c r="AB292" s="34"/>
      <c r="AC292" s="34"/>
      <c r="AD292" s="34"/>
      <c r="AE292" s="34"/>
      <c r="AF292" s="34"/>
      <c r="AG292" s="34"/>
      <c r="AH292" s="34"/>
      <c r="AI292" s="34"/>
      <c r="AJ292" s="34"/>
      <c r="AK292" s="34"/>
      <c r="AL292" s="34"/>
      <c r="AM292" s="34"/>
      <c r="AN292" s="34"/>
      <c r="AO292" s="34"/>
      <c r="AP292" s="34"/>
    </row>
    <row r="293" spans="1:42" ht="15.6">
      <c r="A293" s="34" t="s">
        <v>2217</v>
      </c>
      <c r="B293" s="34" t="s">
        <v>2224</v>
      </c>
      <c r="C293" s="34"/>
      <c r="D293" s="34"/>
      <c r="E293" s="34"/>
      <c r="F293" s="34"/>
      <c r="G293" s="34"/>
      <c r="H293" s="34"/>
      <c r="I293" s="34"/>
      <c r="J293" s="34"/>
      <c r="K293" s="34"/>
      <c r="L293" s="34"/>
      <c r="M293" s="34"/>
      <c r="N293" s="34"/>
      <c r="O293" s="34"/>
      <c r="P293" s="34"/>
      <c r="Q293" s="34"/>
      <c r="R293" s="34"/>
      <c r="S293" s="34"/>
      <c r="T293" s="34"/>
      <c r="U293" s="34"/>
      <c r="V293" s="34"/>
      <c r="W293" s="34"/>
      <c r="X293" s="34"/>
      <c r="Y293" s="34"/>
      <c r="Z293" s="34"/>
      <c r="AA293" s="34"/>
      <c r="AB293" s="34"/>
      <c r="AC293" s="34"/>
      <c r="AD293" s="34"/>
      <c r="AE293" s="34"/>
      <c r="AF293" s="34"/>
      <c r="AG293" s="34"/>
      <c r="AH293" s="34"/>
      <c r="AI293" s="34"/>
      <c r="AJ293" s="34"/>
      <c r="AK293" s="34"/>
      <c r="AL293" s="34"/>
      <c r="AM293" s="34"/>
      <c r="AN293" s="34"/>
      <c r="AO293" s="34"/>
      <c r="AP293" s="34"/>
    </row>
    <row r="294" spans="1:42" ht="15.6">
      <c r="A294" s="34" t="s">
        <v>2217</v>
      </c>
      <c r="B294" s="34" t="s">
        <v>2225</v>
      </c>
      <c r="C294" s="34"/>
      <c r="D294" s="34"/>
      <c r="E294" s="34"/>
      <c r="F294" s="34"/>
      <c r="G294" s="34"/>
      <c r="H294" s="34"/>
      <c r="I294" s="34"/>
      <c r="J294" s="34"/>
      <c r="K294" s="34"/>
      <c r="L294" s="34"/>
      <c r="M294" s="34"/>
      <c r="N294" s="34"/>
      <c r="O294" s="34"/>
      <c r="P294" s="34"/>
      <c r="Q294" s="34"/>
      <c r="R294" s="34"/>
      <c r="S294" s="34"/>
      <c r="T294" s="34"/>
      <c r="U294" s="34"/>
      <c r="V294" s="34"/>
      <c r="W294" s="34"/>
      <c r="X294" s="34"/>
      <c r="Y294" s="34"/>
      <c r="Z294" s="34"/>
      <c r="AA294" s="34"/>
      <c r="AB294" s="34"/>
      <c r="AC294" s="34"/>
      <c r="AD294" s="34"/>
      <c r="AE294" s="34"/>
      <c r="AF294" s="34"/>
      <c r="AG294" s="34"/>
      <c r="AH294" s="34"/>
      <c r="AI294" s="34"/>
      <c r="AJ294" s="34"/>
      <c r="AK294" s="34"/>
      <c r="AL294" s="34"/>
      <c r="AM294" s="34"/>
      <c r="AN294" s="34"/>
      <c r="AO294" s="34"/>
      <c r="AP294" s="34"/>
    </row>
    <row r="295" spans="1:42" ht="15.6">
      <c r="A295" s="34" t="s">
        <v>2217</v>
      </c>
      <c r="B295" s="34" t="s">
        <v>2226</v>
      </c>
      <c r="C295" s="34"/>
      <c r="D295" s="34"/>
      <c r="E295" s="34"/>
      <c r="F295" s="34"/>
      <c r="G295" s="34"/>
      <c r="H295" s="34"/>
      <c r="I295" s="34"/>
      <c r="J295" s="34"/>
      <c r="K295" s="34"/>
      <c r="L295" s="34"/>
      <c r="M295" s="34"/>
      <c r="N295" s="34"/>
      <c r="O295" s="34"/>
      <c r="P295" s="34"/>
      <c r="Q295" s="34"/>
      <c r="R295" s="34"/>
      <c r="S295" s="34"/>
      <c r="T295" s="34"/>
      <c r="U295" s="34"/>
      <c r="V295" s="34"/>
      <c r="W295" s="34"/>
      <c r="X295" s="34"/>
      <c r="Y295" s="34"/>
      <c r="Z295" s="34"/>
      <c r="AA295" s="34"/>
      <c r="AB295" s="34"/>
      <c r="AC295" s="34"/>
      <c r="AD295" s="34"/>
      <c r="AE295" s="34"/>
      <c r="AF295" s="34"/>
      <c r="AG295" s="34"/>
      <c r="AH295" s="34"/>
      <c r="AI295" s="34"/>
      <c r="AJ295" s="34"/>
      <c r="AK295" s="34"/>
      <c r="AL295" s="34"/>
      <c r="AM295" s="34"/>
      <c r="AN295" s="34"/>
      <c r="AO295" s="34"/>
      <c r="AP295" s="34"/>
    </row>
    <row r="296" spans="1:42" ht="15.6">
      <c r="A296" s="34" t="s">
        <v>2217</v>
      </c>
      <c r="B296" s="34" t="s">
        <v>2227</v>
      </c>
      <c r="C296" s="34"/>
      <c r="D296" s="34"/>
      <c r="E296" s="34"/>
      <c r="F296" s="34"/>
      <c r="G296" s="34"/>
      <c r="H296" s="34"/>
      <c r="I296" s="34"/>
      <c r="J296" s="34"/>
      <c r="K296" s="34"/>
      <c r="L296" s="34"/>
      <c r="M296" s="34"/>
      <c r="N296" s="34"/>
      <c r="O296" s="34"/>
      <c r="P296" s="34"/>
      <c r="Q296" s="34"/>
      <c r="R296" s="34"/>
      <c r="S296" s="34"/>
      <c r="T296" s="34"/>
      <c r="U296" s="34"/>
      <c r="V296" s="34"/>
      <c r="W296" s="34"/>
      <c r="X296" s="34"/>
      <c r="Y296" s="34"/>
      <c r="Z296" s="34"/>
      <c r="AA296" s="34"/>
      <c r="AB296" s="34"/>
      <c r="AC296" s="34"/>
      <c r="AD296" s="34"/>
      <c r="AE296" s="34"/>
      <c r="AF296" s="34"/>
      <c r="AG296" s="34"/>
      <c r="AH296" s="34"/>
      <c r="AI296" s="34"/>
      <c r="AJ296" s="34"/>
      <c r="AK296" s="34"/>
      <c r="AL296" s="34"/>
      <c r="AM296" s="34"/>
      <c r="AN296" s="34"/>
      <c r="AO296" s="34"/>
      <c r="AP296" s="34"/>
    </row>
    <row r="297" spans="1:42" ht="15.6">
      <c r="A297" s="34" t="s">
        <v>2217</v>
      </c>
      <c r="B297" s="34" t="s">
        <v>2228</v>
      </c>
      <c r="C297" s="34"/>
      <c r="D297" s="34"/>
      <c r="E297" s="34"/>
      <c r="F297" s="34"/>
      <c r="G297" s="34"/>
      <c r="H297" s="34"/>
      <c r="I297" s="34"/>
      <c r="J297" s="34"/>
      <c r="K297" s="34"/>
      <c r="L297" s="34"/>
      <c r="M297" s="34"/>
      <c r="N297" s="34"/>
      <c r="O297" s="34"/>
      <c r="P297" s="34"/>
      <c r="Q297" s="34"/>
      <c r="R297" s="34"/>
      <c r="S297" s="34"/>
      <c r="T297" s="34"/>
      <c r="U297" s="34"/>
      <c r="V297" s="34"/>
      <c r="W297" s="34"/>
      <c r="X297" s="34"/>
      <c r="Y297" s="34"/>
      <c r="Z297" s="34"/>
      <c r="AA297" s="34"/>
      <c r="AB297" s="34"/>
      <c r="AC297" s="34"/>
      <c r="AD297" s="34"/>
      <c r="AE297" s="34"/>
      <c r="AF297" s="34"/>
      <c r="AG297" s="34"/>
      <c r="AH297" s="34"/>
      <c r="AI297" s="34"/>
      <c r="AJ297" s="34"/>
      <c r="AK297" s="34"/>
      <c r="AL297" s="34"/>
      <c r="AM297" s="34"/>
      <c r="AN297" s="34"/>
      <c r="AO297" s="34"/>
      <c r="AP297" s="34"/>
    </row>
    <row r="298" spans="1:42" ht="15.6">
      <c r="A298" s="34" t="s">
        <v>2217</v>
      </c>
      <c r="B298" s="34" t="s">
        <v>2229</v>
      </c>
      <c r="C298" s="34"/>
      <c r="D298" s="34"/>
      <c r="E298" s="34"/>
      <c r="F298" s="34"/>
      <c r="G298" s="34"/>
      <c r="H298" s="34"/>
      <c r="I298" s="34"/>
      <c r="J298" s="34"/>
      <c r="K298" s="34"/>
      <c r="L298" s="34"/>
      <c r="M298" s="34"/>
      <c r="N298" s="34"/>
      <c r="O298" s="34"/>
      <c r="P298" s="34"/>
      <c r="Q298" s="34"/>
      <c r="R298" s="34"/>
      <c r="S298" s="34"/>
      <c r="T298" s="34"/>
      <c r="U298" s="34"/>
      <c r="V298" s="34"/>
      <c r="W298" s="34"/>
      <c r="X298" s="34"/>
      <c r="Y298" s="34"/>
      <c r="Z298" s="34"/>
      <c r="AA298" s="34"/>
      <c r="AB298" s="34"/>
      <c r="AC298" s="34"/>
      <c r="AD298" s="34"/>
      <c r="AE298" s="34"/>
      <c r="AF298" s="34"/>
      <c r="AG298" s="34"/>
      <c r="AH298" s="34"/>
      <c r="AI298" s="34"/>
      <c r="AJ298" s="34"/>
      <c r="AK298" s="34"/>
      <c r="AL298" s="34"/>
      <c r="AM298" s="34"/>
      <c r="AN298" s="34"/>
      <c r="AO298" s="34"/>
      <c r="AP298" s="34"/>
    </row>
    <row r="299" spans="1:42" ht="15.6">
      <c r="A299" s="34" t="s">
        <v>2217</v>
      </c>
      <c r="B299" s="34" t="s">
        <v>2230</v>
      </c>
      <c r="C299" s="34"/>
      <c r="D299" s="34"/>
      <c r="E299" s="34"/>
      <c r="F299" s="34"/>
      <c r="G299" s="34"/>
      <c r="H299" s="34"/>
      <c r="I299" s="34"/>
      <c r="J299" s="34"/>
      <c r="K299" s="34"/>
      <c r="L299" s="34"/>
      <c r="M299" s="34"/>
      <c r="N299" s="34"/>
      <c r="O299" s="34"/>
      <c r="P299" s="34"/>
      <c r="Q299" s="34"/>
      <c r="R299" s="34"/>
      <c r="S299" s="34"/>
      <c r="T299" s="34"/>
      <c r="U299" s="34"/>
      <c r="V299" s="34"/>
      <c r="W299" s="34"/>
      <c r="X299" s="34"/>
      <c r="Y299" s="34"/>
      <c r="Z299" s="34"/>
      <c r="AA299" s="34"/>
      <c r="AB299" s="34"/>
      <c r="AC299" s="34"/>
      <c r="AD299" s="34"/>
      <c r="AE299" s="34"/>
      <c r="AF299" s="34"/>
      <c r="AG299" s="34"/>
      <c r="AH299" s="34"/>
      <c r="AI299" s="34"/>
      <c r="AJ299" s="34"/>
      <c r="AK299" s="34"/>
      <c r="AL299" s="34"/>
      <c r="AM299" s="34"/>
      <c r="AN299" s="34"/>
      <c r="AO299" s="34"/>
      <c r="AP299" s="34"/>
    </row>
    <row r="300" spans="1:42" ht="15.6">
      <c r="A300" s="34" t="s">
        <v>2217</v>
      </c>
      <c r="B300" s="34" t="s">
        <v>2231</v>
      </c>
      <c r="C300" s="34"/>
      <c r="D300" s="34"/>
      <c r="E300" s="34"/>
      <c r="F300" s="34"/>
      <c r="G300" s="34"/>
      <c r="H300" s="34"/>
      <c r="I300" s="34"/>
      <c r="J300" s="34"/>
      <c r="K300" s="34"/>
      <c r="L300" s="34"/>
      <c r="M300" s="34"/>
      <c r="N300" s="34"/>
      <c r="O300" s="34"/>
      <c r="P300" s="34"/>
      <c r="Q300" s="34"/>
      <c r="R300" s="34"/>
      <c r="S300" s="34"/>
      <c r="T300" s="34"/>
      <c r="U300" s="34"/>
      <c r="V300" s="34"/>
      <c r="W300" s="34"/>
      <c r="X300" s="34"/>
      <c r="Y300" s="34"/>
      <c r="Z300" s="34"/>
      <c r="AA300" s="34"/>
      <c r="AB300" s="34"/>
      <c r="AC300" s="34"/>
      <c r="AD300" s="34"/>
      <c r="AE300" s="34"/>
      <c r="AF300" s="34"/>
      <c r="AG300" s="34"/>
      <c r="AH300" s="34"/>
      <c r="AI300" s="34"/>
      <c r="AJ300" s="34"/>
      <c r="AK300" s="34"/>
      <c r="AL300" s="34"/>
      <c r="AM300" s="34"/>
      <c r="AN300" s="34"/>
      <c r="AO300" s="34"/>
      <c r="AP300" s="34"/>
    </row>
    <row r="301" spans="1:42" ht="15.6">
      <c r="A301" s="34" t="s">
        <v>2217</v>
      </c>
      <c r="B301" s="34" t="s">
        <v>2232</v>
      </c>
      <c r="C301" s="34"/>
      <c r="D301" s="34"/>
      <c r="E301" s="34"/>
      <c r="F301" s="34"/>
      <c r="G301" s="34"/>
      <c r="H301" s="34"/>
      <c r="I301" s="34"/>
      <c r="J301" s="34"/>
      <c r="K301" s="34"/>
      <c r="L301" s="34"/>
      <c r="M301" s="34"/>
      <c r="N301" s="34"/>
      <c r="O301" s="34"/>
      <c r="P301" s="34"/>
      <c r="Q301" s="34"/>
      <c r="R301" s="34"/>
      <c r="S301" s="34"/>
      <c r="T301" s="34"/>
      <c r="U301" s="34"/>
      <c r="V301" s="34"/>
      <c r="W301" s="34"/>
      <c r="X301" s="34"/>
      <c r="Y301" s="34"/>
      <c r="Z301" s="34"/>
      <c r="AA301" s="34"/>
      <c r="AB301" s="34"/>
      <c r="AC301" s="34"/>
      <c r="AD301" s="34"/>
      <c r="AE301" s="34"/>
      <c r="AF301" s="34"/>
      <c r="AG301" s="34"/>
      <c r="AH301" s="34"/>
      <c r="AI301" s="34"/>
      <c r="AJ301" s="34"/>
      <c r="AK301" s="34"/>
      <c r="AL301" s="34"/>
      <c r="AM301" s="34"/>
      <c r="AN301" s="34"/>
      <c r="AO301" s="34"/>
      <c r="AP301" s="34"/>
    </row>
    <row r="302" spans="1:42" ht="15.6">
      <c r="A302" s="34" t="s">
        <v>2217</v>
      </c>
      <c r="B302" s="34" t="s">
        <v>2233</v>
      </c>
      <c r="C302" s="34"/>
      <c r="D302" s="34"/>
      <c r="E302" s="34"/>
      <c r="F302" s="34"/>
      <c r="G302" s="34"/>
      <c r="H302" s="34"/>
      <c r="I302" s="34"/>
      <c r="J302" s="34"/>
      <c r="K302" s="34"/>
      <c r="L302" s="34"/>
      <c r="M302" s="34"/>
      <c r="N302" s="34"/>
      <c r="O302" s="34"/>
      <c r="P302" s="34"/>
      <c r="Q302" s="34"/>
      <c r="R302" s="34"/>
      <c r="S302" s="34"/>
      <c r="T302" s="34"/>
      <c r="U302" s="34"/>
      <c r="V302" s="34"/>
      <c r="W302" s="34"/>
      <c r="X302" s="34"/>
      <c r="Y302" s="34"/>
      <c r="Z302" s="34"/>
      <c r="AA302" s="34"/>
      <c r="AB302" s="34"/>
      <c r="AC302" s="34"/>
      <c r="AD302" s="34"/>
      <c r="AE302" s="34"/>
      <c r="AF302" s="34"/>
      <c r="AG302" s="34"/>
      <c r="AH302" s="34"/>
      <c r="AI302" s="34"/>
      <c r="AJ302" s="34"/>
      <c r="AK302" s="34"/>
      <c r="AL302" s="34"/>
      <c r="AM302" s="34"/>
      <c r="AN302" s="34"/>
      <c r="AO302" s="34"/>
      <c r="AP302" s="34"/>
    </row>
    <row r="303" spans="1:42" ht="15.6">
      <c r="A303" s="34" t="s">
        <v>2217</v>
      </c>
      <c r="B303" s="34" t="s">
        <v>2234</v>
      </c>
      <c r="C303" s="34"/>
      <c r="D303" s="34"/>
      <c r="E303" s="34"/>
      <c r="F303" s="34"/>
      <c r="G303" s="34"/>
      <c r="H303" s="34"/>
      <c r="I303" s="34"/>
      <c r="J303" s="34"/>
      <c r="K303" s="34"/>
      <c r="L303" s="34"/>
      <c r="M303" s="34"/>
      <c r="N303" s="34"/>
      <c r="O303" s="34"/>
      <c r="P303" s="34"/>
      <c r="Q303" s="34"/>
      <c r="R303" s="34"/>
      <c r="S303" s="34"/>
      <c r="T303" s="34"/>
      <c r="U303" s="34"/>
      <c r="V303" s="34"/>
      <c r="W303" s="34"/>
      <c r="X303" s="34"/>
      <c r="Y303" s="34"/>
      <c r="Z303" s="34"/>
      <c r="AA303" s="34"/>
      <c r="AB303" s="34"/>
      <c r="AC303" s="34"/>
      <c r="AD303" s="34"/>
      <c r="AE303" s="34"/>
      <c r="AF303" s="34"/>
      <c r="AG303" s="34"/>
      <c r="AH303" s="34"/>
      <c r="AI303" s="34"/>
      <c r="AJ303" s="34"/>
      <c r="AK303" s="34"/>
      <c r="AL303" s="34"/>
      <c r="AM303" s="34"/>
      <c r="AN303" s="34"/>
      <c r="AO303" s="34"/>
      <c r="AP303" s="34"/>
    </row>
    <row r="304" spans="1:42" ht="15.6">
      <c r="A304" s="34" t="s">
        <v>2217</v>
      </c>
      <c r="B304" s="34" t="s">
        <v>2235</v>
      </c>
      <c r="C304" s="34"/>
      <c r="D304" s="34"/>
      <c r="E304" s="34"/>
      <c r="F304" s="34"/>
      <c r="G304" s="34"/>
      <c r="H304" s="34"/>
      <c r="I304" s="34"/>
      <c r="J304" s="34"/>
      <c r="K304" s="34"/>
      <c r="L304" s="34"/>
      <c r="M304" s="34"/>
      <c r="N304" s="34"/>
      <c r="O304" s="34"/>
      <c r="P304" s="34"/>
      <c r="Q304" s="34"/>
      <c r="R304" s="34"/>
      <c r="S304" s="34"/>
      <c r="T304" s="34"/>
      <c r="U304" s="34"/>
      <c r="V304" s="34"/>
      <c r="W304" s="34"/>
      <c r="X304" s="34"/>
      <c r="Y304" s="34"/>
      <c r="Z304" s="34"/>
      <c r="AA304" s="34"/>
      <c r="AB304" s="34"/>
      <c r="AC304" s="34"/>
      <c r="AD304" s="34"/>
      <c r="AE304" s="34"/>
      <c r="AF304" s="34"/>
      <c r="AG304" s="34"/>
      <c r="AH304" s="34"/>
      <c r="AI304" s="34"/>
      <c r="AJ304" s="34"/>
      <c r="AK304" s="34"/>
      <c r="AL304" s="34"/>
      <c r="AM304" s="34"/>
      <c r="AN304" s="34"/>
      <c r="AO304" s="34"/>
      <c r="AP304" s="34"/>
    </row>
    <row r="305" spans="1:42" ht="15.6">
      <c r="A305" s="34" t="s">
        <v>2217</v>
      </c>
      <c r="B305" s="34" t="s">
        <v>2236</v>
      </c>
      <c r="C305" s="34"/>
      <c r="D305" s="34"/>
      <c r="E305" s="34"/>
      <c r="F305" s="34"/>
      <c r="G305" s="34"/>
      <c r="H305" s="34"/>
      <c r="I305" s="34"/>
      <c r="J305" s="34"/>
      <c r="K305" s="34"/>
      <c r="L305" s="34"/>
      <c r="M305" s="34"/>
      <c r="N305" s="34"/>
      <c r="O305" s="34"/>
      <c r="P305" s="34"/>
      <c r="Q305" s="34"/>
      <c r="R305" s="34"/>
      <c r="S305" s="34"/>
      <c r="T305" s="34"/>
      <c r="U305" s="34"/>
      <c r="V305" s="34"/>
      <c r="W305" s="34"/>
      <c r="X305" s="34"/>
      <c r="Y305" s="34"/>
      <c r="Z305" s="34"/>
      <c r="AA305" s="34"/>
      <c r="AB305" s="34"/>
      <c r="AC305" s="34"/>
      <c r="AD305" s="34"/>
      <c r="AE305" s="34"/>
      <c r="AF305" s="34"/>
      <c r="AG305" s="34"/>
      <c r="AH305" s="34"/>
      <c r="AI305" s="34"/>
      <c r="AJ305" s="34"/>
      <c r="AK305" s="34"/>
      <c r="AL305" s="34"/>
      <c r="AM305" s="34"/>
      <c r="AN305" s="34"/>
      <c r="AO305" s="34"/>
      <c r="AP305" s="34"/>
    </row>
    <row r="306" spans="1:42" ht="15.6">
      <c r="A306" s="34" t="s">
        <v>2217</v>
      </c>
      <c r="B306" s="34" t="s">
        <v>2237</v>
      </c>
      <c r="C306" s="34"/>
      <c r="D306" s="34"/>
      <c r="E306" s="34"/>
      <c r="F306" s="34"/>
      <c r="G306" s="34"/>
      <c r="H306" s="34"/>
      <c r="I306" s="34"/>
      <c r="J306" s="34"/>
      <c r="K306" s="34"/>
      <c r="L306" s="34"/>
      <c r="M306" s="34"/>
      <c r="N306" s="34"/>
      <c r="O306" s="34"/>
      <c r="P306" s="34"/>
      <c r="Q306" s="34"/>
      <c r="R306" s="34"/>
      <c r="S306" s="34"/>
      <c r="T306" s="34"/>
      <c r="U306" s="34"/>
      <c r="V306" s="34"/>
      <c r="W306" s="34"/>
      <c r="X306" s="34"/>
      <c r="Y306" s="34"/>
      <c r="Z306" s="34"/>
      <c r="AA306" s="34"/>
      <c r="AB306" s="34"/>
      <c r="AC306" s="34"/>
      <c r="AD306" s="34"/>
      <c r="AE306" s="34"/>
      <c r="AF306" s="34"/>
      <c r="AG306" s="34"/>
      <c r="AH306" s="34"/>
      <c r="AI306" s="34"/>
      <c r="AJ306" s="34"/>
      <c r="AK306" s="34"/>
      <c r="AL306" s="34"/>
      <c r="AM306" s="34"/>
      <c r="AN306" s="34"/>
      <c r="AO306" s="34"/>
      <c r="AP306" s="34"/>
    </row>
    <row r="307" spans="1:42" ht="15.6">
      <c r="A307" s="34" t="s">
        <v>2217</v>
      </c>
      <c r="B307" s="34" t="s">
        <v>2238</v>
      </c>
      <c r="C307" s="34"/>
      <c r="D307" s="34"/>
      <c r="E307" s="34"/>
      <c r="F307" s="34"/>
      <c r="G307" s="34"/>
      <c r="H307" s="34"/>
      <c r="I307" s="34"/>
      <c r="J307" s="34"/>
      <c r="K307" s="34"/>
      <c r="L307" s="34"/>
      <c r="M307" s="34"/>
      <c r="N307" s="34"/>
      <c r="O307" s="34"/>
      <c r="P307" s="34"/>
      <c r="Q307" s="34"/>
      <c r="R307" s="34"/>
      <c r="S307" s="34"/>
      <c r="T307" s="34"/>
      <c r="U307" s="34"/>
      <c r="V307" s="34"/>
      <c r="W307" s="34"/>
      <c r="X307" s="34"/>
      <c r="Y307" s="34"/>
      <c r="Z307" s="34"/>
      <c r="AA307" s="34"/>
      <c r="AB307" s="34"/>
      <c r="AC307" s="34"/>
      <c r="AD307" s="34"/>
      <c r="AE307" s="34"/>
      <c r="AF307" s="34"/>
      <c r="AG307" s="34"/>
      <c r="AH307" s="34"/>
      <c r="AI307" s="34"/>
      <c r="AJ307" s="34"/>
      <c r="AK307" s="34"/>
      <c r="AL307" s="34"/>
      <c r="AM307" s="34"/>
      <c r="AN307" s="34"/>
      <c r="AO307" s="34"/>
      <c r="AP307" s="34"/>
    </row>
    <row r="308" spans="1:42" ht="15.6">
      <c r="A308" s="34" t="s">
        <v>2217</v>
      </c>
      <c r="B308" s="34" t="s">
        <v>2239</v>
      </c>
      <c r="C308" s="34"/>
      <c r="D308" s="34"/>
      <c r="E308" s="34"/>
      <c r="F308" s="34"/>
      <c r="G308" s="34"/>
      <c r="H308" s="34"/>
      <c r="I308" s="34"/>
      <c r="J308" s="34"/>
      <c r="K308" s="34"/>
      <c r="L308" s="34"/>
      <c r="M308" s="34"/>
      <c r="N308" s="34"/>
      <c r="O308" s="34"/>
      <c r="P308" s="34"/>
      <c r="Q308" s="34"/>
      <c r="R308" s="34"/>
      <c r="S308" s="34"/>
      <c r="T308" s="34"/>
      <c r="U308" s="34"/>
      <c r="V308" s="34"/>
      <c r="W308" s="34"/>
      <c r="X308" s="34"/>
      <c r="Y308" s="34"/>
      <c r="Z308" s="34"/>
      <c r="AA308" s="34"/>
      <c r="AB308" s="34"/>
      <c r="AC308" s="34"/>
      <c r="AD308" s="34"/>
      <c r="AE308" s="34"/>
      <c r="AF308" s="34"/>
      <c r="AG308" s="34"/>
      <c r="AH308" s="34"/>
      <c r="AI308" s="34"/>
      <c r="AJ308" s="34"/>
      <c r="AK308" s="34"/>
      <c r="AL308" s="34"/>
      <c r="AM308" s="34"/>
      <c r="AN308" s="34"/>
      <c r="AO308" s="34"/>
      <c r="AP308" s="34"/>
    </row>
    <row r="309" spans="1:42" ht="15.6">
      <c r="A309" s="34" t="s">
        <v>2217</v>
      </c>
      <c r="B309" s="34" t="s">
        <v>2240</v>
      </c>
      <c r="C309" s="34"/>
      <c r="D309" s="34"/>
      <c r="E309" s="34"/>
      <c r="F309" s="34"/>
      <c r="G309" s="34"/>
      <c r="H309" s="34"/>
      <c r="I309" s="34"/>
      <c r="J309" s="34"/>
      <c r="K309" s="34"/>
      <c r="L309" s="34"/>
      <c r="M309" s="34"/>
      <c r="N309" s="34"/>
      <c r="O309" s="34"/>
      <c r="P309" s="34"/>
      <c r="Q309" s="34"/>
      <c r="R309" s="34"/>
      <c r="S309" s="34"/>
      <c r="T309" s="34"/>
      <c r="U309" s="34"/>
      <c r="V309" s="34"/>
      <c r="W309" s="34"/>
      <c r="X309" s="34"/>
      <c r="Y309" s="34"/>
      <c r="Z309" s="34"/>
      <c r="AA309" s="34"/>
      <c r="AB309" s="34"/>
      <c r="AC309" s="34"/>
      <c r="AD309" s="34"/>
      <c r="AE309" s="34"/>
      <c r="AF309" s="34"/>
      <c r="AG309" s="34"/>
      <c r="AH309" s="34"/>
      <c r="AI309" s="34"/>
      <c r="AJ309" s="34"/>
      <c r="AK309" s="34"/>
      <c r="AL309" s="34"/>
      <c r="AM309" s="34"/>
      <c r="AN309" s="34"/>
      <c r="AO309" s="34"/>
      <c r="AP309" s="34"/>
    </row>
    <row r="310" spans="1:42" ht="15.6">
      <c r="A310" s="34" t="s">
        <v>2217</v>
      </c>
      <c r="B310" s="34" t="s">
        <v>2241</v>
      </c>
      <c r="C310" s="34"/>
      <c r="D310" s="34"/>
      <c r="E310" s="34"/>
      <c r="F310" s="34"/>
      <c r="G310" s="34"/>
      <c r="H310" s="34"/>
      <c r="I310" s="34"/>
      <c r="J310" s="34"/>
      <c r="K310" s="34"/>
      <c r="L310" s="34"/>
      <c r="M310" s="34"/>
      <c r="N310" s="34"/>
      <c r="O310" s="34"/>
      <c r="P310" s="34"/>
      <c r="Q310" s="34"/>
      <c r="R310" s="34"/>
      <c r="S310" s="34"/>
      <c r="T310" s="34"/>
      <c r="U310" s="34"/>
      <c r="V310" s="34"/>
      <c r="W310" s="34"/>
      <c r="X310" s="34"/>
      <c r="Y310" s="34"/>
      <c r="Z310" s="34"/>
      <c r="AA310" s="34"/>
      <c r="AB310" s="34"/>
      <c r="AC310" s="34"/>
      <c r="AD310" s="34"/>
      <c r="AE310" s="34"/>
      <c r="AF310" s="34"/>
      <c r="AG310" s="34"/>
      <c r="AH310" s="34"/>
      <c r="AI310" s="34"/>
      <c r="AJ310" s="34"/>
      <c r="AK310" s="34"/>
      <c r="AL310" s="34"/>
      <c r="AM310" s="34"/>
      <c r="AN310" s="34"/>
      <c r="AO310" s="34"/>
      <c r="AP310" s="34"/>
    </row>
    <row r="311" spans="1:42" ht="15.6">
      <c r="A311" s="34" t="s">
        <v>2217</v>
      </c>
      <c r="B311" s="34" t="s">
        <v>2242</v>
      </c>
      <c r="C311" s="34"/>
      <c r="D311" s="34"/>
      <c r="E311" s="34"/>
      <c r="F311" s="34"/>
      <c r="G311" s="34"/>
      <c r="H311" s="34"/>
      <c r="I311" s="34"/>
      <c r="J311" s="34"/>
      <c r="K311" s="34"/>
      <c r="L311" s="34"/>
      <c r="M311" s="34"/>
      <c r="N311" s="34"/>
      <c r="O311" s="34"/>
      <c r="P311" s="34"/>
      <c r="Q311" s="34"/>
      <c r="R311" s="34"/>
      <c r="S311" s="34"/>
      <c r="T311" s="34"/>
      <c r="U311" s="34"/>
      <c r="V311" s="34"/>
      <c r="W311" s="34"/>
      <c r="X311" s="34"/>
      <c r="Y311" s="34"/>
      <c r="Z311" s="34"/>
      <c r="AA311" s="34"/>
      <c r="AB311" s="34"/>
      <c r="AC311" s="34"/>
      <c r="AD311" s="34"/>
      <c r="AE311" s="34"/>
      <c r="AF311" s="34"/>
      <c r="AG311" s="34"/>
      <c r="AH311" s="34"/>
      <c r="AI311" s="34"/>
      <c r="AJ311" s="34"/>
      <c r="AK311" s="34"/>
      <c r="AL311" s="34"/>
      <c r="AM311" s="34"/>
      <c r="AN311" s="34"/>
      <c r="AO311" s="34"/>
      <c r="AP311" s="34"/>
    </row>
    <row r="312" spans="1:42" ht="15.6">
      <c r="A312" s="34" t="s">
        <v>2217</v>
      </c>
      <c r="B312" s="34" t="s">
        <v>2243</v>
      </c>
      <c r="C312" s="34"/>
      <c r="D312" s="34"/>
      <c r="E312" s="34"/>
      <c r="F312" s="34"/>
      <c r="G312" s="34"/>
      <c r="H312" s="34"/>
      <c r="I312" s="34"/>
      <c r="J312" s="34"/>
      <c r="K312" s="34"/>
      <c r="L312" s="34"/>
      <c r="M312" s="34"/>
      <c r="N312" s="34"/>
      <c r="O312" s="34"/>
      <c r="P312" s="34"/>
      <c r="Q312" s="34"/>
      <c r="R312" s="34"/>
      <c r="S312" s="34"/>
      <c r="T312" s="34"/>
      <c r="U312" s="34"/>
      <c r="V312" s="34"/>
      <c r="W312" s="34"/>
      <c r="X312" s="34"/>
      <c r="Y312" s="34"/>
      <c r="Z312" s="34"/>
      <c r="AA312" s="34"/>
      <c r="AB312" s="34"/>
      <c r="AC312" s="34"/>
      <c r="AD312" s="34"/>
      <c r="AE312" s="34"/>
      <c r="AF312" s="34"/>
      <c r="AG312" s="34"/>
      <c r="AH312" s="34"/>
      <c r="AI312" s="34"/>
      <c r="AJ312" s="34"/>
      <c r="AK312" s="34"/>
      <c r="AL312" s="34"/>
      <c r="AM312" s="34"/>
      <c r="AN312" s="34"/>
      <c r="AO312" s="34"/>
      <c r="AP312" s="34"/>
    </row>
    <row r="313" spans="1:42" ht="15.6">
      <c r="A313" s="34" t="s">
        <v>2217</v>
      </c>
      <c r="B313" s="34" t="s">
        <v>2244</v>
      </c>
      <c r="C313" s="34"/>
      <c r="D313" s="34"/>
      <c r="E313" s="34"/>
      <c r="F313" s="34"/>
      <c r="G313" s="34"/>
      <c r="H313" s="34"/>
      <c r="I313" s="34"/>
      <c r="J313" s="34"/>
      <c r="K313" s="34"/>
      <c r="L313" s="34"/>
      <c r="M313" s="34"/>
      <c r="N313" s="34"/>
      <c r="O313" s="34"/>
      <c r="P313" s="34"/>
      <c r="Q313" s="34"/>
      <c r="R313" s="34"/>
      <c r="S313" s="34"/>
      <c r="T313" s="34"/>
      <c r="U313" s="34"/>
      <c r="V313" s="34"/>
      <c r="W313" s="34"/>
      <c r="X313" s="34"/>
      <c r="Y313" s="34"/>
      <c r="Z313" s="34"/>
      <c r="AA313" s="34"/>
      <c r="AB313" s="34"/>
      <c r="AC313" s="34"/>
      <c r="AD313" s="34"/>
      <c r="AE313" s="34"/>
      <c r="AF313" s="34"/>
      <c r="AG313" s="34"/>
      <c r="AH313" s="34"/>
      <c r="AI313" s="34"/>
      <c r="AJ313" s="34"/>
      <c r="AK313" s="34"/>
      <c r="AL313" s="34"/>
      <c r="AM313" s="34"/>
      <c r="AN313" s="34"/>
      <c r="AO313" s="34"/>
      <c r="AP313" s="34"/>
    </row>
    <row r="314" spans="1:42" ht="15.6">
      <c r="A314" s="34" t="s">
        <v>2217</v>
      </c>
      <c r="B314" s="34" t="s">
        <v>2245</v>
      </c>
      <c r="C314" s="34"/>
      <c r="D314" s="34"/>
      <c r="E314" s="34"/>
      <c r="F314" s="34"/>
      <c r="G314" s="34"/>
      <c r="H314" s="34"/>
      <c r="I314" s="34"/>
      <c r="J314" s="34"/>
      <c r="K314" s="34"/>
      <c r="L314" s="34"/>
      <c r="M314" s="34"/>
      <c r="N314" s="34"/>
      <c r="O314" s="34"/>
      <c r="P314" s="34"/>
      <c r="Q314" s="34"/>
      <c r="R314" s="34"/>
      <c r="S314" s="34"/>
      <c r="T314" s="34"/>
      <c r="U314" s="34"/>
      <c r="V314" s="34"/>
      <c r="W314" s="34"/>
      <c r="X314" s="34"/>
      <c r="Y314" s="34"/>
      <c r="Z314" s="34"/>
      <c r="AA314" s="34"/>
      <c r="AB314" s="34"/>
      <c r="AC314" s="34"/>
      <c r="AD314" s="34"/>
      <c r="AE314" s="34"/>
      <c r="AF314" s="34"/>
      <c r="AG314" s="34"/>
      <c r="AH314" s="34"/>
      <c r="AI314" s="34"/>
      <c r="AJ314" s="34"/>
      <c r="AK314" s="34"/>
      <c r="AL314" s="34"/>
      <c r="AM314" s="34"/>
      <c r="AN314" s="34"/>
      <c r="AO314" s="34"/>
      <c r="AP314" s="34"/>
    </row>
    <row r="315" spans="1:42" ht="15.6">
      <c r="A315" s="34" t="s">
        <v>2217</v>
      </c>
      <c r="B315" s="34" t="s">
        <v>2246</v>
      </c>
      <c r="C315" s="34"/>
      <c r="D315" s="34"/>
      <c r="E315" s="34"/>
      <c r="F315" s="34"/>
      <c r="G315" s="34"/>
      <c r="H315" s="34"/>
      <c r="I315" s="34"/>
      <c r="J315" s="34"/>
      <c r="K315" s="34"/>
      <c r="L315" s="34"/>
      <c r="M315" s="34"/>
      <c r="N315" s="34"/>
      <c r="O315" s="34"/>
      <c r="P315" s="34"/>
      <c r="Q315" s="34"/>
      <c r="R315" s="34"/>
      <c r="S315" s="34"/>
      <c r="T315" s="34"/>
      <c r="U315" s="34"/>
      <c r="V315" s="34"/>
      <c r="W315" s="34"/>
      <c r="X315" s="34"/>
      <c r="Y315" s="34"/>
      <c r="Z315" s="34"/>
      <c r="AA315" s="34"/>
      <c r="AB315" s="34"/>
      <c r="AC315" s="34"/>
      <c r="AD315" s="34"/>
      <c r="AE315" s="34"/>
      <c r="AF315" s="34"/>
      <c r="AG315" s="34"/>
      <c r="AH315" s="34"/>
      <c r="AI315" s="34"/>
      <c r="AJ315" s="34"/>
      <c r="AK315" s="34"/>
      <c r="AL315" s="34"/>
      <c r="AM315" s="34"/>
      <c r="AN315" s="34"/>
      <c r="AO315" s="34"/>
      <c r="AP315" s="34"/>
    </row>
    <row r="316" spans="1:42" ht="15.6">
      <c r="A316" s="34" t="s">
        <v>2217</v>
      </c>
      <c r="B316" s="34" t="s">
        <v>2247</v>
      </c>
      <c r="C316" s="34"/>
      <c r="D316" s="34"/>
      <c r="E316" s="34"/>
      <c r="F316" s="34"/>
      <c r="G316" s="34"/>
      <c r="H316" s="34"/>
      <c r="I316" s="34"/>
      <c r="J316" s="34"/>
      <c r="K316" s="34"/>
      <c r="L316" s="34"/>
      <c r="M316" s="34"/>
      <c r="N316" s="34"/>
      <c r="O316" s="34"/>
      <c r="P316" s="34"/>
      <c r="Q316" s="34"/>
      <c r="R316" s="34"/>
      <c r="S316" s="34"/>
      <c r="T316" s="34"/>
      <c r="U316" s="34"/>
      <c r="V316" s="34"/>
      <c r="W316" s="34"/>
      <c r="X316" s="34"/>
      <c r="Y316" s="34"/>
      <c r="Z316" s="34"/>
      <c r="AA316" s="34"/>
      <c r="AB316" s="34"/>
      <c r="AC316" s="34"/>
      <c r="AD316" s="34"/>
      <c r="AE316" s="34"/>
      <c r="AF316" s="34"/>
      <c r="AG316" s="34"/>
      <c r="AH316" s="34"/>
      <c r="AI316" s="34"/>
      <c r="AJ316" s="34"/>
      <c r="AK316" s="34"/>
      <c r="AL316" s="34"/>
      <c r="AM316" s="34"/>
      <c r="AN316" s="34"/>
      <c r="AO316" s="34"/>
      <c r="AP316" s="34"/>
    </row>
    <row r="317" spans="1:42" ht="15.6">
      <c r="A317" s="34" t="s">
        <v>2217</v>
      </c>
      <c r="B317" s="34" t="s">
        <v>2248</v>
      </c>
      <c r="C317" s="34"/>
      <c r="D317" s="34"/>
      <c r="E317" s="34"/>
      <c r="F317" s="34"/>
      <c r="G317" s="34"/>
      <c r="H317" s="34"/>
      <c r="I317" s="34"/>
      <c r="J317" s="34"/>
      <c r="K317" s="34"/>
      <c r="L317" s="34"/>
      <c r="M317" s="34"/>
      <c r="N317" s="34"/>
      <c r="O317" s="34"/>
      <c r="P317" s="34"/>
      <c r="Q317" s="34"/>
      <c r="R317" s="34"/>
      <c r="S317" s="34"/>
      <c r="T317" s="34"/>
      <c r="U317" s="34"/>
      <c r="V317" s="34"/>
      <c r="W317" s="34"/>
      <c r="X317" s="34"/>
      <c r="Y317" s="34"/>
      <c r="Z317" s="34"/>
      <c r="AA317" s="34"/>
      <c r="AB317" s="34"/>
      <c r="AC317" s="34"/>
      <c r="AD317" s="34"/>
      <c r="AE317" s="34"/>
      <c r="AF317" s="34"/>
      <c r="AG317" s="34"/>
      <c r="AH317" s="34"/>
      <c r="AI317" s="34"/>
      <c r="AJ317" s="34"/>
      <c r="AK317" s="34"/>
      <c r="AL317" s="34"/>
      <c r="AM317" s="34"/>
      <c r="AN317" s="34"/>
      <c r="AO317" s="34"/>
      <c r="AP317" s="34"/>
    </row>
    <row r="318" spans="1:42" ht="15.6">
      <c r="A318" s="34" t="s">
        <v>2217</v>
      </c>
      <c r="B318" s="34" t="s">
        <v>2249</v>
      </c>
      <c r="C318" s="34"/>
      <c r="D318" s="34"/>
      <c r="E318" s="34"/>
      <c r="F318" s="34"/>
      <c r="G318" s="34"/>
      <c r="H318" s="34"/>
      <c r="I318" s="34"/>
      <c r="J318" s="34"/>
      <c r="K318" s="34"/>
      <c r="L318" s="34"/>
      <c r="M318" s="34"/>
      <c r="N318" s="34"/>
      <c r="O318" s="34"/>
      <c r="P318" s="34"/>
      <c r="Q318" s="34"/>
      <c r="R318" s="34"/>
      <c r="S318" s="34"/>
      <c r="T318" s="34"/>
      <c r="U318" s="34"/>
      <c r="V318" s="34"/>
      <c r="W318" s="34"/>
      <c r="X318" s="34"/>
      <c r="Y318" s="34"/>
      <c r="Z318" s="34"/>
      <c r="AA318" s="34"/>
      <c r="AB318" s="34"/>
      <c r="AC318" s="34"/>
      <c r="AD318" s="34"/>
      <c r="AE318" s="34"/>
      <c r="AF318" s="34"/>
      <c r="AG318" s="34"/>
      <c r="AH318" s="34"/>
      <c r="AI318" s="34"/>
      <c r="AJ318" s="34"/>
      <c r="AK318" s="34"/>
      <c r="AL318" s="34"/>
      <c r="AM318" s="34"/>
      <c r="AN318" s="34"/>
      <c r="AO318" s="34"/>
      <c r="AP318" s="34"/>
    </row>
    <row r="319" spans="1:42" ht="15.6">
      <c r="A319" s="34" t="s">
        <v>2217</v>
      </c>
      <c r="B319" s="34" t="s">
        <v>2250</v>
      </c>
      <c r="C319" s="34"/>
      <c r="D319" s="34"/>
      <c r="E319" s="34"/>
      <c r="F319" s="34"/>
      <c r="G319" s="34"/>
      <c r="H319" s="34"/>
      <c r="I319" s="34"/>
      <c r="J319" s="34"/>
      <c r="K319" s="34"/>
      <c r="L319" s="34"/>
      <c r="M319" s="34"/>
      <c r="N319" s="34"/>
      <c r="O319" s="34"/>
      <c r="P319" s="34"/>
      <c r="Q319" s="34"/>
      <c r="R319" s="34"/>
      <c r="S319" s="34"/>
      <c r="T319" s="34"/>
      <c r="U319" s="34"/>
      <c r="V319" s="34"/>
      <c r="W319" s="34"/>
      <c r="X319" s="34"/>
      <c r="Y319" s="34"/>
      <c r="Z319" s="34"/>
      <c r="AA319" s="34"/>
      <c r="AB319" s="34"/>
      <c r="AC319" s="34"/>
      <c r="AD319" s="34"/>
      <c r="AE319" s="34"/>
      <c r="AF319" s="34"/>
      <c r="AG319" s="34"/>
      <c r="AH319" s="34"/>
      <c r="AI319" s="34"/>
      <c r="AJ319" s="34"/>
      <c r="AK319" s="34"/>
      <c r="AL319" s="34"/>
      <c r="AM319" s="34"/>
      <c r="AN319" s="34"/>
      <c r="AO319" s="34"/>
      <c r="AP319" s="34"/>
    </row>
    <row r="320" spans="1:42" ht="15.6">
      <c r="A320" s="34" t="s">
        <v>2217</v>
      </c>
      <c r="B320" s="34" t="s">
        <v>2251</v>
      </c>
      <c r="C320" s="34"/>
      <c r="D320" s="34"/>
      <c r="E320" s="34"/>
      <c r="F320" s="34"/>
      <c r="G320" s="34"/>
      <c r="H320" s="34"/>
      <c r="I320" s="34"/>
      <c r="J320" s="34"/>
      <c r="K320" s="34"/>
      <c r="L320" s="34"/>
      <c r="M320" s="34"/>
      <c r="N320" s="34"/>
      <c r="O320" s="34"/>
      <c r="P320" s="34"/>
      <c r="Q320" s="34"/>
      <c r="R320" s="34"/>
      <c r="S320" s="34"/>
      <c r="T320" s="34"/>
      <c r="U320" s="34"/>
      <c r="V320" s="34"/>
      <c r="W320" s="34"/>
      <c r="X320" s="34"/>
      <c r="Y320" s="34"/>
      <c r="Z320" s="34"/>
      <c r="AA320" s="34"/>
      <c r="AB320" s="34"/>
      <c r="AC320" s="34"/>
      <c r="AD320" s="34"/>
      <c r="AE320" s="34"/>
      <c r="AF320" s="34"/>
      <c r="AG320" s="34"/>
      <c r="AH320" s="34"/>
      <c r="AI320" s="34"/>
      <c r="AJ320" s="34"/>
      <c r="AK320" s="34"/>
      <c r="AL320" s="34"/>
      <c r="AM320" s="34"/>
      <c r="AN320" s="34"/>
      <c r="AO320" s="34"/>
      <c r="AP320" s="34"/>
    </row>
    <row r="321" spans="1:42" ht="15.6">
      <c r="A321" s="34" t="s">
        <v>2217</v>
      </c>
      <c r="B321" s="34" t="s">
        <v>2252</v>
      </c>
      <c r="C321" s="34"/>
      <c r="D321" s="34"/>
      <c r="E321" s="34"/>
      <c r="F321" s="34"/>
      <c r="G321" s="34"/>
      <c r="H321" s="34"/>
      <c r="I321" s="34"/>
      <c r="J321" s="34"/>
      <c r="K321" s="34"/>
      <c r="L321" s="34"/>
      <c r="M321" s="34"/>
      <c r="N321" s="34"/>
      <c r="O321" s="34"/>
      <c r="P321" s="34"/>
      <c r="Q321" s="34"/>
      <c r="R321" s="34"/>
      <c r="S321" s="34"/>
      <c r="T321" s="34"/>
      <c r="U321" s="34"/>
      <c r="V321" s="34"/>
      <c r="W321" s="34"/>
      <c r="X321" s="34"/>
      <c r="Y321" s="34"/>
      <c r="Z321" s="34"/>
      <c r="AA321" s="34"/>
      <c r="AB321" s="34"/>
      <c r="AC321" s="34"/>
      <c r="AD321" s="34"/>
      <c r="AE321" s="34"/>
      <c r="AF321" s="34"/>
      <c r="AG321" s="34"/>
      <c r="AH321" s="34"/>
      <c r="AI321" s="34"/>
      <c r="AJ321" s="34"/>
      <c r="AK321" s="34"/>
      <c r="AL321" s="34"/>
      <c r="AM321" s="34"/>
      <c r="AN321" s="34"/>
      <c r="AO321" s="34"/>
      <c r="AP321" s="34"/>
    </row>
    <row r="322" spans="1:42" ht="15.6">
      <c r="A322" s="34" t="s">
        <v>2217</v>
      </c>
      <c r="B322" s="34" t="s">
        <v>2254</v>
      </c>
      <c r="C322" s="34"/>
      <c r="D322" s="34"/>
      <c r="E322" s="34"/>
      <c r="F322" s="34"/>
      <c r="G322" s="34"/>
      <c r="H322" s="34"/>
      <c r="I322" s="34"/>
      <c r="J322" s="34"/>
      <c r="K322" s="34"/>
      <c r="L322" s="34"/>
      <c r="M322" s="34"/>
      <c r="N322" s="34"/>
      <c r="O322" s="34"/>
      <c r="P322" s="34"/>
      <c r="Q322" s="34"/>
      <c r="R322" s="34"/>
      <c r="S322" s="34"/>
      <c r="T322" s="34"/>
      <c r="U322" s="34"/>
      <c r="V322" s="34"/>
      <c r="W322" s="34"/>
      <c r="X322" s="34"/>
      <c r="Y322" s="34"/>
      <c r="Z322" s="34"/>
      <c r="AA322" s="34"/>
      <c r="AB322" s="34"/>
      <c r="AC322" s="34"/>
      <c r="AD322" s="34"/>
      <c r="AE322" s="34"/>
      <c r="AF322" s="34"/>
      <c r="AG322" s="34"/>
      <c r="AH322" s="34"/>
      <c r="AI322" s="34"/>
      <c r="AJ322" s="34"/>
      <c r="AK322" s="34"/>
      <c r="AL322" s="34"/>
      <c r="AM322" s="34"/>
      <c r="AN322" s="34"/>
      <c r="AO322" s="34"/>
      <c r="AP322" s="34"/>
    </row>
    <row r="323" spans="1:42" ht="15.6">
      <c r="A323" s="34" t="s">
        <v>2217</v>
      </c>
      <c r="B323" s="34" t="s">
        <v>2255</v>
      </c>
      <c r="C323" s="34"/>
      <c r="D323" s="34"/>
      <c r="E323" s="34"/>
      <c r="F323" s="34"/>
      <c r="G323" s="34"/>
      <c r="H323" s="34"/>
      <c r="I323" s="34"/>
      <c r="J323" s="34"/>
      <c r="K323" s="34"/>
      <c r="L323" s="34"/>
      <c r="M323" s="34"/>
      <c r="N323" s="34"/>
      <c r="O323" s="34"/>
      <c r="P323" s="34"/>
      <c r="Q323" s="34"/>
      <c r="R323" s="34"/>
      <c r="S323" s="34"/>
      <c r="T323" s="34"/>
      <c r="U323" s="34"/>
      <c r="V323" s="34"/>
      <c r="W323" s="34"/>
      <c r="X323" s="34"/>
      <c r="Y323" s="34"/>
      <c r="Z323" s="34"/>
      <c r="AA323" s="34"/>
      <c r="AB323" s="34"/>
      <c r="AC323" s="34"/>
      <c r="AD323" s="34"/>
      <c r="AE323" s="34"/>
      <c r="AF323" s="34"/>
      <c r="AG323" s="34"/>
      <c r="AH323" s="34"/>
      <c r="AI323" s="34"/>
      <c r="AJ323" s="34"/>
      <c r="AK323" s="34"/>
      <c r="AL323" s="34"/>
      <c r="AM323" s="34"/>
      <c r="AN323" s="34"/>
      <c r="AO323" s="34"/>
      <c r="AP323" s="34"/>
    </row>
    <row r="324" spans="1:42" ht="15.6">
      <c r="A324" s="34" t="s">
        <v>2217</v>
      </c>
      <c r="B324" s="34" t="s">
        <v>2256</v>
      </c>
      <c r="C324" s="34"/>
      <c r="D324" s="34"/>
      <c r="E324" s="34"/>
      <c r="F324" s="34"/>
      <c r="G324" s="34"/>
      <c r="H324" s="34"/>
      <c r="I324" s="34"/>
      <c r="J324" s="34"/>
      <c r="K324" s="34"/>
      <c r="L324" s="34"/>
      <c r="M324" s="34"/>
      <c r="N324" s="34"/>
      <c r="O324" s="34"/>
      <c r="P324" s="34"/>
      <c r="Q324" s="34"/>
      <c r="R324" s="34"/>
      <c r="S324" s="34"/>
      <c r="T324" s="34"/>
      <c r="U324" s="34"/>
      <c r="V324" s="34"/>
      <c r="W324" s="34"/>
      <c r="X324" s="34"/>
      <c r="Y324" s="34"/>
      <c r="Z324" s="34"/>
      <c r="AA324" s="34"/>
      <c r="AB324" s="34"/>
      <c r="AC324" s="34"/>
      <c r="AD324" s="34"/>
      <c r="AE324" s="34"/>
      <c r="AF324" s="34"/>
      <c r="AG324" s="34"/>
      <c r="AH324" s="34"/>
      <c r="AI324" s="34"/>
      <c r="AJ324" s="34"/>
      <c r="AK324" s="34"/>
      <c r="AL324" s="34"/>
      <c r="AM324" s="34"/>
      <c r="AN324" s="34"/>
      <c r="AO324" s="34"/>
      <c r="AP324" s="34"/>
    </row>
    <row r="325" spans="1:42" ht="15.6">
      <c r="A325" s="34" t="s">
        <v>2217</v>
      </c>
      <c r="B325" s="34" t="s">
        <v>2257</v>
      </c>
      <c r="C325" s="34"/>
      <c r="D325" s="34"/>
      <c r="E325" s="34"/>
      <c r="F325" s="34"/>
      <c r="G325" s="34"/>
      <c r="H325" s="34"/>
      <c r="I325" s="34"/>
      <c r="J325" s="34"/>
      <c r="K325" s="34"/>
      <c r="L325" s="34"/>
      <c r="M325" s="34"/>
      <c r="N325" s="34"/>
      <c r="O325" s="34"/>
      <c r="P325" s="34"/>
      <c r="Q325" s="34"/>
      <c r="R325" s="34"/>
      <c r="S325" s="34"/>
      <c r="T325" s="34"/>
      <c r="U325" s="34"/>
      <c r="V325" s="34"/>
      <c r="W325" s="34"/>
      <c r="X325" s="34"/>
      <c r="Y325" s="34"/>
      <c r="Z325" s="34"/>
      <c r="AA325" s="34"/>
      <c r="AB325" s="34"/>
      <c r="AC325" s="34"/>
      <c r="AD325" s="34"/>
      <c r="AE325" s="34"/>
      <c r="AF325" s="34"/>
      <c r="AG325" s="34"/>
      <c r="AH325" s="34"/>
      <c r="AI325" s="34"/>
      <c r="AJ325" s="34"/>
      <c r="AK325" s="34"/>
      <c r="AL325" s="34"/>
      <c r="AM325" s="34"/>
      <c r="AN325" s="34"/>
      <c r="AO325" s="34"/>
      <c r="AP325" s="34"/>
    </row>
    <row r="326" spans="1:42" ht="15.6">
      <c r="A326" s="34" t="s">
        <v>2217</v>
      </c>
      <c r="B326" s="34" t="s">
        <v>2258</v>
      </c>
      <c r="C326" s="34"/>
      <c r="D326" s="34"/>
      <c r="E326" s="34"/>
      <c r="F326" s="34"/>
      <c r="G326" s="34"/>
      <c r="H326" s="34"/>
      <c r="I326" s="34"/>
      <c r="J326" s="34"/>
      <c r="K326" s="34"/>
      <c r="L326" s="34"/>
      <c r="M326" s="34"/>
      <c r="N326" s="34"/>
      <c r="O326" s="34"/>
      <c r="P326" s="34"/>
      <c r="Q326" s="34"/>
      <c r="R326" s="34"/>
      <c r="S326" s="34"/>
      <c r="T326" s="34"/>
      <c r="U326" s="34"/>
      <c r="V326" s="34"/>
      <c r="W326" s="34"/>
      <c r="X326" s="34"/>
      <c r="Y326" s="34"/>
      <c r="Z326" s="34"/>
      <c r="AA326" s="34"/>
      <c r="AB326" s="34"/>
      <c r="AC326" s="34"/>
      <c r="AD326" s="34"/>
      <c r="AE326" s="34"/>
      <c r="AF326" s="34"/>
      <c r="AG326" s="34"/>
      <c r="AH326" s="34"/>
      <c r="AI326" s="34"/>
      <c r="AJ326" s="34"/>
      <c r="AK326" s="34"/>
      <c r="AL326" s="34"/>
      <c r="AM326" s="34"/>
      <c r="AN326" s="34"/>
      <c r="AO326" s="34"/>
      <c r="AP326" s="34"/>
    </row>
    <row r="327" spans="1:42" ht="15.6">
      <c r="A327" s="34" t="s">
        <v>2217</v>
      </c>
      <c r="B327" s="34" t="s">
        <v>2259</v>
      </c>
      <c r="C327" s="34"/>
      <c r="D327" s="34"/>
      <c r="E327" s="34"/>
      <c r="F327" s="34"/>
      <c r="G327" s="34"/>
      <c r="H327" s="34"/>
      <c r="I327" s="34"/>
      <c r="J327" s="34"/>
      <c r="K327" s="34"/>
      <c r="L327" s="34"/>
      <c r="M327" s="34"/>
      <c r="N327" s="34"/>
      <c r="O327" s="34"/>
      <c r="P327" s="34"/>
      <c r="Q327" s="34"/>
      <c r="R327" s="34"/>
      <c r="S327" s="34"/>
      <c r="T327" s="34"/>
      <c r="U327" s="34"/>
      <c r="V327" s="34"/>
      <c r="W327" s="34"/>
      <c r="X327" s="34"/>
      <c r="Y327" s="34"/>
      <c r="Z327" s="34"/>
      <c r="AA327" s="34"/>
      <c r="AB327" s="34"/>
      <c r="AC327" s="34"/>
      <c r="AD327" s="34"/>
      <c r="AE327" s="34"/>
      <c r="AF327" s="34"/>
      <c r="AG327" s="34"/>
      <c r="AH327" s="34"/>
      <c r="AI327" s="34"/>
      <c r="AJ327" s="34"/>
      <c r="AK327" s="34"/>
      <c r="AL327" s="34"/>
      <c r="AM327" s="34"/>
      <c r="AN327" s="34"/>
      <c r="AO327" s="34"/>
      <c r="AP327" s="34"/>
    </row>
    <row r="328" spans="1:42" ht="15.6">
      <c r="A328" s="34" t="s">
        <v>2217</v>
      </c>
      <c r="B328" s="34" t="s">
        <v>2260</v>
      </c>
      <c r="C328" s="34"/>
      <c r="D328" s="34"/>
      <c r="E328" s="34"/>
      <c r="F328" s="34"/>
      <c r="G328" s="34"/>
      <c r="H328" s="34"/>
      <c r="I328" s="34"/>
      <c r="J328" s="34"/>
      <c r="K328" s="34"/>
      <c r="L328" s="34"/>
      <c r="M328" s="34"/>
      <c r="N328" s="34"/>
      <c r="O328" s="34"/>
      <c r="P328" s="34"/>
      <c r="Q328" s="34"/>
      <c r="R328" s="34"/>
      <c r="S328" s="34"/>
      <c r="T328" s="34"/>
      <c r="U328" s="34"/>
      <c r="V328" s="34"/>
      <c r="W328" s="34"/>
      <c r="X328" s="34"/>
      <c r="Y328" s="34"/>
      <c r="Z328" s="34"/>
      <c r="AA328" s="34"/>
      <c r="AB328" s="34"/>
      <c r="AC328" s="34"/>
      <c r="AD328" s="34"/>
      <c r="AE328" s="34"/>
      <c r="AF328" s="34"/>
      <c r="AG328" s="34"/>
      <c r="AH328" s="34"/>
      <c r="AI328" s="34"/>
      <c r="AJ328" s="34"/>
      <c r="AK328" s="34"/>
      <c r="AL328" s="34"/>
      <c r="AM328" s="34"/>
      <c r="AN328" s="34"/>
      <c r="AO328" s="34"/>
      <c r="AP328" s="34"/>
    </row>
    <row r="329" spans="1:42" ht="15.6">
      <c r="A329" s="34" t="s">
        <v>2217</v>
      </c>
      <c r="B329" s="34" t="s">
        <v>2261</v>
      </c>
      <c r="C329" s="34"/>
      <c r="D329" s="34"/>
      <c r="E329" s="34"/>
      <c r="F329" s="34"/>
      <c r="G329" s="34"/>
      <c r="H329" s="34"/>
      <c r="I329" s="34"/>
      <c r="J329" s="34"/>
      <c r="K329" s="34"/>
      <c r="L329" s="34"/>
      <c r="M329" s="34"/>
      <c r="N329" s="34"/>
      <c r="O329" s="34"/>
      <c r="P329" s="34"/>
      <c r="Q329" s="34"/>
      <c r="R329" s="34"/>
      <c r="S329" s="34"/>
      <c r="T329" s="34"/>
      <c r="U329" s="34"/>
      <c r="V329" s="34"/>
      <c r="W329" s="34"/>
      <c r="X329" s="34"/>
      <c r="Y329" s="34"/>
      <c r="Z329" s="34"/>
      <c r="AA329" s="34"/>
      <c r="AB329" s="34"/>
      <c r="AC329" s="34"/>
      <c r="AD329" s="34"/>
      <c r="AE329" s="34"/>
      <c r="AF329" s="34"/>
      <c r="AG329" s="34"/>
      <c r="AH329" s="34"/>
      <c r="AI329" s="34"/>
      <c r="AJ329" s="34"/>
      <c r="AK329" s="34"/>
      <c r="AL329" s="34"/>
      <c r="AM329" s="34"/>
      <c r="AN329" s="34"/>
      <c r="AO329" s="34"/>
      <c r="AP329" s="34"/>
    </row>
    <row r="330" spans="1:42" ht="15.6">
      <c r="A330" s="34" t="s">
        <v>2217</v>
      </c>
      <c r="B330" s="34" t="s">
        <v>2262</v>
      </c>
      <c r="C330" s="34"/>
      <c r="D330" s="34"/>
      <c r="E330" s="34"/>
      <c r="F330" s="34"/>
      <c r="G330" s="34"/>
      <c r="H330" s="34"/>
      <c r="I330" s="34"/>
      <c r="J330" s="34"/>
      <c r="K330" s="34"/>
      <c r="L330" s="34"/>
      <c r="M330" s="34"/>
      <c r="N330" s="34"/>
      <c r="O330" s="34"/>
      <c r="P330" s="34"/>
      <c r="Q330" s="34"/>
      <c r="R330" s="34"/>
      <c r="S330" s="34"/>
      <c r="T330" s="34"/>
      <c r="U330" s="34"/>
      <c r="V330" s="34"/>
      <c r="W330" s="34"/>
      <c r="X330" s="34"/>
      <c r="Y330" s="34"/>
      <c r="Z330" s="34"/>
      <c r="AA330" s="34"/>
      <c r="AB330" s="34"/>
      <c r="AC330" s="34"/>
      <c r="AD330" s="34"/>
      <c r="AE330" s="34"/>
      <c r="AF330" s="34"/>
      <c r="AG330" s="34"/>
      <c r="AH330" s="34"/>
      <c r="AI330" s="34"/>
      <c r="AJ330" s="34"/>
      <c r="AK330" s="34"/>
      <c r="AL330" s="34"/>
      <c r="AM330" s="34"/>
      <c r="AN330" s="34"/>
      <c r="AO330" s="34"/>
      <c r="AP330" s="34"/>
    </row>
    <row r="331" spans="1:42" ht="15.6">
      <c r="A331" s="34" t="s">
        <v>2217</v>
      </c>
      <c r="B331" s="34" t="s">
        <v>2264</v>
      </c>
      <c r="C331" s="34"/>
      <c r="D331" s="34"/>
      <c r="E331" s="34"/>
      <c r="F331" s="34"/>
      <c r="G331" s="34"/>
      <c r="H331" s="34"/>
      <c r="I331" s="34"/>
      <c r="J331" s="34"/>
      <c r="K331" s="34"/>
      <c r="L331" s="34"/>
      <c r="M331" s="34"/>
      <c r="N331" s="34"/>
      <c r="O331" s="34"/>
      <c r="P331" s="34"/>
      <c r="Q331" s="34"/>
      <c r="R331" s="34"/>
      <c r="S331" s="34"/>
      <c r="T331" s="34"/>
      <c r="U331" s="34"/>
      <c r="V331" s="34"/>
      <c r="W331" s="34"/>
      <c r="X331" s="34"/>
      <c r="Y331" s="34"/>
      <c r="Z331" s="34"/>
      <c r="AA331" s="34"/>
      <c r="AB331" s="34"/>
      <c r="AC331" s="34"/>
      <c r="AD331" s="34"/>
      <c r="AE331" s="34"/>
      <c r="AF331" s="34"/>
      <c r="AG331" s="34"/>
      <c r="AH331" s="34"/>
      <c r="AI331" s="34"/>
      <c r="AJ331" s="34"/>
      <c r="AK331" s="34"/>
      <c r="AL331" s="34"/>
      <c r="AM331" s="34"/>
      <c r="AN331" s="34"/>
      <c r="AO331" s="34"/>
      <c r="AP331" s="34"/>
    </row>
    <row r="332" spans="1:42" ht="15.6">
      <c r="A332" s="34" t="s">
        <v>2217</v>
      </c>
      <c r="B332" s="34" t="s">
        <v>2265</v>
      </c>
      <c r="C332" s="34"/>
      <c r="D332" s="34"/>
      <c r="E332" s="34"/>
      <c r="F332" s="34"/>
      <c r="G332" s="34"/>
      <c r="H332" s="34"/>
      <c r="I332" s="34"/>
      <c r="J332" s="34"/>
      <c r="K332" s="34"/>
      <c r="L332" s="34"/>
      <c r="M332" s="34"/>
      <c r="N332" s="34"/>
      <c r="O332" s="34"/>
      <c r="P332" s="34"/>
      <c r="Q332" s="34"/>
      <c r="R332" s="34"/>
      <c r="S332" s="34"/>
      <c r="T332" s="34"/>
      <c r="U332" s="34"/>
      <c r="V332" s="34"/>
      <c r="W332" s="34"/>
      <c r="X332" s="34"/>
      <c r="Y332" s="34"/>
      <c r="Z332" s="34"/>
      <c r="AA332" s="34"/>
      <c r="AB332" s="34"/>
      <c r="AC332" s="34"/>
      <c r="AD332" s="34"/>
      <c r="AE332" s="34"/>
      <c r="AF332" s="34"/>
      <c r="AG332" s="34"/>
      <c r="AH332" s="34"/>
      <c r="AI332" s="34"/>
      <c r="AJ332" s="34"/>
      <c r="AK332" s="34"/>
      <c r="AL332" s="34"/>
      <c r="AM332" s="34"/>
      <c r="AN332" s="34"/>
      <c r="AO332" s="34"/>
      <c r="AP332" s="34"/>
    </row>
    <row r="333" spans="1:42" ht="15.6">
      <c r="A333" s="34" t="s">
        <v>2217</v>
      </c>
      <c r="B333" s="34" t="s">
        <v>2266</v>
      </c>
      <c r="C333" s="34"/>
      <c r="D333" s="34"/>
      <c r="E333" s="34"/>
      <c r="F333" s="34"/>
      <c r="G333" s="34"/>
      <c r="H333" s="34"/>
      <c r="I333" s="34"/>
      <c r="J333" s="34"/>
      <c r="K333" s="34"/>
      <c r="L333" s="34"/>
      <c r="M333" s="34"/>
      <c r="N333" s="34"/>
      <c r="O333" s="34"/>
      <c r="P333" s="34"/>
      <c r="Q333" s="34"/>
      <c r="R333" s="34"/>
      <c r="S333" s="34"/>
      <c r="T333" s="34"/>
      <c r="U333" s="34"/>
      <c r="V333" s="34"/>
      <c r="W333" s="34"/>
      <c r="X333" s="34"/>
      <c r="Y333" s="34"/>
      <c r="Z333" s="34"/>
      <c r="AA333" s="34"/>
      <c r="AB333" s="34"/>
      <c r="AC333" s="34"/>
      <c r="AD333" s="34"/>
      <c r="AE333" s="34"/>
      <c r="AF333" s="34"/>
      <c r="AG333" s="34"/>
      <c r="AH333" s="34"/>
      <c r="AI333" s="34"/>
      <c r="AJ333" s="34"/>
      <c r="AK333" s="34"/>
      <c r="AL333" s="34"/>
      <c r="AM333" s="34"/>
      <c r="AN333" s="34"/>
      <c r="AO333" s="34"/>
      <c r="AP333" s="34"/>
    </row>
    <row r="334" spans="1:42" ht="15.6">
      <c r="A334" s="34" t="s">
        <v>2217</v>
      </c>
      <c r="B334" s="34" t="s">
        <v>2267</v>
      </c>
      <c r="C334" s="34"/>
      <c r="D334" s="34"/>
      <c r="E334" s="34"/>
      <c r="F334" s="34"/>
      <c r="G334" s="34"/>
      <c r="H334" s="34"/>
      <c r="I334" s="34"/>
      <c r="J334" s="34"/>
      <c r="K334" s="34"/>
      <c r="L334" s="34"/>
      <c r="M334" s="34"/>
      <c r="N334" s="34"/>
      <c r="O334" s="34"/>
      <c r="P334" s="34"/>
      <c r="Q334" s="34"/>
      <c r="R334" s="34"/>
      <c r="S334" s="34"/>
      <c r="T334" s="34"/>
      <c r="U334" s="34"/>
      <c r="V334" s="34"/>
      <c r="W334" s="34"/>
      <c r="X334" s="34"/>
      <c r="Y334" s="34"/>
      <c r="Z334" s="34"/>
      <c r="AA334" s="34"/>
      <c r="AB334" s="34"/>
      <c r="AC334" s="34"/>
      <c r="AD334" s="34"/>
      <c r="AE334" s="34"/>
      <c r="AF334" s="34"/>
      <c r="AG334" s="34"/>
      <c r="AH334" s="34"/>
      <c r="AI334" s="34"/>
      <c r="AJ334" s="34"/>
      <c r="AK334" s="34"/>
      <c r="AL334" s="34"/>
      <c r="AM334" s="34"/>
      <c r="AN334" s="34"/>
      <c r="AO334" s="34"/>
      <c r="AP334" s="34"/>
    </row>
    <row r="335" spans="1:42" ht="15.6">
      <c r="A335" s="34" t="s">
        <v>2217</v>
      </c>
      <c r="B335" s="34" t="s">
        <v>2268</v>
      </c>
      <c r="C335" s="34"/>
      <c r="D335" s="34"/>
      <c r="E335" s="34"/>
      <c r="F335" s="34"/>
      <c r="G335" s="34"/>
      <c r="H335" s="34"/>
      <c r="I335" s="34"/>
      <c r="J335" s="34"/>
      <c r="K335" s="34"/>
      <c r="L335" s="34"/>
      <c r="M335" s="34"/>
      <c r="N335" s="34"/>
      <c r="O335" s="34"/>
      <c r="P335" s="34"/>
      <c r="Q335" s="34"/>
      <c r="R335" s="34"/>
      <c r="S335" s="34"/>
      <c r="T335" s="34"/>
      <c r="U335" s="34"/>
      <c r="V335" s="34"/>
      <c r="W335" s="34"/>
      <c r="X335" s="34"/>
      <c r="Y335" s="34"/>
      <c r="Z335" s="34"/>
      <c r="AA335" s="34"/>
      <c r="AB335" s="34"/>
      <c r="AC335" s="34"/>
      <c r="AD335" s="34"/>
      <c r="AE335" s="34"/>
      <c r="AF335" s="34"/>
      <c r="AG335" s="34"/>
      <c r="AH335" s="34"/>
      <c r="AI335" s="34"/>
      <c r="AJ335" s="34"/>
      <c r="AK335" s="34"/>
      <c r="AL335" s="34"/>
      <c r="AM335" s="34"/>
      <c r="AN335" s="34"/>
      <c r="AO335" s="34"/>
      <c r="AP335" s="34"/>
    </row>
    <row r="336" spans="1:42" ht="15.6">
      <c r="A336" s="34" t="s">
        <v>2217</v>
      </c>
      <c r="B336" s="34" t="s">
        <v>2269</v>
      </c>
      <c r="C336" s="34"/>
      <c r="D336" s="34"/>
      <c r="E336" s="34"/>
      <c r="F336" s="34"/>
      <c r="G336" s="34"/>
      <c r="H336" s="34"/>
      <c r="I336" s="34"/>
      <c r="J336" s="34"/>
      <c r="K336" s="34"/>
      <c r="L336" s="34"/>
      <c r="M336" s="34"/>
      <c r="N336" s="34"/>
      <c r="O336" s="34"/>
      <c r="P336" s="34"/>
      <c r="Q336" s="34"/>
      <c r="R336" s="34"/>
      <c r="S336" s="34"/>
      <c r="T336" s="34"/>
      <c r="U336" s="34"/>
      <c r="V336" s="34"/>
      <c r="W336" s="34"/>
      <c r="X336" s="34"/>
      <c r="Y336" s="34"/>
      <c r="Z336" s="34"/>
      <c r="AA336" s="34"/>
      <c r="AB336" s="34"/>
      <c r="AC336" s="34"/>
      <c r="AD336" s="34"/>
      <c r="AE336" s="34"/>
      <c r="AF336" s="34"/>
      <c r="AG336" s="34"/>
      <c r="AH336" s="34"/>
      <c r="AI336" s="34"/>
      <c r="AJ336" s="34"/>
      <c r="AK336" s="34"/>
      <c r="AL336" s="34"/>
      <c r="AM336" s="34"/>
      <c r="AN336" s="34"/>
      <c r="AO336" s="34"/>
      <c r="AP336" s="34"/>
    </row>
    <row r="337" spans="1:42" ht="15.6">
      <c r="A337" s="34" t="s">
        <v>2217</v>
      </c>
      <c r="B337" s="34" t="s">
        <v>2270</v>
      </c>
      <c r="C337" s="34"/>
      <c r="D337" s="34"/>
      <c r="E337" s="34"/>
      <c r="F337" s="34"/>
      <c r="G337" s="34"/>
      <c r="H337" s="34"/>
      <c r="I337" s="34"/>
      <c r="J337" s="34"/>
      <c r="K337" s="34"/>
      <c r="L337" s="34"/>
      <c r="M337" s="34"/>
      <c r="N337" s="34"/>
      <c r="O337" s="34"/>
      <c r="P337" s="34"/>
      <c r="Q337" s="34"/>
      <c r="R337" s="34"/>
      <c r="S337" s="34"/>
      <c r="T337" s="34"/>
      <c r="U337" s="34"/>
      <c r="V337" s="34"/>
      <c r="W337" s="34"/>
      <c r="X337" s="34"/>
      <c r="Y337" s="34"/>
      <c r="Z337" s="34"/>
      <c r="AA337" s="34"/>
      <c r="AB337" s="34"/>
      <c r="AC337" s="34"/>
      <c r="AD337" s="34"/>
      <c r="AE337" s="34"/>
      <c r="AF337" s="34"/>
      <c r="AG337" s="34"/>
      <c r="AH337" s="34"/>
      <c r="AI337" s="34"/>
      <c r="AJ337" s="34"/>
      <c r="AK337" s="34"/>
      <c r="AL337" s="34"/>
      <c r="AM337" s="34"/>
      <c r="AN337" s="34"/>
      <c r="AO337" s="34"/>
      <c r="AP337" s="34"/>
    </row>
    <row r="338" spans="1:42" ht="15.6">
      <c r="A338" s="84" t="s">
        <v>2217</v>
      </c>
      <c r="B338" s="84" t="s">
        <v>3306</v>
      </c>
      <c r="C338" s="34"/>
      <c r="D338" s="34"/>
      <c r="E338" s="34"/>
      <c r="F338" s="34"/>
      <c r="G338" s="34"/>
      <c r="H338" s="34"/>
      <c r="I338" s="34"/>
      <c r="J338" s="34"/>
      <c r="K338" s="34"/>
      <c r="L338" s="34"/>
      <c r="M338" s="34"/>
      <c r="N338" s="34"/>
      <c r="O338" s="34"/>
      <c r="P338" s="34"/>
      <c r="Q338" s="34"/>
      <c r="R338" s="34"/>
      <c r="S338" s="34"/>
      <c r="T338" s="34"/>
      <c r="U338" s="34"/>
      <c r="V338" s="34"/>
      <c r="W338" s="34"/>
      <c r="X338" s="34"/>
      <c r="Y338" s="34"/>
      <c r="Z338" s="34"/>
      <c r="AA338" s="34"/>
      <c r="AB338" s="34"/>
      <c r="AC338" s="34"/>
      <c r="AD338" s="34"/>
      <c r="AE338" s="34"/>
      <c r="AF338" s="34"/>
      <c r="AG338" s="34"/>
      <c r="AH338" s="34"/>
      <c r="AI338" s="34"/>
      <c r="AJ338" s="34"/>
      <c r="AK338" s="34"/>
      <c r="AL338" s="34"/>
      <c r="AM338" s="34"/>
      <c r="AN338" s="34"/>
      <c r="AO338" s="34"/>
      <c r="AP338" s="34"/>
    </row>
    <row r="339" spans="1:42" ht="15.6" hidden="1">
      <c r="A339" s="84" t="s">
        <v>93</v>
      </c>
      <c r="B339" s="84" t="s">
        <v>2542</v>
      </c>
      <c r="C339" s="34"/>
      <c r="D339" s="34"/>
      <c r="E339" s="34"/>
      <c r="F339" s="34"/>
      <c r="G339" s="34"/>
      <c r="H339" s="34"/>
      <c r="I339" s="34"/>
      <c r="J339" s="34"/>
      <c r="K339" s="34"/>
      <c r="L339" s="34"/>
      <c r="M339" s="34"/>
      <c r="N339" s="34"/>
      <c r="O339" s="34"/>
      <c r="P339" s="34"/>
      <c r="Q339" s="34"/>
      <c r="R339" s="34"/>
      <c r="S339" s="34"/>
      <c r="T339" s="34"/>
      <c r="U339" s="34"/>
      <c r="V339" s="34"/>
      <c r="W339" s="34"/>
      <c r="X339" s="34"/>
      <c r="Y339" s="34"/>
      <c r="Z339" s="34"/>
      <c r="AA339" s="34"/>
      <c r="AB339" s="34"/>
      <c r="AC339" s="34"/>
      <c r="AD339" s="34"/>
      <c r="AE339" s="34"/>
      <c r="AF339" s="34"/>
      <c r="AG339" s="34"/>
      <c r="AH339" s="34"/>
      <c r="AI339" s="34"/>
      <c r="AJ339" s="34"/>
      <c r="AK339" s="34"/>
      <c r="AL339" s="34"/>
      <c r="AM339" s="34"/>
      <c r="AN339" s="34"/>
      <c r="AO339" s="34"/>
      <c r="AP339" s="34"/>
    </row>
    <row r="340" spans="1:42" ht="15.6">
      <c r="A340" s="34" t="s">
        <v>2217</v>
      </c>
      <c r="B340" s="34" t="s">
        <v>2272</v>
      </c>
      <c r="C340" s="34"/>
      <c r="D340" s="34"/>
      <c r="E340" s="34"/>
      <c r="F340" s="34"/>
      <c r="G340" s="34"/>
      <c r="H340" s="34"/>
      <c r="I340" s="34"/>
      <c r="J340" s="34"/>
      <c r="K340" s="34"/>
      <c r="L340" s="34"/>
      <c r="M340" s="34"/>
      <c r="N340" s="34"/>
      <c r="O340" s="34"/>
      <c r="P340" s="34"/>
      <c r="Q340" s="34"/>
      <c r="R340" s="34"/>
      <c r="S340" s="34"/>
      <c r="T340" s="34"/>
      <c r="U340" s="34"/>
      <c r="V340" s="34"/>
      <c r="W340" s="34"/>
      <c r="X340" s="34"/>
      <c r="Y340" s="34"/>
      <c r="Z340" s="34"/>
      <c r="AA340" s="34"/>
      <c r="AB340" s="34"/>
      <c r="AC340" s="34"/>
      <c r="AD340" s="34"/>
      <c r="AE340" s="34"/>
      <c r="AF340" s="34"/>
      <c r="AG340" s="34"/>
      <c r="AH340" s="34"/>
      <c r="AI340" s="34"/>
      <c r="AJ340" s="34"/>
      <c r="AK340" s="34"/>
      <c r="AL340" s="34"/>
      <c r="AM340" s="34"/>
      <c r="AN340" s="34"/>
      <c r="AO340" s="34"/>
      <c r="AP340" s="34"/>
    </row>
    <row r="341" spans="1:42" ht="15.6" hidden="1">
      <c r="A341" s="34" t="s">
        <v>2273</v>
      </c>
      <c r="B341" s="34" t="s">
        <v>2274</v>
      </c>
      <c r="C341" s="34"/>
      <c r="D341" s="34"/>
      <c r="E341" s="34"/>
      <c r="F341" s="34"/>
      <c r="G341" s="34"/>
      <c r="H341" s="34"/>
      <c r="I341" s="34"/>
      <c r="J341" s="34"/>
      <c r="K341" s="34"/>
      <c r="L341" s="34"/>
      <c r="M341" s="34"/>
      <c r="N341" s="34"/>
      <c r="O341" s="34"/>
      <c r="P341" s="34"/>
      <c r="Q341" s="34"/>
      <c r="R341" s="34"/>
      <c r="S341" s="34"/>
      <c r="T341" s="34"/>
      <c r="U341" s="34"/>
      <c r="V341" s="34"/>
      <c r="W341" s="34"/>
      <c r="X341" s="34"/>
      <c r="Y341" s="34"/>
      <c r="Z341" s="34"/>
      <c r="AA341" s="34"/>
      <c r="AB341" s="34"/>
      <c r="AC341" s="34"/>
      <c r="AD341" s="34"/>
      <c r="AE341" s="34"/>
      <c r="AF341" s="34"/>
      <c r="AG341" s="34"/>
      <c r="AH341" s="34"/>
      <c r="AI341" s="34"/>
      <c r="AJ341" s="34"/>
      <c r="AK341" s="34"/>
      <c r="AL341" s="34"/>
      <c r="AM341" s="34"/>
      <c r="AN341" s="34"/>
      <c r="AO341" s="34"/>
      <c r="AP341" s="34"/>
    </row>
    <row r="342" spans="1:42" ht="15.6" hidden="1">
      <c r="A342" s="34" t="s">
        <v>2273</v>
      </c>
      <c r="B342" s="34" t="s">
        <v>2275</v>
      </c>
      <c r="C342" s="34"/>
      <c r="D342" s="34"/>
      <c r="E342" s="34"/>
      <c r="F342" s="34"/>
      <c r="G342" s="34"/>
      <c r="H342" s="34"/>
      <c r="I342" s="34"/>
      <c r="J342" s="34"/>
      <c r="K342" s="34"/>
      <c r="L342" s="34"/>
      <c r="M342" s="34"/>
      <c r="N342" s="34"/>
      <c r="O342" s="34"/>
      <c r="P342" s="34"/>
      <c r="Q342" s="34"/>
      <c r="R342" s="34"/>
      <c r="S342" s="34"/>
      <c r="T342" s="34"/>
      <c r="U342" s="34"/>
      <c r="V342" s="34"/>
      <c r="W342" s="34"/>
      <c r="X342" s="34"/>
      <c r="Y342" s="34"/>
      <c r="Z342" s="34"/>
      <c r="AA342" s="34"/>
      <c r="AB342" s="34"/>
      <c r="AC342" s="34"/>
      <c r="AD342" s="34"/>
      <c r="AE342" s="34"/>
      <c r="AF342" s="34"/>
      <c r="AG342" s="34"/>
      <c r="AH342" s="34"/>
      <c r="AI342" s="34"/>
      <c r="AJ342" s="34"/>
      <c r="AK342" s="34"/>
      <c r="AL342" s="34"/>
      <c r="AM342" s="34"/>
      <c r="AN342" s="34"/>
      <c r="AO342" s="34"/>
      <c r="AP342" s="34"/>
    </row>
    <row r="343" spans="1:42" ht="15.6" hidden="1">
      <c r="A343" s="34" t="s">
        <v>2273</v>
      </c>
      <c r="B343" s="34" t="s">
        <v>2276</v>
      </c>
      <c r="C343" s="34"/>
      <c r="D343" s="34"/>
      <c r="E343" s="34"/>
      <c r="F343" s="34"/>
      <c r="G343" s="34"/>
      <c r="H343" s="34"/>
      <c r="I343" s="34"/>
      <c r="J343" s="34"/>
      <c r="K343" s="34"/>
      <c r="L343" s="34"/>
      <c r="M343" s="34"/>
      <c r="N343" s="34"/>
      <c r="O343" s="34"/>
      <c r="P343" s="34"/>
      <c r="Q343" s="34"/>
      <c r="R343" s="34"/>
      <c r="S343" s="34"/>
      <c r="T343" s="34"/>
      <c r="U343" s="34"/>
      <c r="V343" s="34"/>
      <c r="W343" s="34"/>
      <c r="X343" s="34"/>
      <c r="Y343" s="34"/>
      <c r="Z343" s="34"/>
      <c r="AA343" s="34"/>
      <c r="AB343" s="34"/>
      <c r="AC343" s="34"/>
      <c r="AD343" s="34"/>
      <c r="AE343" s="34"/>
      <c r="AF343" s="34"/>
      <c r="AG343" s="34"/>
      <c r="AH343" s="34"/>
      <c r="AI343" s="34"/>
      <c r="AJ343" s="34"/>
      <c r="AK343" s="34"/>
      <c r="AL343" s="34"/>
      <c r="AM343" s="34"/>
      <c r="AN343" s="34"/>
      <c r="AO343" s="34"/>
      <c r="AP343" s="34"/>
    </row>
    <row r="344" spans="1:42" ht="15.6" hidden="1">
      <c r="A344" s="34" t="s">
        <v>2273</v>
      </c>
      <c r="B344" s="34" t="s">
        <v>2277</v>
      </c>
      <c r="C344" s="34"/>
      <c r="D344" s="34"/>
      <c r="E344" s="34"/>
      <c r="F344" s="34"/>
      <c r="G344" s="34"/>
      <c r="H344" s="34"/>
      <c r="I344" s="34"/>
      <c r="J344" s="34"/>
      <c r="K344" s="34"/>
      <c r="L344" s="34"/>
      <c r="M344" s="34"/>
      <c r="N344" s="34"/>
      <c r="O344" s="34"/>
      <c r="P344" s="34"/>
      <c r="Q344" s="34"/>
      <c r="R344" s="34"/>
      <c r="S344" s="34"/>
      <c r="T344" s="34"/>
      <c r="U344" s="34"/>
      <c r="V344" s="34"/>
      <c r="W344" s="34"/>
      <c r="X344" s="34"/>
      <c r="Y344" s="34"/>
      <c r="Z344" s="34"/>
      <c r="AA344" s="34"/>
      <c r="AB344" s="34"/>
      <c r="AC344" s="34"/>
      <c r="AD344" s="34"/>
      <c r="AE344" s="34"/>
      <c r="AF344" s="34"/>
      <c r="AG344" s="34"/>
      <c r="AH344" s="34"/>
      <c r="AI344" s="34"/>
      <c r="AJ344" s="34"/>
      <c r="AK344" s="34"/>
      <c r="AL344" s="34"/>
      <c r="AM344" s="34"/>
      <c r="AN344" s="34"/>
      <c r="AO344" s="34"/>
      <c r="AP344" s="34"/>
    </row>
    <row r="345" spans="1:42" ht="15.6" hidden="1">
      <c r="A345" s="34" t="s">
        <v>2273</v>
      </c>
      <c r="B345" s="34" t="s">
        <v>2278</v>
      </c>
      <c r="C345" s="34"/>
      <c r="D345" s="34"/>
      <c r="E345" s="34"/>
      <c r="F345" s="34"/>
      <c r="G345" s="34"/>
      <c r="H345" s="34"/>
      <c r="I345" s="34"/>
      <c r="J345" s="34"/>
      <c r="K345" s="34"/>
      <c r="L345" s="34"/>
      <c r="M345" s="34"/>
      <c r="N345" s="34"/>
      <c r="O345" s="34"/>
      <c r="P345" s="34"/>
      <c r="Q345" s="34"/>
      <c r="R345" s="34"/>
      <c r="S345" s="34"/>
      <c r="T345" s="34"/>
      <c r="U345" s="34"/>
      <c r="V345" s="34"/>
      <c r="W345" s="34"/>
      <c r="X345" s="34"/>
      <c r="Y345" s="34"/>
      <c r="Z345" s="34"/>
      <c r="AA345" s="34"/>
      <c r="AB345" s="34"/>
      <c r="AC345" s="34"/>
      <c r="AD345" s="34"/>
      <c r="AE345" s="34"/>
      <c r="AF345" s="34"/>
      <c r="AG345" s="34"/>
      <c r="AH345" s="34"/>
      <c r="AI345" s="34"/>
      <c r="AJ345" s="34"/>
      <c r="AK345" s="34"/>
      <c r="AL345" s="34"/>
      <c r="AM345" s="34"/>
      <c r="AN345" s="34"/>
      <c r="AO345" s="34"/>
      <c r="AP345" s="34"/>
    </row>
    <row r="346" spans="1:42" ht="15.6" hidden="1">
      <c r="A346" s="34" t="s">
        <v>2273</v>
      </c>
      <c r="B346" s="34" t="s">
        <v>2279</v>
      </c>
      <c r="C346" s="34"/>
      <c r="D346" s="34"/>
      <c r="E346" s="34"/>
      <c r="F346" s="34"/>
      <c r="G346" s="34"/>
      <c r="H346" s="34"/>
      <c r="I346" s="34"/>
      <c r="J346" s="34"/>
      <c r="K346" s="34"/>
      <c r="L346" s="34"/>
      <c r="M346" s="34"/>
      <c r="N346" s="34"/>
      <c r="O346" s="34"/>
      <c r="P346" s="34"/>
      <c r="Q346" s="34"/>
      <c r="R346" s="34"/>
      <c r="S346" s="34"/>
      <c r="T346" s="34"/>
      <c r="U346" s="34"/>
      <c r="V346" s="34"/>
      <c r="W346" s="34"/>
      <c r="X346" s="34"/>
      <c r="Y346" s="34"/>
      <c r="Z346" s="34"/>
      <c r="AA346" s="34"/>
      <c r="AB346" s="34"/>
      <c r="AC346" s="34"/>
      <c r="AD346" s="34"/>
      <c r="AE346" s="34"/>
      <c r="AF346" s="34"/>
      <c r="AG346" s="34"/>
      <c r="AH346" s="34"/>
      <c r="AI346" s="34"/>
      <c r="AJ346" s="34"/>
      <c r="AK346" s="34"/>
      <c r="AL346" s="34"/>
      <c r="AM346" s="34"/>
      <c r="AN346" s="34"/>
      <c r="AO346" s="34"/>
      <c r="AP346" s="34"/>
    </row>
    <row r="347" spans="1:42" ht="15.6" hidden="1">
      <c r="A347" s="34" t="s">
        <v>2273</v>
      </c>
      <c r="B347" s="34" t="s">
        <v>2280</v>
      </c>
      <c r="C347" s="34"/>
      <c r="D347" s="34"/>
      <c r="E347" s="34"/>
      <c r="F347" s="34"/>
      <c r="G347" s="34"/>
      <c r="H347" s="34"/>
      <c r="I347" s="34"/>
      <c r="J347" s="34"/>
      <c r="K347" s="34"/>
      <c r="L347" s="34"/>
      <c r="M347" s="34"/>
      <c r="N347" s="34"/>
      <c r="O347" s="34"/>
      <c r="P347" s="34"/>
      <c r="Q347" s="34"/>
      <c r="R347" s="34"/>
      <c r="S347" s="34"/>
      <c r="T347" s="34"/>
      <c r="U347" s="34"/>
      <c r="V347" s="34"/>
      <c r="W347" s="34"/>
      <c r="X347" s="34"/>
      <c r="Y347" s="34"/>
      <c r="Z347" s="34"/>
      <c r="AA347" s="34"/>
      <c r="AB347" s="34"/>
      <c r="AC347" s="34"/>
      <c r="AD347" s="34"/>
      <c r="AE347" s="34"/>
      <c r="AF347" s="34"/>
      <c r="AG347" s="34"/>
      <c r="AH347" s="34"/>
      <c r="AI347" s="34"/>
      <c r="AJ347" s="34"/>
      <c r="AK347" s="34"/>
      <c r="AL347" s="34"/>
      <c r="AM347" s="34"/>
      <c r="AN347" s="34"/>
      <c r="AO347" s="34"/>
      <c r="AP347" s="34"/>
    </row>
    <row r="348" spans="1:42" ht="15.6" hidden="1">
      <c r="A348" s="34" t="s">
        <v>2273</v>
      </c>
      <c r="B348" s="34" t="s">
        <v>2281</v>
      </c>
      <c r="C348" s="34"/>
      <c r="D348" s="34"/>
      <c r="E348" s="34"/>
      <c r="F348" s="34"/>
      <c r="G348" s="34"/>
      <c r="H348" s="34"/>
      <c r="I348" s="34"/>
      <c r="J348" s="34"/>
      <c r="K348" s="34"/>
      <c r="L348" s="34"/>
      <c r="M348" s="34"/>
      <c r="N348" s="34"/>
      <c r="O348" s="34"/>
      <c r="P348" s="34"/>
      <c r="Q348" s="34"/>
      <c r="R348" s="34"/>
      <c r="S348" s="34"/>
      <c r="T348" s="34"/>
      <c r="U348" s="34"/>
      <c r="V348" s="34"/>
      <c r="W348" s="34"/>
      <c r="X348" s="34"/>
      <c r="Y348" s="34"/>
      <c r="Z348" s="34"/>
      <c r="AA348" s="34"/>
      <c r="AB348" s="34"/>
      <c r="AC348" s="34"/>
      <c r="AD348" s="34"/>
      <c r="AE348" s="34"/>
      <c r="AF348" s="34"/>
      <c r="AG348" s="34"/>
      <c r="AH348" s="34"/>
      <c r="AI348" s="34"/>
      <c r="AJ348" s="34"/>
      <c r="AK348" s="34"/>
      <c r="AL348" s="34"/>
      <c r="AM348" s="34"/>
      <c r="AN348" s="34"/>
      <c r="AO348" s="34"/>
      <c r="AP348" s="34"/>
    </row>
    <row r="349" spans="1:42" ht="15.6" hidden="1">
      <c r="A349" s="34" t="s">
        <v>538</v>
      </c>
      <c r="B349" s="34" t="s">
        <v>2282</v>
      </c>
      <c r="C349" s="34"/>
      <c r="D349" s="34"/>
      <c r="E349" s="34"/>
      <c r="F349" s="34"/>
      <c r="G349" s="34"/>
      <c r="H349" s="34"/>
      <c r="I349" s="34"/>
      <c r="J349" s="34"/>
      <c r="K349" s="34"/>
      <c r="L349" s="34"/>
      <c r="M349" s="34"/>
      <c r="N349" s="34"/>
      <c r="O349" s="34"/>
      <c r="P349" s="34"/>
      <c r="Q349" s="34"/>
      <c r="R349" s="34"/>
      <c r="S349" s="34"/>
      <c r="T349" s="34"/>
      <c r="U349" s="34"/>
      <c r="V349" s="34"/>
      <c r="W349" s="34"/>
      <c r="X349" s="34"/>
      <c r="Y349" s="34"/>
      <c r="Z349" s="34"/>
      <c r="AA349" s="34"/>
      <c r="AB349" s="34"/>
      <c r="AC349" s="34"/>
      <c r="AD349" s="34"/>
      <c r="AE349" s="34"/>
      <c r="AF349" s="34"/>
      <c r="AG349" s="34"/>
      <c r="AH349" s="34"/>
      <c r="AI349" s="34"/>
      <c r="AJ349" s="34"/>
      <c r="AK349" s="34"/>
      <c r="AL349" s="34"/>
      <c r="AM349" s="34"/>
      <c r="AN349" s="34"/>
      <c r="AO349" s="34"/>
      <c r="AP349" s="34"/>
    </row>
    <row r="350" spans="1:42" ht="15.6" hidden="1">
      <c r="A350" s="34" t="s">
        <v>538</v>
      </c>
      <c r="B350" s="34" t="s">
        <v>2283</v>
      </c>
      <c r="C350" s="34"/>
      <c r="D350" s="34"/>
      <c r="E350" s="34"/>
      <c r="F350" s="34"/>
      <c r="G350" s="34"/>
      <c r="H350" s="34"/>
      <c r="I350" s="34"/>
      <c r="J350" s="34"/>
      <c r="K350" s="34"/>
      <c r="L350" s="34"/>
      <c r="M350" s="34"/>
      <c r="N350" s="34"/>
      <c r="O350" s="34"/>
      <c r="P350" s="34"/>
      <c r="Q350" s="34"/>
      <c r="R350" s="34"/>
      <c r="S350" s="34"/>
      <c r="T350" s="34"/>
      <c r="U350" s="34"/>
      <c r="V350" s="34"/>
      <c r="W350" s="34"/>
      <c r="X350" s="34"/>
      <c r="Y350" s="34"/>
      <c r="Z350" s="34"/>
      <c r="AA350" s="34"/>
      <c r="AB350" s="34"/>
      <c r="AC350" s="34"/>
      <c r="AD350" s="34"/>
      <c r="AE350" s="34"/>
      <c r="AF350" s="34"/>
      <c r="AG350" s="34"/>
      <c r="AH350" s="34"/>
      <c r="AI350" s="34"/>
      <c r="AJ350" s="34"/>
      <c r="AK350" s="34"/>
      <c r="AL350" s="34"/>
      <c r="AM350" s="34"/>
      <c r="AN350" s="34"/>
      <c r="AO350" s="34"/>
      <c r="AP350" s="34"/>
    </row>
    <row r="351" spans="1:42" ht="15.6" hidden="1">
      <c r="A351" s="34" t="s">
        <v>538</v>
      </c>
      <c r="B351" s="34" t="s">
        <v>2284</v>
      </c>
      <c r="C351" s="34"/>
      <c r="D351" s="34"/>
      <c r="E351" s="34"/>
      <c r="F351" s="34"/>
      <c r="G351" s="34"/>
      <c r="H351" s="34"/>
      <c r="I351" s="34"/>
      <c r="J351" s="34"/>
      <c r="K351" s="34"/>
      <c r="L351" s="34"/>
      <c r="M351" s="34"/>
      <c r="N351" s="34"/>
      <c r="O351" s="34"/>
      <c r="P351" s="34"/>
      <c r="Q351" s="34"/>
      <c r="R351" s="34"/>
      <c r="S351" s="34"/>
      <c r="T351" s="34"/>
      <c r="U351" s="34"/>
      <c r="V351" s="34"/>
      <c r="W351" s="34"/>
      <c r="X351" s="34"/>
      <c r="Y351" s="34"/>
      <c r="Z351" s="34"/>
      <c r="AA351" s="34"/>
      <c r="AB351" s="34"/>
      <c r="AC351" s="34"/>
      <c r="AD351" s="34"/>
      <c r="AE351" s="34"/>
      <c r="AF351" s="34"/>
      <c r="AG351" s="34"/>
      <c r="AH351" s="34"/>
      <c r="AI351" s="34"/>
      <c r="AJ351" s="34"/>
      <c r="AK351" s="34"/>
      <c r="AL351" s="34"/>
      <c r="AM351" s="34"/>
      <c r="AN351" s="34"/>
      <c r="AO351" s="34"/>
      <c r="AP351" s="34"/>
    </row>
    <row r="352" spans="1:42" ht="15.6" hidden="1">
      <c r="A352" s="34" t="s">
        <v>538</v>
      </c>
      <c r="B352" s="34" t="s">
        <v>2285</v>
      </c>
      <c r="C352" s="34"/>
      <c r="D352" s="34"/>
      <c r="E352" s="34"/>
      <c r="F352" s="34"/>
      <c r="G352" s="34"/>
      <c r="H352" s="34"/>
      <c r="I352" s="34"/>
      <c r="J352" s="34"/>
      <c r="K352" s="34"/>
      <c r="L352" s="34"/>
      <c r="M352" s="34"/>
      <c r="N352" s="34"/>
      <c r="O352" s="34"/>
      <c r="P352" s="34"/>
      <c r="Q352" s="34"/>
      <c r="R352" s="34"/>
      <c r="S352" s="34"/>
      <c r="T352" s="34"/>
      <c r="U352" s="34"/>
      <c r="V352" s="34"/>
      <c r="W352" s="34"/>
      <c r="X352" s="34"/>
      <c r="Y352" s="34"/>
      <c r="Z352" s="34"/>
      <c r="AA352" s="34"/>
      <c r="AB352" s="34"/>
      <c r="AC352" s="34"/>
      <c r="AD352" s="34"/>
      <c r="AE352" s="34"/>
      <c r="AF352" s="34"/>
      <c r="AG352" s="34"/>
      <c r="AH352" s="34"/>
      <c r="AI352" s="34"/>
      <c r="AJ352" s="34"/>
      <c r="AK352" s="34"/>
      <c r="AL352" s="34"/>
      <c r="AM352" s="34"/>
      <c r="AN352" s="34"/>
      <c r="AO352" s="34"/>
      <c r="AP352" s="34"/>
    </row>
    <row r="353" spans="1:42" ht="15.6" hidden="1">
      <c r="A353" s="34" t="s">
        <v>538</v>
      </c>
      <c r="B353" s="34" t="s">
        <v>2286</v>
      </c>
      <c r="C353" s="34"/>
      <c r="D353" s="34"/>
      <c r="E353" s="34"/>
      <c r="F353" s="34"/>
      <c r="G353" s="34"/>
      <c r="H353" s="34"/>
      <c r="I353" s="34"/>
      <c r="J353" s="34"/>
      <c r="K353" s="34"/>
      <c r="L353" s="34"/>
      <c r="M353" s="34"/>
      <c r="N353" s="34"/>
      <c r="O353" s="34"/>
      <c r="P353" s="34"/>
      <c r="Q353" s="34"/>
      <c r="R353" s="34"/>
      <c r="S353" s="34"/>
      <c r="T353" s="34"/>
      <c r="U353" s="34"/>
      <c r="V353" s="34"/>
      <c r="W353" s="34"/>
      <c r="X353" s="34"/>
      <c r="Y353" s="34"/>
      <c r="Z353" s="34"/>
      <c r="AA353" s="34"/>
      <c r="AB353" s="34"/>
      <c r="AC353" s="34"/>
      <c r="AD353" s="34"/>
      <c r="AE353" s="34"/>
      <c r="AF353" s="34"/>
      <c r="AG353" s="34"/>
      <c r="AH353" s="34"/>
      <c r="AI353" s="34"/>
      <c r="AJ353" s="34"/>
      <c r="AK353" s="34"/>
      <c r="AL353" s="34"/>
      <c r="AM353" s="34"/>
      <c r="AN353" s="34"/>
      <c r="AO353" s="34"/>
      <c r="AP353" s="34"/>
    </row>
    <row r="354" spans="1:42" ht="15.6" hidden="1">
      <c r="A354" s="34" t="s">
        <v>2287</v>
      </c>
      <c r="B354" s="34" t="s">
        <v>2288</v>
      </c>
      <c r="C354" s="34"/>
      <c r="D354" s="34"/>
      <c r="E354" s="34"/>
      <c r="F354" s="34"/>
      <c r="G354" s="34"/>
      <c r="H354" s="34"/>
      <c r="I354" s="34"/>
      <c r="J354" s="34"/>
      <c r="K354" s="34"/>
      <c r="L354" s="34"/>
      <c r="M354" s="34"/>
      <c r="N354" s="34"/>
      <c r="O354" s="34"/>
      <c r="P354" s="34"/>
      <c r="Q354" s="34"/>
      <c r="R354" s="34"/>
      <c r="S354" s="34"/>
      <c r="T354" s="34"/>
      <c r="U354" s="34"/>
      <c r="V354" s="34"/>
      <c r="W354" s="34"/>
      <c r="X354" s="34"/>
      <c r="Y354" s="34"/>
      <c r="Z354" s="34"/>
      <c r="AA354" s="34"/>
      <c r="AB354" s="34"/>
      <c r="AC354" s="34"/>
      <c r="AD354" s="34"/>
      <c r="AE354" s="34"/>
      <c r="AF354" s="34"/>
      <c r="AG354" s="34"/>
      <c r="AH354" s="34"/>
      <c r="AI354" s="34"/>
      <c r="AJ354" s="34"/>
      <c r="AK354" s="34"/>
      <c r="AL354" s="34"/>
      <c r="AM354" s="34"/>
      <c r="AN354" s="34"/>
      <c r="AO354" s="34"/>
      <c r="AP354" s="34"/>
    </row>
    <row r="355" spans="1:42" ht="15.6" hidden="1">
      <c r="A355" s="34" t="s">
        <v>2287</v>
      </c>
      <c r="B355" s="34" t="s">
        <v>2289</v>
      </c>
      <c r="C355" s="34"/>
      <c r="D355" s="34"/>
      <c r="E355" s="34"/>
      <c r="F355" s="34"/>
      <c r="G355" s="34"/>
      <c r="H355" s="34"/>
      <c r="I355" s="34"/>
      <c r="J355" s="34"/>
      <c r="K355" s="34"/>
      <c r="L355" s="34"/>
      <c r="M355" s="34"/>
      <c r="N355" s="34"/>
      <c r="O355" s="34"/>
      <c r="P355" s="34"/>
      <c r="Q355" s="34"/>
      <c r="R355" s="34"/>
      <c r="S355" s="34"/>
      <c r="T355" s="34"/>
      <c r="U355" s="34"/>
      <c r="V355" s="34"/>
      <c r="W355" s="34"/>
      <c r="X355" s="34"/>
      <c r="Y355" s="34"/>
      <c r="Z355" s="34"/>
      <c r="AA355" s="34"/>
      <c r="AB355" s="34"/>
      <c r="AC355" s="34"/>
      <c r="AD355" s="34"/>
      <c r="AE355" s="34"/>
      <c r="AF355" s="34"/>
      <c r="AG355" s="34"/>
      <c r="AH355" s="34"/>
      <c r="AI355" s="34"/>
      <c r="AJ355" s="34"/>
      <c r="AK355" s="34"/>
      <c r="AL355" s="34"/>
      <c r="AM355" s="34"/>
      <c r="AN355" s="34"/>
      <c r="AO355" s="34"/>
      <c r="AP355" s="34"/>
    </row>
    <row r="356" spans="1:42" ht="15.6" hidden="1">
      <c r="A356" s="34" t="s">
        <v>2287</v>
      </c>
      <c r="B356" s="34" t="s">
        <v>2290</v>
      </c>
      <c r="C356" s="34"/>
      <c r="D356" s="34"/>
      <c r="E356" s="34"/>
      <c r="F356" s="34"/>
      <c r="G356" s="34"/>
      <c r="H356" s="34"/>
      <c r="I356" s="34"/>
      <c r="J356" s="34"/>
      <c r="K356" s="34"/>
      <c r="L356" s="34"/>
      <c r="M356" s="34"/>
      <c r="N356" s="34"/>
      <c r="O356" s="34"/>
      <c r="P356" s="34"/>
      <c r="Q356" s="34"/>
      <c r="R356" s="34"/>
      <c r="S356" s="34"/>
      <c r="T356" s="34"/>
      <c r="U356" s="34"/>
      <c r="V356" s="34"/>
      <c r="W356" s="34"/>
      <c r="X356" s="34"/>
      <c r="Y356" s="34"/>
      <c r="Z356" s="34"/>
      <c r="AA356" s="34"/>
      <c r="AB356" s="34"/>
      <c r="AC356" s="34"/>
      <c r="AD356" s="34"/>
      <c r="AE356" s="34"/>
      <c r="AF356" s="34"/>
      <c r="AG356" s="34"/>
      <c r="AH356" s="34"/>
      <c r="AI356" s="34"/>
      <c r="AJ356" s="34"/>
      <c r="AK356" s="34"/>
      <c r="AL356" s="34"/>
      <c r="AM356" s="34"/>
      <c r="AN356" s="34"/>
      <c r="AO356" s="34"/>
      <c r="AP356" s="34"/>
    </row>
    <row r="357" spans="1:42" ht="15.6" hidden="1">
      <c r="A357" s="34" t="s">
        <v>2287</v>
      </c>
      <c r="B357" s="34" t="s">
        <v>2291</v>
      </c>
      <c r="C357" s="34"/>
      <c r="D357" s="34"/>
      <c r="E357" s="34"/>
      <c r="F357" s="34"/>
      <c r="G357" s="34"/>
      <c r="H357" s="34"/>
      <c r="I357" s="34"/>
      <c r="J357" s="34"/>
      <c r="K357" s="34"/>
      <c r="L357" s="34"/>
      <c r="M357" s="34"/>
      <c r="N357" s="34"/>
      <c r="O357" s="34"/>
      <c r="P357" s="34"/>
      <c r="Q357" s="34"/>
      <c r="R357" s="34"/>
      <c r="S357" s="34"/>
      <c r="T357" s="34"/>
      <c r="U357" s="34"/>
      <c r="V357" s="34"/>
      <c r="W357" s="34"/>
      <c r="X357" s="34"/>
      <c r="Y357" s="34"/>
      <c r="Z357" s="34"/>
      <c r="AA357" s="34"/>
      <c r="AB357" s="34"/>
      <c r="AC357" s="34"/>
      <c r="AD357" s="34"/>
      <c r="AE357" s="34"/>
      <c r="AF357" s="34"/>
      <c r="AG357" s="34"/>
      <c r="AH357" s="34"/>
      <c r="AI357" s="34"/>
      <c r="AJ357" s="34"/>
      <c r="AK357" s="34"/>
      <c r="AL357" s="34"/>
      <c r="AM357" s="34"/>
      <c r="AN357" s="34"/>
      <c r="AO357" s="34"/>
      <c r="AP357" s="34"/>
    </row>
    <row r="358" spans="1:42" ht="15.6" hidden="1">
      <c r="A358" s="34" t="s">
        <v>2287</v>
      </c>
      <c r="B358" s="34" t="s">
        <v>2292</v>
      </c>
      <c r="C358" s="34"/>
      <c r="D358" s="34"/>
      <c r="E358" s="34"/>
      <c r="F358" s="34"/>
      <c r="G358" s="34"/>
      <c r="H358" s="34"/>
      <c r="I358" s="34"/>
      <c r="J358" s="34"/>
      <c r="K358" s="34"/>
      <c r="L358" s="34"/>
      <c r="M358" s="34"/>
      <c r="N358" s="34"/>
      <c r="O358" s="34"/>
      <c r="P358" s="34"/>
      <c r="Q358" s="34"/>
      <c r="R358" s="34"/>
      <c r="S358" s="34"/>
      <c r="T358" s="34"/>
      <c r="U358" s="34"/>
      <c r="V358" s="34"/>
      <c r="W358" s="34"/>
      <c r="X358" s="34"/>
      <c r="Y358" s="34"/>
      <c r="Z358" s="34"/>
      <c r="AA358" s="34"/>
      <c r="AB358" s="34"/>
      <c r="AC358" s="34"/>
      <c r="AD358" s="34"/>
      <c r="AE358" s="34"/>
      <c r="AF358" s="34"/>
      <c r="AG358" s="34"/>
      <c r="AH358" s="34"/>
      <c r="AI358" s="34"/>
      <c r="AJ358" s="34"/>
      <c r="AK358" s="34"/>
      <c r="AL358" s="34"/>
      <c r="AM358" s="34"/>
      <c r="AN358" s="34"/>
      <c r="AO358" s="34"/>
      <c r="AP358" s="34"/>
    </row>
    <row r="359" spans="1:42" ht="15.6" hidden="1">
      <c r="A359" s="34" t="s">
        <v>2287</v>
      </c>
      <c r="B359" s="34" t="s">
        <v>2293</v>
      </c>
      <c r="C359" s="34"/>
      <c r="D359" s="34"/>
      <c r="E359" s="34"/>
      <c r="F359" s="34"/>
      <c r="G359" s="34"/>
      <c r="H359" s="34"/>
      <c r="I359" s="34"/>
      <c r="J359" s="34"/>
      <c r="K359" s="34"/>
      <c r="L359" s="34"/>
      <c r="M359" s="34"/>
      <c r="N359" s="34"/>
      <c r="O359" s="34"/>
      <c r="P359" s="34"/>
      <c r="Q359" s="34"/>
      <c r="R359" s="34"/>
      <c r="S359" s="34"/>
      <c r="T359" s="34"/>
      <c r="U359" s="34"/>
      <c r="V359" s="34"/>
      <c r="W359" s="34"/>
      <c r="X359" s="34"/>
      <c r="Y359" s="34"/>
      <c r="Z359" s="34"/>
      <c r="AA359" s="34"/>
      <c r="AB359" s="34"/>
      <c r="AC359" s="34"/>
      <c r="AD359" s="34"/>
      <c r="AE359" s="34"/>
      <c r="AF359" s="34"/>
      <c r="AG359" s="34"/>
      <c r="AH359" s="34"/>
      <c r="AI359" s="34"/>
      <c r="AJ359" s="34"/>
      <c r="AK359" s="34"/>
      <c r="AL359" s="34"/>
      <c r="AM359" s="34"/>
      <c r="AN359" s="34"/>
      <c r="AO359" s="34"/>
      <c r="AP359" s="34"/>
    </row>
    <row r="360" spans="1:42" ht="15.6" hidden="1">
      <c r="A360" s="34" t="s">
        <v>2287</v>
      </c>
      <c r="B360" s="34" t="s">
        <v>2294</v>
      </c>
      <c r="C360" s="34"/>
      <c r="D360" s="34"/>
      <c r="E360" s="34"/>
      <c r="F360" s="34"/>
      <c r="G360" s="34"/>
      <c r="H360" s="34"/>
      <c r="I360" s="34"/>
      <c r="J360" s="34"/>
      <c r="K360" s="34"/>
      <c r="L360" s="34"/>
      <c r="M360" s="34"/>
      <c r="N360" s="34"/>
      <c r="O360" s="34"/>
      <c r="P360" s="34"/>
      <c r="Q360" s="34"/>
      <c r="R360" s="34"/>
      <c r="S360" s="34"/>
      <c r="T360" s="34"/>
      <c r="U360" s="34"/>
      <c r="V360" s="34"/>
      <c r="W360" s="34"/>
      <c r="X360" s="34"/>
      <c r="Y360" s="34"/>
      <c r="Z360" s="34"/>
      <c r="AA360" s="34"/>
      <c r="AB360" s="34"/>
      <c r="AC360" s="34"/>
      <c r="AD360" s="34"/>
      <c r="AE360" s="34"/>
      <c r="AF360" s="34"/>
      <c r="AG360" s="34"/>
      <c r="AH360" s="34"/>
      <c r="AI360" s="34"/>
      <c r="AJ360" s="34"/>
      <c r="AK360" s="34"/>
      <c r="AL360" s="34"/>
      <c r="AM360" s="34"/>
      <c r="AN360" s="34"/>
      <c r="AO360" s="34"/>
      <c r="AP360" s="34"/>
    </row>
    <row r="361" spans="1:42" ht="15.6" hidden="1">
      <c r="A361" s="34" t="s">
        <v>2287</v>
      </c>
      <c r="B361" s="34" t="s">
        <v>2295</v>
      </c>
      <c r="C361" s="34"/>
      <c r="D361" s="34"/>
      <c r="E361" s="34"/>
      <c r="F361" s="34"/>
      <c r="G361" s="34"/>
      <c r="H361" s="34"/>
      <c r="I361" s="34"/>
      <c r="J361" s="34"/>
      <c r="K361" s="34"/>
      <c r="L361" s="34"/>
      <c r="M361" s="34"/>
      <c r="N361" s="34"/>
      <c r="O361" s="34"/>
      <c r="P361" s="34"/>
      <c r="Q361" s="34"/>
      <c r="R361" s="34"/>
      <c r="S361" s="34"/>
      <c r="T361" s="34"/>
      <c r="U361" s="34"/>
      <c r="V361" s="34"/>
      <c r="W361" s="34"/>
      <c r="X361" s="34"/>
      <c r="Y361" s="34"/>
      <c r="Z361" s="34"/>
      <c r="AA361" s="34"/>
      <c r="AB361" s="34"/>
      <c r="AC361" s="34"/>
      <c r="AD361" s="34"/>
      <c r="AE361" s="34"/>
      <c r="AF361" s="34"/>
      <c r="AG361" s="34"/>
      <c r="AH361" s="34"/>
      <c r="AI361" s="34"/>
      <c r="AJ361" s="34"/>
      <c r="AK361" s="34"/>
      <c r="AL361" s="34"/>
      <c r="AM361" s="34"/>
      <c r="AN361" s="34"/>
      <c r="AO361" s="34"/>
      <c r="AP361" s="34"/>
    </row>
    <row r="362" spans="1:42" ht="15.6" hidden="1">
      <c r="A362" s="34" t="s">
        <v>2287</v>
      </c>
      <c r="B362" s="34" t="s">
        <v>2296</v>
      </c>
      <c r="C362" s="34"/>
      <c r="D362" s="34"/>
      <c r="E362" s="34"/>
      <c r="F362" s="34"/>
      <c r="G362" s="34"/>
      <c r="H362" s="34"/>
      <c r="I362" s="34"/>
      <c r="J362" s="34"/>
      <c r="K362" s="34"/>
      <c r="L362" s="34"/>
      <c r="M362" s="34"/>
      <c r="N362" s="34"/>
      <c r="O362" s="34"/>
      <c r="P362" s="34"/>
      <c r="Q362" s="34"/>
      <c r="R362" s="34"/>
      <c r="S362" s="34"/>
      <c r="T362" s="34"/>
      <c r="U362" s="34"/>
      <c r="V362" s="34"/>
      <c r="W362" s="34"/>
      <c r="X362" s="34"/>
      <c r="Y362" s="34"/>
      <c r="Z362" s="34"/>
      <c r="AA362" s="34"/>
      <c r="AB362" s="34"/>
      <c r="AC362" s="34"/>
      <c r="AD362" s="34"/>
      <c r="AE362" s="34"/>
      <c r="AF362" s="34"/>
      <c r="AG362" s="34"/>
      <c r="AH362" s="34"/>
      <c r="AI362" s="34"/>
      <c r="AJ362" s="34"/>
      <c r="AK362" s="34"/>
      <c r="AL362" s="34"/>
      <c r="AM362" s="34"/>
      <c r="AN362" s="34"/>
      <c r="AO362" s="34"/>
      <c r="AP362" s="34"/>
    </row>
    <row r="363" spans="1:42" ht="15.6" hidden="1">
      <c r="A363" s="34" t="s">
        <v>2287</v>
      </c>
      <c r="B363" s="34" t="s">
        <v>2297</v>
      </c>
      <c r="C363" s="34"/>
      <c r="D363" s="34"/>
      <c r="E363" s="34"/>
      <c r="F363" s="34"/>
      <c r="G363" s="34"/>
      <c r="H363" s="34"/>
      <c r="I363" s="34"/>
      <c r="J363" s="34"/>
      <c r="K363" s="34"/>
      <c r="L363" s="34"/>
      <c r="M363" s="34"/>
      <c r="N363" s="34"/>
      <c r="O363" s="34"/>
      <c r="P363" s="34"/>
      <c r="Q363" s="34"/>
      <c r="R363" s="34"/>
      <c r="S363" s="34"/>
      <c r="T363" s="34"/>
      <c r="U363" s="34"/>
      <c r="V363" s="34"/>
      <c r="W363" s="34"/>
      <c r="X363" s="34"/>
      <c r="Y363" s="34"/>
      <c r="Z363" s="34"/>
      <c r="AA363" s="34"/>
      <c r="AB363" s="34"/>
      <c r="AC363" s="34"/>
      <c r="AD363" s="34"/>
      <c r="AE363" s="34"/>
      <c r="AF363" s="34"/>
      <c r="AG363" s="34"/>
      <c r="AH363" s="34"/>
      <c r="AI363" s="34"/>
      <c r="AJ363" s="34"/>
      <c r="AK363" s="34"/>
      <c r="AL363" s="34"/>
      <c r="AM363" s="34"/>
      <c r="AN363" s="34"/>
      <c r="AO363" s="34"/>
      <c r="AP363" s="34"/>
    </row>
    <row r="364" spans="1:42" ht="15.6" hidden="1">
      <c r="A364" s="34" t="s">
        <v>2287</v>
      </c>
      <c r="B364" s="34" t="s">
        <v>2298</v>
      </c>
      <c r="C364" s="34"/>
      <c r="D364" s="34"/>
      <c r="E364" s="34"/>
      <c r="F364" s="34"/>
      <c r="G364" s="34"/>
      <c r="H364" s="34"/>
      <c r="I364" s="34"/>
      <c r="J364" s="34"/>
      <c r="K364" s="34"/>
      <c r="L364" s="34"/>
      <c r="M364" s="34"/>
      <c r="N364" s="34"/>
      <c r="O364" s="34"/>
      <c r="P364" s="34"/>
      <c r="Q364" s="34"/>
      <c r="R364" s="34"/>
      <c r="S364" s="34"/>
      <c r="T364" s="34"/>
      <c r="U364" s="34"/>
      <c r="V364" s="34"/>
      <c r="W364" s="34"/>
      <c r="X364" s="34"/>
      <c r="Y364" s="34"/>
      <c r="Z364" s="34"/>
      <c r="AA364" s="34"/>
      <c r="AB364" s="34"/>
      <c r="AC364" s="34"/>
      <c r="AD364" s="34"/>
      <c r="AE364" s="34"/>
      <c r="AF364" s="34"/>
      <c r="AG364" s="34"/>
      <c r="AH364" s="34"/>
      <c r="AI364" s="34"/>
      <c r="AJ364" s="34"/>
      <c r="AK364" s="34"/>
      <c r="AL364" s="34"/>
      <c r="AM364" s="34"/>
      <c r="AN364" s="34"/>
      <c r="AO364" s="34"/>
      <c r="AP364" s="34"/>
    </row>
    <row r="365" spans="1:42" ht="15.6" hidden="1">
      <c r="A365" s="34" t="s">
        <v>2287</v>
      </c>
      <c r="B365" s="34" t="s">
        <v>2299</v>
      </c>
      <c r="C365" s="34"/>
      <c r="D365" s="34"/>
      <c r="E365" s="34"/>
      <c r="F365" s="34"/>
      <c r="G365" s="34"/>
      <c r="H365" s="34"/>
      <c r="I365" s="34"/>
      <c r="J365" s="34"/>
      <c r="K365" s="34"/>
      <c r="L365" s="34"/>
      <c r="M365" s="34"/>
      <c r="N365" s="34"/>
      <c r="O365" s="34"/>
      <c r="P365" s="34"/>
      <c r="Q365" s="34"/>
      <c r="R365" s="34"/>
      <c r="S365" s="34"/>
      <c r="T365" s="34"/>
      <c r="U365" s="34"/>
      <c r="V365" s="34"/>
      <c r="W365" s="34"/>
      <c r="X365" s="34"/>
      <c r="Y365" s="34"/>
      <c r="Z365" s="34"/>
      <c r="AA365" s="34"/>
      <c r="AB365" s="34"/>
      <c r="AC365" s="34"/>
      <c r="AD365" s="34"/>
      <c r="AE365" s="34"/>
      <c r="AF365" s="34"/>
      <c r="AG365" s="34"/>
      <c r="AH365" s="34"/>
      <c r="AI365" s="34"/>
      <c r="AJ365" s="34"/>
      <c r="AK365" s="34"/>
      <c r="AL365" s="34"/>
      <c r="AM365" s="34"/>
      <c r="AN365" s="34"/>
      <c r="AO365" s="34"/>
      <c r="AP365" s="34"/>
    </row>
    <row r="366" spans="1:42" ht="15.6" hidden="1">
      <c r="A366" s="34" t="s">
        <v>2287</v>
      </c>
      <c r="B366" s="34" t="s">
        <v>2300</v>
      </c>
      <c r="C366" s="34"/>
      <c r="D366" s="34"/>
      <c r="E366" s="34"/>
      <c r="F366" s="34"/>
      <c r="G366" s="34"/>
      <c r="H366" s="34"/>
      <c r="I366" s="34"/>
      <c r="J366" s="34"/>
      <c r="K366" s="34"/>
      <c r="L366" s="34"/>
      <c r="M366" s="34"/>
      <c r="N366" s="34"/>
      <c r="O366" s="34"/>
      <c r="P366" s="34"/>
      <c r="Q366" s="34"/>
      <c r="R366" s="34"/>
      <c r="S366" s="34"/>
      <c r="T366" s="34"/>
      <c r="U366" s="34"/>
      <c r="V366" s="34"/>
      <c r="W366" s="34"/>
      <c r="X366" s="34"/>
      <c r="Y366" s="34"/>
      <c r="Z366" s="34"/>
      <c r="AA366" s="34"/>
      <c r="AB366" s="34"/>
      <c r="AC366" s="34"/>
      <c r="AD366" s="34"/>
      <c r="AE366" s="34"/>
      <c r="AF366" s="34"/>
      <c r="AG366" s="34"/>
      <c r="AH366" s="34"/>
      <c r="AI366" s="34"/>
      <c r="AJ366" s="34"/>
      <c r="AK366" s="34"/>
      <c r="AL366" s="34"/>
      <c r="AM366" s="34"/>
      <c r="AN366" s="34"/>
      <c r="AO366" s="34"/>
      <c r="AP366" s="34"/>
    </row>
    <row r="367" spans="1:42" ht="15.6" hidden="1">
      <c r="A367" s="34" t="s">
        <v>2287</v>
      </c>
      <c r="B367" s="34" t="s">
        <v>2301</v>
      </c>
      <c r="C367" s="34"/>
      <c r="D367" s="34"/>
      <c r="E367" s="34"/>
      <c r="F367" s="34"/>
      <c r="G367" s="34"/>
      <c r="H367" s="34"/>
      <c r="I367" s="34"/>
      <c r="J367" s="34"/>
      <c r="K367" s="34"/>
      <c r="L367" s="34"/>
      <c r="M367" s="34"/>
      <c r="N367" s="34"/>
      <c r="O367" s="34"/>
      <c r="P367" s="34"/>
      <c r="Q367" s="34"/>
      <c r="R367" s="34"/>
      <c r="S367" s="34"/>
      <c r="T367" s="34"/>
      <c r="U367" s="34"/>
      <c r="V367" s="34"/>
      <c r="W367" s="34"/>
      <c r="X367" s="34"/>
      <c r="Y367" s="34"/>
      <c r="Z367" s="34"/>
      <c r="AA367" s="34"/>
      <c r="AB367" s="34"/>
      <c r="AC367" s="34"/>
      <c r="AD367" s="34"/>
      <c r="AE367" s="34"/>
      <c r="AF367" s="34"/>
      <c r="AG367" s="34"/>
      <c r="AH367" s="34"/>
      <c r="AI367" s="34"/>
      <c r="AJ367" s="34"/>
      <c r="AK367" s="34"/>
      <c r="AL367" s="34"/>
      <c r="AM367" s="34"/>
      <c r="AN367" s="34"/>
      <c r="AO367" s="34"/>
      <c r="AP367" s="34"/>
    </row>
    <row r="368" spans="1:42" ht="15.6" hidden="1">
      <c r="A368" s="34" t="s">
        <v>2302</v>
      </c>
      <c r="B368" s="34" t="s">
        <v>2303</v>
      </c>
      <c r="C368" s="34"/>
      <c r="D368" s="34"/>
      <c r="E368" s="34"/>
      <c r="F368" s="34"/>
      <c r="G368" s="34"/>
      <c r="H368" s="34"/>
      <c r="I368" s="34"/>
      <c r="J368" s="34"/>
      <c r="K368" s="34"/>
      <c r="L368" s="34"/>
      <c r="M368" s="34"/>
      <c r="N368" s="34"/>
      <c r="O368" s="34"/>
      <c r="P368" s="34"/>
      <c r="Q368" s="34"/>
      <c r="R368" s="34"/>
      <c r="S368" s="34"/>
      <c r="T368" s="34"/>
      <c r="U368" s="34"/>
      <c r="V368" s="34"/>
      <c r="W368" s="34"/>
      <c r="X368" s="34"/>
      <c r="Y368" s="34"/>
      <c r="Z368" s="34"/>
      <c r="AA368" s="34"/>
      <c r="AB368" s="34"/>
      <c r="AC368" s="34"/>
      <c r="AD368" s="34"/>
      <c r="AE368" s="34"/>
      <c r="AF368" s="34"/>
      <c r="AG368" s="34"/>
      <c r="AH368" s="34"/>
      <c r="AI368" s="34"/>
      <c r="AJ368" s="34"/>
      <c r="AK368" s="34"/>
      <c r="AL368" s="34"/>
      <c r="AM368" s="34"/>
      <c r="AN368" s="34"/>
      <c r="AO368" s="34"/>
      <c r="AP368" s="34"/>
    </row>
    <row r="369" spans="1:42" ht="15.6" hidden="1">
      <c r="A369" s="34" t="s">
        <v>2302</v>
      </c>
      <c r="B369" s="34" t="s">
        <v>2304</v>
      </c>
      <c r="C369" s="34"/>
      <c r="D369" s="34"/>
      <c r="E369" s="34"/>
      <c r="F369" s="34"/>
      <c r="G369" s="34"/>
      <c r="H369" s="34"/>
      <c r="I369" s="34"/>
      <c r="J369" s="34"/>
      <c r="K369" s="34"/>
      <c r="L369" s="34"/>
      <c r="M369" s="34"/>
      <c r="N369" s="34"/>
      <c r="O369" s="34"/>
      <c r="P369" s="34"/>
      <c r="Q369" s="34"/>
      <c r="R369" s="34"/>
      <c r="S369" s="34"/>
      <c r="T369" s="34"/>
      <c r="U369" s="34"/>
      <c r="V369" s="34"/>
      <c r="W369" s="34"/>
      <c r="X369" s="34"/>
      <c r="Y369" s="34"/>
      <c r="Z369" s="34"/>
      <c r="AA369" s="34"/>
      <c r="AB369" s="34"/>
      <c r="AC369" s="34"/>
      <c r="AD369" s="34"/>
      <c r="AE369" s="34"/>
      <c r="AF369" s="34"/>
      <c r="AG369" s="34"/>
      <c r="AH369" s="34"/>
      <c r="AI369" s="34"/>
      <c r="AJ369" s="34"/>
      <c r="AK369" s="34"/>
      <c r="AL369" s="34"/>
      <c r="AM369" s="34"/>
      <c r="AN369" s="34"/>
      <c r="AO369" s="34"/>
      <c r="AP369" s="34"/>
    </row>
    <row r="370" spans="1:42" ht="15.6" hidden="1">
      <c r="A370" s="34" t="s">
        <v>2302</v>
      </c>
      <c r="B370" s="34" t="s">
        <v>2305</v>
      </c>
      <c r="C370" s="34"/>
      <c r="D370" s="34"/>
      <c r="E370" s="34"/>
      <c r="F370" s="34"/>
      <c r="G370" s="34"/>
      <c r="H370" s="34"/>
      <c r="I370" s="34"/>
      <c r="J370" s="34"/>
      <c r="K370" s="34"/>
      <c r="L370" s="34"/>
      <c r="M370" s="34"/>
      <c r="N370" s="34"/>
      <c r="O370" s="34"/>
      <c r="P370" s="34"/>
      <c r="Q370" s="34"/>
      <c r="R370" s="34"/>
      <c r="S370" s="34"/>
      <c r="T370" s="34"/>
      <c r="U370" s="34"/>
      <c r="V370" s="34"/>
      <c r="W370" s="34"/>
      <c r="X370" s="34"/>
      <c r="Y370" s="34"/>
      <c r="Z370" s="34"/>
      <c r="AA370" s="34"/>
      <c r="AB370" s="34"/>
      <c r="AC370" s="34"/>
      <c r="AD370" s="34"/>
      <c r="AE370" s="34"/>
      <c r="AF370" s="34"/>
      <c r="AG370" s="34"/>
      <c r="AH370" s="34"/>
      <c r="AI370" s="34"/>
      <c r="AJ370" s="34"/>
      <c r="AK370" s="34"/>
      <c r="AL370" s="34"/>
      <c r="AM370" s="34"/>
      <c r="AN370" s="34"/>
      <c r="AO370" s="34"/>
      <c r="AP370" s="34"/>
    </row>
    <row r="371" spans="1:42" ht="15.6" hidden="1">
      <c r="A371" s="34" t="s">
        <v>2302</v>
      </c>
      <c r="B371" s="34" t="s">
        <v>2306</v>
      </c>
      <c r="C371" s="34"/>
      <c r="D371" s="34"/>
      <c r="E371" s="34"/>
      <c r="F371" s="34"/>
      <c r="G371" s="34"/>
      <c r="H371" s="34"/>
      <c r="I371" s="34"/>
      <c r="J371" s="34"/>
      <c r="K371" s="34"/>
      <c r="L371" s="34"/>
      <c r="M371" s="34"/>
      <c r="N371" s="34"/>
      <c r="O371" s="34"/>
      <c r="P371" s="34"/>
      <c r="Q371" s="34"/>
      <c r="R371" s="34"/>
      <c r="S371" s="34"/>
      <c r="T371" s="34"/>
      <c r="U371" s="34"/>
      <c r="V371" s="34"/>
      <c r="W371" s="34"/>
      <c r="X371" s="34"/>
      <c r="Y371" s="34"/>
      <c r="Z371" s="34"/>
      <c r="AA371" s="34"/>
      <c r="AB371" s="34"/>
      <c r="AC371" s="34"/>
      <c r="AD371" s="34"/>
      <c r="AE371" s="34"/>
      <c r="AF371" s="34"/>
      <c r="AG371" s="34"/>
      <c r="AH371" s="34"/>
      <c r="AI371" s="34"/>
      <c r="AJ371" s="34"/>
      <c r="AK371" s="34"/>
      <c r="AL371" s="34"/>
      <c r="AM371" s="34"/>
      <c r="AN371" s="34"/>
      <c r="AO371" s="34"/>
      <c r="AP371" s="34"/>
    </row>
    <row r="372" spans="1:42" ht="15.6" hidden="1">
      <c r="A372" s="34" t="s">
        <v>2302</v>
      </c>
      <c r="B372" s="34" t="s">
        <v>2307</v>
      </c>
      <c r="C372" s="34"/>
      <c r="D372" s="34"/>
      <c r="E372" s="34"/>
      <c r="F372" s="34"/>
      <c r="G372" s="34"/>
      <c r="H372" s="34"/>
      <c r="I372" s="34"/>
      <c r="J372" s="34"/>
      <c r="K372" s="34"/>
      <c r="L372" s="34"/>
      <c r="M372" s="34"/>
      <c r="N372" s="34"/>
      <c r="O372" s="34"/>
      <c r="P372" s="34"/>
      <c r="Q372" s="34"/>
      <c r="R372" s="34"/>
      <c r="S372" s="34"/>
      <c r="T372" s="34"/>
      <c r="U372" s="34"/>
      <c r="V372" s="34"/>
      <c r="W372" s="34"/>
      <c r="X372" s="34"/>
      <c r="Y372" s="34"/>
      <c r="Z372" s="34"/>
      <c r="AA372" s="34"/>
      <c r="AB372" s="34"/>
      <c r="AC372" s="34"/>
      <c r="AD372" s="34"/>
      <c r="AE372" s="34"/>
      <c r="AF372" s="34"/>
      <c r="AG372" s="34"/>
      <c r="AH372" s="34"/>
      <c r="AI372" s="34"/>
      <c r="AJ372" s="34"/>
      <c r="AK372" s="34"/>
      <c r="AL372" s="34"/>
      <c r="AM372" s="34"/>
      <c r="AN372" s="34"/>
      <c r="AO372" s="34"/>
      <c r="AP372" s="34"/>
    </row>
    <row r="373" spans="1:42" ht="15.6" hidden="1">
      <c r="A373" s="34" t="s">
        <v>2302</v>
      </c>
      <c r="B373" s="34" t="s">
        <v>2308</v>
      </c>
      <c r="C373" s="34"/>
      <c r="D373" s="34"/>
      <c r="E373" s="34"/>
      <c r="F373" s="34"/>
      <c r="G373" s="34"/>
      <c r="H373" s="34"/>
      <c r="I373" s="34"/>
      <c r="J373" s="34"/>
      <c r="K373" s="34"/>
      <c r="L373" s="34"/>
      <c r="M373" s="34"/>
      <c r="N373" s="34"/>
      <c r="O373" s="34"/>
      <c r="P373" s="34"/>
      <c r="Q373" s="34"/>
      <c r="R373" s="34"/>
      <c r="S373" s="34"/>
      <c r="T373" s="34"/>
      <c r="U373" s="34"/>
      <c r="V373" s="34"/>
      <c r="W373" s="34"/>
      <c r="X373" s="34"/>
      <c r="Y373" s="34"/>
      <c r="Z373" s="34"/>
      <c r="AA373" s="34"/>
      <c r="AB373" s="34"/>
      <c r="AC373" s="34"/>
      <c r="AD373" s="34"/>
      <c r="AE373" s="34"/>
      <c r="AF373" s="34"/>
      <c r="AG373" s="34"/>
      <c r="AH373" s="34"/>
      <c r="AI373" s="34"/>
      <c r="AJ373" s="34"/>
      <c r="AK373" s="34"/>
      <c r="AL373" s="34"/>
      <c r="AM373" s="34"/>
      <c r="AN373" s="34"/>
      <c r="AO373" s="34"/>
      <c r="AP373" s="34"/>
    </row>
    <row r="374" spans="1:42" ht="15.6" hidden="1">
      <c r="A374" s="34" t="s">
        <v>2302</v>
      </c>
      <c r="B374" s="34" t="s">
        <v>2309</v>
      </c>
      <c r="C374" s="34"/>
      <c r="D374" s="34"/>
      <c r="E374" s="34"/>
      <c r="F374" s="34"/>
      <c r="G374" s="34"/>
      <c r="H374" s="34"/>
      <c r="I374" s="34"/>
      <c r="J374" s="34"/>
      <c r="K374" s="34"/>
      <c r="L374" s="34"/>
      <c r="M374" s="34"/>
      <c r="N374" s="34"/>
      <c r="O374" s="34"/>
      <c r="P374" s="34"/>
      <c r="Q374" s="34"/>
      <c r="R374" s="34"/>
      <c r="S374" s="34"/>
      <c r="T374" s="34"/>
      <c r="U374" s="34"/>
      <c r="V374" s="34"/>
      <c r="W374" s="34"/>
      <c r="X374" s="34"/>
      <c r="Y374" s="34"/>
      <c r="Z374" s="34"/>
      <c r="AA374" s="34"/>
      <c r="AB374" s="34"/>
      <c r="AC374" s="34"/>
      <c r="AD374" s="34"/>
      <c r="AE374" s="34"/>
      <c r="AF374" s="34"/>
      <c r="AG374" s="34"/>
      <c r="AH374" s="34"/>
      <c r="AI374" s="34"/>
      <c r="AJ374" s="34"/>
      <c r="AK374" s="34"/>
      <c r="AL374" s="34"/>
      <c r="AM374" s="34"/>
      <c r="AN374" s="34"/>
      <c r="AO374" s="34"/>
      <c r="AP374" s="34"/>
    </row>
    <row r="375" spans="1:42" ht="15.6" hidden="1">
      <c r="A375" s="34" t="s">
        <v>2302</v>
      </c>
      <c r="B375" s="34" t="s">
        <v>2310</v>
      </c>
      <c r="C375" s="34"/>
      <c r="D375" s="34"/>
      <c r="E375" s="34"/>
      <c r="F375" s="34"/>
      <c r="G375" s="34"/>
      <c r="H375" s="34"/>
      <c r="I375" s="34"/>
      <c r="J375" s="34"/>
      <c r="K375" s="34"/>
      <c r="L375" s="34"/>
      <c r="M375" s="34"/>
      <c r="N375" s="34"/>
      <c r="O375" s="34"/>
      <c r="P375" s="34"/>
      <c r="Q375" s="34"/>
      <c r="R375" s="34"/>
      <c r="S375" s="34"/>
      <c r="T375" s="34"/>
      <c r="U375" s="34"/>
      <c r="V375" s="34"/>
      <c r="W375" s="34"/>
      <c r="X375" s="34"/>
      <c r="Y375" s="34"/>
      <c r="Z375" s="34"/>
      <c r="AA375" s="34"/>
      <c r="AB375" s="34"/>
      <c r="AC375" s="34"/>
      <c r="AD375" s="34"/>
      <c r="AE375" s="34"/>
      <c r="AF375" s="34"/>
      <c r="AG375" s="34"/>
      <c r="AH375" s="34"/>
      <c r="AI375" s="34"/>
      <c r="AJ375" s="34"/>
      <c r="AK375" s="34"/>
      <c r="AL375" s="34"/>
      <c r="AM375" s="34"/>
      <c r="AN375" s="34"/>
      <c r="AO375" s="34"/>
      <c r="AP375" s="34"/>
    </row>
    <row r="376" spans="1:42" ht="15.6" hidden="1">
      <c r="A376" s="34" t="s">
        <v>2302</v>
      </c>
      <c r="B376" s="34" t="s">
        <v>2311</v>
      </c>
      <c r="C376" s="34"/>
      <c r="D376" s="34"/>
      <c r="E376" s="34"/>
      <c r="F376" s="34"/>
      <c r="G376" s="34"/>
      <c r="H376" s="34"/>
      <c r="I376" s="34"/>
      <c r="J376" s="34"/>
      <c r="K376" s="34"/>
      <c r="L376" s="34"/>
      <c r="M376" s="34"/>
      <c r="N376" s="34"/>
      <c r="O376" s="34"/>
      <c r="P376" s="34"/>
      <c r="Q376" s="34"/>
      <c r="R376" s="34"/>
      <c r="S376" s="34"/>
      <c r="T376" s="34"/>
      <c r="U376" s="34"/>
      <c r="V376" s="34"/>
      <c r="W376" s="34"/>
      <c r="X376" s="34"/>
      <c r="Y376" s="34"/>
      <c r="Z376" s="34"/>
      <c r="AA376" s="34"/>
      <c r="AB376" s="34"/>
      <c r="AC376" s="34"/>
      <c r="AD376" s="34"/>
      <c r="AE376" s="34"/>
      <c r="AF376" s="34"/>
      <c r="AG376" s="34"/>
      <c r="AH376" s="34"/>
      <c r="AI376" s="34"/>
      <c r="AJ376" s="34"/>
      <c r="AK376" s="34"/>
      <c r="AL376" s="34"/>
      <c r="AM376" s="34"/>
      <c r="AN376" s="34"/>
      <c r="AO376" s="34"/>
      <c r="AP376" s="34"/>
    </row>
    <row r="377" spans="1:42" ht="15.6" hidden="1">
      <c r="A377" s="34" t="s">
        <v>105</v>
      </c>
      <c r="B377" s="34" t="s">
        <v>2312</v>
      </c>
      <c r="C377" s="34"/>
      <c r="D377" s="34"/>
      <c r="E377" s="34"/>
      <c r="F377" s="34"/>
      <c r="G377" s="34"/>
      <c r="H377" s="34"/>
      <c r="I377" s="34"/>
      <c r="J377" s="34"/>
      <c r="K377" s="34"/>
      <c r="L377" s="34"/>
      <c r="M377" s="34"/>
      <c r="N377" s="34"/>
      <c r="O377" s="34"/>
      <c r="P377" s="34"/>
      <c r="Q377" s="34"/>
      <c r="R377" s="34"/>
      <c r="S377" s="34"/>
      <c r="T377" s="34"/>
      <c r="U377" s="34"/>
      <c r="V377" s="34"/>
      <c r="W377" s="34"/>
      <c r="X377" s="34"/>
      <c r="Y377" s="34"/>
      <c r="Z377" s="34"/>
      <c r="AA377" s="34"/>
      <c r="AB377" s="34"/>
      <c r="AC377" s="34"/>
      <c r="AD377" s="34"/>
      <c r="AE377" s="34"/>
      <c r="AF377" s="34"/>
      <c r="AG377" s="34"/>
      <c r="AH377" s="34"/>
      <c r="AI377" s="34"/>
      <c r="AJ377" s="34"/>
      <c r="AK377" s="34"/>
      <c r="AL377" s="34"/>
      <c r="AM377" s="34"/>
      <c r="AN377" s="34"/>
      <c r="AO377" s="34"/>
      <c r="AP377" s="34"/>
    </row>
    <row r="378" spans="1:42" ht="15.6" hidden="1">
      <c r="A378" s="34" t="s">
        <v>105</v>
      </c>
      <c r="B378" s="34" t="s">
        <v>2313</v>
      </c>
      <c r="C378" s="34"/>
      <c r="D378" s="34"/>
      <c r="E378" s="34"/>
      <c r="F378" s="34"/>
      <c r="G378" s="34"/>
      <c r="H378" s="34"/>
      <c r="I378" s="34"/>
      <c r="J378" s="34"/>
      <c r="K378" s="34"/>
      <c r="L378" s="34"/>
      <c r="M378" s="34"/>
      <c r="N378" s="34"/>
      <c r="O378" s="34"/>
      <c r="P378" s="34"/>
      <c r="Q378" s="34"/>
      <c r="R378" s="34"/>
      <c r="S378" s="34"/>
      <c r="T378" s="34"/>
      <c r="U378" s="34"/>
      <c r="V378" s="34"/>
      <c r="W378" s="34"/>
      <c r="X378" s="34"/>
      <c r="Y378" s="34"/>
      <c r="Z378" s="34"/>
      <c r="AA378" s="34"/>
      <c r="AB378" s="34"/>
      <c r="AC378" s="34"/>
      <c r="AD378" s="34"/>
      <c r="AE378" s="34"/>
      <c r="AF378" s="34"/>
      <c r="AG378" s="34"/>
      <c r="AH378" s="34"/>
      <c r="AI378" s="34"/>
      <c r="AJ378" s="34"/>
      <c r="AK378" s="34"/>
      <c r="AL378" s="34"/>
      <c r="AM378" s="34"/>
      <c r="AN378" s="34"/>
      <c r="AO378" s="34"/>
      <c r="AP378" s="34"/>
    </row>
    <row r="379" spans="1:42" ht="15.6" hidden="1">
      <c r="A379" s="34" t="s">
        <v>105</v>
      </c>
      <c r="B379" s="34" t="s">
        <v>2314</v>
      </c>
      <c r="C379" s="34"/>
      <c r="D379" s="34"/>
      <c r="E379" s="34"/>
      <c r="F379" s="34"/>
      <c r="G379" s="34"/>
      <c r="H379" s="34"/>
      <c r="I379" s="34"/>
      <c r="J379" s="34"/>
      <c r="K379" s="34"/>
      <c r="L379" s="34"/>
      <c r="M379" s="34"/>
      <c r="N379" s="34"/>
      <c r="O379" s="34"/>
      <c r="P379" s="34"/>
      <c r="Q379" s="34"/>
      <c r="R379" s="34"/>
      <c r="S379" s="34"/>
      <c r="T379" s="34"/>
      <c r="U379" s="34"/>
      <c r="V379" s="34"/>
      <c r="W379" s="34"/>
      <c r="X379" s="34"/>
      <c r="Y379" s="34"/>
      <c r="Z379" s="34"/>
      <c r="AA379" s="34"/>
      <c r="AB379" s="34"/>
      <c r="AC379" s="34"/>
      <c r="AD379" s="34"/>
      <c r="AE379" s="34"/>
      <c r="AF379" s="34"/>
      <c r="AG379" s="34"/>
      <c r="AH379" s="34"/>
      <c r="AI379" s="34"/>
      <c r="AJ379" s="34"/>
      <c r="AK379" s="34"/>
      <c r="AL379" s="34"/>
      <c r="AM379" s="34"/>
      <c r="AN379" s="34"/>
      <c r="AO379" s="34"/>
      <c r="AP379" s="34"/>
    </row>
    <row r="380" spans="1:42" ht="15.6" hidden="1">
      <c r="A380" s="34" t="s">
        <v>105</v>
      </c>
      <c r="B380" s="34" t="s">
        <v>2315</v>
      </c>
      <c r="C380" s="34"/>
      <c r="D380" s="34"/>
      <c r="E380" s="34"/>
      <c r="F380" s="34"/>
      <c r="G380" s="34"/>
      <c r="H380" s="34"/>
      <c r="I380" s="34"/>
      <c r="J380" s="34"/>
      <c r="K380" s="34"/>
      <c r="L380" s="34"/>
      <c r="M380" s="34"/>
      <c r="N380" s="34"/>
      <c r="O380" s="34"/>
      <c r="P380" s="34"/>
      <c r="Q380" s="34"/>
      <c r="R380" s="34"/>
      <c r="S380" s="34"/>
      <c r="T380" s="34"/>
      <c r="U380" s="34"/>
      <c r="V380" s="34"/>
      <c r="W380" s="34"/>
      <c r="X380" s="34"/>
      <c r="Y380" s="34"/>
      <c r="Z380" s="34"/>
      <c r="AA380" s="34"/>
      <c r="AB380" s="34"/>
      <c r="AC380" s="34"/>
      <c r="AD380" s="34"/>
      <c r="AE380" s="34"/>
      <c r="AF380" s="34"/>
      <c r="AG380" s="34"/>
      <c r="AH380" s="34"/>
      <c r="AI380" s="34"/>
      <c r="AJ380" s="34"/>
      <c r="AK380" s="34"/>
      <c r="AL380" s="34"/>
      <c r="AM380" s="34"/>
      <c r="AN380" s="34"/>
      <c r="AO380" s="34"/>
      <c r="AP380" s="34"/>
    </row>
    <row r="381" spans="1:42" ht="15.6" hidden="1">
      <c r="A381" s="34" t="s">
        <v>105</v>
      </c>
      <c r="B381" s="34" t="s">
        <v>2316</v>
      </c>
      <c r="C381" s="34"/>
      <c r="D381" s="34"/>
      <c r="E381" s="34"/>
      <c r="F381" s="34"/>
      <c r="G381" s="34"/>
      <c r="H381" s="34"/>
      <c r="I381" s="34"/>
      <c r="J381" s="34"/>
      <c r="K381" s="34"/>
      <c r="L381" s="34"/>
      <c r="M381" s="34"/>
      <c r="N381" s="34"/>
      <c r="O381" s="34"/>
      <c r="P381" s="34"/>
      <c r="Q381" s="34"/>
      <c r="R381" s="34"/>
      <c r="S381" s="34"/>
      <c r="T381" s="34"/>
      <c r="U381" s="34"/>
      <c r="V381" s="34"/>
      <c r="W381" s="34"/>
      <c r="X381" s="34"/>
      <c r="Y381" s="34"/>
      <c r="Z381" s="34"/>
      <c r="AA381" s="34"/>
      <c r="AB381" s="34"/>
      <c r="AC381" s="34"/>
      <c r="AD381" s="34"/>
      <c r="AE381" s="34"/>
      <c r="AF381" s="34"/>
      <c r="AG381" s="34"/>
      <c r="AH381" s="34"/>
      <c r="AI381" s="34"/>
      <c r="AJ381" s="34"/>
      <c r="AK381" s="34"/>
      <c r="AL381" s="34"/>
      <c r="AM381" s="34"/>
      <c r="AN381" s="34"/>
      <c r="AO381" s="34"/>
      <c r="AP381" s="34"/>
    </row>
    <row r="382" spans="1:42" ht="15.6" hidden="1">
      <c r="A382" s="34" t="s">
        <v>105</v>
      </c>
      <c r="B382" s="34" t="s">
        <v>2317</v>
      </c>
      <c r="C382" s="34"/>
      <c r="D382" s="34"/>
      <c r="E382" s="34"/>
      <c r="F382" s="34"/>
      <c r="G382" s="34"/>
      <c r="H382" s="34"/>
      <c r="I382" s="34"/>
      <c r="J382" s="34"/>
      <c r="K382" s="34"/>
      <c r="L382" s="34"/>
      <c r="M382" s="34"/>
      <c r="N382" s="34"/>
      <c r="O382" s="34"/>
      <c r="P382" s="34"/>
      <c r="Q382" s="34"/>
      <c r="R382" s="34"/>
      <c r="S382" s="34"/>
      <c r="T382" s="34"/>
      <c r="U382" s="34"/>
      <c r="V382" s="34"/>
      <c r="W382" s="34"/>
      <c r="X382" s="34"/>
      <c r="Y382" s="34"/>
      <c r="Z382" s="34"/>
      <c r="AA382" s="34"/>
      <c r="AB382" s="34"/>
      <c r="AC382" s="34"/>
      <c r="AD382" s="34"/>
      <c r="AE382" s="34"/>
      <c r="AF382" s="34"/>
      <c r="AG382" s="34"/>
      <c r="AH382" s="34"/>
      <c r="AI382" s="34"/>
      <c r="AJ382" s="34"/>
      <c r="AK382" s="34"/>
      <c r="AL382" s="34"/>
      <c r="AM382" s="34"/>
      <c r="AN382" s="34"/>
      <c r="AO382" s="34"/>
      <c r="AP382" s="34"/>
    </row>
    <row r="383" spans="1:42" ht="15.6" hidden="1">
      <c r="A383" s="34" t="s">
        <v>105</v>
      </c>
      <c r="B383" s="34" t="s">
        <v>2318</v>
      </c>
      <c r="C383" s="34"/>
      <c r="D383" s="34"/>
      <c r="E383" s="34"/>
      <c r="F383" s="34"/>
      <c r="G383" s="34"/>
      <c r="H383" s="34"/>
      <c r="I383" s="34"/>
      <c r="J383" s="34"/>
      <c r="K383" s="34"/>
      <c r="L383" s="34"/>
      <c r="M383" s="34"/>
      <c r="N383" s="34"/>
      <c r="O383" s="34"/>
      <c r="P383" s="34"/>
      <c r="Q383" s="34"/>
      <c r="R383" s="34"/>
      <c r="S383" s="34"/>
      <c r="T383" s="34"/>
      <c r="U383" s="34"/>
      <c r="V383" s="34"/>
      <c r="W383" s="34"/>
      <c r="X383" s="34"/>
      <c r="Y383" s="34"/>
      <c r="Z383" s="34"/>
      <c r="AA383" s="34"/>
      <c r="AB383" s="34"/>
      <c r="AC383" s="34"/>
      <c r="AD383" s="34"/>
      <c r="AE383" s="34"/>
      <c r="AF383" s="34"/>
      <c r="AG383" s="34"/>
      <c r="AH383" s="34"/>
      <c r="AI383" s="34"/>
      <c r="AJ383" s="34"/>
      <c r="AK383" s="34"/>
      <c r="AL383" s="34"/>
      <c r="AM383" s="34"/>
      <c r="AN383" s="34"/>
      <c r="AO383" s="34"/>
      <c r="AP383" s="34"/>
    </row>
    <row r="384" spans="1:42" ht="15.6" hidden="1">
      <c r="A384" s="34" t="s">
        <v>105</v>
      </c>
      <c r="B384" s="34" t="s">
        <v>2319</v>
      </c>
      <c r="C384" s="34"/>
      <c r="D384" s="34"/>
      <c r="E384" s="34"/>
      <c r="F384" s="34"/>
      <c r="G384" s="34"/>
      <c r="H384" s="34"/>
      <c r="I384" s="34"/>
      <c r="J384" s="34"/>
      <c r="K384" s="34"/>
      <c r="L384" s="34"/>
      <c r="M384" s="34"/>
      <c r="N384" s="34"/>
      <c r="O384" s="34"/>
      <c r="P384" s="34"/>
      <c r="Q384" s="34"/>
      <c r="R384" s="34"/>
      <c r="S384" s="34"/>
      <c r="T384" s="34"/>
      <c r="U384" s="34"/>
      <c r="V384" s="34"/>
      <c r="W384" s="34"/>
      <c r="X384" s="34"/>
      <c r="Y384" s="34"/>
      <c r="Z384" s="34"/>
      <c r="AA384" s="34"/>
      <c r="AB384" s="34"/>
      <c r="AC384" s="34"/>
      <c r="AD384" s="34"/>
      <c r="AE384" s="34"/>
      <c r="AF384" s="34"/>
      <c r="AG384" s="34"/>
      <c r="AH384" s="34"/>
      <c r="AI384" s="34"/>
      <c r="AJ384" s="34"/>
      <c r="AK384" s="34"/>
      <c r="AL384" s="34"/>
      <c r="AM384" s="34"/>
      <c r="AN384" s="34"/>
      <c r="AO384" s="34"/>
      <c r="AP384" s="34"/>
    </row>
    <row r="385" spans="1:42" ht="15.6" hidden="1">
      <c r="A385" s="34" t="s">
        <v>105</v>
      </c>
      <c r="B385" s="34" t="s">
        <v>2320</v>
      </c>
      <c r="C385" s="34"/>
      <c r="D385" s="34"/>
      <c r="E385" s="34"/>
      <c r="F385" s="34"/>
      <c r="G385" s="34"/>
      <c r="H385" s="34"/>
      <c r="I385" s="34"/>
      <c r="J385" s="34"/>
      <c r="K385" s="34"/>
      <c r="L385" s="34"/>
      <c r="M385" s="34"/>
      <c r="N385" s="34"/>
      <c r="O385" s="34"/>
      <c r="P385" s="34"/>
      <c r="Q385" s="34"/>
      <c r="R385" s="34"/>
      <c r="S385" s="34"/>
      <c r="T385" s="34"/>
      <c r="U385" s="34"/>
      <c r="V385" s="34"/>
      <c r="W385" s="34"/>
      <c r="X385" s="34"/>
      <c r="Y385" s="34"/>
      <c r="Z385" s="34"/>
      <c r="AA385" s="34"/>
      <c r="AB385" s="34"/>
      <c r="AC385" s="34"/>
      <c r="AD385" s="34"/>
      <c r="AE385" s="34"/>
      <c r="AF385" s="34"/>
      <c r="AG385" s="34"/>
      <c r="AH385" s="34"/>
      <c r="AI385" s="34"/>
      <c r="AJ385" s="34"/>
      <c r="AK385" s="34"/>
      <c r="AL385" s="34"/>
      <c r="AM385" s="34"/>
      <c r="AN385" s="34"/>
      <c r="AO385" s="34"/>
      <c r="AP385" s="34"/>
    </row>
    <row r="386" spans="1:42" ht="15.6" hidden="1">
      <c r="A386" s="34" t="s">
        <v>105</v>
      </c>
      <c r="B386" s="34" t="s">
        <v>2321</v>
      </c>
      <c r="C386" s="34"/>
      <c r="D386" s="34"/>
      <c r="E386" s="34"/>
      <c r="F386" s="34"/>
      <c r="G386" s="34"/>
      <c r="H386" s="34"/>
      <c r="I386" s="34"/>
      <c r="J386" s="34"/>
      <c r="K386" s="34"/>
      <c r="L386" s="34"/>
      <c r="M386" s="34"/>
      <c r="N386" s="34"/>
      <c r="O386" s="34"/>
      <c r="P386" s="34"/>
      <c r="Q386" s="34"/>
      <c r="R386" s="34"/>
      <c r="S386" s="34"/>
      <c r="T386" s="34"/>
      <c r="U386" s="34"/>
      <c r="V386" s="34"/>
      <c r="W386" s="34"/>
      <c r="X386" s="34"/>
      <c r="Y386" s="34"/>
      <c r="Z386" s="34"/>
      <c r="AA386" s="34"/>
      <c r="AB386" s="34"/>
      <c r="AC386" s="34"/>
      <c r="AD386" s="34"/>
      <c r="AE386" s="34"/>
      <c r="AF386" s="34"/>
      <c r="AG386" s="34"/>
      <c r="AH386" s="34"/>
      <c r="AI386" s="34"/>
      <c r="AJ386" s="34"/>
      <c r="AK386" s="34"/>
      <c r="AL386" s="34"/>
      <c r="AM386" s="34"/>
      <c r="AN386" s="34"/>
      <c r="AO386" s="34"/>
      <c r="AP386" s="34"/>
    </row>
    <row r="387" spans="1:42" ht="15.6" hidden="1">
      <c r="A387" s="34" t="s">
        <v>105</v>
      </c>
      <c r="B387" s="34" t="s">
        <v>2322</v>
      </c>
      <c r="C387" s="34"/>
      <c r="D387" s="34"/>
      <c r="E387" s="34"/>
      <c r="F387" s="34"/>
      <c r="G387" s="34"/>
      <c r="H387" s="34"/>
      <c r="I387" s="34"/>
      <c r="J387" s="34"/>
      <c r="K387" s="34"/>
      <c r="L387" s="34"/>
      <c r="M387" s="34"/>
      <c r="N387" s="34"/>
      <c r="O387" s="34"/>
      <c r="P387" s="34"/>
      <c r="Q387" s="34"/>
      <c r="R387" s="34"/>
      <c r="S387" s="34"/>
      <c r="T387" s="34"/>
      <c r="U387" s="34"/>
      <c r="V387" s="34"/>
      <c r="W387" s="34"/>
      <c r="X387" s="34"/>
      <c r="Y387" s="34"/>
      <c r="Z387" s="34"/>
      <c r="AA387" s="34"/>
      <c r="AB387" s="34"/>
      <c r="AC387" s="34"/>
      <c r="AD387" s="34"/>
      <c r="AE387" s="34"/>
      <c r="AF387" s="34"/>
      <c r="AG387" s="34"/>
      <c r="AH387" s="34"/>
      <c r="AI387" s="34"/>
      <c r="AJ387" s="34"/>
      <c r="AK387" s="34"/>
      <c r="AL387" s="34"/>
      <c r="AM387" s="34"/>
      <c r="AN387" s="34"/>
      <c r="AO387" s="34"/>
      <c r="AP387" s="34"/>
    </row>
    <row r="388" spans="1:42" ht="15.6" hidden="1">
      <c r="A388" s="34" t="s">
        <v>105</v>
      </c>
      <c r="B388" s="34" t="s">
        <v>2323</v>
      </c>
      <c r="C388" s="34"/>
      <c r="D388" s="34"/>
      <c r="E388" s="34"/>
      <c r="F388" s="34"/>
      <c r="G388" s="34"/>
      <c r="H388" s="34"/>
      <c r="I388" s="34"/>
      <c r="J388" s="34"/>
      <c r="K388" s="34"/>
      <c r="L388" s="34"/>
      <c r="M388" s="34"/>
      <c r="N388" s="34"/>
      <c r="O388" s="34"/>
      <c r="P388" s="34"/>
      <c r="Q388" s="34"/>
      <c r="R388" s="34"/>
      <c r="S388" s="34"/>
      <c r="T388" s="34"/>
      <c r="U388" s="34"/>
      <c r="V388" s="34"/>
      <c r="W388" s="34"/>
      <c r="X388" s="34"/>
      <c r="Y388" s="34"/>
      <c r="Z388" s="34"/>
      <c r="AA388" s="34"/>
      <c r="AB388" s="34"/>
      <c r="AC388" s="34"/>
      <c r="AD388" s="34"/>
      <c r="AE388" s="34"/>
      <c r="AF388" s="34"/>
      <c r="AG388" s="34"/>
      <c r="AH388" s="34"/>
      <c r="AI388" s="34"/>
      <c r="AJ388" s="34"/>
      <c r="AK388" s="34"/>
      <c r="AL388" s="34"/>
      <c r="AM388" s="34"/>
      <c r="AN388" s="34"/>
      <c r="AO388" s="34"/>
      <c r="AP388" s="34"/>
    </row>
    <row r="389" spans="1:42" ht="15.6" hidden="1">
      <c r="A389" s="34" t="s">
        <v>105</v>
      </c>
      <c r="B389" s="34" t="s">
        <v>2324</v>
      </c>
      <c r="C389" s="34"/>
      <c r="D389" s="34"/>
      <c r="E389" s="34"/>
      <c r="F389" s="34"/>
      <c r="G389" s="34"/>
      <c r="H389" s="34"/>
      <c r="I389" s="34"/>
      <c r="J389" s="34"/>
      <c r="K389" s="34"/>
      <c r="L389" s="34"/>
      <c r="M389" s="34"/>
      <c r="N389" s="34"/>
      <c r="O389" s="34"/>
      <c r="P389" s="34"/>
      <c r="Q389" s="34"/>
      <c r="R389" s="34"/>
      <c r="S389" s="34"/>
      <c r="T389" s="34"/>
      <c r="U389" s="34"/>
      <c r="V389" s="34"/>
      <c r="W389" s="34"/>
      <c r="X389" s="34"/>
      <c r="Y389" s="34"/>
      <c r="Z389" s="34"/>
      <c r="AA389" s="34"/>
      <c r="AB389" s="34"/>
      <c r="AC389" s="34"/>
      <c r="AD389" s="34"/>
      <c r="AE389" s="34"/>
      <c r="AF389" s="34"/>
      <c r="AG389" s="34"/>
      <c r="AH389" s="34"/>
      <c r="AI389" s="34"/>
      <c r="AJ389" s="34"/>
      <c r="AK389" s="34"/>
      <c r="AL389" s="34"/>
      <c r="AM389" s="34"/>
      <c r="AN389" s="34"/>
      <c r="AO389" s="34"/>
      <c r="AP389" s="34"/>
    </row>
    <row r="390" spans="1:42" ht="15.6" hidden="1">
      <c r="A390" s="34" t="s">
        <v>105</v>
      </c>
      <c r="B390" s="34" t="s">
        <v>2325</v>
      </c>
      <c r="C390" s="34"/>
      <c r="D390" s="34"/>
      <c r="E390" s="34"/>
      <c r="F390" s="34"/>
      <c r="G390" s="34"/>
      <c r="H390" s="34"/>
      <c r="I390" s="34"/>
      <c r="J390" s="34"/>
      <c r="K390" s="34"/>
      <c r="L390" s="34"/>
      <c r="M390" s="34"/>
      <c r="N390" s="34"/>
      <c r="O390" s="34"/>
      <c r="P390" s="34"/>
      <c r="Q390" s="34"/>
      <c r="R390" s="34"/>
      <c r="S390" s="34"/>
      <c r="T390" s="34"/>
      <c r="U390" s="34"/>
      <c r="V390" s="34"/>
      <c r="W390" s="34"/>
      <c r="X390" s="34"/>
      <c r="Y390" s="34"/>
      <c r="Z390" s="34"/>
      <c r="AA390" s="34"/>
      <c r="AB390" s="34"/>
      <c r="AC390" s="34"/>
      <c r="AD390" s="34"/>
      <c r="AE390" s="34"/>
      <c r="AF390" s="34"/>
      <c r="AG390" s="34"/>
      <c r="AH390" s="34"/>
      <c r="AI390" s="34"/>
      <c r="AJ390" s="34"/>
      <c r="AK390" s="34"/>
      <c r="AL390" s="34"/>
      <c r="AM390" s="34"/>
      <c r="AN390" s="34"/>
      <c r="AO390" s="34"/>
      <c r="AP390" s="34"/>
    </row>
    <row r="391" spans="1:42" ht="15.6" hidden="1">
      <c r="A391" s="34" t="s">
        <v>105</v>
      </c>
      <c r="B391" s="34" t="s">
        <v>2326</v>
      </c>
      <c r="C391" s="34"/>
      <c r="D391" s="34"/>
      <c r="E391" s="34"/>
      <c r="F391" s="34"/>
      <c r="G391" s="34"/>
      <c r="H391" s="34"/>
      <c r="I391" s="34"/>
      <c r="J391" s="34"/>
      <c r="K391" s="34"/>
      <c r="L391" s="34"/>
      <c r="M391" s="34"/>
      <c r="N391" s="34"/>
      <c r="O391" s="34"/>
      <c r="P391" s="34"/>
      <c r="Q391" s="34"/>
      <c r="R391" s="34"/>
      <c r="S391" s="34"/>
      <c r="T391" s="34"/>
      <c r="U391" s="34"/>
      <c r="V391" s="34"/>
      <c r="W391" s="34"/>
      <c r="X391" s="34"/>
      <c r="Y391" s="34"/>
      <c r="Z391" s="34"/>
      <c r="AA391" s="34"/>
      <c r="AB391" s="34"/>
      <c r="AC391" s="34"/>
      <c r="AD391" s="34"/>
      <c r="AE391" s="34"/>
      <c r="AF391" s="34"/>
      <c r="AG391" s="34"/>
      <c r="AH391" s="34"/>
      <c r="AI391" s="34"/>
      <c r="AJ391" s="34"/>
      <c r="AK391" s="34"/>
      <c r="AL391" s="34"/>
      <c r="AM391" s="34"/>
      <c r="AN391" s="34"/>
      <c r="AO391" s="34"/>
      <c r="AP391" s="34"/>
    </row>
    <row r="392" spans="1:42" ht="15.6" hidden="1">
      <c r="A392" s="34" t="s">
        <v>105</v>
      </c>
      <c r="B392" s="34" t="s">
        <v>2327</v>
      </c>
      <c r="C392" s="34"/>
      <c r="D392" s="34"/>
      <c r="E392" s="34"/>
      <c r="F392" s="34"/>
      <c r="G392" s="34"/>
      <c r="H392" s="34"/>
      <c r="I392" s="34"/>
      <c r="J392" s="34"/>
      <c r="K392" s="34"/>
      <c r="L392" s="34"/>
      <c r="M392" s="34"/>
      <c r="N392" s="34"/>
      <c r="O392" s="34"/>
      <c r="P392" s="34"/>
      <c r="Q392" s="34"/>
      <c r="R392" s="34"/>
      <c r="S392" s="34"/>
      <c r="T392" s="34"/>
      <c r="U392" s="34"/>
      <c r="V392" s="34"/>
      <c r="W392" s="34"/>
      <c r="X392" s="34"/>
      <c r="Y392" s="34"/>
      <c r="Z392" s="34"/>
      <c r="AA392" s="34"/>
      <c r="AB392" s="34"/>
      <c r="AC392" s="34"/>
      <c r="AD392" s="34"/>
      <c r="AE392" s="34"/>
      <c r="AF392" s="34"/>
      <c r="AG392" s="34"/>
      <c r="AH392" s="34"/>
      <c r="AI392" s="34"/>
      <c r="AJ392" s="34"/>
      <c r="AK392" s="34"/>
      <c r="AL392" s="34"/>
      <c r="AM392" s="34"/>
      <c r="AN392" s="34"/>
      <c r="AO392" s="34"/>
      <c r="AP392" s="34"/>
    </row>
    <row r="393" spans="1:42" ht="15.6" hidden="1">
      <c r="A393" s="34" t="s">
        <v>105</v>
      </c>
      <c r="B393" s="34" t="s">
        <v>2328</v>
      </c>
      <c r="C393" s="34"/>
      <c r="D393" s="34"/>
      <c r="E393" s="34"/>
      <c r="F393" s="34"/>
      <c r="G393" s="34"/>
      <c r="H393" s="34"/>
      <c r="I393" s="34"/>
      <c r="J393" s="34"/>
      <c r="K393" s="34"/>
      <c r="L393" s="34"/>
      <c r="M393" s="34"/>
      <c r="N393" s="34"/>
      <c r="O393" s="34"/>
      <c r="P393" s="34"/>
      <c r="Q393" s="34"/>
      <c r="R393" s="34"/>
      <c r="S393" s="34"/>
      <c r="T393" s="34"/>
      <c r="U393" s="34"/>
      <c r="V393" s="34"/>
      <c r="W393" s="34"/>
      <c r="X393" s="34"/>
      <c r="Y393" s="34"/>
      <c r="Z393" s="34"/>
      <c r="AA393" s="34"/>
      <c r="AB393" s="34"/>
      <c r="AC393" s="34"/>
      <c r="AD393" s="34"/>
      <c r="AE393" s="34"/>
      <c r="AF393" s="34"/>
      <c r="AG393" s="34"/>
      <c r="AH393" s="34"/>
      <c r="AI393" s="34"/>
      <c r="AJ393" s="34"/>
      <c r="AK393" s="34"/>
      <c r="AL393" s="34"/>
      <c r="AM393" s="34"/>
      <c r="AN393" s="34"/>
      <c r="AO393" s="34"/>
      <c r="AP393" s="34"/>
    </row>
    <row r="394" spans="1:42" ht="15.6" hidden="1">
      <c r="A394" s="34" t="s">
        <v>105</v>
      </c>
      <c r="B394" s="34" t="s">
        <v>2329</v>
      </c>
      <c r="C394" s="34"/>
      <c r="D394" s="34"/>
      <c r="E394" s="34"/>
      <c r="F394" s="34"/>
      <c r="G394" s="34"/>
      <c r="H394" s="34"/>
      <c r="I394" s="34"/>
      <c r="J394" s="34"/>
      <c r="K394" s="34"/>
      <c r="L394" s="34"/>
      <c r="M394" s="34"/>
      <c r="N394" s="34"/>
      <c r="O394" s="34"/>
      <c r="P394" s="34"/>
      <c r="Q394" s="34"/>
      <c r="R394" s="34"/>
      <c r="S394" s="34"/>
      <c r="T394" s="34"/>
      <c r="U394" s="34"/>
      <c r="V394" s="34"/>
      <c r="W394" s="34"/>
      <c r="X394" s="34"/>
      <c r="Y394" s="34"/>
      <c r="Z394" s="34"/>
      <c r="AA394" s="34"/>
      <c r="AB394" s="34"/>
      <c r="AC394" s="34"/>
      <c r="AD394" s="34"/>
      <c r="AE394" s="34"/>
      <c r="AF394" s="34"/>
      <c r="AG394" s="34"/>
      <c r="AH394" s="34"/>
      <c r="AI394" s="34"/>
      <c r="AJ394" s="34"/>
      <c r="AK394" s="34"/>
      <c r="AL394" s="34"/>
      <c r="AM394" s="34"/>
      <c r="AN394" s="34"/>
      <c r="AO394" s="34"/>
      <c r="AP394" s="34"/>
    </row>
    <row r="395" spans="1:42" ht="15.6" hidden="1">
      <c r="A395" s="34" t="s">
        <v>105</v>
      </c>
      <c r="B395" s="34" t="s">
        <v>2330</v>
      </c>
      <c r="C395" s="34"/>
      <c r="D395" s="34"/>
      <c r="E395" s="34"/>
      <c r="F395" s="34"/>
      <c r="G395" s="34"/>
      <c r="H395" s="34"/>
      <c r="I395" s="34"/>
      <c r="J395" s="34"/>
      <c r="K395" s="34"/>
      <c r="L395" s="34"/>
      <c r="M395" s="34"/>
      <c r="N395" s="34"/>
      <c r="O395" s="34"/>
      <c r="P395" s="34"/>
      <c r="Q395" s="34"/>
      <c r="R395" s="34"/>
      <c r="S395" s="34"/>
      <c r="T395" s="34"/>
      <c r="U395" s="34"/>
      <c r="V395" s="34"/>
      <c r="W395" s="34"/>
      <c r="X395" s="34"/>
      <c r="Y395" s="34"/>
      <c r="Z395" s="34"/>
      <c r="AA395" s="34"/>
      <c r="AB395" s="34"/>
      <c r="AC395" s="34"/>
      <c r="AD395" s="34"/>
      <c r="AE395" s="34"/>
      <c r="AF395" s="34"/>
      <c r="AG395" s="34"/>
      <c r="AH395" s="34"/>
      <c r="AI395" s="34"/>
      <c r="AJ395" s="34"/>
      <c r="AK395" s="34"/>
      <c r="AL395" s="34"/>
      <c r="AM395" s="34"/>
      <c r="AN395" s="34"/>
      <c r="AO395" s="34"/>
      <c r="AP395" s="34"/>
    </row>
    <row r="396" spans="1:42" ht="15.6" hidden="1">
      <c r="A396" s="34" t="s">
        <v>105</v>
      </c>
      <c r="B396" s="34" t="s">
        <v>2331</v>
      </c>
      <c r="C396" s="34"/>
      <c r="D396" s="34"/>
      <c r="E396" s="34"/>
      <c r="F396" s="34"/>
      <c r="G396" s="34"/>
      <c r="H396" s="34"/>
      <c r="I396" s="34"/>
      <c r="J396" s="34"/>
      <c r="K396" s="34"/>
      <c r="L396" s="34"/>
      <c r="M396" s="34"/>
      <c r="N396" s="34"/>
      <c r="O396" s="34"/>
      <c r="P396" s="34"/>
      <c r="Q396" s="34"/>
      <c r="R396" s="34"/>
      <c r="S396" s="34"/>
      <c r="T396" s="34"/>
      <c r="U396" s="34"/>
      <c r="V396" s="34"/>
      <c r="W396" s="34"/>
      <c r="X396" s="34"/>
      <c r="Y396" s="34"/>
      <c r="Z396" s="34"/>
      <c r="AA396" s="34"/>
      <c r="AB396" s="34"/>
      <c r="AC396" s="34"/>
      <c r="AD396" s="34"/>
      <c r="AE396" s="34"/>
      <c r="AF396" s="34"/>
      <c r="AG396" s="34"/>
      <c r="AH396" s="34"/>
      <c r="AI396" s="34"/>
      <c r="AJ396" s="34"/>
      <c r="AK396" s="34"/>
      <c r="AL396" s="34"/>
      <c r="AM396" s="34"/>
      <c r="AN396" s="34"/>
      <c r="AO396" s="34"/>
      <c r="AP396" s="34"/>
    </row>
    <row r="397" spans="1:42" ht="15.6" hidden="1">
      <c r="A397" s="34" t="s">
        <v>105</v>
      </c>
      <c r="B397" s="34" t="s">
        <v>2332</v>
      </c>
      <c r="C397" s="34"/>
      <c r="D397" s="34"/>
      <c r="E397" s="34"/>
      <c r="F397" s="34"/>
      <c r="G397" s="34"/>
      <c r="H397" s="34"/>
      <c r="I397" s="34"/>
      <c r="J397" s="34"/>
      <c r="K397" s="34"/>
      <c r="L397" s="34"/>
      <c r="M397" s="34"/>
      <c r="N397" s="34"/>
      <c r="O397" s="34"/>
      <c r="P397" s="34"/>
      <c r="Q397" s="34"/>
      <c r="R397" s="34"/>
      <c r="S397" s="34"/>
      <c r="T397" s="34"/>
      <c r="U397" s="34"/>
      <c r="V397" s="34"/>
      <c r="W397" s="34"/>
      <c r="X397" s="34"/>
      <c r="Y397" s="34"/>
      <c r="Z397" s="34"/>
      <c r="AA397" s="34"/>
      <c r="AB397" s="34"/>
      <c r="AC397" s="34"/>
      <c r="AD397" s="34"/>
      <c r="AE397" s="34"/>
      <c r="AF397" s="34"/>
      <c r="AG397" s="34"/>
      <c r="AH397" s="34"/>
      <c r="AI397" s="34"/>
      <c r="AJ397" s="34"/>
      <c r="AK397" s="34"/>
      <c r="AL397" s="34"/>
      <c r="AM397" s="34"/>
      <c r="AN397" s="34"/>
      <c r="AO397" s="34"/>
      <c r="AP397" s="34"/>
    </row>
    <row r="398" spans="1:42" ht="15.6" hidden="1">
      <c r="A398" s="34" t="s">
        <v>105</v>
      </c>
      <c r="B398" s="34" t="s">
        <v>2333</v>
      </c>
      <c r="C398" s="34"/>
      <c r="D398" s="34"/>
      <c r="E398" s="34"/>
      <c r="F398" s="34"/>
      <c r="G398" s="34"/>
      <c r="H398" s="34"/>
      <c r="I398" s="34"/>
      <c r="J398" s="34"/>
      <c r="K398" s="34"/>
      <c r="L398" s="34"/>
      <c r="M398" s="34"/>
      <c r="N398" s="34"/>
      <c r="O398" s="34"/>
      <c r="P398" s="34"/>
      <c r="Q398" s="34"/>
      <c r="R398" s="34"/>
      <c r="S398" s="34"/>
      <c r="T398" s="34"/>
      <c r="U398" s="34"/>
      <c r="V398" s="34"/>
      <c r="W398" s="34"/>
      <c r="X398" s="34"/>
      <c r="Y398" s="34"/>
      <c r="Z398" s="34"/>
      <c r="AA398" s="34"/>
      <c r="AB398" s="34"/>
      <c r="AC398" s="34"/>
      <c r="AD398" s="34"/>
      <c r="AE398" s="34"/>
      <c r="AF398" s="34"/>
      <c r="AG398" s="34"/>
      <c r="AH398" s="34"/>
      <c r="AI398" s="34"/>
      <c r="AJ398" s="34"/>
      <c r="AK398" s="34"/>
      <c r="AL398" s="34"/>
      <c r="AM398" s="34"/>
      <c r="AN398" s="34"/>
      <c r="AO398" s="34"/>
      <c r="AP398" s="34"/>
    </row>
    <row r="399" spans="1:42" ht="15.6" hidden="1">
      <c r="A399" s="34" t="s">
        <v>105</v>
      </c>
      <c r="B399" s="34" t="s">
        <v>2334</v>
      </c>
      <c r="C399" s="34"/>
      <c r="D399" s="34"/>
      <c r="E399" s="34"/>
      <c r="F399" s="34"/>
      <c r="G399" s="34"/>
      <c r="H399" s="34"/>
      <c r="I399" s="34"/>
      <c r="J399" s="34"/>
      <c r="K399" s="34"/>
      <c r="L399" s="34"/>
      <c r="M399" s="34"/>
      <c r="N399" s="34"/>
      <c r="O399" s="34"/>
      <c r="P399" s="34"/>
      <c r="Q399" s="34"/>
      <c r="R399" s="34"/>
      <c r="S399" s="34"/>
      <c r="T399" s="34"/>
      <c r="U399" s="34"/>
      <c r="V399" s="34"/>
      <c r="W399" s="34"/>
      <c r="X399" s="34"/>
      <c r="Y399" s="34"/>
      <c r="Z399" s="34"/>
      <c r="AA399" s="34"/>
      <c r="AB399" s="34"/>
      <c r="AC399" s="34"/>
      <c r="AD399" s="34"/>
      <c r="AE399" s="34"/>
      <c r="AF399" s="34"/>
      <c r="AG399" s="34"/>
      <c r="AH399" s="34"/>
      <c r="AI399" s="34"/>
      <c r="AJ399" s="34"/>
      <c r="AK399" s="34"/>
      <c r="AL399" s="34"/>
      <c r="AM399" s="34"/>
      <c r="AN399" s="34"/>
      <c r="AO399" s="34"/>
      <c r="AP399" s="34"/>
    </row>
    <row r="400" spans="1:42" ht="15.6" hidden="1">
      <c r="A400" s="34" t="s">
        <v>105</v>
      </c>
      <c r="B400" s="34" t="s">
        <v>2335</v>
      </c>
      <c r="C400" s="34"/>
      <c r="D400" s="34"/>
      <c r="E400" s="34"/>
      <c r="F400" s="34"/>
      <c r="G400" s="34"/>
      <c r="H400" s="34"/>
      <c r="I400" s="34"/>
      <c r="J400" s="34"/>
      <c r="K400" s="34"/>
      <c r="L400" s="34"/>
      <c r="M400" s="34"/>
      <c r="N400" s="34"/>
      <c r="O400" s="34"/>
      <c r="P400" s="34"/>
      <c r="Q400" s="34"/>
      <c r="R400" s="34"/>
      <c r="S400" s="34"/>
      <c r="T400" s="34"/>
      <c r="U400" s="34"/>
      <c r="V400" s="34"/>
      <c r="W400" s="34"/>
      <c r="X400" s="34"/>
      <c r="Y400" s="34"/>
      <c r="Z400" s="34"/>
      <c r="AA400" s="34"/>
      <c r="AB400" s="34"/>
      <c r="AC400" s="34"/>
      <c r="AD400" s="34"/>
      <c r="AE400" s="34"/>
      <c r="AF400" s="34"/>
      <c r="AG400" s="34"/>
      <c r="AH400" s="34"/>
      <c r="AI400" s="34"/>
      <c r="AJ400" s="34"/>
      <c r="AK400" s="34"/>
      <c r="AL400" s="34"/>
      <c r="AM400" s="34"/>
      <c r="AN400" s="34"/>
      <c r="AO400" s="34"/>
      <c r="AP400" s="34"/>
    </row>
    <row r="401" spans="1:42" ht="15.6" hidden="1">
      <c r="A401" s="34" t="s">
        <v>105</v>
      </c>
      <c r="B401" s="34" t="s">
        <v>2336</v>
      </c>
      <c r="C401" s="34"/>
      <c r="D401" s="34"/>
      <c r="E401" s="34"/>
      <c r="F401" s="34"/>
      <c r="G401" s="34"/>
      <c r="H401" s="34"/>
      <c r="I401" s="34"/>
      <c r="J401" s="34"/>
      <c r="K401" s="34"/>
      <c r="L401" s="34"/>
      <c r="M401" s="34"/>
      <c r="N401" s="34"/>
      <c r="O401" s="34"/>
      <c r="P401" s="34"/>
      <c r="Q401" s="34"/>
      <c r="R401" s="34"/>
      <c r="S401" s="34"/>
      <c r="T401" s="34"/>
      <c r="U401" s="34"/>
      <c r="V401" s="34"/>
      <c r="W401" s="34"/>
      <c r="X401" s="34"/>
      <c r="Y401" s="34"/>
      <c r="Z401" s="34"/>
      <c r="AA401" s="34"/>
      <c r="AB401" s="34"/>
      <c r="AC401" s="34"/>
      <c r="AD401" s="34"/>
      <c r="AE401" s="34"/>
      <c r="AF401" s="34"/>
      <c r="AG401" s="34"/>
      <c r="AH401" s="34"/>
      <c r="AI401" s="34"/>
      <c r="AJ401" s="34"/>
      <c r="AK401" s="34"/>
      <c r="AL401" s="34"/>
      <c r="AM401" s="34"/>
      <c r="AN401" s="34"/>
      <c r="AO401" s="34"/>
      <c r="AP401" s="34"/>
    </row>
    <row r="402" spans="1:42" ht="15.6" hidden="1">
      <c r="A402" s="34" t="s">
        <v>105</v>
      </c>
      <c r="B402" s="34" t="s">
        <v>2337</v>
      </c>
      <c r="C402" s="34"/>
      <c r="D402" s="34"/>
      <c r="E402" s="34"/>
      <c r="F402" s="34"/>
      <c r="G402" s="34"/>
      <c r="H402" s="34"/>
      <c r="I402" s="34"/>
      <c r="J402" s="34"/>
      <c r="K402" s="34"/>
      <c r="L402" s="34"/>
      <c r="M402" s="34"/>
      <c r="N402" s="34"/>
      <c r="O402" s="34"/>
      <c r="P402" s="34"/>
      <c r="Q402" s="34"/>
      <c r="R402" s="34"/>
      <c r="S402" s="34"/>
      <c r="T402" s="34"/>
      <c r="U402" s="34"/>
      <c r="V402" s="34"/>
      <c r="W402" s="34"/>
      <c r="X402" s="34"/>
      <c r="Y402" s="34"/>
      <c r="Z402" s="34"/>
      <c r="AA402" s="34"/>
      <c r="AB402" s="34"/>
      <c r="AC402" s="34"/>
      <c r="AD402" s="34"/>
      <c r="AE402" s="34"/>
      <c r="AF402" s="34"/>
      <c r="AG402" s="34"/>
      <c r="AH402" s="34"/>
      <c r="AI402" s="34"/>
      <c r="AJ402" s="34"/>
      <c r="AK402" s="34"/>
      <c r="AL402" s="34"/>
      <c r="AM402" s="34"/>
      <c r="AN402" s="34"/>
      <c r="AO402" s="34"/>
      <c r="AP402" s="34"/>
    </row>
    <row r="403" spans="1:42" ht="15.6" hidden="1">
      <c r="A403" s="34" t="s">
        <v>105</v>
      </c>
      <c r="B403" s="34" t="s">
        <v>2338</v>
      </c>
      <c r="C403" s="34"/>
      <c r="D403" s="34"/>
      <c r="E403" s="34"/>
      <c r="F403" s="34"/>
      <c r="G403" s="34"/>
      <c r="H403" s="34"/>
      <c r="I403" s="34"/>
      <c r="J403" s="34"/>
      <c r="K403" s="34"/>
      <c r="L403" s="34"/>
      <c r="M403" s="34"/>
      <c r="N403" s="34"/>
      <c r="O403" s="34"/>
      <c r="P403" s="34"/>
      <c r="Q403" s="34"/>
      <c r="R403" s="34"/>
      <c r="S403" s="34"/>
      <c r="T403" s="34"/>
      <c r="U403" s="34"/>
      <c r="V403" s="34"/>
      <c r="W403" s="34"/>
      <c r="X403" s="34"/>
      <c r="Y403" s="34"/>
      <c r="Z403" s="34"/>
      <c r="AA403" s="34"/>
      <c r="AB403" s="34"/>
      <c r="AC403" s="34"/>
      <c r="AD403" s="34"/>
      <c r="AE403" s="34"/>
      <c r="AF403" s="34"/>
      <c r="AG403" s="34"/>
      <c r="AH403" s="34"/>
      <c r="AI403" s="34"/>
      <c r="AJ403" s="34"/>
      <c r="AK403" s="34"/>
      <c r="AL403" s="34"/>
      <c r="AM403" s="34"/>
      <c r="AN403" s="34"/>
      <c r="AO403" s="34"/>
      <c r="AP403" s="34"/>
    </row>
    <row r="404" spans="1:42" ht="15.6" hidden="1">
      <c r="A404" s="34" t="s">
        <v>105</v>
      </c>
      <c r="B404" s="34" t="s">
        <v>2339</v>
      </c>
      <c r="C404" s="34"/>
      <c r="D404" s="34"/>
      <c r="E404" s="34"/>
      <c r="F404" s="34"/>
      <c r="G404" s="34"/>
      <c r="H404" s="34"/>
      <c r="I404" s="34"/>
      <c r="J404" s="34"/>
      <c r="K404" s="34"/>
      <c r="L404" s="34"/>
      <c r="M404" s="34"/>
      <c r="N404" s="34"/>
      <c r="O404" s="34"/>
      <c r="P404" s="34"/>
      <c r="Q404" s="34"/>
      <c r="R404" s="34"/>
      <c r="S404" s="34"/>
      <c r="T404" s="34"/>
      <c r="U404" s="34"/>
      <c r="V404" s="34"/>
      <c r="W404" s="34"/>
      <c r="X404" s="34"/>
      <c r="Y404" s="34"/>
      <c r="Z404" s="34"/>
      <c r="AA404" s="34"/>
      <c r="AB404" s="34"/>
      <c r="AC404" s="34"/>
      <c r="AD404" s="34"/>
      <c r="AE404" s="34"/>
      <c r="AF404" s="34"/>
      <c r="AG404" s="34"/>
      <c r="AH404" s="34"/>
      <c r="AI404" s="34"/>
      <c r="AJ404" s="34"/>
      <c r="AK404" s="34"/>
      <c r="AL404" s="34"/>
      <c r="AM404" s="34"/>
      <c r="AN404" s="34"/>
      <c r="AO404" s="34"/>
      <c r="AP404" s="34"/>
    </row>
    <row r="405" spans="1:42" ht="15.6" hidden="1">
      <c r="A405" s="34" t="s">
        <v>105</v>
      </c>
      <c r="B405" s="34" t="s">
        <v>2340</v>
      </c>
      <c r="C405" s="34"/>
      <c r="D405" s="34"/>
      <c r="E405" s="34"/>
      <c r="F405" s="34"/>
      <c r="G405" s="34"/>
      <c r="H405" s="34"/>
      <c r="I405" s="34"/>
      <c r="J405" s="34"/>
      <c r="K405" s="34"/>
      <c r="L405" s="34"/>
      <c r="M405" s="34"/>
      <c r="N405" s="34"/>
      <c r="O405" s="34"/>
      <c r="P405" s="34"/>
      <c r="Q405" s="34"/>
      <c r="R405" s="34"/>
      <c r="S405" s="34"/>
      <c r="T405" s="34"/>
      <c r="U405" s="34"/>
      <c r="V405" s="34"/>
      <c r="W405" s="34"/>
      <c r="X405" s="34"/>
      <c r="Y405" s="34"/>
      <c r="Z405" s="34"/>
      <c r="AA405" s="34"/>
      <c r="AB405" s="34"/>
      <c r="AC405" s="34"/>
      <c r="AD405" s="34"/>
      <c r="AE405" s="34"/>
      <c r="AF405" s="34"/>
      <c r="AG405" s="34"/>
      <c r="AH405" s="34"/>
      <c r="AI405" s="34"/>
      <c r="AJ405" s="34"/>
      <c r="AK405" s="34"/>
      <c r="AL405" s="34"/>
      <c r="AM405" s="34"/>
      <c r="AN405" s="34"/>
      <c r="AO405" s="34"/>
      <c r="AP405" s="34"/>
    </row>
    <row r="406" spans="1:42" ht="15.6" hidden="1">
      <c r="A406" s="34" t="s">
        <v>105</v>
      </c>
      <c r="B406" s="34" t="s">
        <v>2341</v>
      </c>
      <c r="C406" s="34"/>
      <c r="D406" s="34"/>
      <c r="E406" s="34"/>
      <c r="F406" s="34"/>
      <c r="G406" s="34"/>
      <c r="H406" s="34"/>
      <c r="I406" s="34"/>
      <c r="J406" s="34"/>
      <c r="K406" s="34"/>
      <c r="L406" s="34"/>
      <c r="M406" s="34"/>
      <c r="N406" s="34"/>
      <c r="O406" s="34"/>
      <c r="P406" s="34"/>
      <c r="Q406" s="34"/>
      <c r="R406" s="34"/>
      <c r="S406" s="34"/>
      <c r="T406" s="34"/>
      <c r="U406" s="34"/>
      <c r="V406" s="34"/>
      <c r="W406" s="34"/>
      <c r="X406" s="34"/>
      <c r="Y406" s="34"/>
      <c r="Z406" s="34"/>
      <c r="AA406" s="34"/>
      <c r="AB406" s="34"/>
      <c r="AC406" s="34"/>
      <c r="AD406" s="34"/>
      <c r="AE406" s="34"/>
      <c r="AF406" s="34"/>
      <c r="AG406" s="34"/>
      <c r="AH406" s="34"/>
      <c r="AI406" s="34"/>
      <c r="AJ406" s="34"/>
      <c r="AK406" s="34"/>
      <c r="AL406" s="34"/>
      <c r="AM406" s="34"/>
      <c r="AN406" s="34"/>
      <c r="AO406" s="34"/>
      <c r="AP406" s="34"/>
    </row>
    <row r="407" spans="1:42" ht="15.6" hidden="1">
      <c r="A407" s="34" t="s">
        <v>105</v>
      </c>
      <c r="B407" s="34" t="s">
        <v>2342</v>
      </c>
      <c r="C407" s="34"/>
      <c r="D407" s="34"/>
      <c r="E407" s="34"/>
      <c r="F407" s="34"/>
      <c r="G407" s="34"/>
      <c r="H407" s="34"/>
      <c r="I407" s="34"/>
      <c r="J407" s="34"/>
      <c r="K407" s="34"/>
      <c r="L407" s="34"/>
      <c r="M407" s="34"/>
      <c r="N407" s="34"/>
      <c r="O407" s="34"/>
      <c r="P407" s="34"/>
      <c r="Q407" s="34"/>
      <c r="R407" s="34"/>
      <c r="S407" s="34"/>
      <c r="T407" s="34"/>
      <c r="U407" s="34"/>
      <c r="V407" s="34"/>
      <c r="W407" s="34"/>
      <c r="X407" s="34"/>
      <c r="Y407" s="34"/>
      <c r="Z407" s="34"/>
      <c r="AA407" s="34"/>
      <c r="AB407" s="34"/>
      <c r="AC407" s="34"/>
      <c r="AD407" s="34"/>
      <c r="AE407" s="34"/>
      <c r="AF407" s="34"/>
      <c r="AG407" s="34"/>
      <c r="AH407" s="34"/>
      <c r="AI407" s="34"/>
      <c r="AJ407" s="34"/>
      <c r="AK407" s="34"/>
      <c r="AL407" s="34"/>
      <c r="AM407" s="34"/>
      <c r="AN407" s="34"/>
      <c r="AO407" s="34"/>
      <c r="AP407" s="34"/>
    </row>
    <row r="408" spans="1:42" ht="15.6" hidden="1">
      <c r="A408" s="34" t="s">
        <v>105</v>
      </c>
      <c r="B408" s="34" t="s">
        <v>2343</v>
      </c>
      <c r="C408" s="34"/>
      <c r="D408" s="34"/>
      <c r="E408" s="34"/>
      <c r="F408" s="34"/>
      <c r="G408" s="34"/>
      <c r="H408" s="34"/>
      <c r="I408" s="34"/>
      <c r="J408" s="34"/>
      <c r="K408" s="34"/>
      <c r="L408" s="34"/>
      <c r="M408" s="34"/>
      <c r="N408" s="34"/>
      <c r="O408" s="34"/>
      <c r="P408" s="34"/>
      <c r="Q408" s="34"/>
      <c r="R408" s="34"/>
      <c r="S408" s="34"/>
      <c r="T408" s="34"/>
      <c r="U408" s="34"/>
      <c r="V408" s="34"/>
      <c r="W408" s="34"/>
      <c r="X408" s="34"/>
      <c r="Y408" s="34"/>
      <c r="Z408" s="34"/>
      <c r="AA408" s="34"/>
      <c r="AB408" s="34"/>
      <c r="AC408" s="34"/>
      <c r="AD408" s="34"/>
      <c r="AE408" s="34"/>
      <c r="AF408" s="34"/>
      <c r="AG408" s="34"/>
      <c r="AH408" s="34"/>
      <c r="AI408" s="34"/>
      <c r="AJ408" s="34"/>
      <c r="AK408" s="34"/>
      <c r="AL408" s="34"/>
      <c r="AM408" s="34"/>
      <c r="AN408" s="34"/>
      <c r="AO408" s="34"/>
      <c r="AP408" s="34"/>
    </row>
    <row r="409" spans="1:42" ht="15.6" hidden="1">
      <c r="A409" s="34" t="s">
        <v>105</v>
      </c>
      <c r="B409" s="34" t="s">
        <v>2344</v>
      </c>
      <c r="C409" s="34"/>
      <c r="D409" s="34"/>
      <c r="E409" s="34"/>
      <c r="F409" s="34"/>
      <c r="G409" s="34"/>
      <c r="H409" s="34"/>
      <c r="I409" s="34"/>
      <c r="J409" s="34"/>
      <c r="K409" s="34"/>
      <c r="L409" s="34"/>
      <c r="M409" s="34"/>
      <c r="N409" s="34"/>
      <c r="O409" s="34"/>
      <c r="P409" s="34"/>
      <c r="Q409" s="34"/>
      <c r="R409" s="34"/>
      <c r="S409" s="34"/>
      <c r="T409" s="34"/>
      <c r="U409" s="34"/>
      <c r="V409" s="34"/>
      <c r="W409" s="34"/>
      <c r="X409" s="34"/>
      <c r="Y409" s="34"/>
      <c r="Z409" s="34"/>
      <c r="AA409" s="34"/>
      <c r="AB409" s="34"/>
      <c r="AC409" s="34"/>
      <c r="AD409" s="34"/>
      <c r="AE409" s="34"/>
      <c r="AF409" s="34"/>
      <c r="AG409" s="34"/>
      <c r="AH409" s="34"/>
      <c r="AI409" s="34"/>
      <c r="AJ409" s="34"/>
      <c r="AK409" s="34"/>
      <c r="AL409" s="34"/>
      <c r="AM409" s="34"/>
      <c r="AN409" s="34"/>
      <c r="AO409" s="34"/>
      <c r="AP409" s="34"/>
    </row>
    <row r="410" spans="1:42" ht="15.6" hidden="1">
      <c r="A410" s="34" t="s">
        <v>105</v>
      </c>
      <c r="B410" s="34" t="s">
        <v>2345</v>
      </c>
      <c r="C410" s="34"/>
      <c r="D410" s="34"/>
      <c r="E410" s="34"/>
      <c r="F410" s="34"/>
      <c r="G410" s="34"/>
      <c r="H410" s="34"/>
      <c r="I410" s="34"/>
      <c r="J410" s="34"/>
      <c r="K410" s="34"/>
      <c r="L410" s="34"/>
      <c r="M410" s="34"/>
      <c r="N410" s="34"/>
      <c r="O410" s="34"/>
      <c r="P410" s="34"/>
      <c r="Q410" s="34"/>
      <c r="R410" s="34"/>
      <c r="S410" s="34"/>
      <c r="T410" s="34"/>
      <c r="U410" s="34"/>
      <c r="V410" s="34"/>
      <c r="W410" s="34"/>
      <c r="X410" s="34"/>
      <c r="Y410" s="34"/>
      <c r="Z410" s="34"/>
      <c r="AA410" s="34"/>
      <c r="AB410" s="34"/>
      <c r="AC410" s="34"/>
      <c r="AD410" s="34"/>
      <c r="AE410" s="34"/>
      <c r="AF410" s="34"/>
      <c r="AG410" s="34"/>
      <c r="AH410" s="34"/>
      <c r="AI410" s="34"/>
      <c r="AJ410" s="34"/>
      <c r="AK410" s="34"/>
      <c r="AL410" s="34"/>
      <c r="AM410" s="34"/>
      <c r="AN410" s="34"/>
      <c r="AO410" s="34"/>
      <c r="AP410" s="34"/>
    </row>
    <row r="411" spans="1:42" ht="15.6" hidden="1">
      <c r="A411" s="34" t="s">
        <v>105</v>
      </c>
      <c r="B411" s="34" t="s">
        <v>2346</v>
      </c>
      <c r="C411" s="34"/>
      <c r="D411" s="34"/>
      <c r="E411" s="34"/>
      <c r="F411" s="34"/>
      <c r="G411" s="34"/>
      <c r="H411" s="34"/>
      <c r="I411" s="34"/>
      <c r="J411" s="34"/>
      <c r="K411" s="34"/>
      <c r="L411" s="34"/>
      <c r="M411" s="34"/>
      <c r="N411" s="34"/>
      <c r="O411" s="34"/>
      <c r="P411" s="34"/>
      <c r="Q411" s="34"/>
      <c r="R411" s="34"/>
      <c r="S411" s="34"/>
      <c r="T411" s="34"/>
      <c r="U411" s="34"/>
      <c r="V411" s="34"/>
      <c r="W411" s="34"/>
      <c r="X411" s="34"/>
      <c r="Y411" s="34"/>
      <c r="Z411" s="34"/>
      <c r="AA411" s="34"/>
      <c r="AB411" s="34"/>
      <c r="AC411" s="34"/>
      <c r="AD411" s="34"/>
      <c r="AE411" s="34"/>
      <c r="AF411" s="34"/>
      <c r="AG411" s="34"/>
      <c r="AH411" s="34"/>
      <c r="AI411" s="34"/>
      <c r="AJ411" s="34"/>
      <c r="AK411" s="34"/>
      <c r="AL411" s="34"/>
      <c r="AM411" s="34"/>
      <c r="AN411" s="34"/>
      <c r="AO411" s="34"/>
      <c r="AP411" s="34"/>
    </row>
    <row r="412" spans="1:42" ht="15.6" hidden="1">
      <c r="A412" s="34" t="s">
        <v>105</v>
      </c>
      <c r="B412" s="34" t="s">
        <v>2347</v>
      </c>
      <c r="C412" s="34"/>
      <c r="D412" s="34"/>
      <c r="E412" s="34"/>
      <c r="F412" s="34"/>
      <c r="G412" s="34"/>
      <c r="H412" s="34"/>
      <c r="I412" s="34"/>
      <c r="J412" s="34"/>
      <c r="K412" s="34"/>
      <c r="L412" s="34"/>
      <c r="M412" s="34"/>
      <c r="N412" s="34"/>
      <c r="O412" s="34"/>
      <c r="P412" s="34"/>
      <c r="Q412" s="34"/>
      <c r="R412" s="34"/>
      <c r="S412" s="34"/>
      <c r="T412" s="34"/>
      <c r="U412" s="34"/>
      <c r="V412" s="34"/>
      <c r="W412" s="34"/>
      <c r="X412" s="34"/>
      <c r="Y412" s="34"/>
      <c r="Z412" s="34"/>
      <c r="AA412" s="34"/>
      <c r="AB412" s="34"/>
      <c r="AC412" s="34"/>
      <c r="AD412" s="34"/>
      <c r="AE412" s="34"/>
      <c r="AF412" s="34"/>
      <c r="AG412" s="34"/>
      <c r="AH412" s="34"/>
      <c r="AI412" s="34"/>
      <c r="AJ412" s="34"/>
      <c r="AK412" s="34"/>
      <c r="AL412" s="34"/>
      <c r="AM412" s="34"/>
      <c r="AN412" s="34"/>
      <c r="AO412" s="34"/>
      <c r="AP412" s="34"/>
    </row>
    <row r="413" spans="1:42" ht="15.6" hidden="1">
      <c r="A413" s="34" t="s">
        <v>105</v>
      </c>
      <c r="B413" s="34" t="s">
        <v>2348</v>
      </c>
      <c r="C413" s="34"/>
      <c r="D413" s="34"/>
      <c r="E413" s="34"/>
      <c r="F413" s="34"/>
      <c r="G413" s="34"/>
      <c r="H413" s="34"/>
      <c r="I413" s="34"/>
      <c r="J413" s="34"/>
      <c r="K413" s="34"/>
      <c r="L413" s="34"/>
      <c r="M413" s="34"/>
      <c r="N413" s="34"/>
      <c r="O413" s="34"/>
      <c r="P413" s="34"/>
      <c r="Q413" s="34"/>
      <c r="R413" s="34"/>
      <c r="S413" s="34"/>
      <c r="T413" s="34"/>
      <c r="U413" s="34"/>
      <c r="V413" s="34"/>
      <c r="W413" s="34"/>
      <c r="X413" s="34"/>
      <c r="Y413" s="34"/>
      <c r="Z413" s="34"/>
      <c r="AA413" s="34"/>
      <c r="AB413" s="34"/>
      <c r="AC413" s="34"/>
      <c r="AD413" s="34"/>
      <c r="AE413" s="34"/>
      <c r="AF413" s="34"/>
      <c r="AG413" s="34"/>
      <c r="AH413" s="34"/>
      <c r="AI413" s="34"/>
      <c r="AJ413" s="34"/>
      <c r="AK413" s="34"/>
      <c r="AL413" s="34"/>
      <c r="AM413" s="34"/>
      <c r="AN413" s="34"/>
      <c r="AO413" s="34"/>
      <c r="AP413" s="34"/>
    </row>
    <row r="414" spans="1:42" ht="15.6" hidden="1">
      <c r="A414" s="34" t="s">
        <v>105</v>
      </c>
      <c r="B414" s="34" t="s">
        <v>2349</v>
      </c>
      <c r="C414" s="34"/>
      <c r="D414" s="34"/>
      <c r="E414" s="34"/>
      <c r="F414" s="34"/>
      <c r="G414" s="34"/>
      <c r="H414" s="34"/>
      <c r="I414" s="34"/>
      <c r="J414" s="34"/>
      <c r="K414" s="34"/>
      <c r="L414" s="34"/>
      <c r="M414" s="34"/>
      <c r="N414" s="34"/>
      <c r="O414" s="34"/>
      <c r="P414" s="34"/>
      <c r="Q414" s="34"/>
      <c r="R414" s="34"/>
      <c r="S414" s="34"/>
      <c r="T414" s="34"/>
      <c r="U414" s="34"/>
      <c r="V414" s="34"/>
      <c r="W414" s="34"/>
      <c r="X414" s="34"/>
      <c r="Y414" s="34"/>
      <c r="Z414" s="34"/>
      <c r="AA414" s="34"/>
      <c r="AB414" s="34"/>
      <c r="AC414" s="34"/>
      <c r="AD414" s="34"/>
      <c r="AE414" s="34"/>
      <c r="AF414" s="34"/>
      <c r="AG414" s="34"/>
      <c r="AH414" s="34"/>
      <c r="AI414" s="34"/>
      <c r="AJ414" s="34"/>
      <c r="AK414" s="34"/>
      <c r="AL414" s="34"/>
      <c r="AM414" s="34"/>
      <c r="AN414" s="34"/>
      <c r="AO414" s="34"/>
      <c r="AP414" s="34"/>
    </row>
    <row r="415" spans="1:42" ht="15.6" hidden="1">
      <c r="A415" s="34" t="s">
        <v>105</v>
      </c>
      <c r="B415" s="34" t="s">
        <v>2350</v>
      </c>
      <c r="C415" s="34"/>
      <c r="D415" s="34"/>
      <c r="E415" s="34"/>
      <c r="F415" s="34"/>
      <c r="G415" s="34"/>
      <c r="H415" s="34"/>
      <c r="I415" s="34"/>
      <c r="J415" s="34"/>
      <c r="K415" s="34"/>
      <c r="L415" s="34"/>
      <c r="M415" s="34"/>
      <c r="N415" s="34"/>
      <c r="O415" s="34"/>
      <c r="P415" s="34"/>
      <c r="Q415" s="34"/>
      <c r="R415" s="34"/>
      <c r="S415" s="34"/>
      <c r="T415" s="34"/>
      <c r="U415" s="34"/>
      <c r="V415" s="34"/>
      <c r="W415" s="34"/>
      <c r="X415" s="34"/>
      <c r="Y415" s="34"/>
      <c r="Z415" s="34"/>
      <c r="AA415" s="34"/>
      <c r="AB415" s="34"/>
      <c r="AC415" s="34"/>
      <c r="AD415" s="34"/>
      <c r="AE415" s="34"/>
      <c r="AF415" s="34"/>
      <c r="AG415" s="34"/>
      <c r="AH415" s="34"/>
      <c r="AI415" s="34"/>
      <c r="AJ415" s="34"/>
      <c r="AK415" s="34"/>
      <c r="AL415" s="34"/>
      <c r="AM415" s="34"/>
      <c r="AN415" s="34"/>
      <c r="AO415" s="34"/>
      <c r="AP415" s="34"/>
    </row>
    <row r="416" spans="1:42" ht="15.6" hidden="1">
      <c r="A416" s="34" t="s">
        <v>105</v>
      </c>
      <c r="B416" s="34" t="s">
        <v>2351</v>
      </c>
      <c r="C416" s="34"/>
      <c r="D416" s="34"/>
      <c r="E416" s="34"/>
      <c r="F416" s="34"/>
      <c r="G416" s="34"/>
      <c r="H416" s="34"/>
      <c r="I416" s="34"/>
      <c r="J416" s="34"/>
      <c r="K416" s="34"/>
      <c r="L416" s="34"/>
      <c r="M416" s="34"/>
      <c r="N416" s="34"/>
      <c r="O416" s="34"/>
      <c r="P416" s="34"/>
      <c r="Q416" s="34"/>
      <c r="R416" s="34"/>
      <c r="S416" s="34"/>
      <c r="T416" s="34"/>
      <c r="U416" s="34"/>
      <c r="V416" s="34"/>
      <c r="W416" s="34"/>
      <c r="X416" s="34"/>
      <c r="Y416" s="34"/>
      <c r="Z416" s="34"/>
      <c r="AA416" s="34"/>
      <c r="AB416" s="34"/>
      <c r="AC416" s="34"/>
      <c r="AD416" s="34"/>
      <c r="AE416" s="34"/>
      <c r="AF416" s="34"/>
      <c r="AG416" s="34"/>
      <c r="AH416" s="34"/>
      <c r="AI416" s="34"/>
      <c r="AJ416" s="34"/>
      <c r="AK416" s="34"/>
      <c r="AL416" s="34"/>
      <c r="AM416" s="34"/>
      <c r="AN416" s="34"/>
      <c r="AO416" s="34"/>
      <c r="AP416" s="34"/>
    </row>
    <row r="417" spans="1:42" ht="15.6" hidden="1">
      <c r="A417" s="34" t="s">
        <v>105</v>
      </c>
      <c r="B417" s="34" t="s">
        <v>2352</v>
      </c>
      <c r="C417" s="34"/>
      <c r="D417" s="34"/>
      <c r="E417" s="34"/>
      <c r="F417" s="34"/>
      <c r="G417" s="34"/>
      <c r="H417" s="34"/>
      <c r="I417" s="34"/>
      <c r="J417" s="34"/>
      <c r="K417" s="34"/>
      <c r="L417" s="34"/>
      <c r="M417" s="34"/>
      <c r="N417" s="34"/>
      <c r="O417" s="34"/>
      <c r="P417" s="34"/>
      <c r="Q417" s="34"/>
      <c r="R417" s="34"/>
      <c r="S417" s="34"/>
      <c r="T417" s="34"/>
      <c r="U417" s="34"/>
      <c r="V417" s="34"/>
      <c r="W417" s="34"/>
      <c r="X417" s="34"/>
      <c r="Y417" s="34"/>
      <c r="Z417" s="34"/>
      <c r="AA417" s="34"/>
      <c r="AB417" s="34"/>
      <c r="AC417" s="34"/>
      <c r="AD417" s="34"/>
      <c r="AE417" s="34"/>
      <c r="AF417" s="34"/>
      <c r="AG417" s="34"/>
      <c r="AH417" s="34"/>
      <c r="AI417" s="34"/>
      <c r="AJ417" s="34"/>
      <c r="AK417" s="34"/>
      <c r="AL417" s="34"/>
      <c r="AM417" s="34"/>
      <c r="AN417" s="34"/>
      <c r="AO417" s="34"/>
      <c r="AP417" s="34"/>
    </row>
    <row r="418" spans="1:42" ht="15.6" hidden="1">
      <c r="A418" s="34" t="s">
        <v>105</v>
      </c>
      <c r="B418" s="34" t="s">
        <v>2353</v>
      </c>
      <c r="C418" s="34"/>
      <c r="D418" s="34"/>
      <c r="E418" s="34"/>
      <c r="F418" s="34"/>
      <c r="G418" s="34"/>
      <c r="H418" s="34"/>
      <c r="I418" s="34"/>
      <c r="J418" s="34"/>
      <c r="K418" s="34"/>
      <c r="L418" s="34"/>
      <c r="M418" s="34"/>
      <c r="N418" s="34"/>
      <c r="O418" s="34"/>
      <c r="P418" s="34"/>
      <c r="Q418" s="34"/>
      <c r="R418" s="34"/>
      <c r="S418" s="34"/>
      <c r="T418" s="34"/>
      <c r="U418" s="34"/>
      <c r="V418" s="34"/>
      <c r="W418" s="34"/>
      <c r="X418" s="34"/>
      <c r="Y418" s="34"/>
      <c r="Z418" s="34"/>
      <c r="AA418" s="34"/>
      <c r="AB418" s="34"/>
      <c r="AC418" s="34"/>
      <c r="AD418" s="34"/>
      <c r="AE418" s="34"/>
      <c r="AF418" s="34"/>
      <c r="AG418" s="34"/>
      <c r="AH418" s="34"/>
      <c r="AI418" s="34"/>
      <c r="AJ418" s="34"/>
      <c r="AK418" s="34"/>
      <c r="AL418" s="34"/>
      <c r="AM418" s="34"/>
      <c r="AN418" s="34"/>
      <c r="AO418" s="34"/>
      <c r="AP418" s="34"/>
    </row>
    <row r="419" spans="1:42" ht="15.6" hidden="1">
      <c r="A419" s="34" t="s">
        <v>105</v>
      </c>
      <c r="B419" s="34" t="s">
        <v>2354</v>
      </c>
      <c r="C419" s="34"/>
      <c r="D419" s="34"/>
      <c r="E419" s="34"/>
      <c r="F419" s="34"/>
      <c r="G419" s="34"/>
      <c r="H419" s="34"/>
      <c r="I419" s="34"/>
      <c r="J419" s="34"/>
      <c r="K419" s="34"/>
      <c r="L419" s="34"/>
      <c r="M419" s="34"/>
      <c r="N419" s="34"/>
      <c r="O419" s="34"/>
      <c r="P419" s="34"/>
      <c r="Q419" s="34"/>
      <c r="R419" s="34"/>
      <c r="S419" s="34"/>
      <c r="T419" s="34"/>
      <c r="U419" s="34"/>
      <c r="V419" s="34"/>
      <c r="W419" s="34"/>
      <c r="X419" s="34"/>
      <c r="Y419" s="34"/>
      <c r="Z419" s="34"/>
      <c r="AA419" s="34"/>
      <c r="AB419" s="34"/>
      <c r="AC419" s="34"/>
      <c r="AD419" s="34"/>
      <c r="AE419" s="34"/>
      <c r="AF419" s="34"/>
      <c r="AG419" s="34"/>
      <c r="AH419" s="34"/>
      <c r="AI419" s="34"/>
      <c r="AJ419" s="34"/>
      <c r="AK419" s="34"/>
      <c r="AL419" s="34"/>
      <c r="AM419" s="34"/>
      <c r="AN419" s="34"/>
      <c r="AO419" s="34"/>
      <c r="AP419" s="34"/>
    </row>
    <row r="420" spans="1:42" ht="15.6" hidden="1">
      <c r="A420" s="34" t="s">
        <v>105</v>
      </c>
      <c r="B420" s="34" t="s">
        <v>2355</v>
      </c>
      <c r="C420" s="34"/>
      <c r="D420" s="34"/>
      <c r="E420" s="34"/>
      <c r="F420" s="34"/>
      <c r="G420" s="34"/>
      <c r="H420" s="34"/>
      <c r="I420" s="34"/>
      <c r="J420" s="34"/>
      <c r="K420" s="34"/>
      <c r="L420" s="34"/>
      <c r="M420" s="34"/>
      <c r="N420" s="34"/>
      <c r="O420" s="34"/>
      <c r="P420" s="34"/>
      <c r="Q420" s="34"/>
      <c r="R420" s="34"/>
      <c r="S420" s="34"/>
      <c r="T420" s="34"/>
      <c r="U420" s="34"/>
      <c r="V420" s="34"/>
      <c r="W420" s="34"/>
      <c r="X420" s="34"/>
      <c r="Y420" s="34"/>
      <c r="Z420" s="34"/>
      <c r="AA420" s="34"/>
      <c r="AB420" s="34"/>
      <c r="AC420" s="34"/>
      <c r="AD420" s="34"/>
      <c r="AE420" s="34"/>
      <c r="AF420" s="34"/>
      <c r="AG420" s="34"/>
      <c r="AH420" s="34"/>
      <c r="AI420" s="34"/>
      <c r="AJ420" s="34"/>
      <c r="AK420" s="34"/>
      <c r="AL420" s="34"/>
      <c r="AM420" s="34"/>
      <c r="AN420" s="34"/>
      <c r="AO420" s="34"/>
      <c r="AP420" s="34"/>
    </row>
    <row r="421" spans="1:42" ht="15.6" hidden="1">
      <c r="A421" s="34" t="s">
        <v>105</v>
      </c>
      <c r="B421" s="34" t="s">
        <v>2356</v>
      </c>
      <c r="C421" s="34"/>
      <c r="D421" s="34"/>
      <c r="E421" s="34"/>
      <c r="F421" s="34"/>
      <c r="G421" s="34"/>
      <c r="H421" s="34"/>
      <c r="I421" s="34"/>
      <c r="J421" s="34"/>
      <c r="K421" s="34"/>
      <c r="L421" s="34"/>
      <c r="M421" s="34"/>
      <c r="N421" s="34"/>
      <c r="O421" s="34"/>
      <c r="P421" s="34"/>
      <c r="Q421" s="34"/>
      <c r="R421" s="34"/>
      <c r="S421" s="34"/>
      <c r="T421" s="34"/>
      <c r="U421" s="34"/>
      <c r="V421" s="34"/>
      <c r="W421" s="34"/>
      <c r="X421" s="34"/>
      <c r="Y421" s="34"/>
      <c r="Z421" s="34"/>
      <c r="AA421" s="34"/>
      <c r="AB421" s="34"/>
      <c r="AC421" s="34"/>
      <c r="AD421" s="34"/>
      <c r="AE421" s="34"/>
      <c r="AF421" s="34"/>
      <c r="AG421" s="34"/>
      <c r="AH421" s="34"/>
      <c r="AI421" s="34"/>
      <c r="AJ421" s="34"/>
      <c r="AK421" s="34"/>
      <c r="AL421" s="34"/>
      <c r="AM421" s="34"/>
      <c r="AN421" s="34"/>
      <c r="AO421" s="34"/>
      <c r="AP421" s="34"/>
    </row>
    <row r="422" spans="1:42" ht="15.6" hidden="1">
      <c r="A422" s="34" t="s">
        <v>105</v>
      </c>
      <c r="B422" s="34" t="s">
        <v>2357</v>
      </c>
      <c r="C422" s="34"/>
      <c r="D422" s="34"/>
      <c r="E422" s="34"/>
      <c r="F422" s="34"/>
      <c r="G422" s="34"/>
      <c r="H422" s="34"/>
      <c r="I422" s="34"/>
      <c r="J422" s="34"/>
      <c r="K422" s="34"/>
      <c r="L422" s="34"/>
      <c r="M422" s="34"/>
      <c r="N422" s="34"/>
      <c r="O422" s="34"/>
      <c r="P422" s="34"/>
      <c r="Q422" s="34"/>
      <c r="R422" s="34"/>
      <c r="S422" s="34"/>
      <c r="T422" s="34"/>
      <c r="U422" s="34"/>
      <c r="V422" s="34"/>
      <c r="W422" s="34"/>
      <c r="X422" s="34"/>
      <c r="Y422" s="34"/>
      <c r="Z422" s="34"/>
      <c r="AA422" s="34"/>
      <c r="AB422" s="34"/>
      <c r="AC422" s="34"/>
      <c r="AD422" s="34"/>
      <c r="AE422" s="34"/>
      <c r="AF422" s="34"/>
      <c r="AG422" s="34"/>
      <c r="AH422" s="34"/>
      <c r="AI422" s="34"/>
      <c r="AJ422" s="34"/>
      <c r="AK422" s="34"/>
      <c r="AL422" s="34"/>
      <c r="AM422" s="34"/>
      <c r="AN422" s="34"/>
      <c r="AO422" s="34"/>
      <c r="AP422" s="34"/>
    </row>
    <row r="423" spans="1:42" ht="15.6" hidden="1">
      <c r="A423" s="34" t="s">
        <v>105</v>
      </c>
      <c r="B423" s="34" t="s">
        <v>2358</v>
      </c>
      <c r="C423" s="34"/>
      <c r="D423" s="34"/>
      <c r="E423" s="34"/>
      <c r="F423" s="34"/>
      <c r="G423" s="34"/>
      <c r="H423" s="34"/>
      <c r="I423" s="34"/>
      <c r="J423" s="34"/>
      <c r="K423" s="34"/>
      <c r="L423" s="34"/>
      <c r="M423" s="34"/>
      <c r="N423" s="34"/>
      <c r="O423" s="34"/>
      <c r="P423" s="34"/>
      <c r="Q423" s="34"/>
      <c r="R423" s="34"/>
      <c r="S423" s="34"/>
      <c r="T423" s="34"/>
      <c r="U423" s="34"/>
      <c r="V423" s="34"/>
      <c r="W423" s="34"/>
      <c r="X423" s="34"/>
      <c r="Y423" s="34"/>
      <c r="Z423" s="34"/>
      <c r="AA423" s="34"/>
      <c r="AB423" s="34"/>
      <c r="AC423" s="34"/>
      <c r="AD423" s="34"/>
      <c r="AE423" s="34"/>
      <c r="AF423" s="34"/>
      <c r="AG423" s="34"/>
      <c r="AH423" s="34"/>
      <c r="AI423" s="34"/>
      <c r="AJ423" s="34"/>
      <c r="AK423" s="34"/>
      <c r="AL423" s="34"/>
      <c r="AM423" s="34"/>
      <c r="AN423" s="34"/>
      <c r="AO423" s="34"/>
      <c r="AP423" s="34"/>
    </row>
    <row r="424" spans="1:42" ht="15.6" hidden="1">
      <c r="A424" s="34" t="s">
        <v>105</v>
      </c>
      <c r="B424" s="34" t="s">
        <v>2359</v>
      </c>
      <c r="C424" s="34"/>
      <c r="D424" s="34"/>
      <c r="E424" s="34"/>
      <c r="F424" s="34"/>
      <c r="G424" s="34"/>
      <c r="H424" s="34"/>
      <c r="I424" s="34"/>
      <c r="J424" s="34"/>
      <c r="K424" s="34"/>
      <c r="L424" s="34"/>
      <c r="M424" s="34"/>
      <c r="N424" s="34"/>
      <c r="O424" s="34"/>
      <c r="P424" s="34"/>
      <c r="Q424" s="34"/>
      <c r="R424" s="34"/>
      <c r="S424" s="34"/>
      <c r="T424" s="34"/>
      <c r="U424" s="34"/>
      <c r="V424" s="34"/>
      <c r="W424" s="34"/>
      <c r="X424" s="34"/>
      <c r="Y424" s="34"/>
      <c r="Z424" s="34"/>
      <c r="AA424" s="34"/>
      <c r="AB424" s="34"/>
      <c r="AC424" s="34"/>
      <c r="AD424" s="34"/>
      <c r="AE424" s="34"/>
      <c r="AF424" s="34"/>
      <c r="AG424" s="34"/>
      <c r="AH424" s="34"/>
      <c r="AI424" s="34"/>
      <c r="AJ424" s="34"/>
      <c r="AK424" s="34"/>
      <c r="AL424" s="34"/>
      <c r="AM424" s="34"/>
      <c r="AN424" s="34"/>
      <c r="AO424" s="34"/>
      <c r="AP424" s="34"/>
    </row>
    <row r="425" spans="1:42" ht="15.6" hidden="1">
      <c r="A425" s="34" t="s">
        <v>105</v>
      </c>
      <c r="B425" s="34" t="s">
        <v>2360</v>
      </c>
      <c r="C425" s="34"/>
      <c r="D425" s="34"/>
      <c r="E425" s="34"/>
      <c r="F425" s="34"/>
      <c r="G425" s="34"/>
      <c r="H425" s="34"/>
      <c r="I425" s="34"/>
      <c r="J425" s="34"/>
      <c r="K425" s="34"/>
      <c r="L425" s="34"/>
      <c r="M425" s="34"/>
      <c r="N425" s="34"/>
      <c r="O425" s="34"/>
      <c r="P425" s="34"/>
      <c r="Q425" s="34"/>
      <c r="R425" s="34"/>
      <c r="S425" s="34"/>
      <c r="T425" s="34"/>
      <c r="U425" s="34"/>
      <c r="V425" s="34"/>
      <c r="W425" s="34"/>
      <c r="X425" s="34"/>
      <c r="Y425" s="34"/>
      <c r="Z425" s="34"/>
      <c r="AA425" s="34"/>
      <c r="AB425" s="34"/>
      <c r="AC425" s="34"/>
      <c r="AD425" s="34"/>
      <c r="AE425" s="34"/>
      <c r="AF425" s="34"/>
      <c r="AG425" s="34"/>
      <c r="AH425" s="34"/>
      <c r="AI425" s="34"/>
      <c r="AJ425" s="34"/>
      <c r="AK425" s="34"/>
      <c r="AL425" s="34"/>
      <c r="AM425" s="34"/>
      <c r="AN425" s="34"/>
      <c r="AO425" s="34"/>
      <c r="AP425" s="34"/>
    </row>
    <row r="426" spans="1:42" ht="15.6" hidden="1">
      <c r="A426" s="34" t="s">
        <v>105</v>
      </c>
      <c r="B426" s="34" t="s">
        <v>2361</v>
      </c>
      <c r="C426" s="34"/>
      <c r="D426" s="34"/>
      <c r="E426" s="34"/>
      <c r="F426" s="34"/>
      <c r="G426" s="34"/>
      <c r="H426" s="34"/>
      <c r="I426" s="34"/>
      <c r="J426" s="34"/>
      <c r="K426" s="34"/>
      <c r="L426" s="34"/>
      <c r="M426" s="34"/>
      <c r="N426" s="34"/>
      <c r="O426" s="34"/>
      <c r="P426" s="34"/>
      <c r="Q426" s="34"/>
      <c r="R426" s="34"/>
      <c r="S426" s="34"/>
      <c r="T426" s="34"/>
      <c r="U426" s="34"/>
      <c r="V426" s="34"/>
      <c r="W426" s="34"/>
      <c r="X426" s="34"/>
      <c r="Y426" s="34"/>
      <c r="Z426" s="34"/>
      <c r="AA426" s="34"/>
      <c r="AB426" s="34"/>
      <c r="AC426" s="34"/>
      <c r="AD426" s="34"/>
      <c r="AE426" s="34"/>
      <c r="AF426" s="34"/>
      <c r="AG426" s="34"/>
      <c r="AH426" s="34"/>
      <c r="AI426" s="34"/>
      <c r="AJ426" s="34"/>
      <c r="AK426" s="34"/>
      <c r="AL426" s="34"/>
      <c r="AM426" s="34"/>
      <c r="AN426" s="34"/>
      <c r="AO426" s="34"/>
      <c r="AP426" s="34"/>
    </row>
    <row r="427" spans="1:42" ht="15.6" hidden="1">
      <c r="A427" s="34" t="s">
        <v>105</v>
      </c>
      <c r="B427" s="34" t="s">
        <v>2362</v>
      </c>
      <c r="C427" s="34"/>
      <c r="D427" s="34"/>
      <c r="E427" s="34"/>
      <c r="F427" s="34"/>
      <c r="G427" s="34"/>
      <c r="H427" s="34"/>
      <c r="I427" s="34"/>
      <c r="J427" s="34"/>
      <c r="K427" s="34"/>
      <c r="L427" s="34"/>
      <c r="M427" s="34"/>
      <c r="N427" s="34"/>
      <c r="O427" s="34"/>
      <c r="P427" s="34"/>
      <c r="Q427" s="34"/>
      <c r="R427" s="34"/>
      <c r="S427" s="34"/>
      <c r="T427" s="34"/>
      <c r="U427" s="34"/>
      <c r="V427" s="34"/>
      <c r="W427" s="34"/>
      <c r="X427" s="34"/>
      <c r="Y427" s="34"/>
      <c r="Z427" s="34"/>
      <c r="AA427" s="34"/>
      <c r="AB427" s="34"/>
      <c r="AC427" s="34"/>
      <c r="AD427" s="34"/>
      <c r="AE427" s="34"/>
      <c r="AF427" s="34"/>
      <c r="AG427" s="34"/>
      <c r="AH427" s="34"/>
      <c r="AI427" s="34"/>
      <c r="AJ427" s="34"/>
      <c r="AK427" s="34"/>
      <c r="AL427" s="34"/>
      <c r="AM427" s="34"/>
      <c r="AN427" s="34"/>
      <c r="AO427" s="34"/>
      <c r="AP427" s="34"/>
    </row>
    <row r="428" spans="1:42" ht="15.6" hidden="1">
      <c r="A428" s="34" t="s">
        <v>105</v>
      </c>
      <c r="B428" s="34" t="s">
        <v>2363</v>
      </c>
      <c r="C428" s="34"/>
      <c r="D428" s="34"/>
      <c r="E428" s="34"/>
      <c r="F428" s="34"/>
      <c r="G428" s="34"/>
      <c r="H428" s="34"/>
      <c r="I428" s="34"/>
      <c r="J428" s="34"/>
      <c r="K428" s="34"/>
      <c r="L428" s="34"/>
      <c r="M428" s="34"/>
      <c r="N428" s="34"/>
      <c r="O428" s="34"/>
      <c r="P428" s="34"/>
      <c r="Q428" s="34"/>
      <c r="R428" s="34"/>
      <c r="S428" s="34"/>
      <c r="T428" s="34"/>
      <c r="U428" s="34"/>
      <c r="V428" s="34"/>
      <c r="W428" s="34"/>
      <c r="X428" s="34"/>
      <c r="Y428" s="34"/>
      <c r="Z428" s="34"/>
      <c r="AA428" s="34"/>
      <c r="AB428" s="34"/>
      <c r="AC428" s="34"/>
      <c r="AD428" s="34"/>
      <c r="AE428" s="34"/>
      <c r="AF428" s="34"/>
      <c r="AG428" s="34"/>
      <c r="AH428" s="34"/>
      <c r="AI428" s="34"/>
      <c r="AJ428" s="34"/>
      <c r="AK428" s="34"/>
      <c r="AL428" s="34"/>
      <c r="AM428" s="34"/>
      <c r="AN428" s="34"/>
      <c r="AO428" s="34"/>
      <c r="AP428" s="34"/>
    </row>
    <row r="429" spans="1:42" ht="15.6" hidden="1">
      <c r="A429" s="34" t="s">
        <v>105</v>
      </c>
      <c r="B429" s="34" t="s">
        <v>2364</v>
      </c>
      <c r="C429" s="34"/>
      <c r="D429" s="34"/>
      <c r="E429" s="34"/>
      <c r="F429" s="34"/>
      <c r="G429" s="34"/>
      <c r="H429" s="34"/>
      <c r="I429" s="34"/>
      <c r="J429" s="34"/>
      <c r="K429" s="34"/>
      <c r="L429" s="34"/>
      <c r="M429" s="34"/>
      <c r="N429" s="34"/>
      <c r="O429" s="34"/>
      <c r="P429" s="34"/>
      <c r="Q429" s="34"/>
      <c r="R429" s="34"/>
      <c r="S429" s="34"/>
      <c r="T429" s="34"/>
      <c r="U429" s="34"/>
      <c r="V429" s="34"/>
      <c r="W429" s="34"/>
      <c r="X429" s="34"/>
      <c r="Y429" s="34"/>
      <c r="Z429" s="34"/>
      <c r="AA429" s="34"/>
      <c r="AB429" s="34"/>
      <c r="AC429" s="34"/>
      <c r="AD429" s="34"/>
      <c r="AE429" s="34"/>
      <c r="AF429" s="34"/>
      <c r="AG429" s="34"/>
      <c r="AH429" s="34"/>
      <c r="AI429" s="34"/>
      <c r="AJ429" s="34"/>
      <c r="AK429" s="34"/>
      <c r="AL429" s="34"/>
      <c r="AM429" s="34"/>
      <c r="AN429" s="34"/>
      <c r="AO429" s="34"/>
      <c r="AP429" s="34"/>
    </row>
    <row r="430" spans="1:42" ht="15.6" hidden="1">
      <c r="A430" s="34" t="s">
        <v>105</v>
      </c>
      <c r="B430" s="34" t="s">
        <v>2365</v>
      </c>
      <c r="C430" s="34"/>
      <c r="D430" s="34"/>
      <c r="E430" s="34"/>
      <c r="F430" s="34"/>
      <c r="G430" s="34"/>
      <c r="H430" s="34"/>
      <c r="I430" s="34"/>
      <c r="J430" s="34"/>
      <c r="K430" s="34"/>
      <c r="L430" s="34"/>
      <c r="M430" s="34"/>
      <c r="N430" s="34"/>
      <c r="O430" s="34"/>
      <c r="P430" s="34"/>
      <c r="Q430" s="34"/>
      <c r="R430" s="34"/>
      <c r="S430" s="34"/>
      <c r="T430" s="34"/>
      <c r="U430" s="34"/>
      <c r="V430" s="34"/>
      <c r="W430" s="34"/>
      <c r="X430" s="34"/>
      <c r="Y430" s="34"/>
      <c r="Z430" s="34"/>
      <c r="AA430" s="34"/>
      <c r="AB430" s="34"/>
      <c r="AC430" s="34"/>
      <c r="AD430" s="34"/>
      <c r="AE430" s="34"/>
      <c r="AF430" s="34"/>
      <c r="AG430" s="34"/>
      <c r="AH430" s="34"/>
      <c r="AI430" s="34"/>
      <c r="AJ430" s="34"/>
      <c r="AK430" s="34"/>
      <c r="AL430" s="34"/>
      <c r="AM430" s="34"/>
      <c r="AN430" s="34"/>
      <c r="AO430" s="34"/>
      <c r="AP430" s="34"/>
    </row>
    <row r="431" spans="1:42" ht="15.6" hidden="1">
      <c r="A431" s="34" t="s">
        <v>105</v>
      </c>
      <c r="B431" s="34" t="s">
        <v>2366</v>
      </c>
      <c r="C431" s="34"/>
      <c r="D431" s="34"/>
      <c r="E431" s="34"/>
      <c r="F431" s="34"/>
      <c r="G431" s="34"/>
      <c r="H431" s="34"/>
      <c r="I431" s="34"/>
      <c r="J431" s="34"/>
      <c r="K431" s="34"/>
      <c r="L431" s="34"/>
      <c r="M431" s="34"/>
      <c r="N431" s="34"/>
      <c r="O431" s="34"/>
      <c r="P431" s="34"/>
      <c r="Q431" s="34"/>
      <c r="R431" s="34"/>
      <c r="S431" s="34"/>
      <c r="T431" s="34"/>
      <c r="U431" s="34"/>
      <c r="V431" s="34"/>
      <c r="W431" s="34"/>
      <c r="X431" s="34"/>
      <c r="Y431" s="34"/>
      <c r="Z431" s="34"/>
      <c r="AA431" s="34"/>
      <c r="AB431" s="34"/>
      <c r="AC431" s="34"/>
      <c r="AD431" s="34"/>
      <c r="AE431" s="34"/>
      <c r="AF431" s="34"/>
      <c r="AG431" s="34"/>
      <c r="AH431" s="34"/>
      <c r="AI431" s="34"/>
      <c r="AJ431" s="34"/>
      <c r="AK431" s="34"/>
      <c r="AL431" s="34"/>
      <c r="AM431" s="34"/>
      <c r="AN431" s="34"/>
      <c r="AO431" s="34"/>
      <c r="AP431" s="34"/>
    </row>
    <row r="432" spans="1:42" ht="15.6" hidden="1">
      <c r="A432" s="34" t="s">
        <v>105</v>
      </c>
      <c r="B432" s="34" t="s">
        <v>2367</v>
      </c>
      <c r="C432" s="34"/>
      <c r="D432" s="34"/>
      <c r="E432" s="34"/>
      <c r="F432" s="34"/>
      <c r="G432" s="34"/>
      <c r="H432" s="34"/>
      <c r="I432" s="34"/>
      <c r="J432" s="34"/>
      <c r="K432" s="34"/>
      <c r="L432" s="34"/>
      <c r="M432" s="34"/>
      <c r="N432" s="34"/>
      <c r="O432" s="34"/>
      <c r="P432" s="34"/>
      <c r="Q432" s="34"/>
      <c r="R432" s="34"/>
      <c r="S432" s="34"/>
      <c r="T432" s="34"/>
      <c r="U432" s="34"/>
      <c r="V432" s="34"/>
      <c r="W432" s="34"/>
      <c r="X432" s="34"/>
      <c r="Y432" s="34"/>
      <c r="Z432" s="34"/>
      <c r="AA432" s="34"/>
      <c r="AB432" s="34"/>
      <c r="AC432" s="34"/>
      <c r="AD432" s="34"/>
      <c r="AE432" s="34"/>
      <c r="AF432" s="34"/>
      <c r="AG432" s="34"/>
      <c r="AH432" s="34"/>
      <c r="AI432" s="34"/>
      <c r="AJ432" s="34"/>
      <c r="AK432" s="34"/>
      <c r="AL432" s="34"/>
      <c r="AM432" s="34"/>
      <c r="AN432" s="34"/>
      <c r="AO432" s="34"/>
      <c r="AP432" s="34"/>
    </row>
    <row r="433" spans="1:42" ht="15.6" hidden="1">
      <c r="A433" s="34" t="s">
        <v>105</v>
      </c>
      <c r="B433" s="34" t="s">
        <v>2368</v>
      </c>
      <c r="C433" s="34"/>
      <c r="D433" s="34"/>
      <c r="E433" s="34"/>
      <c r="F433" s="34"/>
      <c r="G433" s="34"/>
      <c r="H433" s="34"/>
      <c r="I433" s="34"/>
      <c r="J433" s="34"/>
      <c r="K433" s="34"/>
      <c r="L433" s="34"/>
      <c r="M433" s="34"/>
      <c r="N433" s="34"/>
      <c r="O433" s="34"/>
      <c r="P433" s="34"/>
      <c r="Q433" s="34"/>
      <c r="R433" s="34"/>
      <c r="S433" s="34"/>
      <c r="T433" s="34"/>
      <c r="U433" s="34"/>
      <c r="V433" s="34"/>
      <c r="W433" s="34"/>
      <c r="X433" s="34"/>
      <c r="Y433" s="34"/>
      <c r="Z433" s="34"/>
      <c r="AA433" s="34"/>
      <c r="AB433" s="34"/>
      <c r="AC433" s="34"/>
      <c r="AD433" s="34"/>
      <c r="AE433" s="34"/>
      <c r="AF433" s="34"/>
      <c r="AG433" s="34"/>
      <c r="AH433" s="34"/>
      <c r="AI433" s="34"/>
      <c r="AJ433" s="34"/>
      <c r="AK433" s="34"/>
      <c r="AL433" s="34"/>
      <c r="AM433" s="34"/>
      <c r="AN433" s="34"/>
      <c r="AO433" s="34"/>
      <c r="AP433" s="34"/>
    </row>
    <row r="434" spans="1:42" ht="15.6" hidden="1">
      <c r="A434" s="34" t="s">
        <v>105</v>
      </c>
      <c r="B434" s="34" t="s">
        <v>2369</v>
      </c>
      <c r="C434" s="34"/>
      <c r="D434" s="34"/>
      <c r="E434" s="34"/>
      <c r="F434" s="34"/>
      <c r="G434" s="34"/>
      <c r="H434" s="34"/>
      <c r="I434" s="34"/>
      <c r="J434" s="34"/>
      <c r="K434" s="34"/>
      <c r="L434" s="34"/>
      <c r="M434" s="34"/>
      <c r="N434" s="34"/>
      <c r="O434" s="34"/>
      <c r="P434" s="34"/>
      <c r="Q434" s="34"/>
      <c r="R434" s="34"/>
      <c r="S434" s="34"/>
      <c r="T434" s="34"/>
      <c r="U434" s="34"/>
      <c r="V434" s="34"/>
      <c r="W434" s="34"/>
      <c r="X434" s="34"/>
      <c r="Y434" s="34"/>
      <c r="Z434" s="34"/>
      <c r="AA434" s="34"/>
      <c r="AB434" s="34"/>
      <c r="AC434" s="34"/>
      <c r="AD434" s="34"/>
      <c r="AE434" s="34"/>
      <c r="AF434" s="34"/>
      <c r="AG434" s="34"/>
      <c r="AH434" s="34"/>
      <c r="AI434" s="34"/>
      <c r="AJ434" s="34"/>
      <c r="AK434" s="34"/>
      <c r="AL434" s="34"/>
      <c r="AM434" s="34"/>
      <c r="AN434" s="34"/>
      <c r="AO434" s="34"/>
      <c r="AP434" s="34"/>
    </row>
    <row r="435" spans="1:42" ht="15.6" hidden="1">
      <c r="A435" s="34" t="s">
        <v>105</v>
      </c>
      <c r="B435" s="34" t="s">
        <v>2370</v>
      </c>
      <c r="C435" s="34"/>
      <c r="D435" s="34"/>
      <c r="E435" s="34"/>
      <c r="F435" s="34"/>
      <c r="G435" s="34"/>
      <c r="H435" s="34"/>
      <c r="I435" s="34"/>
      <c r="J435" s="34"/>
      <c r="K435" s="34"/>
      <c r="L435" s="34"/>
      <c r="M435" s="34"/>
      <c r="N435" s="34"/>
      <c r="O435" s="34"/>
      <c r="P435" s="34"/>
      <c r="Q435" s="34"/>
      <c r="R435" s="34"/>
      <c r="S435" s="34"/>
      <c r="T435" s="34"/>
      <c r="U435" s="34"/>
      <c r="V435" s="34"/>
      <c r="W435" s="34"/>
      <c r="X435" s="34"/>
      <c r="Y435" s="34"/>
      <c r="Z435" s="34"/>
      <c r="AA435" s="34"/>
      <c r="AB435" s="34"/>
      <c r="AC435" s="34"/>
      <c r="AD435" s="34"/>
      <c r="AE435" s="34"/>
      <c r="AF435" s="34"/>
      <c r="AG435" s="34"/>
      <c r="AH435" s="34"/>
      <c r="AI435" s="34"/>
      <c r="AJ435" s="34"/>
      <c r="AK435" s="34"/>
      <c r="AL435" s="34"/>
      <c r="AM435" s="34"/>
      <c r="AN435" s="34"/>
      <c r="AO435" s="34"/>
      <c r="AP435" s="34"/>
    </row>
    <row r="436" spans="1:42" ht="15.6" hidden="1">
      <c r="A436" s="34" t="s">
        <v>105</v>
      </c>
      <c r="B436" s="34" t="s">
        <v>2371</v>
      </c>
      <c r="C436" s="34"/>
      <c r="D436" s="34"/>
      <c r="E436" s="34"/>
      <c r="F436" s="34"/>
      <c r="G436" s="34"/>
      <c r="H436" s="34"/>
      <c r="I436" s="34"/>
      <c r="J436" s="34"/>
      <c r="K436" s="34"/>
      <c r="L436" s="34"/>
      <c r="M436" s="34"/>
      <c r="N436" s="34"/>
      <c r="O436" s="34"/>
      <c r="P436" s="34"/>
      <c r="Q436" s="34"/>
      <c r="R436" s="34"/>
      <c r="S436" s="34"/>
      <c r="T436" s="34"/>
      <c r="U436" s="34"/>
      <c r="V436" s="34"/>
      <c r="W436" s="34"/>
      <c r="X436" s="34"/>
      <c r="Y436" s="34"/>
      <c r="Z436" s="34"/>
      <c r="AA436" s="34"/>
      <c r="AB436" s="34"/>
      <c r="AC436" s="34"/>
      <c r="AD436" s="34"/>
      <c r="AE436" s="34"/>
      <c r="AF436" s="34"/>
      <c r="AG436" s="34"/>
      <c r="AH436" s="34"/>
      <c r="AI436" s="34"/>
      <c r="AJ436" s="34"/>
      <c r="AK436" s="34"/>
      <c r="AL436" s="34"/>
      <c r="AM436" s="34"/>
      <c r="AN436" s="34"/>
      <c r="AO436" s="34"/>
      <c r="AP436" s="34"/>
    </row>
    <row r="437" spans="1:42" ht="15.6" hidden="1">
      <c r="A437" s="34" t="s">
        <v>105</v>
      </c>
      <c r="B437" s="34" t="s">
        <v>2372</v>
      </c>
      <c r="C437" s="34"/>
      <c r="D437" s="34"/>
      <c r="E437" s="34"/>
      <c r="F437" s="34"/>
      <c r="G437" s="34"/>
      <c r="H437" s="34"/>
      <c r="I437" s="34"/>
      <c r="J437" s="34"/>
      <c r="K437" s="34"/>
      <c r="L437" s="34"/>
      <c r="M437" s="34"/>
      <c r="N437" s="34"/>
      <c r="O437" s="34"/>
      <c r="P437" s="34"/>
      <c r="Q437" s="34"/>
      <c r="R437" s="34"/>
      <c r="S437" s="34"/>
      <c r="T437" s="34"/>
      <c r="U437" s="34"/>
      <c r="V437" s="34"/>
      <c r="W437" s="34"/>
      <c r="X437" s="34"/>
      <c r="Y437" s="34"/>
      <c r="Z437" s="34"/>
      <c r="AA437" s="34"/>
      <c r="AB437" s="34"/>
      <c r="AC437" s="34"/>
      <c r="AD437" s="34"/>
      <c r="AE437" s="34"/>
      <c r="AF437" s="34"/>
      <c r="AG437" s="34"/>
      <c r="AH437" s="34"/>
      <c r="AI437" s="34"/>
      <c r="AJ437" s="34"/>
      <c r="AK437" s="34"/>
      <c r="AL437" s="34"/>
      <c r="AM437" s="34"/>
      <c r="AN437" s="34"/>
      <c r="AO437" s="34"/>
      <c r="AP437" s="34"/>
    </row>
    <row r="438" spans="1:42" ht="15.6" hidden="1">
      <c r="A438" s="34" t="s">
        <v>105</v>
      </c>
      <c r="B438" s="34" t="s">
        <v>2373</v>
      </c>
      <c r="C438" s="34"/>
      <c r="D438" s="34"/>
      <c r="E438" s="34"/>
      <c r="F438" s="34"/>
      <c r="G438" s="34"/>
      <c r="H438" s="34"/>
      <c r="I438" s="34"/>
      <c r="J438" s="34"/>
      <c r="K438" s="34"/>
      <c r="L438" s="34"/>
      <c r="M438" s="34"/>
      <c r="N438" s="34"/>
      <c r="O438" s="34"/>
      <c r="P438" s="34"/>
      <c r="Q438" s="34"/>
      <c r="R438" s="34"/>
      <c r="S438" s="34"/>
      <c r="T438" s="34"/>
      <c r="U438" s="34"/>
      <c r="V438" s="34"/>
      <c r="W438" s="34"/>
      <c r="X438" s="34"/>
      <c r="Y438" s="34"/>
      <c r="Z438" s="34"/>
      <c r="AA438" s="34"/>
      <c r="AB438" s="34"/>
      <c r="AC438" s="34"/>
      <c r="AD438" s="34"/>
      <c r="AE438" s="34"/>
      <c r="AF438" s="34"/>
      <c r="AG438" s="34"/>
      <c r="AH438" s="34"/>
      <c r="AI438" s="34"/>
      <c r="AJ438" s="34"/>
      <c r="AK438" s="34"/>
      <c r="AL438" s="34"/>
      <c r="AM438" s="34"/>
      <c r="AN438" s="34"/>
      <c r="AO438" s="34"/>
      <c r="AP438" s="34"/>
    </row>
    <row r="439" spans="1:42" ht="15.6" hidden="1">
      <c r="A439" s="34" t="s">
        <v>105</v>
      </c>
      <c r="B439" s="34" t="s">
        <v>2374</v>
      </c>
      <c r="C439" s="34"/>
      <c r="D439" s="34"/>
      <c r="E439" s="34"/>
      <c r="F439" s="34"/>
      <c r="G439" s="34"/>
      <c r="H439" s="34"/>
      <c r="I439" s="34"/>
      <c r="J439" s="34"/>
      <c r="K439" s="34"/>
      <c r="L439" s="34"/>
      <c r="M439" s="34"/>
      <c r="N439" s="34"/>
      <c r="O439" s="34"/>
      <c r="P439" s="34"/>
      <c r="Q439" s="34"/>
      <c r="R439" s="34"/>
      <c r="S439" s="34"/>
      <c r="T439" s="34"/>
      <c r="U439" s="34"/>
      <c r="V439" s="34"/>
      <c r="W439" s="34"/>
      <c r="X439" s="34"/>
      <c r="Y439" s="34"/>
      <c r="Z439" s="34"/>
      <c r="AA439" s="34"/>
      <c r="AB439" s="34"/>
      <c r="AC439" s="34"/>
      <c r="AD439" s="34"/>
      <c r="AE439" s="34"/>
      <c r="AF439" s="34"/>
      <c r="AG439" s="34"/>
      <c r="AH439" s="34"/>
      <c r="AI439" s="34"/>
      <c r="AJ439" s="34"/>
      <c r="AK439" s="34"/>
      <c r="AL439" s="34"/>
      <c r="AM439" s="34"/>
      <c r="AN439" s="34"/>
      <c r="AO439" s="34"/>
      <c r="AP439" s="34"/>
    </row>
    <row r="440" spans="1:42" ht="15.6" hidden="1">
      <c r="A440" s="34" t="s">
        <v>105</v>
      </c>
      <c r="B440" s="34" t="s">
        <v>2375</v>
      </c>
      <c r="C440" s="34"/>
      <c r="D440" s="34"/>
      <c r="E440" s="34"/>
      <c r="F440" s="34"/>
      <c r="G440" s="34"/>
      <c r="H440" s="34"/>
      <c r="I440" s="34"/>
      <c r="J440" s="34"/>
      <c r="K440" s="34"/>
      <c r="L440" s="34"/>
      <c r="M440" s="34"/>
      <c r="N440" s="34"/>
      <c r="O440" s="34"/>
      <c r="P440" s="34"/>
      <c r="Q440" s="34"/>
      <c r="R440" s="34"/>
      <c r="S440" s="34"/>
      <c r="T440" s="34"/>
      <c r="U440" s="34"/>
      <c r="V440" s="34"/>
      <c r="W440" s="34"/>
      <c r="X440" s="34"/>
      <c r="Y440" s="34"/>
      <c r="Z440" s="34"/>
      <c r="AA440" s="34"/>
      <c r="AB440" s="34"/>
      <c r="AC440" s="34"/>
      <c r="AD440" s="34"/>
      <c r="AE440" s="34"/>
      <c r="AF440" s="34"/>
      <c r="AG440" s="34"/>
      <c r="AH440" s="34"/>
      <c r="AI440" s="34"/>
      <c r="AJ440" s="34"/>
      <c r="AK440" s="34"/>
      <c r="AL440" s="34"/>
      <c r="AM440" s="34"/>
      <c r="AN440" s="34"/>
      <c r="AO440" s="34"/>
      <c r="AP440" s="34"/>
    </row>
    <row r="441" spans="1:42" ht="15.6" hidden="1">
      <c r="A441" s="34" t="s">
        <v>105</v>
      </c>
      <c r="B441" s="34" t="s">
        <v>2376</v>
      </c>
      <c r="C441" s="34"/>
      <c r="D441" s="34"/>
      <c r="E441" s="34"/>
      <c r="F441" s="34"/>
      <c r="G441" s="34"/>
      <c r="H441" s="34"/>
      <c r="I441" s="34"/>
      <c r="J441" s="34"/>
      <c r="K441" s="34"/>
      <c r="L441" s="34"/>
      <c r="M441" s="34"/>
      <c r="N441" s="34"/>
      <c r="O441" s="34"/>
      <c r="P441" s="34"/>
      <c r="Q441" s="34"/>
      <c r="R441" s="34"/>
      <c r="S441" s="34"/>
      <c r="T441" s="34"/>
      <c r="U441" s="34"/>
      <c r="V441" s="34"/>
      <c r="W441" s="34"/>
      <c r="X441" s="34"/>
      <c r="Y441" s="34"/>
      <c r="Z441" s="34"/>
      <c r="AA441" s="34"/>
      <c r="AB441" s="34"/>
      <c r="AC441" s="34"/>
      <c r="AD441" s="34"/>
      <c r="AE441" s="34"/>
      <c r="AF441" s="34"/>
      <c r="AG441" s="34"/>
      <c r="AH441" s="34"/>
      <c r="AI441" s="34"/>
      <c r="AJ441" s="34"/>
      <c r="AK441" s="34"/>
      <c r="AL441" s="34"/>
      <c r="AM441" s="34"/>
      <c r="AN441" s="34"/>
      <c r="AO441" s="34"/>
      <c r="AP441" s="34"/>
    </row>
    <row r="442" spans="1:42" ht="15.6" hidden="1">
      <c r="A442" s="34" t="s">
        <v>105</v>
      </c>
      <c r="B442" s="34" t="s">
        <v>2377</v>
      </c>
      <c r="C442" s="34"/>
      <c r="D442" s="34"/>
      <c r="E442" s="34"/>
      <c r="F442" s="34"/>
      <c r="G442" s="34"/>
      <c r="H442" s="34"/>
      <c r="I442" s="34"/>
      <c r="J442" s="34"/>
      <c r="K442" s="34"/>
      <c r="L442" s="34"/>
      <c r="M442" s="34"/>
      <c r="N442" s="34"/>
      <c r="O442" s="34"/>
      <c r="P442" s="34"/>
      <c r="Q442" s="34"/>
      <c r="R442" s="34"/>
      <c r="S442" s="34"/>
      <c r="T442" s="34"/>
      <c r="U442" s="34"/>
      <c r="V442" s="34"/>
      <c r="W442" s="34"/>
      <c r="X442" s="34"/>
      <c r="Y442" s="34"/>
      <c r="Z442" s="34"/>
      <c r="AA442" s="34"/>
      <c r="AB442" s="34"/>
      <c r="AC442" s="34"/>
      <c r="AD442" s="34"/>
      <c r="AE442" s="34"/>
      <c r="AF442" s="34"/>
      <c r="AG442" s="34"/>
      <c r="AH442" s="34"/>
      <c r="AI442" s="34"/>
      <c r="AJ442" s="34"/>
      <c r="AK442" s="34"/>
      <c r="AL442" s="34"/>
      <c r="AM442" s="34"/>
      <c r="AN442" s="34"/>
      <c r="AO442" s="34"/>
      <c r="AP442" s="34"/>
    </row>
    <row r="443" spans="1:42" ht="15.6" hidden="1">
      <c r="A443" s="34" t="s">
        <v>105</v>
      </c>
      <c r="B443" s="34" t="s">
        <v>2378</v>
      </c>
      <c r="C443" s="34"/>
      <c r="D443" s="34"/>
      <c r="E443" s="34"/>
      <c r="F443" s="34"/>
      <c r="G443" s="34"/>
      <c r="H443" s="34"/>
      <c r="I443" s="34"/>
      <c r="J443" s="34"/>
      <c r="K443" s="34"/>
      <c r="L443" s="34"/>
      <c r="M443" s="34"/>
      <c r="N443" s="34"/>
      <c r="O443" s="34"/>
      <c r="P443" s="34"/>
      <c r="Q443" s="34"/>
      <c r="R443" s="34"/>
      <c r="S443" s="34"/>
      <c r="T443" s="34"/>
      <c r="U443" s="34"/>
      <c r="V443" s="34"/>
      <c r="W443" s="34"/>
      <c r="X443" s="34"/>
      <c r="Y443" s="34"/>
      <c r="Z443" s="34"/>
      <c r="AA443" s="34"/>
      <c r="AB443" s="34"/>
      <c r="AC443" s="34"/>
      <c r="AD443" s="34"/>
      <c r="AE443" s="34"/>
      <c r="AF443" s="34"/>
      <c r="AG443" s="34"/>
      <c r="AH443" s="34"/>
      <c r="AI443" s="34"/>
      <c r="AJ443" s="34"/>
      <c r="AK443" s="34"/>
      <c r="AL443" s="34"/>
      <c r="AM443" s="34"/>
      <c r="AN443" s="34"/>
      <c r="AO443" s="34"/>
      <c r="AP443" s="34"/>
    </row>
    <row r="444" spans="1:42" ht="15.6" hidden="1">
      <c r="A444" s="34" t="s">
        <v>105</v>
      </c>
      <c r="B444" s="34" t="s">
        <v>2379</v>
      </c>
      <c r="C444" s="34"/>
      <c r="D444" s="34"/>
      <c r="E444" s="34"/>
      <c r="F444" s="34"/>
      <c r="G444" s="34"/>
      <c r="H444" s="34"/>
      <c r="I444" s="34"/>
      <c r="J444" s="34"/>
      <c r="K444" s="34"/>
      <c r="L444" s="34"/>
      <c r="M444" s="34"/>
      <c r="N444" s="34"/>
      <c r="O444" s="34"/>
      <c r="P444" s="34"/>
      <c r="Q444" s="34"/>
      <c r="R444" s="34"/>
      <c r="S444" s="34"/>
      <c r="T444" s="34"/>
      <c r="U444" s="34"/>
      <c r="V444" s="34"/>
      <c r="W444" s="34"/>
      <c r="X444" s="34"/>
      <c r="Y444" s="34"/>
      <c r="Z444" s="34"/>
      <c r="AA444" s="34"/>
      <c r="AB444" s="34"/>
      <c r="AC444" s="34"/>
      <c r="AD444" s="34"/>
      <c r="AE444" s="34"/>
      <c r="AF444" s="34"/>
      <c r="AG444" s="34"/>
      <c r="AH444" s="34"/>
      <c r="AI444" s="34"/>
      <c r="AJ444" s="34"/>
      <c r="AK444" s="34"/>
      <c r="AL444" s="34"/>
      <c r="AM444" s="34"/>
      <c r="AN444" s="34"/>
      <c r="AO444" s="34"/>
      <c r="AP444" s="34"/>
    </row>
    <row r="445" spans="1:42" ht="15.6" hidden="1">
      <c r="A445" s="34" t="s">
        <v>105</v>
      </c>
      <c r="B445" s="34" t="s">
        <v>2380</v>
      </c>
      <c r="C445" s="34"/>
      <c r="D445" s="34"/>
      <c r="E445" s="34"/>
      <c r="F445" s="34"/>
      <c r="G445" s="34"/>
      <c r="H445" s="34"/>
      <c r="I445" s="34"/>
      <c r="J445" s="34"/>
      <c r="K445" s="34"/>
      <c r="L445" s="34"/>
      <c r="M445" s="34"/>
      <c r="N445" s="34"/>
      <c r="O445" s="34"/>
      <c r="P445" s="34"/>
      <c r="Q445" s="34"/>
      <c r="R445" s="34"/>
      <c r="S445" s="34"/>
      <c r="T445" s="34"/>
      <c r="U445" s="34"/>
      <c r="V445" s="34"/>
      <c r="W445" s="34"/>
      <c r="X445" s="34"/>
      <c r="Y445" s="34"/>
      <c r="Z445" s="34"/>
      <c r="AA445" s="34"/>
      <c r="AB445" s="34"/>
      <c r="AC445" s="34"/>
      <c r="AD445" s="34"/>
      <c r="AE445" s="34"/>
      <c r="AF445" s="34"/>
      <c r="AG445" s="34"/>
      <c r="AH445" s="34"/>
      <c r="AI445" s="34"/>
      <c r="AJ445" s="34"/>
      <c r="AK445" s="34"/>
      <c r="AL445" s="34"/>
      <c r="AM445" s="34"/>
      <c r="AN445" s="34"/>
      <c r="AO445" s="34"/>
      <c r="AP445" s="34"/>
    </row>
    <row r="446" spans="1:42" ht="15.6" hidden="1">
      <c r="A446" s="34" t="s">
        <v>105</v>
      </c>
      <c r="B446" s="34" t="s">
        <v>2381</v>
      </c>
      <c r="C446" s="34"/>
      <c r="D446" s="34"/>
      <c r="E446" s="34"/>
      <c r="F446" s="34"/>
      <c r="G446" s="34"/>
      <c r="H446" s="34"/>
      <c r="I446" s="34"/>
      <c r="J446" s="34"/>
      <c r="K446" s="34"/>
      <c r="L446" s="34"/>
      <c r="M446" s="34"/>
      <c r="N446" s="34"/>
      <c r="O446" s="34"/>
      <c r="P446" s="34"/>
      <c r="Q446" s="34"/>
      <c r="R446" s="34"/>
      <c r="S446" s="34"/>
      <c r="T446" s="34"/>
      <c r="U446" s="34"/>
      <c r="V446" s="34"/>
      <c r="W446" s="34"/>
      <c r="X446" s="34"/>
      <c r="Y446" s="34"/>
      <c r="Z446" s="34"/>
      <c r="AA446" s="34"/>
      <c r="AB446" s="34"/>
      <c r="AC446" s="34"/>
      <c r="AD446" s="34"/>
      <c r="AE446" s="34"/>
      <c r="AF446" s="34"/>
      <c r="AG446" s="34"/>
      <c r="AH446" s="34"/>
      <c r="AI446" s="34"/>
      <c r="AJ446" s="34"/>
      <c r="AK446" s="34"/>
      <c r="AL446" s="34"/>
      <c r="AM446" s="34"/>
      <c r="AN446" s="34"/>
      <c r="AO446" s="34"/>
      <c r="AP446" s="34"/>
    </row>
    <row r="447" spans="1:42" ht="15.6" hidden="1">
      <c r="A447" s="34" t="s">
        <v>105</v>
      </c>
      <c r="B447" s="34" t="s">
        <v>2382</v>
      </c>
      <c r="C447" s="34"/>
      <c r="D447" s="34"/>
      <c r="E447" s="34"/>
      <c r="F447" s="34"/>
      <c r="G447" s="34"/>
      <c r="H447" s="34"/>
      <c r="I447" s="34"/>
      <c r="J447" s="34"/>
      <c r="K447" s="34"/>
      <c r="L447" s="34"/>
      <c r="M447" s="34"/>
      <c r="N447" s="34"/>
      <c r="O447" s="34"/>
      <c r="P447" s="34"/>
      <c r="Q447" s="34"/>
      <c r="R447" s="34"/>
      <c r="S447" s="34"/>
      <c r="T447" s="34"/>
      <c r="U447" s="34"/>
      <c r="V447" s="34"/>
      <c r="W447" s="34"/>
      <c r="X447" s="34"/>
      <c r="Y447" s="34"/>
      <c r="Z447" s="34"/>
      <c r="AA447" s="34"/>
      <c r="AB447" s="34"/>
      <c r="AC447" s="34"/>
      <c r="AD447" s="34"/>
      <c r="AE447" s="34"/>
      <c r="AF447" s="34"/>
      <c r="AG447" s="34"/>
      <c r="AH447" s="34"/>
      <c r="AI447" s="34"/>
      <c r="AJ447" s="34"/>
      <c r="AK447" s="34"/>
      <c r="AL447" s="34"/>
      <c r="AM447" s="34"/>
      <c r="AN447" s="34"/>
      <c r="AO447" s="34"/>
      <c r="AP447" s="34"/>
    </row>
    <row r="448" spans="1:42" ht="15.6" hidden="1">
      <c r="A448" s="34" t="s">
        <v>105</v>
      </c>
      <c r="B448" s="34" t="s">
        <v>2383</v>
      </c>
      <c r="C448" s="34"/>
      <c r="D448" s="34"/>
      <c r="E448" s="34"/>
      <c r="F448" s="34"/>
      <c r="G448" s="34"/>
      <c r="H448" s="34"/>
      <c r="I448" s="34"/>
      <c r="J448" s="34"/>
      <c r="K448" s="34"/>
      <c r="L448" s="34"/>
      <c r="M448" s="34"/>
      <c r="N448" s="34"/>
      <c r="O448" s="34"/>
      <c r="P448" s="34"/>
      <c r="Q448" s="34"/>
      <c r="R448" s="34"/>
      <c r="S448" s="34"/>
      <c r="T448" s="34"/>
      <c r="U448" s="34"/>
      <c r="V448" s="34"/>
      <c r="W448" s="34"/>
      <c r="X448" s="34"/>
      <c r="Y448" s="34"/>
      <c r="Z448" s="34"/>
      <c r="AA448" s="34"/>
      <c r="AB448" s="34"/>
      <c r="AC448" s="34"/>
      <c r="AD448" s="34"/>
      <c r="AE448" s="34"/>
      <c r="AF448" s="34"/>
      <c r="AG448" s="34"/>
      <c r="AH448" s="34"/>
      <c r="AI448" s="34"/>
      <c r="AJ448" s="34"/>
      <c r="AK448" s="34"/>
      <c r="AL448" s="34"/>
      <c r="AM448" s="34"/>
      <c r="AN448" s="34"/>
      <c r="AO448" s="34"/>
      <c r="AP448" s="34"/>
    </row>
    <row r="449" spans="1:42" ht="15.6" hidden="1">
      <c r="A449" s="34" t="s">
        <v>105</v>
      </c>
      <c r="B449" s="34" t="s">
        <v>2384</v>
      </c>
      <c r="C449" s="34"/>
      <c r="D449" s="34"/>
      <c r="E449" s="34"/>
      <c r="F449" s="34"/>
      <c r="G449" s="34"/>
      <c r="H449" s="34"/>
      <c r="I449" s="34"/>
      <c r="J449" s="34"/>
      <c r="K449" s="34"/>
      <c r="L449" s="34"/>
      <c r="M449" s="34"/>
      <c r="N449" s="34"/>
      <c r="O449" s="34"/>
      <c r="P449" s="34"/>
      <c r="Q449" s="34"/>
      <c r="R449" s="34"/>
      <c r="S449" s="34"/>
      <c r="T449" s="34"/>
      <c r="U449" s="34"/>
      <c r="V449" s="34"/>
      <c r="W449" s="34"/>
      <c r="X449" s="34"/>
      <c r="Y449" s="34"/>
      <c r="Z449" s="34"/>
      <c r="AA449" s="34"/>
      <c r="AB449" s="34"/>
      <c r="AC449" s="34"/>
      <c r="AD449" s="34"/>
      <c r="AE449" s="34"/>
      <c r="AF449" s="34"/>
      <c r="AG449" s="34"/>
      <c r="AH449" s="34"/>
      <c r="AI449" s="34"/>
      <c r="AJ449" s="34"/>
      <c r="AK449" s="34"/>
      <c r="AL449" s="34"/>
      <c r="AM449" s="34"/>
      <c r="AN449" s="34"/>
      <c r="AO449" s="34"/>
      <c r="AP449" s="34"/>
    </row>
    <row r="450" spans="1:42" ht="15.6" hidden="1">
      <c r="A450" s="34" t="s">
        <v>105</v>
      </c>
      <c r="B450" s="34" t="s">
        <v>2385</v>
      </c>
      <c r="C450" s="34"/>
      <c r="D450" s="34"/>
      <c r="E450" s="34"/>
      <c r="F450" s="34"/>
      <c r="G450" s="34"/>
      <c r="H450" s="34"/>
      <c r="I450" s="34"/>
      <c r="J450" s="34"/>
      <c r="K450" s="34"/>
      <c r="L450" s="34"/>
      <c r="M450" s="34"/>
      <c r="N450" s="34"/>
      <c r="O450" s="34"/>
      <c r="P450" s="34"/>
      <c r="Q450" s="34"/>
      <c r="R450" s="34"/>
      <c r="S450" s="34"/>
      <c r="T450" s="34"/>
      <c r="U450" s="34"/>
      <c r="V450" s="34"/>
      <c r="W450" s="34"/>
      <c r="X450" s="34"/>
      <c r="Y450" s="34"/>
      <c r="Z450" s="34"/>
      <c r="AA450" s="34"/>
      <c r="AB450" s="34"/>
      <c r="AC450" s="34"/>
      <c r="AD450" s="34"/>
      <c r="AE450" s="34"/>
      <c r="AF450" s="34"/>
      <c r="AG450" s="34"/>
      <c r="AH450" s="34"/>
      <c r="AI450" s="34"/>
      <c r="AJ450" s="34"/>
      <c r="AK450" s="34"/>
      <c r="AL450" s="34"/>
      <c r="AM450" s="34"/>
      <c r="AN450" s="34"/>
      <c r="AO450" s="34"/>
      <c r="AP450" s="34"/>
    </row>
    <row r="451" spans="1:42" ht="15.6" hidden="1">
      <c r="A451" s="34" t="s">
        <v>105</v>
      </c>
      <c r="B451" s="34" t="s">
        <v>2386</v>
      </c>
      <c r="C451" s="34"/>
      <c r="D451" s="34"/>
      <c r="E451" s="34"/>
      <c r="F451" s="34"/>
      <c r="G451" s="34"/>
      <c r="H451" s="34"/>
      <c r="I451" s="34"/>
      <c r="J451" s="34"/>
      <c r="K451" s="34"/>
      <c r="L451" s="34"/>
      <c r="M451" s="34"/>
      <c r="N451" s="34"/>
      <c r="O451" s="34"/>
      <c r="P451" s="34"/>
      <c r="Q451" s="34"/>
      <c r="R451" s="34"/>
      <c r="S451" s="34"/>
      <c r="T451" s="34"/>
      <c r="U451" s="34"/>
      <c r="V451" s="34"/>
      <c r="W451" s="34"/>
      <c r="X451" s="34"/>
      <c r="Y451" s="34"/>
      <c r="Z451" s="34"/>
      <c r="AA451" s="34"/>
      <c r="AB451" s="34"/>
      <c r="AC451" s="34"/>
      <c r="AD451" s="34"/>
      <c r="AE451" s="34"/>
      <c r="AF451" s="34"/>
      <c r="AG451" s="34"/>
      <c r="AH451" s="34"/>
      <c r="AI451" s="34"/>
      <c r="AJ451" s="34"/>
      <c r="AK451" s="34"/>
      <c r="AL451" s="34"/>
      <c r="AM451" s="34"/>
      <c r="AN451" s="34"/>
      <c r="AO451" s="34"/>
      <c r="AP451" s="34"/>
    </row>
    <row r="452" spans="1:42" ht="15.6" hidden="1">
      <c r="A452" s="34" t="s">
        <v>105</v>
      </c>
      <c r="B452" s="34" t="s">
        <v>2387</v>
      </c>
      <c r="C452" s="34"/>
      <c r="D452" s="34"/>
      <c r="E452" s="34"/>
      <c r="F452" s="34"/>
      <c r="G452" s="34"/>
      <c r="H452" s="34"/>
      <c r="I452" s="34"/>
      <c r="J452" s="34"/>
      <c r="K452" s="34"/>
      <c r="L452" s="34"/>
      <c r="M452" s="34"/>
      <c r="N452" s="34"/>
      <c r="O452" s="34"/>
      <c r="P452" s="34"/>
      <c r="Q452" s="34"/>
      <c r="R452" s="34"/>
      <c r="S452" s="34"/>
      <c r="T452" s="34"/>
      <c r="U452" s="34"/>
      <c r="V452" s="34"/>
      <c r="W452" s="34"/>
      <c r="X452" s="34"/>
      <c r="Y452" s="34"/>
      <c r="Z452" s="34"/>
      <c r="AA452" s="34"/>
      <c r="AB452" s="34"/>
      <c r="AC452" s="34"/>
      <c r="AD452" s="34"/>
      <c r="AE452" s="34"/>
      <c r="AF452" s="34"/>
      <c r="AG452" s="34"/>
      <c r="AH452" s="34"/>
      <c r="AI452" s="34"/>
      <c r="AJ452" s="34"/>
      <c r="AK452" s="34"/>
      <c r="AL452" s="34"/>
      <c r="AM452" s="34"/>
      <c r="AN452" s="34"/>
      <c r="AO452" s="34"/>
      <c r="AP452" s="34"/>
    </row>
    <row r="453" spans="1:42" ht="15.6" hidden="1">
      <c r="A453" s="34" t="s">
        <v>105</v>
      </c>
      <c r="B453" s="34" t="s">
        <v>2388</v>
      </c>
      <c r="C453" s="34"/>
      <c r="D453" s="34"/>
      <c r="E453" s="34"/>
      <c r="F453" s="34"/>
      <c r="G453" s="34"/>
      <c r="H453" s="34"/>
      <c r="I453" s="34"/>
      <c r="J453" s="34"/>
      <c r="K453" s="34"/>
      <c r="L453" s="34"/>
      <c r="M453" s="34"/>
      <c r="N453" s="34"/>
      <c r="O453" s="34"/>
      <c r="P453" s="34"/>
      <c r="Q453" s="34"/>
      <c r="R453" s="34"/>
      <c r="S453" s="34"/>
      <c r="T453" s="34"/>
      <c r="U453" s="34"/>
      <c r="V453" s="34"/>
      <c r="W453" s="34"/>
      <c r="X453" s="34"/>
      <c r="Y453" s="34"/>
      <c r="Z453" s="34"/>
      <c r="AA453" s="34"/>
      <c r="AB453" s="34"/>
      <c r="AC453" s="34"/>
      <c r="AD453" s="34"/>
      <c r="AE453" s="34"/>
      <c r="AF453" s="34"/>
      <c r="AG453" s="34"/>
      <c r="AH453" s="34"/>
      <c r="AI453" s="34"/>
      <c r="AJ453" s="34"/>
      <c r="AK453" s="34"/>
      <c r="AL453" s="34"/>
      <c r="AM453" s="34"/>
      <c r="AN453" s="34"/>
      <c r="AO453" s="34"/>
      <c r="AP453" s="34"/>
    </row>
    <row r="454" spans="1:42" ht="15.6" hidden="1">
      <c r="A454" s="34" t="s">
        <v>105</v>
      </c>
      <c r="B454" s="34" t="s">
        <v>2389</v>
      </c>
      <c r="C454" s="34"/>
      <c r="D454" s="34"/>
      <c r="E454" s="34"/>
      <c r="F454" s="34"/>
      <c r="G454" s="34"/>
      <c r="H454" s="34"/>
      <c r="I454" s="34"/>
      <c r="J454" s="34"/>
      <c r="K454" s="34"/>
      <c r="L454" s="34"/>
      <c r="M454" s="34"/>
      <c r="N454" s="34"/>
      <c r="O454" s="34"/>
      <c r="P454" s="34"/>
      <c r="Q454" s="34"/>
      <c r="R454" s="34"/>
      <c r="S454" s="34"/>
      <c r="T454" s="34"/>
      <c r="U454" s="34"/>
      <c r="V454" s="34"/>
      <c r="W454" s="34"/>
      <c r="X454" s="34"/>
      <c r="Y454" s="34"/>
      <c r="Z454" s="34"/>
      <c r="AA454" s="34"/>
      <c r="AB454" s="34"/>
      <c r="AC454" s="34"/>
      <c r="AD454" s="34"/>
      <c r="AE454" s="34"/>
      <c r="AF454" s="34"/>
      <c r="AG454" s="34"/>
      <c r="AH454" s="34"/>
      <c r="AI454" s="34"/>
      <c r="AJ454" s="34"/>
      <c r="AK454" s="34"/>
      <c r="AL454" s="34"/>
      <c r="AM454" s="34"/>
      <c r="AN454" s="34"/>
      <c r="AO454" s="34"/>
      <c r="AP454" s="34"/>
    </row>
    <row r="455" spans="1:42" ht="15.6" hidden="1">
      <c r="A455" s="34" t="s">
        <v>105</v>
      </c>
      <c r="B455" s="34" t="s">
        <v>2390</v>
      </c>
      <c r="C455" s="34"/>
      <c r="D455" s="34"/>
      <c r="E455" s="34"/>
      <c r="F455" s="34"/>
      <c r="G455" s="34"/>
      <c r="H455" s="34"/>
      <c r="I455" s="34"/>
      <c r="J455" s="34"/>
      <c r="K455" s="34"/>
      <c r="L455" s="34"/>
      <c r="M455" s="34"/>
      <c r="N455" s="34"/>
      <c r="O455" s="34"/>
      <c r="P455" s="34"/>
      <c r="Q455" s="34"/>
      <c r="R455" s="34"/>
      <c r="S455" s="34"/>
      <c r="T455" s="34"/>
      <c r="U455" s="34"/>
      <c r="V455" s="34"/>
      <c r="W455" s="34"/>
      <c r="X455" s="34"/>
      <c r="Y455" s="34"/>
      <c r="Z455" s="34"/>
      <c r="AA455" s="34"/>
      <c r="AB455" s="34"/>
      <c r="AC455" s="34"/>
      <c r="AD455" s="34"/>
      <c r="AE455" s="34"/>
      <c r="AF455" s="34"/>
      <c r="AG455" s="34"/>
      <c r="AH455" s="34"/>
      <c r="AI455" s="34"/>
      <c r="AJ455" s="34"/>
      <c r="AK455" s="34"/>
      <c r="AL455" s="34"/>
      <c r="AM455" s="34"/>
      <c r="AN455" s="34"/>
      <c r="AO455" s="34"/>
      <c r="AP455" s="34"/>
    </row>
    <row r="456" spans="1:42" ht="15.6" hidden="1">
      <c r="A456" s="34" t="s">
        <v>105</v>
      </c>
      <c r="B456" s="34" t="s">
        <v>2391</v>
      </c>
      <c r="C456" s="34"/>
      <c r="D456" s="34"/>
      <c r="E456" s="34"/>
      <c r="F456" s="34"/>
      <c r="G456" s="34"/>
      <c r="H456" s="34"/>
      <c r="I456" s="34"/>
      <c r="J456" s="34"/>
      <c r="K456" s="34"/>
      <c r="L456" s="34"/>
      <c r="M456" s="34"/>
      <c r="N456" s="34"/>
      <c r="O456" s="34"/>
      <c r="P456" s="34"/>
      <c r="Q456" s="34"/>
      <c r="R456" s="34"/>
      <c r="S456" s="34"/>
      <c r="T456" s="34"/>
      <c r="U456" s="34"/>
      <c r="V456" s="34"/>
      <c r="W456" s="34"/>
      <c r="X456" s="34"/>
      <c r="Y456" s="34"/>
      <c r="Z456" s="34"/>
      <c r="AA456" s="34"/>
      <c r="AB456" s="34"/>
      <c r="AC456" s="34"/>
      <c r="AD456" s="34"/>
      <c r="AE456" s="34"/>
      <c r="AF456" s="34"/>
      <c r="AG456" s="34"/>
      <c r="AH456" s="34"/>
      <c r="AI456" s="34"/>
      <c r="AJ456" s="34"/>
      <c r="AK456" s="34"/>
      <c r="AL456" s="34"/>
      <c r="AM456" s="34"/>
      <c r="AN456" s="34"/>
      <c r="AO456" s="34"/>
      <c r="AP456" s="34"/>
    </row>
    <row r="457" spans="1:42" ht="15.6" hidden="1">
      <c r="A457" s="34" t="s">
        <v>105</v>
      </c>
      <c r="B457" s="34" t="s">
        <v>2392</v>
      </c>
      <c r="C457" s="34"/>
      <c r="D457" s="34"/>
      <c r="E457" s="34"/>
      <c r="F457" s="34"/>
      <c r="G457" s="34"/>
      <c r="H457" s="34"/>
      <c r="I457" s="34"/>
      <c r="J457" s="34"/>
      <c r="K457" s="34"/>
      <c r="L457" s="34"/>
      <c r="M457" s="34"/>
      <c r="N457" s="34"/>
      <c r="O457" s="34"/>
      <c r="P457" s="34"/>
      <c r="Q457" s="34"/>
      <c r="R457" s="34"/>
      <c r="S457" s="34"/>
      <c r="T457" s="34"/>
      <c r="U457" s="34"/>
      <c r="V457" s="34"/>
      <c r="W457" s="34"/>
      <c r="X457" s="34"/>
      <c r="Y457" s="34"/>
      <c r="Z457" s="34"/>
      <c r="AA457" s="34"/>
      <c r="AB457" s="34"/>
      <c r="AC457" s="34"/>
      <c r="AD457" s="34"/>
      <c r="AE457" s="34"/>
      <c r="AF457" s="34"/>
      <c r="AG457" s="34"/>
      <c r="AH457" s="34"/>
      <c r="AI457" s="34"/>
      <c r="AJ457" s="34"/>
      <c r="AK457" s="34"/>
      <c r="AL457" s="34"/>
      <c r="AM457" s="34"/>
      <c r="AN457" s="34"/>
      <c r="AO457" s="34"/>
      <c r="AP457" s="34"/>
    </row>
    <row r="458" spans="1:42" ht="15.6" hidden="1">
      <c r="A458" s="34" t="s">
        <v>105</v>
      </c>
      <c r="B458" s="34" t="s">
        <v>2393</v>
      </c>
      <c r="C458" s="34"/>
      <c r="D458" s="34"/>
      <c r="E458" s="34"/>
      <c r="F458" s="34"/>
      <c r="G458" s="34"/>
      <c r="H458" s="34"/>
      <c r="I458" s="34"/>
      <c r="J458" s="34"/>
      <c r="K458" s="34"/>
      <c r="L458" s="34"/>
      <c r="M458" s="34"/>
      <c r="N458" s="34"/>
      <c r="O458" s="34"/>
      <c r="P458" s="34"/>
      <c r="Q458" s="34"/>
      <c r="R458" s="34"/>
      <c r="S458" s="34"/>
      <c r="T458" s="34"/>
      <c r="U458" s="34"/>
      <c r="V458" s="34"/>
      <c r="W458" s="34"/>
      <c r="X458" s="34"/>
      <c r="Y458" s="34"/>
      <c r="Z458" s="34"/>
      <c r="AA458" s="34"/>
      <c r="AB458" s="34"/>
      <c r="AC458" s="34"/>
      <c r="AD458" s="34"/>
      <c r="AE458" s="34"/>
      <c r="AF458" s="34"/>
      <c r="AG458" s="34"/>
      <c r="AH458" s="34"/>
      <c r="AI458" s="34"/>
      <c r="AJ458" s="34"/>
      <c r="AK458" s="34"/>
      <c r="AL458" s="34"/>
      <c r="AM458" s="34"/>
      <c r="AN458" s="34"/>
      <c r="AO458" s="34"/>
      <c r="AP458" s="34"/>
    </row>
    <row r="459" spans="1:42" ht="15.6" hidden="1">
      <c r="A459" s="34" t="s">
        <v>105</v>
      </c>
      <c r="B459" s="34" t="s">
        <v>2394</v>
      </c>
      <c r="C459" s="34"/>
      <c r="D459" s="34"/>
      <c r="E459" s="34"/>
      <c r="F459" s="34"/>
      <c r="G459" s="34"/>
      <c r="H459" s="34"/>
      <c r="I459" s="34"/>
      <c r="J459" s="34"/>
      <c r="K459" s="34"/>
      <c r="L459" s="34"/>
      <c r="M459" s="34"/>
      <c r="N459" s="34"/>
      <c r="O459" s="34"/>
      <c r="P459" s="34"/>
      <c r="Q459" s="34"/>
      <c r="R459" s="34"/>
      <c r="S459" s="34"/>
      <c r="T459" s="34"/>
      <c r="U459" s="34"/>
      <c r="V459" s="34"/>
      <c r="W459" s="34"/>
      <c r="X459" s="34"/>
      <c r="Y459" s="34"/>
      <c r="Z459" s="34"/>
      <c r="AA459" s="34"/>
      <c r="AB459" s="34"/>
      <c r="AC459" s="34"/>
      <c r="AD459" s="34"/>
      <c r="AE459" s="34"/>
      <c r="AF459" s="34"/>
      <c r="AG459" s="34"/>
      <c r="AH459" s="34"/>
      <c r="AI459" s="34"/>
      <c r="AJ459" s="34"/>
      <c r="AK459" s="34"/>
      <c r="AL459" s="34"/>
      <c r="AM459" s="34"/>
      <c r="AN459" s="34"/>
      <c r="AO459" s="34"/>
      <c r="AP459" s="34"/>
    </row>
    <row r="460" spans="1:42" ht="15.6" hidden="1">
      <c r="A460" s="34" t="s">
        <v>105</v>
      </c>
      <c r="B460" s="34" t="s">
        <v>2395</v>
      </c>
      <c r="C460" s="34"/>
      <c r="D460" s="34"/>
      <c r="E460" s="34"/>
      <c r="F460" s="34"/>
      <c r="G460" s="34"/>
      <c r="H460" s="34"/>
      <c r="I460" s="34"/>
      <c r="J460" s="34"/>
      <c r="K460" s="34"/>
      <c r="L460" s="34"/>
      <c r="M460" s="34"/>
      <c r="N460" s="34"/>
      <c r="O460" s="34"/>
      <c r="P460" s="34"/>
      <c r="Q460" s="34"/>
      <c r="R460" s="34"/>
      <c r="S460" s="34"/>
      <c r="T460" s="34"/>
      <c r="U460" s="34"/>
      <c r="V460" s="34"/>
      <c r="W460" s="34"/>
      <c r="X460" s="34"/>
      <c r="Y460" s="34"/>
      <c r="Z460" s="34"/>
      <c r="AA460" s="34"/>
      <c r="AB460" s="34"/>
      <c r="AC460" s="34"/>
      <c r="AD460" s="34"/>
      <c r="AE460" s="34"/>
      <c r="AF460" s="34"/>
      <c r="AG460" s="34"/>
      <c r="AH460" s="34"/>
      <c r="AI460" s="34"/>
      <c r="AJ460" s="34"/>
      <c r="AK460" s="34"/>
      <c r="AL460" s="34"/>
      <c r="AM460" s="34"/>
      <c r="AN460" s="34"/>
      <c r="AO460" s="34"/>
      <c r="AP460" s="34"/>
    </row>
    <row r="461" spans="1:42" ht="15.6" hidden="1">
      <c r="A461" s="34" t="s">
        <v>105</v>
      </c>
      <c r="B461" s="34" t="s">
        <v>2396</v>
      </c>
      <c r="C461" s="34"/>
      <c r="D461" s="34"/>
      <c r="E461" s="34"/>
      <c r="F461" s="34"/>
      <c r="G461" s="34"/>
      <c r="H461" s="34"/>
      <c r="I461" s="34"/>
      <c r="J461" s="34"/>
      <c r="K461" s="34"/>
      <c r="L461" s="34"/>
      <c r="M461" s="34"/>
      <c r="N461" s="34"/>
      <c r="O461" s="34"/>
      <c r="P461" s="34"/>
      <c r="Q461" s="34"/>
      <c r="R461" s="34"/>
      <c r="S461" s="34"/>
      <c r="T461" s="34"/>
      <c r="U461" s="34"/>
      <c r="V461" s="34"/>
      <c r="W461" s="34"/>
      <c r="X461" s="34"/>
      <c r="Y461" s="34"/>
      <c r="Z461" s="34"/>
      <c r="AA461" s="34"/>
      <c r="AB461" s="34"/>
      <c r="AC461" s="34"/>
      <c r="AD461" s="34"/>
      <c r="AE461" s="34"/>
      <c r="AF461" s="34"/>
      <c r="AG461" s="34"/>
      <c r="AH461" s="34"/>
      <c r="AI461" s="34"/>
      <c r="AJ461" s="34"/>
      <c r="AK461" s="34"/>
      <c r="AL461" s="34"/>
      <c r="AM461" s="34"/>
      <c r="AN461" s="34"/>
      <c r="AO461" s="34"/>
      <c r="AP461" s="34"/>
    </row>
    <row r="462" spans="1:42" ht="15.6" hidden="1">
      <c r="A462" s="34" t="s">
        <v>105</v>
      </c>
      <c r="B462" s="34" t="s">
        <v>2397</v>
      </c>
      <c r="C462" s="34"/>
      <c r="D462" s="34"/>
      <c r="E462" s="34"/>
      <c r="F462" s="34"/>
      <c r="G462" s="34"/>
      <c r="H462" s="34"/>
      <c r="I462" s="34"/>
      <c r="J462" s="34"/>
      <c r="K462" s="34"/>
      <c r="L462" s="34"/>
      <c r="M462" s="34"/>
      <c r="N462" s="34"/>
      <c r="O462" s="34"/>
      <c r="P462" s="34"/>
      <c r="Q462" s="34"/>
      <c r="R462" s="34"/>
      <c r="S462" s="34"/>
      <c r="T462" s="34"/>
      <c r="U462" s="34"/>
      <c r="V462" s="34"/>
      <c r="W462" s="34"/>
      <c r="X462" s="34"/>
      <c r="Y462" s="34"/>
      <c r="Z462" s="34"/>
      <c r="AA462" s="34"/>
      <c r="AB462" s="34"/>
      <c r="AC462" s="34"/>
      <c r="AD462" s="34"/>
      <c r="AE462" s="34"/>
      <c r="AF462" s="34"/>
      <c r="AG462" s="34"/>
      <c r="AH462" s="34"/>
      <c r="AI462" s="34"/>
      <c r="AJ462" s="34"/>
      <c r="AK462" s="34"/>
      <c r="AL462" s="34"/>
      <c r="AM462" s="34"/>
      <c r="AN462" s="34"/>
      <c r="AO462" s="34"/>
      <c r="AP462" s="34"/>
    </row>
    <row r="463" spans="1:42" ht="15.6" hidden="1">
      <c r="A463" s="34" t="s">
        <v>105</v>
      </c>
      <c r="B463" s="34" t="s">
        <v>2398</v>
      </c>
      <c r="C463" s="34"/>
      <c r="D463" s="34"/>
      <c r="E463" s="34"/>
      <c r="F463" s="34"/>
      <c r="G463" s="34"/>
      <c r="H463" s="34"/>
      <c r="I463" s="34"/>
      <c r="J463" s="34"/>
      <c r="K463" s="34"/>
      <c r="L463" s="34"/>
      <c r="M463" s="34"/>
      <c r="N463" s="34"/>
      <c r="O463" s="34"/>
      <c r="P463" s="34"/>
      <c r="Q463" s="34"/>
      <c r="R463" s="34"/>
      <c r="S463" s="34"/>
      <c r="T463" s="34"/>
      <c r="U463" s="34"/>
      <c r="V463" s="34"/>
      <c r="W463" s="34"/>
      <c r="X463" s="34"/>
      <c r="Y463" s="34"/>
      <c r="Z463" s="34"/>
      <c r="AA463" s="34"/>
      <c r="AB463" s="34"/>
      <c r="AC463" s="34"/>
      <c r="AD463" s="34"/>
      <c r="AE463" s="34"/>
      <c r="AF463" s="34"/>
      <c r="AG463" s="34"/>
      <c r="AH463" s="34"/>
      <c r="AI463" s="34"/>
      <c r="AJ463" s="34"/>
      <c r="AK463" s="34"/>
      <c r="AL463" s="34"/>
      <c r="AM463" s="34"/>
      <c r="AN463" s="34"/>
      <c r="AO463" s="34"/>
      <c r="AP463" s="34"/>
    </row>
    <row r="464" spans="1:42" ht="15.6" hidden="1">
      <c r="A464" s="34" t="s">
        <v>105</v>
      </c>
      <c r="B464" s="34" t="s">
        <v>2399</v>
      </c>
      <c r="C464" s="34"/>
      <c r="D464" s="34"/>
      <c r="E464" s="34"/>
      <c r="F464" s="34"/>
      <c r="G464" s="34"/>
      <c r="H464" s="34"/>
      <c r="I464" s="34"/>
      <c r="J464" s="34"/>
      <c r="K464" s="34"/>
      <c r="L464" s="34"/>
      <c r="M464" s="34"/>
      <c r="N464" s="34"/>
      <c r="O464" s="34"/>
      <c r="P464" s="34"/>
      <c r="Q464" s="34"/>
      <c r="R464" s="34"/>
      <c r="S464" s="34"/>
      <c r="T464" s="34"/>
      <c r="U464" s="34"/>
      <c r="V464" s="34"/>
      <c r="W464" s="34"/>
      <c r="X464" s="34"/>
      <c r="Y464" s="34"/>
      <c r="Z464" s="34"/>
      <c r="AA464" s="34"/>
      <c r="AB464" s="34"/>
      <c r="AC464" s="34"/>
      <c r="AD464" s="34"/>
      <c r="AE464" s="34"/>
      <c r="AF464" s="34"/>
      <c r="AG464" s="34"/>
      <c r="AH464" s="34"/>
      <c r="AI464" s="34"/>
      <c r="AJ464" s="34"/>
      <c r="AK464" s="34"/>
      <c r="AL464" s="34"/>
      <c r="AM464" s="34"/>
      <c r="AN464" s="34"/>
      <c r="AO464" s="34"/>
      <c r="AP464" s="34"/>
    </row>
    <row r="465" spans="1:42" ht="15.6" hidden="1">
      <c r="A465" s="34" t="s">
        <v>105</v>
      </c>
      <c r="B465" s="34" t="s">
        <v>2400</v>
      </c>
      <c r="C465" s="34"/>
      <c r="D465" s="34"/>
      <c r="E465" s="34"/>
      <c r="F465" s="34"/>
      <c r="G465" s="34"/>
      <c r="H465" s="34"/>
      <c r="I465" s="34"/>
      <c r="J465" s="34"/>
      <c r="K465" s="34"/>
      <c r="L465" s="34"/>
      <c r="M465" s="34"/>
      <c r="N465" s="34"/>
      <c r="O465" s="34"/>
      <c r="P465" s="34"/>
      <c r="Q465" s="34"/>
      <c r="R465" s="34"/>
      <c r="S465" s="34"/>
      <c r="T465" s="34"/>
      <c r="U465" s="34"/>
      <c r="V465" s="34"/>
      <c r="W465" s="34"/>
      <c r="X465" s="34"/>
      <c r="Y465" s="34"/>
      <c r="Z465" s="34"/>
      <c r="AA465" s="34"/>
      <c r="AB465" s="34"/>
      <c r="AC465" s="34"/>
      <c r="AD465" s="34"/>
      <c r="AE465" s="34"/>
      <c r="AF465" s="34"/>
      <c r="AG465" s="34"/>
      <c r="AH465" s="34"/>
      <c r="AI465" s="34"/>
      <c r="AJ465" s="34"/>
      <c r="AK465" s="34"/>
      <c r="AL465" s="34"/>
      <c r="AM465" s="34"/>
      <c r="AN465" s="34"/>
      <c r="AO465" s="34"/>
      <c r="AP465" s="34"/>
    </row>
    <row r="466" spans="1:42" ht="15.6" hidden="1">
      <c r="A466" s="34" t="s">
        <v>105</v>
      </c>
      <c r="B466" s="34" t="s">
        <v>2401</v>
      </c>
      <c r="C466" s="34"/>
      <c r="D466" s="34"/>
      <c r="E466" s="34"/>
      <c r="F466" s="34"/>
      <c r="G466" s="34"/>
      <c r="H466" s="34"/>
      <c r="I466" s="34"/>
      <c r="J466" s="34"/>
      <c r="K466" s="34"/>
      <c r="L466" s="34"/>
      <c r="M466" s="34"/>
      <c r="N466" s="34"/>
      <c r="O466" s="34"/>
      <c r="P466" s="34"/>
      <c r="Q466" s="34"/>
      <c r="R466" s="34"/>
      <c r="S466" s="34"/>
      <c r="T466" s="34"/>
      <c r="U466" s="34"/>
      <c r="V466" s="34"/>
      <c r="W466" s="34"/>
      <c r="X466" s="34"/>
      <c r="Y466" s="34"/>
      <c r="Z466" s="34"/>
      <c r="AA466" s="34"/>
      <c r="AB466" s="34"/>
      <c r="AC466" s="34"/>
      <c r="AD466" s="34"/>
      <c r="AE466" s="34"/>
      <c r="AF466" s="34"/>
      <c r="AG466" s="34"/>
      <c r="AH466" s="34"/>
      <c r="AI466" s="34"/>
      <c r="AJ466" s="34"/>
      <c r="AK466" s="34"/>
      <c r="AL466" s="34"/>
      <c r="AM466" s="34"/>
      <c r="AN466" s="34"/>
      <c r="AO466" s="34"/>
      <c r="AP466" s="34"/>
    </row>
    <row r="467" spans="1:42" ht="15.6" hidden="1">
      <c r="A467" s="34" t="s">
        <v>105</v>
      </c>
      <c r="B467" s="34" t="s">
        <v>2402</v>
      </c>
      <c r="C467" s="34"/>
      <c r="D467" s="34"/>
      <c r="E467" s="34"/>
      <c r="F467" s="34"/>
      <c r="G467" s="34"/>
      <c r="H467" s="34"/>
      <c r="I467" s="34"/>
      <c r="J467" s="34"/>
      <c r="K467" s="34"/>
      <c r="L467" s="34"/>
      <c r="M467" s="34"/>
      <c r="N467" s="34"/>
      <c r="O467" s="34"/>
      <c r="P467" s="34"/>
      <c r="Q467" s="34"/>
      <c r="R467" s="34"/>
      <c r="S467" s="34"/>
      <c r="T467" s="34"/>
      <c r="U467" s="34"/>
      <c r="V467" s="34"/>
      <c r="W467" s="34"/>
      <c r="X467" s="34"/>
      <c r="Y467" s="34"/>
      <c r="Z467" s="34"/>
      <c r="AA467" s="34"/>
      <c r="AB467" s="34"/>
      <c r="AC467" s="34"/>
      <c r="AD467" s="34"/>
      <c r="AE467" s="34"/>
      <c r="AF467" s="34"/>
      <c r="AG467" s="34"/>
      <c r="AH467" s="34"/>
      <c r="AI467" s="34"/>
      <c r="AJ467" s="34"/>
      <c r="AK467" s="34"/>
      <c r="AL467" s="34"/>
      <c r="AM467" s="34"/>
      <c r="AN467" s="34"/>
      <c r="AO467" s="34"/>
      <c r="AP467" s="34"/>
    </row>
    <row r="468" spans="1:42" ht="15.6" hidden="1">
      <c r="A468" s="34" t="s">
        <v>105</v>
      </c>
      <c r="B468" s="34" t="s">
        <v>2403</v>
      </c>
      <c r="C468" s="34"/>
      <c r="D468" s="34"/>
      <c r="E468" s="34"/>
      <c r="F468" s="34"/>
      <c r="G468" s="34"/>
      <c r="H468" s="34"/>
      <c r="I468" s="34"/>
      <c r="J468" s="34"/>
      <c r="K468" s="34"/>
      <c r="L468" s="34"/>
      <c r="M468" s="34"/>
      <c r="N468" s="34"/>
      <c r="O468" s="34"/>
      <c r="P468" s="34"/>
      <c r="Q468" s="34"/>
      <c r="R468" s="34"/>
      <c r="S468" s="34"/>
      <c r="T468" s="34"/>
      <c r="U468" s="34"/>
      <c r="V468" s="34"/>
      <c r="W468" s="34"/>
      <c r="X468" s="34"/>
      <c r="Y468" s="34"/>
      <c r="Z468" s="34"/>
      <c r="AA468" s="34"/>
      <c r="AB468" s="34"/>
      <c r="AC468" s="34"/>
      <c r="AD468" s="34"/>
      <c r="AE468" s="34"/>
      <c r="AF468" s="34"/>
      <c r="AG468" s="34"/>
      <c r="AH468" s="34"/>
      <c r="AI468" s="34"/>
      <c r="AJ468" s="34"/>
      <c r="AK468" s="34"/>
      <c r="AL468" s="34"/>
      <c r="AM468" s="34"/>
      <c r="AN468" s="34"/>
      <c r="AO468" s="34"/>
      <c r="AP468" s="34"/>
    </row>
    <row r="469" spans="1:42" ht="15.6" hidden="1">
      <c r="A469" s="34" t="s">
        <v>105</v>
      </c>
      <c r="B469" s="34" t="s">
        <v>2404</v>
      </c>
      <c r="C469" s="34"/>
      <c r="D469" s="34"/>
      <c r="E469" s="34"/>
      <c r="F469" s="34"/>
      <c r="G469" s="34"/>
      <c r="H469" s="34"/>
      <c r="I469" s="34"/>
      <c r="J469" s="34"/>
      <c r="K469" s="34"/>
      <c r="L469" s="34"/>
      <c r="M469" s="34"/>
      <c r="N469" s="34"/>
      <c r="O469" s="34"/>
      <c r="P469" s="34"/>
      <c r="Q469" s="34"/>
      <c r="R469" s="34"/>
      <c r="S469" s="34"/>
      <c r="T469" s="34"/>
      <c r="U469" s="34"/>
      <c r="V469" s="34"/>
      <c r="W469" s="34"/>
      <c r="X469" s="34"/>
      <c r="Y469" s="34"/>
      <c r="Z469" s="34"/>
      <c r="AA469" s="34"/>
      <c r="AB469" s="34"/>
      <c r="AC469" s="34"/>
      <c r="AD469" s="34"/>
      <c r="AE469" s="34"/>
      <c r="AF469" s="34"/>
      <c r="AG469" s="34"/>
      <c r="AH469" s="34"/>
      <c r="AI469" s="34"/>
      <c r="AJ469" s="34"/>
      <c r="AK469" s="34"/>
      <c r="AL469" s="34"/>
      <c r="AM469" s="34"/>
      <c r="AN469" s="34"/>
      <c r="AO469" s="34"/>
      <c r="AP469" s="34"/>
    </row>
    <row r="470" spans="1:42" ht="15.6" hidden="1">
      <c r="A470" s="34" t="s">
        <v>105</v>
      </c>
      <c r="B470" s="34" t="s">
        <v>2405</v>
      </c>
      <c r="C470" s="34"/>
      <c r="D470" s="34"/>
      <c r="E470" s="34"/>
      <c r="F470" s="34"/>
      <c r="G470" s="34"/>
      <c r="H470" s="34"/>
      <c r="I470" s="34"/>
      <c r="J470" s="34"/>
      <c r="K470" s="34"/>
      <c r="L470" s="34"/>
      <c r="M470" s="34"/>
      <c r="N470" s="34"/>
      <c r="O470" s="34"/>
      <c r="P470" s="34"/>
      <c r="Q470" s="34"/>
      <c r="R470" s="34"/>
      <c r="S470" s="34"/>
      <c r="T470" s="34"/>
      <c r="U470" s="34"/>
      <c r="V470" s="34"/>
      <c r="W470" s="34"/>
      <c r="X470" s="34"/>
      <c r="Y470" s="34"/>
      <c r="Z470" s="34"/>
      <c r="AA470" s="34"/>
      <c r="AB470" s="34"/>
      <c r="AC470" s="34"/>
      <c r="AD470" s="34"/>
      <c r="AE470" s="34"/>
      <c r="AF470" s="34"/>
      <c r="AG470" s="34"/>
      <c r="AH470" s="34"/>
      <c r="AI470" s="34"/>
      <c r="AJ470" s="34"/>
      <c r="AK470" s="34"/>
      <c r="AL470" s="34"/>
      <c r="AM470" s="34"/>
      <c r="AN470" s="34"/>
      <c r="AO470" s="34"/>
      <c r="AP470" s="34"/>
    </row>
    <row r="471" spans="1:42" ht="15.6" hidden="1">
      <c r="A471" s="34" t="s">
        <v>105</v>
      </c>
      <c r="B471" s="34" t="s">
        <v>2406</v>
      </c>
      <c r="C471" s="34"/>
      <c r="D471" s="34"/>
      <c r="E471" s="34"/>
      <c r="F471" s="34"/>
      <c r="G471" s="34"/>
      <c r="H471" s="34"/>
      <c r="I471" s="34"/>
      <c r="J471" s="34"/>
      <c r="K471" s="34"/>
      <c r="L471" s="34"/>
      <c r="M471" s="34"/>
      <c r="N471" s="34"/>
      <c r="O471" s="34"/>
      <c r="P471" s="34"/>
      <c r="Q471" s="34"/>
      <c r="R471" s="34"/>
      <c r="S471" s="34"/>
      <c r="T471" s="34"/>
      <c r="U471" s="34"/>
      <c r="V471" s="34"/>
      <c r="W471" s="34"/>
      <c r="X471" s="34"/>
      <c r="Y471" s="34"/>
      <c r="Z471" s="34"/>
      <c r="AA471" s="34"/>
      <c r="AB471" s="34"/>
      <c r="AC471" s="34"/>
      <c r="AD471" s="34"/>
      <c r="AE471" s="34"/>
      <c r="AF471" s="34"/>
      <c r="AG471" s="34"/>
      <c r="AH471" s="34"/>
      <c r="AI471" s="34"/>
      <c r="AJ471" s="34"/>
      <c r="AK471" s="34"/>
      <c r="AL471" s="34"/>
      <c r="AM471" s="34"/>
      <c r="AN471" s="34"/>
      <c r="AO471" s="34"/>
      <c r="AP471" s="34"/>
    </row>
    <row r="472" spans="1:42" ht="15.6" hidden="1">
      <c r="A472" s="34" t="s">
        <v>105</v>
      </c>
      <c r="B472" s="34" t="s">
        <v>2407</v>
      </c>
      <c r="C472" s="34"/>
      <c r="D472" s="34"/>
      <c r="E472" s="34"/>
      <c r="F472" s="34"/>
      <c r="G472" s="34"/>
      <c r="H472" s="34"/>
      <c r="I472" s="34"/>
      <c r="J472" s="34"/>
      <c r="K472" s="34"/>
      <c r="L472" s="34"/>
      <c r="M472" s="34"/>
      <c r="N472" s="34"/>
      <c r="O472" s="34"/>
      <c r="P472" s="34"/>
      <c r="Q472" s="34"/>
      <c r="R472" s="34"/>
      <c r="S472" s="34"/>
      <c r="T472" s="34"/>
      <c r="U472" s="34"/>
      <c r="V472" s="34"/>
      <c r="W472" s="34"/>
      <c r="X472" s="34"/>
      <c r="Y472" s="34"/>
      <c r="Z472" s="34"/>
      <c r="AA472" s="34"/>
      <c r="AB472" s="34"/>
      <c r="AC472" s="34"/>
      <c r="AD472" s="34"/>
      <c r="AE472" s="34"/>
      <c r="AF472" s="34"/>
      <c r="AG472" s="34"/>
      <c r="AH472" s="34"/>
      <c r="AI472" s="34"/>
      <c r="AJ472" s="34"/>
      <c r="AK472" s="34"/>
      <c r="AL472" s="34"/>
      <c r="AM472" s="34"/>
      <c r="AN472" s="34"/>
      <c r="AO472" s="34"/>
      <c r="AP472" s="34"/>
    </row>
    <row r="473" spans="1:42" ht="15.6" hidden="1">
      <c r="A473" s="34" t="s">
        <v>105</v>
      </c>
      <c r="B473" s="34" t="s">
        <v>2408</v>
      </c>
      <c r="C473" s="34"/>
      <c r="D473" s="34"/>
      <c r="E473" s="34"/>
      <c r="F473" s="34"/>
      <c r="G473" s="34"/>
      <c r="H473" s="34"/>
      <c r="I473" s="34"/>
      <c r="J473" s="34"/>
      <c r="K473" s="34"/>
      <c r="L473" s="34"/>
      <c r="M473" s="34"/>
      <c r="N473" s="34"/>
      <c r="O473" s="34"/>
      <c r="P473" s="34"/>
      <c r="Q473" s="34"/>
      <c r="R473" s="34"/>
      <c r="S473" s="34"/>
      <c r="T473" s="34"/>
      <c r="U473" s="34"/>
      <c r="V473" s="34"/>
      <c r="W473" s="34"/>
      <c r="X473" s="34"/>
      <c r="Y473" s="34"/>
      <c r="Z473" s="34"/>
      <c r="AA473" s="34"/>
      <c r="AB473" s="34"/>
      <c r="AC473" s="34"/>
      <c r="AD473" s="34"/>
      <c r="AE473" s="34"/>
      <c r="AF473" s="34"/>
      <c r="AG473" s="34"/>
      <c r="AH473" s="34"/>
      <c r="AI473" s="34"/>
      <c r="AJ473" s="34"/>
      <c r="AK473" s="34"/>
      <c r="AL473" s="34"/>
      <c r="AM473" s="34"/>
      <c r="AN473" s="34"/>
      <c r="AO473" s="34"/>
      <c r="AP473" s="34"/>
    </row>
    <row r="474" spans="1:42" ht="15.6" hidden="1">
      <c r="A474" s="34" t="s">
        <v>2409</v>
      </c>
      <c r="B474" s="34" t="s">
        <v>2410</v>
      </c>
      <c r="C474" s="34"/>
      <c r="D474" s="34"/>
      <c r="E474" s="34"/>
      <c r="F474" s="34"/>
      <c r="G474" s="34"/>
      <c r="H474" s="34"/>
      <c r="I474" s="34"/>
      <c r="J474" s="34"/>
      <c r="K474" s="34"/>
      <c r="L474" s="34"/>
      <c r="M474" s="34"/>
      <c r="N474" s="34"/>
      <c r="O474" s="34"/>
      <c r="P474" s="34"/>
      <c r="Q474" s="34"/>
      <c r="R474" s="34"/>
      <c r="S474" s="34"/>
      <c r="T474" s="34"/>
      <c r="U474" s="34"/>
      <c r="V474" s="34"/>
      <c r="W474" s="34"/>
      <c r="X474" s="34"/>
      <c r="Y474" s="34"/>
      <c r="Z474" s="34"/>
      <c r="AA474" s="34"/>
      <c r="AB474" s="34"/>
      <c r="AC474" s="34"/>
      <c r="AD474" s="34"/>
      <c r="AE474" s="34"/>
      <c r="AF474" s="34"/>
      <c r="AG474" s="34"/>
      <c r="AH474" s="34"/>
      <c r="AI474" s="34"/>
      <c r="AJ474" s="34"/>
      <c r="AK474" s="34"/>
      <c r="AL474" s="34"/>
      <c r="AM474" s="34"/>
      <c r="AN474" s="34"/>
      <c r="AO474" s="34"/>
      <c r="AP474" s="34"/>
    </row>
    <row r="475" spans="1:42" ht="15.6" hidden="1">
      <c r="A475" s="34" t="s">
        <v>2409</v>
      </c>
      <c r="B475" s="34" t="s">
        <v>2411</v>
      </c>
      <c r="C475" s="34"/>
      <c r="D475" s="34"/>
      <c r="E475" s="34"/>
      <c r="F475" s="34"/>
      <c r="G475" s="34"/>
      <c r="H475" s="34"/>
      <c r="I475" s="34"/>
      <c r="J475" s="34"/>
      <c r="K475" s="34"/>
      <c r="L475" s="34"/>
      <c r="M475" s="34"/>
      <c r="N475" s="34"/>
      <c r="O475" s="34"/>
      <c r="P475" s="34"/>
      <c r="Q475" s="34"/>
      <c r="R475" s="34"/>
      <c r="S475" s="34"/>
      <c r="T475" s="34"/>
      <c r="U475" s="34"/>
      <c r="V475" s="34"/>
      <c r="W475" s="34"/>
      <c r="X475" s="34"/>
      <c r="Y475" s="34"/>
      <c r="Z475" s="34"/>
      <c r="AA475" s="34"/>
      <c r="AB475" s="34"/>
      <c r="AC475" s="34"/>
      <c r="AD475" s="34"/>
      <c r="AE475" s="34"/>
      <c r="AF475" s="34"/>
      <c r="AG475" s="34"/>
      <c r="AH475" s="34"/>
      <c r="AI475" s="34"/>
      <c r="AJ475" s="34"/>
      <c r="AK475" s="34"/>
      <c r="AL475" s="34"/>
      <c r="AM475" s="34"/>
      <c r="AN475" s="34"/>
      <c r="AO475" s="34"/>
      <c r="AP475" s="34"/>
    </row>
    <row r="476" spans="1:42" ht="15.6" hidden="1">
      <c r="A476" s="34" t="s">
        <v>2409</v>
      </c>
      <c r="B476" s="34" t="s">
        <v>2412</v>
      </c>
      <c r="C476" s="34"/>
      <c r="D476" s="34"/>
      <c r="E476" s="34"/>
      <c r="F476" s="34"/>
      <c r="G476" s="34"/>
      <c r="H476" s="34"/>
      <c r="I476" s="34"/>
      <c r="J476" s="34"/>
      <c r="K476" s="34"/>
      <c r="L476" s="34"/>
      <c r="M476" s="34"/>
      <c r="N476" s="34"/>
      <c r="O476" s="34"/>
      <c r="P476" s="34"/>
      <c r="Q476" s="34"/>
      <c r="R476" s="34"/>
      <c r="S476" s="34"/>
      <c r="T476" s="34"/>
      <c r="U476" s="34"/>
      <c r="V476" s="34"/>
      <c r="W476" s="34"/>
      <c r="X476" s="34"/>
      <c r="Y476" s="34"/>
      <c r="Z476" s="34"/>
      <c r="AA476" s="34"/>
      <c r="AB476" s="34"/>
      <c r="AC476" s="34"/>
      <c r="AD476" s="34"/>
      <c r="AE476" s="34"/>
      <c r="AF476" s="34"/>
      <c r="AG476" s="34"/>
      <c r="AH476" s="34"/>
      <c r="AI476" s="34"/>
      <c r="AJ476" s="34"/>
      <c r="AK476" s="34"/>
      <c r="AL476" s="34"/>
      <c r="AM476" s="34"/>
      <c r="AN476" s="34"/>
      <c r="AO476" s="34"/>
      <c r="AP476" s="34"/>
    </row>
    <row r="477" spans="1:42" ht="15.6" hidden="1">
      <c r="A477" s="34" t="s">
        <v>2409</v>
      </c>
      <c r="B477" s="34" t="s">
        <v>2413</v>
      </c>
      <c r="C477" s="34"/>
      <c r="D477" s="34"/>
      <c r="E477" s="34"/>
      <c r="F477" s="34"/>
      <c r="G477" s="34"/>
      <c r="H477" s="34"/>
      <c r="I477" s="34"/>
      <c r="J477" s="34"/>
      <c r="K477" s="34"/>
      <c r="L477" s="34"/>
      <c r="M477" s="34"/>
      <c r="N477" s="34"/>
      <c r="O477" s="34"/>
      <c r="P477" s="34"/>
      <c r="Q477" s="34"/>
      <c r="R477" s="34"/>
      <c r="S477" s="34"/>
      <c r="T477" s="34"/>
      <c r="U477" s="34"/>
      <c r="V477" s="34"/>
      <c r="W477" s="34"/>
      <c r="X477" s="34"/>
      <c r="Y477" s="34"/>
      <c r="Z477" s="34"/>
      <c r="AA477" s="34"/>
      <c r="AB477" s="34"/>
      <c r="AC477" s="34"/>
      <c r="AD477" s="34"/>
      <c r="AE477" s="34"/>
      <c r="AF477" s="34"/>
      <c r="AG477" s="34"/>
      <c r="AH477" s="34"/>
      <c r="AI477" s="34"/>
      <c r="AJ477" s="34"/>
      <c r="AK477" s="34"/>
      <c r="AL477" s="34"/>
      <c r="AM477" s="34"/>
      <c r="AN477" s="34"/>
      <c r="AO477" s="34"/>
      <c r="AP477" s="34"/>
    </row>
    <row r="478" spans="1:42" ht="15.6" hidden="1">
      <c r="A478" s="34" t="s">
        <v>2409</v>
      </c>
      <c r="B478" s="34" t="s">
        <v>2414</v>
      </c>
      <c r="C478" s="34"/>
      <c r="D478" s="34"/>
      <c r="E478" s="34"/>
      <c r="F478" s="34"/>
      <c r="G478" s="34"/>
      <c r="H478" s="34"/>
      <c r="I478" s="34"/>
      <c r="J478" s="34"/>
      <c r="K478" s="34"/>
      <c r="L478" s="34"/>
      <c r="M478" s="34"/>
      <c r="N478" s="34"/>
      <c r="O478" s="34"/>
      <c r="P478" s="34"/>
      <c r="Q478" s="34"/>
      <c r="R478" s="34"/>
      <c r="S478" s="34"/>
      <c r="T478" s="34"/>
      <c r="U478" s="34"/>
      <c r="V478" s="34"/>
      <c r="W478" s="34"/>
      <c r="X478" s="34"/>
      <c r="Y478" s="34"/>
      <c r="Z478" s="34"/>
      <c r="AA478" s="34"/>
      <c r="AB478" s="34"/>
      <c r="AC478" s="34"/>
      <c r="AD478" s="34"/>
      <c r="AE478" s="34"/>
      <c r="AF478" s="34"/>
      <c r="AG478" s="34"/>
      <c r="AH478" s="34"/>
      <c r="AI478" s="34"/>
      <c r="AJ478" s="34"/>
      <c r="AK478" s="34"/>
      <c r="AL478" s="34"/>
      <c r="AM478" s="34"/>
      <c r="AN478" s="34"/>
      <c r="AO478" s="34"/>
      <c r="AP478" s="34"/>
    </row>
    <row r="479" spans="1:42" ht="15.6" hidden="1">
      <c r="A479" s="34" t="s">
        <v>2409</v>
      </c>
      <c r="B479" s="34" t="s">
        <v>2415</v>
      </c>
      <c r="C479" s="34"/>
      <c r="D479" s="34"/>
      <c r="E479" s="34"/>
      <c r="F479" s="34"/>
      <c r="G479" s="34"/>
      <c r="H479" s="34"/>
      <c r="I479" s="34"/>
      <c r="J479" s="34"/>
      <c r="K479" s="34"/>
      <c r="L479" s="34"/>
      <c r="M479" s="34"/>
      <c r="N479" s="34"/>
      <c r="O479" s="34"/>
      <c r="P479" s="34"/>
      <c r="Q479" s="34"/>
      <c r="R479" s="34"/>
      <c r="S479" s="34"/>
      <c r="T479" s="34"/>
      <c r="U479" s="34"/>
      <c r="V479" s="34"/>
      <c r="W479" s="34"/>
      <c r="X479" s="34"/>
      <c r="Y479" s="34"/>
      <c r="Z479" s="34"/>
      <c r="AA479" s="34"/>
      <c r="AB479" s="34"/>
      <c r="AC479" s="34"/>
      <c r="AD479" s="34"/>
      <c r="AE479" s="34"/>
      <c r="AF479" s="34"/>
      <c r="AG479" s="34"/>
      <c r="AH479" s="34"/>
      <c r="AI479" s="34"/>
      <c r="AJ479" s="34"/>
      <c r="AK479" s="34"/>
      <c r="AL479" s="34"/>
      <c r="AM479" s="34"/>
      <c r="AN479" s="34"/>
      <c r="AO479" s="34"/>
      <c r="AP479" s="34"/>
    </row>
    <row r="480" spans="1:42" ht="15.6" hidden="1">
      <c r="A480" s="34" t="s">
        <v>2409</v>
      </c>
      <c r="B480" s="34" t="s">
        <v>2416</v>
      </c>
      <c r="C480" s="34"/>
      <c r="D480" s="34"/>
      <c r="E480" s="34"/>
      <c r="F480" s="34"/>
      <c r="G480" s="34"/>
      <c r="H480" s="34"/>
      <c r="I480" s="34"/>
      <c r="J480" s="34"/>
      <c r="K480" s="34"/>
      <c r="L480" s="34"/>
      <c r="M480" s="34"/>
      <c r="N480" s="34"/>
      <c r="O480" s="34"/>
      <c r="P480" s="34"/>
      <c r="Q480" s="34"/>
      <c r="R480" s="34"/>
      <c r="S480" s="34"/>
      <c r="T480" s="34"/>
      <c r="U480" s="34"/>
      <c r="V480" s="34"/>
      <c r="W480" s="34"/>
      <c r="X480" s="34"/>
      <c r="Y480" s="34"/>
      <c r="Z480" s="34"/>
      <c r="AA480" s="34"/>
      <c r="AB480" s="34"/>
      <c r="AC480" s="34"/>
      <c r="AD480" s="34"/>
      <c r="AE480" s="34"/>
      <c r="AF480" s="34"/>
      <c r="AG480" s="34"/>
      <c r="AH480" s="34"/>
      <c r="AI480" s="34"/>
      <c r="AJ480" s="34"/>
      <c r="AK480" s="34"/>
      <c r="AL480" s="34"/>
      <c r="AM480" s="34"/>
      <c r="AN480" s="34"/>
      <c r="AO480" s="34"/>
      <c r="AP480" s="34"/>
    </row>
    <row r="481" spans="1:42" ht="15.6" hidden="1">
      <c r="A481" s="34" t="s">
        <v>2409</v>
      </c>
      <c r="B481" s="34" t="s">
        <v>2417</v>
      </c>
      <c r="C481" s="34"/>
      <c r="D481" s="34"/>
      <c r="E481" s="34"/>
      <c r="F481" s="34"/>
      <c r="G481" s="34"/>
      <c r="H481" s="34"/>
      <c r="I481" s="34"/>
      <c r="J481" s="34"/>
      <c r="K481" s="34"/>
      <c r="L481" s="34"/>
      <c r="M481" s="34"/>
      <c r="N481" s="34"/>
      <c r="O481" s="34"/>
      <c r="P481" s="34"/>
      <c r="Q481" s="34"/>
      <c r="R481" s="34"/>
      <c r="S481" s="34"/>
      <c r="T481" s="34"/>
      <c r="U481" s="34"/>
      <c r="V481" s="34"/>
      <c r="W481" s="34"/>
      <c r="X481" s="34"/>
      <c r="Y481" s="34"/>
      <c r="Z481" s="34"/>
      <c r="AA481" s="34"/>
      <c r="AB481" s="34"/>
      <c r="AC481" s="34"/>
      <c r="AD481" s="34"/>
      <c r="AE481" s="34"/>
      <c r="AF481" s="34"/>
      <c r="AG481" s="34"/>
      <c r="AH481" s="34"/>
      <c r="AI481" s="34"/>
      <c r="AJ481" s="34"/>
      <c r="AK481" s="34"/>
      <c r="AL481" s="34"/>
      <c r="AM481" s="34"/>
      <c r="AN481" s="34"/>
      <c r="AO481" s="34"/>
      <c r="AP481" s="34"/>
    </row>
    <row r="482" spans="1:42" ht="15.6" hidden="1">
      <c r="A482" s="34" t="s">
        <v>2409</v>
      </c>
      <c r="B482" s="34" t="s">
        <v>2418</v>
      </c>
      <c r="C482" s="34"/>
      <c r="D482" s="34"/>
      <c r="E482" s="34"/>
      <c r="F482" s="34"/>
      <c r="G482" s="34"/>
      <c r="H482" s="34"/>
      <c r="I482" s="34"/>
      <c r="J482" s="34"/>
      <c r="K482" s="34"/>
      <c r="L482" s="34"/>
      <c r="M482" s="34"/>
      <c r="N482" s="34"/>
      <c r="O482" s="34"/>
      <c r="P482" s="34"/>
      <c r="Q482" s="34"/>
      <c r="R482" s="34"/>
      <c r="S482" s="34"/>
      <c r="T482" s="34"/>
      <c r="U482" s="34"/>
      <c r="V482" s="34"/>
      <c r="W482" s="34"/>
      <c r="X482" s="34"/>
      <c r="Y482" s="34"/>
      <c r="Z482" s="34"/>
      <c r="AA482" s="34"/>
      <c r="AB482" s="34"/>
      <c r="AC482" s="34"/>
      <c r="AD482" s="34"/>
      <c r="AE482" s="34"/>
      <c r="AF482" s="34"/>
      <c r="AG482" s="34"/>
      <c r="AH482" s="34"/>
      <c r="AI482" s="34"/>
      <c r="AJ482" s="34"/>
      <c r="AK482" s="34"/>
      <c r="AL482" s="34"/>
      <c r="AM482" s="34"/>
      <c r="AN482" s="34"/>
      <c r="AO482" s="34"/>
      <c r="AP482" s="34"/>
    </row>
    <row r="483" spans="1:42" ht="15.6" hidden="1">
      <c r="A483" s="34" t="s">
        <v>2409</v>
      </c>
      <c r="B483" s="34" t="s">
        <v>2419</v>
      </c>
      <c r="C483" s="34"/>
      <c r="D483" s="34"/>
      <c r="E483" s="34"/>
      <c r="F483" s="34"/>
      <c r="G483" s="34"/>
      <c r="H483" s="34"/>
      <c r="I483" s="34"/>
      <c r="J483" s="34"/>
      <c r="K483" s="34"/>
      <c r="L483" s="34"/>
      <c r="M483" s="34"/>
      <c r="N483" s="34"/>
      <c r="O483" s="34"/>
      <c r="P483" s="34"/>
      <c r="Q483" s="34"/>
      <c r="R483" s="34"/>
      <c r="S483" s="34"/>
      <c r="T483" s="34"/>
      <c r="U483" s="34"/>
      <c r="V483" s="34"/>
      <c r="W483" s="34"/>
      <c r="X483" s="34"/>
      <c r="Y483" s="34"/>
      <c r="Z483" s="34"/>
      <c r="AA483" s="34"/>
      <c r="AB483" s="34"/>
      <c r="AC483" s="34"/>
      <c r="AD483" s="34"/>
      <c r="AE483" s="34"/>
      <c r="AF483" s="34"/>
      <c r="AG483" s="34"/>
      <c r="AH483" s="34"/>
      <c r="AI483" s="34"/>
      <c r="AJ483" s="34"/>
      <c r="AK483" s="34"/>
      <c r="AL483" s="34"/>
      <c r="AM483" s="34"/>
      <c r="AN483" s="34"/>
      <c r="AO483" s="34"/>
      <c r="AP483" s="34"/>
    </row>
    <row r="484" spans="1:42" ht="15.6" hidden="1">
      <c r="A484" s="34" t="s">
        <v>2409</v>
      </c>
      <c r="B484" s="34" t="s">
        <v>2420</v>
      </c>
      <c r="C484" s="34"/>
      <c r="D484" s="34"/>
      <c r="E484" s="34"/>
      <c r="F484" s="34"/>
      <c r="G484" s="34"/>
      <c r="H484" s="34"/>
      <c r="I484" s="34"/>
      <c r="J484" s="34"/>
      <c r="K484" s="34"/>
      <c r="L484" s="34"/>
      <c r="M484" s="34"/>
      <c r="N484" s="34"/>
      <c r="O484" s="34"/>
      <c r="P484" s="34"/>
      <c r="Q484" s="34"/>
      <c r="R484" s="34"/>
      <c r="S484" s="34"/>
      <c r="T484" s="34"/>
      <c r="U484" s="34"/>
      <c r="V484" s="34"/>
      <c r="W484" s="34"/>
      <c r="X484" s="34"/>
      <c r="Y484" s="34"/>
      <c r="Z484" s="34"/>
      <c r="AA484" s="34"/>
      <c r="AB484" s="34"/>
      <c r="AC484" s="34"/>
      <c r="AD484" s="34"/>
      <c r="AE484" s="34"/>
      <c r="AF484" s="34"/>
      <c r="AG484" s="34"/>
      <c r="AH484" s="34"/>
      <c r="AI484" s="34"/>
      <c r="AJ484" s="34"/>
      <c r="AK484" s="34"/>
      <c r="AL484" s="34"/>
      <c r="AM484" s="34"/>
      <c r="AN484" s="34"/>
      <c r="AO484" s="34"/>
      <c r="AP484" s="34"/>
    </row>
    <row r="485" spans="1:42" ht="15.6" hidden="1">
      <c r="A485" s="34" t="s">
        <v>2409</v>
      </c>
      <c r="B485" s="34" t="s">
        <v>2421</v>
      </c>
      <c r="C485" s="34"/>
      <c r="D485" s="34"/>
      <c r="E485" s="34"/>
      <c r="F485" s="34"/>
      <c r="G485" s="34"/>
      <c r="H485" s="34"/>
      <c r="I485" s="34"/>
      <c r="J485" s="34"/>
      <c r="K485" s="34"/>
      <c r="L485" s="34"/>
      <c r="M485" s="34"/>
      <c r="N485" s="34"/>
      <c r="O485" s="34"/>
      <c r="P485" s="34"/>
      <c r="Q485" s="34"/>
      <c r="R485" s="34"/>
      <c r="S485" s="34"/>
      <c r="T485" s="34"/>
      <c r="U485" s="34"/>
      <c r="V485" s="34"/>
      <c r="W485" s="34"/>
      <c r="X485" s="34"/>
      <c r="Y485" s="34"/>
      <c r="Z485" s="34"/>
      <c r="AA485" s="34"/>
      <c r="AB485" s="34"/>
      <c r="AC485" s="34"/>
      <c r="AD485" s="34"/>
      <c r="AE485" s="34"/>
      <c r="AF485" s="34"/>
      <c r="AG485" s="34"/>
      <c r="AH485" s="34"/>
      <c r="AI485" s="34"/>
      <c r="AJ485" s="34"/>
      <c r="AK485" s="34"/>
      <c r="AL485" s="34"/>
      <c r="AM485" s="34"/>
      <c r="AN485" s="34"/>
      <c r="AO485" s="34"/>
      <c r="AP485" s="34"/>
    </row>
    <row r="486" spans="1:42" ht="15.6" hidden="1">
      <c r="A486" s="34" t="s">
        <v>2409</v>
      </c>
      <c r="B486" s="34" t="s">
        <v>2422</v>
      </c>
      <c r="C486" s="34"/>
      <c r="D486" s="34"/>
      <c r="E486" s="34"/>
      <c r="F486" s="34"/>
      <c r="G486" s="34"/>
      <c r="H486" s="34"/>
      <c r="I486" s="34"/>
      <c r="J486" s="34"/>
      <c r="K486" s="34"/>
      <c r="L486" s="34"/>
      <c r="M486" s="34"/>
      <c r="N486" s="34"/>
      <c r="O486" s="34"/>
      <c r="P486" s="34"/>
      <c r="Q486" s="34"/>
      <c r="R486" s="34"/>
      <c r="S486" s="34"/>
      <c r="T486" s="34"/>
      <c r="U486" s="34"/>
      <c r="V486" s="34"/>
      <c r="W486" s="34"/>
      <c r="X486" s="34"/>
      <c r="Y486" s="34"/>
      <c r="Z486" s="34"/>
      <c r="AA486" s="34"/>
      <c r="AB486" s="34"/>
      <c r="AC486" s="34"/>
      <c r="AD486" s="34"/>
      <c r="AE486" s="34"/>
      <c r="AF486" s="34"/>
      <c r="AG486" s="34"/>
      <c r="AH486" s="34"/>
      <c r="AI486" s="34"/>
      <c r="AJ486" s="34"/>
      <c r="AK486" s="34"/>
      <c r="AL486" s="34"/>
      <c r="AM486" s="34"/>
      <c r="AN486" s="34"/>
      <c r="AO486" s="34"/>
      <c r="AP486" s="34"/>
    </row>
    <row r="487" spans="1:42" ht="15.6" hidden="1">
      <c r="A487" s="34" t="s">
        <v>2409</v>
      </c>
      <c r="B487" s="34" t="s">
        <v>2423</v>
      </c>
      <c r="C487" s="34"/>
      <c r="D487" s="34"/>
      <c r="E487" s="34"/>
      <c r="F487" s="34"/>
      <c r="G487" s="34"/>
      <c r="H487" s="34"/>
      <c r="I487" s="34"/>
      <c r="J487" s="34"/>
      <c r="K487" s="34"/>
      <c r="L487" s="34"/>
      <c r="M487" s="34"/>
      <c r="N487" s="34"/>
      <c r="O487" s="34"/>
      <c r="P487" s="34"/>
      <c r="Q487" s="34"/>
      <c r="R487" s="34"/>
      <c r="S487" s="34"/>
      <c r="T487" s="34"/>
      <c r="U487" s="34"/>
      <c r="V487" s="34"/>
      <c r="W487" s="34"/>
      <c r="X487" s="34"/>
      <c r="Y487" s="34"/>
      <c r="Z487" s="34"/>
      <c r="AA487" s="34"/>
      <c r="AB487" s="34"/>
      <c r="AC487" s="34"/>
      <c r="AD487" s="34"/>
      <c r="AE487" s="34"/>
      <c r="AF487" s="34"/>
      <c r="AG487" s="34"/>
      <c r="AH487" s="34"/>
      <c r="AI487" s="34"/>
      <c r="AJ487" s="34"/>
      <c r="AK487" s="34"/>
      <c r="AL487" s="34"/>
      <c r="AM487" s="34"/>
      <c r="AN487" s="34"/>
      <c r="AO487" s="34"/>
      <c r="AP487" s="34"/>
    </row>
    <row r="488" spans="1:42" ht="15.6" hidden="1">
      <c r="A488" s="34" t="s">
        <v>2409</v>
      </c>
      <c r="B488" s="34" t="s">
        <v>2424</v>
      </c>
      <c r="C488" s="34"/>
      <c r="D488" s="34"/>
      <c r="E488" s="34"/>
      <c r="F488" s="34"/>
      <c r="G488" s="34"/>
      <c r="H488" s="34"/>
      <c r="I488" s="34"/>
      <c r="J488" s="34"/>
      <c r="K488" s="34"/>
      <c r="L488" s="34"/>
      <c r="M488" s="34"/>
      <c r="N488" s="34"/>
      <c r="O488" s="34"/>
      <c r="P488" s="34"/>
      <c r="Q488" s="34"/>
      <c r="R488" s="34"/>
      <c r="S488" s="34"/>
      <c r="T488" s="34"/>
      <c r="U488" s="34"/>
      <c r="V488" s="34"/>
      <c r="W488" s="34"/>
      <c r="X488" s="34"/>
      <c r="Y488" s="34"/>
      <c r="Z488" s="34"/>
      <c r="AA488" s="34"/>
      <c r="AB488" s="34"/>
      <c r="AC488" s="34"/>
      <c r="AD488" s="34"/>
      <c r="AE488" s="34"/>
      <c r="AF488" s="34"/>
      <c r="AG488" s="34"/>
      <c r="AH488" s="34"/>
      <c r="AI488" s="34"/>
      <c r="AJ488" s="34"/>
      <c r="AK488" s="34"/>
      <c r="AL488" s="34"/>
      <c r="AM488" s="34"/>
      <c r="AN488" s="34"/>
      <c r="AO488" s="34"/>
      <c r="AP488" s="34"/>
    </row>
    <row r="489" spans="1:42" ht="15.6" hidden="1">
      <c r="A489" s="34" t="s">
        <v>2409</v>
      </c>
      <c r="B489" s="34" t="s">
        <v>2425</v>
      </c>
      <c r="C489" s="34"/>
      <c r="D489" s="34"/>
      <c r="E489" s="34"/>
      <c r="F489" s="34"/>
      <c r="G489" s="34"/>
      <c r="H489" s="34"/>
      <c r="I489" s="34"/>
      <c r="J489" s="34"/>
      <c r="K489" s="34"/>
      <c r="L489" s="34"/>
      <c r="M489" s="34"/>
      <c r="N489" s="34"/>
      <c r="O489" s="34"/>
      <c r="P489" s="34"/>
      <c r="Q489" s="34"/>
      <c r="R489" s="34"/>
      <c r="S489" s="34"/>
      <c r="T489" s="34"/>
      <c r="U489" s="34"/>
      <c r="V489" s="34"/>
      <c r="W489" s="34"/>
      <c r="X489" s="34"/>
      <c r="Y489" s="34"/>
      <c r="Z489" s="34"/>
      <c r="AA489" s="34"/>
      <c r="AB489" s="34"/>
      <c r="AC489" s="34"/>
      <c r="AD489" s="34"/>
      <c r="AE489" s="34"/>
      <c r="AF489" s="34"/>
      <c r="AG489" s="34"/>
      <c r="AH489" s="34"/>
      <c r="AI489" s="34"/>
      <c r="AJ489" s="34"/>
      <c r="AK489" s="34"/>
      <c r="AL489" s="34"/>
      <c r="AM489" s="34"/>
      <c r="AN489" s="34"/>
      <c r="AO489" s="34"/>
      <c r="AP489" s="34"/>
    </row>
    <row r="490" spans="1:42" ht="15.6" hidden="1">
      <c r="A490" s="34" t="s">
        <v>2409</v>
      </c>
      <c r="B490" s="34" t="s">
        <v>2426</v>
      </c>
      <c r="C490" s="34"/>
      <c r="D490" s="34"/>
      <c r="E490" s="34"/>
      <c r="F490" s="34"/>
      <c r="G490" s="34"/>
      <c r="H490" s="34"/>
      <c r="I490" s="34"/>
      <c r="J490" s="34"/>
      <c r="K490" s="34"/>
      <c r="L490" s="34"/>
      <c r="M490" s="34"/>
      <c r="N490" s="34"/>
      <c r="O490" s="34"/>
      <c r="P490" s="34"/>
      <c r="Q490" s="34"/>
      <c r="R490" s="34"/>
      <c r="S490" s="34"/>
      <c r="T490" s="34"/>
      <c r="U490" s="34"/>
      <c r="V490" s="34"/>
      <c r="W490" s="34"/>
      <c r="X490" s="34"/>
      <c r="Y490" s="34"/>
      <c r="Z490" s="34"/>
      <c r="AA490" s="34"/>
      <c r="AB490" s="34"/>
      <c r="AC490" s="34"/>
      <c r="AD490" s="34"/>
      <c r="AE490" s="34"/>
      <c r="AF490" s="34"/>
      <c r="AG490" s="34"/>
      <c r="AH490" s="34"/>
      <c r="AI490" s="34"/>
      <c r="AJ490" s="34"/>
      <c r="AK490" s="34"/>
      <c r="AL490" s="34"/>
      <c r="AM490" s="34"/>
      <c r="AN490" s="34"/>
      <c r="AO490" s="34"/>
      <c r="AP490" s="34"/>
    </row>
    <row r="491" spans="1:42" ht="15.6" hidden="1">
      <c r="A491" s="34" t="s">
        <v>2409</v>
      </c>
      <c r="B491" s="34" t="s">
        <v>2427</v>
      </c>
      <c r="C491" s="34"/>
      <c r="D491" s="34"/>
      <c r="E491" s="34"/>
      <c r="F491" s="34"/>
      <c r="G491" s="34"/>
      <c r="H491" s="34"/>
      <c r="I491" s="34"/>
      <c r="J491" s="34"/>
      <c r="K491" s="34"/>
      <c r="L491" s="34"/>
      <c r="M491" s="34"/>
      <c r="N491" s="34"/>
      <c r="O491" s="34"/>
      <c r="P491" s="34"/>
      <c r="Q491" s="34"/>
      <c r="R491" s="34"/>
      <c r="S491" s="34"/>
      <c r="T491" s="34"/>
      <c r="U491" s="34"/>
      <c r="V491" s="34"/>
      <c r="W491" s="34"/>
      <c r="X491" s="34"/>
      <c r="Y491" s="34"/>
      <c r="Z491" s="34"/>
      <c r="AA491" s="34"/>
      <c r="AB491" s="34"/>
      <c r="AC491" s="34"/>
      <c r="AD491" s="34"/>
      <c r="AE491" s="34"/>
      <c r="AF491" s="34"/>
      <c r="AG491" s="34"/>
      <c r="AH491" s="34"/>
      <c r="AI491" s="34"/>
      <c r="AJ491" s="34"/>
      <c r="AK491" s="34"/>
      <c r="AL491" s="34"/>
      <c r="AM491" s="34"/>
      <c r="AN491" s="34"/>
      <c r="AO491" s="34"/>
      <c r="AP491" s="34"/>
    </row>
    <row r="492" spans="1:42" ht="15.6" hidden="1">
      <c r="A492" s="34" t="s">
        <v>2409</v>
      </c>
      <c r="B492" s="34" t="s">
        <v>2428</v>
      </c>
      <c r="C492" s="34"/>
      <c r="D492" s="34"/>
      <c r="E492" s="34"/>
      <c r="F492" s="34"/>
      <c r="G492" s="34"/>
      <c r="H492" s="34"/>
      <c r="I492" s="34"/>
      <c r="J492" s="34"/>
      <c r="K492" s="34"/>
      <c r="L492" s="34"/>
      <c r="M492" s="34"/>
      <c r="N492" s="34"/>
      <c r="O492" s="34"/>
      <c r="P492" s="34"/>
      <c r="Q492" s="34"/>
      <c r="R492" s="34"/>
      <c r="S492" s="34"/>
      <c r="T492" s="34"/>
      <c r="U492" s="34"/>
      <c r="V492" s="34"/>
      <c r="W492" s="34"/>
      <c r="X492" s="34"/>
      <c r="Y492" s="34"/>
      <c r="Z492" s="34"/>
      <c r="AA492" s="34"/>
      <c r="AB492" s="34"/>
      <c r="AC492" s="34"/>
      <c r="AD492" s="34"/>
      <c r="AE492" s="34"/>
      <c r="AF492" s="34"/>
      <c r="AG492" s="34"/>
      <c r="AH492" s="34"/>
      <c r="AI492" s="34"/>
      <c r="AJ492" s="34"/>
      <c r="AK492" s="34"/>
      <c r="AL492" s="34"/>
      <c r="AM492" s="34"/>
      <c r="AN492" s="34"/>
      <c r="AO492" s="34"/>
      <c r="AP492" s="34"/>
    </row>
    <row r="493" spans="1:42" ht="15.6" hidden="1">
      <c r="A493" s="34" t="s">
        <v>2409</v>
      </c>
      <c r="B493" s="34" t="s">
        <v>2429</v>
      </c>
      <c r="C493" s="34"/>
      <c r="D493" s="34"/>
      <c r="E493" s="34"/>
      <c r="F493" s="34"/>
      <c r="G493" s="34"/>
      <c r="H493" s="34"/>
      <c r="I493" s="34"/>
      <c r="J493" s="34"/>
      <c r="K493" s="34"/>
      <c r="L493" s="34"/>
      <c r="M493" s="34"/>
      <c r="N493" s="34"/>
      <c r="O493" s="34"/>
      <c r="P493" s="34"/>
      <c r="Q493" s="34"/>
      <c r="R493" s="34"/>
      <c r="S493" s="34"/>
      <c r="T493" s="34"/>
      <c r="U493" s="34"/>
      <c r="V493" s="34"/>
      <c r="W493" s="34"/>
      <c r="X493" s="34"/>
      <c r="Y493" s="34"/>
      <c r="Z493" s="34"/>
      <c r="AA493" s="34"/>
      <c r="AB493" s="34"/>
      <c r="AC493" s="34"/>
      <c r="AD493" s="34"/>
      <c r="AE493" s="34"/>
      <c r="AF493" s="34"/>
      <c r="AG493" s="34"/>
      <c r="AH493" s="34"/>
      <c r="AI493" s="34"/>
      <c r="AJ493" s="34"/>
      <c r="AK493" s="34"/>
      <c r="AL493" s="34"/>
      <c r="AM493" s="34"/>
      <c r="AN493" s="34"/>
      <c r="AO493" s="34"/>
      <c r="AP493" s="34"/>
    </row>
    <row r="494" spans="1:42" ht="15.6" hidden="1">
      <c r="A494" s="34" t="s">
        <v>2409</v>
      </c>
      <c r="B494" s="34" t="s">
        <v>2430</v>
      </c>
      <c r="C494" s="34"/>
      <c r="D494" s="34"/>
      <c r="E494" s="34"/>
      <c r="F494" s="34"/>
      <c r="G494" s="34"/>
      <c r="H494" s="34"/>
      <c r="I494" s="34"/>
      <c r="J494" s="34"/>
      <c r="K494" s="34"/>
      <c r="L494" s="34"/>
      <c r="M494" s="34"/>
      <c r="N494" s="34"/>
      <c r="O494" s="34"/>
      <c r="P494" s="34"/>
      <c r="Q494" s="34"/>
      <c r="R494" s="34"/>
      <c r="S494" s="34"/>
      <c r="T494" s="34"/>
      <c r="U494" s="34"/>
      <c r="V494" s="34"/>
      <c r="W494" s="34"/>
      <c r="X494" s="34"/>
      <c r="Y494" s="34"/>
      <c r="Z494" s="34"/>
      <c r="AA494" s="34"/>
      <c r="AB494" s="34"/>
      <c r="AC494" s="34"/>
      <c r="AD494" s="34"/>
      <c r="AE494" s="34"/>
      <c r="AF494" s="34"/>
      <c r="AG494" s="34"/>
      <c r="AH494" s="34"/>
      <c r="AI494" s="34"/>
      <c r="AJ494" s="34"/>
      <c r="AK494" s="34"/>
      <c r="AL494" s="34"/>
      <c r="AM494" s="34"/>
      <c r="AN494" s="34"/>
      <c r="AO494" s="34"/>
      <c r="AP494" s="34"/>
    </row>
    <row r="495" spans="1:42" ht="15.6" hidden="1">
      <c r="A495" s="34" t="s">
        <v>2409</v>
      </c>
      <c r="B495" s="34" t="s">
        <v>2431</v>
      </c>
      <c r="C495" s="34"/>
      <c r="D495" s="34"/>
      <c r="E495" s="34"/>
      <c r="F495" s="34"/>
      <c r="G495" s="34"/>
      <c r="H495" s="34"/>
      <c r="I495" s="34"/>
      <c r="J495" s="34"/>
      <c r="K495" s="34"/>
      <c r="L495" s="34"/>
      <c r="M495" s="34"/>
      <c r="N495" s="34"/>
      <c r="O495" s="34"/>
      <c r="P495" s="34"/>
      <c r="Q495" s="34"/>
      <c r="R495" s="34"/>
      <c r="S495" s="34"/>
      <c r="T495" s="34"/>
      <c r="U495" s="34"/>
      <c r="V495" s="34"/>
      <c r="W495" s="34"/>
      <c r="X495" s="34"/>
      <c r="Y495" s="34"/>
      <c r="Z495" s="34"/>
      <c r="AA495" s="34"/>
      <c r="AB495" s="34"/>
      <c r="AC495" s="34"/>
      <c r="AD495" s="34"/>
      <c r="AE495" s="34"/>
      <c r="AF495" s="34"/>
      <c r="AG495" s="34"/>
      <c r="AH495" s="34"/>
      <c r="AI495" s="34"/>
      <c r="AJ495" s="34"/>
      <c r="AK495" s="34"/>
      <c r="AL495" s="34"/>
      <c r="AM495" s="34"/>
      <c r="AN495" s="34"/>
      <c r="AO495" s="34"/>
      <c r="AP495" s="34"/>
    </row>
    <row r="496" spans="1:42" ht="15.6" hidden="1">
      <c r="A496" s="34" t="s">
        <v>2409</v>
      </c>
      <c r="B496" s="34" t="s">
        <v>2432</v>
      </c>
      <c r="C496" s="34"/>
      <c r="D496" s="34"/>
      <c r="E496" s="34"/>
      <c r="F496" s="34"/>
      <c r="G496" s="34"/>
      <c r="H496" s="34"/>
      <c r="I496" s="34"/>
      <c r="J496" s="34"/>
      <c r="K496" s="34"/>
      <c r="L496" s="34"/>
      <c r="M496" s="34"/>
      <c r="N496" s="34"/>
      <c r="O496" s="34"/>
      <c r="P496" s="34"/>
      <c r="Q496" s="34"/>
      <c r="R496" s="34"/>
      <c r="S496" s="34"/>
      <c r="T496" s="34"/>
      <c r="U496" s="34"/>
      <c r="V496" s="34"/>
      <c r="W496" s="34"/>
      <c r="X496" s="34"/>
      <c r="Y496" s="34"/>
      <c r="Z496" s="34"/>
      <c r="AA496" s="34"/>
      <c r="AB496" s="34"/>
      <c r="AC496" s="34"/>
      <c r="AD496" s="34"/>
      <c r="AE496" s="34"/>
      <c r="AF496" s="34"/>
      <c r="AG496" s="34"/>
      <c r="AH496" s="34"/>
      <c r="AI496" s="34"/>
      <c r="AJ496" s="34"/>
      <c r="AK496" s="34"/>
      <c r="AL496" s="34"/>
      <c r="AM496" s="34"/>
      <c r="AN496" s="34"/>
      <c r="AO496" s="34"/>
      <c r="AP496" s="34"/>
    </row>
    <row r="497" spans="1:42" ht="15.6" hidden="1">
      <c r="A497" s="34" t="s">
        <v>2409</v>
      </c>
      <c r="B497" s="34" t="s">
        <v>2433</v>
      </c>
      <c r="C497" s="34"/>
      <c r="D497" s="34"/>
      <c r="E497" s="34"/>
      <c r="F497" s="34"/>
      <c r="G497" s="34"/>
      <c r="H497" s="34"/>
      <c r="I497" s="34"/>
      <c r="J497" s="34"/>
      <c r="K497" s="34"/>
      <c r="L497" s="34"/>
      <c r="M497" s="34"/>
      <c r="N497" s="34"/>
      <c r="O497" s="34"/>
      <c r="P497" s="34"/>
      <c r="Q497" s="34"/>
      <c r="R497" s="34"/>
      <c r="S497" s="34"/>
      <c r="T497" s="34"/>
      <c r="U497" s="34"/>
      <c r="V497" s="34"/>
      <c r="W497" s="34"/>
      <c r="X497" s="34"/>
      <c r="Y497" s="34"/>
      <c r="Z497" s="34"/>
      <c r="AA497" s="34"/>
      <c r="AB497" s="34"/>
      <c r="AC497" s="34"/>
      <c r="AD497" s="34"/>
      <c r="AE497" s="34"/>
      <c r="AF497" s="34"/>
      <c r="AG497" s="34"/>
      <c r="AH497" s="34"/>
      <c r="AI497" s="34"/>
      <c r="AJ497" s="34"/>
      <c r="AK497" s="34"/>
      <c r="AL497" s="34"/>
      <c r="AM497" s="34"/>
      <c r="AN497" s="34"/>
      <c r="AO497" s="34"/>
      <c r="AP497" s="34"/>
    </row>
    <row r="498" spans="1:42" ht="15.6" hidden="1">
      <c r="A498" s="34" t="s">
        <v>2409</v>
      </c>
      <c r="B498" s="34" t="s">
        <v>2434</v>
      </c>
      <c r="C498" s="34"/>
      <c r="D498" s="34"/>
      <c r="E498" s="34"/>
      <c r="F498" s="34"/>
      <c r="G498" s="34"/>
      <c r="H498" s="34"/>
      <c r="I498" s="34"/>
      <c r="J498" s="34"/>
      <c r="K498" s="34"/>
      <c r="L498" s="34"/>
      <c r="M498" s="34"/>
      <c r="N498" s="34"/>
      <c r="O498" s="34"/>
      <c r="P498" s="34"/>
      <c r="Q498" s="34"/>
      <c r="R498" s="34"/>
      <c r="S498" s="34"/>
      <c r="T498" s="34"/>
      <c r="U498" s="34"/>
      <c r="V498" s="34"/>
      <c r="W498" s="34"/>
      <c r="X498" s="34"/>
      <c r="Y498" s="34"/>
      <c r="Z498" s="34"/>
      <c r="AA498" s="34"/>
      <c r="AB498" s="34"/>
      <c r="AC498" s="34"/>
      <c r="AD498" s="34"/>
      <c r="AE498" s="34"/>
      <c r="AF498" s="34"/>
      <c r="AG498" s="34"/>
      <c r="AH498" s="34"/>
      <c r="AI498" s="34"/>
      <c r="AJ498" s="34"/>
      <c r="AK498" s="34"/>
      <c r="AL498" s="34"/>
      <c r="AM498" s="34"/>
      <c r="AN498" s="34"/>
      <c r="AO498" s="34"/>
      <c r="AP498" s="34"/>
    </row>
    <row r="499" spans="1:42" ht="15.6" hidden="1">
      <c r="A499" s="34" t="s">
        <v>2409</v>
      </c>
      <c r="B499" s="34" t="s">
        <v>2435</v>
      </c>
      <c r="C499" s="34"/>
      <c r="D499" s="34"/>
      <c r="E499" s="34"/>
      <c r="F499" s="34"/>
      <c r="G499" s="34"/>
      <c r="H499" s="34"/>
      <c r="I499" s="34"/>
      <c r="J499" s="34"/>
      <c r="K499" s="34"/>
      <c r="L499" s="34"/>
      <c r="M499" s="34"/>
      <c r="N499" s="34"/>
      <c r="O499" s="34"/>
      <c r="P499" s="34"/>
      <c r="Q499" s="34"/>
      <c r="R499" s="34"/>
      <c r="S499" s="34"/>
      <c r="T499" s="34"/>
      <c r="U499" s="34"/>
      <c r="V499" s="34"/>
      <c r="W499" s="34"/>
      <c r="X499" s="34"/>
      <c r="Y499" s="34"/>
      <c r="Z499" s="34"/>
      <c r="AA499" s="34"/>
      <c r="AB499" s="34"/>
      <c r="AC499" s="34"/>
      <c r="AD499" s="34"/>
      <c r="AE499" s="34"/>
      <c r="AF499" s="34"/>
      <c r="AG499" s="34"/>
      <c r="AH499" s="34"/>
      <c r="AI499" s="34"/>
      <c r="AJ499" s="34"/>
      <c r="AK499" s="34"/>
      <c r="AL499" s="34"/>
      <c r="AM499" s="34"/>
      <c r="AN499" s="34"/>
      <c r="AO499" s="34"/>
      <c r="AP499" s="34"/>
    </row>
    <row r="500" spans="1:42" ht="15.6" hidden="1">
      <c r="A500" s="34" t="s">
        <v>2409</v>
      </c>
      <c r="B500" s="34" t="s">
        <v>2436</v>
      </c>
      <c r="C500" s="34"/>
      <c r="D500" s="34"/>
      <c r="E500" s="34"/>
      <c r="F500" s="34"/>
      <c r="G500" s="34"/>
      <c r="H500" s="34"/>
      <c r="I500" s="34"/>
      <c r="J500" s="34"/>
      <c r="K500" s="34"/>
      <c r="L500" s="34"/>
      <c r="M500" s="34"/>
      <c r="N500" s="34"/>
      <c r="O500" s="34"/>
      <c r="P500" s="34"/>
      <c r="Q500" s="34"/>
      <c r="R500" s="34"/>
      <c r="S500" s="34"/>
      <c r="T500" s="34"/>
      <c r="U500" s="34"/>
      <c r="V500" s="34"/>
      <c r="W500" s="34"/>
      <c r="X500" s="34"/>
      <c r="Y500" s="34"/>
      <c r="Z500" s="34"/>
      <c r="AA500" s="34"/>
      <c r="AB500" s="34"/>
      <c r="AC500" s="34"/>
      <c r="AD500" s="34"/>
      <c r="AE500" s="34"/>
      <c r="AF500" s="34"/>
      <c r="AG500" s="34"/>
      <c r="AH500" s="34"/>
      <c r="AI500" s="34"/>
      <c r="AJ500" s="34"/>
      <c r="AK500" s="34"/>
      <c r="AL500" s="34"/>
      <c r="AM500" s="34"/>
      <c r="AN500" s="34"/>
      <c r="AO500" s="34"/>
      <c r="AP500" s="34"/>
    </row>
    <row r="501" spans="1:42" ht="15.6" hidden="1">
      <c r="A501" s="34" t="s">
        <v>2409</v>
      </c>
      <c r="B501" s="34" t="s">
        <v>2437</v>
      </c>
      <c r="C501" s="34"/>
      <c r="D501" s="34"/>
      <c r="E501" s="34"/>
      <c r="F501" s="34"/>
      <c r="G501" s="34"/>
      <c r="H501" s="34"/>
      <c r="I501" s="34"/>
      <c r="J501" s="34"/>
      <c r="K501" s="34"/>
      <c r="L501" s="34"/>
      <c r="M501" s="34"/>
      <c r="N501" s="34"/>
      <c r="O501" s="34"/>
      <c r="P501" s="34"/>
      <c r="Q501" s="34"/>
      <c r="R501" s="34"/>
      <c r="S501" s="34"/>
      <c r="T501" s="34"/>
      <c r="U501" s="34"/>
      <c r="V501" s="34"/>
      <c r="W501" s="34"/>
      <c r="X501" s="34"/>
      <c r="Y501" s="34"/>
      <c r="Z501" s="34"/>
      <c r="AA501" s="34"/>
      <c r="AB501" s="34"/>
      <c r="AC501" s="34"/>
      <c r="AD501" s="34"/>
      <c r="AE501" s="34"/>
      <c r="AF501" s="34"/>
      <c r="AG501" s="34"/>
      <c r="AH501" s="34"/>
      <c r="AI501" s="34"/>
      <c r="AJ501" s="34"/>
      <c r="AK501" s="34"/>
      <c r="AL501" s="34"/>
      <c r="AM501" s="34"/>
      <c r="AN501" s="34"/>
      <c r="AO501" s="34"/>
      <c r="AP501" s="34"/>
    </row>
    <row r="502" spans="1:42" ht="15.6" hidden="1">
      <c r="A502" s="34" t="s">
        <v>2409</v>
      </c>
      <c r="B502" s="34" t="s">
        <v>2438</v>
      </c>
      <c r="C502" s="34"/>
      <c r="D502" s="34"/>
      <c r="E502" s="34"/>
      <c r="F502" s="34"/>
      <c r="G502" s="34"/>
      <c r="H502" s="34"/>
      <c r="I502" s="34"/>
      <c r="J502" s="34"/>
      <c r="K502" s="34"/>
      <c r="L502" s="34"/>
      <c r="M502" s="34"/>
      <c r="N502" s="34"/>
      <c r="O502" s="34"/>
      <c r="P502" s="34"/>
      <c r="Q502" s="34"/>
      <c r="R502" s="34"/>
      <c r="S502" s="34"/>
      <c r="T502" s="34"/>
      <c r="U502" s="34"/>
      <c r="V502" s="34"/>
      <c r="W502" s="34"/>
      <c r="X502" s="34"/>
      <c r="Y502" s="34"/>
      <c r="Z502" s="34"/>
      <c r="AA502" s="34"/>
      <c r="AB502" s="34"/>
      <c r="AC502" s="34"/>
      <c r="AD502" s="34"/>
      <c r="AE502" s="34"/>
      <c r="AF502" s="34"/>
      <c r="AG502" s="34"/>
      <c r="AH502" s="34"/>
      <c r="AI502" s="34"/>
      <c r="AJ502" s="34"/>
      <c r="AK502" s="34"/>
      <c r="AL502" s="34"/>
      <c r="AM502" s="34"/>
      <c r="AN502" s="34"/>
      <c r="AO502" s="34"/>
      <c r="AP502" s="34"/>
    </row>
    <row r="503" spans="1:42" ht="15.6" hidden="1">
      <c r="A503" s="34" t="s">
        <v>2409</v>
      </c>
      <c r="B503" s="34" t="s">
        <v>2439</v>
      </c>
      <c r="C503" s="34"/>
      <c r="D503" s="34"/>
      <c r="E503" s="34"/>
      <c r="F503" s="34"/>
      <c r="G503" s="34"/>
      <c r="H503" s="34"/>
      <c r="I503" s="34"/>
      <c r="J503" s="34"/>
      <c r="K503" s="34"/>
      <c r="L503" s="34"/>
      <c r="M503" s="34"/>
      <c r="N503" s="34"/>
      <c r="O503" s="34"/>
      <c r="P503" s="34"/>
      <c r="Q503" s="34"/>
      <c r="R503" s="34"/>
      <c r="S503" s="34"/>
      <c r="T503" s="34"/>
      <c r="U503" s="34"/>
      <c r="V503" s="34"/>
      <c r="W503" s="34"/>
      <c r="X503" s="34"/>
      <c r="Y503" s="34"/>
      <c r="Z503" s="34"/>
      <c r="AA503" s="34"/>
      <c r="AB503" s="34"/>
      <c r="AC503" s="34"/>
      <c r="AD503" s="34"/>
      <c r="AE503" s="34"/>
      <c r="AF503" s="34"/>
      <c r="AG503" s="34"/>
      <c r="AH503" s="34"/>
      <c r="AI503" s="34"/>
      <c r="AJ503" s="34"/>
      <c r="AK503" s="34"/>
      <c r="AL503" s="34"/>
      <c r="AM503" s="34"/>
      <c r="AN503" s="34"/>
      <c r="AO503" s="34"/>
      <c r="AP503" s="34"/>
    </row>
    <row r="504" spans="1:42" ht="15.6" hidden="1">
      <c r="A504" s="34" t="s">
        <v>2409</v>
      </c>
      <c r="B504" s="34" t="s">
        <v>2440</v>
      </c>
      <c r="C504" s="34"/>
      <c r="D504" s="34"/>
      <c r="E504" s="34"/>
      <c r="F504" s="34"/>
      <c r="G504" s="34"/>
      <c r="H504" s="34"/>
      <c r="I504" s="34"/>
      <c r="J504" s="34"/>
      <c r="K504" s="34"/>
      <c r="L504" s="34"/>
      <c r="M504" s="34"/>
      <c r="N504" s="34"/>
      <c r="O504" s="34"/>
      <c r="P504" s="34"/>
      <c r="Q504" s="34"/>
      <c r="R504" s="34"/>
      <c r="S504" s="34"/>
      <c r="T504" s="34"/>
      <c r="U504" s="34"/>
      <c r="V504" s="34"/>
      <c r="W504" s="34"/>
      <c r="X504" s="34"/>
      <c r="Y504" s="34"/>
      <c r="Z504" s="34"/>
      <c r="AA504" s="34"/>
      <c r="AB504" s="34"/>
      <c r="AC504" s="34"/>
      <c r="AD504" s="34"/>
      <c r="AE504" s="34"/>
      <c r="AF504" s="34"/>
      <c r="AG504" s="34"/>
      <c r="AH504" s="34"/>
      <c r="AI504" s="34"/>
      <c r="AJ504" s="34"/>
      <c r="AK504" s="34"/>
      <c r="AL504" s="34"/>
      <c r="AM504" s="34"/>
      <c r="AN504" s="34"/>
      <c r="AO504" s="34"/>
      <c r="AP504" s="34"/>
    </row>
    <row r="505" spans="1:42" ht="15.6" hidden="1">
      <c r="A505" s="34" t="s">
        <v>101</v>
      </c>
      <c r="B505" s="34" t="s">
        <v>2441</v>
      </c>
      <c r="C505" s="34"/>
      <c r="D505" s="34"/>
      <c r="E505" s="34"/>
      <c r="F505" s="34"/>
      <c r="G505" s="34"/>
      <c r="H505" s="34"/>
      <c r="I505" s="34"/>
      <c r="J505" s="34"/>
      <c r="K505" s="34"/>
      <c r="L505" s="34"/>
      <c r="M505" s="34"/>
      <c r="N505" s="34"/>
      <c r="O505" s="34"/>
      <c r="P505" s="34"/>
      <c r="Q505" s="34"/>
      <c r="R505" s="34"/>
      <c r="S505" s="34"/>
      <c r="T505" s="34"/>
      <c r="U505" s="34"/>
      <c r="V505" s="34"/>
      <c r="W505" s="34"/>
      <c r="X505" s="34"/>
      <c r="Y505" s="34"/>
      <c r="Z505" s="34"/>
      <c r="AA505" s="34"/>
      <c r="AB505" s="34"/>
      <c r="AC505" s="34"/>
      <c r="AD505" s="34"/>
      <c r="AE505" s="34"/>
      <c r="AF505" s="34"/>
      <c r="AG505" s="34"/>
      <c r="AH505" s="34"/>
      <c r="AI505" s="34"/>
      <c r="AJ505" s="34"/>
      <c r="AK505" s="34"/>
      <c r="AL505" s="34"/>
      <c r="AM505" s="34"/>
      <c r="AN505" s="34"/>
      <c r="AO505" s="34"/>
      <c r="AP505" s="34"/>
    </row>
    <row r="506" spans="1:42" ht="15.6" hidden="1">
      <c r="A506" s="34" t="s">
        <v>101</v>
      </c>
      <c r="B506" s="34" t="s">
        <v>2442</v>
      </c>
      <c r="C506" s="34"/>
      <c r="D506" s="34"/>
      <c r="E506" s="34"/>
      <c r="F506" s="34"/>
      <c r="G506" s="34"/>
      <c r="H506" s="34"/>
      <c r="I506" s="34"/>
      <c r="J506" s="34"/>
      <c r="K506" s="34"/>
      <c r="L506" s="34"/>
      <c r="M506" s="34"/>
      <c r="N506" s="34"/>
      <c r="O506" s="34"/>
      <c r="P506" s="34"/>
      <c r="Q506" s="34"/>
      <c r="R506" s="34"/>
      <c r="S506" s="34"/>
      <c r="T506" s="34"/>
      <c r="U506" s="34"/>
      <c r="V506" s="34"/>
      <c r="W506" s="34"/>
      <c r="X506" s="34"/>
      <c r="Y506" s="34"/>
      <c r="Z506" s="34"/>
      <c r="AA506" s="34"/>
      <c r="AB506" s="34"/>
      <c r="AC506" s="34"/>
      <c r="AD506" s="34"/>
      <c r="AE506" s="34"/>
      <c r="AF506" s="34"/>
      <c r="AG506" s="34"/>
      <c r="AH506" s="34"/>
      <c r="AI506" s="34"/>
      <c r="AJ506" s="34"/>
      <c r="AK506" s="34"/>
      <c r="AL506" s="34"/>
      <c r="AM506" s="34"/>
      <c r="AN506" s="34"/>
      <c r="AO506" s="34"/>
      <c r="AP506" s="34"/>
    </row>
    <row r="507" spans="1:42" ht="15.6" hidden="1">
      <c r="A507" s="34" t="s">
        <v>101</v>
      </c>
      <c r="B507" s="34" t="s">
        <v>2443</v>
      </c>
      <c r="C507" s="34"/>
      <c r="D507" s="34"/>
      <c r="E507" s="34"/>
      <c r="F507" s="34"/>
      <c r="G507" s="34"/>
      <c r="H507" s="34"/>
      <c r="I507" s="34"/>
      <c r="J507" s="34"/>
      <c r="K507" s="34"/>
      <c r="L507" s="34"/>
      <c r="M507" s="34"/>
      <c r="N507" s="34"/>
      <c r="O507" s="34"/>
      <c r="P507" s="34"/>
      <c r="Q507" s="34"/>
      <c r="R507" s="34"/>
      <c r="S507" s="34"/>
      <c r="T507" s="34"/>
      <c r="U507" s="34"/>
      <c r="V507" s="34"/>
      <c r="W507" s="34"/>
      <c r="X507" s="34"/>
      <c r="Y507" s="34"/>
      <c r="Z507" s="34"/>
      <c r="AA507" s="34"/>
      <c r="AB507" s="34"/>
      <c r="AC507" s="34"/>
      <c r="AD507" s="34"/>
      <c r="AE507" s="34"/>
      <c r="AF507" s="34"/>
      <c r="AG507" s="34"/>
      <c r="AH507" s="34"/>
      <c r="AI507" s="34"/>
      <c r="AJ507" s="34"/>
      <c r="AK507" s="34"/>
      <c r="AL507" s="34"/>
      <c r="AM507" s="34"/>
      <c r="AN507" s="34"/>
      <c r="AO507" s="34"/>
      <c r="AP507" s="34"/>
    </row>
    <row r="508" spans="1:42" ht="15.6" hidden="1">
      <c r="A508" s="34" t="s">
        <v>101</v>
      </c>
      <c r="B508" s="34" t="s">
        <v>2444</v>
      </c>
      <c r="C508" s="34"/>
      <c r="D508" s="34"/>
      <c r="E508" s="34"/>
      <c r="F508" s="34"/>
      <c r="G508" s="34"/>
      <c r="H508" s="34"/>
      <c r="I508" s="34"/>
      <c r="J508" s="34"/>
      <c r="K508" s="34"/>
      <c r="L508" s="34"/>
      <c r="M508" s="34"/>
      <c r="N508" s="34"/>
      <c r="O508" s="34"/>
      <c r="P508" s="34"/>
      <c r="Q508" s="34"/>
      <c r="R508" s="34"/>
      <c r="S508" s="34"/>
      <c r="T508" s="34"/>
      <c r="U508" s="34"/>
      <c r="V508" s="34"/>
      <c r="W508" s="34"/>
      <c r="X508" s="34"/>
      <c r="Y508" s="34"/>
      <c r="Z508" s="34"/>
      <c r="AA508" s="34"/>
      <c r="AB508" s="34"/>
      <c r="AC508" s="34"/>
      <c r="AD508" s="34"/>
      <c r="AE508" s="34"/>
      <c r="AF508" s="34"/>
      <c r="AG508" s="34"/>
      <c r="AH508" s="34"/>
      <c r="AI508" s="34"/>
      <c r="AJ508" s="34"/>
      <c r="AK508" s="34"/>
      <c r="AL508" s="34"/>
      <c r="AM508" s="34"/>
      <c r="AN508" s="34"/>
      <c r="AO508" s="34"/>
      <c r="AP508" s="34"/>
    </row>
    <row r="509" spans="1:42" ht="15.6" hidden="1">
      <c r="A509" s="34" t="s">
        <v>101</v>
      </c>
      <c r="B509" s="34" t="s">
        <v>2445</v>
      </c>
      <c r="C509" s="34"/>
      <c r="D509" s="34"/>
      <c r="E509" s="34"/>
      <c r="F509" s="34"/>
      <c r="G509" s="34"/>
      <c r="H509" s="34"/>
      <c r="I509" s="34"/>
      <c r="J509" s="34"/>
      <c r="K509" s="34"/>
      <c r="L509" s="34"/>
      <c r="M509" s="34"/>
      <c r="N509" s="34"/>
      <c r="O509" s="34"/>
      <c r="P509" s="34"/>
      <c r="Q509" s="34"/>
      <c r="R509" s="34"/>
      <c r="S509" s="34"/>
      <c r="T509" s="34"/>
      <c r="U509" s="34"/>
      <c r="V509" s="34"/>
      <c r="W509" s="34"/>
      <c r="X509" s="34"/>
      <c r="Y509" s="34"/>
      <c r="Z509" s="34"/>
      <c r="AA509" s="34"/>
      <c r="AB509" s="34"/>
      <c r="AC509" s="34"/>
      <c r="AD509" s="34"/>
      <c r="AE509" s="34"/>
      <c r="AF509" s="34"/>
      <c r="AG509" s="34"/>
      <c r="AH509" s="34"/>
      <c r="AI509" s="34"/>
      <c r="AJ509" s="34"/>
      <c r="AK509" s="34"/>
      <c r="AL509" s="34"/>
      <c r="AM509" s="34"/>
      <c r="AN509" s="34"/>
      <c r="AO509" s="34"/>
      <c r="AP509" s="34"/>
    </row>
    <row r="510" spans="1:42" ht="15.6" hidden="1">
      <c r="A510" s="34" t="s">
        <v>101</v>
      </c>
      <c r="B510" s="34" t="s">
        <v>2446</v>
      </c>
      <c r="C510" s="34"/>
      <c r="D510" s="34"/>
      <c r="E510" s="34"/>
      <c r="F510" s="34"/>
      <c r="G510" s="34"/>
      <c r="H510" s="34"/>
      <c r="I510" s="34"/>
      <c r="J510" s="34"/>
      <c r="K510" s="34"/>
      <c r="L510" s="34"/>
      <c r="M510" s="34"/>
      <c r="N510" s="34"/>
      <c r="O510" s="34"/>
      <c r="P510" s="34"/>
      <c r="Q510" s="34"/>
      <c r="R510" s="34"/>
      <c r="S510" s="34"/>
      <c r="T510" s="34"/>
      <c r="U510" s="34"/>
      <c r="V510" s="34"/>
      <c r="W510" s="34"/>
      <c r="X510" s="34"/>
      <c r="Y510" s="34"/>
      <c r="Z510" s="34"/>
      <c r="AA510" s="34"/>
      <c r="AB510" s="34"/>
      <c r="AC510" s="34"/>
      <c r="AD510" s="34"/>
      <c r="AE510" s="34"/>
      <c r="AF510" s="34"/>
      <c r="AG510" s="34"/>
      <c r="AH510" s="34"/>
      <c r="AI510" s="34"/>
      <c r="AJ510" s="34"/>
      <c r="AK510" s="34"/>
      <c r="AL510" s="34"/>
      <c r="AM510" s="34"/>
      <c r="AN510" s="34"/>
      <c r="AO510" s="34"/>
      <c r="AP510" s="34"/>
    </row>
    <row r="511" spans="1:42" ht="15.6" hidden="1">
      <c r="A511" s="34" t="s">
        <v>101</v>
      </c>
      <c r="B511" s="34" t="s">
        <v>2447</v>
      </c>
      <c r="C511" s="34"/>
      <c r="D511" s="34"/>
      <c r="E511" s="34"/>
      <c r="F511" s="34"/>
      <c r="G511" s="34"/>
      <c r="H511" s="34"/>
      <c r="I511" s="34"/>
      <c r="J511" s="34"/>
      <c r="K511" s="34"/>
      <c r="L511" s="34"/>
      <c r="M511" s="34"/>
      <c r="N511" s="34"/>
      <c r="O511" s="34"/>
      <c r="P511" s="34"/>
      <c r="Q511" s="34"/>
      <c r="R511" s="34"/>
      <c r="S511" s="34"/>
      <c r="T511" s="34"/>
      <c r="U511" s="34"/>
      <c r="V511" s="34"/>
      <c r="W511" s="34"/>
      <c r="X511" s="34"/>
      <c r="Y511" s="34"/>
      <c r="Z511" s="34"/>
      <c r="AA511" s="34"/>
      <c r="AB511" s="34"/>
      <c r="AC511" s="34"/>
      <c r="AD511" s="34"/>
      <c r="AE511" s="34"/>
      <c r="AF511" s="34"/>
      <c r="AG511" s="34"/>
      <c r="AH511" s="34"/>
      <c r="AI511" s="34"/>
      <c r="AJ511" s="34"/>
      <c r="AK511" s="34"/>
      <c r="AL511" s="34"/>
      <c r="AM511" s="34"/>
      <c r="AN511" s="34"/>
      <c r="AO511" s="34"/>
      <c r="AP511" s="34"/>
    </row>
    <row r="512" spans="1:42" ht="15.6" hidden="1">
      <c r="A512" s="34" t="s">
        <v>101</v>
      </c>
      <c r="B512" s="34" t="s">
        <v>2448</v>
      </c>
      <c r="C512" s="34"/>
      <c r="D512" s="34"/>
      <c r="E512" s="34"/>
      <c r="F512" s="34"/>
      <c r="G512" s="34"/>
      <c r="H512" s="34"/>
      <c r="I512" s="34"/>
      <c r="J512" s="34"/>
      <c r="K512" s="34"/>
      <c r="L512" s="34"/>
      <c r="M512" s="34"/>
      <c r="N512" s="34"/>
      <c r="O512" s="34"/>
      <c r="P512" s="34"/>
      <c r="Q512" s="34"/>
      <c r="R512" s="34"/>
      <c r="S512" s="34"/>
      <c r="T512" s="34"/>
      <c r="U512" s="34"/>
      <c r="V512" s="34"/>
      <c r="W512" s="34"/>
      <c r="X512" s="34"/>
      <c r="Y512" s="34"/>
      <c r="Z512" s="34"/>
      <c r="AA512" s="34"/>
      <c r="AB512" s="34"/>
      <c r="AC512" s="34"/>
      <c r="AD512" s="34"/>
      <c r="AE512" s="34"/>
      <c r="AF512" s="34"/>
      <c r="AG512" s="34"/>
      <c r="AH512" s="34"/>
      <c r="AI512" s="34"/>
      <c r="AJ512" s="34"/>
      <c r="AK512" s="34"/>
      <c r="AL512" s="34"/>
      <c r="AM512" s="34"/>
      <c r="AN512" s="34"/>
      <c r="AO512" s="34"/>
      <c r="AP512" s="34"/>
    </row>
    <row r="513" spans="1:42" ht="15.6" hidden="1">
      <c r="A513" s="34" t="s">
        <v>101</v>
      </c>
      <c r="B513" s="34" t="s">
        <v>2449</v>
      </c>
      <c r="C513" s="34"/>
      <c r="D513" s="34"/>
      <c r="E513" s="34"/>
      <c r="F513" s="34"/>
      <c r="G513" s="34"/>
      <c r="H513" s="34"/>
      <c r="I513" s="34"/>
      <c r="J513" s="34"/>
      <c r="K513" s="34"/>
      <c r="L513" s="34"/>
      <c r="M513" s="34"/>
      <c r="N513" s="34"/>
      <c r="O513" s="34"/>
      <c r="P513" s="34"/>
      <c r="Q513" s="34"/>
      <c r="R513" s="34"/>
      <c r="S513" s="34"/>
      <c r="T513" s="34"/>
      <c r="U513" s="34"/>
      <c r="V513" s="34"/>
      <c r="W513" s="34"/>
      <c r="X513" s="34"/>
      <c r="Y513" s="34"/>
      <c r="Z513" s="34"/>
      <c r="AA513" s="34"/>
      <c r="AB513" s="34"/>
      <c r="AC513" s="34"/>
      <c r="AD513" s="34"/>
      <c r="AE513" s="34"/>
      <c r="AF513" s="34"/>
      <c r="AG513" s="34"/>
      <c r="AH513" s="34"/>
      <c r="AI513" s="34"/>
      <c r="AJ513" s="34"/>
      <c r="AK513" s="34"/>
      <c r="AL513" s="34"/>
      <c r="AM513" s="34"/>
      <c r="AN513" s="34"/>
      <c r="AO513" s="34"/>
      <c r="AP513" s="34"/>
    </row>
    <row r="514" spans="1:42" ht="15.6" hidden="1">
      <c r="A514" s="34" t="s">
        <v>101</v>
      </c>
      <c r="B514" s="34" t="s">
        <v>2450</v>
      </c>
      <c r="C514" s="34"/>
      <c r="D514" s="34"/>
      <c r="E514" s="34"/>
      <c r="F514" s="34"/>
      <c r="G514" s="34"/>
      <c r="H514" s="34"/>
      <c r="I514" s="34"/>
      <c r="J514" s="34"/>
      <c r="K514" s="34"/>
      <c r="L514" s="34"/>
      <c r="M514" s="34"/>
      <c r="N514" s="34"/>
      <c r="O514" s="34"/>
      <c r="P514" s="34"/>
      <c r="Q514" s="34"/>
      <c r="R514" s="34"/>
      <c r="S514" s="34"/>
      <c r="T514" s="34"/>
      <c r="U514" s="34"/>
      <c r="V514" s="34"/>
      <c r="W514" s="34"/>
      <c r="X514" s="34"/>
      <c r="Y514" s="34"/>
      <c r="Z514" s="34"/>
      <c r="AA514" s="34"/>
      <c r="AB514" s="34"/>
      <c r="AC514" s="34"/>
      <c r="AD514" s="34"/>
      <c r="AE514" s="34"/>
      <c r="AF514" s="34"/>
      <c r="AG514" s="34"/>
      <c r="AH514" s="34"/>
      <c r="AI514" s="34"/>
      <c r="AJ514" s="34"/>
      <c r="AK514" s="34"/>
      <c r="AL514" s="34"/>
      <c r="AM514" s="34"/>
      <c r="AN514" s="34"/>
      <c r="AO514" s="34"/>
      <c r="AP514" s="34"/>
    </row>
    <row r="515" spans="1:42" ht="15.6" hidden="1">
      <c r="A515" s="34" t="s">
        <v>101</v>
      </c>
      <c r="B515" s="34" t="s">
        <v>2451</v>
      </c>
      <c r="C515" s="34"/>
      <c r="D515" s="34"/>
      <c r="E515" s="34"/>
      <c r="F515" s="34"/>
      <c r="G515" s="34"/>
      <c r="H515" s="34"/>
      <c r="I515" s="34"/>
      <c r="J515" s="34"/>
      <c r="K515" s="34"/>
      <c r="L515" s="34"/>
      <c r="M515" s="34"/>
      <c r="N515" s="34"/>
      <c r="O515" s="34"/>
      <c r="P515" s="34"/>
      <c r="Q515" s="34"/>
      <c r="R515" s="34"/>
      <c r="S515" s="34"/>
      <c r="T515" s="34"/>
      <c r="U515" s="34"/>
      <c r="V515" s="34"/>
      <c r="W515" s="34"/>
      <c r="X515" s="34"/>
      <c r="Y515" s="34"/>
      <c r="Z515" s="34"/>
      <c r="AA515" s="34"/>
      <c r="AB515" s="34"/>
      <c r="AC515" s="34"/>
      <c r="AD515" s="34"/>
      <c r="AE515" s="34"/>
      <c r="AF515" s="34"/>
      <c r="AG515" s="34"/>
      <c r="AH515" s="34"/>
      <c r="AI515" s="34"/>
      <c r="AJ515" s="34"/>
      <c r="AK515" s="34"/>
      <c r="AL515" s="34"/>
      <c r="AM515" s="34"/>
      <c r="AN515" s="34"/>
      <c r="AO515" s="34"/>
      <c r="AP515" s="34"/>
    </row>
    <row r="516" spans="1:42" ht="15.6" hidden="1">
      <c r="A516" s="34" t="s">
        <v>101</v>
      </c>
      <c r="B516" s="34" t="s">
        <v>2452</v>
      </c>
      <c r="C516" s="34"/>
      <c r="D516" s="34"/>
      <c r="E516" s="34"/>
      <c r="F516" s="34"/>
      <c r="G516" s="34"/>
      <c r="H516" s="34"/>
      <c r="I516" s="34"/>
      <c r="J516" s="34"/>
      <c r="K516" s="34"/>
      <c r="L516" s="34"/>
      <c r="M516" s="34"/>
      <c r="N516" s="34"/>
      <c r="O516" s="34"/>
      <c r="P516" s="34"/>
      <c r="Q516" s="34"/>
      <c r="R516" s="34"/>
      <c r="S516" s="34"/>
      <c r="T516" s="34"/>
      <c r="U516" s="34"/>
      <c r="V516" s="34"/>
      <c r="W516" s="34"/>
      <c r="X516" s="34"/>
      <c r="Y516" s="34"/>
      <c r="Z516" s="34"/>
      <c r="AA516" s="34"/>
      <c r="AB516" s="34"/>
      <c r="AC516" s="34"/>
      <c r="AD516" s="34"/>
      <c r="AE516" s="34"/>
      <c r="AF516" s="34"/>
      <c r="AG516" s="34"/>
      <c r="AH516" s="34"/>
      <c r="AI516" s="34"/>
      <c r="AJ516" s="34"/>
      <c r="AK516" s="34"/>
      <c r="AL516" s="34"/>
      <c r="AM516" s="34"/>
      <c r="AN516" s="34"/>
      <c r="AO516" s="34"/>
      <c r="AP516" s="34"/>
    </row>
    <row r="517" spans="1:42" ht="15.6" hidden="1">
      <c r="A517" s="34" t="s">
        <v>101</v>
      </c>
      <c r="B517" s="34" t="s">
        <v>2453</v>
      </c>
      <c r="C517" s="34"/>
      <c r="D517" s="34"/>
      <c r="E517" s="34"/>
      <c r="F517" s="34"/>
      <c r="G517" s="34"/>
      <c r="H517" s="34"/>
      <c r="I517" s="34"/>
      <c r="J517" s="34"/>
      <c r="K517" s="34"/>
      <c r="L517" s="34"/>
      <c r="M517" s="34"/>
      <c r="N517" s="34"/>
      <c r="O517" s="34"/>
      <c r="P517" s="34"/>
      <c r="Q517" s="34"/>
      <c r="R517" s="34"/>
      <c r="S517" s="34"/>
      <c r="T517" s="34"/>
      <c r="U517" s="34"/>
      <c r="V517" s="34"/>
      <c r="W517" s="34"/>
      <c r="X517" s="34"/>
      <c r="Y517" s="34"/>
      <c r="Z517" s="34"/>
      <c r="AA517" s="34"/>
      <c r="AB517" s="34"/>
      <c r="AC517" s="34"/>
      <c r="AD517" s="34"/>
      <c r="AE517" s="34"/>
      <c r="AF517" s="34"/>
      <c r="AG517" s="34"/>
      <c r="AH517" s="34"/>
      <c r="AI517" s="34"/>
      <c r="AJ517" s="34"/>
      <c r="AK517" s="34"/>
      <c r="AL517" s="34"/>
      <c r="AM517" s="34"/>
      <c r="AN517" s="34"/>
      <c r="AO517" s="34"/>
      <c r="AP517" s="34"/>
    </row>
    <row r="518" spans="1:42" ht="15.6" hidden="1">
      <c r="A518" s="34" t="s">
        <v>101</v>
      </c>
      <c r="B518" s="34" t="s">
        <v>2454</v>
      </c>
      <c r="C518" s="34"/>
      <c r="D518" s="34"/>
      <c r="E518" s="34"/>
      <c r="F518" s="34"/>
      <c r="G518" s="34"/>
      <c r="H518" s="34"/>
      <c r="I518" s="34"/>
      <c r="J518" s="34"/>
      <c r="K518" s="34"/>
      <c r="L518" s="34"/>
      <c r="M518" s="34"/>
      <c r="N518" s="34"/>
      <c r="O518" s="34"/>
      <c r="P518" s="34"/>
      <c r="Q518" s="34"/>
      <c r="R518" s="34"/>
      <c r="S518" s="34"/>
      <c r="T518" s="34"/>
      <c r="U518" s="34"/>
      <c r="V518" s="34"/>
      <c r="W518" s="34"/>
      <c r="X518" s="34"/>
      <c r="Y518" s="34"/>
      <c r="Z518" s="34"/>
      <c r="AA518" s="34"/>
      <c r="AB518" s="34"/>
      <c r="AC518" s="34"/>
      <c r="AD518" s="34"/>
      <c r="AE518" s="34"/>
      <c r="AF518" s="34"/>
      <c r="AG518" s="34"/>
      <c r="AH518" s="34"/>
      <c r="AI518" s="34"/>
      <c r="AJ518" s="34"/>
      <c r="AK518" s="34"/>
      <c r="AL518" s="34"/>
      <c r="AM518" s="34"/>
      <c r="AN518" s="34"/>
      <c r="AO518" s="34"/>
      <c r="AP518" s="34"/>
    </row>
    <row r="519" spans="1:42" ht="15.6" hidden="1">
      <c r="A519" s="34" t="s">
        <v>101</v>
      </c>
      <c r="B519" s="34" t="s">
        <v>2455</v>
      </c>
      <c r="C519" s="34"/>
      <c r="D519" s="34"/>
      <c r="E519" s="34"/>
      <c r="F519" s="34"/>
      <c r="G519" s="34"/>
      <c r="H519" s="34"/>
      <c r="I519" s="34"/>
      <c r="J519" s="34"/>
      <c r="K519" s="34"/>
      <c r="L519" s="34"/>
      <c r="M519" s="34"/>
      <c r="N519" s="34"/>
      <c r="O519" s="34"/>
      <c r="P519" s="34"/>
      <c r="Q519" s="34"/>
      <c r="R519" s="34"/>
      <c r="S519" s="34"/>
      <c r="T519" s="34"/>
      <c r="U519" s="34"/>
      <c r="V519" s="34"/>
      <c r="W519" s="34"/>
      <c r="X519" s="34"/>
      <c r="Y519" s="34"/>
      <c r="Z519" s="34"/>
      <c r="AA519" s="34"/>
      <c r="AB519" s="34"/>
      <c r="AC519" s="34"/>
      <c r="AD519" s="34"/>
      <c r="AE519" s="34"/>
      <c r="AF519" s="34"/>
      <c r="AG519" s="34"/>
      <c r="AH519" s="34"/>
      <c r="AI519" s="34"/>
      <c r="AJ519" s="34"/>
      <c r="AK519" s="34"/>
      <c r="AL519" s="34"/>
      <c r="AM519" s="34"/>
      <c r="AN519" s="34"/>
      <c r="AO519" s="34"/>
      <c r="AP519" s="34"/>
    </row>
    <row r="520" spans="1:42" ht="15.6" hidden="1">
      <c r="A520" s="34" t="s">
        <v>101</v>
      </c>
      <c r="B520" s="34" t="s">
        <v>2456</v>
      </c>
      <c r="C520" s="34"/>
      <c r="D520" s="34"/>
      <c r="E520" s="34"/>
      <c r="F520" s="34"/>
      <c r="G520" s="34"/>
      <c r="H520" s="34"/>
      <c r="I520" s="34"/>
      <c r="J520" s="34"/>
      <c r="K520" s="34"/>
      <c r="L520" s="34"/>
      <c r="M520" s="34"/>
      <c r="N520" s="34"/>
      <c r="O520" s="34"/>
      <c r="P520" s="34"/>
      <c r="Q520" s="34"/>
      <c r="R520" s="34"/>
      <c r="S520" s="34"/>
      <c r="T520" s="34"/>
      <c r="U520" s="34"/>
      <c r="V520" s="34"/>
      <c r="W520" s="34"/>
      <c r="X520" s="34"/>
      <c r="Y520" s="34"/>
      <c r="Z520" s="34"/>
      <c r="AA520" s="34"/>
      <c r="AB520" s="34"/>
      <c r="AC520" s="34"/>
      <c r="AD520" s="34"/>
      <c r="AE520" s="34"/>
      <c r="AF520" s="34"/>
      <c r="AG520" s="34"/>
      <c r="AH520" s="34"/>
      <c r="AI520" s="34"/>
      <c r="AJ520" s="34"/>
      <c r="AK520" s="34"/>
      <c r="AL520" s="34"/>
      <c r="AM520" s="34"/>
      <c r="AN520" s="34"/>
      <c r="AO520" s="34"/>
      <c r="AP520" s="34"/>
    </row>
    <row r="521" spans="1:42" ht="15.6" hidden="1">
      <c r="A521" s="34" t="s">
        <v>101</v>
      </c>
      <c r="B521" s="34" t="s">
        <v>2457</v>
      </c>
      <c r="C521" s="34"/>
      <c r="D521" s="34"/>
      <c r="E521" s="34"/>
      <c r="F521" s="34"/>
      <c r="G521" s="34"/>
      <c r="H521" s="34"/>
      <c r="I521" s="34"/>
      <c r="J521" s="34"/>
      <c r="K521" s="34"/>
      <c r="L521" s="34"/>
      <c r="M521" s="34"/>
      <c r="N521" s="34"/>
      <c r="O521" s="34"/>
      <c r="P521" s="34"/>
      <c r="Q521" s="34"/>
      <c r="R521" s="34"/>
      <c r="S521" s="34"/>
      <c r="T521" s="34"/>
      <c r="U521" s="34"/>
      <c r="V521" s="34"/>
      <c r="W521" s="34"/>
      <c r="X521" s="34"/>
      <c r="Y521" s="34"/>
      <c r="Z521" s="34"/>
      <c r="AA521" s="34"/>
      <c r="AB521" s="34"/>
      <c r="AC521" s="34"/>
      <c r="AD521" s="34"/>
      <c r="AE521" s="34"/>
      <c r="AF521" s="34"/>
      <c r="AG521" s="34"/>
      <c r="AH521" s="34"/>
      <c r="AI521" s="34"/>
      <c r="AJ521" s="34"/>
      <c r="AK521" s="34"/>
      <c r="AL521" s="34"/>
      <c r="AM521" s="34"/>
      <c r="AN521" s="34"/>
      <c r="AO521" s="34"/>
      <c r="AP521" s="34"/>
    </row>
    <row r="522" spans="1:42" ht="15.6" hidden="1">
      <c r="A522" s="34" t="s">
        <v>101</v>
      </c>
      <c r="B522" s="34" t="s">
        <v>2458</v>
      </c>
      <c r="C522" s="34"/>
      <c r="D522" s="34"/>
      <c r="E522" s="34"/>
      <c r="F522" s="34"/>
      <c r="G522" s="34"/>
      <c r="H522" s="34"/>
      <c r="I522" s="34"/>
      <c r="J522" s="34"/>
      <c r="K522" s="34"/>
      <c r="L522" s="34"/>
      <c r="M522" s="34"/>
      <c r="N522" s="34"/>
      <c r="O522" s="34"/>
      <c r="P522" s="34"/>
      <c r="Q522" s="34"/>
      <c r="R522" s="34"/>
      <c r="S522" s="34"/>
      <c r="T522" s="34"/>
      <c r="U522" s="34"/>
      <c r="V522" s="34"/>
      <c r="W522" s="34"/>
      <c r="X522" s="34"/>
      <c r="Y522" s="34"/>
      <c r="Z522" s="34"/>
      <c r="AA522" s="34"/>
      <c r="AB522" s="34"/>
      <c r="AC522" s="34"/>
      <c r="AD522" s="34"/>
      <c r="AE522" s="34"/>
      <c r="AF522" s="34"/>
      <c r="AG522" s="34"/>
      <c r="AH522" s="34"/>
      <c r="AI522" s="34"/>
      <c r="AJ522" s="34"/>
      <c r="AK522" s="34"/>
      <c r="AL522" s="34"/>
      <c r="AM522" s="34"/>
      <c r="AN522" s="34"/>
      <c r="AO522" s="34"/>
      <c r="AP522" s="34"/>
    </row>
    <row r="523" spans="1:42" ht="15.6" hidden="1">
      <c r="A523" s="34" t="s">
        <v>101</v>
      </c>
      <c r="B523" s="34" t="s">
        <v>2459</v>
      </c>
      <c r="C523" s="34"/>
      <c r="D523" s="34"/>
      <c r="E523" s="34"/>
      <c r="F523" s="34"/>
      <c r="G523" s="34"/>
      <c r="H523" s="34"/>
      <c r="I523" s="34"/>
      <c r="J523" s="34"/>
      <c r="K523" s="34"/>
      <c r="L523" s="34"/>
      <c r="M523" s="34"/>
      <c r="N523" s="34"/>
      <c r="O523" s="34"/>
      <c r="P523" s="34"/>
      <c r="Q523" s="34"/>
      <c r="R523" s="34"/>
      <c r="S523" s="34"/>
      <c r="T523" s="34"/>
      <c r="U523" s="34"/>
      <c r="V523" s="34"/>
      <c r="W523" s="34"/>
      <c r="X523" s="34"/>
      <c r="Y523" s="34"/>
      <c r="Z523" s="34"/>
      <c r="AA523" s="34"/>
      <c r="AB523" s="34"/>
      <c r="AC523" s="34"/>
      <c r="AD523" s="34"/>
      <c r="AE523" s="34"/>
      <c r="AF523" s="34"/>
      <c r="AG523" s="34"/>
      <c r="AH523" s="34"/>
      <c r="AI523" s="34"/>
      <c r="AJ523" s="34"/>
      <c r="AK523" s="34"/>
      <c r="AL523" s="34"/>
      <c r="AM523" s="34"/>
      <c r="AN523" s="34"/>
      <c r="AO523" s="34"/>
      <c r="AP523" s="34"/>
    </row>
    <row r="524" spans="1:42" ht="15.6" hidden="1">
      <c r="A524" s="34" t="s">
        <v>101</v>
      </c>
      <c r="B524" s="34" t="s">
        <v>2460</v>
      </c>
      <c r="C524" s="34"/>
      <c r="D524" s="34"/>
      <c r="E524" s="34"/>
      <c r="F524" s="34"/>
      <c r="G524" s="34"/>
      <c r="H524" s="34"/>
      <c r="I524" s="34"/>
      <c r="J524" s="34"/>
      <c r="K524" s="34"/>
      <c r="L524" s="34"/>
      <c r="M524" s="34"/>
      <c r="N524" s="34"/>
      <c r="O524" s="34"/>
      <c r="P524" s="34"/>
      <c r="Q524" s="34"/>
      <c r="R524" s="34"/>
      <c r="S524" s="34"/>
      <c r="T524" s="34"/>
      <c r="U524" s="34"/>
      <c r="V524" s="34"/>
      <c r="W524" s="34"/>
      <c r="X524" s="34"/>
      <c r="Y524" s="34"/>
      <c r="Z524" s="34"/>
      <c r="AA524" s="34"/>
      <c r="AB524" s="34"/>
      <c r="AC524" s="34"/>
      <c r="AD524" s="34"/>
      <c r="AE524" s="34"/>
      <c r="AF524" s="34"/>
      <c r="AG524" s="34"/>
      <c r="AH524" s="34"/>
      <c r="AI524" s="34"/>
      <c r="AJ524" s="34"/>
      <c r="AK524" s="34"/>
      <c r="AL524" s="34"/>
      <c r="AM524" s="34"/>
      <c r="AN524" s="34"/>
      <c r="AO524" s="34"/>
      <c r="AP524" s="34"/>
    </row>
    <row r="525" spans="1:42" ht="15.6" hidden="1">
      <c r="A525" s="34" t="s">
        <v>101</v>
      </c>
      <c r="B525" s="34" t="s">
        <v>2461</v>
      </c>
      <c r="C525" s="34"/>
      <c r="D525" s="34"/>
      <c r="E525" s="34"/>
      <c r="F525" s="34"/>
      <c r="G525" s="34"/>
      <c r="H525" s="34"/>
      <c r="I525" s="34"/>
      <c r="J525" s="34"/>
      <c r="K525" s="34"/>
      <c r="L525" s="34"/>
      <c r="M525" s="34"/>
      <c r="N525" s="34"/>
      <c r="O525" s="34"/>
      <c r="P525" s="34"/>
      <c r="Q525" s="34"/>
      <c r="R525" s="34"/>
      <c r="S525" s="34"/>
      <c r="T525" s="34"/>
      <c r="U525" s="34"/>
      <c r="V525" s="34"/>
      <c r="W525" s="34"/>
      <c r="X525" s="34"/>
      <c r="Y525" s="34"/>
      <c r="Z525" s="34"/>
      <c r="AA525" s="34"/>
      <c r="AB525" s="34"/>
      <c r="AC525" s="34"/>
      <c r="AD525" s="34"/>
      <c r="AE525" s="34"/>
      <c r="AF525" s="34"/>
      <c r="AG525" s="34"/>
      <c r="AH525" s="34"/>
      <c r="AI525" s="34"/>
      <c r="AJ525" s="34"/>
      <c r="AK525" s="34"/>
      <c r="AL525" s="34"/>
      <c r="AM525" s="34"/>
      <c r="AN525" s="34"/>
      <c r="AO525" s="34"/>
      <c r="AP525" s="34"/>
    </row>
    <row r="526" spans="1:42" ht="15.6" hidden="1">
      <c r="A526" s="34" t="s">
        <v>101</v>
      </c>
      <c r="B526" s="34" t="s">
        <v>2462</v>
      </c>
      <c r="C526" s="34"/>
      <c r="D526" s="34"/>
      <c r="E526" s="34"/>
      <c r="F526" s="34"/>
      <c r="G526" s="34"/>
      <c r="H526" s="34"/>
      <c r="I526" s="34"/>
      <c r="J526" s="34"/>
      <c r="K526" s="34"/>
      <c r="L526" s="34"/>
      <c r="M526" s="34"/>
      <c r="N526" s="34"/>
      <c r="O526" s="34"/>
      <c r="P526" s="34"/>
      <c r="Q526" s="34"/>
      <c r="R526" s="34"/>
      <c r="S526" s="34"/>
      <c r="T526" s="34"/>
      <c r="U526" s="34"/>
      <c r="V526" s="34"/>
      <c r="W526" s="34"/>
      <c r="X526" s="34"/>
      <c r="Y526" s="34"/>
      <c r="Z526" s="34"/>
      <c r="AA526" s="34"/>
      <c r="AB526" s="34"/>
      <c r="AC526" s="34"/>
      <c r="AD526" s="34"/>
      <c r="AE526" s="34"/>
      <c r="AF526" s="34"/>
      <c r="AG526" s="34"/>
      <c r="AH526" s="34"/>
      <c r="AI526" s="34"/>
      <c r="AJ526" s="34"/>
      <c r="AK526" s="34"/>
      <c r="AL526" s="34"/>
      <c r="AM526" s="34"/>
      <c r="AN526" s="34"/>
      <c r="AO526" s="34"/>
      <c r="AP526" s="34"/>
    </row>
    <row r="527" spans="1:42" ht="15.6" hidden="1">
      <c r="A527" s="34" t="s">
        <v>101</v>
      </c>
      <c r="B527" s="34" t="s">
        <v>2463</v>
      </c>
      <c r="C527" s="34"/>
      <c r="D527" s="34"/>
      <c r="E527" s="34"/>
      <c r="F527" s="34"/>
      <c r="G527" s="34"/>
      <c r="H527" s="34"/>
      <c r="I527" s="34"/>
      <c r="J527" s="34"/>
      <c r="K527" s="34"/>
      <c r="L527" s="34"/>
      <c r="M527" s="34"/>
      <c r="N527" s="34"/>
      <c r="O527" s="34"/>
      <c r="P527" s="34"/>
      <c r="Q527" s="34"/>
      <c r="R527" s="34"/>
      <c r="S527" s="34"/>
      <c r="T527" s="34"/>
      <c r="U527" s="34"/>
      <c r="V527" s="34"/>
      <c r="W527" s="34"/>
      <c r="X527" s="34"/>
      <c r="Y527" s="34"/>
      <c r="Z527" s="34"/>
      <c r="AA527" s="34"/>
      <c r="AB527" s="34"/>
      <c r="AC527" s="34"/>
      <c r="AD527" s="34"/>
      <c r="AE527" s="34"/>
      <c r="AF527" s="34"/>
      <c r="AG527" s="34"/>
      <c r="AH527" s="34"/>
      <c r="AI527" s="34"/>
      <c r="AJ527" s="34"/>
      <c r="AK527" s="34"/>
      <c r="AL527" s="34"/>
      <c r="AM527" s="34"/>
      <c r="AN527" s="34"/>
      <c r="AO527" s="34"/>
      <c r="AP527" s="34"/>
    </row>
    <row r="528" spans="1:42" ht="15.6" hidden="1">
      <c r="A528" s="34" t="s">
        <v>101</v>
      </c>
      <c r="B528" s="34" t="s">
        <v>2464</v>
      </c>
      <c r="C528" s="34"/>
      <c r="D528" s="34"/>
      <c r="E528" s="34"/>
      <c r="F528" s="34"/>
      <c r="G528" s="34"/>
      <c r="H528" s="34"/>
      <c r="I528" s="34"/>
      <c r="J528" s="34"/>
      <c r="K528" s="34"/>
      <c r="L528" s="34"/>
      <c r="M528" s="34"/>
      <c r="N528" s="34"/>
      <c r="O528" s="34"/>
      <c r="P528" s="34"/>
      <c r="Q528" s="34"/>
      <c r="R528" s="34"/>
      <c r="S528" s="34"/>
      <c r="T528" s="34"/>
      <c r="U528" s="34"/>
      <c r="V528" s="34"/>
      <c r="W528" s="34"/>
      <c r="X528" s="34"/>
      <c r="Y528" s="34"/>
      <c r="Z528" s="34"/>
      <c r="AA528" s="34"/>
      <c r="AB528" s="34"/>
      <c r="AC528" s="34"/>
      <c r="AD528" s="34"/>
      <c r="AE528" s="34"/>
      <c r="AF528" s="34"/>
      <c r="AG528" s="34"/>
      <c r="AH528" s="34"/>
      <c r="AI528" s="34"/>
      <c r="AJ528" s="34"/>
      <c r="AK528" s="34"/>
      <c r="AL528" s="34"/>
      <c r="AM528" s="34"/>
      <c r="AN528" s="34"/>
      <c r="AO528" s="34"/>
      <c r="AP528" s="34"/>
    </row>
    <row r="529" spans="1:42" ht="15.6" hidden="1">
      <c r="A529" s="34" t="s">
        <v>101</v>
      </c>
      <c r="B529" s="34" t="s">
        <v>2465</v>
      </c>
      <c r="C529" s="34"/>
      <c r="D529" s="34"/>
      <c r="E529" s="34"/>
      <c r="F529" s="34"/>
      <c r="G529" s="34"/>
      <c r="H529" s="34"/>
      <c r="I529" s="34"/>
      <c r="J529" s="34"/>
      <c r="K529" s="34"/>
      <c r="L529" s="34"/>
      <c r="M529" s="34"/>
      <c r="N529" s="34"/>
      <c r="O529" s="34"/>
      <c r="P529" s="34"/>
      <c r="Q529" s="34"/>
      <c r="R529" s="34"/>
      <c r="S529" s="34"/>
      <c r="T529" s="34"/>
      <c r="U529" s="34"/>
      <c r="V529" s="34"/>
      <c r="W529" s="34"/>
      <c r="X529" s="34"/>
      <c r="Y529" s="34"/>
      <c r="Z529" s="34"/>
      <c r="AA529" s="34"/>
      <c r="AB529" s="34"/>
      <c r="AC529" s="34"/>
      <c r="AD529" s="34"/>
      <c r="AE529" s="34"/>
      <c r="AF529" s="34"/>
      <c r="AG529" s="34"/>
      <c r="AH529" s="34"/>
      <c r="AI529" s="34"/>
      <c r="AJ529" s="34"/>
      <c r="AK529" s="34"/>
      <c r="AL529" s="34"/>
      <c r="AM529" s="34"/>
      <c r="AN529" s="34"/>
      <c r="AO529" s="34"/>
      <c r="AP529" s="34"/>
    </row>
    <row r="530" spans="1:42" ht="15.6" hidden="1">
      <c r="A530" s="34" t="s">
        <v>101</v>
      </c>
      <c r="B530" s="34" t="s">
        <v>2466</v>
      </c>
      <c r="C530" s="34"/>
      <c r="D530" s="34"/>
      <c r="E530" s="34"/>
      <c r="F530" s="34"/>
      <c r="G530" s="34"/>
      <c r="H530" s="34"/>
      <c r="I530" s="34"/>
      <c r="J530" s="34"/>
      <c r="K530" s="34"/>
      <c r="L530" s="34"/>
      <c r="M530" s="34"/>
      <c r="N530" s="34"/>
      <c r="O530" s="34"/>
      <c r="P530" s="34"/>
      <c r="Q530" s="34"/>
      <c r="R530" s="34"/>
      <c r="S530" s="34"/>
      <c r="T530" s="34"/>
      <c r="U530" s="34"/>
      <c r="V530" s="34"/>
      <c r="W530" s="34"/>
      <c r="X530" s="34"/>
      <c r="Y530" s="34"/>
      <c r="Z530" s="34"/>
      <c r="AA530" s="34"/>
      <c r="AB530" s="34"/>
      <c r="AC530" s="34"/>
      <c r="AD530" s="34"/>
      <c r="AE530" s="34"/>
      <c r="AF530" s="34"/>
      <c r="AG530" s="34"/>
      <c r="AH530" s="34"/>
      <c r="AI530" s="34"/>
      <c r="AJ530" s="34"/>
      <c r="AK530" s="34"/>
      <c r="AL530" s="34"/>
      <c r="AM530" s="34"/>
      <c r="AN530" s="34"/>
      <c r="AO530" s="34"/>
      <c r="AP530" s="34"/>
    </row>
    <row r="531" spans="1:42" ht="15.6" hidden="1">
      <c r="A531" s="34" t="s">
        <v>101</v>
      </c>
      <c r="B531" s="34" t="s">
        <v>2467</v>
      </c>
      <c r="C531" s="34"/>
      <c r="D531" s="34"/>
      <c r="E531" s="34"/>
      <c r="F531" s="34"/>
      <c r="G531" s="34"/>
      <c r="H531" s="34"/>
      <c r="I531" s="34"/>
      <c r="J531" s="34"/>
      <c r="K531" s="34"/>
      <c r="L531" s="34"/>
      <c r="M531" s="34"/>
      <c r="N531" s="34"/>
      <c r="O531" s="34"/>
      <c r="P531" s="34"/>
      <c r="Q531" s="34"/>
      <c r="R531" s="34"/>
      <c r="S531" s="34"/>
      <c r="T531" s="34"/>
      <c r="U531" s="34"/>
      <c r="V531" s="34"/>
      <c r="W531" s="34"/>
      <c r="X531" s="34"/>
      <c r="Y531" s="34"/>
      <c r="Z531" s="34"/>
      <c r="AA531" s="34"/>
      <c r="AB531" s="34"/>
      <c r="AC531" s="34"/>
      <c r="AD531" s="34"/>
      <c r="AE531" s="34"/>
      <c r="AF531" s="34"/>
      <c r="AG531" s="34"/>
      <c r="AH531" s="34"/>
      <c r="AI531" s="34"/>
      <c r="AJ531" s="34"/>
      <c r="AK531" s="34"/>
      <c r="AL531" s="34"/>
      <c r="AM531" s="34"/>
      <c r="AN531" s="34"/>
      <c r="AO531" s="34"/>
      <c r="AP531" s="34"/>
    </row>
    <row r="532" spans="1:42" ht="15.6" hidden="1">
      <c r="A532" s="34" t="s">
        <v>101</v>
      </c>
      <c r="B532" s="34" t="s">
        <v>2468</v>
      </c>
      <c r="C532" s="34"/>
      <c r="D532" s="34"/>
      <c r="E532" s="34"/>
      <c r="F532" s="34"/>
      <c r="G532" s="34"/>
      <c r="H532" s="34"/>
      <c r="I532" s="34"/>
      <c r="J532" s="34"/>
      <c r="K532" s="34"/>
      <c r="L532" s="34"/>
      <c r="M532" s="34"/>
      <c r="N532" s="34"/>
      <c r="O532" s="34"/>
      <c r="P532" s="34"/>
      <c r="Q532" s="34"/>
      <c r="R532" s="34"/>
      <c r="S532" s="34"/>
      <c r="T532" s="34"/>
      <c r="U532" s="34"/>
      <c r="V532" s="34"/>
      <c r="W532" s="34"/>
      <c r="X532" s="34"/>
      <c r="Y532" s="34"/>
      <c r="Z532" s="34"/>
      <c r="AA532" s="34"/>
      <c r="AB532" s="34"/>
      <c r="AC532" s="34"/>
      <c r="AD532" s="34"/>
      <c r="AE532" s="34"/>
      <c r="AF532" s="34"/>
      <c r="AG532" s="34"/>
      <c r="AH532" s="34"/>
      <c r="AI532" s="34"/>
      <c r="AJ532" s="34"/>
      <c r="AK532" s="34"/>
      <c r="AL532" s="34"/>
      <c r="AM532" s="34"/>
      <c r="AN532" s="34"/>
      <c r="AO532" s="34"/>
      <c r="AP532" s="34"/>
    </row>
    <row r="533" spans="1:42" ht="15.6" hidden="1">
      <c r="A533" s="34" t="s">
        <v>101</v>
      </c>
      <c r="B533" s="34" t="s">
        <v>2469</v>
      </c>
      <c r="C533" s="34"/>
      <c r="D533" s="34"/>
      <c r="E533" s="34"/>
      <c r="F533" s="34"/>
      <c r="G533" s="34"/>
      <c r="H533" s="34"/>
      <c r="I533" s="34"/>
      <c r="J533" s="34"/>
      <c r="K533" s="34"/>
      <c r="L533" s="34"/>
      <c r="M533" s="34"/>
      <c r="N533" s="34"/>
      <c r="O533" s="34"/>
      <c r="P533" s="34"/>
      <c r="Q533" s="34"/>
      <c r="R533" s="34"/>
      <c r="S533" s="34"/>
      <c r="T533" s="34"/>
      <c r="U533" s="34"/>
      <c r="V533" s="34"/>
      <c r="W533" s="34"/>
      <c r="X533" s="34"/>
      <c r="Y533" s="34"/>
      <c r="Z533" s="34"/>
      <c r="AA533" s="34"/>
      <c r="AB533" s="34"/>
      <c r="AC533" s="34"/>
      <c r="AD533" s="34"/>
      <c r="AE533" s="34"/>
      <c r="AF533" s="34"/>
      <c r="AG533" s="34"/>
      <c r="AH533" s="34"/>
      <c r="AI533" s="34"/>
      <c r="AJ533" s="34"/>
      <c r="AK533" s="34"/>
      <c r="AL533" s="34"/>
      <c r="AM533" s="34"/>
      <c r="AN533" s="34"/>
      <c r="AO533" s="34"/>
      <c r="AP533" s="34"/>
    </row>
    <row r="534" spans="1:42" ht="15.6" hidden="1">
      <c r="A534" s="34" t="s">
        <v>101</v>
      </c>
      <c r="B534" s="34" t="s">
        <v>2470</v>
      </c>
      <c r="C534" s="34"/>
      <c r="D534" s="34"/>
      <c r="E534" s="34"/>
      <c r="F534" s="34"/>
      <c r="G534" s="34"/>
      <c r="H534" s="34"/>
      <c r="I534" s="34"/>
      <c r="J534" s="34"/>
      <c r="K534" s="34"/>
      <c r="L534" s="34"/>
      <c r="M534" s="34"/>
      <c r="N534" s="34"/>
      <c r="O534" s="34"/>
      <c r="P534" s="34"/>
      <c r="Q534" s="34"/>
      <c r="R534" s="34"/>
      <c r="S534" s="34"/>
      <c r="T534" s="34"/>
      <c r="U534" s="34"/>
      <c r="V534" s="34"/>
      <c r="W534" s="34"/>
      <c r="X534" s="34"/>
      <c r="Y534" s="34"/>
      <c r="Z534" s="34"/>
      <c r="AA534" s="34"/>
      <c r="AB534" s="34"/>
      <c r="AC534" s="34"/>
      <c r="AD534" s="34"/>
      <c r="AE534" s="34"/>
      <c r="AF534" s="34"/>
      <c r="AG534" s="34"/>
      <c r="AH534" s="34"/>
      <c r="AI534" s="34"/>
      <c r="AJ534" s="34"/>
      <c r="AK534" s="34"/>
      <c r="AL534" s="34"/>
      <c r="AM534" s="34"/>
      <c r="AN534" s="34"/>
      <c r="AO534" s="34"/>
      <c r="AP534" s="34"/>
    </row>
    <row r="535" spans="1:42" ht="15.6" hidden="1">
      <c r="A535" s="34" t="s">
        <v>101</v>
      </c>
      <c r="B535" s="34" t="s">
        <v>2471</v>
      </c>
      <c r="C535" s="34"/>
      <c r="D535" s="34"/>
      <c r="E535" s="34"/>
      <c r="F535" s="34"/>
      <c r="G535" s="34"/>
      <c r="H535" s="34"/>
      <c r="I535" s="34"/>
      <c r="J535" s="34"/>
      <c r="K535" s="34"/>
      <c r="L535" s="34"/>
      <c r="M535" s="34"/>
      <c r="N535" s="34"/>
      <c r="O535" s="34"/>
      <c r="P535" s="34"/>
      <c r="Q535" s="34"/>
      <c r="R535" s="34"/>
      <c r="S535" s="34"/>
      <c r="T535" s="34"/>
      <c r="U535" s="34"/>
      <c r="V535" s="34"/>
      <c r="W535" s="34"/>
      <c r="X535" s="34"/>
      <c r="Y535" s="34"/>
      <c r="Z535" s="34"/>
      <c r="AA535" s="34"/>
      <c r="AB535" s="34"/>
      <c r="AC535" s="34"/>
      <c r="AD535" s="34"/>
      <c r="AE535" s="34"/>
      <c r="AF535" s="34"/>
      <c r="AG535" s="34"/>
      <c r="AH535" s="34"/>
      <c r="AI535" s="34"/>
      <c r="AJ535" s="34"/>
      <c r="AK535" s="34"/>
      <c r="AL535" s="34"/>
      <c r="AM535" s="34"/>
      <c r="AN535" s="34"/>
      <c r="AO535" s="34"/>
      <c r="AP535" s="34"/>
    </row>
    <row r="536" spans="1:42" ht="15.6" hidden="1">
      <c r="A536" s="34" t="s">
        <v>93</v>
      </c>
      <c r="B536" s="34" t="s">
        <v>2472</v>
      </c>
      <c r="C536" s="34"/>
      <c r="D536" s="34"/>
      <c r="E536" s="34"/>
      <c r="F536" s="34"/>
      <c r="G536" s="34"/>
      <c r="H536" s="34"/>
      <c r="I536" s="34"/>
      <c r="J536" s="34"/>
      <c r="K536" s="34"/>
      <c r="L536" s="34"/>
      <c r="M536" s="34"/>
      <c r="N536" s="34"/>
      <c r="O536" s="34"/>
      <c r="P536" s="34"/>
      <c r="Q536" s="34"/>
      <c r="R536" s="34"/>
      <c r="S536" s="34"/>
      <c r="T536" s="34"/>
      <c r="U536" s="34"/>
      <c r="V536" s="34"/>
      <c r="W536" s="34"/>
      <c r="X536" s="34"/>
      <c r="Y536" s="34"/>
      <c r="Z536" s="34"/>
      <c r="AA536" s="34"/>
      <c r="AB536" s="34"/>
      <c r="AC536" s="34"/>
      <c r="AD536" s="34"/>
      <c r="AE536" s="34"/>
      <c r="AF536" s="34"/>
      <c r="AG536" s="34"/>
      <c r="AH536" s="34"/>
      <c r="AI536" s="34"/>
      <c r="AJ536" s="34"/>
      <c r="AK536" s="34"/>
      <c r="AL536" s="34"/>
      <c r="AM536" s="34"/>
      <c r="AN536" s="34"/>
      <c r="AO536" s="34"/>
      <c r="AP536" s="34"/>
    </row>
    <row r="537" spans="1:42" ht="15.6" hidden="1">
      <c r="A537" s="34" t="s">
        <v>93</v>
      </c>
      <c r="B537" s="34" t="s">
        <v>2473</v>
      </c>
      <c r="C537" s="34"/>
      <c r="D537" s="34"/>
      <c r="E537" s="34"/>
      <c r="F537" s="34"/>
      <c r="G537" s="34"/>
      <c r="H537" s="34"/>
      <c r="I537" s="34"/>
      <c r="J537" s="34"/>
      <c r="K537" s="34"/>
      <c r="L537" s="34"/>
      <c r="M537" s="34"/>
      <c r="N537" s="34"/>
      <c r="O537" s="34"/>
      <c r="P537" s="34"/>
      <c r="Q537" s="34"/>
      <c r="R537" s="34"/>
      <c r="S537" s="34"/>
      <c r="T537" s="34"/>
      <c r="U537" s="34"/>
      <c r="V537" s="34"/>
      <c r="W537" s="34"/>
      <c r="X537" s="34"/>
      <c r="Y537" s="34"/>
      <c r="Z537" s="34"/>
      <c r="AA537" s="34"/>
      <c r="AB537" s="34"/>
      <c r="AC537" s="34"/>
      <c r="AD537" s="34"/>
      <c r="AE537" s="34"/>
      <c r="AF537" s="34"/>
      <c r="AG537" s="34"/>
      <c r="AH537" s="34"/>
      <c r="AI537" s="34"/>
      <c r="AJ537" s="34"/>
      <c r="AK537" s="34"/>
      <c r="AL537" s="34"/>
      <c r="AM537" s="34"/>
      <c r="AN537" s="34"/>
      <c r="AO537" s="34"/>
      <c r="AP537" s="34"/>
    </row>
    <row r="538" spans="1:42" ht="15.6" hidden="1">
      <c r="A538" s="34" t="s">
        <v>93</v>
      </c>
      <c r="B538" s="34" t="s">
        <v>2474</v>
      </c>
      <c r="C538" s="34"/>
      <c r="D538" s="34"/>
      <c r="E538" s="34"/>
      <c r="F538" s="34"/>
      <c r="G538" s="34"/>
      <c r="H538" s="34"/>
      <c r="I538" s="34"/>
      <c r="J538" s="34"/>
      <c r="K538" s="34"/>
      <c r="L538" s="34"/>
      <c r="M538" s="34"/>
      <c r="N538" s="34"/>
      <c r="O538" s="34"/>
      <c r="P538" s="34"/>
      <c r="Q538" s="34"/>
      <c r="R538" s="34"/>
      <c r="S538" s="34"/>
      <c r="T538" s="34"/>
      <c r="U538" s="34"/>
      <c r="V538" s="34"/>
      <c r="W538" s="34"/>
      <c r="X538" s="34"/>
      <c r="Y538" s="34"/>
      <c r="Z538" s="34"/>
      <c r="AA538" s="34"/>
      <c r="AB538" s="34"/>
      <c r="AC538" s="34"/>
      <c r="AD538" s="34"/>
      <c r="AE538" s="34"/>
      <c r="AF538" s="34"/>
      <c r="AG538" s="34"/>
      <c r="AH538" s="34"/>
      <c r="AI538" s="34"/>
      <c r="AJ538" s="34"/>
      <c r="AK538" s="34"/>
      <c r="AL538" s="34"/>
      <c r="AM538" s="34"/>
      <c r="AN538" s="34"/>
      <c r="AO538" s="34"/>
      <c r="AP538" s="34"/>
    </row>
    <row r="539" spans="1:42" ht="15.6" hidden="1">
      <c r="A539" s="34" t="s">
        <v>93</v>
      </c>
      <c r="B539" s="34" t="s">
        <v>2475</v>
      </c>
      <c r="C539" s="34"/>
      <c r="D539" s="34"/>
      <c r="E539" s="34"/>
      <c r="F539" s="34"/>
      <c r="G539" s="34"/>
      <c r="H539" s="34"/>
      <c r="I539" s="34"/>
      <c r="J539" s="34"/>
      <c r="K539" s="34"/>
      <c r="L539" s="34"/>
      <c r="M539" s="34"/>
      <c r="N539" s="34"/>
      <c r="O539" s="34"/>
      <c r="P539" s="34"/>
      <c r="Q539" s="34"/>
      <c r="R539" s="34"/>
      <c r="S539" s="34"/>
      <c r="T539" s="34"/>
      <c r="U539" s="34"/>
      <c r="V539" s="34"/>
      <c r="W539" s="34"/>
      <c r="X539" s="34"/>
      <c r="Y539" s="34"/>
      <c r="Z539" s="34"/>
      <c r="AA539" s="34"/>
      <c r="AB539" s="34"/>
      <c r="AC539" s="34"/>
      <c r="AD539" s="34"/>
      <c r="AE539" s="34"/>
      <c r="AF539" s="34"/>
      <c r="AG539" s="34"/>
      <c r="AH539" s="34"/>
      <c r="AI539" s="34"/>
      <c r="AJ539" s="34"/>
      <c r="AK539" s="34"/>
      <c r="AL539" s="34"/>
      <c r="AM539" s="34"/>
      <c r="AN539" s="34"/>
      <c r="AO539" s="34"/>
      <c r="AP539" s="34"/>
    </row>
    <row r="540" spans="1:42" ht="15.6" hidden="1">
      <c r="A540" s="34" t="s">
        <v>93</v>
      </c>
      <c r="B540" s="34" t="s">
        <v>2476</v>
      </c>
      <c r="C540" s="34"/>
      <c r="D540" s="34"/>
      <c r="E540" s="34"/>
      <c r="F540" s="34"/>
      <c r="G540" s="34"/>
      <c r="H540" s="34"/>
      <c r="I540" s="34"/>
      <c r="J540" s="34"/>
      <c r="K540" s="34"/>
      <c r="L540" s="34"/>
      <c r="M540" s="34"/>
      <c r="N540" s="34"/>
      <c r="O540" s="34"/>
      <c r="P540" s="34"/>
      <c r="Q540" s="34"/>
      <c r="R540" s="34"/>
      <c r="S540" s="34"/>
      <c r="T540" s="34"/>
      <c r="U540" s="34"/>
      <c r="V540" s="34"/>
      <c r="W540" s="34"/>
      <c r="X540" s="34"/>
      <c r="Y540" s="34"/>
      <c r="Z540" s="34"/>
      <c r="AA540" s="34"/>
      <c r="AB540" s="34"/>
      <c r="AC540" s="34"/>
      <c r="AD540" s="34"/>
      <c r="AE540" s="34"/>
      <c r="AF540" s="34"/>
      <c r="AG540" s="34"/>
      <c r="AH540" s="34"/>
      <c r="AI540" s="34"/>
      <c r="AJ540" s="34"/>
      <c r="AK540" s="34"/>
      <c r="AL540" s="34"/>
      <c r="AM540" s="34"/>
      <c r="AN540" s="34"/>
      <c r="AO540" s="34"/>
      <c r="AP540" s="34"/>
    </row>
    <row r="541" spans="1:42" ht="15.6" hidden="1">
      <c r="A541" s="34" t="s">
        <v>93</v>
      </c>
      <c r="B541" s="34" t="s">
        <v>2477</v>
      </c>
      <c r="C541" s="34"/>
      <c r="D541" s="34"/>
      <c r="E541" s="34"/>
      <c r="F541" s="34"/>
      <c r="G541" s="34"/>
      <c r="H541" s="34"/>
      <c r="I541" s="34"/>
      <c r="J541" s="34"/>
      <c r="K541" s="34"/>
      <c r="L541" s="34"/>
      <c r="M541" s="34"/>
      <c r="N541" s="34"/>
      <c r="O541" s="34"/>
      <c r="P541" s="34"/>
      <c r="Q541" s="34"/>
      <c r="R541" s="34"/>
      <c r="S541" s="34"/>
      <c r="T541" s="34"/>
      <c r="U541" s="34"/>
      <c r="V541" s="34"/>
      <c r="W541" s="34"/>
      <c r="X541" s="34"/>
      <c r="Y541" s="34"/>
      <c r="Z541" s="34"/>
      <c r="AA541" s="34"/>
      <c r="AB541" s="34"/>
      <c r="AC541" s="34"/>
      <c r="AD541" s="34"/>
      <c r="AE541" s="34"/>
      <c r="AF541" s="34"/>
      <c r="AG541" s="34"/>
      <c r="AH541" s="34"/>
      <c r="AI541" s="34"/>
      <c r="AJ541" s="34"/>
      <c r="AK541" s="34"/>
      <c r="AL541" s="34"/>
      <c r="AM541" s="34"/>
      <c r="AN541" s="34"/>
      <c r="AO541" s="34"/>
      <c r="AP541" s="34"/>
    </row>
    <row r="542" spans="1:42" ht="15.6" hidden="1">
      <c r="A542" s="34" t="s">
        <v>93</v>
      </c>
      <c r="B542" s="34" t="s">
        <v>2478</v>
      </c>
      <c r="C542" s="34"/>
      <c r="D542" s="34"/>
      <c r="E542" s="34"/>
      <c r="F542" s="34"/>
      <c r="G542" s="34"/>
      <c r="H542" s="34"/>
      <c r="I542" s="34"/>
      <c r="J542" s="34"/>
      <c r="K542" s="34"/>
      <c r="L542" s="34"/>
      <c r="M542" s="34"/>
      <c r="N542" s="34"/>
      <c r="O542" s="34"/>
      <c r="P542" s="34"/>
      <c r="Q542" s="34"/>
      <c r="R542" s="34"/>
      <c r="S542" s="34"/>
      <c r="T542" s="34"/>
      <c r="U542" s="34"/>
      <c r="V542" s="34"/>
      <c r="W542" s="34"/>
      <c r="X542" s="34"/>
      <c r="Y542" s="34"/>
      <c r="Z542" s="34"/>
      <c r="AA542" s="34"/>
      <c r="AB542" s="34"/>
      <c r="AC542" s="34"/>
      <c r="AD542" s="34"/>
      <c r="AE542" s="34"/>
      <c r="AF542" s="34"/>
      <c r="AG542" s="34"/>
      <c r="AH542" s="34"/>
      <c r="AI542" s="34"/>
      <c r="AJ542" s="34"/>
      <c r="AK542" s="34"/>
      <c r="AL542" s="34"/>
      <c r="AM542" s="34"/>
      <c r="AN542" s="34"/>
      <c r="AO542" s="34"/>
      <c r="AP542" s="34"/>
    </row>
    <row r="543" spans="1:42" ht="15.6" hidden="1">
      <c r="A543" s="34" t="s">
        <v>93</v>
      </c>
      <c r="B543" s="34" t="s">
        <v>2479</v>
      </c>
      <c r="C543" s="34"/>
      <c r="D543" s="34"/>
      <c r="E543" s="34"/>
      <c r="F543" s="34"/>
      <c r="G543" s="34"/>
      <c r="H543" s="34"/>
      <c r="I543" s="34"/>
      <c r="J543" s="34"/>
      <c r="K543" s="34"/>
      <c r="L543" s="34"/>
      <c r="M543" s="34"/>
      <c r="N543" s="34"/>
      <c r="O543" s="34"/>
      <c r="P543" s="34"/>
      <c r="Q543" s="34"/>
      <c r="R543" s="34"/>
      <c r="S543" s="34"/>
      <c r="T543" s="34"/>
      <c r="U543" s="34"/>
      <c r="V543" s="34"/>
      <c r="W543" s="34"/>
      <c r="X543" s="34"/>
      <c r="Y543" s="34"/>
      <c r="Z543" s="34"/>
      <c r="AA543" s="34"/>
      <c r="AB543" s="34"/>
      <c r="AC543" s="34"/>
      <c r="AD543" s="34"/>
      <c r="AE543" s="34"/>
      <c r="AF543" s="34"/>
      <c r="AG543" s="34"/>
      <c r="AH543" s="34"/>
      <c r="AI543" s="34"/>
      <c r="AJ543" s="34"/>
      <c r="AK543" s="34"/>
      <c r="AL543" s="34"/>
      <c r="AM543" s="34"/>
      <c r="AN543" s="34"/>
      <c r="AO543" s="34"/>
      <c r="AP543" s="34"/>
    </row>
    <row r="544" spans="1:42" ht="15.6" hidden="1">
      <c r="A544" s="34" t="s">
        <v>93</v>
      </c>
      <c r="B544" s="34" t="s">
        <v>2480</v>
      </c>
      <c r="C544" s="34"/>
      <c r="D544" s="34"/>
      <c r="E544" s="34"/>
      <c r="F544" s="34"/>
      <c r="G544" s="34"/>
      <c r="H544" s="34"/>
      <c r="I544" s="34"/>
      <c r="J544" s="34"/>
      <c r="K544" s="34"/>
      <c r="L544" s="34"/>
      <c r="M544" s="34"/>
      <c r="N544" s="34"/>
      <c r="O544" s="34"/>
      <c r="P544" s="34"/>
      <c r="Q544" s="34"/>
      <c r="R544" s="34"/>
      <c r="S544" s="34"/>
      <c r="T544" s="34"/>
      <c r="U544" s="34"/>
      <c r="V544" s="34"/>
      <c r="W544" s="34"/>
      <c r="X544" s="34"/>
      <c r="Y544" s="34"/>
      <c r="Z544" s="34"/>
      <c r="AA544" s="34"/>
      <c r="AB544" s="34"/>
      <c r="AC544" s="34"/>
      <c r="AD544" s="34"/>
      <c r="AE544" s="34"/>
      <c r="AF544" s="34"/>
      <c r="AG544" s="34"/>
      <c r="AH544" s="34"/>
      <c r="AI544" s="34"/>
      <c r="AJ544" s="34"/>
      <c r="AK544" s="34"/>
      <c r="AL544" s="34"/>
      <c r="AM544" s="34"/>
      <c r="AN544" s="34"/>
      <c r="AO544" s="34"/>
      <c r="AP544" s="34"/>
    </row>
    <row r="545" spans="1:42" ht="15.6" hidden="1">
      <c r="A545" s="34" t="s">
        <v>93</v>
      </c>
      <c r="B545" s="34" t="s">
        <v>2481</v>
      </c>
      <c r="C545" s="34"/>
      <c r="D545" s="34"/>
      <c r="E545" s="34"/>
      <c r="F545" s="34"/>
      <c r="G545" s="34"/>
      <c r="H545" s="34"/>
      <c r="I545" s="34"/>
      <c r="J545" s="34"/>
      <c r="K545" s="34"/>
      <c r="L545" s="34"/>
      <c r="M545" s="34"/>
      <c r="N545" s="34"/>
      <c r="O545" s="34"/>
      <c r="P545" s="34"/>
      <c r="Q545" s="34"/>
      <c r="R545" s="34"/>
      <c r="S545" s="34"/>
      <c r="T545" s="34"/>
      <c r="U545" s="34"/>
      <c r="V545" s="34"/>
      <c r="W545" s="34"/>
      <c r="X545" s="34"/>
      <c r="Y545" s="34"/>
      <c r="Z545" s="34"/>
      <c r="AA545" s="34"/>
      <c r="AB545" s="34"/>
      <c r="AC545" s="34"/>
      <c r="AD545" s="34"/>
      <c r="AE545" s="34"/>
      <c r="AF545" s="34"/>
      <c r="AG545" s="34"/>
      <c r="AH545" s="34"/>
      <c r="AI545" s="34"/>
      <c r="AJ545" s="34"/>
      <c r="AK545" s="34"/>
      <c r="AL545" s="34"/>
      <c r="AM545" s="34"/>
      <c r="AN545" s="34"/>
      <c r="AO545" s="34"/>
      <c r="AP545" s="34"/>
    </row>
    <row r="546" spans="1:42" ht="15.6" hidden="1">
      <c r="A546" s="34" t="s">
        <v>93</v>
      </c>
      <c r="B546" s="34" t="s">
        <v>2482</v>
      </c>
      <c r="C546" s="34"/>
      <c r="D546" s="34"/>
      <c r="E546" s="34"/>
      <c r="F546" s="34"/>
      <c r="G546" s="34"/>
      <c r="H546" s="34"/>
      <c r="I546" s="34"/>
      <c r="J546" s="34"/>
      <c r="K546" s="34"/>
      <c r="L546" s="34"/>
      <c r="M546" s="34"/>
      <c r="N546" s="34"/>
      <c r="O546" s="34"/>
      <c r="P546" s="34"/>
      <c r="Q546" s="34"/>
      <c r="R546" s="34"/>
      <c r="S546" s="34"/>
      <c r="T546" s="34"/>
      <c r="U546" s="34"/>
      <c r="V546" s="34"/>
      <c r="W546" s="34"/>
      <c r="X546" s="34"/>
      <c r="Y546" s="34"/>
      <c r="Z546" s="34"/>
      <c r="AA546" s="34"/>
      <c r="AB546" s="34"/>
      <c r="AC546" s="34"/>
      <c r="AD546" s="34"/>
      <c r="AE546" s="34"/>
      <c r="AF546" s="34"/>
      <c r="AG546" s="34"/>
      <c r="AH546" s="34"/>
      <c r="AI546" s="34"/>
      <c r="AJ546" s="34"/>
      <c r="AK546" s="34"/>
      <c r="AL546" s="34"/>
      <c r="AM546" s="34"/>
      <c r="AN546" s="34"/>
      <c r="AO546" s="34"/>
      <c r="AP546" s="34"/>
    </row>
    <row r="547" spans="1:42" ht="15.6" hidden="1">
      <c r="A547" s="34" t="s">
        <v>93</v>
      </c>
      <c r="B547" s="34" t="s">
        <v>2483</v>
      </c>
      <c r="C547" s="34"/>
      <c r="D547" s="34"/>
      <c r="E547" s="34"/>
      <c r="F547" s="34"/>
      <c r="G547" s="34"/>
      <c r="H547" s="34"/>
      <c r="I547" s="34"/>
      <c r="J547" s="34"/>
      <c r="K547" s="34"/>
      <c r="L547" s="34"/>
      <c r="M547" s="34"/>
      <c r="N547" s="34"/>
      <c r="O547" s="34"/>
      <c r="P547" s="34"/>
      <c r="Q547" s="34"/>
      <c r="R547" s="34"/>
      <c r="S547" s="34"/>
      <c r="T547" s="34"/>
      <c r="U547" s="34"/>
      <c r="V547" s="34"/>
      <c r="W547" s="34"/>
      <c r="X547" s="34"/>
      <c r="Y547" s="34"/>
      <c r="Z547" s="34"/>
      <c r="AA547" s="34"/>
      <c r="AB547" s="34"/>
      <c r="AC547" s="34"/>
      <c r="AD547" s="34"/>
      <c r="AE547" s="34"/>
      <c r="AF547" s="34"/>
      <c r="AG547" s="34"/>
      <c r="AH547" s="34"/>
      <c r="AI547" s="34"/>
      <c r="AJ547" s="34"/>
      <c r="AK547" s="34"/>
      <c r="AL547" s="34"/>
      <c r="AM547" s="34"/>
      <c r="AN547" s="34"/>
      <c r="AO547" s="34"/>
      <c r="AP547" s="34"/>
    </row>
    <row r="548" spans="1:42" ht="15.6" hidden="1">
      <c r="A548" s="34" t="s">
        <v>93</v>
      </c>
      <c r="B548" s="34" t="s">
        <v>2484</v>
      </c>
      <c r="C548" s="34"/>
      <c r="D548" s="34"/>
      <c r="E548" s="34"/>
      <c r="F548" s="34"/>
      <c r="G548" s="34"/>
      <c r="H548" s="34"/>
      <c r="I548" s="34"/>
      <c r="J548" s="34"/>
      <c r="K548" s="34"/>
      <c r="L548" s="34"/>
      <c r="M548" s="34"/>
      <c r="N548" s="34"/>
      <c r="O548" s="34"/>
      <c r="P548" s="34"/>
      <c r="Q548" s="34"/>
      <c r="R548" s="34"/>
      <c r="S548" s="34"/>
      <c r="T548" s="34"/>
      <c r="U548" s="34"/>
      <c r="V548" s="34"/>
      <c r="W548" s="34"/>
      <c r="X548" s="34"/>
      <c r="Y548" s="34"/>
      <c r="Z548" s="34"/>
      <c r="AA548" s="34"/>
      <c r="AB548" s="34"/>
      <c r="AC548" s="34"/>
      <c r="AD548" s="34"/>
      <c r="AE548" s="34"/>
      <c r="AF548" s="34"/>
      <c r="AG548" s="34"/>
      <c r="AH548" s="34"/>
      <c r="AI548" s="34"/>
      <c r="AJ548" s="34"/>
      <c r="AK548" s="34"/>
      <c r="AL548" s="34"/>
      <c r="AM548" s="34"/>
      <c r="AN548" s="34"/>
      <c r="AO548" s="34"/>
      <c r="AP548" s="34"/>
    </row>
    <row r="549" spans="1:42" ht="15.6" hidden="1">
      <c r="A549" s="34" t="s">
        <v>93</v>
      </c>
      <c r="B549" s="34" t="s">
        <v>2485</v>
      </c>
      <c r="C549" s="34"/>
      <c r="D549" s="34"/>
      <c r="E549" s="34"/>
      <c r="F549" s="34"/>
      <c r="G549" s="34"/>
      <c r="H549" s="34"/>
      <c r="I549" s="34"/>
      <c r="J549" s="34"/>
      <c r="K549" s="34"/>
      <c r="L549" s="34"/>
      <c r="M549" s="34"/>
      <c r="N549" s="34"/>
      <c r="O549" s="34"/>
      <c r="P549" s="34"/>
      <c r="Q549" s="34"/>
      <c r="R549" s="34"/>
      <c r="S549" s="34"/>
      <c r="T549" s="34"/>
      <c r="U549" s="34"/>
      <c r="V549" s="34"/>
      <c r="W549" s="34"/>
      <c r="X549" s="34"/>
      <c r="Y549" s="34"/>
      <c r="Z549" s="34"/>
      <c r="AA549" s="34"/>
      <c r="AB549" s="34"/>
      <c r="AC549" s="34"/>
      <c r="AD549" s="34"/>
      <c r="AE549" s="34"/>
      <c r="AF549" s="34"/>
      <c r="AG549" s="34"/>
      <c r="AH549" s="34"/>
      <c r="AI549" s="34"/>
      <c r="AJ549" s="34"/>
      <c r="AK549" s="34"/>
      <c r="AL549" s="34"/>
      <c r="AM549" s="34"/>
      <c r="AN549" s="34"/>
      <c r="AO549" s="34"/>
      <c r="AP549" s="34"/>
    </row>
    <row r="550" spans="1:42" ht="15.6" hidden="1">
      <c r="A550" s="34" t="s">
        <v>93</v>
      </c>
      <c r="B550" s="34" t="s">
        <v>2486</v>
      </c>
      <c r="C550" s="34"/>
      <c r="D550" s="34"/>
      <c r="E550" s="34"/>
      <c r="F550" s="34"/>
      <c r="G550" s="34"/>
      <c r="H550" s="34"/>
      <c r="I550" s="34"/>
      <c r="J550" s="34"/>
      <c r="K550" s="34"/>
      <c r="L550" s="34"/>
      <c r="M550" s="34"/>
      <c r="N550" s="34"/>
      <c r="O550" s="34"/>
      <c r="P550" s="34"/>
      <c r="Q550" s="34"/>
      <c r="R550" s="34"/>
      <c r="S550" s="34"/>
      <c r="T550" s="34"/>
      <c r="U550" s="34"/>
      <c r="V550" s="34"/>
      <c r="W550" s="34"/>
      <c r="X550" s="34"/>
      <c r="Y550" s="34"/>
      <c r="Z550" s="34"/>
      <c r="AA550" s="34"/>
      <c r="AB550" s="34"/>
      <c r="AC550" s="34"/>
      <c r="AD550" s="34"/>
      <c r="AE550" s="34"/>
      <c r="AF550" s="34"/>
      <c r="AG550" s="34"/>
      <c r="AH550" s="34"/>
      <c r="AI550" s="34"/>
      <c r="AJ550" s="34"/>
      <c r="AK550" s="34"/>
      <c r="AL550" s="34"/>
      <c r="AM550" s="34"/>
      <c r="AN550" s="34"/>
      <c r="AO550" s="34"/>
      <c r="AP550" s="34"/>
    </row>
    <row r="551" spans="1:42" ht="15.6" hidden="1">
      <c r="A551" s="34" t="s">
        <v>93</v>
      </c>
      <c r="B551" s="34" t="s">
        <v>2487</v>
      </c>
      <c r="C551" s="34"/>
      <c r="D551" s="34"/>
      <c r="E551" s="34"/>
      <c r="F551" s="34"/>
      <c r="G551" s="34"/>
      <c r="H551" s="34"/>
      <c r="I551" s="34"/>
      <c r="J551" s="34"/>
      <c r="K551" s="34"/>
      <c r="L551" s="34"/>
      <c r="M551" s="34"/>
      <c r="N551" s="34"/>
      <c r="O551" s="34"/>
      <c r="P551" s="34"/>
      <c r="Q551" s="34"/>
      <c r="R551" s="34"/>
      <c r="S551" s="34"/>
      <c r="T551" s="34"/>
      <c r="U551" s="34"/>
      <c r="V551" s="34"/>
      <c r="W551" s="34"/>
      <c r="X551" s="34"/>
      <c r="Y551" s="34"/>
      <c r="Z551" s="34"/>
      <c r="AA551" s="34"/>
      <c r="AB551" s="34"/>
      <c r="AC551" s="34"/>
      <c r="AD551" s="34"/>
      <c r="AE551" s="34"/>
      <c r="AF551" s="34"/>
      <c r="AG551" s="34"/>
      <c r="AH551" s="34"/>
      <c r="AI551" s="34"/>
      <c r="AJ551" s="34"/>
      <c r="AK551" s="34"/>
      <c r="AL551" s="34"/>
      <c r="AM551" s="34"/>
      <c r="AN551" s="34"/>
      <c r="AO551" s="34"/>
      <c r="AP551" s="34"/>
    </row>
    <row r="552" spans="1:42" ht="15.6" hidden="1">
      <c r="A552" s="34" t="s">
        <v>93</v>
      </c>
      <c r="B552" s="34" t="s">
        <v>2488</v>
      </c>
      <c r="C552" s="34"/>
      <c r="D552" s="34"/>
      <c r="E552" s="34"/>
      <c r="F552" s="34"/>
      <c r="G552" s="34"/>
      <c r="H552" s="34"/>
      <c r="I552" s="34"/>
      <c r="J552" s="34"/>
      <c r="K552" s="34"/>
      <c r="L552" s="34"/>
      <c r="M552" s="34"/>
      <c r="N552" s="34"/>
      <c r="O552" s="34"/>
      <c r="P552" s="34"/>
      <c r="Q552" s="34"/>
      <c r="R552" s="34"/>
      <c r="S552" s="34"/>
      <c r="T552" s="34"/>
      <c r="U552" s="34"/>
      <c r="V552" s="34"/>
      <c r="W552" s="34"/>
      <c r="X552" s="34"/>
      <c r="Y552" s="34"/>
      <c r="Z552" s="34"/>
      <c r="AA552" s="34"/>
      <c r="AB552" s="34"/>
      <c r="AC552" s="34"/>
      <c r="AD552" s="34"/>
      <c r="AE552" s="34"/>
      <c r="AF552" s="34"/>
      <c r="AG552" s="34"/>
      <c r="AH552" s="34"/>
      <c r="AI552" s="34"/>
      <c r="AJ552" s="34"/>
      <c r="AK552" s="34"/>
      <c r="AL552" s="34"/>
      <c r="AM552" s="34"/>
      <c r="AN552" s="34"/>
      <c r="AO552" s="34"/>
      <c r="AP552" s="34"/>
    </row>
    <row r="553" spans="1:42" ht="15.6" hidden="1">
      <c r="A553" s="34" t="s">
        <v>93</v>
      </c>
      <c r="B553" s="34" t="s">
        <v>2489</v>
      </c>
      <c r="C553" s="34"/>
      <c r="D553" s="34"/>
      <c r="E553" s="34"/>
      <c r="F553" s="34"/>
      <c r="G553" s="34"/>
      <c r="H553" s="34"/>
      <c r="I553" s="34"/>
      <c r="J553" s="34"/>
      <c r="K553" s="34"/>
      <c r="L553" s="34"/>
      <c r="M553" s="34"/>
      <c r="N553" s="34"/>
      <c r="O553" s="34"/>
      <c r="P553" s="34"/>
      <c r="Q553" s="34"/>
      <c r="R553" s="34"/>
      <c r="S553" s="34"/>
      <c r="T553" s="34"/>
      <c r="U553" s="34"/>
      <c r="V553" s="34"/>
      <c r="W553" s="34"/>
      <c r="X553" s="34"/>
      <c r="Y553" s="34"/>
      <c r="Z553" s="34"/>
      <c r="AA553" s="34"/>
      <c r="AB553" s="34"/>
      <c r="AC553" s="34"/>
      <c r="AD553" s="34"/>
      <c r="AE553" s="34"/>
      <c r="AF553" s="34"/>
      <c r="AG553" s="34"/>
      <c r="AH553" s="34"/>
      <c r="AI553" s="34"/>
      <c r="AJ553" s="34"/>
      <c r="AK553" s="34"/>
      <c r="AL553" s="34"/>
      <c r="AM553" s="34"/>
      <c r="AN553" s="34"/>
      <c r="AO553" s="34"/>
      <c r="AP553" s="34"/>
    </row>
    <row r="554" spans="1:42" ht="15.6" hidden="1">
      <c r="A554" s="34" t="s">
        <v>93</v>
      </c>
      <c r="B554" s="34" t="s">
        <v>2490</v>
      </c>
      <c r="C554" s="34"/>
      <c r="D554" s="34"/>
      <c r="E554" s="34"/>
      <c r="F554" s="34"/>
      <c r="G554" s="34"/>
      <c r="H554" s="34"/>
      <c r="I554" s="34"/>
      <c r="J554" s="34"/>
      <c r="K554" s="34"/>
      <c r="L554" s="34"/>
      <c r="M554" s="34"/>
      <c r="N554" s="34"/>
      <c r="O554" s="34"/>
      <c r="P554" s="34"/>
      <c r="Q554" s="34"/>
      <c r="R554" s="34"/>
      <c r="S554" s="34"/>
      <c r="T554" s="34"/>
      <c r="U554" s="34"/>
      <c r="V554" s="34"/>
      <c r="W554" s="34"/>
      <c r="X554" s="34"/>
      <c r="Y554" s="34"/>
      <c r="Z554" s="34"/>
      <c r="AA554" s="34"/>
      <c r="AB554" s="34"/>
      <c r="AC554" s="34"/>
      <c r="AD554" s="34"/>
      <c r="AE554" s="34"/>
      <c r="AF554" s="34"/>
      <c r="AG554" s="34"/>
      <c r="AH554" s="34"/>
      <c r="AI554" s="34"/>
      <c r="AJ554" s="34"/>
      <c r="AK554" s="34"/>
      <c r="AL554" s="34"/>
      <c r="AM554" s="34"/>
      <c r="AN554" s="34"/>
      <c r="AO554" s="34"/>
      <c r="AP554" s="34"/>
    </row>
    <row r="555" spans="1:42" ht="15.6" hidden="1">
      <c r="A555" s="34" t="s">
        <v>93</v>
      </c>
      <c r="B555" s="34" t="s">
        <v>2491</v>
      </c>
      <c r="C555" s="34"/>
      <c r="D555" s="34"/>
      <c r="E555" s="34"/>
      <c r="F555" s="34"/>
      <c r="G555" s="34"/>
      <c r="H555" s="34"/>
      <c r="I555" s="34"/>
      <c r="J555" s="34"/>
      <c r="K555" s="34"/>
      <c r="L555" s="34"/>
      <c r="M555" s="34"/>
      <c r="N555" s="34"/>
      <c r="O555" s="34"/>
      <c r="P555" s="34"/>
      <c r="Q555" s="34"/>
      <c r="R555" s="34"/>
      <c r="S555" s="34"/>
      <c r="T555" s="34"/>
      <c r="U555" s="34"/>
      <c r="V555" s="34"/>
      <c r="W555" s="34"/>
      <c r="X555" s="34"/>
      <c r="Y555" s="34"/>
      <c r="Z555" s="34"/>
      <c r="AA555" s="34"/>
      <c r="AB555" s="34"/>
      <c r="AC555" s="34"/>
      <c r="AD555" s="34"/>
      <c r="AE555" s="34"/>
      <c r="AF555" s="34"/>
      <c r="AG555" s="34"/>
      <c r="AH555" s="34"/>
      <c r="AI555" s="34"/>
      <c r="AJ555" s="34"/>
      <c r="AK555" s="34"/>
      <c r="AL555" s="34"/>
      <c r="AM555" s="34"/>
      <c r="AN555" s="34"/>
      <c r="AO555" s="34"/>
      <c r="AP555" s="34"/>
    </row>
    <row r="556" spans="1:42" ht="15.6" hidden="1">
      <c r="A556" s="34" t="s">
        <v>93</v>
      </c>
      <c r="B556" s="34" t="s">
        <v>2492</v>
      </c>
      <c r="C556" s="34"/>
      <c r="D556" s="34"/>
      <c r="E556" s="34"/>
      <c r="F556" s="34"/>
      <c r="G556" s="34"/>
      <c r="H556" s="34"/>
      <c r="I556" s="34"/>
      <c r="J556" s="34"/>
      <c r="K556" s="34"/>
      <c r="L556" s="34"/>
      <c r="M556" s="34"/>
      <c r="N556" s="34"/>
      <c r="O556" s="34"/>
      <c r="P556" s="34"/>
      <c r="Q556" s="34"/>
      <c r="R556" s="34"/>
      <c r="S556" s="34"/>
      <c r="T556" s="34"/>
      <c r="U556" s="34"/>
      <c r="V556" s="34"/>
      <c r="W556" s="34"/>
      <c r="X556" s="34"/>
      <c r="Y556" s="34"/>
      <c r="Z556" s="34"/>
      <c r="AA556" s="34"/>
      <c r="AB556" s="34"/>
      <c r="AC556" s="34"/>
      <c r="AD556" s="34"/>
      <c r="AE556" s="34"/>
      <c r="AF556" s="34"/>
      <c r="AG556" s="34"/>
      <c r="AH556" s="34"/>
      <c r="AI556" s="34"/>
      <c r="AJ556" s="34"/>
      <c r="AK556" s="34"/>
      <c r="AL556" s="34"/>
      <c r="AM556" s="34"/>
      <c r="AN556" s="34"/>
      <c r="AO556" s="34"/>
      <c r="AP556" s="34"/>
    </row>
    <row r="557" spans="1:42" ht="15.6" hidden="1">
      <c r="A557" s="34" t="s">
        <v>93</v>
      </c>
      <c r="B557" s="34" t="s">
        <v>2493</v>
      </c>
      <c r="C557" s="34"/>
      <c r="D557" s="34"/>
      <c r="E557" s="34"/>
      <c r="F557" s="34"/>
      <c r="G557" s="34"/>
      <c r="H557" s="34"/>
      <c r="I557" s="34"/>
      <c r="J557" s="34"/>
      <c r="K557" s="34"/>
      <c r="L557" s="34"/>
      <c r="M557" s="34"/>
      <c r="N557" s="34"/>
      <c r="O557" s="34"/>
      <c r="P557" s="34"/>
      <c r="Q557" s="34"/>
      <c r="R557" s="34"/>
      <c r="S557" s="34"/>
      <c r="T557" s="34"/>
      <c r="U557" s="34"/>
      <c r="V557" s="34"/>
      <c r="W557" s="34"/>
      <c r="X557" s="34"/>
      <c r="Y557" s="34"/>
      <c r="Z557" s="34"/>
      <c r="AA557" s="34"/>
      <c r="AB557" s="34"/>
      <c r="AC557" s="34"/>
      <c r="AD557" s="34"/>
      <c r="AE557" s="34"/>
      <c r="AF557" s="34"/>
      <c r="AG557" s="34"/>
      <c r="AH557" s="34"/>
      <c r="AI557" s="34"/>
      <c r="AJ557" s="34"/>
      <c r="AK557" s="34"/>
      <c r="AL557" s="34"/>
      <c r="AM557" s="34"/>
      <c r="AN557" s="34"/>
      <c r="AO557" s="34"/>
      <c r="AP557" s="34"/>
    </row>
    <row r="558" spans="1:42" ht="15.6" hidden="1">
      <c r="A558" s="34" t="s">
        <v>93</v>
      </c>
      <c r="B558" s="34" t="s">
        <v>2494</v>
      </c>
      <c r="C558" s="34"/>
      <c r="D558" s="34"/>
      <c r="E558" s="34"/>
      <c r="F558" s="34"/>
      <c r="G558" s="34"/>
      <c r="H558" s="34"/>
      <c r="I558" s="34"/>
      <c r="J558" s="34"/>
      <c r="K558" s="34"/>
      <c r="L558" s="34"/>
      <c r="M558" s="34"/>
      <c r="N558" s="34"/>
      <c r="O558" s="34"/>
      <c r="P558" s="34"/>
      <c r="Q558" s="34"/>
      <c r="R558" s="34"/>
      <c r="S558" s="34"/>
      <c r="T558" s="34"/>
      <c r="U558" s="34"/>
      <c r="V558" s="34"/>
      <c r="W558" s="34"/>
      <c r="X558" s="34"/>
      <c r="Y558" s="34"/>
      <c r="Z558" s="34"/>
      <c r="AA558" s="34"/>
      <c r="AB558" s="34"/>
      <c r="AC558" s="34"/>
      <c r="AD558" s="34"/>
      <c r="AE558" s="34"/>
      <c r="AF558" s="34"/>
      <c r="AG558" s="34"/>
      <c r="AH558" s="34"/>
      <c r="AI558" s="34"/>
      <c r="AJ558" s="34"/>
      <c r="AK558" s="34"/>
      <c r="AL558" s="34"/>
      <c r="AM558" s="34"/>
      <c r="AN558" s="34"/>
      <c r="AO558" s="34"/>
      <c r="AP558" s="34"/>
    </row>
    <row r="559" spans="1:42" ht="15.6" hidden="1">
      <c r="A559" s="34" t="s">
        <v>93</v>
      </c>
      <c r="B559" s="34" t="s">
        <v>2495</v>
      </c>
      <c r="C559" s="34"/>
      <c r="D559" s="34"/>
      <c r="E559" s="34"/>
      <c r="F559" s="34"/>
      <c r="G559" s="34"/>
      <c r="H559" s="34"/>
      <c r="I559" s="34"/>
      <c r="J559" s="34"/>
      <c r="K559" s="34"/>
      <c r="L559" s="34"/>
      <c r="M559" s="34"/>
      <c r="N559" s="34"/>
      <c r="O559" s="34"/>
      <c r="P559" s="34"/>
      <c r="Q559" s="34"/>
      <c r="R559" s="34"/>
      <c r="S559" s="34"/>
      <c r="T559" s="34"/>
      <c r="U559" s="34"/>
      <c r="V559" s="34"/>
      <c r="W559" s="34"/>
      <c r="X559" s="34"/>
      <c r="Y559" s="34"/>
      <c r="Z559" s="34"/>
      <c r="AA559" s="34"/>
      <c r="AB559" s="34"/>
      <c r="AC559" s="34"/>
      <c r="AD559" s="34"/>
      <c r="AE559" s="34"/>
      <c r="AF559" s="34"/>
      <c r="AG559" s="34"/>
      <c r="AH559" s="34"/>
      <c r="AI559" s="34"/>
      <c r="AJ559" s="34"/>
      <c r="AK559" s="34"/>
      <c r="AL559" s="34"/>
      <c r="AM559" s="34"/>
      <c r="AN559" s="34"/>
      <c r="AO559" s="34"/>
      <c r="AP559" s="34"/>
    </row>
    <row r="560" spans="1:42" ht="15.6" hidden="1">
      <c r="A560" s="34" t="s">
        <v>93</v>
      </c>
      <c r="B560" s="34" t="s">
        <v>2496</v>
      </c>
      <c r="C560" s="34"/>
      <c r="D560" s="34"/>
      <c r="E560" s="34"/>
      <c r="F560" s="34"/>
      <c r="G560" s="34"/>
      <c r="H560" s="34"/>
      <c r="I560" s="34"/>
      <c r="J560" s="34"/>
      <c r="K560" s="34"/>
      <c r="L560" s="34"/>
      <c r="M560" s="34"/>
      <c r="N560" s="34"/>
      <c r="O560" s="34"/>
      <c r="P560" s="34"/>
      <c r="Q560" s="34"/>
      <c r="R560" s="34"/>
      <c r="S560" s="34"/>
      <c r="T560" s="34"/>
      <c r="U560" s="34"/>
      <c r="V560" s="34"/>
      <c r="W560" s="34"/>
      <c r="X560" s="34"/>
      <c r="Y560" s="34"/>
      <c r="Z560" s="34"/>
      <c r="AA560" s="34"/>
      <c r="AB560" s="34"/>
      <c r="AC560" s="34"/>
      <c r="AD560" s="34"/>
      <c r="AE560" s="34"/>
      <c r="AF560" s="34"/>
      <c r="AG560" s="34"/>
      <c r="AH560" s="34"/>
      <c r="AI560" s="34"/>
      <c r="AJ560" s="34"/>
      <c r="AK560" s="34"/>
      <c r="AL560" s="34"/>
      <c r="AM560" s="34"/>
      <c r="AN560" s="34"/>
      <c r="AO560" s="34"/>
      <c r="AP560" s="34"/>
    </row>
    <row r="561" spans="1:42" ht="15.6" hidden="1">
      <c r="A561" s="34" t="s">
        <v>93</v>
      </c>
      <c r="B561" s="34" t="s">
        <v>2497</v>
      </c>
      <c r="C561" s="34"/>
      <c r="D561" s="34"/>
      <c r="E561" s="34"/>
      <c r="F561" s="34"/>
      <c r="G561" s="34"/>
      <c r="H561" s="34"/>
      <c r="I561" s="34"/>
      <c r="J561" s="34"/>
      <c r="K561" s="34"/>
      <c r="L561" s="34"/>
      <c r="M561" s="34"/>
      <c r="N561" s="34"/>
      <c r="O561" s="34"/>
      <c r="P561" s="34"/>
      <c r="Q561" s="34"/>
      <c r="R561" s="34"/>
      <c r="S561" s="34"/>
      <c r="T561" s="34"/>
      <c r="U561" s="34"/>
      <c r="V561" s="34"/>
      <c r="W561" s="34"/>
      <c r="X561" s="34"/>
      <c r="Y561" s="34"/>
      <c r="Z561" s="34"/>
      <c r="AA561" s="34"/>
      <c r="AB561" s="34"/>
      <c r="AC561" s="34"/>
      <c r="AD561" s="34"/>
      <c r="AE561" s="34"/>
      <c r="AF561" s="34"/>
      <c r="AG561" s="34"/>
      <c r="AH561" s="34"/>
      <c r="AI561" s="34"/>
      <c r="AJ561" s="34"/>
      <c r="AK561" s="34"/>
      <c r="AL561" s="34"/>
      <c r="AM561" s="34"/>
      <c r="AN561" s="34"/>
      <c r="AO561" s="34"/>
      <c r="AP561" s="34"/>
    </row>
    <row r="562" spans="1:42" ht="15.6" hidden="1">
      <c r="A562" s="34" t="s">
        <v>93</v>
      </c>
      <c r="B562" s="34" t="s">
        <v>2498</v>
      </c>
      <c r="C562" s="34"/>
      <c r="D562" s="34"/>
      <c r="E562" s="34"/>
      <c r="F562" s="34"/>
      <c r="G562" s="34"/>
      <c r="H562" s="34"/>
      <c r="I562" s="34"/>
      <c r="J562" s="34"/>
      <c r="K562" s="34"/>
      <c r="L562" s="34"/>
      <c r="M562" s="34"/>
      <c r="N562" s="34"/>
      <c r="O562" s="34"/>
      <c r="P562" s="34"/>
      <c r="Q562" s="34"/>
      <c r="R562" s="34"/>
      <c r="S562" s="34"/>
      <c r="T562" s="34"/>
      <c r="U562" s="34"/>
      <c r="V562" s="34"/>
      <c r="W562" s="34"/>
      <c r="X562" s="34"/>
      <c r="Y562" s="34"/>
      <c r="Z562" s="34"/>
      <c r="AA562" s="34"/>
      <c r="AB562" s="34"/>
      <c r="AC562" s="34"/>
      <c r="AD562" s="34"/>
      <c r="AE562" s="34"/>
      <c r="AF562" s="34"/>
      <c r="AG562" s="34"/>
      <c r="AH562" s="34"/>
      <c r="AI562" s="34"/>
      <c r="AJ562" s="34"/>
      <c r="AK562" s="34"/>
      <c r="AL562" s="34"/>
      <c r="AM562" s="34"/>
      <c r="AN562" s="34"/>
      <c r="AO562" s="34"/>
      <c r="AP562" s="34"/>
    </row>
    <row r="563" spans="1:42" ht="15.6" hidden="1">
      <c r="A563" s="34" t="s">
        <v>93</v>
      </c>
      <c r="B563" s="34" t="s">
        <v>2499</v>
      </c>
      <c r="C563" s="34"/>
      <c r="D563" s="34"/>
      <c r="E563" s="34"/>
      <c r="F563" s="34"/>
      <c r="G563" s="34"/>
      <c r="H563" s="34"/>
      <c r="I563" s="34"/>
      <c r="J563" s="34"/>
      <c r="K563" s="34"/>
      <c r="L563" s="34"/>
      <c r="M563" s="34"/>
      <c r="N563" s="34"/>
      <c r="O563" s="34"/>
      <c r="P563" s="34"/>
      <c r="Q563" s="34"/>
      <c r="R563" s="34"/>
      <c r="S563" s="34"/>
      <c r="T563" s="34"/>
      <c r="U563" s="34"/>
      <c r="V563" s="34"/>
      <c r="W563" s="34"/>
      <c r="X563" s="34"/>
      <c r="Y563" s="34"/>
      <c r="Z563" s="34"/>
      <c r="AA563" s="34"/>
      <c r="AB563" s="34"/>
      <c r="AC563" s="34"/>
      <c r="AD563" s="34"/>
      <c r="AE563" s="34"/>
      <c r="AF563" s="34"/>
      <c r="AG563" s="34"/>
      <c r="AH563" s="34"/>
      <c r="AI563" s="34"/>
      <c r="AJ563" s="34"/>
      <c r="AK563" s="34"/>
      <c r="AL563" s="34"/>
      <c r="AM563" s="34"/>
      <c r="AN563" s="34"/>
      <c r="AO563" s="34"/>
      <c r="AP563" s="34"/>
    </row>
    <row r="564" spans="1:42" ht="15.6" hidden="1">
      <c r="A564" s="34" t="s">
        <v>93</v>
      </c>
      <c r="B564" s="34" t="s">
        <v>2500</v>
      </c>
      <c r="C564" s="34"/>
      <c r="D564" s="34"/>
      <c r="E564" s="34"/>
      <c r="F564" s="34"/>
      <c r="G564" s="34"/>
      <c r="H564" s="34"/>
      <c r="I564" s="34"/>
      <c r="J564" s="34"/>
      <c r="K564" s="34"/>
      <c r="L564" s="34"/>
      <c r="M564" s="34"/>
      <c r="N564" s="34"/>
      <c r="O564" s="34"/>
      <c r="P564" s="34"/>
      <c r="Q564" s="34"/>
      <c r="R564" s="34"/>
      <c r="S564" s="34"/>
      <c r="T564" s="34"/>
      <c r="U564" s="34"/>
      <c r="V564" s="34"/>
      <c r="W564" s="34"/>
      <c r="X564" s="34"/>
      <c r="Y564" s="34"/>
      <c r="Z564" s="34"/>
      <c r="AA564" s="34"/>
      <c r="AB564" s="34"/>
      <c r="AC564" s="34"/>
      <c r="AD564" s="34"/>
      <c r="AE564" s="34"/>
      <c r="AF564" s="34"/>
      <c r="AG564" s="34"/>
      <c r="AH564" s="34"/>
      <c r="AI564" s="34"/>
      <c r="AJ564" s="34"/>
      <c r="AK564" s="34"/>
      <c r="AL564" s="34"/>
      <c r="AM564" s="34"/>
      <c r="AN564" s="34"/>
      <c r="AO564" s="34"/>
      <c r="AP564" s="34"/>
    </row>
    <row r="565" spans="1:42" ht="15.6" hidden="1">
      <c r="A565" s="34" t="s">
        <v>93</v>
      </c>
      <c r="B565" s="34" t="s">
        <v>2501</v>
      </c>
      <c r="C565" s="34"/>
      <c r="D565" s="34"/>
      <c r="E565" s="34"/>
      <c r="F565" s="34"/>
      <c r="G565" s="34"/>
      <c r="H565" s="34"/>
      <c r="I565" s="34"/>
      <c r="J565" s="34"/>
      <c r="K565" s="34"/>
      <c r="L565" s="34"/>
      <c r="M565" s="34"/>
      <c r="N565" s="34"/>
      <c r="O565" s="34"/>
      <c r="P565" s="34"/>
      <c r="Q565" s="34"/>
      <c r="R565" s="34"/>
      <c r="S565" s="34"/>
      <c r="T565" s="34"/>
      <c r="U565" s="34"/>
      <c r="V565" s="34"/>
      <c r="W565" s="34"/>
      <c r="X565" s="34"/>
      <c r="Y565" s="34"/>
      <c r="Z565" s="34"/>
      <c r="AA565" s="34"/>
      <c r="AB565" s="34"/>
      <c r="AC565" s="34"/>
      <c r="AD565" s="34"/>
      <c r="AE565" s="34"/>
      <c r="AF565" s="34"/>
      <c r="AG565" s="34"/>
      <c r="AH565" s="34"/>
      <c r="AI565" s="34"/>
      <c r="AJ565" s="34"/>
      <c r="AK565" s="34"/>
      <c r="AL565" s="34"/>
      <c r="AM565" s="34"/>
      <c r="AN565" s="34"/>
      <c r="AO565" s="34"/>
      <c r="AP565" s="34"/>
    </row>
    <row r="566" spans="1:42" ht="15.6" hidden="1">
      <c r="A566" s="34" t="s">
        <v>93</v>
      </c>
      <c r="B566" s="34" t="s">
        <v>2502</v>
      </c>
      <c r="C566" s="34"/>
      <c r="D566" s="34"/>
      <c r="E566" s="34"/>
      <c r="F566" s="34"/>
      <c r="G566" s="34"/>
      <c r="H566" s="34"/>
      <c r="I566" s="34"/>
      <c r="J566" s="34"/>
      <c r="K566" s="34"/>
      <c r="L566" s="34"/>
      <c r="M566" s="34"/>
      <c r="N566" s="34"/>
      <c r="O566" s="34"/>
      <c r="P566" s="34"/>
      <c r="Q566" s="34"/>
      <c r="R566" s="34"/>
      <c r="S566" s="34"/>
      <c r="T566" s="34"/>
      <c r="U566" s="34"/>
      <c r="V566" s="34"/>
      <c r="W566" s="34"/>
      <c r="X566" s="34"/>
      <c r="Y566" s="34"/>
      <c r="Z566" s="34"/>
      <c r="AA566" s="34"/>
      <c r="AB566" s="34"/>
      <c r="AC566" s="34"/>
      <c r="AD566" s="34"/>
      <c r="AE566" s="34"/>
      <c r="AF566" s="34"/>
      <c r="AG566" s="34"/>
      <c r="AH566" s="34"/>
      <c r="AI566" s="34"/>
      <c r="AJ566" s="34"/>
      <c r="AK566" s="34"/>
      <c r="AL566" s="34"/>
      <c r="AM566" s="34"/>
      <c r="AN566" s="34"/>
      <c r="AO566" s="34"/>
      <c r="AP566" s="34"/>
    </row>
    <row r="567" spans="1:42" ht="15.6" hidden="1">
      <c r="A567" s="34" t="s">
        <v>93</v>
      </c>
      <c r="B567" s="34" t="s">
        <v>2503</v>
      </c>
      <c r="C567" s="34"/>
      <c r="D567" s="34"/>
      <c r="E567" s="34"/>
      <c r="F567" s="34"/>
      <c r="G567" s="34"/>
      <c r="H567" s="34"/>
      <c r="I567" s="34"/>
      <c r="J567" s="34"/>
      <c r="K567" s="34"/>
      <c r="L567" s="34"/>
      <c r="M567" s="34"/>
      <c r="N567" s="34"/>
      <c r="O567" s="34"/>
      <c r="P567" s="34"/>
      <c r="Q567" s="34"/>
      <c r="R567" s="34"/>
      <c r="S567" s="34"/>
      <c r="T567" s="34"/>
      <c r="U567" s="34"/>
      <c r="V567" s="34"/>
      <c r="W567" s="34"/>
      <c r="X567" s="34"/>
      <c r="Y567" s="34"/>
      <c r="Z567" s="34"/>
      <c r="AA567" s="34"/>
      <c r="AB567" s="34"/>
      <c r="AC567" s="34"/>
      <c r="AD567" s="34"/>
      <c r="AE567" s="34"/>
      <c r="AF567" s="34"/>
      <c r="AG567" s="34"/>
      <c r="AH567" s="34"/>
      <c r="AI567" s="34"/>
      <c r="AJ567" s="34"/>
      <c r="AK567" s="34"/>
      <c r="AL567" s="34"/>
      <c r="AM567" s="34"/>
      <c r="AN567" s="34"/>
      <c r="AO567" s="34"/>
      <c r="AP567" s="34"/>
    </row>
    <row r="568" spans="1:42" ht="15.6" hidden="1">
      <c r="A568" s="34" t="s">
        <v>93</v>
      </c>
      <c r="B568" s="34" t="s">
        <v>2504</v>
      </c>
      <c r="C568" s="34"/>
      <c r="D568" s="34"/>
      <c r="E568" s="34"/>
      <c r="F568" s="34"/>
      <c r="G568" s="34"/>
      <c r="H568" s="34"/>
      <c r="I568" s="34"/>
      <c r="J568" s="34"/>
      <c r="K568" s="34"/>
      <c r="L568" s="34"/>
      <c r="M568" s="34"/>
      <c r="N568" s="34"/>
      <c r="O568" s="34"/>
      <c r="P568" s="34"/>
      <c r="Q568" s="34"/>
      <c r="R568" s="34"/>
      <c r="S568" s="34"/>
      <c r="T568" s="34"/>
      <c r="U568" s="34"/>
      <c r="V568" s="34"/>
      <c r="W568" s="34"/>
      <c r="X568" s="34"/>
      <c r="Y568" s="34"/>
      <c r="Z568" s="34"/>
      <c r="AA568" s="34"/>
      <c r="AB568" s="34"/>
      <c r="AC568" s="34"/>
      <c r="AD568" s="34"/>
      <c r="AE568" s="34"/>
      <c r="AF568" s="34"/>
      <c r="AG568" s="34"/>
      <c r="AH568" s="34"/>
      <c r="AI568" s="34"/>
      <c r="AJ568" s="34"/>
      <c r="AK568" s="34"/>
      <c r="AL568" s="34"/>
      <c r="AM568" s="34"/>
      <c r="AN568" s="34"/>
      <c r="AO568" s="34"/>
      <c r="AP568" s="34"/>
    </row>
    <row r="569" spans="1:42" ht="15.6" hidden="1">
      <c r="A569" s="34" t="s">
        <v>93</v>
      </c>
      <c r="B569" s="34" t="s">
        <v>2505</v>
      </c>
      <c r="C569" s="34"/>
      <c r="D569" s="34"/>
      <c r="E569" s="34"/>
      <c r="F569" s="34"/>
      <c r="G569" s="34"/>
      <c r="H569" s="34"/>
      <c r="I569" s="34"/>
      <c r="J569" s="34"/>
      <c r="K569" s="34"/>
      <c r="L569" s="34"/>
      <c r="M569" s="34"/>
      <c r="N569" s="34"/>
      <c r="O569" s="34"/>
      <c r="P569" s="34"/>
      <c r="Q569" s="34"/>
      <c r="R569" s="34"/>
      <c r="S569" s="34"/>
      <c r="T569" s="34"/>
      <c r="U569" s="34"/>
      <c r="V569" s="34"/>
      <c r="W569" s="34"/>
      <c r="X569" s="34"/>
      <c r="Y569" s="34"/>
      <c r="Z569" s="34"/>
      <c r="AA569" s="34"/>
      <c r="AB569" s="34"/>
      <c r="AC569" s="34"/>
      <c r="AD569" s="34"/>
      <c r="AE569" s="34"/>
      <c r="AF569" s="34"/>
      <c r="AG569" s="34"/>
      <c r="AH569" s="34"/>
      <c r="AI569" s="34"/>
      <c r="AJ569" s="34"/>
      <c r="AK569" s="34"/>
      <c r="AL569" s="34"/>
      <c r="AM569" s="34"/>
      <c r="AN569" s="34"/>
      <c r="AO569" s="34"/>
      <c r="AP569" s="34"/>
    </row>
    <row r="570" spans="1:42" ht="15.6" hidden="1">
      <c r="A570" s="34" t="s">
        <v>93</v>
      </c>
      <c r="B570" s="34" t="s">
        <v>2506</v>
      </c>
      <c r="C570" s="34"/>
      <c r="D570" s="34"/>
      <c r="E570" s="34"/>
      <c r="F570" s="34"/>
      <c r="G570" s="34"/>
      <c r="H570" s="34"/>
      <c r="I570" s="34"/>
      <c r="J570" s="34"/>
      <c r="K570" s="34"/>
      <c r="L570" s="34"/>
      <c r="M570" s="34"/>
      <c r="N570" s="34"/>
      <c r="O570" s="34"/>
      <c r="P570" s="34"/>
      <c r="Q570" s="34"/>
      <c r="R570" s="34"/>
      <c r="S570" s="34"/>
      <c r="T570" s="34"/>
      <c r="U570" s="34"/>
      <c r="V570" s="34"/>
      <c r="W570" s="34"/>
      <c r="X570" s="34"/>
      <c r="Y570" s="34"/>
      <c r="Z570" s="34"/>
      <c r="AA570" s="34"/>
      <c r="AB570" s="34"/>
      <c r="AC570" s="34"/>
      <c r="AD570" s="34"/>
      <c r="AE570" s="34"/>
      <c r="AF570" s="34"/>
      <c r="AG570" s="34"/>
      <c r="AH570" s="34"/>
      <c r="AI570" s="34"/>
      <c r="AJ570" s="34"/>
      <c r="AK570" s="34"/>
      <c r="AL570" s="34"/>
      <c r="AM570" s="34"/>
      <c r="AN570" s="34"/>
      <c r="AO570" s="34"/>
      <c r="AP570" s="34"/>
    </row>
    <row r="571" spans="1:42" ht="15.6" hidden="1">
      <c r="A571" s="34" t="s">
        <v>93</v>
      </c>
      <c r="B571" s="34" t="s">
        <v>2507</v>
      </c>
      <c r="C571" s="34"/>
      <c r="D571" s="34"/>
      <c r="E571" s="34"/>
      <c r="F571" s="34"/>
      <c r="G571" s="34"/>
      <c r="H571" s="34"/>
      <c r="I571" s="34"/>
      <c r="J571" s="34"/>
      <c r="K571" s="34"/>
      <c r="L571" s="34"/>
      <c r="M571" s="34"/>
      <c r="N571" s="34"/>
      <c r="O571" s="34"/>
      <c r="P571" s="34"/>
      <c r="Q571" s="34"/>
      <c r="R571" s="34"/>
      <c r="S571" s="34"/>
      <c r="T571" s="34"/>
      <c r="U571" s="34"/>
      <c r="V571" s="34"/>
      <c r="W571" s="34"/>
      <c r="X571" s="34"/>
      <c r="Y571" s="34"/>
      <c r="Z571" s="34"/>
      <c r="AA571" s="34"/>
      <c r="AB571" s="34"/>
      <c r="AC571" s="34"/>
      <c r="AD571" s="34"/>
      <c r="AE571" s="34"/>
      <c r="AF571" s="34"/>
      <c r="AG571" s="34"/>
      <c r="AH571" s="34"/>
      <c r="AI571" s="34"/>
      <c r="AJ571" s="34"/>
      <c r="AK571" s="34"/>
      <c r="AL571" s="34"/>
      <c r="AM571" s="34"/>
      <c r="AN571" s="34"/>
      <c r="AO571" s="34"/>
      <c r="AP571" s="34"/>
    </row>
    <row r="572" spans="1:42" ht="15.6" hidden="1">
      <c r="A572" s="34" t="s">
        <v>93</v>
      </c>
      <c r="B572" s="34" t="s">
        <v>2508</v>
      </c>
      <c r="C572" s="34"/>
      <c r="D572" s="34"/>
      <c r="E572" s="34"/>
      <c r="F572" s="34"/>
      <c r="G572" s="34"/>
      <c r="H572" s="34"/>
      <c r="I572" s="34"/>
      <c r="J572" s="34"/>
      <c r="K572" s="34"/>
      <c r="L572" s="34"/>
      <c r="M572" s="34"/>
      <c r="N572" s="34"/>
      <c r="O572" s="34"/>
      <c r="P572" s="34"/>
      <c r="Q572" s="34"/>
      <c r="R572" s="34"/>
      <c r="S572" s="34"/>
      <c r="T572" s="34"/>
      <c r="U572" s="34"/>
      <c r="V572" s="34"/>
      <c r="W572" s="34"/>
      <c r="X572" s="34"/>
      <c r="Y572" s="34"/>
      <c r="Z572" s="34"/>
      <c r="AA572" s="34"/>
      <c r="AB572" s="34"/>
      <c r="AC572" s="34"/>
      <c r="AD572" s="34"/>
      <c r="AE572" s="34"/>
      <c r="AF572" s="34"/>
      <c r="AG572" s="34"/>
      <c r="AH572" s="34"/>
      <c r="AI572" s="34"/>
      <c r="AJ572" s="34"/>
      <c r="AK572" s="34"/>
      <c r="AL572" s="34"/>
      <c r="AM572" s="34"/>
      <c r="AN572" s="34"/>
      <c r="AO572" s="34"/>
      <c r="AP572" s="34"/>
    </row>
    <row r="573" spans="1:42" ht="15.6" hidden="1">
      <c r="A573" s="34" t="s">
        <v>93</v>
      </c>
      <c r="B573" s="34" t="s">
        <v>2509</v>
      </c>
      <c r="C573" s="34"/>
      <c r="D573" s="34"/>
      <c r="E573" s="34"/>
      <c r="F573" s="34"/>
      <c r="G573" s="34"/>
      <c r="H573" s="34"/>
      <c r="I573" s="34"/>
      <c r="J573" s="34"/>
      <c r="K573" s="34"/>
      <c r="L573" s="34"/>
      <c r="M573" s="34"/>
      <c r="N573" s="34"/>
      <c r="O573" s="34"/>
      <c r="P573" s="34"/>
      <c r="Q573" s="34"/>
      <c r="R573" s="34"/>
      <c r="S573" s="34"/>
      <c r="T573" s="34"/>
      <c r="U573" s="34"/>
      <c r="V573" s="34"/>
      <c r="W573" s="34"/>
      <c r="X573" s="34"/>
      <c r="Y573" s="34"/>
      <c r="Z573" s="34"/>
      <c r="AA573" s="34"/>
      <c r="AB573" s="34"/>
      <c r="AC573" s="34"/>
      <c r="AD573" s="34"/>
      <c r="AE573" s="34"/>
      <c r="AF573" s="34"/>
      <c r="AG573" s="34"/>
      <c r="AH573" s="34"/>
      <c r="AI573" s="34"/>
      <c r="AJ573" s="34"/>
      <c r="AK573" s="34"/>
      <c r="AL573" s="34"/>
      <c r="AM573" s="34"/>
      <c r="AN573" s="34"/>
      <c r="AO573" s="34"/>
      <c r="AP573" s="34"/>
    </row>
    <row r="574" spans="1:42" ht="15.6" hidden="1">
      <c r="A574" s="34" t="s">
        <v>93</v>
      </c>
      <c r="B574" s="34" t="s">
        <v>2510</v>
      </c>
      <c r="C574" s="34"/>
      <c r="D574" s="34"/>
      <c r="E574" s="34"/>
      <c r="F574" s="34"/>
      <c r="G574" s="34"/>
      <c r="H574" s="34"/>
      <c r="I574" s="34"/>
      <c r="J574" s="34"/>
      <c r="K574" s="34"/>
      <c r="L574" s="34"/>
      <c r="M574" s="34"/>
      <c r="N574" s="34"/>
      <c r="O574" s="34"/>
      <c r="P574" s="34"/>
      <c r="Q574" s="34"/>
      <c r="R574" s="34"/>
      <c r="S574" s="34"/>
      <c r="T574" s="34"/>
      <c r="U574" s="34"/>
      <c r="V574" s="34"/>
      <c r="W574" s="34"/>
      <c r="X574" s="34"/>
      <c r="Y574" s="34"/>
      <c r="Z574" s="34"/>
      <c r="AA574" s="34"/>
      <c r="AB574" s="34"/>
      <c r="AC574" s="34"/>
      <c r="AD574" s="34"/>
      <c r="AE574" s="34"/>
      <c r="AF574" s="34"/>
      <c r="AG574" s="34"/>
      <c r="AH574" s="34"/>
      <c r="AI574" s="34"/>
      <c r="AJ574" s="34"/>
      <c r="AK574" s="34"/>
      <c r="AL574" s="34"/>
      <c r="AM574" s="34"/>
      <c r="AN574" s="34"/>
      <c r="AO574" s="34"/>
      <c r="AP574" s="34"/>
    </row>
    <row r="575" spans="1:42" ht="15.6" hidden="1">
      <c r="A575" s="34" t="s">
        <v>93</v>
      </c>
      <c r="B575" s="34" t="s">
        <v>2511</v>
      </c>
      <c r="C575" s="34"/>
      <c r="D575" s="34"/>
      <c r="E575" s="34"/>
      <c r="F575" s="34"/>
      <c r="G575" s="34"/>
      <c r="H575" s="34"/>
      <c r="I575" s="34"/>
      <c r="J575" s="34"/>
      <c r="K575" s="34"/>
      <c r="L575" s="34"/>
      <c r="M575" s="34"/>
      <c r="N575" s="34"/>
      <c r="O575" s="34"/>
      <c r="P575" s="34"/>
      <c r="Q575" s="34"/>
      <c r="R575" s="34"/>
      <c r="S575" s="34"/>
      <c r="T575" s="34"/>
      <c r="U575" s="34"/>
      <c r="V575" s="34"/>
      <c r="W575" s="34"/>
      <c r="X575" s="34"/>
      <c r="Y575" s="34"/>
      <c r="Z575" s="34"/>
      <c r="AA575" s="34"/>
      <c r="AB575" s="34"/>
      <c r="AC575" s="34"/>
      <c r="AD575" s="34"/>
      <c r="AE575" s="34"/>
      <c r="AF575" s="34"/>
      <c r="AG575" s="34"/>
      <c r="AH575" s="34"/>
      <c r="AI575" s="34"/>
      <c r="AJ575" s="34"/>
      <c r="AK575" s="34"/>
      <c r="AL575" s="34"/>
      <c r="AM575" s="34"/>
      <c r="AN575" s="34"/>
      <c r="AO575" s="34"/>
      <c r="AP575" s="34"/>
    </row>
    <row r="576" spans="1:42" ht="15.6" hidden="1">
      <c r="A576" s="34" t="s">
        <v>93</v>
      </c>
      <c r="B576" s="34" t="s">
        <v>2512</v>
      </c>
      <c r="C576" s="34"/>
      <c r="D576" s="34"/>
      <c r="E576" s="34"/>
      <c r="F576" s="34"/>
      <c r="G576" s="34"/>
      <c r="H576" s="34"/>
      <c r="I576" s="34"/>
      <c r="J576" s="34"/>
      <c r="K576" s="34"/>
      <c r="L576" s="34"/>
      <c r="M576" s="34"/>
      <c r="N576" s="34"/>
      <c r="O576" s="34"/>
      <c r="P576" s="34"/>
      <c r="Q576" s="34"/>
      <c r="R576" s="34"/>
      <c r="S576" s="34"/>
      <c r="T576" s="34"/>
      <c r="U576" s="34"/>
      <c r="V576" s="34"/>
      <c r="W576" s="34"/>
      <c r="X576" s="34"/>
      <c r="Y576" s="34"/>
      <c r="Z576" s="34"/>
      <c r="AA576" s="34"/>
      <c r="AB576" s="34"/>
      <c r="AC576" s="34"/>
      <c r="AD576" s="34"/>
      <c r="AE576" s="34"/>
      <c r="AF576" s="34"/>
      <c r="AG576" s="34"/>
      <c r="AH576" s="34"/>
      <c r="AI576" s="34"/>
      <c r="AJ576" s="34"/>
      <c r="AK576" s="34"/>
      <c r="AL576" s="34"/>
      <c r="AM576" s="34"/>
      <c r="AN576" s="34"/>
      <c r="AO576" s="34"/>
      <c r="AP576" s="34"/>
    </row>
    <row r="577" spans="1:42" ht="15.6" hidden="1">
      <c r="A577" s="34" t="s">
        <v>93</v>
      </c>
      <c r="B577" s="34" t="s">
        <v>2513</v>
      </c>
      <c r="C577" s="34"/>
      <c r="D577" s="34"/>
      <c r="E577" s="34"/>
      <c r="F577" s="34"/>
      <c r="G577" s="34"/>
      <c r="H577" s="34"/>
      <c r="I577" s="34"/>
      <c r="J577" s="34"/>
      <c r="K577" s="34"/>
      <c r="L577" s="34"/>
      <c r="M577" s="34"/>
      <c r="N577" s="34"/>
      <c r="O577" s="34"/>
      <c r="P577" s="34"/>
      <c r="Q577" s="34"/>
      <c r="R577" s="34"/>
      <c r="S577" s="34"/>
      <c r="T577" s="34"/>
      <c r="U577" s="34"/>
      <c r="V577" s="34"/>
      <c r="W577" s="34"/>
      <c r="X577" s="34"/>
      <c r="Y577" s="34"/>
      <c r="Z577" s="34"/>
      <c r="AA577" s="34"/>
      <c r="AB577" s="34"/>
      <c r="AC577" s="34"/>
      <c r="AD577" s="34"/>
      <c r="AE577" s="34"/>
      <c r="AF577" s="34"/>
      <c r="AG577" s="34"/>
      <c r="AH577" s="34"/>
      <c r="AI577" s="34"/>
      <c r="AJ577" s="34"/>
      <c r="AK577" s="34"/>
      <c r="AL577" s="34"/>
      <c r="AM577" s="34"/>
      <c r="AN577" s="34"/>
      <c r="AO577" s="34"/>
      <c r="AP577" s="34"/>
    </row>
    <row r="578" spans="1:42" ht="15.6" hidden="1">
      <c r="A578" s="34" t="s">
        <v>93</v>
      </c>
      <c r="B578" s="34" t="s">
        <v>2514</v>
      </c>
      <c r="C578" s="34"/>
      <c r="D578" s="34"/>
      <c r="E578" s="34"/>
      <c r="F578" s="34"/>
      <c r="G578" s="34"/>
      <c r="H578" s="34"/>
      <c r="I578" s="34"/>
      <c r="J578" s="34"/>
      <c r="K578" s="34"/>
      <c r="L578" s="34"/>
      <c r="M578" s="34"/>
      <c r="N578" s="34"/>
      <c r="O578" s="34"/>
      <c r="P578" s="34"/>
      <c r="Q578" s="34"/>
      <c r="R578" s="34"/>
      <c r="S578" s="34"/>
      <c r="T578" s="34"/>
      <c r="U578" s="34"/>
      <c r="V578" s="34"/>
      <c r="W578" s="34"/>
      <c r="X578" s="34"/>
      <c r="Y578" s="34"/>
      <c r="Z578" s="34"/>
      <c r="AA578" s="34"/>
      <c r="AB578" s="34"/>
      <c r="AC578" s="34"/>
      <c r="AD578" s="34"/>
      <c r="AE578" s="34"/>
      <c r="AF578" s="34"/>
      <c r="AG578" s="34"/>
      <c r="AH578" s="34"/>
      <c r="AI578" s="34"/>
      <c r="AJ578" s="34"/>
      <c r="AK578" s="34"/>
      <c r="AL578" s="34"/>
      <c r="AM578" s="34"/>
      <c r="AN578" s="34"/>
      <c r="AO578" s="34"/>
      <c r="AP578" s="34"/>
    </row>
    <row r="579" spans="1:42" ht="15.6" hidden="1">
      <c r="A579" s="34" t="s">
        <v>93</v>
      </c>
      <c r="B579" s="34" t="s">
        <v>2515</v>
      </c>
      <c r="C579" s="34"/>
      <c r="D579" s="34"/>
      <c r="E579" s="34"/>
      <c r="F579" s="34"/>
      <c r="G579" s="34"/>
      <c r="H579" s="34"/>
      <c r="I579" s="34"/>
      <c r="J579" s="34"/>
      <c r="K579" s="34"/>
      <c r="L579" s="34"/>
      <c r="M579" s="34"/>
      <c r="N579" s="34"/>
      <c r="O579" s="34"/>
      <c r="P579" s="34"/>
      <c r="Q579" s="34"/>
      <c r="R579" s="34"/>
      <c r="S579" s="34"/>
      <c r="T579" s="34"/>
      <c r="U579" s="34"/>
      <c r="V579" s="34"/>
      <c r="W579" s="34"/>
      <c r="X579" s="34"/>
      <c r="Y579" s="34"/>
      <c r="Z579" s="34"/>
      <c r="AA579" s="34"/>
      <c r="AB579" s="34"/>
      <c r="AC579" s="34"/>
      <c r="AD579" s="34"/>
      <c r="AE579" s="34"/>
      <c r="AF579" s="34"/>
      <c r="AG579" s="34"/>
      <c r="AH579" s="34"/>
      <c r="AI579" s="34"/>
      <c r="AJ579" s="34"/>
      <c r="AK579" s="34"/>
      <c r="AL579" s="34"/>
      <c r="AM579" s="34"/>
      <c r="AN579" s="34"/>
      <c r="AO579" s="34"/>
      <c r="AP579" s="34"/>
    </row>
    <row r="580" spans="1:42" ht="15.6" hidden="1">
      <c r="A580" s="34" t="s">
        <v>93</v>
      </c>
      <c r="B580" s="34" t="s">
        <v>2516</v>
      </c>
      <c r="C580" s="34"/>
      <c r="D580" s="34"/>
      <c r="E580" s="34"/>
      <c r="F580" s="34"/>
      <c r="G580" s="34"/>
      <c r="H580" s="34"/>
      <c r="I580" s="34"/>
      <c r="J580" s="34"/>
      <c r="K580" s="34"/>
      <c r="L580" s="34"/>
      <c r="M580" s="34"/>
      <c r="N580" s="34"/>
      <c r="O580" s="34"/>
      <c r="P580" s="34"/>
      <c r="Q580" s="34"/>
      <c r="R580" s="34"/>
      <c r="S580" s="34"/>
      <c r="T580" s="34"/>
      <c r="U580" s="34"/>
      <c r="V580" s="34"/>
      <c r="W580" s="34"/>
      <c r="X580" s="34"/>
      <c r="Y580" s="34"/>
      <c r="Z580" s="34"/>
      <c r="AA580" s="34"/>
      <c r="AB580" s="34"/>
      <c r="AC580" s="34"/>
      <c r="AD580" s="34"/>
      <c r="AE580" s="34"/>
      <c r="AF580" s="34"/>
      <c r="AG580" s="34"/>
      <c r="AH580" s="34"/>
      <c r="AI580" s="34"/>
      <c r="AJ580" s="34"/>
      <c r="AK580" s="34"/>
      <c r="AL580" s="34"/>
      <c r="AM580" s="34"/>
      <c r="AN580" s="34"/>
      <c r="AO580" s="34"/>
      <c r="AP580" s="34"/>
    </row>
    <row r="581" spans="1:42" ht="15.6" hidden="1">
      <c r="A581" s="34" t="s">
        <v>93</v>
      </c>
      <c r="B581" s="34" t="s">
        <v>2517</v>
      </c>
      <c r="C581" s="34"/>
      <c r="D581" s="34"/>
      <c r="E581" s="34"/>
      <c r="F581" s="34"/>
      <c r="G581" s="34"/>
      <c r="H581" s="34"/>
      <c r="I581" s="34"/>
      <c r="J581" s="34"/>
      <c r="K581" s="34"/>
      <c r="L581" s="34"/>
      <c r="M581" s="34"/>
      <c r="N581" s="34"/>
      <c r="O581" s="34"/>
      <c r="P581" s="34"/>
      <c r="Q581" s="34"/>
      <c r="R581" s="34"/>
      <c r="S581" s="34"/>
      <c r="T581" s="34"/>
      <c r="U581" s="34"/>
      <c r="V581" s="34"/>
      <c r="W581" s="34"/>
      <c r="X581" s="34"/>
      <c r="Y581" s="34"/>
      <c r="Z581" s="34"/>
      <c r="AA581" s="34"/>
      <c r="AB581" s="34"/>
      <c r="AC581" s="34"/>
      <c r="AD581" s="34"/>
      <c r="AE581" s="34"/>
      <c r="AF581" s="34"/>
      <c r="AG581" s="34"/>
      <c r="AH581" s="34"/>
      <c r="AI581" s="34"/>
      <c r="AJ581" s="34"/>
      <c r="AK581" s="34"/>
      <c r="AL581" s="34"/>
      <c r="AM581" s="34"/>
      <c r="AN581" s="34"/>
      <c r="AO581" s="34"/>
      <c r="AP581" s="34"/>
    </row>
    <row r="582" spans="1:42" ht="15.6" hidden="1">
      <c r="A582" s="34" t="s">
        <v>93</v>
      </c>
      <c r="B582" s="34" t="s">
        <v>2518</v>
      </c>
      <c r="C582" s="34"/>
      <c r="D582" s="34"/>
      <c r="E582" s="34"/>
      <c r="F582" s="34"/>
      <c r="G582" s="34"/>
      <c r="H582" s="34"/>
      <c r="I582" s="34"/>
      <c r="J582" s="34"/>
      <c r="K582" s="34"/>
      <c r="L582" s="34"/>
      <c r="M582" s="34"/>
      <c r="N582" s="34"/>
      <c r="O582" s="34"/>
      <c r="P582" s="34"/>
      <c r="Q582" s="34"/>
      <c r="R582" s="34"/>
      <c r="S582" s="34"/>
      <c r="T582" s="34"/>
      <c r="U582" s="34"/>
      <c r="V582" s="34"/>
      <c r="W582" s="34"/>
      <c r="X582" s="34"/>
      <c r="Y582" s="34"/>
      <c r="Z582" s="34"/>
      <c r="AA582" s="34"/>
      <c r="AB582" s="34"/>
      <c r="AC582" s="34"/>
      <c r="AD582" s="34"/>
      <c r="AE582" s="34"/>
      <c r="AF582" s="34"/>
      <c r="AG582" s="34"/>
      <c r="AH582" s="34"/>
      <c r="AI582" s="34"/>
      <c r="AJ582" s="34"/>
      <c r="AK582" s="34"/>
      <c r="AL582" s="34"/>
      <c r="AM582" s="34"/>
      <c r="AN582" s="34"/>
      <c r="AO582" s="34"/>
      <c r="AP582" s="34"/>
    </row>
    <row r="583" spans="1:42" ht="15.6" hidden="1">
      <c r="A583" s="34" t="s">
        <v>93</v>
      </c>
      <c r="B583" s="34" t="s">
        <v>2519</v>
      </c>
      <c r="C583" s="34"/>
      <c r="D583" s="34"/>
      <c r="E583" s="34"/>
      <c r="F583" s="34"/>
      <c r="G583" s="34"/>
      <c r="H583" s="34"/>
      <c r="I583" s="34"/>
      <c r="J583" s="34"/>
      <c r="K583" s="34"/>
      <c r="L583" s="34"/>
      <c r="M583" s="34"/>
      <c r="N583" s="34"/>
      <c r="O583" s="34"/>
      <c r="P583" s="34"/>
      <c r="Q583" s="34"/>
      <c r="R583" s="34"/>
      <c r="S583" s="34"/>
      <c r="T583" s="34"/>
      <c r="U583" s="34"/>
      <c r="V583" s="34"/>
      <c r="W583" s="34"/>
      <c r="X583" s="34"/>
      <c r="Y583" s="34"/>
      <c r="Z583" s="34"/>
      <c r="AA583" s="34"/>
      <c r="AB583" s="34"/>
      <c r="AC583" s="34"/>
      <c r="AD583" s="34"/>
      <c r="AE583" s="34"/>
      <c r="AF583" s="34"/>
      <c r="AG583" s="34"/>
      <c r="AH583" s="34"/>
      <c r="AI583" s="34"/>
      <c r="AJ583" s="34"/>
      <c r="AK583" s="34"/>
      <c r="AL583" s="34"/>
      <c r="AM583" s="34"/>
      <c r="AN583" s="34"/>
      <c r="AO583" s="34"/>
      <c r="AP583" s="34"/>
    </row>
    <row r="584" spans="1:42" ht="15.6" hidden="1">
      <c r="A584" s="34" t="s">
        <v>93</v>
      </c>
      <c r="B584" s="34" t="s">
        <v>2520</v>
      </c>
      <c r="C584" s="34"/>
      <c r="D584" s="34"/>
      <c r="E584" s="34"/>
      <c r="F584" s="34"/>
      <c r="G584" s="34"/>
      <c r="H584" s="34"/>
      <c r="I584" s="34"/>
      <c r="J584" s="34"/>
      <c r="K584" s="34"/>
      <c r="L584" s="34"/>
      <c r="M584" s="34"/>
      <c r="N584" s="34"/>
      <c r="O584" s="34"/>
      <c r="P584" s="34"/>
      <c r="Q584" s="34"/>
      <c r="R584" s="34"/>
      <c r="S584" s="34"/>
      <c r="T584" s="34"/>
      <c r="U584" s="34"/>
      <c r="V584" s="34"/>
      <c r="W584" s="34"/>
      <c r="X584" s="34"/>
      <c r="Y584" s="34"/>
      <c r="Z584" s="34"/>
      <c r="AA584" s="34"/>
      <c r="AB584" s="34"/>
      <c r="AC584" s="34"/>
      <c r="AD584" s="34"/>
      <c r="AE584" s="34"/>
      <c r="AF584" s="34"/>
      <c r="AG584" s="34"/>
      <c r="AH584" s="34"/>
      <c r="AI584" s="34"/>
      <c r="AJ584" s="34"/>
      <c r="AK584" s="34"/>
      <c r="AL584" s="34"/>
      <c r="AM584" s="34"/>
      <c r="AN584" s="34"/>
      <c r="AO584" s="34"/>
      <c r="AP584" s="34"/>
    </row>
    <row r="585" spans="1:42" ht="15.6" hidden="1">
      <c r="A585" s="34" t="s">
        <v>93</v>
      </c>
      <c r="B585" s="34" t="s">
        <v>2521</v>
      </c>
      <c r="C585" s="34"/>
      <c r="D585" s="34"/>
      <c r="E585" s="34"/>
      <c r="F585" s="34"/>
      <c r="G585" s="34"/>
      <c r="H585" s="34"/>
      <c r="I585" s="34"/>
      <c r="J585" s="34"/>
      <c r="K585" s="34"/>
      <c r="L585" s="34"/>
      <c r="M585" s="34"/>
      <c r="N585" s="34"/>
      <c r="O585" s="34"/>
      <c r="P585" s="34"/>
      <c r="Q585" s="34"/>
      <c r="R585" s="34"/>
      <c r="S585" s="34"/>
      <c r="T585" s="34"/>
      <c r="U585" s="34"/>
      <c r="V585" s="34"/>
      <c r="W585" s="34"/>
      <c r="X585" s="34"/>
      <c r="Y585" s="34"/>
      <c r="Z585" s="34"/>
      <c r="AA585" s="34"/>
      <c r="AB585" s="34"/>
      <c r="AC585" s="34"/>
      <c r="AD585" s="34"/>
      <c r="AE585" s="34"/>
      <c r="AF585" s="34"/>
      <c r="AG585" s="34"/>
      <c r="AH585" s="34"/>
      <c r="AI585" s="34"/>
      <c r="AJ585" s="34"/>
      <c r="AK585" s="34"/>
      <c r="AL585" s="34"/>
      <c r="AM585" s="34"/>
      <c r="AN585" s="34"/>
      <c r="AO585" s="34"/>
      <c r="AP585" s="34"/>
    </row>
    <row r="586" spans="1:42" ht="15.6" hidden="1">
      <c r="A586" s="34" t="s">
        <v>93</v>
      </c>
      <c r="B586" s="34" t="s">
        <v>2522</v>
      </c>
      <c r="C586" s="34"/>
      <c r="D586" s="34"/>
      <c r="E586" s="34"/>
      <c r="F586" s="34"/>
      <c r="G586" s="34"/>
      <c r="H586" s="34"/>
      <c r="I586" s="34"/>
      <c r="J586" s="34"/>
      <c r="K586" s="34"/>
      <c r="L586" s="34"/>
      <c r="M586" s="34"/>
      <c r="N586" s="34"/>
      <c r="O586" s="34"/>
      <c r="P586" s="34"/>
      <c r="Q586" s="34"/>
      <c r="R586" s="34"/>
      <c r="S586" s="34"/>
      <c r="T586" s="34"/>
      <c r="U586" s="34"/>
      <c r="V586" s="34"/>
      <c r="W586" s="34"/>
      <c r="X586" s="34"/>
      <c r="Y586" s="34"/>
      <c r="Z586" s="34"/>
      <c r="AA586" s="34"/>
      <c r="AB586" s="34"/>
      <c r="AC586" s="34"/>
      <c r="AD586" s="34"/>
      <c r="AE586" s="34"/>
      <c r="AF586" s="34"/>
      <c r="AG586" s="34"/>
      <c r="AH586" s="34"/>
      <c r="AI586" s="34"/>
      <c r="AJ586" s="34"/>
      <c r="AK586" s="34"/>
      <c r="AL586" s="34"/>
      <c r="AM586" s="34"/>
      <c r="AN586" s="34"/>
      <c r="AO586" s="34"/>
      <c r="AP586" s="34"/>
    </row>
    <row r="587" spans="1:42" ht="15.6" hidden="1">
      <c r="A587" s="34" t="s">
        <v>93</v>
      </c>
      <c r="B587" s="34" t="s">
        <v>2523</v>
      </c>
      <c r="C587" s="34"/>
      <c r="D587" s="34"/>
      <c r="E587" s="34"/>
      <c r="F587" s="34"/>
      <c r="G587" s="34"/>
      <c r="H587" s="34"/>
      <c r="I587" s="34"/>
      <c r="J587" s="34"/>
      <c r="K587" s="34"/>
      <c r="L587" s="34"/>
      <c r="M587" s="34"/>
      <c r="N587" s="34"/>
      <c r="O587" s="34"/>
      <c r="P587" s="34"/>
      <c r="Q587" s="34"/>
      <c r="R587" s="34"/>
      <c r="S587" s="34"/>
      <c r="T587" s="34"/>
      <c r="U587" s="34"/>
      <c r="V587" s="34"/>
      <c r="W587" s="34"/>
      <c r="X587" s="34"/>
      <c r="Y587" s="34"/>
      <c r="Z587" s="34"/>
      <c r="AA587" s="34"/>
      <c r="AB587" s="34"/>
      <c r="AC587" s="34"/>
      <c r="AD587" s="34"/>
      <c r="AE587" s="34"/>
      <c r="AF587" s="34"/>
      <c r="AG587" s="34"/>
      <c r="AH587" s="34"/>
      <c r="AI587" s="34"/>
      <c r="AJ587" s="34"/>
      <c r="AK587" s="34"/>
      <c r="AL587" s="34"/>
      <c r="AM587" s="34"/>
      <c r="AN587" s="34"/>
      <c r="AO587" s="34"/>
      <c r="AP587" s="34"/>
    </row>
    <row r="588" spans="1:42" ht="15.6" hidden="1">
      <c r="A588" s="34" t="s">
        <v>93</v>
      </c>
      <c r="B588" s="34" t="s">
        <v>2524</v>
      </c>
      <c r="C588" s="34"/>
      <c r="D588" s="34"/>
      <c r="E588" s="34"/>
      <c r="F588" s="34"/>
      <c r="G588" s="34"/>
      <c r="H588" s="34"/>
      <c r="I588" s="34"/>
      <c r="J588" s="34"/>
      <c r="K588" s="34"/>
      <c r="L588" s="34"/>
      <c r="M588" s="34"/>
      <c r="N588" s="34"/>
      <c r="O588" s="34"/>
      <c r="P588" s="34"/>
      <c r="Q588" s="34"/>
      <c r="R588" s="34"/>
      <c r="S588" s="34"/>
      <c r="T588" s="34"/>
      <c r="U588" s="34"/>
      <c r="V588" s="34"/>
      <c r="W588" s="34"/>
      <c r="X588" s="34"/>
      <c r="Y588" s="34"/>
      <c r="Z588" s="34"/>
      <c r="AA588" s="34"/>
      <c r="AB588" s="34"/>
      <c r="AC588" s="34"/>
      <c r="AD588" s="34"/>
      <c r="AE588" s="34"/>
      <c r="AF588" s="34"/>
      <c r="AG588" s="34"/>
      <c r="AH588" s="34"/>
      <c r="AI588" s="34"/>
      <c r="AJ588" s="34"/>
      <c r="AK588" s="34"/>
      <c r="AL588" s="34"/>
      <c r="AM588" s="34"/>
      <c r="AN588" s="34"/>
      <c r="AO588" s="34"/>
      <c r="AP588" s="34"/>
    </row>
    <row r="589" spans="1:42" ht="15.6" hidden="1">
      <c r="A589" s="34" t="s">
        <v>93</v>
      </c>
      <c r="B589" s="34" t="s">
        <v>2525</v>
      </c>
      <c r="C589" s="34"/>
      <c r="D589" s="34"/>
      <c r="E589" s="34"/>
      <c r="F589" s="34"/>
      <c r="G589" s="34"/>
      <c r="H589" s="34"/>
      <c r="I589" s="34"/>
      <c r="J589" s="34"/>
      <c r="K589" s="34"/>
      <c r="L589" s="34"/>
      <c r="M589" s="34"/>
      <c r="N589" s="34"/>
      <c r="O589" s="34"/>
      <c r="P589" s="34"/>
      <c r="Q589" s="34"/>
      <c r="R589" s="34"/>
      <c r="S589" s="34"/>
      <c r="T589" s="34"/>
      <c r="U589" s="34"/>
      <c r="V589" s="34"/>
      <c r="W589" s="34"/>
      <c r="X589" s="34"/>
      <c r="Y589" s="34"/>
      <c r="Z589" s="34"/>
      <c r="AA589" s="34"/>
      <c r="AB589" s="34"/>
      <c r="AC589" s="34"/>
      <c r="AD589" s="34"/>
      <c r="AE589" s="34"/>
      <c r="AF589" s="34"/>
      <c r="AG589" s="34"/>
      <c r="AH589" s="34"/>
      <c r="AI589" s="34"/>
      <c r="AJ589" s="34"/>
      <c r="AK589" s="34"/>
      <c r="AL589" s="34"/>
      <c r="AM589" s="34"/>
      <c r="AN589" s="34"/>
      <c r="AO589" s="34"/>
      <c r="AP589" s="34"/>
    </row>
    <row r="590" spans="1:42" ht="15.6" hidden="1">
      <c r="A590" s="34" t="s">
        <v>93</v>
      </c>
      <c r="B590" s="34" t="s">
        <v>2526</v>
      </c>
      <c r="C590" s="34"/>
      <c r="D590" s="34"/>
      <c r="E590" s="34"/>
      <c r="F590" s="34"/>
      <c r="G590" s="34"/>
      <c r="H590" s="34"/>
      <c r="I590" s="34"/>
      <c r="J590" s="34"/>
      <c r="K590" s="34"/>
      <c r="L590" s="34"/>
      <c r="M590" s="34"/>
      <c r="N590" s="34"/>
      <c r="O590" s="34"/>
      <c r="P590" s="34"/>
      <c r="Q590" s="34"/>
      <c r="R590" s="34"/>
      <c r="S590" s="34"/>
      <c r="T590" s="34"/>
      <c r="U590" s="34"/>
      <c r="V590" s="34"/>
      <c r="W590" s="34"/>
      <c r="X590" s="34"/>
      <c r="Y590" s="34"/>
      <c r="Z590" s="34"/>
      <c r="AA590" s="34"/>
      <c r="AB590" s="34"/>
      <c r="AC590" s="34"/>
      <c r="AD590" s="34"/>
      <c r="AE590" s="34"/>
      <c r="AF590" s="34"/>
      <c r="AG590" s="34"/>
      <c r="AH590" s="34"/>
      <c r="AI590" s="34"/>
      <c r="AJ590" s="34"/>
      <c r="AK590" s="34"/>
      <c r="AL590" s="34"/>
      <c r="AM590" s="34"/>
      <c r="AN590" s="34"/>
      <c r="AO590" s="34"/>
      <c r="AP590" s="34"/>
    </row>
    <row r="591" spans="1:42" ht="15.6" hidden="1">
      <c r="A591" s="34" t="s">
        <v>93</v>
      </c>
      <c r="B591" s="34" t="s">
        <v>2527</v>
      </c>
      <c r="C591" s="34"/>
      <c r="D591" s="34"/>
      <c r="E591" s="34"/>
      <c r="F591" s="34"/>
      <c r="G591" s="34"/>
      <c r="H591" s="34"/>
      <c r="I591" s="34"/>
      <c r="J591" s="34"/>
      <c r="K591" s="34"/>
      <c r="L591" s="34"/>
      <c r="M591" s="34"/>
      <c r="N591" s="34"/>
      <c r="O591" s="34"/>
      <c r="P591" s="34"/>
      <c r="Q591" s="34"/>
      <c r="R591" s="34"/>
      <c r="S591" s="34"/>
      <c r="T591" s="34"/>
      <c r="U591" s="34"/>
      <c r="V591" s="34"/>
      <c r="W591" s="34"/>
      <c r="X591" s="34"/>
      <c r="Y591" s="34"/>
      <c r="Z591" s="34"/>
      <c r="AA591" s="34"/>
      <c r="AB591" s="34"/>
      <c r="AC591" s="34"/>
      <c r="AD591" s="34"/>
      <c r="AE591" s="34"/>
      <c r="AF591" s="34"/>
      <c r="AG591" s="34"/>
      <c r="AH591" s="34"/>
      <c r="AI591" s="34"/>
      <c r="AJ591" s="34"/>
      <c r="AK591" s="34"/>
      <c r="AL591" s="34"/>
      <c r="AM591" s="34"/>
      <c r="AN591" s="34"/>
      <c r="AO591" s="34"/>
      <c r="AP591" s="34"/>
    </row>
    <row r="592" spans="1:42" ht="15.6" hidden="1">
      <c r="A592" s="34" t="s">
        <v>93</v>
      </c>
      <c r="B592" s="34" t="s">
        <v>2528</v>
      </c>
      <c r="C592" s="34"/>
      <c r="D592" s="34"/>
      <c r="E592" s="34"/>
      <c r="F592" s="34"/>
      <c r="G592" s="34"/>
      <c r="H592" s="34"/>
      <c r="I592" s="34"/>
      <c r="J592" s="34"/>
      <c r="K592" s="34"/>
      <c r="L592" s="34"/>
      <c r="M592" s="34"/>
      <c r="N592" s="34"/>
      <c r="O592" s="34"/>
      <c r="P592" s="34"/>
      <c r="Q592" s="34"/>
      <c r="R592" s="34"/>
      <c r="S592" s="34"/>
      <c r="T592" s="34"/>
      <c r="U592" s="34"/>
      <c r="V592" s="34"/>
      <c r="W592" s="34"/>
      <c r="X592" s="34"/>
      <c r="Y592" s="34"/>
      <c r="Z592" s="34"/>
      <c r="AA592" s="34"/>
      <c r="AB592" s="34"/>
      <c r="AC592" s="34"/>
      <c r="AD592" s="34"/>
      <c r="AE592" s="34"/>
      <c r="AF592" s="34"/>
      <c r="AG592" s="34"/>
      <c r="AH592" s="34"/>
      <c r="AI592" s="34"/>
      <c r="AJ592" s="34"/>
      <c r="AK592" s="34"/>
      <c r="AL592" s="34"/>
      <c r="AM592" s="34"/>
      <c r="AN592" s="34"/>
      <c r="AO592" s="34"/>
      <c r="AP592" s="34"/>
    </row>
    <row r="593" spans="1:42" ht="15.6" hidden="1">
      <c r="A593" s="34" t="s">
        <v>93</v>
      </c>
      <c r="B593" s="34" t="s">
        <v>2529</v>
      </c>
      <c r="C593" s="34"/>
      <c r="D593" s="34"/>
      <c r="E593" s="34"/>
      <c r="F593" s="34"/>
      <c r="G593" s="34"/>
      <c r="H593" s="34"/>
      <c r="I593" s="34"/>
      <c r="J593" s="34"/>
      <c r="K593" s="34"/>
      <c r="L593" s="34"/>
      <c r="M593" s="34"/>
      <c r="N593" s="34"/>
      <c r="O593" s="34"/>
      <c r="P593" s="34"/>
      <c r="Q593" s="34"/>
      <c r="R593" s="34"/>
      <c r="S593" s="34"/>
      <c r="T593" s="34"/>
      <c r="U593" s="34"/>
      <c r="V593" s="34"/>
      <c r="W593" s="34"/>
      <c r="X593" s="34"/>
      <c r="Y593" s="34"/>
      <c r="Z593" s="34"/>
      <c r="AA593" s="34"/>
      <c r="AB593" s="34"/>
      <c r="AC593" s="34"/>
      <c r="AD593" s="34"/>
      <c r="AE593" s="34"/>
      <c r="AF593" s="34"/>
      <c r="AG593" s="34"/>
      <c r="AH593" s="34"/>
      <c r="AI593" s="34"/>
      <c r="AJ593" s="34"/>
      <c r="AK593" s="34"/>
      <c r="AL593" s="34"/>
      <c r="AM593" s="34"/>
      <c r="AN593" s="34"/>
      <c r="AO593" s="34"/>
      <c r="AP593" s="34"/>
    </row>
    <row r="594" spans="1:42" ht="15.6" hidden="1">
      <c r="A594" s="34" t="s">
        <v>93</v>
      </c>
      <c r="B594" s="34" t="s">
        <v>2530</v>
      </c>
      <c r="C594" s="34"/>
      <c r="D594" s="34"/>
      <c r="E594" s="34"/>
      <c r="F594" s="34"/>
      <c r="G594" s="34"/>
      <c r="H594" s="34"/>
      <c r="I594" s="34"/>
      <c r="J594" s="34"/>
      <c r="K594" s="34"/>
      <c r="L594" s="34"/>
      <c r="M594" s="34"/>
      <c r="N594" s="34"/>
      <c r="O594" s="34"/>
      <c r="P594" s="34"/>
      <c r="Q594" s="34"/>
      <c r="R594" s="34"/>
      <c r="S594" s="34"/>
      <c r="T594" s="34"/>
      <c r="U594" s="34"/>
      <c r="V594" s="34"/>
      <c r="W594" s="34"/>
      <c r="X594" s="34"/>
      <c r="Y594" s="34"/>
      <c r="Z594" s="34"/>
      <c r="AA594" s="34"/>
      <c r="AB594" s="34"/>
      <c r="AC594" s="34"/>
      <c r="AD594" s="34"/>
      <c r="AE594" s="34"/>
      <c r="AF594" s="34"/>
      <c r="AG594" s="34"/>
      <c r="AH594" s="34"/>
      <c r="AI594" s="34"/>
      <c r="AJ594" s="34"/>
      <c r="AK594" s="34"/>
      <c r="AL594" s="34"/>
      <c r="AM594" s="34"/>
      <c r="AN594" s="34"/>
      <c r="AO594" s="34"/>
      <c r="AP594" s="34"/>
    </row>
    <row r="595" spans="1:42" ht="15.6" hidden="1">
      <c r="A595" s="34" t="s">
        <v>93</v>
      </c>
      <c r="B595" s="34" t="s">
        <v>2531</v>
      </c>
      <c r="C595" s="34"/>
      <c r="D595" s="34"/>
      <c r="E595" s="34"/>
      <c r="F595" s="34"/>
      <c r="G595" s="34"/>
      <c r="H595" s="34"/>
      <c r="I595" s="34"/>
      <c r="J595" s="34"/>
      <c r="K595" s="34"/>
      <c r="L595" s="34"/>
      <c r="M595" s="34"/>
      <c r="N595" s="34"/>
      <c r="O595" s="34"/>
      <c r="P595" s="34"/>
      <c r="Q595" s="34"/>
      <c r="R595" s="34"/>
      <c r="S595" s="34"/>
      <c r="T595" s="34"/>
      <c r="U595" s="34"/>
      <c r="V595" s="34"/>
      <c r="W595" s="34"/>
      <c r="X595" s="34"/>
      <c r="Y595" s="34"/>
      <c r="Z595" s="34"/>
      <c r="AA595" s="34"/>
      <c r="AB595" s="34"/>
      <c r="AC595" s="34"/>
      <c r="AD595" s="34"/>
      <c r="AE595" s="34"/>
      <c r="AF595" s="34"/>
      <c r="AG595" s="34"/>
      <c r="AH595" s="34"/>
      <c r="AI595" s="34"/>
      <c r="AJ595" s="34"/>
      <c r="AK595" s="34"/>
      <c r="AL595" s="34"/>
      <c r="AM595" s="34"/>
      <c r="AN595" s="34"/>
      <c r="AO595" s="34"/>
      <c r="AP595" s="34"/>
    </row>
    <row r="596" spans="1:42" ht="15.6" hidden="1">
      <c r="A596" s="34" t="s">
        <v>93</v>
      </c>
      <c r="B596" s="34" t="s">
        <v>2532</v>
      </c>
      <c r="C596" s="34"/>
      <c r="D596" s="34"/>
      <c r="E596" s="34"/>
      <c r="F596" s="34"/>
      <c r="G596" s="34"/>
      <c r="H596" s="34"/>
      <c r="I596" s="34"/>
      <c r="J596" s="34"/>
      <c r="K596" s="34"/>
      <c r="L596" s="34"/>
      <c r="M596" s="34"/>
      <c r="N596" s="34"/>
      <c r="O596" s="34"/>
      <c r="P596" s="34"/>
      <c r="Q596" s="34"/>
      <c r="R596" s="34"/>
      <c r="S596" s="34"/>
      <c r="T596" s="34"/>
      <c r="U596" s="34"/>
      <c r="V596" s="34"/>
      <c r="W596" s="34"/>
      <c r="X596" s="34"/>
      <c r="Y596" s="34"/>
      <c r="Z596" s="34"/>
      <c r="AA596" s="34"/>
      <c r="AB596" s="34"/>
      <c r="AC596" s="34"/>
      <c r="AD596" s="34"/>
      <c r="AE596" s="34"/>
      <c r="AF596" s="34"/>
      <c r="AG596" s="34"/>
      <c r="AH596" s="34"/>
      <c r="AI596" s="34"/>
      <c r="AJ596" s="34"/>
      <c r="AK596" s="34"/>
      <c r="AL596" s="34"/>
      <c r="AM596" s="34"/>
      <c r="AN596" s="34"/>
      <c r="AO596" s="34"/>
      <c r="AP596" s="34"/>
    </row>
    <row r="597" spans="1:42" ht="15.6" hidden="1">
      <c r="A597" s="34" t="s">
        <v>93</v>
      </c>
      <c r="B597" s="34" t="s">
        <v>2533</v>
      </c>
      <c r="C597" s="34"/>
      <c r="D597" s="34"/>
      <c r="E597" s="34"/>
      <c r="F597" s="34"/>
      <c r="G597" s="34"/>
      <c r="H597" s="34"/>
      <c r="I597" s="34"/>
      <c r="J597" s="34"/>
      <c r="K597" s="34"/>
      <c r="L597" s="34"/>
      <c r="M597" s="34"/>
      <c r="N597" s="34"/>
      <c r="O597" s="34"/>
      <c r="P597" s="34"/>
      <c r="Q597" s="34"/>
      <c r="R597" s="34"/>
      <c r="S597" s="34"/>
      <c r="T597" s="34"/>
      <c r="U597" s="34"/>
      <c r="V597" s="34"/>
      <c r="W597" s="34"/>
      <c r="X597" s="34"/>
      <c r="Y597" s="34"/>
      <c r="Z597" s="34"/>
      <c r="AA597" s="34"/>
      <c r="AB597" s="34"/>
      <c r="AC597" s="34"/>
      <c r="AD597" s="34"/>
      <c r="AE597" s="34"/>
      <c r="AF597" s="34"/>
      <c r="AG597" s="34"/>
      <c r="AH597" s="34"/>
      <c r="AI597" s="34"/>
      <c r="AJ597" s="34"/>
      <c r="AK597" s="34"/>
      <c r="AL597" s="34"/>
      <c r="AM597" s="34"/>
      <c r="AN597" s="34"/>
      <c r="AO597" s="34"/>
      <c r="AP597" s="34"/>
    </row>
    <row r="598" spans="1:42" ht="15.6" hidden="1">
      <c r="A598" s="34" t="s">
        <v>93</v>
      </c>
      <c r="B598" s="34" t="s">
        <v>2534</v>
      </c>
      <c r="C598" s="34"/>
      <c r="D598" s="34"/>
      <c r="E598" s="34"/>
      <c r="F598" s="34"/>
      <c r="G598" s="34"/>
      <c r="H598" s="34"/>
      <c r="I598" s="34"/>
      <c r="J598" s="34"/>
      <c r="K598" s="34"/>
      <c r="L598" s="34"/>
      <c r="M598" s="34"/>
      <c r="N598" s="34"/>
      <c r="O598" s="34"/>
      <c r="P598" s="34"/>
      <c r="Q598" s="34"/>
      <c r="R598" s="34"/>
      <c r="S598" s="34"/>
      <c r="T598" s="34"/>
      <c r="U598" s="34"/>
      <c r="V598" s="34"/>
      <c r="W598" s="34"/>
      <c r="X598" s="34"/>
      <c r="Y598" s="34"/>
      <c r="Z598" s="34"/>
      <c r="AA598" s="34"/>
      <c r="AB598" s="34"/>
      <c r="AC598" s="34"/>
      <c r="AD598" s="34"/>
      <c r="AE598" s="34"/>
      <c r="AF598" s="34"/>
      <c r="AG598" s="34"/>
      <c r="AH598" s="34"/>
      <c r="AI598" s="34"/>
      <c r="AJ598" s="34"/>
      <c r="AK598" s="34"/>
      <c r="AL598" s="34"/>
      <c r="AM598" s="34"/>
      <c r="AN598" s="34"/>
      <c r="AO598" s="34"/>
      <c r="AP598" s="34"/>
    </row>
    <row r="599" spans="1:42" ht="15.6" hidden="1">
      <c r="A599" s="34" t="s">
        <v>93</v>
      </c>
      <c r="B599" s="34" t="s">
        <v>2535</v>
      </c>
      <c r="C599" s="34"/>
      <c r="D599" s="34"/>
      <c r="E599" s="34"/>
      <c r="F599" s="34"/>
      <c r="G599" s="34"/>
      <c r="H599" s="34"/>
      <c r="I599" s="34"/>
      <c r="J599" s="34"/>
      <c r="K599" s="34"/>
      <c r="L599" s="34"/>
      <c r="M599" s="34"/>
      <c r="N599" s="34"/>
      <c r="O599" s="34"/>
      <c r="P599" s="34"/>
      <c r="Q599" s="34"/>
      <c r="R599" s="34"/>
      <c r="S599" s="34"/>
      <c r="T599" s="34"/>
      <c r="U599" s="34"/>
      <c r="V599" s="34"/>
      <c r="W599" s="34"/>
      <c r="X599" s="34"/>
      <c r="Y599" s="34"/>
      <c r="Z599" s="34"/>
      <c r="AA599" s="34"/>
      <c r="AB599" s="34"/>
      <c r="AC599" s="34"/>
      <c r="AD599" s="34"/>
      <c r="AE599" s="34"/>
      <c r="AF599" s="34"/>
      <c r="AG599" s="34"/>
      <c r="AH599" s="34"/>
      <c r="AI599" s="34"/>
      <c r="AJ599" s="34"/>
      <c r="AK599" s="34"/>
      <c r="AL599" s="34"/>
      <c r="AM599" s="34"/>
      <c r="AN599" s="34"/>
      <c r="AO599" s="34"/>
      <c r="AP599" s="34"/>
    </row>
    <row r="600" spans="1:42" ht="15.6" hidden="1">
      <c r="A600" s="34" t="s">
        <v>93</v>
      </c>
      <c r="B600" s="34" t="s">
        <v>2536</v>
      </c>
      <c r="C600" s="34"/>
      <c r="D600" s="34"/>
      <c r="E600" s="34"/>
      <c r="F600" s="34"/>
      <c r="G600" s="34"/>
      <c r="H600" s="34"/>
      <c r="I600" s="34"/>
      <c r="J600" s="34"/>
      <c r="K600" s="34"/>
      <c r="L600" s="34"/>
      <c r="M600" s="34"/>
      <c r="N600" s="34"/>
      <c r="O600" s="34"/>
      <c r="P600" s="34"/>
      <c r="Q600" s="34"/>
      <c r="R600" s="34"/>
      <c r="S600" s="34"/>
      <c r="T600" s="34"/>
      <c r="U600" s="34"/>
      <c r="V600" s="34"/>
      <c r="W600" s="34"/>
      <c r="X600" s="34"/>
      <c r="Y600" s="34"/>
      <c r="Z600" s="34"/>
      <c r="AA600" s="34"/>
      <c r="AB600" s="34"/>
      <c r="AC600" s="34"/>
      <c r="AD600" s="34"/>
      <c r="AE600" s="34"/>
      <c r="AF600" s="34"/>
      <c r="AG600" s="34"/>
      <c r="AH600" s="34"/>
      <c r="AI600" s="34"/>
      <c r="AJ600" s="34"/>
      <c r="AK600" s="34"/>
      <c r="AL600" s="34"/>
      <c r="AM600" s="34"/>
      <c r="AN600" s="34"/>
      <c r="AO600" s="34"/>
      <c r="AP600" s="34"/>
    </row>
    <row r="601" spans="1:42" ht="15.6" hidden="1">
      <c r="A601" s="34" t="s">
        <v>93</v>
      </c>
      <c r="B601" s="34" t="s">
        <v>2537</v>
      </c>
      <c r="C601" s="34"/>
      <c r="D601" s="34"/>
      <c r="E601" s="34"/>
      <c r="F601" s="34"/>
      <c r="G601" s="34"/>
      <c r="H601" s="34"/>
      <c r="I601" s="34"/>
      <c r="J601" s="34"/>
      <c r="K601" s="34"/>
      <c r="L601" s="34"/>
      <c r="M601" s="34"/>
      <c r="N601" s="34"/>
      <c r="O601" s="34"/>
      <c r="P601" s="34"/>
      <c r="Q601" s="34"/>
      <c r="R601" s="34"/>
      <c r="S601" s="34"/>
      <c r="T601" s="34"/>
      <c r="U601" s="34"/>
      <c r="V601" s="34"/>
      <c r="W601" s="34"/>
      <c r="X601" s="34"/>
      <c r="Y601" s="34"/>
      <c r="Z601" s="34"/>
      <c r="AA601" s="34"/>
      <c r="AB601" s="34"/>
      <c r="AC601" s="34"/>
      <c r="AD601" s="34"/>
      <c r="AE601" s="34"/>
      <c r="AF601" s="34"/>
      <c r="AG601" s="34"/>
      <c r="AH601" s="34"/>
      <c r="AI601" s="34"/>
      <c r="AJ601" s="34"/>
      <c r="AK601" s="34"/>
      <c r="AL601" s="34"/>
      <c r="AM601" s="34"/>
      <c r="AN601" s="34"/>
      <c r="AO601" s="34"/>
      <c r="AP601" s="34"/>
    </row>
    <row r="602" spans="1:42" ht="15.6" hidden="1">
      <c r="A602" s="34" t="s">
        <v>93</v>
      </c>
      <c r="B602" s="34" t="s">
        <v>2538</v>
      </c>
      <c r="C602" s="34"/>
      <c r="D602" s="34"/>
      <c r="E602" s="34"/>
      <c r="F602" s="34"/>
      <c r="G602" s="34"/>
      <c r="H602" s="34"/>
      <c r="I602" s="34"/>
      <c r="J602" s="34"/>
      <c r="K602" s="34"/>
      <c r="L602" s="34"/>
      <c r="M602" s="34"/>
      <c r="N602" s="34"/>
      <c r="O602" s="34"/>
      <c r="P602" s="34"/>
      <c r="Q602" s="34"/>
      <c r="R602" s="34"/>
      <c r="S602" s="34"/>
      <c r="T602" s="34"/>
      <c r="U602" s="34"/>
      <c r="V602" s="34"/>
      <c r="W602" s="34"/>
      <c r="X602" s="34"/>
      <c r="Y602" s="34"/>
      <c r="Z602" s="34"/>
      <c r="AA602" s="34"/>
      <c r="AB602" s="34"/>
      <c r="AC602" s="34"/>
      <c r="AD602" s="34"/>
      <c r="AE602" s="34"/>
      <c r="AF602" s="34"/>
      <c r="AG602" s="34"/>
      <c r="AH602" s="34"/>
      <c r="AI602" s="34"/>
      <c r="AJ602" s="34"/>
      <c r="AK602" s="34"/>
      <c r="AL602" s="34"/>
      <c r="AM602" s="34"/>
      <c r="AN602" s="34"/>
      <c r="AO602" s="34"/>
      <c r="AP602" s="34"/>
    </row>
    <row r="603" spans="1:42" ht="15.6" hidden="1">
      <c r="A603" s="34" t="s">
        <v>93</v>
      </c>
      <c r="B603" s="34" t="s">
        <v>2539</v>
      </c>
      <c r="C603" s="34"/>
      <c r="D603" s="34"/>
      <c r="E603" s="34"/>
      <c r="F603" s="34"/>
      <c r="G603" s="34"/>
      <c r="H603" s="34"/>
      <c r="I603" s="34"/>
      <c r="J603" s="34"/>
      <c r="K603" s="34"/>
      <c r="L603" s="34"/>
      <c r="M603" s="34"/>
      <c r="N603" s="34"/>
      <c r="O603" s="34"/>
      <c r="P603" s="34"/>
      <c r="Q603" s="34"/>
      <c r="R603" s="34"/>
      <c r="S603" s="34"/>
      <c r="T603" s="34"/>
      <c r="U603" s="34"/>
      <c r="V603" s="34"/>
      <c r="W603" s="34"/>
      <c r="X603" s="34"/>
      <c r="Y603" s="34"/>
      <c r="Z603" s="34"/>
      <c r="AA603" s="34"/>
      <c r="AB603" s="34"/>
      <c r="AC603" s="34"/>
      <c r="AD603" s="34"/>
      <c r="AE603" s="34"/>
      <c r="AF603" s="34"/>
      <c r="AG603" s="34"/>
      <c r="AH603" s="34"/>
      <c r="AI603" s="34"/>
      <c r="AJ603" s="34"/>
      <c r="AK603" s="34"/>
      <c r="AL603" s="34"/>
      <c r="AM603" s="34"/>
      <c r="AN603" s="34"/>
      <c r="AO603" s="34"/>
      <c r="AP603" s="34"/>
    </row>
    <row r="604" spans="1:42" ht="15.6" hidden="1">
      <c r="A604" s="84" t="s">
        <v>93</v>
      </c>
      <c r="B604" s="84" t="s">
        <v>2541</v>
      </c>
      <c r="C604" s="34"/>
      <c r="D604" s="34"/>
      <c r="E604" s="34"/>
      <c r="F604" s="34"/>
      <c r="G604" s="34"/>
      <c r="H604" s="34"/>
      <c r="I604" s="34"/>
      <c r="J604" s="34"/>
      <c r="K604" s="34"/>
      <c r="L604" s="34"/>
      <c r="M604" s="34"/>
      <c r="N604" s="34"/>
      <c r="O604" s="34"/>
      <c r="P604" s="34"/>
      <c r="Q604" s="34"/>
      <c r="R604" s="34"/>
      <c r="S604" s="34"/>
      <c r="T604" s="34"/>
      <c r="U604" s="34"/>
      <c r="V604" s="34"/>
      <c r="W604" s="34"/>
      <c r="X604" s="34"/>
      <c r="Y604" s="34"/>
      <c r="Z604" s="34"/>
      <c r="AA604" s="34"/>
      <c r="AB604" s="34"/>
      <c r="AC604" s="34"/>
      <c r="AD604" s="34"/>
      <c r="AE604" s="34"/>
      <c r="AF604" s="34"/>
      <c r="AG604" s="34"/>
      <c r="AH604" s="34"/>
      <c r="AI604" s="34"/>
      <c r="AJ604" s="34"/>
      <c r="AK604" s="34"/>
      <c r="AL604" s="34"/>
      <c r="AM604" s="34"/>
      <c r="AN604" s="34"/>
      <c r="AO604" s="34"/>
      <c r="AP604" s="34"/>
    </row>
    <row r="605" spans="1:42" ht="15.6" hidden="1">
      <c r="A605" s="34" t="s">
        <v>93</v>
      </c>
      <c r="B605" s="34" t="s">
        <v>2540</v>
      </c>
      <c r="C605" s="34"/>
      <c r="D605" s="34"/>
      <c r="E605" s="34"/>
      <c r="F605" s="34"/>
      <c r="G605" s="34"/>
      <c r="H605" s="34"/>
      <c r="I605" s="34"/>
      <c r="J605" s="34"/>
      <c r="K605" s="34"/>
      <c r="L605" s="34"/>
      <c r="M605" s="34"/>
      <c r="N605" s="34"/>
      <c r="O605" s="34"/>
      <c r="P605" s="34"/>
      <c r="Q605" s="34"/>
      <c r="R605" s="34"/>
      <c r="S605" s="34"/>
      <c r="T605" s="34"/>
      <c r="U605" s="34"/>
      <c r="V605" s="34"/>
      <c r="W605" s="34"/>
      <c r="X605" s="34"/>
      <c r="Y605" s="34"/>
      <c r="Z605" s="34"/>
      <c r="AA605" s="34"/>
      <c r="AB605" s="34"/>
      <c r="AC605" s="34"/>
      <c r="AD605" s="34"/>
      <c r="AE605" s="34"/>
      <c r="AF605" s="34"/>
      <c r="AG605" s="34"/>
      <c r="AH605" s="34"/>
      <c r="AI605" s="34"/>
      <c r="AJ605" s="34"/>
      <c r="AK605" s="34"/>
      <c r="AL605" s="34"/>
      <c r="AM605" s="34"/>
      <c r="AN605" s="34"/>
      <c r="AO605" s="34"/>
      <c r="AP605" s="34"/>
    </row>
    <row r="606" spans="1:42" ht="15.6" hidden="1">
      <c r="A606" s="34" t="s">
        <v>2543</v>
      </c>
      <c r="B606" s="34" t="s">
        <v>2544</v>
      </c>
      <c r="C606" s="34"/>
      <c r="D606" s="34"/>
      <c r="E606" s="34"/>
      <c r="F606" s="34"/>
      <c r="G606" s="34"/>
      <c r="H606" s="34"/>
      <c r="I606" s="34"/>
      <c r="J606" s="34"/>
      <c r="K606" s="34"/>
      <c r="L606" s="34"/>
      <c r="M606" s="34"/>
      <c r="N606" s="34"/>
      <c r="O606" s="34"/>
      <c r="P606" s="34"/>
      <c r="Q606" s="34"/>
      <c r="R606" s="34"/>
      <c r="S606" s="34"/>
      <c r="T606" s="34"/>
      <c r="U606" s="34"/>
      <c r="V606" s="34"/>
      <c r="W606" s="34"/>
      <c r="X606" s="34"/>
      <c r="Y606" s="34"/>
      <c r="Z606" s="34"/>
      <c r="AA606" s="34"/>
      <c r="AB606" s="34"/>
      <c r="AC606" s="34"/>
      <c r="AD606" s="34"/>
      <c r="AE606" s="34"/>
      <c r="AF606" s="34"/>
      <c r="AG606" s="34"/>
      <c r="AH606" s="34"/>
      <c r="AI606" s="34"/>
      <c r="AJ606" s="34"/>
      <c r="AK606" s="34"/>
      <c r="AL606" s="34"/>
      <c r="AM606" s="34"/>
      <c r="AN606" s="34"/>
      <c r="AO606" s="34"/>
      <c r="AP606" s="34"/>
    </row>
    <row r="607" spans="1:42" ht="15.6" hidden="1">
      <c r="A607" s="34" t="s">
        <v>2543</v>
      </c>
      <c r="B607" s="34" t="s">
        <v>2545</v>
      </c>
      <c r="C607" s="34"/>
      <c r="D607" s="34"/>
      <c r="E607" s="34"/>
      <c r="F607" s="34"/>
      <c r="G607" s="34"/>
      <c r="H607" s="34"/>
      <c r="I607" s="34"/>
      <c r="J607" s="34"/>
      <c r="K607" s="34"/>
      <c r="L607" s="34"/>
      <c r="M607" s="34"/>
      <c r="N607" s="34"/>
      <c r="O607" s="34"/>
      <c r="P607" s="34"/>
      <c r="Q607" s="34"/>
      <c r="R607" s="34"/>
      <c r="S607" s="34"/>
      <c r="T607" s="34"/>
      <c r="U607" s="34"/>
      <c r="V607" s="34"/>
      <c r="W607" s="34"/>
      <c r="X607" s="34"/>
      <c r="Y607" s="34"/>
      <c r="Z607" s="34"/>
      <c r="AA607" s="34"/>
      <c r="AB607" s="34"/>
      <c r="AC607" s="34"/>
      <c r="AD607" s="34"/>
      <c r="AE607" s="34"/>
      <c r="AF607" s="34"/>
      <c r="AG607" s="34"/>
      <c r="AH607" s="34"/>
      <c r="AI607" s="34"/>
      <c r="AJ607" s="34"/>
      <c r="AK607" s="34"/>
      <c r="AL607" s="34"/>
      <c r="AM607" s="34"/>
      <c r="AN607" s="34"/>
      <c r="AO607" s="34"/>
      <c r="AP607" s="34"/>
    </row>
    <row r="608" spans="1:42" ht="15.6" hidden="1">
      <c r="A608" s="34" t="s">
        <v>2543</v>
      </c>
      <c r="B608" s="34" t="s">
        <v>2546</v>
      </c>
      <c r="C608" s="34"/>
      <c r="D608" s="34"/>
      <c r="E608" s="34"/>
      <c r="F608" s="34"/>
      <c r="G608" s="34"/>
      <c r="H608" s="34"/>
      <c r="I608" s="34"/>
      <c r="J608" s="34"/>
      <c r="K608" s="34"/>
      <c r="L608" s="34"/>
      <c r="M608" s="34"/>
      <c r="N608" s="34"/>
      <c r="O608" s="34"/>
      <c r="P608" s="34"/>
      <c r="Q608" s="34"/>
      <c r="R608" s="34"/>
      <c r="S608" s="34"/>
      <c r="T608" s="34"/>
      <c r="U608" s="34"/>
      <c r="V608" s="34"/>
      <c r="W608" s="34"/>
      <c r="X608" s="34"/>
      <c r="Y608" s="34"/>
      <c r="Z608" s="34"/>
      <c r="AA608" s="34"/>
      <c r="AB608" s="34"/>
      <c r="AC608" s="34"/>
      <c r="AD608" s="34"/>
      <c r="AE608" s="34"/>
      <c r="AF608" s="34"/>
      <c r="AG608" s="34"/>
      <c r="AH608" s="34"/>
      <c r="AI608" s="34"/>
      <c r="AJ608" s="34"/>
      <c r="AK608" s="34"/>
      <c r="AL608" s="34"/>
      <c r="AM608" s="34"/>
      <c r="AN608" s="34"/>
      <c r="AO608" s="34"/>
      <c r="AP608" s="34"/>
    </row>
    <row r="609" spans="1:42" ht="15.6" hidden="1">
      <c r="A609" s="34" t="s">
        <v>2543</v>
      </c>
      <c r="B609" s="34" t="s">
        <v>2547</v>
      </c>
      <c r="C609" s="34"/>
      <c r="D609" s="34"/>
      <c r="E609" s="34"/>
      <c r="F609" s="34"/>
      <c r="G609" s="34"/>
      <c r="H609" s="34"/>
      <c r="I609" s="34"/>
      <c r="J609" s="34"/>
      <c r="K609" s="34"/>
      <c r="L609" s="34"/>
      <c r="M609" s="34"/>
      <c r="N609" s="34"/>
      <c r="O609" s="34"/>
      <c r="P609" s="34"/>
      <c r="Q609" s="34"/>
      <c r="R609" s="34"/>
      <c r="S609" s="34"/>
      <c r="T609" s="34"/>
      <c r="U609" s="34"/>
      <c r="V609" s="34"/>
      <c r="W609" s="34"/>
      <c r="X609" s="34"/>
      <c r="Y609" s="34"/>
      <c r="Z609" s="34"/>
      <c r="AA609" s="34"/>
      <c r="AB609" s="34"/>
      <c r="AC609" s="34"/>
      <c r="AD609" s="34"/>
      <c r="AE609" s="34"/>
      <c r="AF609" s="34"/>
      <c r="AG609" s="34"/>
      <c r="AH609" s="34"/>
      <c r="AI609" s="34"/>
      <c r="AJ609" s="34"/>
      <c r="AK609" s="34"/>
      <c r="AL609" s="34"/>
      <c r="AM609" s="34"/>
      <c r="AN609" s="34"/>
      <c r="AO609" s="34"/>
      <c r="AP609" s="34"/>
    </row>
    <row r="610" spans="1:42" ht="15.6" hidden="1">
      <c r="A610" s="34" t="s">
        <v>2543</v>
      </c>
      <c r="B610" s="34" t="s">
        <v>2548</v>
      </c>
      <c r="C610" s="34"/>
      <c r="D610" s="34"/>
      <c r="E610" s="34"/>
      <c r="F610" s="34"/>
      <c r="G610" s="34"/>
      <c r="H610" s="34"/>
      <c r="I610" s="34"/>
      <c r="J610" s="34"/>
      <c r="K610" s="34"/>
      <c r="L610" s="34"/>
      <c r="M610" s="34"/>
      <c r="N610" s="34"/>
      <c r="O610" s="34"/>
      <c r="P610" s="34"/>
      <c r="Q610" s="34"/>
      <c r="R610" s="34"/>
      <c r="S610" s="34"/>
      <c r="T610" s="34"/>
      <c r="U610" s="34"/>
      <c r="V610" s="34"/>
      <c r="W610" s="34"/>
      <c r="X610" s="34"/>
      <c r="Y610" s="34"/>
      <c r="Z610" s="34"/>
      <c r="AA610" s="34"/>
      <c r="AB610" s="34"/>
      <c r="AC610" s="34"/>
      <c r="AD610" s="34"/>
      <c r="AE610" s="34"/>
      <c r="AF610" s="34"/>
      <c r="AG610" s="34"/>
      <c r="AH610" s="34"/>
      <c r="AI610" s="34"/>
      <c r="AJ610" s="34"/>
      <c r="AK610" s="34"/>
      <c r="AL610" s="34"/>
      <c r="AM610" s="34"/>
      <c r="AN610" s="34"/>
      <c r="AO610" s="34"/>
      <c r="AP610" s="34"/>
    </row>
    <row r="611" spans="1:42" ht="15.6" hidden="1">
      <c r="A611" s="34" t="s">
        <v>2543</v>
      </c>
      <c r="B611" s="34" t="s">
        <v>2549</v>
      </c>
      <c r="C611" s="34"/>
      <c r="D611" s="34"/>
      <c r="E611" s="34"/>
      <c r="F611" s="34"/>
      <c r="G611" s="34"/>
      <c r="H611" s="34"/>
      <c r="I611" s="34"/>
      <c r="J611" s="34"/>
      <c r="K611" s="34"/>
      <c r="L611" s="34"/>
      <c r="M611" s="34"/>
      <c r="N611" s="34"/>
      <c r="O611" s="34"/>
      <c r="P611" s="34"/>
      <c r="Q611" s="34"/>
      <c r="R611" s="34"/>
      <c r="S611" s="34"/>
      <c r="T611" s="34"/>
      <c r="U611" s="34"/>
      <c r="V611" s="34"/>
      <c r="W611" s="34"/>
      <c r="X611" s="34"/>
      <c r="Y611" s="34"/>
      <c r="Z611" s="34"/>
      <c r="AA611" s="34"/>
      <c r="AB611" s="34"/>
      <c r="AC611" s="34"/>
      <c r="AD611" s="34"/>
      <c r="AE611" s="34"/>
      <c r="AF611" s="34"/>
      <c r="AG611" s="34"/>
      <c r="AH611" s="34"/>
      <c r="AI611" s="34"/>
      <c r="AJ611" s="34"/>
      <c r="AK611" s="34"/>
      <c r="AL611" s="34"/>
      <c r="AM611" s="34"/>
      <c r="AN611" s="34"/>
      <c r="AO611" s="34"/>
      <c r="AP611" s="34"/>
    </row>
    <row r="612" spans="1:42" ht="15.6" hidden="1">
      <c r="A612" s="34" t="s">
        <v>2543</v>
      </c>
      <c r="B612" s="34" t="s">
        <v>2550</v>
      </c>
      <c r="C612" s="34"/>
      <c r="D612" s="34"/>
      <c r="E612" s="34"/>
      <c r="F612" s="34"/>
      <c r="G612" s="34"/>
      <c r="H612" s="34"/>
      <c r="I612" s="34"/>
      <c r="J612" s="34"/>
      <c r="K612" s="34"/>
      <c r="L612" s="34"/>
      <c r="M612" s="34"/>
      <c r="N612" s="34"/>
      <c r="O612" s="34"/>
      <c r="P612" s="34"/>
      <c r="Q612" s="34"/>
      <c r="R612" s="34"/>
      <c r="S612" s="34"/>
      <c r="T612" s="34"/>
      <c r="U612" s="34"/>
      <c r="V612" s="34"/>
      <c r="W612" s="34"/>
      <c r="X612" s="34"/>
      <c r="Y612" s="34"/>
      <c r="Z612" s="34"/>
      <c r="AA612" s="34"/>
      <c r="AB612" s="34"/>
      <c r="AC612" s="34"/>
      <c r="AD612" s="34"/>
      <c r="AE612" s="34"/>
      <c r="AF612" s="34"/>
      <c r="AG612" s="34"/>
      <c r="AH612" s="34"/>
      <c r="AI612" s="34"/>
      <c r="AJ612" s="34"/>
      <c r="AK612" s="34"/>
      <c r="AL612" s="34"/>
      <c r="AM612" s="34"/>
      <c r="AN612" s="34"/>
      <c r="AO612" s="34"/>
      <c r="AP612" s="34"/>
    </row>
    <row r="613" spans="1:42" ht="15.6" hidden="1">
      <c r="A613" s="34" t="s">
        <v>2543</v>
      </c>
      <c r="B613" s="34" t="s">
        <v>2551</v>
      </c>
      <c r="C613" s="34"/>
      <c r="D613" s="34"/>
      <c r="E613" s="34"/>
      <c r="F613" s="34"/>
      <c r="G613" s="34"/>
      <c r="H613" s="34"/>
      <c r="I613" s="34"/>
      <c r="J613" s="34"/>
      <c r="K613" s="34"/>
      <c r="L613" s="34"/>
      <c r="M613" s="34"/>
      <c r="N613" s="34"/>
      <c r="O613" s="34"/>
      <c r="P613" s="34"/>
      <c r="Q613" s="34"/>
      <c r="R613" s="34"/>
      <c r="S613" s="34"/>
      <c r="T613" s="34"/>
      <c r="U613" s="34"/>
      <c r="V613" s="34"/>
      <c r="W613" s="34"/>
      <c r="X613" s="34"/>
      <c r="Y613" s="34"/>
      <c r="Z613" s="34"/>
      <c r="AA613" s="34"/>
      <c r="AB613" s="34"/>
      <c r="AC613" s="34"/>
      <c r="AD613" s="34"/>
      <c r="AE613" s="34"/>
      <c r="AF613" s="34"/>
      <c r="AG613" s="34"/>
      <c r="AH613" s="34"/>
      <c r="AI613" s="34"/>
      <c r="AJ613" s="34"/>
      <c r="AK613" s="34"/>
      <c r="AL613" s="34"/>
      <c r="AM613" s="34"/>
      <c r="AN613" s="34"/>
      <c r="AO613" s="34"/>
      <c r="AP613" s="34"/>
    </row>
    <row r="614" spans="1:42" ht="15.6" hidden="1">
      <c r="A614" s="34" t="s">
        <v>2543</v>
      </c>
      <c r="B614" s="34" t="s">
        <v>2552</v>
      </c>
      <c r="C614" s="34"/>
      <c r="D614" s="34"/>
      <c r="E614" s="34"/>
      <c r="F614" s="34"/>
      <c r="G614" s="34"/>
      <c r="H614" s="34"/>
      <c r="I614" s="34"/>
      <c r="J614" s="34"/>
      <c r="K614" s="34"/>
      <c r="L614" s="34"/>
      <c r="M614" s="34"/>
      <c r="N614" s="34"/>
      <c r="O614" s="34"/>
      <c r="P614" s="34"/>
      <c r="Q614" s="34"/>
      <c r="R614" s="34"/>
      <c r="S614" s="34"/>
      <c r="T614" s="34"/>
      <c r="U614" s="34"/>
      <c r="V614" s="34"/>
      <c r="W614" s="34"/>
      <c r="X614" s="34"/>
      <c r="Y614" s="34"/>
      <c r="Z614" s="34"/>
      <c r="AA614" s="34"/>
      <c r="AB614" s="34"/>
      <c r="AC614" s="34"/>
      <c r="AD614" s="34"/>
      <c r="AE614" s="34"/>
      <c r="AF614" s="34"/>
      <c r="AG614" s="34"/>
      <c r="AH614" s="34"/>
      <c r="AI614" s="34"/>
      <c r="AJ614" s="34"/>
      <c r="AK614" s="34"/>
      <c r="AL614" s="34"/>
      <c r="AM614" s="34"/>
      <c r="AN614" s="34"/>
      <c r="AO614" s="34"/>
      <c r="AP614" s="34"/>
    </row>
    <row r="615" spans="1:42" ht="15.6" hidden="1">
      <c r="A615" s="34" t="s">
        <v>2543</v>
      </c>
      <c r="B615" s="34" t="s">
        <v>2553</v>
      </c>
      <c r="C615" s="34"/>
      <c r="D615" s="34"/>
      <c r="E615" s="34"/>
      <c r="F615" s="34"/>
      <c r="G615" s="34"/>
      <c r="H615" s="34"/>
      <c r="I615" s="34"/>
      <c r="J615" s="34"/>
      <c r="K615" s="34"/>
      <c r="L615" s="34"/>
      <c r="M615" s="34"/>
      <c r="N615" s="34"/>
      <c r="O615" s="34"/>
      <c r="P615" s="34"/>
      <c r="Q615" s="34"/>
      <c r="R615" s="34"/>
      <c r="S615" s="34"/>
      <c r="T615" s="34"/>
      <c r="U615" s="34"/>
      <c r="V615" s="34"/>
      <c r="W615" s="34"/>
      <c r="X615" s="34"/>
      <c r="Y615" s="34"/>
      <c r="Z615" s="34"/>
      <c r="AA615" s="34"/>
      <c r="AB615" s="34"/>
      <c r="AC615" s="34"/>
      <c r="AD615" s="34"/>
      <c r="AE615" s="34"/>
      <c r="AF615" s="34"/>
      <c r="AG615" s="34"/>
      <c r="AH615" s="34"/>
      <c r="AI615" s="34"/>
      <c r="AJ615" s="34"/>
      <c r="AK615" s="34"/>
      <c r="AL615" s="34"/>
      <c r="AM615" s="34"/>
      <c r="AN615" s="34"/>
      <c r="AO615" s="34"/>
      <c r="AP615" s="34"/>
    </row>
    <row r="616" spans="1:42" ht="15.6" hidden="1">
      <c r="A616" s="34" t="s">
        <v>2543</v>
      </c>
      <c r="B616" s="34" t="s">
        <v>2554</v>
      </c>
      <c r="C616" s="34"/>
      <c r="D616" s="34"/>
      <c r="E616" s="34"/>
      <c r="F616" s="34"/>
      <c r="G616" s="34"/>
      <c r="H616" s="34"/>
      <c r="I616" s="34"/>
      <c r="J616" s="34"/>
      <c r="K616" s="34"/>
      <c r="L616" s="34"/>
      <c r="M616" s="34"/>
      <c r="N616" s="34"/>
      <c r="O616" s="34"/>
      <c r="P616" s="34"/>
      <c r="Q616" s="34"/>
      <c r="R616" s="34"/>
      <c r="S616" s="34"/>
      <c r="T616" s="34"/>
      <c r="U616" s="34"/>
      <c r="V616" s="34"/>
      <c r="W616" s="34"/>
      <c r="X616" s="34"/>
      <c r="Y616" s="34"/>
      <c r="Z616" s="34"/>
      <c r="AA616" s="34"/>
      <c r="AB616" s="34"/>
      <c r="AC616" s="34"/>
      <c r="AD616" s="34"/>
      <c r="AE616" s="34"/>
      <c r="AF616" s="34"/>
      <c r="AG616" s="34"/>
      <c r="AH616" s="34"/>
      <c r="AI616" s="34"/>
      <c r="AJ616" s="34"/>
      <c r="AK616" s="34"/>
      <c r="AL616" s="34"/>
      <c r="AM616" s="34"/>
      <c r="AN616" s="34"/>
      <c r="AO616" s="34"/>
      <c r="AP616" s="34"/>
    </row>
    <row r="617" spans="1:42" ht="15.6" hidden="1">
      <c r="A617" s="34" t="s">
        <v>2543</v>
      </c>
      <c r="B617" s="34" t="s">
        <v>2555</v>
      </c>
      <c r="C617" s="34"/>
      <c r="D617" s="34"/>
      <c r="E617" s="34"/>
      <c r="F617" s="34"/>
      <c r="G617" s="34"/>
      <c r="H617" s="34"/>
      <c r="I617" s="34"/>
      <c r="J617" s="34"/>
      <c r="K617" s="34"/>
      <c r="L617" s="34"/>
      <c r="M617" s="34"/>
      <c r="N617" s="34"/>
      <c r="O617" s="34"/>
      <c r="P617" s="34"/>
      <c r="Q617" s="34"/>
      <c r="R617" s="34"/>
      <c r="S617" s="34"/>
      <c r="T617" s="34"/>
      <c r="U617" s="34"/>
      <c r="V617" s="34"/>
      <c r="W617" s="34"/>
      <c r="X617" s="34"/>
      <c r="Y617" s="34"/>
      <c r="Z617" s="34"/>
      <c r="AA617" s="34"/>
      <c r="AB617" s="34"/>
      <c r="AC617" s="34"/>
      <c r="AD617" s="34"/>
      <c r="AE617" s="34"/>
      <c r="AF617" s="34"/>
      <c r="AG617" s="34"/>
      <c r="AH617" s="34"/>
      <c r="AI617" s="34"/>
      <c r="AJ617" s="34"/>
      <c r="AK617" s="34"/>
      <c r="AL617" s="34"/>
      <c r="AM617" s="34"/>
      <c r="AN617" s="34"/>
      <c r="AO617" s="34"/>
      <c r="AP617" s="34"/>
    </row>
    <row r="618" spans="1:42" ht="15.6" hidden="1">
      <c r="A618" s="34" t="s">
        <v>2543</v>
      </c>
      <c r="B618" s="34" t="s">
        <v>2556</v>
      </c>
      <c r="C618" s="34"/>
      <c r="D618" s="34"/>
      <c r="E618" s="34"/>
      <c r="F618" s="34"/>
      <c r="G618" s="34"/>
      <c r="H618" s="34"/>
      <c r="I618" s="34"/>
      <c r="J618" s="34"/>
      <c r="K618" s="34"/>
      <c r="L618" s="34"/>
      <c r="M618" s="34"/>
      <c r="N618" s="34"/>
      <c r="O618" s="34"/>
      <c r="P618" s="34"/>
      <c r="Q618" s="34"/>
      <c r="R618" s="34"/>
      <c r="S618" s="34"/>
      <c r="T618" s="34"/>
      <c r="U618" s="34"/>
      <c r="V618" s="34"/>
      <c r="W618" s="34"/>
      <c r="X618" s="34"/>
      <c r="Y618" s="34"/>
      <c r="Z618" s="34"/>
      <c r="AA618" s="34"/>
      <c r="AB618" s="34"/>
      <c r="AC618" s="34"/>
      <c r="AD618" s="34"/>
      <c r="AE618" s="34"/>
      <c r="AF618" s="34"/>
      <c r="AG618" s="34"/>
      <c r="AH618" s="34"/>
      <c r="AI618" s="34"/>
      <c r="AJ618" s="34"/>
      <c r="AK618" s="34"/>
      <c r="AL618" s="34"/>
      <c r="AM618" s="34"/>
      <c r="AN618" s="34"/>
      <c r="AO618" s="34"/>
      <c r="AP618" s="34"/>
    </row>
    <row r="619" spans="1:42" ht="15.6" hidden="1">
      <c r="A619" s="34" t="s">
        <v>2543</v>
      </c>
      <c r="B619" s="34" t="s">
        <v>2557</v>
      </c>
      <c r="C619" s="34"/>
      <c r="D619" s="34"/>
      <c r="E619" s="34"/>
      <c r="F619" s="34"/>
      <c r="G619" s="34"/>
      <c r="H619" s="34"/>
      <c r="I619" s="34"/>
      <c r="J619" s="34"/>
      <c r="K619" s="34"/>
      <c r="L619" s="34"/>
      <c r="M619" s="34"/>
      <c r="N619" s="34"/>
      <c r="O619" s="34"/>
      <c r="P619" s="34"/>
      <c r="Q619" s="34"/>
      <c r="R619" s="34"/>
      <c r="S619" s="34"/>
      <c r="T619" s="34"/>
      <c r="U619" s="34"/>
      <c r="V619" s="34"/>
      <c r="W619" s="34"/>
      <c r="X619" s="34"/>
      <c r="Y619" s="34"/>
      <c r="Z619" s="34"/>
      <c r="AA619" s="34"/>
      <c r="AB619" s="34"/>
      <c r="AC619" s="34"/>
      <c r="AD619" s="34"/>
      <c r="AE619" s="34"/>
      <c r="AF619" s="34"/>
      <c r="AG619" s="34"/>
      <c r="AH619" s="34"/>
      <c r="AI619" s="34"/>
      <c r="AJ619" s="34"/>
      <c r="AK619" s="34"/>
      <c r="AL619" s="34"/>
      <c r="AM619" s="34"/>
      <c r="AN619" s="34"/>
      <c r="AO619" s="34"/>
      <c r="AP619" s="34"/>
    </row>
    <row r="620" spans="1:42" ht="15.6" hidden="1">
      <c r="A620" s="34" t="s">
        <v>2543</v>
      </c>
      <c r="B620" s="34" t="s">
        <v>2558</v>
      </c>
      <c r="C620" s="34"/>
      <c r="D620" s="34"/>
      <c r="E620" s="34"/>
      <c r="F620" s="34"/>
      <c r="G620" s="34"/>
      <c r="H620" s="34"/>
      <c r="I620" s="34"/>
      <c r="J620" s="34"/>
      <c r="K620" s="34"/>
      <c r="L620" s="34"/>
      <c r="M620" s="34"/>
      <c r="N620" s="34"/>
      <c r="O620" s="34"/>
      <c r="P620" s="34"/>
      <c r="Q620" s="34"/>
      <c r="R620" s="34"/>
      <c r="S620" s="34"/>
      <c r="T620" s="34"/>
      <c r="U620" s="34"/>
      <c r="V620" s="34"/>
      <c r="W620" s="34"/>
      <c r="X620" s="34"/>
      <c r="Y620" s="34"/>
      <c r="Z620" s="34"/>
      <c r="AA620" s="34"/>
      <c r="AB620" s="34"/>
      <c r="AC620" s="34"/>
      <c r="AD620" s="34"/>
      <c r="AE620" s="34"/>
      <c r="AF620" s="34"/>
      <c r="AG620" s="34"/>
      <c r="AH620" s="34"/>
      <c r="AI620" s="34"/>
      <c r="AJ620" s="34"/>
      <c r="AK620" s="34"/>
      <c r="AL620" s="34"/>
      <c r="AM620" s="34"/>
      <c r="AN620" s="34"/>
      <c r="AO620" s="34"/>
      <c r="AP620" s="34"/>
    </row>
    <row r="621" spans="1:42" ht="15.6" hidden="1">
      <c r="A621" s="34" t="s">
        <v>2543</v>
      </c>
      <c r="B621" s="34" t="s">
        <v>2559</v>
      </c>
      <c r="C621" s="34"/>
      <c r="D621" s="34"/>
      <c r="E621" s="34"/>
      <c r="F621" s="34"/>
      <c r="G621" s="34"/>
      <c r="H621" s="34"/>
      <c r="I621" s="34"/>
      <c r="J621" s="34"/>
      <c r="K621" s="34"/>
      <c r="L621" s="34"/>
      <c r="M621" s="34"/>
      <c r="N621" s="34"/>
      <c r="O621" s="34"/>
      <c r="P621" s="34"/>
      <c r="Q621" s="34"/>
      <c r="R621" s="34"/>
      <c r="S621" s="34"/>
      <c r="T621" s="34"/>
      <c r="U621" s="34"/>
      <c r="V621" s="34"/>
      <c r="W621" s="34"/>
      <c r="X621" s="34"/>
      <c r="Y621" s="34"/>
      <c r="Z621" s="34"/>
      <c r="AA621" s="34"/>
      <c r="AB621" s="34"/>
      <c r="AC621" s="34"/>
      <c r="AD621" s="34"/>
      <c r="AE621" s="34"/>
      <c r="AF621" s="34"/>
      <c r="AG621" s="34"/>
      <c r="AH621" s="34"/>
      <c r="AI621" s="34"/>
      <c r="AJ621" s="34"/>
      <c r="AK621" s="34"/>
      <c r="AL621" s="34"/>
      <c r="AM621" s="34"/>
      <c r="AN621" s="34"/>
      <c r="AO621" s="34"/>
      <c r="AP621" s="34"/>
    </row>
    <row r="622" spans="1:42" ht="15.6" hidden="1">
      <c r="A622" s="34" t="s">
        <v>2543</v>
      </c>
      <c r="B622" s="34" t="s">
        <v>2560</v>
      </c>
      <c r="C622" s="34"/>
      <c r="D622" s="34"/>
      <c r="E622" s="34"/>
      <c r="F622" s="34"/>
      <c r="G622" s="34"/>
      <c r="H622" s="34"/>
      <c r="I622" s="34"/>
      <c r="J622" s="34"/>
      <c r="K622" s="34"/>
      <c r="L622" s="34"/>
      <c r="M622" s="34"/>
      <c r="N622" s="34"/>
      <c r="O622" s="34"/>
      <c r="P622" s="34"/>
      <c r="Q622" s="34"/>
      <c r="R622" s="34"/>
      <c r="S622" s="34"/>
      <c r="T622" s="34"/>
      <c r="U622" s="34"/>
      <c r="V622" s="34"/>
      <c r="W622" s="34"/>
      <c r="X622" s="34"/>
      <c r="Y622" s="34"/>
      <c r="Z622" s="34"/>
      <c r="AA622" s="34"/>
      <c r="AB622" s="34"/>
      <c r="AC622" s="34"/>
      <c r="AD622" s="34"/>
      <c r="AE622" s="34"/>
      <c r="AF622" s="34"/>
      <c r="AG622" s="34"/>
      <c r="AH622" s="34"/>
      <c r="AI622" s="34"/>
      <c r="AJ622" s="34"/>
      <c r="AK622" s="34"/>
      <c r="AL622" s="34"/>
      <c r="AM622" s="34"/>
      <c r="AN622" s="34"/>
      <c r="AO622" s="34"/>
      <c r="AP622" s="34"/>
    </row>
    <row r="623" spans="1:42" ht="15.6" hidden="1">
      <c r="A623" s="34" t="s">
        <v>2543</v>
      </c>
      <c r="B623" s="34" t="s">
        <v>2561</v>
      </c>
      <c r="C623" s="34"/>
      <c r="D623" s="34"/>
      <c r="E623" s="34"/>
      <c r="F623" s="34"/>
      <c r="G623" s="34"/>
      <c r="H623" s="34"/>
      <c r="I623" s="34"/>
      <c r="J623" s="34"/>
      <c r="K623" s="34"/>
      <c r="L623" s="34"/>
      <c r="M623" s="34"/>
      <c r="N623" s="34"/>
      <c r="O623" s="34"/>
      <c r="P623" s="34"/>
      <c r="Q623" s="34"/>
      <c r="R623" s="34"/>
      <c r="S623" s="34"/>
      <c r="T623" s="34"/>
      <c r="U623" s="34"/>
      <c r="V623" s="34"/>
      <c r="W623" s="34"/>
      <c r="X623" s="34"/>
      <c r="Y623" s="34"/>
      <c r="Z623" s="34"/>
      <c r="AA623" s="34"/>
      <c r="AB623" s="34"/>
      <c r="AC623" s="34"/>
      <c r="AD623" s="34"/>
      <c r="AE623" s="34"/>
      <c r="AF623" s="34"/>
      <c r="AG623" s="34"/>
      <c r="AH623" s="34"/>
      <c r="AI623" s="34"/>
      <c r="AJ623" s="34"/>
      <c r="AK623" s="34"/>
      <c r="AL623" s="34"/>
      <c r="AM623" s="34"/>
      <c r="AN623" s="34"/>
      <c r="AO623" s="34"/>
      <c r="AP623" s="34"/>
    </row>
    <row r="624" spans="1:42" ht="15.6" hidden="1">
      <c r="A624" s="34" t="s">
        <v>2543</v>
      </c>
      <c r="B624" s="34" t="s">
        <v>2562</v>
      </c>
      <c r="C624" s="34"/>
      <c r="D624" s="34"/>
      <c r="E624" s="34"/>
      <c r="F624" s="34"/>
      <c r="G624" s="34"/>
      <c r="H624" s="34"/>
      <c r="I624" s="34"/>
      <c r="J624" s="34"/>
      <c r="K624" s="34"/>
      <c r="L624" s="34"/>
      <c r="M624" s="34"/>
      <c r="N624" s="34"/>
      <c r="O624" s="34"/>
      <c r="P624" s="34"/>
      <c r="Q624" s="34"/>
      <c r="R624" s="34"/>
      <c r="S624" s="34"/>
      <c r="T624" s="34"/>
      <c r="U624" s="34"/>
      <c r="V624" s="34"/>
      <c r="W624" s="34"/>
      <c r="X624" s="34"/>
      <c r="Y624" s="34"/>
      <c r="Z624" s="34"/>
      <c r="AA624" s="34"/>
      <c r="AB624" s="34"/>
      <c r="AC624" s="34"/>
      <c r="AD624" s="34"/>
      <c r="AE624" s="34"/>
      <c r="AF624" s="34"/>
      <c r="AG624" s="34"/>
      <c r="AH624" s="34"/>
      <c r="AI624" s="34"/>
      <c r="AJ624" s="34"/>
      <c r="AK624" s="34"/>
      <c r="AL624" s="34"/>
      <c r="AM624" s="34"/>
      <c r="AN624" s="34"/>
      <c r="AO624" s="34"/>
      <c r="AP624" s="34"/>
    </row>
    <row r="625" spans="1:42" ht="15.6" hidden="1">
      <c r="A625" s="34" t="s">
        <v>2543</v>
      </c>
      <c r="B625" s="34" t="s">
        <v>2563</v>
      </c>
      <c r="C625" s="34"/>
      <c r="D625" s="34"/>
      <c r="E625" s="34"/>
      <c r="F625" s="34"/>
      <c r="G625" s="34"/>
      <c r="H625" s="34"/>
      <c r="I625" s="34"/>
      <c r="J625" s="34"/>
      <c r="K625" s="34"/>
      <c r="L625" s="34"/>
      <c r="M625" s="34"/>
      <c r="N625" s="34"/>
      <c r="O625" s="34"/>
      <c r="P625" s="34"/>
      <c r="Q625" s="34"/>
      <c r="R625" s="34"/>
      <c r="S625" s="34"/>
      <c r="T625" s="34"/>
      <c r="U625" s="34"/>
      <c r="V625" s="34"/>
      <c r="W625" s="34"/>
      <c r="X625" s="34"/>
      <c r="Y625" s="34"/>
      <c r="Z625" s="34"/>
      <c r="AA625" s="34"/>
      <c r="AB625" s="34"/>
      <c r="AC625" s="34"/>
      <c r="AD625" s="34"/>
      <c r="AE625" s="34"/>
      <c r="AF625" s="34"/>
      <c r="AG625" s="34"/>
      <c r="AH625" s="34"/>
      <c r="AI625" s="34"/>
      <c r="AJ625" s="34"/>
      <c r="AK625" s="34"/>
      <c r="AL625" s="34"/>
      <c r="AM625" s="34"/>
      <c r="AN625" s="34"/>
      <c r="AO625" s="34"/>
      <c r="AP625" s="34"/>
    </row>
    <row r="626" spans="1:42" ht="15.6" hidden="1">
      <c r="A626" s="34" t="s">
        <v>2564</v>
      </c>
      <c r="B626" s="34" t="s">
        <v>2565</v>
      </c>
      <c r="C626" s="34"/>
      <c r="D626" s="34"/>
      <c r="E626" s="34"/>
      <c r="F626" s="34"/>
      <c r="G626" s="34"/>
      <c r="H626" s="34"/>
      <c r="I626" s="34"/>
      <c r="J626" s="34"/>
      <c r="K626" s="34"/>
      <c r="L626" s="34"/>
      <c r="M626" s="34"/>
      <c r="N626" s="34"/>
      <c r="O626" s="34"/>
      <c r="P626" s="34"/>
      <c r="Q626" s="34"/>
      <c r="R626" s="34"/>
      <c r="S626" s="34"/>
      <c r="T626" s="34"/>
      <c r="U626" s="34"/>
      <c r="V626" s="34"/>
      <c r="W626" s="34"/>
      <c r="X626" s="34"/>
      <c r="Y626" s="34"/>
      <c r="Z626" s="34"/>
      <c r="AA626" s="34"/>
      <c r="AB626" s="34"/>
      <c r="AC626" s="34"/>
      <c r="AD626" s="34"/>
      <c r="AE626" s="34"/>
      <c r="AF626" s="34"/>
      <c r="AG626" s="34"/>
      <c r="AH626" s="34"/>
      <c r="AI626" s="34"/>
      <c r="AJ626" s="34"/>
      <c r="AK626" s="34"/>
      <c r="AL626" s="34"/>
      <c r="AM626" s="34"/>
      <c r="AN626" s="34"/>
      <c r="AO626" s="34"/>
      <c r="AP626" s="34"/>
    </row>
    <row r="627" spans="1:42" ht="15.6" hidden="1">
      <c r="A627" s="34" t="s">
        <v>2564</v>
      </c>
      <c r="B627" s="34" t="s">
        <v>2566</v>
      </c>
      <c r="C627" s="34"/>
      <c r="D627" s="34"/>
      <c r="E627" s="34"/>
      <c r="F627" s="34"/>
      <c r="G627" s="34"/>
      <c r="H627" s="34"/>
      <c r="I627" s="34"/>
      <c r="J627" s="34"/>
      <c r="K627" s="34"/>
      <c r="L627" s="34"/>
      <c r="M627" s="34"/>
      <c r="N627" s="34"/>
      <c r="O627" s="34"/>
      <c r="P627" s="34"/>
      <c r="Q627" s="34"/>
      <c r="R627" s="34"/>
      <c r="S627" s="34"/>
      <c r="T627" s="34"/>
      <c r="U627" s="34"/>
      <c r="V627" s="34"/>
      <c r="W627" s="34"/>
      <c r="X627" s="34"/>
      <c r="Y627" s="34"/>
      <c r="Z627" s="34"/>
      <c r="AA627" s="34"/>
      <c r="AB627" s="34"/>
      <c r="AC627" s="34"/>
      <c r="AD627" s="34"/>
      <c r="AE627" s="34"/>
      <c r="AF627" s="34"/>
      <c r="AG627" s="34"/>
      <c r="AH627" s="34"/>
      <c r="AI627" s="34"/>
      <c r="AJ627" s="34"/>
      <c r="AK627" s="34"/>
      <c r="AL627" s="34"/>
      <c r="AM627" s="34"/>
      <c r="AN627" s="34"/>
      <c r="AO627" s="34"/>
      <c r="AP627" s="34"/>
    </row>
    <row r="628" spans="1:42" ht="15.6" hidden="1">
      <c r="A628" s="34" t="s">
        <v>2564</v>
      </c>
      <c r="B628" s="34" t="s">
        <v>2567</v>
      </c>
      <c r="C628" s="34"/>
      <c r="D628" s="34"/>
      <c r="E628" s="34"/>
      <c r="F628" s="34"/>
      <c r="G628" s="34"/>
      <c r="H628" s="34"/>
      <c r="I628" s="34"/>
      <c r="J628" s="34"/>
      <c r="K628" s="34"/>
      <c r="L628" s="34"/>
      <c r="M628" s="34"/>
      <c r="N628" s="34"/>
      <c r="O628" s="34"/>
      <c r="P628" s="34"/>
      <c r="Q628" s="34"/>
      <c r="R628" s="34"/>
      <c r="S628" s="34"/>
      <c r="T628" s="34"/>
      <c r="U628" s="34"/>
      <c r="V628" s="34"/>
      <c r="W628" s="34"/>
      <c r="X628" s="34"/>
      <c r="Y628" s="34"/>
      <c r="Z628" s="34"/>
      <c r="AA628" s="34"/>
      <c r="AB628" s="34"/>
      <c r="AC628" s="34"/>
      <c r="AD628" s="34"/>
      <c r="AE628" s="34"/>
      <c r="AF628" s="34"/>
      <c r="AG628" s="34"/>
      <c r="AH628" s="34"/>
      <c r="AI628" s="34"/>
      <c r="AJ628" s="34"/>
      <c r="AK628" s="34"/>
      <c r="AL628" s="34"/>
      <c r="AM628" s="34"/>
      <c r="AN628" s="34"/>
      <c r="AO628" s="34"/>
      <c r="AP628" s="34"/>
    </row>
    <row r="629" spans="1:42" ht="15.6" hidden="1">
      <c r="A629" s="34" t="s">
        <v>2564</v>
      </c>
      <c r="B629" s="34" t="s">
        <v>2568</v>
      </c>
      <c r="C629" s="34"/>
      <c r="D629" s="34"/>
      <c r="E629" s="34"/>
      <c r="F629" s="34"/>
      <c r="G629" s="34"/>
      <c r="H629" s="34"/>
      <c r="I629" s="34"/>
      <c r="J629" s="34"/>
      <c r="K629" s="34"/>
      <c r="L629" s="34"/>
      <c r="M629" s="34"/>
      <c r="N629" s="34"/>
      <c r="O629" s="34"/>
      <c r="P629" s="34"/>
      <c r="Q629" s="34"/>
      <c r="R629" s="34"/>
      <c r="S629" s="34"/>
      <c r="T629" s="34"/>
      <c r="U629" s="34"/>
      <c r="V629" s="34"/>
      <c r="W629" s="34"/>
      <c r="X629" s="34"/>
      <c r="Y629" s="34"/>
      <c r="Z629" s="34"/>
      <c r="AA629" s="34"/>
      <c r="AB629" s="34"/>
      <c r="AC629" s="34"/>
      <c r="AD629" s="34"/>
      <c r="AE629" s="34"/>
      <c r="AF629" s="34"/>
      <c r="AG629" s="34"/>
      <c r="AH629" s="34"/>
      <c r="AI629" s="34"/>
      <c r="AJ629" s="34"/>
      <c r="AK629" s="34"/>
      <c r="AL629" s="34"/>
      <c r="AM629" s="34"/>
      <c r="AN629" s="34"/>
      <c r="AO629" s="34"/>
      <c r="AP629" s="34"/>
    </row>
    <row r="630" spans="1:42" ht="15.6" hidden="1">
      <c r="A630" s="34" t="s">
        <v>2564</v>
      </c>
      <c r="B630" s="34" t="s">
        <v>2569</v>
      </c>
      <c r="C630" s="34"/>
      <c r="D630" s="34"/>
      <c r="E630" s="34"/>
      <c r="F630" s="34"/>
      <c r="G630" s="34"/>
      <c r="H630" s="34"/>
      <c r="I630" s="34"/>
      <c r="J630" s="34"/>
      <c r="K630" s="34"/>
      <c r="L630" s="34"/>
      <c r="M630" s="34"/>
      <c r="N630" s="34"/>
      <c r="O630" s="34"/>
      <c r="P630" s="34"/>
      <c r="Q630" s="34"/>
      <c r="R630" s="34"/>
      <c r="S630" s="34"/>
      <c r="T630" s="34"/>
      <c r="U630" s="34"/>
      <c r="V630" s="34"/>
      <c r="W630" s="34"/>
      <c r="X630" s="34"/>
      <c r="Y630" s="34"/>
      <c r="Z630" s="34"/>
      <c r="AA630" s="34"/>
      <c r="AB630" s="34"/>
      <c r="AC630" s="34"/>
      <c r="AD630" s="34"/>
      <c r="AE630" s="34"/>
      <c r="AF630" s="34"/>
      <c r="AG630" s="34"/>
      <c r="AH630" s="34"/>
      <c r="AI630" s="34"/>
      <c r="AJ630" s="34"/>
      <c r="AK630" s="34"/>
      <c r="AL630" s="34"/>
      <c r="AM630" s="34"/>
      <c r="AN630" s="34"/>
      <c r="AO630" s="34"/>
      <c r="AP630" s="34"/>
    </row>
    <row r="631" spans="1:42" ht="15.6" hidden="1">
      <c r="A631" s="34" t="s">
        <v>2564</v>
      </c>
      <c r="B631" s="34" t="s">
        <v>2570</v>
      </c>
      <c r="C631" s="34"/>
      <c r="D631" s="34"/>
      <c r="E631" s="34"/>
      <c r="F631" s="34"/>
      <c r="G631" s="34"/>
      <c r="H631" s="34"/>
      <c r="I631" s="34"/>
      <c r="J631" s="34"/>
      <c r="K631" s="34"/>
      <c r="L631" s="34"/>
      <c r="M631" s="34"/>
      <c r="N631" s="34"/>
      <c r="O631" s="34"/>
      <c r="P631" s="34"/>
      <c r="Q631" s="34"/>
      <c r="R631" s="34"/>
      <c r="S631" s="34"/>
      <c r="T631" s="34"/>
      <c r="U631" s="34"/>
      <c r="V631" s="34"/>
      <c r="W631" s="34"/>
      <c r="X631" s="34"/>
      <c r="Y631" s="34"/>
      <c r="Z631" s="34"/>
      <c r="AA631" s="34"/>
      <c r="AB631" s="34"/>
      <c r="AC631" s="34"/>
      <c r="AD631" s="34"/>
      <c r="AE631" s="34"/>
      <c r="AF631" s="34"/>
      <c r="AG631" s="34"/>
      <c r="AH631" s="34"/>
      <c r="AI631" s="34"/>
      <c r="AJ631" s="34"/>
      <c r="AK631" s="34"/>
      <c r="AL631" s="34"/>
      <c r="AM631" s="34"/>
      <c r="AN631" s="34"/>
      <c r="AO631" s="34"/>
      <c r="AP631" s="34"/>
    </row>
    <row r="632" spans="1:42" ht="15.6" hidden="1">
      <c r="A632" s="34" t="s">
        <v>2571</v>
      </c>
      <c r="B632" s="34" t="s">
        <v>2572</v>
      </c>
      <c r="C632" s="34"/>
      <c r="D632" s="34"/>
      <c r="E632" s="34"/>
      <c r="F632" s="34"/>
      <c r="G632" s="34"/>
      <c r="H632" s="34"/>
      <c r="I632" s="34"/>
      <c r="J632" s="34"/>
      <c r="K632" s="34"/>
      <c r="L632" s="34"/>
      <c r="M632" s="34"/>
      <c r="N632" s="34"/>
      <c r="O632" s="34"/>
      <c r="P632" s="34"/>
      <c r="Q632" s="34"/>
      <c r="R632" s="34"/>
      <c r="S632" s="34"/>
      <c r="T632" s="34"/>
      <c r="U632" s="34"/>
      <c r="V632" s="34"/>
      <c r="W632" s="34"/>
      <c r="X632" s="34"/>
      <c r="Y632" s="34"/>
      <c r="Z632" s="34"/>
      <c r="AA632" s="34"/>
      <c r="AB632" s="34"/>
      <c r="AC632" s="34"/>
      <c r="AD632" s="34"/>
      <c r="AE632" s="34"/>
      <c r="AF632" s="34"/>
      <c r="AG632" s="34"/>
      <c r="AH632" s="34"/>
      <c r="AI632" s="34"/>
      <c r="AJ632" s="34"/>
      <c r="AK632" s="34"/>
      <c r="AL632" s="34"/>
      <c r="AM632" s="34"/>
      <c r="AN632" s="34"/>
      <c r="AO632" s="34"/>
      <c r="AP632" s="34"/>
    </row>
    <row r="633" spans="1:42" ht="15.6" hidden="1">
      <c r="A633" s="34" t="s">
        <v>2571</v>
      </c>
      <c r="B633" s="34" t="s">
        <v>2573</v>
      </c>
      <c r="C633" s="34"/>
      <c r="D633" s="34"/>
      <c r="E633" s="34"/>
      <c r="F633" s="34"/>
      <c r="G633" s="34"/>
      <c r="H633" s="34"/>
      <c r="I633" s="34"/>
      <c r="J633" s="34"/>
      <c r="K633" s="34"/>
      <c r="L633" s="34"/>
      <c r="M633" s="34"/>
      <c r="N633" s="34"/>
      <c r="O633" s="34"/>
      <c r="P633" s="34"/>
      <c r="Q633" s="34"/>
      <c r="R633" s="34"/>
      <c r="S633" s="34"/>
      <c r="T633" s="34"/>
      <c r="U633" s="34"/>
      <c r="V633" s="34"/>
      <c r="W633" s="34"/>
      <c r="X633" s="34"/>
      <c r="Y633" s="34"/>
      <c r="Z633" s="34"/>
      <c r="AA633" s="34"/>
      <c r="AB633" s="34"/>
      <c r="AC633" s="34"/>
      <c r="AD633" s="34"/>
      <c r="AE633" s="34"/>
      <c r="AF633" s="34"/>
      <c r="AG633" s="34"/>
      <c r="AH633" s="34"/>
      <c r="AI633" s="34"/>
      <c r="AJ633" s="34"/>
      <c r="AK633" s="34"/>
      <c r="AL633" s="34"/>
      <c r="AM633" s="34"/>
      <c r="AN633" s="34"/>
      <c r="AO633" s="34"/>
      <c r="AP633" s="34"/>
    </row>
    <row r="634" spans="1:42" ht="15.6" hidden="1">
      <c r="A634" s="34" t="s">
        <v>2571</v>
      </c>
      <c r="B634" s="34" t="s">
        <v>2574</v>
      </c>
      <c r="C634" s="34"/>
      <c r="D634" s="34"/>
      <c r="E634" s="34"/>
      <c r="F634" s="34"/>
      <c r="G634" s="34"/>
      <c r="H634" s="34"/>
      <c r="I634" s="34"/>
      <c r="J634" s="34"/>
      <c r="K634" s="34"/>
      <c r="L634" s="34"/>
      <c r="M634" s="34"/>
      <c r="N634" s="34"/>
      <c r="O634" s="34"/>
      <c r="P634" s="34"/>
      <c r="Q634" s="34"/>
      <c r="R634" s="34"/>
      <c r="S634" s="34"/>
      <c r="T634" s="34"/>
      <c r="U634" s="34"/>
      <c r="V634" s="34"/>
      <c r="W634" s="34"/>
      <c r="X634" s="34"/>
      <c r="Y634" s="34"/>
      <c r="Z634" s="34"/>
      <c r="AA634" s="34"/>
      <c r="AB634" s="34"/>
      <c r="AC634" s="34"/>
      <c r="AD634" s="34"/>
      <c r="AE634" s="34"/>
      <c r="AF634" s="34"/>
      <c r="AG634" s="34"/>
      <c r="AH634" s="34"/>
      <c r="AI634" s="34"/>
      <c r="AJ634" s="34"/>
      <c r="AK634" s="34"/>
      <c r="AL634" s="34"/>
      <c r="AM634" s="34"/>
      <c r="AN634" s="34"/>
      <c r="AO634" s="34"/>
      <c r="AP634" s="34"/>
    </row>
    <row r="635" spans="1:42" ht="15.6" hidden="1">
      <c r="A635" s="34" t="s">
        <v>2571</v>
      </c>
      <c r="B635" s="34" t="s">
        <v>2575</v>
      </c>
      <c r="C635" s="34"/>
      <c r="D635" s="34"/>
      <c r="E635" s="34"/>
      <c r="F635" s="34"/>
      <c r="G635" s="34"/>
      <c r="H635" s="34"/>
      <c r="I635" s="34"/>
      <c r="J635" s="34"/>
      <c r="K635" s="34"/>
      <c r="L635" s="34"/>
      <c r="M635" s="34"/>
      <c r="N635" s="34"/>
      <c r="O635" s="34"/>
      <c r="P635" s="34"/>
      <c r="Q635" s="34"/>
      <c r="R635" s="34"/>
      <c r="S635" s="34"/>
      <c r="T635" s="34"/>
      <c r="U635" s="34"/>
      <c r="V635" s="34"/>
      <c r="W635" s="34"/>
      <c r="X635" s="34"/>
      <c r="Y635" s="34"/>
      <c r="Z635" s="34"/>
      <c r="AA635" s="34"/>
      <c r="AB635" s="34"/>
      <c r="AC635" s="34"/>
      <c r="AD635" s="34"/>
      <c r="AE635" s="34"/>
      <c r="AF635" s="34"/>
      <c r="AG635" s="34"/>
      <c r="AH635" s="34"/>
      <c r="AI635" s="34"/>
      <c r="AJ635" s="34"/>
      <c r="AK635" s="34"/>
      <c r="AL635" s="34"/>
      <c r="AM635" s="34"/>
      <c r="AN635" s="34"/>
      <c r="AO635" s="34"/>
      <c r="AP635" s="34"/>
    </row>
    <row r="636" spans="1:42" ht="15.6" hidden="1">
      <c r="A636" s="34" t="s">
        <v>2571</v>
      </c>
      <c r="B636" s="34" t="s">
        <v>2576</v>
      </c>
      <c r="C636" s="34"/>
      <c r="D636" s="34"/>
      <c r="E636" s="34"/>
      <c r="F636" s="34"/>
      <c r="G636" s="34"/>
      <c r="H636" s="34"/>
      <c r="I636" s="34"/>
      <c r="J636" s="34"/>
      <c r="K636" s="34"/>
      <c r="L636" s="34"/>
      <c r="M636" s="34"/>
      <c r="N636" s="34"/>
      <c r="O636" s="34"/>
      <c r="P636" s="34"/>
      <c r="Q636" s="34"/>
      <c r="R636" s="34"/>
      <c r="S636" s="34"/>
      <c r="T636" s="34"/>
      <c r="U636" s="34"/>
      <c r="V636" s="34"/>
      <c r="W636" s="34"/>
      <c r="X636" s="34"/>
      <c r="Y636" s="34"/>
      <c r="Z636" s="34"/>
      <c r="AA636" s="34"/>
      <c r="AB636" s="34"/>
      <c r="AC636" s="34"/>
      <c r="AD636" s="34"/>
      <c r="AE636" s="34"/>
      <c r="AF636" s="34"/>
      <c r="AG636" s="34"/>
      <c r="AH636" s="34"/>
      <c r="AI636" s="34"/>
      <c r="AJ636" s="34"/>
      <c r="AK636" s="34"/>
      <c r="AL636" s="34"/>
      <c r="AM636" s="34"/>
      <c r="AN636" s="34"/>
      <c r="AO636" s="34"/>
      <c r="AP636" s="34"/>
    </row>
    <row r="637" spans="1:42" ht="15.6" hidden="1">
      <c r="A637" s="34" t="s">
        <v>2571</v>
      </c>
      <c r="B637" s="34" t="s">
        <v>2577</v>
      </c>
      <c r="C637" s="34"/>
      <c r="D637" s="34"/>
      <c r="E637" s="34"/>
      <c r="F637" s="34"/>
      <c r="G637" s="34"/>
      <c r="H637" s="34"/>
      <c r="I637" s="34"/>
      <c r="J637" s="34"/>
      <c r="K637" s="34"/>
      <c r="L637" s="34"/>
      <c r="M637" s="34"/>
      <c r="N637" s="34"/>
      <c r="O637" s="34"/>
      <c r="P637" s="34"/>
      <c r="Q637" s="34"/>
      <c r="R637" s="34"/>
      <c r="S637" s="34"/>
      <c r="T637" s="34"/>
      <c r="U637" s="34"/>
      <c r="V637" s="34"/>
      <c r="W637" s="34"/>
      <c r="X637" s="34"/>
      <c r="Y637" s="34"/>
      <c r="Z637" s="34"/>
      <c r="AA637" s="34"/>
      <c r="AB637" s="34"/>
      <c r="AC637" s="34"/>
      <c r="AD637" s="34"/>
      <c r="AE637" s="34"/>
      <c r="AF637" s="34"/>
      <c r="AG637" s="34"/>
      <c r="AH637" s="34"/>
      <c r="AI637" s="34"/>
      <c r="AJ637" s="34"/>
      <c r="AK637" s="34"/>
      <c r="AL637" s="34"/>
      <c r="AM637" s="34"/>
      <c r="AN637" s="34"/>
      <c r="AO637" s="34"/>
      <c r="AP637" s="34"/>
    </row>
    <row r="638" spans="1:42" ht="15.6" hidden="1">
      <c r="A638" s="34" t="s">
        <v>2571</v>
      </c>
      <c r="B638" s="34" t="s">
        <v>2578</v>
      </c>
      <c r="C638" s="34"/>
      <c r="D638" s="34"/>
      <c r="E638" s="34"/>
      <c r="F638" s="34"/>
      <c r="G638" s="34"/>
      <c r="H638" s="34"/>
      <c r="I638" s="34"/>
      <c r="J638" s="34"/>
      <c r="K638" s="34"/>
      <c r="L638" s="34"/>
      <c r="M638" s="34"/>
      <c r="N638" s="34"/>
      <c r="O638" s="34"/>
      <c r="P638" s="34"/>
      <c r="Q638" s="34"/>
      <c r="R638" s="34"/>
      <c r="S638" s="34"/>
      <c r="T638" s="34"/>
      <c r="U638" s="34"/>
      <c r="V638" s="34"/>
      <c r="W638" s="34"/>
      <c r="X638" s="34"/>
      <c r="Y638" s="34"/>
      <c r="Z638" s="34"/>
      <c r="AA638" s="34"/>
      <c r="AB638" s="34"/>
      <c r="AC638" s="34"/>
      <c r="AD638" s="34"/>
      <c r="AE638" s="34"/>
      <c r="AF638" s="34"/>
      <c r="AG638" s="34"/>
      <c r="AH638" s="34"/>
      <c r="AI638" s="34"/>
      <c r="AJ638" s="34"/>
      <c r="AK638" s="34"/>
      <c r="AL638" s="34"/>
      <c r="AM638" s="34"/>
      <c r="AN638" s="34"/>
      <c r="AO638" s="34"/>
      <c r="AP638" s="34"/>
    </row>
    <row r="639" spans="1:42" ht="15.6" hidden="1">
      <c r="A639" s="34" t="s">
        <v>2571</v>
      </c>
      <c r="B639" s="34" t="s">
        <v>2579</v>
      </c>
      <c r="C639" s="34"/>
      <c r="D639" s="34"/>
      <c r="E639" s="34"/>
      <c r="F639" s="34"/>
      <c r="G639" s="34"/>
      <c r="H639" s="34"/>
      <c r="I639" s="34"/>
      <c r="J639" s="34"/>
      <c r="K639" s="34"/>
      <c r="L639" s="34"/>
      <c r="M639" s="34"/>
      <c r="N639" s="34"/>
      <c r="O639" s="34"/>
      <c r="P639" s="34"/>
      <c r="Q639" s="34"/>
      <c r="R639" s="34"/>
      <c r="S639" s="34"/>
      <c r="T639" s="34"/>
      <c r="U639" s="34"/>
      <c r="V639" s="34"/>
      <c r="W639" s="34"/>
      <c r="X639" s="34"/>
      <c r="Y639" s="34"/>
      <c r="Z639" s="34"/>
      <c r="AA639" s="34"/>
      <c r="AB639" s="34"/>
      <c r="AC639" s="34"/>
      <c r="AD639" s="34"/>
      <c r="AE639" s="34"/>
      <c r="AF639" s="34"/>
      <c r="AG639" s="34"/>
      <c r="AH639" s="34"/>
      <c r="AI639" s="34"/>
      <c r="AJ639" s="34"/>
      <c r="AK639" s="34"/>
      <c r="AL639" s="34"/>
      <c r="AM639" s="34"/>
      <c r="AN639" s="34"/>
      <c r="AO639" s="34"/>
      <c r="AP639" s="34"/>
    </row>
    <row r="640" spans="1:42" ht="15.6" hidden="1">
      <c r="A640" s="34" t="s">
        <v>2571</v>
      </c>
      <c r="B640" s="34" t="s">
        <v>2580</v>
      </c>
      <c r="C640" s="34"/>
      <c r="D640" s="34"/>
      <c r="E640" s="34"/>
      <c r="F640" s="34"/>
      <c r="G640" s="34"/>
      <c r="H640" s="34"/>
      <c r="I640" s="34"/>
      <c r="J640" s="34"/>
      <c r="K640" s="34"/>
      <c r="L640" s="34"/>
      <c r="M640" s="34"/>
      <c r="N640" s="34"/>
      <c r="O640" s="34"/>
      <c r="P640" s="34"/>
      <c r="Q640" s="34"/>
      <c r="R640" s="34"/>
      <c r="S640" s="34"/>
      <c r="T640" s="34"/>
      <c r="U640" s="34"/>
      <c r="V640" s="34"/>
      <c r="W640" s="34"/>
      <c r="X640" s="34"/>
      <c r="Y640" s="34"/>
      <c r="Z640" s="34"/>
      <c r="AA640" s="34"/>
      <c r="AB640" s="34"/>
      <c r="AC640" s="34"/>
      <c r="AD640" s="34"/>
      <c r="AE640" s="34"/>
      <c r="AF640" s="34"/>
      <c r="AG640" s="34"/>
      <c r="AH640" s="34"/>
      <c r="AI640" s="34"/>
      <c r="AJ640" s="34"/>
      <c r="AK640" s="34"/>
      <c r="AL640" s="34"/>
      <c r="AM640" s="34"/>
      <c r="AN640" s="34"/>
      <c r="AO640" s="34"/>
      <c r="AP640" s="34"/>
    </row>
    <row r="641" spans="1:42" ht="15.6" hidden="1">
      <c r="A641" s="34" t="s">
        <v>2571</v>
      </c>
      <c r="B641" s="34" t="s">
        <v>2581</v>
      </c>
      <c r="C641" s="34"/>
      <c r="D641" s="34"/>
      <c r="E641" s="34"/>
      <c r="F641" s="34"/>
      <c r="G641" s="34"/>
      <c r="H641" s="34"/>
      <c r="I641" s="34"/>
      <c r="J641" s="34"/>
      <c r="K641" s="34"/>
      <c r="L641" s="34"/>
      <c r="M641" s="34"/>
      <c r="N641" s="34"/>
      <c r="O641" s="34"/>
      <c r="P641" s="34"/>
      <c r="Q641" s="34"/>
      <c r="R641" s="34"/>
      <c r="S641" s="34"/>
      <c r="T641" s="34"/>
      <c r="U641" s="34"/>
      <c r="V641" s="34"/>
      <c r="W641" s="34"/>
      <c r="X641" s="34"/>
      <c r="Y641" s="34"/>
      <c r="Z641" s="34"/>
      <c r="AA641" s="34"/>
      <c r="AB641" s="34"/>
      <c r="AC641" s="34"/>
      <c r="AD641" s="34"/>
      <c r="AE641" s="34"/>
      <c r="AF641" s="34"/>
      <c r="AG641" s="34"/>
      <c r="AH641" s="34"/>
      <c r="AI641" s="34"/>
      <c r="AJ641" s="34"/>
      <c r="AK641" s="34"/>
      <c r="AL641" s="34"/>
      <c r="AM641" s="34"/>
      <c r="AN641" s="34"/>
      <c r="AO641" s="34"/>
      <c r="AP641" s="34"/>
    </row>
    <row r="642" spans="1:42" ht="15.6" hidden="1">
      <c r="A642" s="34" t="s">
        <v>2571</v>
      </c>
      <c r="B642" s="34" t="s">
        <v>2582</v>
      </c>
      <c r="C642" s="34"/>
      <c r="D642" s="34"/>
      <c r="E642" s="34"/>
      <c r="F642" s="34"/>
      <c r="G642" s="34"/>
      <c r="H642" s="34"/>
      <c r="I642" s="34"/>
      <c r="J642" s="34"/>
      <c r="K642" s="34"/>
      <c r="L642" s="34"/>
      <c r="M642" s="34"/>
      <c r="N642" s="34"/>
      <c r="O642" s="34"/>
      <c r="P642" s="34"/>
      <c r="Q642" s="34"/>
      <c r="R642" s="34"/>
      <c r="S642" s="34"/>
      <c r="T642" s="34"/>
      <c r="U642" s="34"/>
      <c r="V642" s="34"/>
      <c r="W642" s="34"/>
      <c r="X642" s="34"/>
      <c r="Y642" s="34"/>
      <c r="Z642" s="34"/>
      <c r="AA642" s="34"/>
      <c r="AB642" s="34"/>
      <c r="AC642" s="34"/>
      <c r="AD642" s="34"/>
      <c r="AE642" s="34"/>
      <c r="AF642" s="34"/>
      <c r="AG642" s="34"/>
      <c r="AH642" s="34"/>
      <c r="AI642" s="34"/>
      <c r="AJ642" s="34"/>
      <c r="AK642" s="34"/>
      <c r="AL642" s="34"/>
      <c r="AM642" s="34"/>
      <c r="AN642" s="34"/>
      <c r="AO642" s="34"/>
      <c r="AP642" s="34"/>
    </row>
    <row r="643" spans="1:42" ht="15.6" hidden="1">
      <c r="A643" s="34" t="s">
        <v>2571</v>
      </c>
      <c r="B643" s="34" t="s">
        <v>2583</v>
      </c>
      <c r="C643" s="34"/>
      <c r="D643" s="34"/>
      <c r="E643" s="34"/>
      <c r="F643" s="34"/>
      <c r="G643" s="34"/>
      <c r="H643" s="34"/>
      <c r="I643" s="34"/>
      <c r="J643" s="34"/>
      <c r="K643" s="34"/>
      <c r="L643" s="34"/>
      <c r="M643" s="34"/>
      <c r="N643" s="34"/>
      <c r="O643" s="34"/>
      <c r="P643" s="34"/>
      <c r="Q643" s="34"/>
      <c r="R643" s="34"/>
      <c r="S643" s="34"/>
      <c r="T643" s="34"/>
      <c r="U643" s="34"/>
      <c r="V643" s="34"/>
      <c r="W643" s="34"/>
      <c r="X643" s="34"/>
      <c r="Y643" s="34"/>
      <c r="Z643" s="34"/>
      <c r="AA643" s="34"/>
      <c r="AB643" s="34"/>
      <c r="AC643" s="34"/>
      <c r="AD643" s="34"/>
      <c r="AE643" s="34"/>
      <c r="AF643" s="34"/>
      <c r="AG643" s="34"/>
      <c r="AH643" s="34"/>
      <c r="AI643" s="34"/>
      <c r="AJ643" s="34"/>
      <c r="AK643" s="34"/>
      <c r="AL643" s="34"/>
      <c r="AM643" s="34"/>
      <c r="AN643" s="34"/>
      <c r="AO643" s="34"/>
      <c r="AP643" s="34"/>
    </row>
    <row r="644" spans="1:42" ht="15.6" hidden="1">
      <c r="A644" s="34" t="s">
        <v>2571</v>
      </c>
      <c r="B644" s="34" t="s">
        <v>2584</v>
      </c>
      <c r="C644" s="34"/>
      <c r="D644" s="34"/>
      <c r="E644" s="34"/>
      <c r="F644" s="34"/>
      <c r="G644" s="34"/>
      <c r="H644" s="34"/>
      <c r="I644" s="34"/>
      <c r="J644" s="34"/>
      <c r="K644" s="34"/>
      <c r="L644" s="34"/>
      <c r="M644" s="34"/>
      <c r="N644" s="34"/>
      <c r="O644" s="34"/>
      <c r="P644" s="34"/>
      <c r="Q644" s="34"/>
      <c r="R644" s="34"/>
      <c r="S644" s="34"/>
      <c r="T644" s="34"/>
      <c r="U644" s="34"/>
      <c r="V644" s="34"/>
      <c r="W644" s="34"/>
      <c r="X644" s="34"/>
      <c r="Y644" s="34"/>
      <c r="Z644" s="34"/>
      <c r="AA644" s="34"/>
      <c r="AB644" s="34"/>
      <c r="AC644" s="34"/>
      <c r="AD644" s="34"/>
      <c r="AE644" s="34"/>
      <c r="AF644" s="34"/>
      <c r="AG644" s="34"/>
      <c r="AH644" s="34"/>
      <c r="AI644" s="34"/>
      <c r="AJ644" s="34"/>
      <c r="AK644" s="34"/>
      <c r="AL644" s="34"/>
      <c r="AM644" s="34"/>
      <c r="AN644" s="34"/>
      <c r="AO644" s="34"/>
      <c r="AP644" s="34"/>
    </row>
    <row r="645" spans="1:42" ht="15.6" hidden="1">
      <c r="A645" s="34" t="s">
        <v>2571</v>
      </c>
      <c r="B645" s="34" t="s">
        <v>2585</v>
      </c>
      <c r="C645" s="34"/>
      <c r="D645" s="34"/>
      <c r="E645" s="34"/>
      <c r="F645" s="34"/>
      <c r="G645" s="34"/>
      <c r="H645" s="34"/>
      <c r="I645" s="34"/>
      <c r="J645" s="34"/>
      <c r="K645" s="34"/>
      <c r="L645" s="34"/>
      <c r="M645" s="34"/>
      <c r="N645" s="34"/>
      <c r="O645" s="34"/>
      <c r="P645" s="34"/>
      <c r="Q645" s="34"/>
      <c r="R645" s="34"/>
      <c r="S645" s="34"/>
      <c r="T645" s="34"/>
      <c r="U645" s="34"/>
      <c r="V645" s="34"/>
      <c r="W645" s="34"/>
      <c r="X645" s="34"/>
      <c r="Y645" s="34"/>
      <c r="Z645" s="34"/>
      <c r="AA645" s="34"/>
      <c r="AB645" s="34"/>
      <c r="AC645" s="34"/>
      <c r="AD645" s="34"/>
      <c r="AE645" s="34"/>
      <c r="AF645" s="34"/>
      <c r="AG645" s="34"/>
      <c r="AH645" s="34"/>
      <c r="AI645" s="34"/>
      <c r="AJ645" s="34"/>
      <c r="AK645" s="34"/>
      <c r="AL645" s="34"/>
      <c r="AM645" s="34"/>
      <c r="AN645" s="34"/>
      <c r="AO645" s="34"/>
      <c r="AP645" s="34"/>
    </row>
    <row r="646" spans="1:42" ht="15.6" hidden="1">
      <c r="A646" s="34" t="s">
        <v>2571</v>
      </c>
      <c r="B646" s="34" t="s">
        <v>2586</v>
      </c>
      <c r="C646" s="34"/>
      <c r="D646" s="34"/>
      <c r="E646" s="34"/>
      <c r="F646" s="34"/>
      <c r="G646" s="34"/>
      <c r="H646" s="34"/>
      <c r="I646" s="34"/>
      <c r="J646" s="34"/>
      <c r="K646" s="34"/>
      <c r="L646" s="34"/>
      <c r="M646" s="34"/>
      <c r="N646" s="34"/>
      <c r="O646" s="34"/>
      <c r="P646" s="34"/>
      <c r="Q646" s="34"/>
      <c r="R646" s="34"/>
      <c r="S646" s="34"/>
      <c r="T646" s="34"/>
      <c r="U646" s="34"/>
      <c r="V646" s="34"/>
      <c r="W646" s="34"/>
      <c r="X646" s="34"/>
      <c r="Y646" s="34"/>
      <c r="Z646" s="34"/>
      <c r="AA646" s="34"/>
      <c r="AB646" s="34"/>
      <c r="AC646" s="34"/>
      <c r="AD646" s="34"/>
      <c r="AE646" s="34"/>
      <c r="AF646" s="34"/>
      <c r="AG646" s="34"/>
      <c r="AH646" s="34"/>
      <c r="AI646" s="34"/>
      <c r="AJ646" s="34"/>
      <c r="AK646" s="34"/>
      <c r="AL646" s="34"/>
      <c r="AM646" s="34"/>
      <c r="AN646" s="34"/>
      <c r="AO646" s="34"/>
      <c r="AP646" s="34"/>
    </row>
    <row r="647" spans="1:42" ht="15.6" hidden="1">
      <c r="A647" s="34" t="s">
        <v>2571</v>
      </c>
      <c r="B647" s="34" t="s">
        <v>2587</v>
      </c>
      <c r="C647" s="34"/>
      <c r="D647" s="34"/>
      <c r="E647" s="34"/>
      <c r="F647" s="34"/>
      <c r="G647" s="34"/>
      <c r="H647" s="34"/>
      <c r="I647" s="34"/>
      <c r="J647" s="34"/>
      <c r="K647" s="34"/>
      <c r="L647" s="34"/>
      <c r="M647" s="34"/>
      <c r="N647" s="34"/>
      <c r="O647" s="34"/>
      <c r="P647" s="34"/>
      <c r="Q647" s="34"/>
      <c r="R647" s="34"/>
      <c r="S647" s="34"/>
      <c r="T647" s="34"/>
      <c r="U647" s="34"/>
      <c r="V647" s="34"/>
      <c r="W647" s="34"/>
      <c r="X647" s="34"/>
      <c r="Y647" s="34"/>
      <c r="Z647" s="34"/>
      <c r="AA647" s="34"/>
      <c r="AB647" s="34"/>
      <c r="AC647" s="34"/>
      <c r="AD647" s="34"/>
      <c r="AE647" s="34"/>
      <c r="AF647" s="34"/>
      <c r="AG647" s="34"/>
      <c r="AH647" s="34"/>
      <c r="AI647" s="34"/>
      <c r="AJ647" s="34"/>
      <c r="AK647" s="34"/>
      <c r="AL647" s="34"/>
      <c r="AM647" s="34"/>
      <c r="AN647" s="34"/>
      <c r="AO647" s="34"/>
      <c r="AP647" s="34"/>
    </row>
    <row r="648" spans="1:42" ht="15.6" hidden="1">
      <c r="A648" s="34" t="s">
        <v>2571</v>
      </c>
      <c r="B648" s="34" t="s">
        <v>2588</v>
      </c>
      <c r="C648" s="34"/>
      <c r="D648" s="34"/>
      <c r="E648" s="34"/>
      <c r="F648" s="34"/>
      <c r="G648" s="34"/>
      <c r="H648" s="34"/>
      <c r="I648" s="34"/>
      <c r="J648" s="34"/>
      <c r="K648" s="34"/>
      <c r="L648" s="34"/>
      <c r="M648" s="34"/>
      <c r="N648" s="34"/>
      <c r="O648" s="34"/>
      <c r="P648" s="34"/>
      <c r="Q648" s="34"/>
      <c r="R648" s="34"/>
      <c r="S648" s="34"/>
      <c r="T648" s="34"/>
      <c r="U648" s="34"/>
      <c r="V648" s="34"/>
      <c r="W648" s="34"/>
      <c r="X648" s="34"/>
      <c r="Y648" s="34"/>
      <c r="Z648" s="34"/>
      <c r="AA648" s="34"/>
      <c r="AB648" s="34"/>
      <c r="AC648" s="34"/>
      <c r="AD648" s="34"/>
      <c r="AE648" s="34"/>
      <c r="AF648" s="34"/>
      <c r="AG648" s="34"/>
      <c r="AH648" s="34"/>
      <c r="AI648" s="34"/>
      <c r="AJ648" s="34"/>
      <c r="AK648" s="34"/>
      <c r="AL648" s="34"/>
      <c r="AM648" s="34"/>
      <c r="AN648" s="34"/>
      <c r="AO648" s="34"/>
      <c r="AP648" s="34"/>
    </row>
    <row r="649" spans="1:42" ht="15.6" hidden="1">
      <c r="A649" s="34" t="s">
        <v>2571</v>
      </c>
      <c r="B649" s="34" t="s">
        <v>2589</v>
      </c>
      <c r="C649" s="34"/>
      <c r="D649" s="34"/>
      <c r="E649" s="34"/>
      <c r="F649" s="34"/>
      <c r="G649" s="34"/>
      <c r="H649" s="34"/>
      <c r="I649" s="34"/>
      <c r="J649" s="34"/>
      <c r="K649" s="34"/>
      <c r="L649" s="34"/>
      <c r="M649" s="34"/>
      <c r="N649" s="34"/>
      <c r="O649" s="34"/>
      <c r="P649" s="34"/>
      <c r="Q649" s="34"/>
      <c r="R649" s="34"/>
      <c r="S649" s="34"/>
      <c r="T649" s="34"/>
      <c r="U649" s="34"/>
      <c r="V649" s="34"/>
      <c r="W649" s="34"/>
      <c r="X649" s="34"/>
      <c r="Y649" s="34"/>
      <c r="Z649" s="34"/>
      <c r="AA649" s="34"/>
      <c r="AB649" s="34"/>
      <c r="AC649" s="34"/>
      <c r="AD649" s="34"/>
      <c r="AE649" s="34"/>
      <c r="AF649" s="34"/>
      <c r="AG649" s="34"/>
      <c r="AH649" s="34"/>
      <c r="AI649" s="34"/>
      <c r="AJ649" s="34"/>
      <c r="AK649" s="34"/>
      <c r="AL649" s="34"/>
      <c r="AM649" s="34"/>
      <c r="AN649" s="34"/>
      <c r="AO649" s="34"/>
      <c r="AP649" s="34"/>
    </row>
    <row r="650" spans="1:42" ht="15.6" hidden="1">
      <c r="A650" s="34" t="s">
        <v>2571</v>
      </c>
      <c r="B650" s="34" t="s">
        <v>2590</v>
      </c>
      <c r="C650" s="34"/>
      <c r="D650" s="34"/>
      <c r="E650" s="34"/>
      <c r="F650" s="34"/>
      <c r="G650" s="34"/>
      <c r="H650" s="34"/>
      <c r="I650" s="34"/>
      <c r="J650" s="34"/>
      <c r="K650" s="34"/>
      <c r="L650" s="34"/>
      <c r="M650" s="34"/>
      <c r="N650" s="34"/>
      <c r="O650" s="34"/>
      <c r="P650" s="34"/>
      <c r="Q650" s="34"/>
      <c r="R650" s="34"/>
      <c r="S650" s="34"/>
      <c r="T650" s="34"/>
      <c r="U650" s="34"/>
      <c r="V650" s="34"/>
      <c r="W650" s="34"/>
      <c r="X650" s="34"/>
      <c r="Y650" s="34"/>
      <c r="Z650" s="34"/>
      <c r="AA650" s="34"/>
      <c r="AB650" s="34"/>
      <c r="AC650" s="34"/>
      <c r="AD650" s="34"/>
      <c r="AE650" s="34"/>
      <c r="AF650" s="34"/>
      <c r="AG650" s="34"/>
      <c r="AH650" s="34"/>
      <c r="AI650" s="34"/>
      <c r="AJ650" s="34"/>
      <c r="AK650" s="34"/>
      <c r="AL650" s="34"/>
      <c r="AM650" s="34"/>
      <c r="AN650" s="34"/>
      <c r="AO650" s="34"/>
      <c r="AP650" s="34"/>
    </row>
    <row r="651" spans="1:42" ht="15.6" hidden="1">
      <c r="A651" s="34" t="s">
        <v>2571</v>
      </c>
      <c r="B651" s="34" t="s">
        <v>2591</v>
      </c>
      <c r="C651" s="34"/>
      <c r="D651" s="34"/>
      <c r="E651" s="34"/>
      <c r="F651" s="34"/>
      <c r="G651" s="34"/>
      <c r="H651" s="34"/>
      <c r="I651" s="34"/>
      <c r="J651" s="34"/>
      <c r="K651" s="34"/>
      <c r="L651" s="34"/>
      <c r="M651" s="34"/>
      <c r="N651" s="34"/>
      <c r="O651" s="34"/>
      <c r="P651" s="34"/>
      <c r="Q651" s="34"/>
      <c r="R651" s="34"/>
      <c r="S651" s="34"/>
      <c r="T651" s="34"/>
      <c r="U651" s="34"/>
      <c r="V651" s="34"/>
      <c r="W651" s="34"/>
      <c r="X651" s="34"/>
      <c r="Y651" s="34"/>
      <c r="Z651" s="34"/>
      <c r="AA651" s="34"/>
      <c r="AB651" s="34"/>
      <c r="AC651" s="34"/>
      <c r="AD651" s="34"/>
      <c r="AE651" s="34"/>
      <c r="AF651" s="34"/>
      <c r="AG651" s="34"/>
      <c r="AH651" s="34"/>
      <c r="AI651" s="34"/>
      <c r="AJ651" s="34"/>
      <c r="AK651" s="34"/>
      <c r="AL651" s="34"/>
      <c r="AM651" s="34"/>
      <c r="AN651" s="34"/>
      <c r="AO651" s="34"/>
      <c r="AP651" s="34"/>
    </row>
    <row r="652" spans="1:42" ht="15.6" hidden="1">
      <c r="A652" s="34" t="s">
        <v>2571</v>
      </c>
      <c r="B652" s="34" t="s">
        <v>2592</v>
      </c>
      <c r="C652" s="34"/>
      <c r="D652" s="34"/>
      <c r="E652" s="34"/>
      <c r="F652" s="34"/>
      <c r="G652" s="34"/>
      <c r="H652" s="34"/>
      <c r="I652" s="34"/>
      <c r="J652" s="34"/>
      <c r="K652" s="34"/>
      <c r="L652" s="34"/>
      <c r="M652" s="34"/>
      <c r="N652" s="34"/>
      <c r="O652" s="34"/>
      <c r="P652" s="34"/>
      <c r="Q652" s="34"/>
      <c r="R652" s="34"/>
      <c r="S652" s="34"/>
      <c r="T652" s="34"/>
      <c r="U652" s="34"/>
      <c r="V652" s="34"/>
      <c r="W652" s="34"/>
      <c r="X652" s="34"/>
      <c r="Y652" s="34"/>
      <c r="Z652" s="34"/>
      <c r="AA652" s="34"/>
      <c r="AB652" s="34"/>
      <c r="AC652" s="34"/>
      <c r="AD652" s="34"/>
      <c r="AE652" s="34"/>
      <c r="AF652" s="34"/>
      <c r="AG652" s="34"/>
      <c r="AH652" s="34"/>
      <c r="AI652" s="34"/>
      <c r="AJ652" s="34"/>
      <c r="AK652" s="34"/>
      <c r="AL652" s="34"/>
      <c r="AM652" s="34"/>
      <c r="AN652" s="34"/>
      <c r="AO652" s="34"/>
      <c r="AP652" s="34"/>
    </row>
    <row r="653" spans="1:42" ht="15.6" hidden="1">
      <c r="A653" s="34" t="s">
        <v>2571</v>
      </c>
      <c r="B653" s="34" t="s">
        <v>2593</v>
      </c>
      <c r="C653" s="34"/>
      <c r="D653" s="34"/>
      <c r="E653" s="34"/>
      <c r="F653" s="34"/>
      <c r="G653" s="34"/>
      <c r="H653" s="34"/>
      <c r="I653" s="34"/>
      <c r="J653" s="34"/>
      <c r="K653" s="34"/>
      <c r="L653" s="34"/>
      <c r="M653" s="34"/>
      <c r="N653" s="34"/>
      <c r="O653" s="34"/>
      <c r="P653" s="34"/>
      <c r="Q653" s="34"/>
      <c r="R653" s="34"/>
      <c r="S653" s="34"/>
      <c r="T653" s="34"/>
      <c r="U653" s="34"/>
      <c r="V653" s="34"/>
      <c r="W653" s="34"/>
      <c r="X653" s="34"/>
      <c r="Y653" s="34"/>
      <c r="Z653" s="34"/>
      <c r="AA653" s="34"/>
      <c r="AB653" s="34"/>
      <c r="AC653" s="34"/>
      <c r="AD653" s="34"/>
      <c r="AE653" s="34"/>
      <c r="AF653" s="34"/>
      <c r="AG653" s="34"/>
      <c r="AH653" s="34"/>
      <c r="AI653" s="34"/>
      <c r="AJ653" s="34"/>
      <c r="AK653" s="34"/>
      <c r="AL653" s="34"/>
      <c r="AM653" s="34"/>
      <c r="AN653" s="34"/>
      <c r="AO653" s="34"/>
      <c r="AP653" s="34"/>
    </row>
    <row r="654" spans="1:42" ht="15.6" hidden="1">
      <c r="A654" s="34" t="s">
        <v>2571</v>
      </c>
      <c r="B654" s="34" t="s">
        <v>2594</v>
      </c>
      <c r="C654" s="34"/>
      <c r="D654" s="34"/>
      <c r="E654" s="34"/>
      <c r="F654" s="34"/>
      <c r="G654" s="34"/>
      <c r="H654" s="34"/>
      <c r="I654" s="34"/>
      <c r="J654" s="34"/>
      <c r="K654" s="34"/>
      <c r="L654" s="34"/>
      <c r="M654" s="34"/>
      <c r="N654" s="34"/>
      <c r="O654" s="34"/>
      <c r="P654" s="34"/>
      <c r="Q654" s="34"/>
      <c r="R654" s="34"/>
      <c r="S654" s="34"/>
      <c r="T654" s="34"/>
      <c r="U654" s="34"/>
      <c r="V654" s="34"/>
      <c r="W654" s="34"/>
      <c r="X654" s="34"/>
      <c r="Y654" s="34"/>
      <c r="Z654" s="34"/>
      <c r="AA654" s="34"/>
      <c r="AB654" s="34"/>
      <c r="AC654" s="34"/>
      <c r="AD654" s="34"/>
      <c r="AE654" s="34"/>
      <c r="AF654" s="34"/>
      <c r="AG654" s="34"/>
      <c r="AH654" s="34"/>
      <c r="AI654" s="34"/>
      <c r="AJ654" s="34"/>
      <c r="AK654" s="34"/>
      <c r="AL654" s="34"/>
      <c r="AM654" s="34"/>
      <c r="AN654" s="34"/>
      <c r="AO654" s="34"/>
      <c r="AP654" s="34"/>
    </row>
    <row r="655" spans="1:42" ht="15.6" hidden="1">
      <c r="A655" s="34" t="s">
        <v>2571</v>
      </c>
      <c r="B655" s="34" t="s">
        <v>2595</v>
      </c>
      <c r="C655" s="34"/>
      <c r="D655" s="34"/>
      <c r="E655" s="34"/>
      <c r="F655" s="34"/>
      <c r="G655" s="34"/>
      <c r="H655" s="34"/>
      <c r="I655" s="34"/>
      <c r="J655" s="34"/>
      <c r="K655" s="34"/>
      <c r="L655" s="34"/>
      <c r="M655" s="34"/>
      <c r="N655" s="34"/>
      <c r="O655" s="34"/>
      <c r="P655" s="34"/>
      <c r="Q655" s="34"/>
      <c r="R655" s="34"/>
      <c r="S655" s="34"/>
      <c r="T655" s="34"/>
      <c r="U655" s="34"/>
      <c r="V655" s="34"/>
      <c r="W655" s="34"/>
      <c r="X655" s="34"/>
      <c r="Y655" s="34"/>
      <c r="Z655" s="34"/>
      <c r="AA655" s="34"/>
      <c r="AB655" s="34"/>
      <c r="AC655" s="34"/>
      <c r="AD655" s="34"/>
      <c r="AE655" s="34"/>
      <c r="AF655" s="34"/>
      <c r="AG655" s="34"/>
      <c r="AH655" s="34"/>
      <c r="AI655" s="34"/>
      <c r="AJ655" s="34"/>
      <c r="AK655" s="34"/>
      <c r="AL655" s="34"/>
      <c r="AM655" s="34"/>
      <c r="AN655" s="34"/>
      <c r="AO655" s="34"/>
      <c r="AP655" s="34"/>
    </row>
    <row r="656" spans="1:42" ht="15.6" hidden="1">
      <c r="A656" s="34" t="s">
        <v>2571</v>
      </c>
      <c r="B656" s="34" t="s">
        <v>2596</v>
      </c>
      <c r="C656" s="34"/>
      <c r="D656" s="34"/>
      <c r="E656" s="34"/>
      <c r="F656" s="34"/>
      <c r="G656" s="34"/>
      <c r="H656" s="34"/>
      <c r="I656" s="34"/>
      <c r="J656" s="34"/>
      <c r="K656" s="34"/>
      <c r="L656" s="34"/>
      <c r="M656" s="34"/>
      <c r="N656" s="34"/>
      <c r="O656" s="34"/>
      <c r="P656" s="34"/>
      <c r="Q656" s="34"/>
      <c r="R656" s="34"/>
      <c r="S656" s="34"/>
      <c r="T656" s="34"/>
      <c r="U656" s="34"/>
      <c r="V656" s="34"/>
      <c r="W656" s="34"/>
      <c r="X656" s="34"/>
      <c r="Y656" s="34"/>
      <c r="Z656" s="34"/>
      <c r="AA656" s="34"/>
      <c r="AB656" s="34"/>
      <c r="AC656" s="34"/>
      <c r="AD656" s="34"/>
      <c r="AE656" s="34"/>
      <c r="AF656" s="34"/>
      <c r="AG656" s="34"/>
      <c r="AH656" s="34"/>
      <c r="AI656" s="34"/>
      <c r="AJ656" s="34"/>
      <c r="AK656" s="34"/>
      <c r="AL656" s="34"/>
      <c r="AM656" s="34"/>
      <c r="AN656" s="34"/>
      <c r="AO656" s="34"/>
      <c r="AP656" s="34"/>
    </row>
    <row r="657" spans="1:42" ht="15.6" hidden="1">
      <c r="A657" s="34" t="s">
        <v>2571</v>
      </c>
      <c r="B657" s="34" t="s">
        <v>2597</v>
      </c>
      <c r="C657" s="34"/>
      <c r="D657" s="34"/>
      <c r="E657" s="34"/>
      <c r="F657" s="34"/>
      <c r="G657" s="34"/>
      <c r="H657" s="34"/>
      <c r="I657" s="34"/>
      <c r="J657" s="34"/>
      <c r="K657" s="34"/>
      <c r="L657" s="34"/>
      <c r="M657" s="34"/>
      <c r="N657" s="34"/>
      <c r="O657" s="34"/>
      <c r="P657" s="34"/>
      <c r="Q657" s="34"/>
      <c r="R657" s="34"/>
      <c r="S657" s="34"/>
      <c r="T657" s="34"/>
      <c r="U657" s="34"/>
      <c r="V657" s="34"/>
      <c r="W657" s="34"/>
      <c r="X657" s="34"/>
      <c r="Y657" s="34"/>
      <c r="Z657" s="34"/>
      <c r="AA657" s="34"/>
      <c r="AB657" s="34"/>
      <c r="AC657" s="34"/>
      <c r="AD657" s="34"/>
      <c r="AE657" s="34"/>
      <c r="AF657" s="34"/>
      <c r="AG657" s="34"/>
      <c r="AH657" s="34"/>
      <c r="AI657" s="34"/>
      <c r="AJ657" s="34"/>
      <c r="AK657" s="34"/>
      <c r="AL657" s="34"/>
      <c r="AM657" s="34"/>
      <c r="AN657" s="34"/>
      <c r="AO657" s="34"/>
      <c r="AP657" s="34"/>
    </row>
    <row r="658" spans="1:42" ht="15.6" hidden="1">
      <c r="A658" s="34" t="s">
        <v>2571</v>
      </c>
      <c r="B658" s="34" t="s">
        <v>2598</v>
      </c>
      <c r="C658" s="34"/>
      <c r="D658" s="34"/>
      <c r="E658" s="34"/>
      <c r="F658" s="34"/>
      <c r="G658" s="34"/>
      <c r="H658" s="34"/>
      <c r="I658" s="34"/>
      <c r="J658" s="34"/>
      <c r="K658" s="34"/>
      <c r="L658" s="34"/>
      <c r="M658" s="34"/>
      <c r="N658" s="34"/>
      <c r="O658" s="34"/>
      <c r="P658" s="34"/>
      <c r="Q658" s="34"/>
      <c r="R658" s="34"/>
      <c r="S658" s="34"/>
      <c r="T658" s="34"/>
      <c r="U658" s="34"/>
      <c r="V658" s="34"/>
      <c r="W658" s="34"/>
      <c r="X658" s="34"/>
      <c r="Y658" s="34"/>
      <c r="Z658" s="34"/>
      <c r="AA658" s="34"/>
      <c r="AB658" s="34"/>
      <c r="AC658" s="34"/>
      <c r="AD658" s="34"/>
      <c r="AE658" s="34"/>
      <c r="AF658" s="34"/>
      <c r="AG658" s="34"/>
      <c r="AH658" s="34"/>
      <c r="AI658" s="34"/>
      <c r="AJ658" s="34"/>
      <c r="AK658" s="34"/>
      <c r="AL658" s="34"/>
      <c r="AM658" s="34"/>
      <c r="AN658" s="34"/>
      <c r="AO658" s="34"/>
      <c r="AP658" s="34"/>
    </row>
    <row r="659" spans="1:42" ht="15.6" hidden="1">
      <c r="A659" s="34" t="s">
        <v>2571</v>
      </c>
      <c r="B659" s="34" t="s">
        <v>2599</v>
      </c>
      <c r="C659" s="34"/>
      <c r="D659" s="34"/>
      <c r="E659" s="34"/>
      <c r="F659" s="34"/>
      <c r="G659" s="34"/>
      <c r="H659" s="34"/>
      <c r="I659" s="34"/>
      <c r="J659" s="34"/>
      <c r="K659" s="34"/>
      <c r="L659" s="34"/>
      <c r="M659" s="34"/>
      <c r="N659" s="34"/>
      <c r="O659" s="34"/>
      <c r="P659" s="34"/>
      <c r="Q659" s="34"/>
      <c r="R659" s="34"/>
      <c r="S659" s="34"/>
      <c r="T659" s="34"/>
      <c r="U659" s="34"/>
      <c r="V659" s="34"/>
      <c r="W659" s="34"/>
      <c r="X659" s="34"/>
      <c r="Y659" s="34"/>
      <c r="Z659" s="34"/>
      <c r="AA659" s="34"/>
      <c r="AB659" s="34"/>
      <c r="AC659" s="34"/>
      <c r="AD659" s="34"/>
      <c r="AE659" s="34"/>
      <c r="AF659" s="34"/>
      <c r="AG659" s="34"/>
      <c r="AH659" s="34"/>
      <c r="AI659" s="34"/>
      <c r="AJ659" s="34"/>
      <c r="AK659" s="34"/>
      <c r="AL659" s="34"/>
      <c r="AM659" s="34"/>
      <c r="AN659" s="34"/>
      <c r="AO659" s="34"/>
      <c r="AP659" s="34"/>
    </row>
    <row r="660" spans="1:42" ht="15.6" hidden="1">
      <c r="A660" s="34" t="s">
        <v>2571</v>
      </c>
      <c r="B660" s="34" t="s">
        <v>2600</v>
      </c>
      <c r="C660" s="34"/>
      <c r="D660" s="34"/>
      <c r="E660" s="34"/>
      <c r="F660" s="34"/>
      <c r="G660" s="34"/>
      <c r="H660" s="34"/>
      <c r="I660" s="34"/>
      <c r="J660" s="34"/>
      <c r="K660" s="34"/>
      <c r="L660" s="34"/>
      <c r="M660" s="34"/>
      <c r="N660" s="34"/>
      <c r="O660" s="34"/>
      <c r="P660" s="34"/>
      <c r="Q660" s="34"/>
      <c r="R660" s="34"/>
      <c r="S660" s="34"/>
      <c r="T660" s="34"/>
      <c r="U660" s="34"/>
      <c r="V660" s="34"/>
      <c r="W660" s="34"/>
      <c r="X660" s="34"/>
      <c r="Y660" s="34"/>
      <c r="Z660" s="34"/>
      <c r="AA660" s="34"/>
      <c r="AB660" s="34"/>
      <c r="AC660" s="34"/>
      <c r="AD660" s="34"/>
      <c r="AE660" s="34"/>
      <c r="AF660" s="34"/>
      <c r="AG660" s="34"/>
      <c r="AH660" s="34"/>
      <c r="AI660" s="34"/>
      <c r="AJ660" s="34"/>
      <c r="AK660" s="34"/>
      <c r="AL660" s="34"/>
      <c r="AM660" s="34"/>
      <c r="AN660" s="34"/>
      <c r="AO660" s="34"/>
      <c r="AP660" s="34"/>
    </row>
    <row r="661" spans="1:42" ht="15.6" hidden="1">
      <c r="A661" s="34" t="s">
        <v>2571</v>
      </c>
      <c r="B661" s="34" t="s">
        <v>2601</v>
      </c>
      <c r="C661" s="34"/>
      <c r="D661" s="34"/>
      <c r="E661" s="34"/>
      <c r="F661" s="34"/>
      <c r="G661" s="34"/>
      <c r="H661" s="34"/>
      <c r="I661" s="34"/>
      <c r="J661" s="34"/>
      <c r="K661" s="34"/>
      <c r="L661" s="34"/>
      <c r="M661" s="34"/>
      <c r="N661" s="34"/>
      <c r="O661" s="34"/>
      <c r="P661" s="34"/>
      <c r="Q661" s="34"/>
      <c r="R661" s="34"/>
      <c r="S661" s="34"/>
      <c r="T661" s="34"/>
      <c r="U661" s="34"/>
      <c r="V661" s="34"/>
      <c r="W661" s="34"/>
      <c r="X661" s="34"/>
      <c r="Y661" s="34"/>
      <c r="Z661" s="34"/>
      <c r="AA661" s="34"/>
      <c r="AB661" s="34"/>
      <c r="AC661" s="34"/>
      <c r="AD661" s="34"/>
      <c r="AE661" s="34"/>
      <c r="AF661" s="34"/>
      <c r="AG661" s="34"/>
      <c r="AH661" s="34"/>
      <c r="AI661" s="34"/>
      <c r="AJ661" s="34"/>
      <c r="AK661" s="34"/>
      <c r="AL661" s="34"/>
      <c r="AM661" s="34"/>
      <c r="AN661" s="34"/>
      <c r="AO661" s="34"/>
      <c r="AP661" s="34"/>
    </row>
    <row r="662" spans="1:42" ht="15.6" hidden="1">
      <c r="A662" s="34" t="s">
        <v>99</v>
      </c>
      <c r="B662" s="34" t="s">
        <v>2602</v>
      </c>
      <c r="C662" s="34"/>
      <c r="D662" s="34"/>
      <c r="E662" s="34"/>
      <c r="F662" s="34"/>
      <c r="G662" s="34"/>
      <c r="H662" s="34"/>
      <c r="I662" s="34"/>
      <c r="J662" s="34"/>
      <c r="K662" s="34"/>
      <c r="L662" s="34"/>
      <c r="M662" s="34"/>
      <c r="N662" s="34"/>
      <c r="O662" s="34"/>
      <c r="P662" s="34"/>
      <c r="Q662" s="34"/>
      <c r="R662" s="34"/>
      <c r="S662" s="34"/>
      <c r="T662" s="34"/>
      <c r="U662" s="34"/>
      <c r="V662" s="34"/>
      <c r="W662" s="34"/>
      <c r="X662" s="34"/>
      <c r="Y662" s="34"/>
      <c r="Z662" s="34"/>
      <c r="AA662" s="34"/>
      <c r="AB662" s="34"/>
      <c r="AC662" s="34"/>
      <c r="AD662" s="34"/>
      <c r="AE662" s="34"/>
      <c r="AF662" s="34"/>
      <c r="AG662" s="34"/>
      <c r="AH662" s="34"/>
      <c r="AI662" s="34"/>
      <c r="AJ662" s="34"/>
      <c r="AK662" s="34"/>
      <c r="AL662" s="34"/>
      <c r="AM662" s="34"/>
      <c r="AN662" s="34"/>
      <c r="AO662" s="34"/>
      <c r="AP662" s="34"/>
    </row>
    <row r="663" spans="1:42" ht="15.6" hidden="1">
      <c r="A663" s="34" t="s">
        <v>99</v>
      </c>
      <c r="B663" s="34" t="s">
        <v>2603</v>
      </c>
      <c r="C663" s="34"/>
      <c r="D663" s="34"/>
      <c r="E663" s="34"/>
      <c r="F663" s="34"/>
      <c r="G663" s="34"/>
      <c r="H663" s="34"/>
      <c r="I663" s="34"/>
      <c r="J663" s="34"/>
      <c r="K663" s="34"/>
      <c r="L663" s="34"/>
      <c r="M663" s="34"/>
      <c r="N663" s="34"/>
      <c r="O663" s="34"/>
      <c r="P663" s="34"/>
      <c r="Q663" s="34"/>
      <c r="R663" s="34"/>
      <c r="S663" s="34"/>
      <c r="T663" s="34"/>
      <c r="U663" s="34"/>
      <c r="V663" s="34"/>
      <c r="W663" s="34"/>
      <c r="X663" s="34"/>
      <c r="Y663" s="34"/>
      <c r="Z663" s="34"/>
      <c r="AA663" s="34"/>
      <c r="AB663" s="34"/>
      <c r="AC663" s="34"/>
      <c r="AD663" s="34"/>
      <c r="AE663" s="34"/>
      <c r="AF663" s="34"/>
      <c r="AG663" s="34"/>
      <c r="AH663" s="34"/>
      <c r="AI663" s="34"/>
      <c r="AJ663" s="34"/>
      <c r="AK663" s="34"/>
      <c r="AL663" s="34"/>
      <c r="AM663" s="34"/>
      <c r="AN663" s="34"/>
      <c r="AO663" s="34"/>
      <c r="AP663" s="34"/>
    </row>
    <row r="664" spans="1:42" ht="15.6" hidden="1">
      <c r="A664" s="34" t="s">
        <v>99</v>
      </c>
      <c r="B664" s="34" t="s">
        <v>2604</v>
      </c>
      <c r="C664" s="34"/>
      <c r="D664" s="34"/>
      <c r="E664" s="34"/>
      <c r="F664" s="34"/>
      <c r="G664" s="34"/>
      <c r="H664" s="34"/>
      <c r="I664" s="34"/>
      <c r="J664" s="34"/>
      <c r="K664" s="34"/>
      <c r="L664" s="34"/>
      <c r="M664" s="34"/>
      <c r="N664" s="34"/>
      <c r="O664" s="34"/>
      <c r="P664" s="34"/>
      <c r="Q664" s="34"/>
      <c r="R664" s="34"/>
      <c r="S664" s="34"/>
      <c r="T664" s="34"/>
      <c r="U664" s="34"/>
      <c r="V664" s="34"/>
      <c r="W664" s="34"/>
      <c r="X664" s="34"/>
      <c r="Y664" s="34"/>
      <c r="Z664" s="34"/>
      <c r="AA664" s="34"/>
      <c r="AB664" s="34"/>
      <c r="AC664" s="34"/>
      <c r="AD664" s="34"/>
      <c r="AE664" s="34"/>
      <c r="AF664" s="34"/>
      <c r="AG664" s="34"/>
      <c r="AH664" s="34"/>
      <c r="AI664" s="34"/>
      <c r="AJ664" s="34"/>
      <c r="AK664" s="34"/>
      <c r="AL664" s="34"/>
      <c r="AM664" s="34"/>
      <c r="AN664" s="34"/>
      <c r="AO664" s="34"/>
      <c r="AP664" s="34"/>
    </row>
    <row r="665" spans="1:42" ht="15.6" hidden="1">
      <c r="A665" s="34" t="s">
        <v>99</v>
      </c>
      <c r="B665" s="34" t="s">
        <v>2605</v>
      </c>
      <c r="C665" s="34"/>
      <c r="D665" s="34"/>
      <c r="E665" s="34"/>
      <c r="F665" s="34"/>
      <c r="G665" s="34"/>
      <c r="H665" s="34"/>
      <c r="I665" s="34"/>
      <c r="J665" s="34"/>
      <c r="K665" s="34"/>
      <c r="L665" s="34"/>
      <c r="M665" s="34"/>
      <c r="N665" s="34"/>
      <c r="O665" s="34"/>
      <c r="P665" s="34"/>
      <c r="Q665" s="34"/>
      <c r="R665" s="34"/>
      <c r="S665" s="34"/>
      <c r="T665" s="34"/>
      <c r="U665" s="34"/>
      <c r="V665" s="34"/>
      <c r="W665" s="34"/>
      <c r="X665" s="34"/>
      <c r="Y665" s="34"/>
      <c r="Z665" s="34"/>
      <c r="AA665" s="34"/>
      <c r="AB665" s="34"/>
      <c r="AC665" s="34"/>
      <c r="AD665" s="34"/>
      <c r="AE665" s="34"/>
      <c r="AF665" s="34"/>
      <c r="AG665" s="34"/>
      <c r="AH665" s="34"/>
      <c r="AI665" s="34"/>
      <c r="AJ665" s="34"/>
      <c r="AK665" s="34"/>
      <c r="AL665" s="34"/>
      <c r="AM665" s="34"/>
      <c r="AN665" s="34"/>
      <c r="AO665" s="34"/>
      <c r="AP665" s="34"/>
    </row>
    <row r="666" spans="1:42" ht="15.6" hidden="1">
      <c r="A666" s="34" t="s">
        <v>99</v>
      </c>
      <c r="B666" s="34" t="s">
        <v>2606</v>
      </c>
      <c r="C666" s="34"/>
      <c r="D666" s="34"/>
      <c r="E666" s="34"/>
      <c r="F666" s="34"/>
      <c r="G666" s="34"/>
      <c r="H666" s="34"/>
      <c r="I666" s="34"/>
      <c r="J666" s="34"/>
      <c r="K666" s="34"/>
      <c r="L666" s="34"/>
      <c r="M666" s="34"/>
      <c r="N666" s="34"/>
      <c r="O666" s="34"/>
      <c r="P666" s="34"/>
      <c r="Q666" s="34"/>
      <c r="R666" s="34"/>
      <c r="S666" s="34"/>
      <c r="T666" s="34"/>
      <c r="U666" s="34"/>
      <c r="V666" s="34"/>
      <c r="W666" s="34"/>
      <c r="X666" s="34"/>
      <c r="Y666" s="34"/>
      <c r="Z666" s="34"/>
      <c r="AA666" s="34"/>
      <c r="AB666" s="34"/>
      <c r="AC666" s="34"/>
      <c r="AD666" s="34"/>
      <c r="AE666" s="34"/>
      <c r="AF666" s="34"/>
      <c r="AG666" s="34"/>
      <c r="AH666" s="34"/>
      <c r="AI666" s="34"/>
      <c r="AJ666" s="34"/>
      <c r="AK666" s="34"/>
      <c r="AL666" s="34"/>
      <c r="AM666" s="34"/>
      <c r="AN666" s="34"/>
      <c r="AO666" s="34"/>
      <c r="AP666" s="34"/>
    </row>
    <row r="667" spans="1:42" ht="15.6" hidden="1">
      <c r="A667" s="34" t="s">
        <v>99</v>
      </c>
      <c r="B667" s="34" t="s">
        <v>2607</v>
      </c>
      <c r="C667" s="34"/>
      <c r="D667" s="34"/>
      <c r="E667" s="34"/>
      <c r="F667" s="34"/>
      <c r="G667" s="34"/>
      <c r="H667" s="34"/>
      <c r="I667" s="34"/>
      <c r="J667" s="34"/>
      <c r="K667" s="34"/>
      <c r="L667" s="34"/>
      <c r="M667" s="34"/>
      <c r="N667" s="34"/>
      <c r="O667" s="34"/>
      <c r="P667" s="34"/>
      <c r="Q667" s="34"/>
      <c r="R667" s="34"/>
      <c r="S667" s="34"/>
      <c r="T667" s="34"/>
      <c r="U667" s="34"/>
      <c r="V667" s="34"/>
      <c r="W667" s="34"/>
      <c r="X667" s="34"/>
      <c r="Y667" s="34"/>
      <c r="Z667" s="34"/>
      <c r="AA667" s="34"/>
      <c r="AB667" s="34"/>
      <c r="AC667" s="34"/>
      <c r="AD667" s="34"/>
      <c r="AE667" s="34"/>
      <c r="AF667" s="34"/>
      <c r="AG667" s="34"/>
      <c r="AH667" s="34"/>
      <c r="AI667" s="34"/>
      <c r="AJ667" s="34"/>
      <c r="AK667" s="34"/>
      <c r="AL667" s="34"/>
      <c r="AM667" s="34"/>
      <c r="AN667" s="34"/>
      <c r="AO667" s="34"/>
      <c r="AP667" s="34"/>
    </row>
    <row r="668" spans="1:42" ht="15.6" hidden="1">
      <c r="A668" s="34" t="s">
        <v>99</v>
      </c>
      <c r="B668" s="34" t="s">
        <v>2608</v>
      </c>
      <c r="C668" s="34"/>
      <c r="D668" s="34"/>
      <c r="E668" s="34"/>
      <c r="F668" s="34"/>
      <c r="G668" s="34"/>
      <c r="H668" s="34"/>
      <c r="I668" s="34"/>
      <c r="J668" s="34"/>
      <c r="K668" s="34"/>
      <c r="L668" s="34"/>
      <c r="M668" s="34"/>
      <c r="N668" s="34"/>
      <c r="O668" s="34"/>
      <c r="P668" s="34"/>
      <c r="Q668" s="34"/>
      <c r="R668" s="34"/>
      <c r="S668" s="34"/>
      <c r="T668" s="34"/>
      <c r="U668" s="34"/>
      <c r="V668" s="34"/>
      <c r="W668" s="34"/>
      <c r="X668" s="34"/>
      <c r="Y668" s="34"/>
      <c r="Z668" s="34"/>
      <c r="AA668" s="34"/>
      <c r="AB668" s="34"/>
      <c r="AC668" s="34"/>
      <c r="AD668" s="34"/>
      <c r="AE668" s="34"/>
      <c r="AF668" s="34"/>
      <c r="AG668" s="34"/>
      <c r="AH668" s="34"/>
      <c r="AI668" s="34"/>
      <c r="AJ668" s="34"/>
      <c r="AK668" s="34"/>
      <c r="AL668" s="34"/>
      <c r="AM668" s="34"/>
      <c r="AN668" s="34"/>
      <c r="AO668" s="34"/>
      <c r="AP668" s="34"/>
    </row>
    <row r="669" spans="1:42" ht="15.6" hidden="1">
      <c r="A669" s="34" t="s">
        <v>99</v>
      </c>
      <c r="B669" s="34" t="s">
        <v>2609</v>
      </c>
      <c r="C669" s="34"/>
      <c r="D669" s="34"/>
      <c r="E669" s="34"/>
      <c r="F669" s="34"/>
      <c r="G669" s="34"/>
      <c r="H669" s="34"/>
      <c r="I669" s="34"/>
      <c r="J669" s="34"/>
      <c r="K669" s="34"/>
      <c r="L669" s="34"/>
      <c r="M669" s="34"/>
      <c r="N669" s="34"/>
      <c r="O669" s="34"/>
      <c r="P669" s="34"/>
      <c r="Q669" s="34"/>
      <c r="R669" s="34"/>
      <c r="S669" s="34"/>
      <c r="T669" s="34"/>
      <c r="U669" s="34"/>
      <c r="V669" s="34"/>
      <c r="W669" s="34"/>
      <c r="X669" s="34"/>
      <c r="Y669" s="34"/>
      <c r="Z669" s="34"/>
      <c r="AA669" s="34"/>
      <c r="AB669" s="34"/>
      <c r="AC669" s="34"/>
      <c r="AD669" s="34"/>
      <c r="AE669" s="34"/>
      <c r="AF669" s="34"/>
      <c r="AG669" s="34"/>
      <c r="AH669" s="34"/>
      <c r="AI669" s="34"/>
      <c r="AJ669" s="34"/>
      <c r="AK669" s="34"/>
      <c r="AL669" s="34"/>
      <c r="AM669" s="34"/>
      <c r="AN669" s="34"/>
      <c r="AO669" s="34"/>
      <c r="AP669" s="34"/>
    </row>
    <row r="670" spans="1:42" ht="15.6" hidden="1">
      <c r="A670" s="34" t="s">
        <v>99</v>
      </c>
      <c r="B670" s="34" t="s">
        <v>2610</v>
      </c>
      <c r="C670" s="34"/>
      <c r="D670" s="34"/>
      <c r="E670" s="34"/>
      <c r="F670" s="34"/>
      <c r="G670" s="34"/>
      <c r="H670" s="34"/>
      <c r="I670" s="34"/>
      <c r="J670" s="34"/>
      <c r="K670" s="34"/>
      <c r="L670" s="34"/>
      <c r="M670" s="34"/>
      <c r="N670" s="34"/>
      <c r="O670" s="34"/>
      <c r="P670" s="34"/>
      <c r="Q670" s="34"/>
      <c r="R670" s="34"/>
      <c r="S670" s="34"/>
      <c r="T670" s="34"/>
      <c r="U670" s="34"/>
      <c r="V670" s="34"/>
      <c r="W670" s="34"/>
      <c r="X670" s="34"/>
      <c r="Y670" s="34"/>
      <c r="Z670" s="34"/>
      <c r="AA670" s="34"/>
      <c r="AB670" s="34"/>
      <c r="AC670" s="34"/>
      <c r="AD670" s="34"/>
      <c r="AE670" s="34"/>
      <c r="AF670" s="34"/>
      <c r="AG670" s="34"/>
      <c r="AH670" s="34"/>
      <c r="AI670" s="34"/>
      <c r="AJ670" s="34"/>
      <c r="AK670" s="34"/>
      <c r="AL670" s="34"/>
      <c r="AM670" s="34"/>
      <c r="AN670" s="34"/>
      <c r="AO670" s="34"/>
      <c r="AP670" s="34"/>
    </row>
    <row r="671" spans="1:42" ht="15.6" hidden="1">
      <c r="A671" s="34" t="s">
        <v>99</v>
      </c>
      <c r="B671" s="34" t="s">
        <v>2611</v>
      </c>
      <c r="C671" s="34"/>
      <c r="D671" s="34"/>
      <c r="E671" s="34"/>
      <c r="F671" s="34"/>
      <c r="G671" s="34"/>
      <c r="H671" s="34"/>
      <c r="I671" s="34"/>
      <c r="J671" s="34"/>
      <c r="K671" s="34"/>
      <c r="L671" s="34"/>
      <c r="M671" s="34"/>
      <c r="N671" s="34"/>
      <c r="O671" s="34"/>
      <c r="P671" s="34"/>
      <c r="Q671" s="34"/>
      <c r="R671" s="34"/>
      <c r="S671" s="34"/>
      <c r="T671" s="34"/>
      <c r="U671" s="34"/>
      <c r="V671" s="34"/>
      <c r="W671" s="34"/>
      <c r="X671" s="34"/>
      <c r="Y671" s="34"/>
      <c r="Z671" s="34"/>
      <c r="AA671" s="34"/>
      <c r="AB671" s="34"/>
      <c r="AC671" s="34"/>
      <c r="AD671" s="34"/>
      <c r="AE671" s="34"/>
      <c r="AF671" s="34"/>
      <c r="AG671" s="34"/>
      <c r="AH671" s="34"/>
      <c r="AI671" s="34"/>
      <c r="AJ671" s="34"/>
      <c r="AK671" s="34"/>
      <c r="AL671" s="34"/>
      <c r="AM671" s="34"/>
      <c r="AN671" s="34"/>
      <c r="AO671" s="34"/>
      <c r="AP671" s="34"/>
    </row>
    <row r="672" spans="1:42" ht="15.6" hidden="1">
      <c r="A672" s="34" t="s">
        <v>99</v>
      </c>
      <c r="B672" s="34" t="s">
        <v>2612</v>
      </c>
      <c r="C672" s="34"/>
      <c r="D672" s="34"/>
      <c r="E672" s="34"/>
      <c r="F672" s="34"/>
      <c r="G672" s="34"/>
      <c r="H672" s="34"/>
      <c r="I672" s="34"/>
      <c r="J672" s="34"/>
      <c r="K672" s="34"/>
      <c r="L672" s="34"/>
      <c r="M672" s="34"/>
      <c r="N672" s="34"/>
      <c r="O672" s="34"/>
      <c r="P672" s="34"/>
      <c r="Q672" s="34"/>
      <c r="R672" s="34"/>
      <c r="S672" s="34"/>
      <c r="T672" s="34"/>
      <c r="U672" s="34"/>
      <c r="V672" s="34"/>
      <c r="W672" s="34"/>
      <c r="X672" s="34"/>
      <c r="Y672" s="34"/>
      <c r="Z672" s="34"/>
      <c r="AA672" s="34"/>
      <c r="AB672" s="34"/>
      <c r="AC672" s="34"/>
      <c r="AD672" s="34"/>
      <c r="AE672" s="34"/>
      <c r="AF672" s="34"/>
      <c r="AG672" s="34"/>
      <c r="AH672" s="34"/>
      <c r="AI672" s="34"/>
      <c r="AJ672" s="34"/>
      <c r="AK672" s="34"/>
      <c r="AL672" s="34"/>
      <c r="AM672" s="34"/>
      <c r="AN672" s="34"/>
      <c r="AO672" s="34"/>
      <c r="AP672" s="34"/>
    </row>
    <row r="673" spans="1:42" ht="15.6" hidden="1">
      <c r="A673" s="34" t="s">
        <v>99</v>
      </c>
      <c r="B673" s="34" t="s">
        <v>2613</v>
      </c>
      <c r="C673" s="34"/>
      <c r="D673" s="34"/>
      <c r="E673" s="34"/>
      <c r="F673" s="34"/>
      <c r="G673" s="34"/>
      <c r="H673" s="34"/>
      <c r="I673" s="34"/>
      <c r="J673" s="34"/>
      <c r="K673" s="34"/>
      <c r="L673" s="34"/>
      <c r="M673" s="34"/>
      <c r="N673" s="34"/>
      <c r="O673" s="34"/>
      <c r="P673" s="34"/>
      <c r="Q673" s="34"/>
      <c r="R673" s="34"/>
      <c r="S673" s="34"/>
      <c r="T673" s="34"/>
      <c r="U673" s="34"/>
      <c r="V673" s="34"/>
      <c r="W673" s="34"/>
      <c r="X673" s="34"/>
      <c r="Y673" s="34"/>
      <c r="Z673" s="34"/>
      <c r="AA673" s="34"/>
      <c r="AB673" s="34"/>
      <c r="AC673" s="34"/>
      <c r="AD673" s="34"/>
      <c r="AE673" s="34"/>
      <c r="AF673" s="34"/>
      <c r="AG673" s="34"/>
      <c r="AH673" s="34"/>
      <c r="AI673" s="34"/>
      <c r="AJ673" s="34"/>
      <c r="AK673" s="34"/>
      <c r="AL673" s="34"/>
      <c r="AM673" s="34"/>
      <c r="AN673" s="34"/>
      <c r="AO673" s="34"/>
      <c r="AP673" s="34"/>
    </row>
    <row r="674" spans="1:42" ht="15.6" hidden="1">
      <c r="A674" s="34" t="s">
        <v>99</v>
      </c>
      <c r="B674" s="34" t="s">
        <v>2614</v>
      </c>
      <c r="C674" s="34"/>
      <c r="D674" s="34"/>
      <c r="E674" s="34"/>
      <c r="F674" s="34"/>
      <c r="G674" s="34"/>
      <c r="H674" s="34"/>
      <c r="I674" s="34"/>
      <c r="J674" s="34"/>
      <c r="K674" s="34"/>
      <c r="L674" s="34"/>
      <c r="M674" s="34"/>
      <c r="N674" s="34"/>
      <c r="O674" s="34"/>
      <c r="P674" s="34"/>
      <c r="Q674" s="34"/>
      <c r="R674" s="34"/>
      <c r="S674" s="34"/>
      <c r="T674" s="34"/>
      <c r="U674" s="34"/>
      <c r="V674" s="34"/>
      <c r="W674" s="34"/>
      <c r="X674" s="34"/>
      <c r="Y674" s="34"/>
      <c r="Z674" s="34"/>
      <c r="AA674" s="34"/>
      <c r="AB674" s="34"/>
      <c r="AC674" s="34"/>
      <c r="AD674" s="34"/>
      <c r="AE674" s="34"/>
      <c r="AF674" s="34"/>
      <c r="AG674" s="34"/>
      <c r="AH674" s="34"/>
      <c r="AI674" s="34"/>
      <c r="AJ674" s="34"/>
      <c r="AK674" s="34"/>
      <c r="AL674" s="34"/>
      <c r="AM674" s="34"/>
      <c r="AN674" s="34"/>
      <c r="AO674" s="34"/>
      <c r="AP674" s="34"/>
    </row>
    <row r="675" spans="1:42" ht="15.6" hidden="1">
      <c r="A675" s="34" t="s">
        <v>99</v>
      </c>
      <c r="B675" s="34" t="s">
        <v>2615</v>
      </c>
      <c r="C675" s="34"/>
      <c r="D675" s="34"/>
      <c r="E675" s="34"/>
      <c r="F675" s="34"/>
      <c r="G675" s="34"/>
      <c r="H675" s="34"/>
      <c r="I675" s="34"/>
      <c r="J675" s="34"/>
      <c r="K675" s="34"/>
      <c r="L675" s="34"/>
      <c r="M675" s="34"/>
      <c r="N675" s="34"/>
      <c r="O675" s="34"/>
      <c r="P675" s="34"/>
      <c r="Q675" s="34"/>
      <c r="R675" s="34"/>
      <c r="S675" s="34"/>
      <c r="T675" s="34"/>
      <c r="U675" s="34"/>
      <c r="V675" s="34"/>
      <c r="W675" s="34"/>
      <c r="X675" s="34"/>
      <c r="Y675" s="34"/>
      <c r="Z675" s="34"/>
      <c r="AA675" s="34"/>
      <c r="AB675" s="34"/>
      <c r="AC675" s="34"/>
      <c r="AD675" s="34"/>
      <c r="AE675" s="34"/>
      <c r="AF675" s="34"/>
      <c r="AG675" s="34"/>
      <c r="AH675" s="34"/>
      <c r="AI675" s="34"/>
      <c r="AJ675" s="34"/>
      <c r="AK675" s="34"/>
      <c r="AL675" s="34"/>
      <c r="AM675" s="34"/>
      <c r="AN675" s="34"/>
      <c r="AO675" s="34"/>
      <c r="AP675" s="34"/>
    </row>
    <row r="676" spans="1:42" ht="15.6" hidden="1">
      <c r="A676" s="34" t="s">
        <v>99</v>
      </c>
      <c r="B676" s="34" t="s">
        <v>2616</v>
      </c>
      <c r="C676" s="34"/>
      <c r="D676" s="34"/>
      <c r="E676" s="34"/>
      <c r="F676" s="34"/>
      <c r="G676" s="34"/>
      <c r="H676" s="34"/>
      <c r="I676" s="34"/>
      <c r="J676" s="34"/>
      <c r="K676" s="34"/>
      <c r="L676" s="34"/>
      <c r="M676" s="34"/>
      <c r="N676" s="34"/>
      <c r="O676" s="34"/>
      <c r="P676" s="34"/>
      <c r="Q676" s="34"/>
      <c r="R676" s="34"/>
      <c r="S676" s="34"/>
      <c r="T676" s="34"/>
      <c r="U676" s="34"/>
      <c r="V676" s="34"/>
      <c r="W676" s="34"/>
      <c r="X676" s="34"/>
      <c r="Y676" s="34"/>
      <c r="Z676" s="34"/>
      <c r="AA676" s="34"/>
      <c r="AB676" s="34"/>
      <c r="AC676" s="34"/>
      <c r="AD676" s="34"/>
      <c r="AE676" s="34"/>
      <c r="AF676" s="34"/>
      <c r="AG676" s="34"/>
      <c r="AH676" s="34"/>
      <c r="AI676" s="34"/>
      <c r="AJ676" s="34"/>
      <c r="AK676" s="34"/>
      <c r="AL676" s="34"/>
      <c r="AM676" s="34"/>
      <c r="AN676" s="34"/>
      <c r="AO676" s="34"/>
      <c r="AP676" s="34"/>
    </row>
    <row r="677" spans="1:42" ht="15.6" hidden="1">
      <c r="A677" s="34" t="s">
        <v>99</v>
      </c>
      <c r="B677" s="34" t="s">
        <v>2617</v>
      </c>
      <c r="C677" s="34"/>
      <c r="D677" s="34"/>
      <c r="E677" s="34"/>
      <c r="F677" s="34"/>
      <c r="G677" s="34"/>
      <c r="H677" s="34"/>
      <c r="I677" s="34"/>
      <c r="J677" s="34"/>
      <c r="K677" s="34"/>
      <c r="L677" s="34"/>
      <c r="M677" s="34"/>
      <c r="N677" s="34"/>
      <c r="O677" s="34"/>
      <c r="P677" s="34"/>
      <c r="Q677" s="34"/>
      <c r="R677" s="34"/>
      <c r="S677" s="34"/>
      <c r="T677" s="34"/>
      <c r="U677" s="34"/>
      <c r="V677" s="34"/>
      <c r="W677" s="34"/>
      <c r="X677" s="34"/>
      <c r="Y677" s="34"/>
      <c r="Z677" s="34"/>
      <c r="AA677" s="34"/>
      <c r="AB677" s="34"/>
      <c r="AC677" s="34"/>
      <c r="AD677" s="34"/>
      <c r="AE677" s="34"/>
      <c r="AF677" s="34"/>
      <c r="AG677" s="34"/>
      <c r="AH677" s="34"/>
      <c r="AI677" s="34"/>
      <c r="AJ677" s="34"/>
      <c r="AK677" s="34"/>
      <c r="AL677" s="34"/>
      <c r="AM677" s="34"/>
      <c r="AN677" s="34"/>
      <c r="AO677" s="34"/>
      <c r="AP677" s="34"/>
    </row>
    <row r="678" spans="1:42" ht="15.6" hidden="1">
      <c r="A678" s="34" t="s">
        <v>99</v>
      </c>
      <c r="B678" s="34" t="s">
        <v>2618</v>
      </c>
      <c r="C678" s="34"/>
      <c r="D678" s="34"/>
      <c r="E678" s="34"/>
      <c r="F678" s="34"/>
      <c r="G678" s="34"/>
      <c r="H678" s="34"/>
      <c r="I678" s="34"/>
      <c r="J678" s="34"/>
      <c r="K678" s="34"/>
      <c r="L678" s="34"/>
      <c r="M678" s="34"/>
      <c r="N678" s="34"/>
      <c r="O678" s="34"/>
      <c r="P678" s="34"/>
      <c r="Q678" s="34"/>
      <c r="R678" s="34"/>
      <c r="S678" s="34"/>
      <c r="T678" s="34"/>
      <c r="U678" s="34"/>
      <c r="V678" s="34"/>
      <c r="W678" s="34"/>
      <c r="X678" s="34"/>
      <c r="Y678" s="34"/>
      <c r="Z678" s="34"/>
      <c r="AA678" s="34"/>
      <c r="AB678" s="34"/>
      <c r="AC678" s="34"/>
      <c r="AD678" s="34"/>
      <c r="AE678" s="34"/>
      <c r="AF678" s="34"/>
      <c r="AG678" s="34"/>
      <c r="AH678" s="34"/>
      <c r="AI678" s="34"/>
      <c r="AJ678" s="34"/>
      <c r="AK678" s="34"/>
      <c r="AL678" s="34"/>
      <c r="AM678" s="34"/>
      <c r="AN678" s="34"/>
      <c r="AO678" s="34"/>
      <c r="AP678" s="34"/>
    </row>
    <row r="679" spans="1:42" ht="15.6" hidden="1">
      <c r="A679" s="34" t="s">
        <v>99</v>
      </c>
      <c r="B679" s="34" t="s">
        <v>2619</v>
      </c>
      <c r="C679" s="34"/>
      <c r="D679" s="34"/>
      <c r="E679" s="34"/>
      <c r="F679" s="34"/>
      <c r="G679" s="34"/>
      <c r="H679" s="34"/>
      <c r="I679" s="34"/>
      <c r="J679" s="34"/>
      <c r="K679" s="34"/>
      <c r="L679" s="34"/>
      <c r="M679" s="34"/>
      <c r="N679" s="34"/>
      <c r="O679" s="34"/>
      <c r="P679" s="34"/>
      <c r="Q679" s="34"/>
      <c r="R679" s="34"/>
      <c r="S679" s="34"/>
      <c r="T679" s="34"/>
      <c r="U679" s="34"/>
      <c r="V679" s="34"/>
      <c r="W679" s="34"/>
      <c r="X679" s="34"/>
      <c r="Y679" s="34"/>
      <c r="Z679" s="34"/>
      <c r="AA679" s="34"/>
      <c r="AB679" s="34"/>
      <c r="AC679" s="34"/>
      <c r="AD679" s="34"/>
      <c r="AE679" s="34"/>
      <c r="AF679" s="34"/>
      <c r="AG679" s="34"/>
      <c r="AH679" s="34"/>
      <c r="AI679" s="34"/>
      <c r="AJ679" s="34"/>
      <c r="AK679" s="34"/>
      <c r="AL679" s="34"/>
      <c r="AM679" s="34"/>
      <c r="AN679" s="34"/>
      <c r="AO679" s="34"/>
      <c r="AP679" s="34"/>
    </row>
    <row r="680" spans="1:42" ht="15.6" hidden="1">
      <c r="A680" s="34" t="s">
        <v>99</v>
      </c>
      <c r="B680" s="34" t="s">
        <v>2620</v>
      </c>
      <c r="C680" s="34"/>
      <c r="D680" s="34"/>
      <c r="E680" s="34"/>
      <c r="F680" s="34"/>
      <c r="G680" s="34"/>
      <c r="H680" s="34"/>
      <c r="I680" s="34"/>
      <c r="J680" s="34"/>
      <c r="K680" s="34"/>
      <c r="L680" s="34"/>
      <c r="M680" s="34"/>
      <c r="N680" s="34"/>
      <c r="O680" s="34"/>
      <c r="P680" s="34"/>
      <c r="Q680" s="34"/>
      <c r="R680" s="34"/>
      <c r="S680" s="34"/>
      <c r="T680" s="34"/>
      <c r="U680" s="34"/>
      <c r="V680" s="34"/>
      <c r="W680" s="34"/>
      <c r="X680" s="34"/>
      <c r="Y680" s="34"/>
      <c r="Z680" s="34"/>
      <c r="AA680" s="34"/>
      <c r="AB680" s="34"/>
      <c r="AC680" s="34"/>
      <c r="AD680" s="34"/>
      <c r="AE680" s="34"/>
      <c r="AF680" s="34"/>
      <c r="AG680" s="34"/>
      <c r="AH680" s="34"/>
      <c r="AI680" s="34"/>
      <c r="AJ680" s="34"/>
      <c r="AK680" s="34"/>
      <c r="AL680" s="34"/>
      <c r="AM680" s="34"/>
      <c r="AN680" s="34"/>
      <c r="AO680" s="34"/>
      <c r="AP680" s="34"/>
    </row>
    <row r="681" spans="1:42" ht="15.6" hidden="1">
      <c r="A681" s="34" t="s">
        <v>99</v>
      </c>
      <c r="B681" s="34" t="s">
        <v>2621</v>
      </c>
      <c r="C681" s="34"/>
      <c r="D681" s="34"/>
      <c r="E681" s="34"/>
      <c r="F681" s="34"/>
      <c r="G681" s="34"/>
      <c r="H681" s="34"/>
      <c r="I681" s="34"/>
      <c r="J681" s="34"/>
      <c r="K681" s="34"/>
      <c r="L681" s="34"/>
      <c r="M681" s="34"/>
      <c r="N681" s="34"/>
      <c r="O681" s="34"/>
      <c r="P681" s="34"/>
      <c r="Q681" s="34"/>
      <c r="R681" s="34"/>
      <c r="S681" s="34"/>
      <c r="T681" s="34"/>
      <c r="U681" s="34"/>
      <c r="V681" s="34"/>
      <c r="W681" s="34"/>
      <c r="X681" s="34"/>
      <c r="Y681" s="34"/>
      <c r="Z681" s="34"/>
      <c r="AA681" s="34"/>
      <c r="AB681" s="34"/>
      <c r="AC681" s="34"/>
      <c r="AD681" s="34"/>
      <c r="AE681" s="34"/>
      <c r="AF681" s="34"/>
      <c r="AG681" s="34"/>
      <c r="AH681" s="34"/>
      <c r="AI681" s="34"/>
      <c r="AJ681" s="34"/>
      <c r="AK681" s="34"/>
      <c r="AL681" s="34"/>
      <c r="AM681" s="34"/>
      <c r="AN681" s="34"/>
      <c r="AO681" s="34"/>
      <c r="AP681" s="34"/>
    </row>
    <row r="682" spans="1:42" ht="15.6" hidden="1">
      <c r="A682" s="34" t="s">
        <v>99</v>
      </c>
      <c r="B682" s="34" t="s">
        <v>2622</v>
      </c>
      <c r="C682" s="34"/>
      <c r="D682" s="34"/>
      <c r="E682" s="34"/>
      <c r="F682" s="34"/>
      <c r="G682" s="34"/>
      <c r="H682" s="34"/>
      <c r="I682" s="34"/>
      <c r="J682" s="34"/>
      <c r="K682" s="34"/>
      <c r="L682" s="34"/>
      <c r="M682" s="34"/>
      <c r="N682" s="34"/>
      <c r="O682" s="34"/>
      <c r="P682" s="34"/>
      <c r="Q682" s="34"/>
      <c r="R682" s="34"/>
      <c r="S682" s="34"/>
      <c r="T682" s="34"/>
      <c r="U682" s="34"/>
      <c r="V682" s="34"/>
      <c r="W682" s="34"/>
      <c r="X682" s="34"/>
      <c r="Y682" s="34"/>
      <c r="Z682" s="34"/>
      <c r="AA682" s="34"/>
      <c r="AB682" s="34"/>
      <c r="AC682" s="34"/>
      <c r="AD682" s="34"/>
      <c r="AE682" s="34"/>
      <c r="AF682" s="34"/>
      <c r="AG682" s="34"/>
      <c r="AH682" s="34"/>
      <c r="AI682" s="34"/>
      <c r="AJ682" s="34"/>
      <c r="AK682" s="34"/>
      <c r="AL682" s="34"/>
      <c r="AM682" s="34"/>
      <c r="AN682" s="34"/>
      <c r="AO682" s="34"/>
      <c r="AP682" s="34"/>
    </row>
    <row r="683" spans="1:42" ht="15.6" hidden="1">
      <c r="A683" s="34" t="s">
        <v>99</v>
      </c>
      <c r="B683" s="34" t="s">
        <v>2623</v>
      </c>
      <c r="C683" s="34"/>
      <c r="D683" s="34"/>
      <c r="E683" s="34"/>
      <c r="F683" s="34"/>
      <c r="G683" s="34"/>
      <c r="H683" s="34"/>
      <c r="I683" s="34"/>
      <c r="J683" s="34"/>
      <c r="K683" s="34"/>
      <c r="L683" s="34"/>
      <c r="M683" s="34"/>
      <c r="N683" s="34"/>
      <c r="O683" s="34"/>
      <c r="P683" s="34"/>
      <c r="Q683" s="34"/>
      <c r="R683" s="34"/>
      <c r="S683" s="34"/>
      <c r="T683" s="34"/>
      <c r="U683" s="34"/>
      <c r="V683" s="34"/>
      <c r="W683" s="34"/>
      <c r="X683" s="34"/>
      <c r="Y683" s="34"/>
      <c r="Z683" s="34"/>
      <c r="AA683" s="34"/>
      <c r="AB683" s="34"/>
      <c r="AC683" s="34"/>
      <c r="AD683" s="34"/>
      <c r="AE683" s="34"/>
      <c r="AF683" s="34"/>
      <c r="AG683" s="34"/>
      <c r="AH683" s="34"/>
      <c r="AI683" s="34"/>
      <c r="AJ683" s="34"/>
      <c r="AK683" s="34"/>
      <c r="AL683" s="34"/>
      <c r="AM683" s="34"/>
      <c r="AN683" s="34"/>
      <c r="AO683" s="34"/>
      <c r="AP683" s="34"/>
    </row>
    <row r="684" spans="1:42" ht="15.6" hidden="1">
      <c r="A684" s="34" t="s">
        <v>99</v>
      </c>
      <c r="B684" s="34" t="s">
        <v>2624</v>
      </c>
      <c r="C684" s="34"/>
      <c r="D684" s="34"/>
      <c r="E684" s="34"/>
      <c r="F684" s="34"/>
      <c r="G684" s="34"/>
      <c r="H684" s="34"/>
      <c r="I684" s="34"/>
      <c r="J684" s="34"/>
      <c r="K684" s="34"/>
      <c r="L684" s="34"/>
      <c r="M684" s="34"/>
      <c r="N684" s="34"/>
      <c r="O684" s="34"/>
      <c r="P684" s="34"/>
      <c r="Q684" s="34"/>
      <c r="R684" s="34"/>
      <c r="S684" s="34"/>
      <c r="T684" s="34"/>
      <c r="U684" s="34"/>
      <c r="V684" s="34"/>
      <c r="W684" s="34"/>
      <c r="X684" s="34"/>
      <c r="Y684" s="34"/>
      <c r="Z684" s="34"/>
      <c r="AA684" s="34"/>
      <c r="AB684" s="34"/>
      <c r="AC684" s="34"/>
      <c r="AD684" s="34"/>
      <c r="AE684" s="34"/>
      <c r="AF684" s="34"/>
      <c r="AG684" s="34"/>
      <c r="AH684" s="34"/>
      <c r="AI684" s="34"/>
      <c r="AJ684" s="34"/>
      <c r="AK684" s="34"/>
      <c r="AL684" s="34"/>
      <c r="AM684" s="34"/>
      <c r="AN684" s="34"/>
      <c r="AO684" s="34"/>
      <c r="AP684" s="34"/>
    </row>
    <row r="685" spans="1:42" ht="15.6" hidden="1">
      <c r="A685" s="34" t="s">
        <v>99</v>
      </c>
      <c r="B685" s="34" t="s">
        <v>2625</v>
      </c>
      <c r="C685" s="34"/>
      <c r="D685" s="34"/>
      <c r="E685" s="34"/>
      <c r="F685" s="34"/>
      <c r="G685" s="34"/>
      <c r="H685" s="34"/>
      <c r="I685" s="34"/>
      <c r="J685" s="34"/>
      <c r="K685" s="34"/>
      <c r="L685" s="34"/>
      <c r="M685" s="34"/>
      <c r="N685" s="34"/>
      <c r="O685" s="34"/>
      <c r="P685" s="34"/>
      <c r="Q685" s="34"/>
      <c r="R685" s="34"/>
      <c r="S685" s="34"/>
      <c r="T685" s="34"/>
      <c r="U685" s="34"/>
      <c r="V685" s="34"/>
      <c r="W685" s="34"/>
      <c r="X685" s="34"/>
      <c r="Y685" s="34"/>
      <c r="Z685" s="34"/>
      <c r="AA685" s="34"/>
      <c r="AB685" s="34"/>
      <c r="AC685" s="34"/>
      <c r="AD685" s="34"/>
      <c r="AE685" s="34"/>
      <c r="AF685" s="34"/>
      <c r="AG685" s="34"/>
      <c r="AH685" s="34"/>
      <c r="AI685" s="34"/>
      <c r="AJ685" s="34"/>
      <c r="AK685" s="34"/>
      <c r="AL685" s="34"/>
      <c r="AM685" s="34"/>
      <c r="AN685" s="34"/>
      <c r="AO685" s="34"/>
      <c r="AP685" s="34"/>
    </row>
    <row r="686" spans="1:42" ht="15.6" hidden="1">
      <c r="A686" s="34" t="s">
        <v>99</v>
      </c>
      <c r="B686" s="34" t="s">
        <v>2626</v>
      </c>
      <c r="C686" s="34"/>
      <c r="D686" s="34"/>
      <c r="E686" s="34"/>
      <c r="F686" s="34"/>
      <c r="G686" s="34"/>
      <c r="H686" s="34"/>
      <c r="I686" s="34"/>
      <c r="J686" s="34"/>
      <c r="K686" s="34"/>
      <c r="L686" s="34"/>
      <c r="M686" s="34"/>
      <c r="N686" s="34"/>
      <c r="O686" s="34"/>
      <c r="P686" s="34"/>
      <c r="Q686" s="34"/>
      <c r="R686" s="34"/>
      <c r="S686" s="34"/>
      <c r="T686" s="34"/>
      <c r="U686" s="34"/>
      <c r="V686" s="34"/>
      <c r="W686" s="34"/>
      <c r="X686" s="34"/>
      <c r="Y686" s="34"/>
      <c r="Z686" s="34"/>
      <c r="AA686" s="34"/>
      <c r="AB686" s="34"/>
      <c r="AC686" s="34"/>
      <c r="AD686" s="34"/>
      <c r="AE686" s="34"/>
      <c r="AF686" s="34"/>
      <c r="AG686" s="34"/>
      <c r="AH686" s="34"/>
      <c r="AI686" s="34"/>
      <c r="AJ686" s="34"/>
      <c r="AK686" s="34"/>
      <c r="AL686" s="34"/>
      <c r="AM686" s="34"/>
      <c r="AN686" s="34"/>
      <c r="AO686" s="34"/>
      <c r="AP686" s="34"/>
    </row>
    <row r="687" spans="1:42" ht="15.6" hidden="1">
      <c r="A687" s="34" t="s">
        <v>99</v>
      </c>
      <c r="B687" s="34" t="s">
        <v>2627</v>
      </c>
      <c r="C687" s="34"/>
      <c r="D687" s="34"/>
      <c r="E687" s="34"/>
      <c r="F687" s="34"/>
      <c r="G687" s="34"/>
      <c r="H687" s="34"/>
      <c r="I687" s="34"/>
      <c r="J687" s="34"/>
      <c r="K687" s="34"/>
      <c r="L687" s="34"/>
      <c r="M687" s="34"/>
      <c r="N687" s="34"/>
      <c r="O687" s="34"/>
      <c r="P687" s="34"/>
      <c r="Q687" s="34"/>
      <c r="R687" s="34"/>
      <c r="S687" s="34"/>
      <c r="T687" s="34"/>
      <c r="U687" s="34"/>
      <c r="V687" s="34"/>
      <c r="W687" s="34"/>
      <c r="X687" s="34"/>
      <c r="Y687" s="34"/>
      <c r="Z687" s="34"/>
      <c r="AA687" s="34"/>
      <c r="AB687" s="34"/>
      <c r="AC687" s="34"/>
      <c r="AD687" s="34"/>
      <c r="AE687" s="34"/>
      <c r="AF687" s="34"/>
      <c r="AG687" s="34"/>
      <c r="AH687" s="34"/>
      <c r="AI687" s="34"/>
      <c r="AJ687" s="34"/>
      <c r="AK687" s="34"/>
      <c r="AL687" s="34"/>
      <c r="AM687" s="34"/>
      <c r="AN687" s="34"/>
      <c r="AO687" s="34"/>
      <c r="AP687" s="34"/>
    </row>
    <row r="688" spans="1:42" ht="15.6" hidden="1">
      <c r="A688" s="34" t="s">
        <v>99</v>
      </c>
      <c r="B688" s="34" t="s">
        <v>2628</v>
      </c>
      <c r="C688" s="34"/>
      <c r="D688" s="34"/>
      <c r="E688" s="34"/>
      <c r="F688" s="34"/>
      <c r="G688" s="34"/>
      <c r="H688" s="34"/>
      <c r="I688" s="34"/>
      <c r="J688" s="34"/>
      <c r="K688" s="34"/>
      <c r="L688" s="34"/>
      <c r="M688" s="34"/>
      <c r="N688" s="34"/>
      <c r="O688" s="34"/>
      <c r="P688" s="34"/>
      <c r="Q688" s="34"/>
      <c r="R688" s="34"/>
      <c r="S688" s="34"/>
      <c r="T688" s="34"/>
      <c r="U688" s="34"/>
      <c r="V688" s="34"/>
      <c r="W688" s="34"/>
      <c r="X688" s="34"/>
      <c r="Y688" s="34"/>
      <c r="Z688" s="34"/>
      <c r="AA688" s="34"/>
      <c r="AB688" s="34"/>
      <c r="AC688" s="34"/>
      <c r="AD688" s="34"/>
      <c r="AE688" s="34"/>
      <c r="AF688" s="34"/>
      <c r="AG688" s="34"/>
      <c r="AH688" s="34"/>
      <c r="AI688" s="34"/>
      <c r="AJ688" s="34"/>
      <c r="AK688" s="34"/>
      <c r="AL688" s="34"/>
      <c r="AM688" s="34"/>
      <c r="AN688" s="34"/>
      <c r="AO688" s="34"/>
      <c r="AP688" s="34"/>
    </row>
    <row r="689" spans="1:42" ht="15.6" hidden="1">
      <c r="A689" s="34" t="s">
        <v>99</v>
      </c>
      <c r="B689" s="34" t="s">
        <v>2629</v>
      </c>
      <c r="C689" s="34"/>
      <c r="D689" s="34"/>
      <c r="E689" s="34"/>
      <c r="F689" s="34"/>
      <c r="G689" s="34"/>
      <c r="H689" s="34"/>
      <c r="I689" s="34"/>
      <c r="J689" s="34"/>
      <c r="K689" s="34"/>
      <c r="L689" s="34"/>
      <c r="M689" s="34"/>
      <c r="N689" s="34"/>
      <c r="O689" s="34"/>
      <c r="P689" s="34"/>
      <c r="Q689" s="34"/>
      <c r="R689" s="34"/>
      <c r="S689" s="34"/>
      <c r="T689" s="34"/>
      <c r="U689" s="34"/>
      <c r="V689" s="34"/>
      <c r="W689" s="34"/>
      <c r="X689" s="34"/>
      <c r="Y689" s="34"/>
      <c r="Z689" s="34"/>
      <c r="AA689" s="34"/>
      <c r="AB689" s="34"/>
      <c r="AC689" s="34"/>
      <c r="AD689" s="34"/>
      <c r="AE689" s="34"/>
      <c r="AF689" s="34"/>
      <c r="AG689" s="34"/>
      <c r="AH689" s="34"/>
      <c r="AI689" s="34"/>
      <c r="AJ689" s="34"/>
      <c r="AK689" s="34"/>
      <c r="AL689" s="34"/>
      <c r="AM689" s="34"/>
      <c r="AN689" s="34"/>
      <c r="AO689" s="34"/>
      <c r="AP689" s="34"/>
    </row>
    <row r="690" spans="1:42" ht="15.6" hidden="1">
      <c r="A690" s="34" t="s">
        <v>99</v>
      </c>
      <c r="B690" s="34" t="s">
        <v>2630</v>
      </c>
      <c r="C690" s="34"/>
      <c r="D690" s="34"/>
      <c r="E690" s="34"/>
      <c r="F690" s="34"/>
      <c r="G690" s="34"/>
      <c r="H690" s="34"/>
      <c r="I690" s="34"/>
      <c r="J690" s="34"/>
      <c r="K690" s="34"/>
      <c r="L690" s="34"/>
      <c r="M690" s="34"/>
      <c r="N690" s="34"/>
      <c r="O690" s="34"/>
      <c r="P690" s="34"/>
      <c r="Q690" s="34"/>
      <c r="R690" s="34"/>
      <c r="S690" s="34"/>
      <c r="T690" s="34"/>
      <c r="U690" s="34"/>
      <c r="V690" s="34"/>
      <c r="W690" s="34"/>
      <c r="X690" s="34"/>
      <c r="Y690" s="34"/>
      <c r="Z690" s="34"/>
      <c r="AA690" s="34"/>
      <c r="AB690" s="34"/>
      <c r="AC690" s="34"/>
      <c r="AD690" s="34"/>
      <c r="AE690" s="34"/>
      <c r="AF690" s="34"/>
      <c r="AG690" s="34"/>
      <c r="AH690" s="34"/>
      <c r="AI690" s="34"/>
      <c r="AJ690" s="34"/>
      <c r="AK690" s="34"/>
      <c r="AL690" s="34"/>
      <c r="AM690" s="34"/>
      <c r="AN690" s="34"/>
      <c r="AO690" s="34"/>
      <c r="AP690" s="34"/>
    </row>
    <row r="691" spans="1:42" ht="15.6" hidden="1">
      <c r="A691" s="34" t="s">
        <v>1069</v>
      </c>
      <c r="B691" s="34" t="s">
        <v>2631</v>
      </c>
      <c r="C691" s="34"/>
      <c r="D691" s="34"/>
      <c r="E691" s="34"/>
      <c r="F691" s="34"/>
      <c r="G691" s="34"/>
      <c r="H691" s="34"/>
      <c r="I691" s="34"/>
      <c r="J691" s="34"/>
      <c r="K691" s="34"/>
      <c r="L691" s="34"/>
      <c r="M691" s="34"/>
      <c r="N691" s="34"/>
      <c r="O691" s="34"/>
      <c r="P691" s="34"/>
      <c r="Q691" s="34"/>
      <c r="R691" s="34"/>
      <c r="S691" s="34"/>
      <c r="T691" s="34"/>
      <c r="U691" s="34"/>
      <c r="V691" s="34"/>
      <c r="W691" s="34"/>
      <c r="X691" s="34"/>
      <c r="Y691" s="34"/>
      <c r="Z691" s="34"/>
      <c r="AA691" s="34"/>
      <c r="AB691" s="34"/>
      <c r="AC691" s="34"/>
      <c r="AD691" s="34"/>
      <c r="AE691" s="34"/>
      <c r="AF691" s="34"/>
      <c r="AG691" s="34"/>
      <c r="AH691" s="34"/>
      <c r="AI691" s="34"/>
      <c r="AJ691" s="34"/>
      <c r="AK691" s="34"/>
      <c r="AL691" s="34"/>
      <c r="AM691" s="34"/>
      <c r="AN691" s="34"/>
      <c r="AO691" s="34"/>
      <c r="AP691" s="34"/>
    </row>
    <row r="692" spans="1:42" ht="15.6" hidden="1">
      <c r="A692" s="34" t="s">
        <v>1069</v>
      </c>
      <c r="B692" s="34" t="s">
        <v>2632</v>
      </c>
      <c r="C692" s="34"/>
      <c r="D692" s="34"/>
      <c r="E692" s="34"/>
      <c r="F692" s="34"/>
      <c r="G692" s="34"/>
      <c r="H692" s="34"/>
      <c r="I692" s="34"/>
      <c r="J692" s="34"/>
      <c r="K692" s="34"/>
      <c r="L692" s="34"/>
      <c r="M692" s="34"/>
      <c r="N692" s="34"/>
      <c r="O692" s="34"/>
      <c r="P692" s="34"/>
      <c r="Q692" s="34"/>
      <c r="R692" s="34"/>
      <c r="S692" s="34"/>
      <c r="T692" s="34"/>
      <c r="U692" s="34"/>
      <c r="V692" s="34"/>
      <c r="W692" s="34"/>
      <c r="X692" s="34"/>
      <c r="Y692" s="34"/>
      <c r="Z692" s="34"/>
      <c r="AA692" s="34"/>
      <c r="AB692" s="34"/>
      <c r="AC692" s="34"/>
      <c r="AD692" s="34"/>
      <c r="AE692" s="34"/>
      <c r="AF692" s="34"/>
      <c r="AG692" s="34"/>
      <c r="AH692" s="34"/>
      <c r="AI692" s="34"/>
      <c r="AJ692" s="34"/>
      <c r="AK692" s="34"/>
      <c r="AL692" s="34"/>
      <c r="AM692" s="34"/>
      <c r="AN692" s="34"/>
      <c r="AO692" s="34"/>
      <c r="AP692" s="34"/>
    </row>
    <row r="693" spans="1:42" ht="15.6" hidden="1">
      <c r="A693" s="34" t="s">
        <v>1069</v>
      </c>
      <c r="B693" s="34" t="s">
        <v>2633</v>
      </c>
      <c r="C693" s="34"/>
      <c r="D693" s="34"/>
      <c r="E693" s="34"/>
      <c r="F693" s="34"/>
      <c r="G693" s="34"/>
      <c r="H693" s="34"/>
      <c r="I693" s="34"/>
      <c r="J693" s="34"/>
      <c r="K693" s="34"/>
      <c r="L693" s="34"/>
      <c r="M693" s="34"/>
      <c r="N693" s="34"/>
      <c r="O693" s="34"/>
      <c r="P693" s="34"/>
      <c r="Q693" s="34"/>
      <c r="R693" s="34"/>
      <c r="S693" s="34"/>
      <c r="T693" s="34"/>
      <c r="U693" s="34"/>
      <c r="V693" s="34"/>
      <c r="W693" s="34"/>
      <c r="X693" s="34"/>
      <c r="Y693" s="34"/>
      <c r="Z693" s="34"/>
      <c r="AA693" s="34"/>
      <c r="AB693" s="34"/>
      <c r="AC693" s="34"/>
      <c r="AD693" s="34"/>
      <c r="AE693" s="34"/>
      <c r="AF693" s="34"/>
      <c r="AG693" s="34"/>
      <c r="AH693" s="34"/>
      <c r="AI693" s="34"/>
      <c r="AJ693" s="34"/>
      <c r="AK693" s="34"/>
      <c r="AL693" s="34"/>
      <c r="AM693" s="34"/>
      <c r="AN693" s="34"/>
      <c r="AO693" s="34"/>
      <c r="AP693" s="34"/>
    </row>
    <row r="694" spans="1:42" ht="15.6" hidden="1">
      <c r="A694" s="34" t="s">
        <v>1069</v>
      </c>
      <c r="B694" s="34" t="s">
        <v>2634</v>
      </c>
      <c r="C694" s="34"/>
      <c r="D694" s="34"/>
      <c r="E694" s="34"/>
      <c r="F694" s="34"/>
      <c r="G694" s="34"/>
      <c r="H694" s="34"/>
      <c r="I694" s="34"/>
      <c r="J694" s="34"/>
      <c r="K694" s="34"/>
      <c r="L694" s="34"/>
      <c r="M694" s="34"/>
      <c r="N694" s="34"/>
      <c r="O694" s="34"/>
      <c r="P694" s="34"/>
      <c r="Q694" s="34"/>
      <c r="R694" s="34"/>
      <c r="S694" s="34"/>
      <c r="T694" s="34"/>
      <c r="U694" s="34"/>
      <c r="V694" s="34"/>
      <c r="W694" s="34"/>
      <c r="X694" s="34"/>
      <c r="Y694" s="34"/>
      <c r="Z694" s="34"/>
      <c r="AA694" s="34"/>
      <c r="AB694" s="34"/>
      <c r="AC694" s="34"/>
      <c r="AD694" s="34"/>
      <c r="AE694" s="34"/>
      <c r="AF694" s="34"/>
      <c r="AG694" s="34"/>
      <c r="AH694" s="34"/>
      <c r="AI694" s="34"/>
      <c r="AJ694" s="34"/>
      <c r="AK694" s="34"/>
      <c r="AL694" s="34"/>
      <c r="AM694" s="34"/>
      <c r="AN694" s="34"/>
      <c r="AO694" s="34"/>
      <c r="AP694" s="34"/>
    </row>
    <row r="695" spans="1:42" ht="15.6" hidden="1">
      <c r="A695" s="34" t="s">
        <v>1069</v>
      </c>
      <c r="B695" s="34" t="s">
        <v>2635</v>
      </c>
      <c r="C695" s="34"/>
      <c r="D695" s="34"/>
      <c r="E695" s="34"/>
      <c r="F695" s="34"/>
      <c r="G695" s="34"/>
      <c r="H695" s="34"/>
      <c r="I695" s="34"/>
      <c r="J695" s="34"/>
      <c r="K695" s="34"/>
      <c r="L695" s="34"/>
      <c r="M695" s="34"/>
      <c r="N695" s="34"/>
      <c r="O695" s="34"/>
      <c r="P695" s="34"/>
      <c r="Q695" s="34"/>
      <c r="R695" s="34"/>
      <c r="S695" s="34"/>
      <c r="T695" s="34"/>
      <c r="U695" s="34"/>
      <c r="V695" s="34"/>
      <c r="W695" s="34"/>
      <c r="X695" s="34"/>
      <c r="Y695" s="34"/>
      <c r="Z695" s="34"/>
      <c r="AA695" s="34"/>
      <c r="AB695" s="34"/>
      <c r="AC695" s="34"/>
      <c r="AD695" s="34"/>
      <c r="AE695" s="34"/>
      <c r="AF695" s="34"/>
      <c r="AG695" s="34"/>
      <c r="AH695" s="34"/>
      <c r="AI695" s="34"/>
      <c r="AJ695" s="34"/>
      <c r="AK695" s="34"/>
      <c r="AL695" s="34"/>
      <c r="AM695" s="34"/>
      <c r="AN695" s="34"/>
      <c r="AO695" s="34"/>
      <c r="AP695" s="34"/>
    </row>
    <row r="696" spans="1:42" ht="15.6" hidden="1">
      <c r="A696" s="34" t="s">
        <v>1069</v>
      </c>
      <c r="B696" s="34" t="s">
        <v>2636</v>
      </c>
      <c r="C696" s="34"/>
      <c r="D696" s="34"/>
      <c r="E696" s="34"/>
      <c r="F696" s="34"/>
      <c r="G696" s="34"/>
      <c r="H696" s="34"/>
      <c r="I696" s="34"/>
      <c r="J696" s="34"/>
      <c r="K696" s="34"/>
      <c r="L696" s="34"/>
      <c r="M696" s="34"/>
      <c r="N696" s="34"/>
      <c r="O696" s="34"/>
      <c r="P696" s="34"/>
      <c r="Q696" s="34"/>
      <c r="R696" s="34"/>
      <c r="S696" s="34"/>
      <c r="T696" s="34"/>
      <c r="U696" s="34"/>
      <c r="V696" s="34"/>
      <c r="W696" s="34"/>
      <c r="X696" s="34"/>
      <c r="Y696" s="34"/>
      <c r="Z696" s="34"/>
      <c r="AA696" s="34"/>
      <c r="AB696" s="34"/>
      <c r="AC696" s="34"/>
      <c r="AD696" s="34"/>
      <c r="AE696" s="34"/>
      <c r="AF696" s="34"/>
      <c r="AG696" s="34"/>
      <c r="AH696" s="34"/>
      <c r="AI696" s="34"/>
      <c r="AJ696" s="34"/>
      <c r="AK696" s="34"/>
      <c r="AL696" s="34"/>
      <c r="AM696" s="34"/>
      <c r="AN696" s="34"/>
      <c r="AO696" s="34"/>
      <c r="AP696" s="34"/>
    </row>
    <row r="697" spans="1:42" ht="15.6" hidden="1">
      <c r="A697" s="34" t="s">
        <v>1069</v>
      </c>
      <c r="B697" s="34" t="s">
        <v>2637</v>
      </c>
      <c r="C697" s="34"/>
      <c r="D697" s="34"/>
      <c r="E697" s="34"/>
      <c r="F697" s="34"/>
      <c r="G697" s="34"/>
      <c r="H697" s="34"/>
      <c r="I697" s="34"/>
      <c r="J697" s="34"/>
      <c r="K697" s="34"/>
      <c r="L697" s="34"/>
      <c r="M697" s="34"/>
      <c r="N697" s="34"/>
      <c r="O697" s="34"/>
      <c r="P697" s="34"/>
      <c r="Q697" s="34"/>
      <c r="R697" s="34"/>
      <c r="S697" s="34"/>
      <c r="T697" s="34"/>
      <c r="U697" s="34"/>
      <c r="V697" s="34"/>
      <c r="W697" s="34"/>
      <c r="X697" s="34"/>
      <c r="Y697" s="34"/>
      <c r="Z697" s="34"/>
      <c r="AA697" s="34"/>
      <c r="AB697" s="34"/>
      <c r="AC697" s="34"/>
      <c r="AD697" s="34"/>
      <c r="AE697" s="34"/>
      <c r="AF697" s="34"/>
      <c r="AG697" s="34"/>
      <c r="AH697" s="34"/>
      <c r="AI697" s="34"/>
      <c r="AJ697" s="34"/>
      <c r="AK697" s="34"/>
      <c r="AL697" s="34"/>
      <c r="AM697" s="34"/>
      <c r="AN697" s="34"/>
      <c r="AO697" s="34"/>
      <c r="AP697" s="34"/>
    </row>
    <row r="698" spans="1:42" ht="15.6" hidden="1">
      <c r="A698" s="34" t="s">
        <v>1069</v>
      </c>
      <c r="B698" s="34" t="s">
        <v>2638</v>
      </c>
      <c r="C698" s="34"/>
      <c r="D698" s="34"/>
      <c r="E698" s="34"/>
      <c r="F698" s="34"/>
      <c r="G698" s="34"/>
      <c r="H698" s="34"/>
      <c r="I698" s="34"/>
      <c r="J698" s="34"/>
      <c r="K698" s="34"/>
      <c r="L698" s="34"/>
      <c r="M698" s="34"/>
      <c r="N698" s="34"/>
      <c r="O698" s="34"/>
      <c r="P698" s="34"/>
      <c r="Q698" s="34"/>
      <c r="R698" s="34"/>
      <c r="S698" s="34"/>
      <c r="T698" s="34"/>
      <c r="U698" s="34"/>
      <c r="V698" s="34"/>
      <c r="W698" s="34"/>
      <c r="X698" s="34"/>
      <c r="Y698" s="34"/>
      <c r="Z698" s="34"/>
      <c r="AA698" s="34"/>
      <c r="AB698" s="34"/>
      <c r="AC698" s="34"/>
      <c r="AD698" s="34"/>
      <c r="AE698" s="34"/>
      <c r="AF698" s="34"/>
      <c r="AG698" s="34"/>
      <c r="AH698" s="34"/>
      <c r="AI698" s="34"/>
      <c r="AJ698" s="34"/>
      <c r="AK698" s="34"/>
      <c r="AL698" s="34"/>
      <c r="AM698" s="34"/>
      <c r="AN698" s="34"/>
      <c r="AO698" s="34"/>
      <c r="AP698" s="34"/>
    </row>
    <row r="699" spans="1:42" ht="15.6" hidden="1">
      <c r="A699" s="34" t="s">
        <v>1069</v>
      </c>
      <c r="B699" s="34" t="s">
        <v>2639</v>
      </c>
      <c r="C699" s="34"/>
      <c r="D699" s="34"/>
      <c r="E699" s="34"/>
      <c r="F699" s="34"/>
      <c r="G699" s="34"/>
      <c r="H699" s="34"/>
      <c r="I699" s="34"/>
      <c r="J699" s="34"/>
      <c r="K699" s="34"/>
      <c r="L699" s="34"/>
      <c r="M699" s="34"/>
      <c r="N699" s="34"/>
      <c r="O699" s="34"/>
      <c r="P699" s="34"/>
      <c r="Q699" s="34"/>
      <c r="R699" s="34"/>
      <c r="S699" s="34"/>
      <c r="T699" s="34"/>
      <c r="U699" s="34"/>
      <c r="V699" s="34"/>
      <c r="W699" s="34"/>
      <c r="X699" s="34"/>
      <c r="Y699" s="34"/>
      <c r="Z699" s="34"/>
      <c r="AA699" s="34"/>
      <c r="AB699" s="34"/>
      <c r="AC699" s="34"/>
      <c r="AD699" s="34"/>
      <c r="AE699" s="34"/>
      <c r="AF699" s="34"/>
      <c r="AG699" s="34"/>
      <c r="AH699" s="34"/>
      <c r="AI699" s="34"/>
      <c r="AJ699" s="34"/>
      <c r="AK699" s="34"/>
      <c r="AL699" s="34"/>
      <c r="AM699" s="34"/>
      <c r="AN699" s="34"/>
      <c r="AO699" s="34"/>
      <c r="AP699" s="34"/>
    </row>
    <row r="700" spans="1:42" ht="15.6" hidden="1">
      <c r="A700" s="34" t="s">
        <v>1069</v>
      </c>
      <c r="B700" s="34" t="s">
        <v>2640</v>
      </c>
      <c r="C700" s="34"/>
      <c r="D700" s="34"/>
      <c r="E700" s="34"/>
      <c r="F700" s="34"/>
      <c r="G700" s="34"/>
      <c r="H700" s="34"/>
      <c r="I700" s="34"/>
      <c r="J700" s="34"/>
      <c r="K700" s="34"/>
      <c r="L700" s="34"/>
      <c r="M700" s="34"/>
      <c r="N700" s="34"/>
      <c r="O700" s="34"/>
      <c r="P700" s="34"/>
      <c r="Q700" s="34"/>
      <c r="R700" s="34"/>
      <c r="S700" s="34"/>
      <c r="T700" s="34"/>
      <c r="U700" s="34"/>
      <c r="V700" s="34"/>
      <c r="W700" s="34"/>
      <c r="X700" s="34"/>
      <c r="Y700" s="34"/>
      <c r="Z700" s="34"/>
      <c r="AA700" s="34"/>
      <c r="AB700" s="34"/>
      <c r="AC700" s="34"/>
      <c r="AD700" s="34"/>
      <c r="AE700" s="34"/>
      <c r="AF700" s="34"/>
      <c r="AG700" s="34"/>
      <c r="AH700" s="34"/>
      <c r="AI700" s="34"/>
      <c r="AJ700" s="34"/>
      <c r="AK700" s="34"/>
      <c r="AL700" s="34"/>
      <c r="AM700" s="34"/>
      <c r="AN700" s="34"/>
      <c r="AO700" s="34"/>
      <c r="AP700" s="34"/>
    </row>
    <row r="701" spans="1:42" ht="15.6" hidden="1">
      <c r="A701" s="34" t="s">
        <v>1069</v>
      </c>
      <c r="B701" s="34" t="s">
        <v>2641</v>
      </c>
      <c r="C701" s="34"/>
      <c r="D701" s="34"/>
      <c r="E701" s="34"/>
      <c r="F701" s="34"/>
      <c r="G701" s="34"/>
      <c r="H701" s="34"/>
      <c r="I701" s="34"/>
      <c r="J701" s="34"/>
      <c r="K701" s="34"/>
      <c r="L701" s="34"/>
      <c r="M701" s="34"/>
      <c r="N701" s="34"/>
      <c r="O701" s="34"/>
      <c r="P701" s="34"/>
      <c r="Q701" s="34"/>
      <c r="R701" s="34"/>
      <c r="S701" s="34"/>
      <c r="T701" s="34"/>
      <c r="U701" s="34"/>
      <c r="V701" s="34"/>
      <c r="W701" s="34"/>
      <c r="X701" s="34"/>
      <c r="Y701" s="34"/>
      <c r="Z701" s="34"/>
      <c r="AA701" s="34"/>
      <c r="AB701" s="34"/>
      <c r="AC701" s="34"/>
      <c r="AD701" s="34"/>
      <c r="AE701" s="34"/>
      <c r="AF701" s="34"/>
      <c r="AG701" s="34"/>
      <c r="AH701" s="34"/>
      <c r="AI701" s="34"/>
      <c r="AJ701" s="34"/>
      <c r="AK701" s="34"/>
      <c r="AL701" s="34"/>
      <c r="AM701" s="34"/>
      <c r="AN701" s="34"/>
      <c r="AO701" s="34"/>
      <c r="AP701" s="34"/>
    </row>
    <row r="702" spans="1:42" ht="15.6" hidden="1">
      <c r="A702" s="34" t="s">
        <v>1069</v>
      </c>
      <c r="B702" s="34" t="s">
        <v>2642</v>
      </c>
      <c r="C702" s="34"/>
      <c r="D702" s="34"/>
      <c r="E702" s="34"/>
      <c r="F702" s="34"/>
      <c r="G702" s="34"/>
      <c r="H702" s="34"/>
      <c r="I702" s="34"/>
      <c r="J702" s="34"/>
      <c r="K702" s="34"/>
      <c r="L702" s="34"/>
      <c r="M702" s="34"/>
      <c r="N702" s="34"/>
      <c r="O702" s="34"/>
      <c r="P702" s="34"/>
      <c r="Q702" s="34"/>
      <c r="R702" s="34"/>
      <c r="S702" s="34"/>
      <c r="T702" s="34"/>
      <c r="U702" s="34"/>
      <c r="V702" s="34"/>
      <c r="W702" s="34"/>
      <c r="X702" s="34"/>
      <c r="Y702" s="34"/>
      <c r="Z702" s="34"/>
      <c r="AA702" s="34"/>
      <c r="AB702" s="34"/>
      <c r="AC702" s="34"/>
      <c r="AD702" s="34"/>
      <c r="AE702" s="34"/>
      <c r="AF702" s="34"/>
      <c r="AG702" s="34"/>
      <c r="AH702" s="34"/>
      <c r="AI702" s="34"/>
      <c r="AJ702" s="34"/>
      <c r="AK702" s="34"/>
      <c r="AL702" s="34"/>
      <c r="AM702" s="34"/>
      <c r="AN702" s="34"/>
      <c r="AO702" s="34"/>
      <c r="AP702" s="34"/>
    </row>
    <row r="703" spans="1:42" ht="15.6" hidden="1">
      <c r="A703" s="34" t="s">
        <v>1069</v>
      </c>
      <c r="B703" s="34" t="s">
        <v>2643</v>
      </c>
      <c r="C703" s="34"/>
      <c r="D703" s="34"/>
      <c r="E703" s="34"/>
      <c r="F703" s="34"/>
      <c r="G703" s="34"/>
      <c r="H703" s="34"/>
      <c r="I703" s="34"/>
      <c r="J703" s="34"/>
      <c r="K703" s="34"/>
      <c r="L703" s="34"/>
      <c r="M703" s="34"/>
      <c r="N703" s="34"/>
      <c r="O703" s="34"/>
      <c r="P703" s="34"/>
      <c r="Q703" s="34"/>
      <c r="R703" s="34"/>
      <c r="S703" s="34"/>
      <c r="T703" s="34"/>
      <c r="U703" s="34"/>
      <c r="V703" s="34"/>
      <c r="W703" s="34"/>
      <c r="X703" s="34"/>
      <c r="Y703" s="34"/>
      <c r="Z703" s="34"/>
      <c r="AA703" s="34"/>
      <c r="AB703" s="34"/>
      <c r="AC703" s="34"/>
      <c r="AD703" s="34"/>
      <c r="AE703" s="34"/>
      <c r="AF703" s="34"/>
      <c r="AG703" s="34"/>
      <c r="AH703" s="34"/>
      <c r="AI703" s="34"/>
      <c r="AJ703" s="34"/>
      <c r="AK703" s="34"/>
      <c r="AL703" s="34"/>
      <c r="AM703" s="34"/>
      <c r="AN703" s="34"/>
      <c r="AO703" s="34"/>
      <c r="AP703" s="34"/>
    </row>
    <row r="704" spans="1:42" ht="15.6" hidden="1">
      <c r="A704" s="34" t="s">
        <v>1069</v>
      </c>
      <c r="B704" s="34" t="s">
        <v>2644</v>
      </c>
      <c r="C704" s="34"/>
      <c r="D704" s="34"/>
      <c r="E704" s="34"/>
      <c r="F704" s="34"/>
      <c r="G704" s="34"/>
      <c r="H704" s="34"/>
      <c r="I704" s="34"/>
      <c r="J704" s="34"/>
      <c r="K704" s="34"/>
      <c r="L704" s="34"/>
      <c r="M704" s="34"/>
      <c r="N704" s="34"/>
      <c r="O704" s="34"/>
      <c r="P704" s="34"/>
      <c r="Q704" s="34"/>
      <c r="R704" s="34"/>
      <c r="S704" s="34"/>
      <c r="T704" s="34"/>
      <c r="U704" s="34"/>
      <c r="V704" s="34"/>
      <c r="W704" s="34"/>
      <c r="X704" s="34"/>
      <c r="Y704" s="34"/>
      <c r="Z704" s="34"/>
      <c r="AA704" s="34"/>
      <c r="AB704" s="34"/>
      <c r="AC704" s="34"/>
      <c r="AD704" s="34"/>
      <c r="AE704" s="34"/>
      <c r="AF704" s="34"/>
      <c r="AG704" s="34"/>
      <c r="AH704" s="34"/>
      <c r="AI704" s="34"/>
      <c r="AJ704" s="34"/>
      <c r="AK704" s="34"/>
      <c r="AL704" s="34"/>
      <c r="AM704" s="34"/>
      <c r="AN704" s="34"/>
      <c r="AO704" s="34"/>
      <c r="AP704" s="34"/>
    </row>
    <row r="705" spans="1:42" ht="15.6" hidden="1">
      <c r="A705" s="34" t="s">
        <v>1069</v>
      </c>
      <c r="B705" s="34" t="s">
        <v>2645</v>
      </c>
      <c r="C705" s="34"/>
      <c r="D705" s="34"/>
      <c r="E705" s="34"/>
      <c r="F705" s="34"/>
      <c r="G705" s="34"/>
      <c r="H705" s="34"/>
      <c r="I705" s="34"/>
      <c r="J705" s="34"/>
      <c r="K705" s="34"/>
      <c r="L705" s="34"/>
      <c r="M705" s="34"/>
      <c r="N705" s="34"/>
      <c r="O705" s="34"/>
      <c r="P705" s="34"/>
      <c r="Q705" s="34"/>
      <c r="R705" s="34"/>
      <c r="S705" s="34"/>
      <c r="T705" s="34"/>
      <c r="U705" s="34"/>
      <c r="V705" s="34"/>
      <c r="W705" s="34"/>
      <c r="X705" s="34"/>
      <c r="Y705" s="34"/>
      <c r="Z705" s="34"/>
      <c r="AA705" s="34"/>
      <c r="AB705" s="34"/>
      <c r="AC705" s="34"/>
      <c r="AD705" s="34"/>
      <c r="AE705" s="34"/>
      <c r="AF705" s="34"/>
      <c r="AG705" s="34"/>
      <c r="AH705" s="34"/>
      <c r="AI705" s="34"/>
      <c r="AJ705" s="34"/>
      <c r="AK705" s="34"/>
      <c r="AL705" s="34"/>
      <c r="AM705" s="34"/>
      <c r="AN705" s="34"/>
      <c r="AO705" s="34"/>
      <c r="AP705" s="34"/>
    </row>
    <row r="706" spans="1:42" ht="15.6" hidden="1">
      <c r="A706" s="34" t="s">
        <v>1069</v>
      </c>
      <c r="B706" s="34" t="s">
        <v>2646</v>
      </c>
      <c r="C706" s="34"/>
      <c r="D706" s="34"/>
      <c r="E706" s="34"/>
      <c r="F706" s="34"/>
      <c r="G706" s="34"/>
      <c r="H706" s="34"/>
      <c r="I706" s="34"/>
      <c r="J706" s="34"/>
      <c r="K706" s="34"/>
      <c r="L706" s="34"/>
      <c r="M706" s="34"/>
      <c r="N706" s="34"/>
      <c r="O706" s="34"/>
      <c r="P706" s="34"/>
      <c r="Q706" s="34"/>
      <c r="R706" s="34"/>
      <c r="S706" s="34"/>
      <c r="T706" s="34"/>
      <c r="U706" s="34"/>
      <c r="V706" s="34"/>
      <c r="W706" s="34"/>
      <c r="X706" s="34"/>
      <c r="Y706" s="34"/>
      <c r="Z706" s="34"/>
      <c r="AA706" s="34"/>
      <c r="AB706" s="34"/>
      <c r="AC706" s="34"/>
      <c r="AD706" s="34"/>
      <c r="AE706" s="34"/>
      <c r="AF706" s="34"/>
      <c r="AG706" s="34"/>
      <c r="AH706" s="34"/>
      <c r="AI706" s="34"/>
      <c r="AJ706" s="34"/>
      <c r="AK706" s="34"/>
      <c r="AL706" s="34"/>
      <c r="AM706" s="34"/>
      <c r="AN706" s="34"/>
      <c r="AO706" s="34"/>
      <c r="AP706" s="34"/>
    </row>
    <row r="707" spans="1:42" ht="15.6" hidden="1">
      <c r="A707" s="34" t="s">
        <v>1069</v>
      </c>
      <c r="B707" s="34" t="s">
        <v>2647</v>
      </c>
      <c r="C707" s="34"/>
      <c r="D707" s="34"/>
      <c r="E707" s="34"/>
      <c r="F707" s="34"/>
      <c r="G707" s="34"/>
      <c r="H707" s="34"/>
      <c r="I707" s="34"/>
      <c r="J707" s="34"/>
      <c r="K707" s="34"/>
      <c r="L707" s="34"/>
      <c r="M707" s="34"/>
      <c r="N707" s="34"/>
      <c r="O707" s="34"/>
      <c r="P707" s="34"/>
      <c r="Q707" s="34"/>
      <c r="R707" s="34"/>
      <c r="S707" s="34"/>
      <c r="T707" s="34"/>
      <c r="U707" s="34"/>
      <c r="V707" s="34"/>
      <c r="W707" s="34"/>
      <c r="X707" s="34"/>
      <c r="Y707" s="34"/>
      <c r="Z707" s="34"/>
      <c r="AA707" s="34"/>
      <c r="AB707" s="34"/>
      <c r="AC707" s="34"/>
      <c r="AD707" s="34"/>
      <c r="AE707" s="34"/>
      <c r="AF707" s="34"/>
      <c r="AG707" s="34"/>
      <c r="AH707" s="34"/>
      <c r="AI707" s="34"/>
      <c r="AJ707" s="34"/>
      <c r="AK707" s="34"/>
      <c r="AL707" s="34"/>
      <c r="AM707" s="34"/>
      <c r="AN707" s="34"/>
      <c r="AO707" s="34"/>
      <c r="AP707" s="34"/>
    </row>
    <row r="708" spans="1:42" ht="15.6" hidden="1">
      <c r="A708" s="34" t="s">
        <v>1069</v>
      </c>
      <c r="B708" s="34" t="s">
        <v>2648</v>
      </c>
      <c r="C708" s="34"/>
      <c r="D708" s="34"/>
      <c r="E708" s="34"/>
      <c r="F708" s="34"/>
      <c r="G708" s="34"/>
      <c r="H708" s="34"/>
      <c r="I708" s="34"/>
      <c r="J708" s="34"/>
      <c r="K708" s="34"/>
      <c r="L708" s="34"/>
      <c r="M708" s="34"/>
      <c r="N708" s="34"/>
      <c r="O708" s="34"/>
      <c r="P708" s="34"/>
      <c r="Q708" s="34"/>
      <c r="R708" s="34"/>
      <c r="S708" s="34"/>
      <c r="T708" s="34"/>
      <c r="U708" s="34"/>
      <c r="V708" s="34"/>
      <c r="W708" s="34"/>
      <c r="X708" s="34"/>
      <c r="Y708" s="34"/>
      <c r="Z708" s="34"/>
      <c r="AA708" s="34"/>
      <c r="AB708" s="34"/>
      <c r="AC708" s="34"/>
      <c r="AD708" s="34"/>
      <c r="AE708" s="34"/>
      <c r="AF708" s="34"/>
      <c r="AG708" s="34"/>
      <c r="AH708" s="34"/>
      <c r="AI708" s="34"/>
      <c r="AJ708" s="34"/>
      <c r="AK708" s="34"/>
      <c r="AL708" s="34"/>
      <c r="AM708" s="34"/>
      <c r="AN708" s="34"/>
      <c r="AO708" s="34"/>
      <c r="AP708" s="34"/>
    </row>
    <row r="709" spans="1:42" ht="15.6" hidden="1">
      <c r="A709" s="34" t="s">
        <v>1069</v>
      </c>
      <c r="B709" s="34" t="s">
        <v>2649</v>
      </c>
      <c r="C709" s="34"/>
      <c r="D709" s="34"/>
      <c r="E709" s="34"/>
      <c r="F709" s="34"/>
      <c r="G709" s="34"/>
      <c r="H709" s="34"/>
      <c r="I709" s="34"/>
      <c r="J709" s="34"/>
      <c r="K709" s="34"/>
      <c r="L709" s="34"/>
      <c r="M709" s="34"/>
      <c r="N709" s="34"/>
      <c r="O709" s="34"/>
      <c r="P709" s="34"/>
      <c r="Q709" s="34"/>
      <c r="R709" s="34"/>
      <c r="S709" s="34"/>
      <c r="T709" s="34"/>
      <c r="U709" s="34"/>
      <c r="V709" s="34"/>
      <c r="W709" s="34"/>
      <c r="X709" s="34"/>
      <c r="Y709" s="34"/>
      <c r="Z709" s="34"/>
      <c r="AA709" s="34"/>
      <c r="AB709" s="34"/>
      <c r="AC709" s="34"/>
      <c r="AD709" s="34"/>
      <c r="AE709" s="34"/>
      <c r="AF709" s="34"/>
      <c r="AG709" s="34"/>
      <c r="AH709" s="34"/>
      <c r="AI709" s="34"/>
      <c r="AJ709" s="34"/>
      <c r="AK709" s="34"/>
      <c r="AL709" s="34"/>
      <c r="AM709" s="34"/>
      <c r="AN709" s="34"/>
      <c r="AO709" s="34"/>
      <c r="AP709" s="34"/>
    </row>
    <row r="710" spans="1:42" ht="15.6" hidden="1">
      <c r="A710" s="34" t="s">
        <v>1069</v>
      </c>
      <c r="B710" s="34" t="s">
        <v>2650</v>
      </c>
      <c r="C710" s="34"/>
      <c r="D710" s="34"/>
      <c r="E710" s="34"/>
      <c r="F710" s="34"/>
      <c r="G710" s="34"/>
      <c r="H710" s="34"/>
      <c r="I710" s="34"/>
      <c r="J710" s="34"/>
      <c r="K710" s="34"/>
      <c r="L710" s="34"/>
      <c r="M710" s="34"/>
      <c r="N710" s="34"/>
      <c r="O710" s="34"/>
      <c r="P710" s="34"/>
      <c r="Q710" s="34"/>
      <c r="R710" s="34"/>
      <c r="S710" s="34"/>
      <c r="T710" s="34"/>
      <c r="U710" s="34"/>
      <c r="V710" s="34"/>
      <c r="W710" s="34"/>
      <c r="X710" s="34"/>
      <c r="Y710" s="34"/>
      <c r="Z710" s="34"/>
      <c r="AA710" s="34"/>
      <c r="AB710" s="34"/>
      <c r="AC710" s="34"/>
      <c r="AD710" s="34"/>
      <c r="AE710" s="34"/>
      <c r="AF710" s="34"/>
      <c r="AG710" s="34"/>
      <c r="AH710" s="34"/>
      <c r="AI710" s="34"/>
      <c r="AJ710" s="34"/>
      <c r="AK710" s="34"/>
      <c r="AL710" s="34"/>
      <c r="AM710" s="34"/>
      <c r="AN710" s="34"/>
      <c r="AO710" s="34"/>
      <c r="AP710" s="34"/>
    </row>
    <row r="711" spans="1:42" ht="15.6" hidden="1">
      <c r="A711" s="34" t="s">
        <v>1069</v>
      </c>
      <c r="B711" s="34" t="s">
        <v>2651</v>
      </c>
      <c r="C711" s="34"/>
      <c r="D711" s="34"/>
      <c r="E711" s="34"/>
      <c r="F711" s="34"/>
      <c r="G711" s="34"/>
      <c r="H711" s="34"/>
      <c r="I711" s="34"/>
      <c r="J711" s="34"/>
      <c r="K711" s="34"/>
      <c r="L711" s="34"/>
      <c r="M711" s="34"/>
      <c r="N711" s="34"/>
      <c r="O711" s="34"/>
      <c r="P711" s="34"/>
      <c r="Q711" s="34"/>
      <c r="R711" s="34"/>
      <c r="S711" s="34"/>
      <c r="T711" s="34"/>
      <c r="U711" s="34"/>
      <c r="V711" s="34"/>
      <c r="W711" s="34"/>
      <c r="X711" s="34"/>
      <c r="Y711" s="34"/>
      <c r="Z711" s="34"/>
      <c r="AA711" s="34"/>
      <c r="AB711" s="34"/>
      <c r="AC711" s="34"/>
      <c r="AD711" s="34"/>
      <c r="AE711" s="34"/>
      <c r="AF711" s="34"/>
      <c r="AG711" s="34"/>
      <c r="AH711" s="34"/>
      <c r="AI711" s="34"/>
      <c r="AJ711" s="34"/>
      <c r="AK711" s="34"/>
      <c r="AL711" s="34"/>
      <c r="AM711" s="34"/>
      <c r="AN711" s="34"/>
      <c r="AO711" s="34"/>
      <c r="AP711" s="34"/>
    </row>
    <row r="712" spans="1:42" ht="15.6" hidden="1">
      <c r="A712" s="34" t="s">
        <v>2652</v>
      </c>
      <c r="B712" s="34" t="s">
        <v>2653</v>
      </c>
      <c r="C712" s="34"/>
      <c r="D712" s="34"/>
      <c r="E712" s="34"/>
      <c r="F712" s="34"/>
      <c r="G712" s="34"/>
      <c r="H712" s="34"/>
      <c r="I712" s="34"/>
      <c r="J712" s="34"/>
      <c r="K712" s="34"/>
      <c r="L712" s="34"/>
      <c r="M712" s="34"/>
      <c r="N712" s="34"/>
      <c r="O712" s="34"/>
      <c r="P712" s="34"/>
      <c r="Q712" s="34"/>
      <c r="R712" s="34"/>
      <c r="S712" s="34"/>
      <c r="T712" s="34"/>
      <c r="U712" s="34"/>
      <c r="V712" s="34"/>
      <c r="W712" s="34"/>
      <c r="X712" s="34"/>
      <c r="Y712" s="34"/>
      <c r="Z712" s="34"/>
      <c r="AA712" s="34"/>
      <c r="AB712" s="34"/>
      <c r="AC712" s="34"/>
      <c r="AD712" s="34"/>
      <c r="AE712" s="34"/>
      <c r="AF712" s="34"/>
      <c r="AG712" s="34"/>
      <c r="AH712" s="34"/>
      <c r="AI712" s="34"/>
      <c r="AJ712" s="34"/>
      <c r="AK712" s="34"/>
      <c r="AL712" s="34"/>
      <c r="AM712" s="34"/>
      <c r="AN712" s="34"/>
      <c r="AO712" s="34"/>
      <c r="AP712" s="34"/>
    </row>
    <row r="713" spans="1:42" ht="15.6" hidden="1">
      <c r="A713" s="34" t="s">
        <v>2652</v>
      </c>
      <c r="B713" s="34" t="s">
        <v>2654</v>
      </c>
      <c r="C713" s="34"/>
      <c r="D713" s="34"/>
      <c r="E713" s="34"/>
      <c r="F713" s="34"/>
      <c r="G713" s="34"/>
      <c r="H713" s="34"/>
      <c r="I713" s="34"/>
      <c r="J713" s="34"/>
      <c r="K713" s="34"/>
      <c r="L713" s="34"/>
      <c r="M713" s="34"/>
      <c r="N713" s="34"/>
      <c r="O713" s="34"/>
      <c r="P713" s="34"/>
      <c r="Q713" s="34"/>
      <c r="R713" s="34"/>
      <c r="S713" s="34"/>
      <c r="T713" s="34"/>
      <c r="U713" s="34"/>
      <c r="V713" s="34"/>
      <c r="W713" s="34"/>
      <c r="X713" s="34"/>
      <c r="Y713" s="34"/>
      <c r="Z713" s="34"/>
      <c r="AA713" s="34"/>
      <c r="AB713" s="34"/>
      <c r="AC713" s="34"/>
      <c r="AD713" s="34"/>
      <c r="AE713" s="34"/>
      <c r="AF713" s="34"/>
      <c r="AG713" s="34"/>
      <c r="AH713" s="34"/>
      <c r="AI713" s="34"/>
      <c r="AJ713" s="34"/>
      <c r="AK713" s="34"/>
      <c r="AL713" s="34"/>
      <c r="AM713" s="34"/>
      <c r="AN713" s="34"/>
      <c r="AO713" s="34"/>
      <c r="AP713" s="34"/>
    </row>
    <row r="714" spans="1:42" ht="15.6" hidden="1">
      <c r="A714" s="34" t="s">
        <v>2652</v>
      </c>
      <c r="B714" s="34" t="s">
        <v>2655</v>
      </c>
      <c r="C714" s="34"/>
      <c r="D714" s="34"/>
      <c r="E714" s="34"/>
      <c r="F714" s="34"/>
      <c r="G714" s="34"/>
      <c r="H714" s="34"/>
      <c r="I714" s="34"/>
      <c r="J714" s="34"/>
      <c r="K714" s="34"/>
      <c r="L714" s="34"/>
      <c r="M714" s="34"/>
      <c r="N714" s="34"/>
      <c r="O714" s="34"/>
      <c r="P714" s="34"/>
      <c r="Q714" s="34"/>
      <c r="R714" s="34"/>
      <c r="S714" s="34"/>
      <c r="T714" s="34"/>
      <c r="U714" s="34"/>
      <c r="V714" s="34"/>
      <c r="W714" s="34"/>
      <c r="X714" s="34"/>
      <c r="Y714" s="34"/>
      <c r="Z714" s="34"/>
      <c r="AA714" s="34"/>
      <c r="AB714" s="34"/>
      <c r="AC714" s="34"/>
      <c r="AD714" s="34"/>
      <c r="AE714" s="34"/>
      <c r="AF714" s="34"/>
      <c r="AG714" s="34"/>
      <c r="AH714" s="34"/>
      <c r="AI714" s="34"/>
      <c r="AJ714" s="34"/>
      <c r="AK714" s="34"/>
      <c r="AL714" s="34"/>
      <c r="AM714" s="34"/>
      <c r="AN714" s="34"/>
      <c r="AO714" s="34"/>
      <c r="AP714" s="34"/>
    </row>
    <row r="715" spans="1:42" ht="15.6" hidden="1">
      <c r="A715" s="34" t="s">
        <v>2652</v>
      </c>
      <c r="B715" s="34" t="s">
        <v>2656</v>
      </c>
      <c r="C715" s="34"/>
      <c r="D715" s="34"/>
      <c r="E715" s="34"/>
      <c r="F715" s="34"/>
      <c r="G715" s="34"/>
      <c r="H715" s="34"/>
      <c r="I715" s="34"/>
      <c r="J715" s="34"/>
      <c r="K715" s="34"/>
      <c r="L715" s="34"/>
      <c r="M715" s="34"/>
      <c r="N715" s="34"/>
      <c r="O715" s="34"/>
      <c r="P715" s="34"/>
      <c r="Q715" s="34"/>
      <c r="R715" s="34"/>
      <c r="S715" s="34"/>
      <c r="T715" s="34"/>
      <c r="U715" s="34"/>
      <c r="V715" s="34"/>
      <c r="W715" s="34"/>
      <c r="X715" s="34"/>
      <c r="Y715" s="34"/>
      <c r="Z715" s="34"/>
      <c r="AA715" s="34"/>
      <c r="AB715" s="34"/>
      <c r="AC715" s="34"/>
      <c r="AD715" s="34"/>
      <c r="AE715" s="34"/>
      <c r="AF715" s="34"/>
      <c r="AG715" s="34"/>
      <c r="AH715" s="34"/>
      <c r="AI715" s="34"/>
      <c r="AJ715" s="34"/>
      <c r="AK715" s="34"/>
      <c r="AL715" s="34"/>
      <c r="AM715" s="34"/>
      <c r="AN715" s="34"/>
      <c r="AO715" s="34"/>
      <c r="AP715" s="34"/>
    </row>
    <row r="716" spans="1:42" ht="15.6" hidden="1">
      <c r="A716" s="34" t="s">
        <v>2652</v>
      </c>
      <c r="B716" s="34" t="s">
        <v>2657</v>
      </c>
      <c r="C716" s="34"/>
      <c r="D716" s="34"/>
      <c r="E716" s="34"/>
      <c r="F716" s="34"/>
      <c r="G716" s="34"/>
      <c r="H716" s="34"/>
      <c r="I716" s="34"/>
      <c r="J716" s="34"/>
      <c r="K716" s="34"/>
      <c r="L716" s="34"/>
      <c r="M716" s="34"/>
      <c r="N716" s="34"/>
      <c r="O716" s="34"/>
      <c r="P716" s="34"/>
      <c r="Q716" s="34"/>
      <c r="R716" s="34"/>
      <c r="S716" s="34"/>
      <c r="T716" s="34"/>
      <c r="U716" s="34"/>
      <c r="V716" s="34"/>
      <c r="W716" s="34"/>
      <c r="X716" s="34"/>
      <c r="Y716" s="34"/>
      <c r="Z716" s="34"/>
      <c r="AA716" s="34"/>
      <c r="AB716" s="34"/>
      <c r="AC716" s="34"/>
      <c r="AD716" s="34"/>
      <c r="AE716" s="34"/>
      <c r="AF716" s="34"/>
      <c r="AG716" s="34"/>
      <c r="AH716" s="34"/>
      <c r="AI716" s="34"/>
      <c r="AJ716" s="34"/>
      <c r="AK716" s="34"/>
      <c r="AL716" s="34"/>
      <c r="AM716" s="34"/>
      <c r="AN716" s="34"/>
      <c r="AO716" s="34"/>
      <c r="AP716" s="34"/>
    </row>
    <row r="717" spans="1:42" ht="15.6" hidden="1">
      <c r="A717" s="34" t="s">
        <v>2652</v>
      </c>
      <c r="B717" s="34" t="s">
        <v>2658</v>
      </c>
      <c r="C717" s="34"/>
      <c r="D717" s="34"/>
      <c r="E717" s="34"/>
      <c r="F717" s="34"/>
      <c r="G717" s="34"/>
      <c r="H717" s="34"/>
      <c r="I717" s="34"/>
      <c r="J717" s="34"/>
      <c r="K717" s="34"/>
      <c r="L717" s="34"/>
      <c r="M717" s="34"/>
      <c r="N717" s="34"/>
      <c r="O717" s="34"/>
      <c r="P717" s="34"/>
      <c r="Q717" s="34"/>
      <c r="R717" s="34"/>
      <c r="S717" s="34"/>
      <c r="T717" s="34"/>
      <c r="U717" s="34"/>
      <c r="V717" s="34"/>
      <c r="W717" s="34"/>
      <c r="X717" s="34"/>
      <c r="Y717" s="34"/>
      <c r="Z717" s="34"/>
      <c r="AA717" s="34"/>
      <c r="AB717" s="34"/>
      <c r="AC717" s="34"/>
      <c r="AD717" s="34"/>
      <c r="AE717" s="34"/>
      <c r="AF717" s="34"/>
      <c r="AG717" s="34"/>
      <c r="AH717" s="34"/>
      <c r="AI717" s="34"/>
      <c r="AJ717" s="34"/>
      <c r="AK717" s="34"/>
      <c r="AL717" s="34"/>
      <c r="AM717" s="34"/>
      <c r="AN717" s="34"/>
      <c r="AO717" s="34"/>
      <c r="AP717" s="34"/>
    </row>
    <row r="718" spans="1:42" ht="15.6" hidden="1">
      <c r="A718" s="34" t="s">
        <v>2659</v>
      </c>
      <c r="B718" s="34" t="s">
        <v>2660</v>
      </c>
      <c r="C718" s="34"/>
      <c r="D718" s="34"/>
      <c r="E718" s="34"/>
      <c r="F718" s="34"/>
      <c r="G718" s="34"/>
      <c r="H718" s="34"/>
      <c r="I718" s="34"/>
      <c r="J718" s="34"/>
      <c r="K718" s="34"/>
      <c r="L718" s="34"/>
      <c r="M718" s="34"/>
      <c r="N718" s="34"/>
      <c r="O718" s="34"/>
      <c r="P718" s="34"/>
      <c r="Q718" s="34"/>
      <c r="R718" s="34"/>
      <c r="S718" s="34"/>
      <c r="T718" s="34"/>
      <c r="U718" s="34"/>
      <c r="V718" s="34"/>
      <c r="W718" s="34"/>
      <c r="X718" s="34"/>
      <c r="Y718" s="34"/>
      <c r="Z718" s="34"/>
      <c r="AA718" s="34"/>
      <c r="AB718" s="34"/>
      <c r="AC718" s="34"/>
      <c r="AD718" s="34"/>
      <c r="AE718" s="34"/>
      <c r="AF718" s="34"/>
      <c r="AG718" s="34"/>
      <c r="AH718" s="34"/>
      <c r="AI718" s="34"/>
      <c r="AJ718" s="34"/>
      <c r="AK718" s="34"/>
      <c r="AL718" s="34"/>
      <c r="AM718" s="34"/>
      <c r="AN718" s="34"/>
      <c r="AO718" s="34"/>
      <c r="AP718" s="34"/>
    </row>
    <row r="719" spans="1:42" ht="15.6" hidden="1">
      <c r="A719" s="34" t="s">
        <v>2659</v>
      </c>
      <c r="B719" s="34" t="s">
        <v>2661</v>
      </c>
      <c r="C719" s="34"/>
      <c r="D719" s="34"/>
      <c r="E719" s="34"/>
      <c r="F719" s="34"/>
      <c r="G719" s="34"/>
      <c r="H719" s="34"/>
      <c r="I719" s="34"/>
      <c r="J719" s="34"/>
      <c r="K719" s="34"/>
      <c r="L719" s="34"/>
      <c r="M719" s="34"/>
      <c r="N719" s="34"/>
      <c r="O719" s="34"/>
      <c r="P719" s="34"/>
      <c r="Q719" s="34"/>
      <c r="R719" s="34"/>
      <c r="S719" s="34"/>
      <c r="T719" s="34"/>
      <c r="U719" s="34"/>
      <c r="V719" s="34"/>
      <c r="W719" s="34"/>
      <c r="X719" s="34"/>
      <c r="Y719" s="34"/>
      <c r="Z719" s="34"/>
      <c r="AA719" s="34"/>
      <c r="AB719" s="34"/>
      <c r="AC719" s="34"/>
      <c r="AD719" s="34"/>
      <c r="AE719" s="34"/>
      <c r="AF719" s="34"/>
      <c r="AG719" s="34"/>
      <c r="AH719" s="34"/>
      <c r="AI719" s="34"/>
      <c r="AJ719" s="34"/>
      <c r="AK719" s="34"/>
      <c r="AL719" s="34"/>
      <c r="AM719" s="34"/>
      <c r="AN719" s="34"/>
      <c r="AO719" s="34"/>
      <c r="AP719" s="34"/>
    </row>
    <row r="720" spans="1:42" ht="15.6" hidden="1">
      <c r="A720" s="34" t="s">
        <v>2659</v>
      </c>
      <c r="B720" s="34" t="s">
        <v>2662</v>
      </c>
      <c r="C720" s="34"/>
      <c r="D720" s="34"/>
      <c r="E720" s="34"/>
      <c r="F720" s="34"/>
      <c r="G720" s="34"/>
      <c r="H720" s="34"/>
      <c r="I720" s="34"/>
      <c r="J720" s="34"/>
      <c r="K720" s="34"/>
      <c r="L720" s="34"/>
      <c r="M720" s="34"/>
      <c r="N720" s="34"/>
      <c r="O720" s="34"/>
      <c r="P720" s="34"/>
      <c r="Q720" s="34"/>
      <c r="R720" s="34"/>
      <c r="S720" s="34"/>
      <c r="T720" s="34"/>
      <c r="U720" s="34"/>
      <c r="V720" s="34"/>
      <c r="W720" s="34"/>
      <c r="X720" s="34"/>
      <c r="Y720" s="34"/>
      <c r="Z720" s="34"/>
      <c r="AA720" s="34"/>
      <c r="AB720" s="34"/>
      <c r="AC720" s="34"/>
      <c r="AD720" s="34"/>
      <c r="AE720" s="34"/>
      <c r="AF720" s="34"/>
      <c r="AG720" s="34"/>
      <c r="AH720" s="34"/>
      <c r="AI720" s="34"/>
      <c r="AJ720" s="34"/>
      <c r="AK720" s="34"/>
      <c r="AL720" s="34"/>
      <c r="AM720" s="34"/>
      <c r="AN720" s="34"/>
      <c r="AO720" s="34"/>
      <c r="AP720" s="34"/>
    </row>
    <row r="721" spans="1:42" ht="15.6" hidden="1">
      <c r="A721" s="34" t="s">
        <v>2659</v>
      </c>
      <c r="B721" s="34" t="s">
        <v>2663</v>
      </c>
      <c r="C721" s="34"/>
      <c r="D721" s="34"/>
      <c r="E721" s="34"/>
      <c r="F721" s="34"/>
      <c r="G721" s="34"/>
      <c r="H721" s="34"/>
      <c r="I721" s="34"/>
      <c r="J721" s="34"/>
      <c r="K721" s="34"/>
      <c r="L721" s="34"/>
      <c r="M721" s="34"/>
      <c r="N721" s="34"/>
      <c r="O721" s="34"/>
      <c r="P721" s="34"/>
      <c r="Q721" s="34"/>
      <c r="R721" s="34"/>
      <c r="S721" s="34"/>
      <c r="T721" s="34"/>
      <c r="U721" s="34"/>
      <c r="V721" s="34"/>
      <c r="W721" s="34"/>
      <c r="X721" s="34"/>
      <c r="Y721" s="34"/>
      <c r="Z721" s="34"/>
      <c r="AA721" s="34"/>
      <c r="AB721" s="34"/>
      <c r="AC721" s="34"/>
      <c r="AD721" s="34"/>
      <c r="AE721" s="34"/>
      <c r="AF721" s="34"/>
      <c r="AG721" s="34"/>
      <c r="AH721" s="34"/>
      <c r="AI721" s="34"/>
      <c r="AJ721" s="34"/>
      <c r="AK721" s="34"/>
      <c r="AL721" s="34"/>
      <c r="AM721" s="34"/>
      <c r="AN721" s="34"/>
      <c r="AO721" s="34"/>
      <c r="AP721" s="34"/>
    </row>
    <row r="722" spans="1:42" ht="15.6" hidden="1">
      <c r="A722" s="34" t="s">
        <v>2659</v>
      </c>
      <c r="B722" s="34" t="s">
        <v>2664</v>
      </c>
      <c r="C722" s="34"/>
      <c r="D722" s="34"/>
      <c r="E722" s="34"/>
      <c r="F722" s="34"/>
      <c r="G722" s="34"/>
      <c r="H722" s="34"/>
      <c r="I722" s="34"/>
      <c r="J722" s="34"/>
      <c r="K722" s="34"/>
      <c r="L722" s="34"/>
      <c r="M722" s="34"/>
      <c r="N722" s="34"/>
      <c r="O722" s="34"/>
      <c r="P722" s="34"/>
      <c r="Q722" s="34"/>
      <c r="R722" s="34"/>
      <c r="S722" s="34"/>
      <c r="T722" s="34"/>
      <c r="U722" s="34"/>
      <c r="V722" s="34"/>
      <c r="W722" s="34"/>
      <c r="X722" s="34"/>
      <c r="Y722" s="34"/>
      <c r="Z722" s="34"/>
      <c r="AA722" s="34"/>
      <c r="AB722" s="34"/>
      <c r="AC722" s="34"/>
      <c r="AD722" s="34"/>
      <c r="AE722" s="34"/>
      <c r="AF722" s="34"/>
      <c r="AG722" s="34"/>
      <c r="AH722" s="34"/>
      <c r="AI722" s="34"/>
      <c r="AJ722" s="34"/>
      <c r="AK722" s="34"/>
      <c r="AL722" s="34"/>
      <c r="AM722" s="34"/>
      <c r="AN722" s="34"/>
      <c r="AO722" s="34"/>
      <c r="AP722" s="34"/>
    </row>
    <row r="723" spans="1:42" ht="15.6" hidden="1">
      <c r="A723" s="34" t="s">
        <v>2659</v>
      </c>
      <c r="B723" s="34" t="s">
        <v>2665</v>
      </c>
      <c r="C723" s="34"/>
      <c r="D723" s="34"/>
      <c r="E723" s="34"/>
      <c r="F723" s="34"/>
      <c r="G723" s="34"/>
      <c r="H723" s="34"/>
      <c r="I723" s="34"/>
      <c r="J723" s="34"/>
      <c r="K723" s="34"/>
      <c r="L723" s="34"/>
      <c r="M723" s="34"/>
      <c r="N723" s="34"/>
      <c r="O723" s="34"/>
      <c r="P723" s="34"/>
      <c r="Q723" s="34"/>
      <c r="R723" s="34"/>
      <c r="S723" s="34"/>
      <c r="T723" s="34"/>
      <c r="U723" s="34"/>
      <c r="V723" s="34"/>
      <c r="W723" s="34"/>
      <c r="X723" s="34"/>
      <c r="Y723" s="34"/>
      <c r="Z723" s="34"/>
      <c r="AA723" s="34"/>
      <c r="AB723" s="34"/>
      <c r="AC723" s="34"/>
      <c r="AD723" s="34"/>
      <c r="AE723" s="34"/>
      <c r="AF723" s="34"/>
      <c r="AG723" s="34"/>
      <c r="AH723" s="34"/>
      <c r="AI723" s="34"/>
      <c r="AJ723" s="34"/>
      <c r="AK723" s="34"/>
      <c r="AL723" s="34"/>
      <c r="AM723" s="34"/>
      <c r="AN723" s="34"/>
      <c r="AO723" s="34"/>
      <c r="AP723" s="34"/>
    </row>
    <row r="724" spans="1:42" ht="15.6" hidden="1">
      <c r="A724" s="34" t="s">
        <v>2659</v>
      </c>
      <c r="B724" s="34" t="s">
        <v>2666</v>
      </c>
      <c r="C724" s="34"/>
      <c r="D724" s="34"/>
      <c r="E724" s="34"/>
      <c r="F724" s="34"/>
      <c r="G724" s="34"/>
      <c r="H724" s="34"/>
      <c r="I724" s="34"/>
      <c r="J724" s="34"/>
      <c r="K724" s="34"/>
      <c r="L724" s="34"/>
      <c r="M724" s="34"/>
      <c r="N724" s="34"/>
      <c r="O724" s="34"/>
      <c r="P724" s="34"/>
      <c r="Q724" s="34"/>
      <c r="R724" s="34"/>
      <c r="S724" s="34"/>
      <c r="T724" s="34"/>
      <c r="U724" s="34"/>
      <c r="V724" s="34"/>
      <c r="W724" s="34"/>
      <c r="X724" s="34"/>
      <c r="Y724" s="34"/>
      <c r="Z724" s="34"/>
      <c r="AA724" s="34"/>
      <c r="AB724" s="34"/>
      <c r="AC724" s="34"/>
      <c r="AD724" s="34"/>
      <c r="AE724" s="34"/>
      <c r="AF724" s="34"/>
      <c r="AG724" s="34"/>
      <c r="AH724" s="34"/>
      <c r="AI724" s="34"/>
      <c r="AJ724" s="34"/>
      <c r="AK724" s="34"/>
      <c r="AL724" s="34"/>
      <c r="AM724" s="34"/>
      <c r="AN724" s="34"/>
      <c r="AO724" s="34"/>
      <c r="AP724" s="34"/>
    </row>
    <row r="725" spans="1:42" ht="15.6" hidden="1">
      <c r="A725" s="34" t="s">
        <v>2659</v>
      </c>
      <c r="B725" s="34" t="s">
        <v>2667</v>
      </c>
      <c r="C725" s="34"/>
      <c r="D725" s="34"/>
      <c r="E725" s="34"/>
      <c r="F725" s="34"/>
      <c r="G725" s="34"/>
      <c r="H725" s="34"/>
      <c r="I725" s="34"/>
      <c r="J725" s="34"/>
      <c r="K725" s="34"/>
      <c r="L725" s="34"/>
      <c r="M725" s="34"/>
      <c r="N725" s="34"/>
      <c r="O725" s="34"/>
      <c r="P725" s="34"/>
      <c r="Q725" s="34"/>
      <c r="R725" s="34"/>
      <c r="S725" s="34"/>
      <c r="T725" s="34"/>
      <c r="U725" s="34"/>
      <c r="V725" s="34"/>
      <c r="W725" s="34"/>
      <c r="X725" s="34"/>
      <c r="Y725" s="34"/>
      <c r="Z725" s="34"/>
      <c r="AA725" s="34"/>
      <c r="AB725" s="34"/>
      <c r="AC725" s="34"/>
      <c r="AD725" s="34"/>
      <c r="AE725" s="34"/>
      <c r="AF725" s="34"/>
      <c r="AG725" s="34"/>
      <c r="AH725" s="34"/>
      <c r="AI725" s="34"/>
      <c r="AJ725" s="34"/>
      <c r="AK725" s="34"/>
      <c r="AL725" s="34"/>
      <c r="AM725" s="34"/>
      <c r="AN725" s="34"/>
      <c r="AO725" s="34"/>
      <c r="AP725" s="34"/>
    </row>
    <row r="726" spans="1:42" ht="15.6" hidden="1">
      <c r="A726" s="34" t="s">
        <v>2670</v>
      </c>
      <c r="B726" s="34" t="s">
        <v>2671</v>
      </c>
      <c r="C726" s="34"/>
      <c r="D726" s="34"/>
      <c r="E726" s="34"/>
      <c r="F726" s="34"/>
      <c r="G726" s="34"/>
      <c r="H726" s="34"/>
      <c r="I726" s="34"/>
      <c r="J726" s="34"/>
      <c r="K726" s="34"/>
      <c r="L726" s="34"/>
      <c r="M726" s="34"/>
      <c r="N726" s="34"/>
      <c r="O726" s="34"/>
      <c r="P726" s="34"/>
      <c r="Q726" s="34"/>
      <c r="R726" s="34"/>
      <c r="S726" s="34"/>
      <c r="T726" s="34"/>
      <c r="U726" s="34"/>
      <c r="V726" s="34"/>
      <c r="W726" s="34"/>
      <c r="X726" s="34"/>
      <c r="Y726" s="34"/>
      <c r="Z726" s="34"/>
      <c r="AA726" s="34"/>
      <c r="AB726" s="34"/>
      <c r="AC726" s="34"/>
      <c r="AD726" s="34"/>
      <c r="AE726" s="34"/>
      <c r="AF726" s="34"/>
      <c r="AG726" s="34"/>
      <c r="AH726" s="34"/>
      <c r="AI726" s="34"/>
      <c r="AJ726" s="34"/>
      <c r="AK726" s="34"/>
      <c r="AL726" s="34"/>
      <c r="AM726" s="34"/>
      <c r="AN726" s="34"/>
      <c r="AO726" s="34"/>
      <c r="AP726" s="34"/>
    </row>
    <row r="727" spans="1:42" ht="15.6" hidden="1">
      <c r="A727" s="34" t="s">
        <v>2670</v>
      </c>
      <c r="B727" s="34" t="s">
        <v>2672</v>
      </c>
      <c r="C727" s="34"/>
      <c r="D727" s="34"/>
      <c r="E727" s="34"/>
      <c r="F727" s="34"/>
      <c r="G727" s="34"/>
      <c r="H727" s="34"/>
      <c r="I727" s="34"/>
      <c r="J727" s="34"/>
      <c r="K727" s="34"/>
      <c r="L727" s="34"/>
      <c r="M727" s="34"/>
      <c r="N727" s="34"/>
      <c r="O727" s="34"/>
      <c r="P727" s="34"/>
      <c r="Q727" s="34"/>
      <c r="R727" s="34"/>
      <c r="S727" s="34"/>
      <c r="T727" s="34"/>
      <c r="U727" s="34"/>
      <c r="V727" s="34"/>
      <c r="W727" s="34"/>
      <c r="X727" s="34"/>
      <c r="Y727" s="34"/>
      <c r="Z727" s="34"/>
      <c r="AA727" s="34"/>
      <c r="AB727" s="34"/>
      <c r="AC727" s="34"/>
      <c r="AD727" s="34"/>
      <c r="AE727" s="34"/>
      <c r="AF727" s="34"/>
      <c r="AG727" s="34"/>
      <c r="AH727" s="34"/>
      <c r="AI727" s="34"/>
      <c r="AJ727" s="34"/>
      <c r="AK727" s="34"/>
      <c r="AL727" s="34"/>
      <c r="AM727" s="34"/>
      <c r="AN727" s="34"/>
      <c r="AO727" s="34"/>
      <c r="AP727" s="34"/>
    </row>
    <row r="728" spans="1:42" ht="15.6" hidden="1">
      <c r="A728" s="34" t="s">
        <v>2670</v>
      </c>
      <c r="B728" s="34" t="s">
        <v>2673</v>
      </c>
      <c r="C728" s="34"/>
      <c r="D728" s="34"/>
      <c r="E728" s="34"/>
      <c r="F728" s="34"/>
      <c r="G728" s="34"/>
      <c r="H728" s="34"/>
      <c r="I728" s="34"/>
      <c r="J728" s="34"/>
      <c r="K728" s="34"/>
      <c r="L728" s="34"/>
      <c r="M728" s="34"/>
      <c r="N728" s="34"/>
      <c r="O728" s="34"/>
      <c r="P728" s="34"/>
      <c r="Q728" s="34"/>
      <c r="R728" s="34"/>
      <c r="S728" s="34"/>
      <c r="T728" s="34"/>
      <c r="U728" s="34"/>
      <c r="V728" s="34"/>
      <c r="W728" s="34"/>
      <c r="X728" s="34"/>
      <c r="Y728" s="34"/>
      <c r="Z728" s="34"/>
      <c r="AA728" s="34"/>
      <c r="AB728" s="34"/>
      <c r="AC728" s="34"/>
      <c r="AD728" s="34"/>
      <c r="AE728" s="34"/>
      <c r="AF728" s="34"/>
      <c r="AG728" s="34"/>
      <c r="AH728" s="34"/>
      <c r="AI728" s="34"/>
      <c r="AJ728" s="34"/>
      <c r="AK728" s="34"/>
      <c r="AL728" s="34"/>
      <c r="AM728" s="34"/>
      <c r="AN728" s="34"/>
      <c r="AO728" s="34"/>
      <c r="AP728" s="34"/>
    </row>
    <row r="729" spans="1:42" ht="15.6" hidden="1">
      <c r="A729" s="34" t="s">
        <v>2670</v>
      </c>
      <c r="B729" s="34" t="s">
        <v>2674</v>
      </c>
      <c r="C729" s="34"/>
      <c r="D729" s="34"/>
      <c r="E729" s="34"/>
      <c r="F729" s="34"/>
      <c r="G729" s="34"/>
      <c r="H729" s="34"/>
      <c r="I729" s="34"/>
      <c r="J729" s="34"/>
      <c r="K729" s="34"/>
      <c r="L729" s="34"/>
      <c r="M729" s="34"/>
      <c r="N729" s="34"/>
      <c r="O729" s="34"/>
      <c r="P729" s="34"/>
      <c r="Q729" s="34"/>
      <c r="R729" s="34"/>
      <c r="S729" s="34"/>
      <c r="T729" s="34"/>
      <c r="U729" s="34"/>
      <c r="V729" s="34"/>
      <c r="W729" s="34"/>
      <c r="X729" s="34"/>
      <c r="Y729" s="34"/>
      <c r="Z729" s="34"/>
      <c r="AA729" s="34"/>
      <c r="AB729" s="34"/>
      <c r="AC729" s="34"/>
      <c r="AD729" s="34"/>
      <c r="AE729" s="34"/>
      <c r="AF729" s="34"/>
      <c r="AG729" s="34"/>
      <c r="AH729" s="34"/>
      <c r="AI729" s="34"/>
      <c r="AJ729" s="34"/>
      <c r="AK729" s="34"/>
      <c r="AL729" s="34"/>
      <c r="AM729" s="34"/>
      <c r="AN729" s="34"/>
      <c r="AO729" s="34"/>
      <c r="AP729" s="34"/>
    </row>
    <row r="730" spans="1:42" ht="15.6" hidden="1">
      <c r="A730" s="34" t="s">
        <v>2670</v>
      </c>
      <c r="B730" s="34" t="s">
        <v>2675</v>
      </c>
      <c r="C730" s="34"/>
      <c r="D730" s="34"/>
      <c r="E730" s="34"/>
      <c r="F730" s="34"/>
      <c r="G730" s="34"/>
      <c r="H730" s="34"/>
      <c r="I730" s="34"/>
      <c r="J730" s="34"/>
      <c r="K730" s="34"/>
      <c r="L730" s="34"/>
      <c r="M730" s="34"/>
      <c r="N730" s="34"/>
      <c r="O730" s="34"/>
      <c r="P730" s="34"/>
      <c r="Q730" s="34"/>
      <c r="R730" s="34"/>
      <c r="S730" s="34"/>
      <c r="T730" s="34"/>
      <c r="U730" s="34"/>
      <c r="V730" s="34"/>
      <c r="W730" s="34"/>
      <c r="X730" s="34"/>
      <c r="Y730" s="34"/>
      <c r="Z730" s="34"/>
      <c r="AA730" s="34"/>
      <c r="AB730" s="34"/>
      <c r="AC730" s="34"/>
      <c r="AD730" s="34"/>
      <c r="AE730" s="34"/>
      <c r="AF730" s="34"/>
      <c r="AG730" s="34"/>
      <c r="AH730" s="34"/>
      <c r="AI730" s="34"/>
      <c r="AJ730" s="34"/>
      <c r="AK730" s="34"/>
      <c r="AL730" s="34"/>
      <c r="AM730" s="34"/>
      <c r="AN730" s="34"/>
      <c r="AO730" s="34"/>
      <c r="AP730" s="34"/>
    </row>
    <row r="731" spans="1:42" ht="15.6" hidden="1">
      <c r="A731" s="34" t="s">
        <v>2670</v>
      </c>
      <c r="B731" s="34" t="s">
        <v>2676</v>
      </c>
      <c r="C731" s="34"/>
      <c r="D731" s="34"/>
      <c r="E731" s="34"/>
      <c r="F731" s="34"/>
      <c r="G731" s="34"/>
      <c r="H731" s="34"/>
      <c r="I731" s="34"/>
      <c r="J731" s="34"/>
      <c r="K731" s="34"/>
      <c r="L731" s="34"/>
      <c r="M731" s="34"/>
      <c r="N731" s="34"/>
      <c r="O731" s="34"/>
      <c r="P731" s="34"/>
      <c r="Q731" s="34"/>
      <c r="R731" s="34"/>
      <c r="S731" s="34"/>
      <c r="T731" s="34"/>
      <c r="U731" s="34"/>
      <c r="V731" s="34"/>
      <c r="W731" s="34"/>
      <c r="X731" s="34"/>
      <c r="Y731" s="34"/>
      <c r="Z731" s="34"/>
      <c r="AA731" s="34"/>
      <c r="AB731" s="34"/>
      <c r="AC731" s="34"/>
      <c r="AD731" s="34"/>
      <c r="AE731" s="34"/>
      <c r="AF731" s="34"/>
      <c r="AG731" s="34"/>
      <c r="AH731" s="34"/>
      <c r="AI731" s="34"/>
      <c r="AJ731" s="34"/>
      <c r="AK731" s="34"/>
      <c r="AL731" s="34"/>
      <c r="AM731" s="34"/>
      <c r="AN731" s="34"/>
      <c r="AO731" s="34"/>
      <c r="AP731" s="34"/>
    </row>
    <row r="732" spans="1:42" ht="15.6" hidden="1">
      <c r="A732" s="34" t="s">
        <v>2670</v>
      </c>
      <c r="B732" s="34" t="s">
        <v>2677</v>
      </c>
      <c r="C732" s="34"/>
      <c r="D732" s="34"/>
      <c r="E732" s="34"/>
      <c r="F732" s="34"/>
      <c r="G732" s="34"/>
      <c r="H732" s="34"/>
      <c r="I732" s="34"/>
      <c r="J732" s="34"/>
      <c r="K732" s="34"/>
      <c r="L732" s="34"/>
      <c r="M732" s="34"/>
      <c r="N732" s="34"/>
      <c r="O732" s="34"/>
      <c r="P732" s="34"/>
      <c r="Q732" s="34"/>
      <c r="R732" s="34"/>
      <c r="S732" s="34"/>
      <c r="T732" s="34"/>
      <c r="U732" s="34"/>
      <c r="V732" s="34"/>
      <c r="W732" s="34"/>
      <c r="X732" s="34"/>
      <c r="Y732" s="34"/>
      <c r="Z732" s="34"/>
      <c r="AA732" s="34"/>
      <c r="AB732" s="34"/>
      <c r="AC732" s="34"/>
      <c r="AD732" s="34"/>
      <c r="AE732" s="34"/>
      <c r="AF732" s="34"/>
      <c r="AG732" s="34"/>
      <c r="AH732" s="34"/>
      <c r="AI732" s="34"/>
      <c r="AJ732" s="34"/>
      <c r="AK732" s="34"/>
      <c r="AL732" s="34"/>
      <c r="AM732" s="34"/>
      <c r="AN732" s="34"/>
      <c r="AO732" s="34"/>
      <c r="AP732" s="34"/>
    </row>
    <row r="733" spans="1:42" ht="15.6" hidden="1">
      <c r="A733" s="34" t="s">
        <v>2670</v>
      </c>
      <c r="B733" s="34" t="s">
        <v>2678</v>
      </c>
      <c r="C733" s="34"/>
      <c r="D733" s="34"/>
      <c r="E733" s="34"/>
      <c r="F733" s="34"/>
      <c r="G733" s="34"/>
      <c r="H733" s="34"/>
      <c r="I733" s="34"/>
      <c r="J733" s="34"/>
      <c r="K733" s="34"/>
      <c r="L733" s="34"/>
      <c r="M733" s="34"/>
      <c r="N733" s="34"/>
      <c r="O733" s="34"/>
      <c r="P733" s="34"/>
      <c r="Q733" s="34"/>
      <c r="R733" s="34"/>
      <c r="S733" s="34"/>
      <c r="T733" s="34"/>
      <c r="U733" s="34"/>
      <c r="V733" s="34"/>
      <c r="W733" s="34"/>
      <c r="X733" s="34"/>
      <c r="Y733" s="34"/>
      <c r="Z733" s="34"/>
      <c r="AA733" s="34"/>
      <c r="AB733" s="34"/>
      <c r="AC733" s="34"/>
      <c r="AD733" s="34"/>
      <c r="AE733" s="34"/>
      <c r="AF733" s="34"/>
      <c r="AG733" s="34"/>
      <c r="AH733" s="34"/>
      <c r="AI733" s="34"/>
      <c r="AJ733" s="34"/>
      <c r="AK733" s="34"/>
      <c r="AL733" s="34"/>
      <c r="AM733" s="34"/>
      <c r="AN733" s="34"/>
      <c r="AO733" s="34"/>
      <c r="AP733" s="34"/>
    </row>
    <row r="734" spans="1:42" ht="15.6" hidden="1">
      <c r="A734" s="34" t="s">
        <v>2670</v>
      </c>
      <c r="B734" s="34" t="s">
        <v>2679</v>
      </c>
      <c r="C734" s="34"/>
      <c r="D734" s="34"/>
      <c r="E734" s="34"/>
      <c r="F734" s="34"/>
      <c r="G734" s="34"/>
      <c r="H734" s="34"/>
      <c r="I734" s="34"/>
      <c r="J734" s="34"/>
      <c r="K734" s="34"/>
      <c r="L734" s="34"/>
      <c r="M734" s="34"/>
      <c r="N734" s="34"/>
      <c r="O734" s="34"/>
      <c r="P734" s="34"/>
      <c r="Q734" s="34"/>
      <c r="R734" s="34"/>
      <c r="S734" s="34"/>
      <c r="T734" s="34"/>
      <c r="U734" s="34"/>
      <c r="V734" s="34"/>
      <c r="W734" s="34"/>
      <c r="X734" s="34"/>
      <c r="Y734" s="34"/>
      <c r="Z734" s="34"/>
      <c r="AA734" s="34"/>
      <c r="AB734" s="34"/>
      <c r="AC734" s="34"/>
      <c r="AD734" s="34"/>
      <c r="AE734" s="34"/>
      <c r="AF734" s="34"/>
      <c r="AG734" s="34"/>
      <c r="AH734" s="34"/>
      <c r="AI734" s="34"/>
      <c r="AJ734" s="34"/>
      <c r="AK734" s="34"/>
      <c r="AL734" s="34"/>
      <c r="AM734" s="34"/>
      <c r="AN734" s="34"/>
      <c r="AO734" s="34"/>
      <c r="AP734" s="34"/>
    </row>
    <row r="735" spans="1:42" ht="15.6" hidden="1">
      <c r="A735" s="34" t="s">
        <v>2670</v>
      </c>
      <c r="B735" s="34" t="s">
        <v>2680</v>
      </c>
      <c r="C735" s="34"/>
      <c r="D735" s="34"/>
      <c r="E735" s="34"/>
      <c r="F735" s="34"/>
      <c r="G735" s="34"/>
      <c r="H735" s="34"/>
      <c r="I735" s="34"/>
      <c r="J735" s="34"/>
      <c r="K735" s="34"/>
      <c r="L735" s="34"/>
      <c r="M735" s="34"/>
      <c r="N735" s="34"/>
      <c r="O735" s="34"/>
      <c r="P735" s="34"/>
      <c r="Q735" s="34"/>
      <c r="R735" s="34"/>
      <c r="S735" s="34"/>
      <c r="T735" s="34"/>
      <c r="U735" s="34"/>
      <c r="V735" s="34"/>
      <c r="W735" s="34"/>
      <c r="X735" s="34"/>
      <c r="Y735" s="34"/>
      <c r="Z735" s="34"/>
      <c r="AA735" s="34"/>
      <c r="AB735" s="34"/>
      <c r="AC735" s="34"/>
      <c r="AD735" s="34"/>
      <c r="AE735" s="34"/>
      <c r="AF735" s="34"/>
      <c r="AG735" s="34"/>
      <c r="AH735" s="34"/>
      <c r="AI735" s="34"/>
      <c r="AJ735" s="34"/>
      <c r="AK735" s="34"/>
      <c r="AL735" s="34"/>
      <c r="AM735" s="34"/>
      <c r="AN735" s="34"/>
      <c r="AO735" s="34"/>
      <c r="AP735" s="34"/>
    </row>
    <row r="736" spans="1:42" ht="15.6" hidden="1">
      <c r="A736" s="34" t="s">
        <v>2670</v>
      </c>
      <c r="B736" s="34" t="s">
        <v>2681</v>
      </c>
      <c r="C736" s="34"/>
      <c r="D736" s="34"/>
      <c r="E736" s="34"/>
      <c r="F736" s="34"/>
      <c r="G736" s="34"/>
      <c r="H736" s="34"/>
      <c r="I736" s="34"/>
      <c r="J736" s="34"/>
      <c r="K736" s="34"/>
      <c r="L736" s="34"/>
      <c r="M736" s="34"/>
      <c r="N736" s="34"/>
      <c r="O736" s="34"/>
      <c r="P736" s="34"/>
      <c r="Q736" s="34"/>
      <c r="R736" s="34"/>
      <c r="S736" s="34"/>
      <c r="T736" s="34"/>
      <c r="U736" s="34"/>
      <c r="V736" s="34"/>
      <c r="W736" s="34"/>
      <c r="X736" s="34"/>
      <c r="Y736" s="34"/>
      <c r="Z736" s="34"/>
      <c r="AA736" s="34"/>
      <c r="AB736" s="34"/>
      <c r="AC736" s="34"/>
      <c r="AD736" s="34"/>
      <c r="AE736" s="34"/>
      <c r="AF736" s="34"/>
      <c r="AG736" s="34"/>
      <c r="AH736" s="34"/>
      <c r="AI736" s="34"/>
      <c r="AJ736" s="34"/>
      <c r="AK736" s="34"/>
      <c r="AL736" s="34"/>
      <c r="AM736" s="34"/>
      <c r="AN736" s="34"/>
      <c r="AO736" s="34"/>
      <c r="AP736" s="34"/>
    </row>
    <row r="737" spans="1:42" ht="15.6" hidden="1">
      <c r="A737" s="34" t="s">
        <v>2670</v>
      </c>
      <c r="B737" s="34" t="s">
        <v>2682</v>
      </c>
      <c r="C737" s="34"/>
      <c r="D737" s="34"/>
      <c r="E737" s="34"/>
      <c r="F737" s="34"/>
      <c r="G737" s="34"/>
      <c r="H737" s="34"/>
      <c r="I737" s="34"/>
      <c r="J737" s="34"/>
      <c r="K737" s="34"/>
      <c r="L737" s="34"/>
      <c r="M737" s="34"/>
      <c r="N737" s="34"/>
      <c r="O737" s="34"/>
      <c r="P737" s="34"/>
      <c r="Q737" s="34"/>
      <c r="R737" s="34"/>
      <c r="S737" s="34"/>
      <c r="T737" s="34"/>
      <c r="U737" s="34"/>
      <c r="V737" s="34"/>
      <c r="W737" s="34"/>
      <c r="X737" s="34"/>
      <c r="Y737" s="34"/>
      <c r="Z737" s="34"/>
      <c r="AA737" s="34"/>
      <c r="AB737" s="34"/>
      <c r="AC737" s="34"/>
      <c r="AD737" s="34"/>
      <c r="AE737" s="34"/>
      <c r="AF737" s="34"/>
      <c r="AG737" s="34"/>
      <c r="AH737" s="34"/>
      <c r="AI737" s="34"/>
      <c r="AJ737" s="34"/>
      <c r="AK737" s="34"/>
      <c r="AL737" s="34"/>
      <c r="AM737" s="34"/>
      <c r="AN737" s="34"/>
      <c r="AO737" s="34"/>
      <c r="AP737" s="34"/>
    </row>
    <row r="738" spans="1:42" ht="15.6" hidden="1">
      <c r="A738" s="34" t="s">
        <v>2670</v>
      </c>
      <c r="B738" s="34" t="s">
        <v>2683</v>
      </c>
      <c r="C738" s="34"/>
      <c r="D738" s="34"/>
      <c r="E738" s="34"/>
      <c r="F738" s="34"/>
      <c r="G738" s="34"/>
      <c r="H738" s="34"/>
      <c r="I738" s="34"/>
      <c r="J738" s="34"/>
      <c r="K738" s="34"/>
      <c r="L738" s="34"/>
      <c r="M738" s="34"/>
      <c r="N738" s="34"/>
      <c r="O738" s="34"/>
      <c r="P738" s="34"/>
      <c r="Q738" s="34"/>
      <c r="R738" s="34"/>
      <c r="S738" s="34"/>
      <c r="T738" s="34"/>
      <c r="U738" s="34"/>
      <c r="V738" s="34"/>
      <c r="W738" s="34"/>
      <c r="X738" s="34"/>
      <c r="Y738" s="34"/>
      <c r="Z738" s="34"/>
      <c r="AA738" s="34"/>
      <c r="AB738" s="34"/>
      <c r="AC738" s="34"/>
      <c r="AD738" s="34"/>
      <c r="AE738" s="34"/>
      <c r="AF738" s="34"/>
      <c r="AG738" s="34"/>
      <c r="AH738" s="34"/>
      <c r="AI738" s="34"/>
      <c r="AJ738" s="34"/>
      <c r="AK738" s="34"/>
      <c r="AL738" s="34"/>
      <c r="AM738" s="34"/>
      <c r="AN738" s="34"/>
      <c r="AO738" s="34"/>
      <c r="AP738" s="34"/>
    </row>
    <row r="739" spans="1:42" ht="15.6" hidden="1">
      <c r="A739" s="34" t="s">
        <v>2670</v>
      </c>
      <c r="B739" s="34" t="s">
        <v>2684</v>
      </c>
      <c r="C739" s="34"/>
      <c r="D739" s="34"/>
      <c r="E739" s="34"/>
      <c r="F739" s="34"/>
      <c r="G739" s="34"/>
      <c r="H739" s="34"/>
      <c r="I739" s="34"/>
      <c r="J739" s="34"/>
      <c r="K739" s="34"/>
      <c r="L739" s="34"/>
      <c r="M739" s="34"/>
      <c r="N739" s="34"/>
      <c r="O739" s="34"/>
      <c r="P739" s="34"/>
      <c r="Q739" s="34"/>
      <c r="R739" s="34"/>
      <c r="S739" s="34"/>
      <c r="T739" s="34"/>
      <c r="U739" s="34"/>
      <c r="V739" s="34"/>
      <c r="W739" s="34"/>
      <c r="X739" s="34"/>
      <c r="Y739" s="34"/>
      <c r="Z739" s="34"/>
      <c r="AA739" s="34"/>
      <c r="AB739" s="34"/>
      <c r="AC739" s="34"/>
      <c r="AD739" s="34"/>
      <c r="AE739" s="34"/>
      <c r="AF739" s="34"/>
      <c r="AG739" s="34"/>
      <c r="AH739" s="34"/>
      <c r="AI739" s="34"/>
      <c r="AJ739" s="34"/>
      <c r="AK739" s="34"/>
      <c r="AL739" s="34"/>
      <c r="AM739" s="34"/>
      <c r="AN739" s="34"/>
      <c r="AO739" s="34"/>
      <c r="AP739" s="34"/>
    </row>
    <row r="740" spans="1:42" ht="15.6" hidden="1">
      <c r="A740" s="34" t="s">
        <v>2670</v>
      </c>
      <c r="B740" s="34" t="s">
        <v>2685</v>
      </c>
      <c r="C740" s="34"/>
      <c r="D740" s="34"/>
      <c r="E740" s="34"/>
      <c r="F740" s="34"/>
      <c r="G740" s="34"/>
      <c r="H740" s="34"/>
      <c r="I740" s="34"/>
      <c r="J740" s="34"/>
      <c r="K740" s="34"/>
      <c r="L740" s="34"/>
      <c r="M740" s="34"/>
      <c r="N740" s="34"/>
      <c r="O740" s="34"/>
      <c r="P740" s="34"/>
      <c r="Q740" s="34"/>
      <c r="R740" s="34"/>
      <c r="S740" s="34"/>
      <c r="T740" s="34"/>
      <c r="U740" s="34"/>
      <c r="V740" s="34"/>
      <c r="W740" s="34"/>
      <c r="X740" s="34"/>
      <c r="Y740" s="34"/>
      <c r="Z740" s="34"/>
      <c r="AA740" s="34"/>
      <c r="AB740" s="34"/>
      <c r="AC740" s="34"/>
      <c r="AD740" s="34"/>
      <c r="AE740" s="34"/>
      <c r="AF740" s="34"/>
      <c r="AG740" s="34"/>
      <c r="AH740" s="34"/>
      <c r="AI740" s="34"/>
      <c r="AJ740" s="34"/>
      <c r="AK740" s="34"/>
      <c r="AL740" s="34"/>
      <c r="AM740" s="34"/>
      <c r="AN740" s="34"/>
      <c r="AO740" s="34"/>
      <c r="AP740" s="34"/>
    </row>
    <row r="741" spans="1:42" ht="15.6" hidden="1">
      <c r="A741" s="34" t="s">
        <v>2670</v>
      </c>
      <c r="B741" s="34" t="s">
        <v>2686</v>
      </c>
      <c r="C741" s="34"/>
      <c r="D741" s="34"/>
      <c r="E741" s="34"/>
      <c r="F741" s="34"/>
      <c r="G741" s="34"/>
      <c r="H741" s="34"/>
      <c r="I741" s="34"/>
      <c r="J741" s="34"/>
      <c r="K741" s="34"/>
      <c r="L741" s="34"/>
      <c r="M741" s="34"/>
      <c r="N741" s="34"/>
      <c r="O741" s="34"/>
      <c r="P741" s="34"/>
      <c r="Q741" s="34"/>
      <c r="R741" s="34"/>
      <c r="S741" s="34"/>
      <c r="T741" s="34"/>
      <c r="U741" s="34"/>
      <c r="V741" s="34"/>
      <c r="W741" s="34"/>
      <c r="X741" s="34"/>
      <c r="Y741" s="34"/>
      <c r="Z741" s="34"/>
      <c r="AA741" s="34"/>
      <c r="AB741" s="34"/>
      <c r="AC741" s="34"/>
      <c r="AD741" s="34"/>
      <c r="AE741" s="34"/>
      <c r="AF741" s="34"/>
      <c r="AG741" s="34"/>
      <c r="AH741" s="34"/>
      <c r="AI741" s="34"/>
      <c r="AJ741" s="34"/>
      <c r="AK741" s="34"/>
      <c r="AL741" s="34"/>
      <c r="AM741" s="34"/>
      <c r="AN741" s="34"/>
      <c r="AO741" s="34"/>
      <c r="AP741" s="34"/>
    </row>
    <row r="742" spans="1:42" ht="15.6" hidden="1">
      <c r="A742" s="34" t="s">
        <v>2670</v>
      </c>
      <c r="B742" s="34" t="s">
        <v>2687</v>
      </c>
      <c r="C742" s="34"/>
      <c r="D742" s="34"/>
      <c r="E742" s="34"/>
      <c r="F742" s="34"/>
      <c r="G742" s="34"/>
      <c r="H742" s="34"/>
      <c r="I742" s="34"/>
      <c r="J742" s="34"/>
      <c r="K742" s="34"/>
      <c r="L742" s="34"/>
      <c r="M742" s="34"/>
      <c r="N742" s="34"/>
      <c r="O742" s="34"/>
      <c r="P742" s="34"/>
      <c r="Q742" s="34"/>
      <c r="R742" s="34"/>
      <c r="S742" s="34"/>
      <c r="T742" s="34"/>
      <c r="U742" s="34"/>
      <c r="V742" s="34"/>
      <c r="W742" s="34"/>
      <c r="X742" s="34"/>
      <c r="Y742" s="34"/>
      <c r="Z742" s="34"/>
      <c r="AA742" s="34"/>
      <c r="AB742" s="34"/>
      <c r="AC742" s="34"/>
      <c r="AD742" s="34"/>
      <c r="AE742" s="34"/>
      <c r="AF742" s="34"/>
      <c r="AG742" s="34"/>
      <c r="AH742" s="34"/>
      <c r="AI742" s="34"/>
      <c r="AJ742" s="34"/>
      <c r="AK742" s="34"/>
      <c r="AL742" s="34"/>
      <c r="AM742" s="34"/>
      <c r="AN742" s="34"/>
      <c r="AO742" s="34"/>
      <c r="AP742" s="34"/>
    </row>
    <row r="743" spans="1:42" ht="15.6" hidden="1">
      <c r="A743" s="34" t="s">
        <v>2670</v>
      </c>
      <c r="B743" s="34" t="s">
        <v>2688</v>
      </c>
      <c r="C743" s="34"/>
      <c r="D743" s="34"/>
      <c r="E743" s="34"/>
      <c r="F743" s="34"/>
      <c r="G743" s="34"/>
      <c r="H743" s="34"/>
      <c r="I743" s="34"/>
      <c r="J743" s="34"/>
      <c r="K743" s="34"/>
      <c r="L743" s="34"/>
      <c r="M743" s="34"/>
      <c r="N743" s="34"/>
      <c r="O743" s="34"/>
      <c r="P743" s="34"/>
      <c r="Q743" s="34"/>
      <c r="R743" s="34"/>
      <c r="S743" s="34"/>
      <c r="T743" s="34"/>
      <c r="U743" s="34"/>
      <c r="V743" s="34"/>
      <c r="W743" s="34"/>
      <c r="X743" s="34"/>
      <c r="Y743" s="34"/>
      <c r="Z743" s="34"/>
      <c r="AA743" s="34"/>
      <c r="AB743" s="34"/>
      <c r="AC743" s="34"/>
      <c r="AD743" s="34"/>
      <c r="AE743" s="34"/>
      <c r="AF743" s="34"/>
      <c r="AG743" s="34"/>
      <c r="AH743" s="34"/>
      <c r="AI743" s="34"/>
      <c r="AJ743" s="34"/>
      <c r="AK743" s="34"/>
      <c r="AL743" s="34"/>
      <c r="AM743" s="34"/>
      <c r="AN743" s="34"/>
      <c r="AO743" s="34"/>
      <c r="AP743" s="34"/>
    </row>
    <row r="744" spans="1:42" ht="15.6" hidden="1">
      <c r="A744" s="34" t="s">
        <v>2670</v>
      </c>
      <c r="B744" s="34" t="s">
        <v>2689</v>
      </c>
      <c r="C744" s="34"/>
      <c r="D744" s="34"/>
      <c r="E744" s="34"/>
      <c r="F744" s="34"/>
      <c r="G744" s="34"/>
      <c r="H744" s="34"/>
      <c r="I744" s="34"/>
      <c r="J744" s="34"/>
      <c r="K744" s="34"/>
      <c r="L744" s="34"/>
      <c r="M744" s="34"/>
      <c r="N744" s="34"/>
      <c r="O744" s="34"/>
      <c r="P744" s="34"/>
      <c r="Q744" s="34"/>
      <c r="R744" s="34"/>
      <c r="S744" s="34"/>
      <c r="T744" s="34"/>
      <c r="U744" s="34"/>
      <c r="V744" s="34"/>
      <c r="W744" s="34"/>
      <c r="X744" s="34"/>
      <c r="Y744" s="34"/>
      <c r="Z744" s="34"/>
      <c r="AA744" s="34"/>
      <c r="AB744" s="34"/>
      <c r="AC744" s="34"/>
      <c r="AD744" s="34"/>
      <c r="AE744" s="34"/>
      <c r="AF744" s="34"/>
      <c r="AG744" s="34"/>
      <c r="AH744" s="34"/>
      <c r="AI744" s="34"/>
      <c r="AJ744" s="34"/>
      <c r="AK744" s="34"/>
      <c r="AL744" s="34"/>
      <c r="AM744" s="34"/>
      <c r="AN744" s="34"/>
      <c r="AO744" s="34"/>
      <c r="AP744" s="34"/>
    </row>
    <row r="745" spans="1:42" ht="15.6" hidden="1">
      <c r="A745" s="34" t="s">
        <v>2670</v>
      </c>
      <c r="B745" s="34" t="s">
        <v>2690</v>
      </c>
      <c r="C745" s="34"/>
      <c r="D745" s="34"/>
      <c r="E745" s="34"/>
      <c r="F745" s="34"/>
      <c r="G745" s="34"/>
      <c r="H745" s="34"/>
      <c r="I745" s="34"/>
      <c r="J745" s="34"/>
      <c r="K745" s="34"/>
      <c r="L745" s="34"/>
      <c r="M745" s="34"/>
      <c r="N745" s="34"/>
      <c r="O745" s="34"/>
      <c r="P745" s="34"/>
      <c r="Q745" s="34"/>
      <c r="R745" s="34"/>
      <c r="S745" s="34"/>
      <c r="T745" s="34"/>
      <c r="U745" s="34"/>
      <c r="V745" s="34"/>
      <c r="W745" s="34"/>
      <c r="X745" s="34"/>
      <c r="Y745" s="34"/>
      <c r="Z745" s="34"/>
      <c r="AA745" s="34"/>
      <c r="AB745" s="34"/>
      <c r="AC745" s="34"/>
      <c r="AD745" s="34"/>
      <c r="AE745" s="34"/>
      <c r="AF745" s="34"/>
      <c r="AG745" s="34"/>
      <c r="AH745" s="34"/>
      <c r="AI745" s="34"/>
      <c r="AJ745" s="34"/>
      <c r="AK745" s="34"/>
      <c r="AL745" s="34"/>
      <c r="AM745" s="34"/>
      <c r="AN745" s="34"/>
      <c r="AO745" s="34"/>
      <c r="AP745" s="34"/>
    </row>
    <row r="746" spans="1:42" ht="15.6" hidden="1">
      <c r="A746" s="34" t="s">
        <v>2670</v>
      </c>
      <c r="B746" s="34" t="s">
        <v>2691</v>
      </c>
      <c r="C746" s="34"/>
      <c r="D746" s="34"/>
      <c r="E746" s="34"/>
      <c r="F746" s="34"/>
      <c r="G746" s="34"/>
      <c r="H746" s="34"/>
      <c r="I746" s="34"/>
      <c r="J746" s="34"/>
      <c r="K746" s="34"/>
      <c r="L746" s="34"/>
      <c r="M746" s="34"/>
      <c r="N746" s="34"/>
      <c r="O746" s="34"/>
      <c r="P746" s="34"/>
      <c r="Q746" s="34"/>
      <c r="R746" s="34"/>
      <c r="S746" s="34"/>
      <c r="T746" s="34"/>
      <c r="U746" s="34"/>
      <c r="V746" s="34"/>
      <c r="W746" s="34"/>
      <c r="X746" s="34"/>
      <c r="Y746" s="34"/>
      <c r="Z746" s="34"/>
      <c r="AA746" s="34"/>
      <c r="AB746" s="34"/>
      <c r="AC746" s="34"/>
      <c r="AD746" s="34"/>
      <c r="AE746" s="34"/>
      <c r="AF746" s="34"/>
      <c r="AG746" s="34"/>
      <c r="AH746" s="34"/>
      <c r="AI746" s="34"/>
      <c r="AJ746" s="34"/>
      <c r="AK746" s="34"/>
      <c r="AL746" s="34"/>
      <c r="AM746" s="34"/>
      <c r="AN746" s="34"/>
      <c r="AO746" s="34"/>
      <c r="AP746" s="34"/>
    </row>
    <row r="747" spans="1:42" ht="15.6" hidden="1">
      <c r="A747" s="34" t="s">
        <v>2670</v>
      </c>
      <c r="B747" s="34" t="s">
        <v>2692</v>
      </c>
      <c r="C747" s="34"/>
      <c r="D747" s="34"/>
      <c r="E747" s="34"/>
      <c r="F747" s="34"/>
      <c r="G747" s="34"/>
      <c r="H747" s="34"/>
      <c r="I747" s="34"/>
      <c r="J747" s="34"/>
      <c r="K747" s="34"/>
      <c r="L747" s="34"/>
      <c r="M747" s="34"/>
      <c r="N747" s="34"/>
      <c r="O747" s="34"/>
      <c r="P747" s="34"/>
      <c r="Q747" s="34"/>
      <c r="R747" s="34"/>
      <c r="S747" s="34"/>
      <c r="T747" s="34"/>
      <c r="U747" s="34"/>
      <c r="V747" s="34"/>
      <c r="W747" s="34"/>
      <c r="X747" s="34"/>
      <c r="Y747" s="34"/>
      <c r="Z747" s="34"/>
      <c r="AA747" s="34"/>
      <c r="AB747" s="34"/>
      <c r="AC747" s="34"/>
      <c r="AD747" s="34"/>
      <c r="AE747" s="34"/>
      <c r="AF747" s="34"/>
      <c r="AG747" s="34"/>
      <c r="AH747" s="34"/>
      <c r="AI747" s="34"/>
      <c r="AJ747" s="34"/>
      <c r="AK747" s="34"/>
      <c r="AL747" s="34"/>
      <c r="AM747" s="34"/>
      <c r="AN747" s="34"/>
      <c r="AO747" s="34"/>
      <c r="AP747" s="34"/>
    </row>
    <row r="748" spans="1:42" ht="15.6" hidden="1">
      <c r="A748" s="34" t="s">
        <v>2670</v>
      </c>
      <c r="B748" s="34" t="s">
        <v>2693</v>
      </c>
      <c r="C748" s="34"/>
      <c r="D748" s="34"/>
      <c r="E748" s="34"/>
      <c r="F748" s="34"/>
      <c r="G748" s="34"/>
      <c r="H748" s="34"/>
      <c r="I748" s="34"/>
      <c r="J748" s="34"/>
      <c r="K748" s="34"/>
      <c r="L748" s="34"/>
      <c r="M748" s="34"/>
      <c r="N748" s="34"/>
      <c r="O748" s="34"/>
      <c r="P748" s="34"/>
      <c r="Q748" s="34"/>
      <c r="R748" s="34"/>
      <c r="S748" s="34"/>
      <c r="T748" s="34"/>
      <c r="U748" s="34"/>
      <c r="V748" s="34"/>
      <c r="W748" s="34"/>
      <c r="X748" s="34"/>
      <c r="Y748" s="34"/>
      <c r="Z748" s="34"/>
      <c r="AA748" s="34"/>
      <c r="AB748" s="34"/>
      <c r="AC748" s="34"/>
      <c r="AD748" s="34"/>
      <c r="AE748" s="34"/>
      <c r="AF748" s="34"/>
      <c r="AG748" s="34"/>
      <c r="AH748" s="34"/>
      <c r="AI748" s="34"/>
      <c r="AJ748" s="34"/>
      <c r="AK748" s="34"/>
      <c r="AL748" s="34"/>
      <c r="AM748" s="34"/>
      <c r="AN748" s="34"/>
      <c r="AO748" s="34"/>
      <c r="AP748" s="34"/>
    </row>
    <row r="749" spans="1:42" ht="15.6" hidden="1">
      <c r="A749" s="34" t="s">
        <v>2670</v>
      </c>
      <c r="B749" s="34" t="s">
        <v>2694</v>
      </c>
      <c r="C749" s="34"/>
      <c r="D749" s="34"/>
      <c r="E749" s="34"/>
      <c r="F749" s="34"/>
      <c r="G749" s="34"/>
      <c r="H749" s="34"/>
      <c r="I749" s="34"/>
      <c r="J749" s="34"/>
      <c r="K749" s="34"/>
      <c r="L749" s="34"/>
      <c r="M749" s="34"/>
      <c r="N749" s="34"/>
      <c r="O749" s="34"/>
      <c r="P749" s="34"/>
      <c r="Q749" s="34"/>
      <c r="R749" s="34"/>
      <c r="S749" s="34"/>
      <c r="T749" s="34"/>
      <c r="U749" s="34"/>
      <c r="V749" s="34"/>
      <c r="W749" s="34"/>
      <c r="X749" s="34"/>
      <c r="Y749" s="34"/>
      <c r="Z749" s="34"/>
      <c r="AA749" s="34"/>
      <c r="AB749" s="34"/>
      <c r="AC749" s="34"/>
      <c r="AD749" s="34"/>
      <c r="AE749" s="34"/>
      <c r="AF749" s="34"/>
      <c r="AG749" s="34"/>
      <c r="AH749" s="34"/>
      <c r="AI749" s="34"/>
      <c r="AJ749" s="34"/>
      <c r="AK749" s="34"/>
      <c r="AL749" s="34"/>
      <c r="AM749" s="34"/>
      <c r="AN749" s="34"/>
      <c r="AO749" s="34"/>
      <c r="AP749" s="34"/>
    </row>
    <row r="750" spans="1:42" ht="15.6" hidden="1">
      <c r="A750" s="34" t="s">
        <v>2695</v>
      </c>
      <c r="B750" s="34" t="s">
        <v>2696</v>
      </c>
      <c r="C750" s="34"/>
      <c r="D750" s="34"/>
      <c r="E750" s="34"/>
      <c r="F750" s="34"/>
      <c r="G750" s="34"/>
      <c r="H750" s="34"/>
      <c r="I750" s="34"/>
      <c r="J750" s="34"/>
      <c r="K750" s="34"/>
      <c r="L750" s="34"/>
      <c r="M750" s="34"/>
      <c r="N750" s="34"/>
      <c r="O750" s="34"/>
      <c r="P750" s="34"/>
      <c r="Q750" s="34"/>
      <c r="R750" s="34"/>
      <c r="S750" s="34"/>
      <c r="T750" s="34"/>
      <c r="U750" s="34"/>
      <c r="V750" s="34"/>
      <c r="W750" s="34"/>
      <c r="X750" s="34"/>
      <c r="Y750" s="34"/>
      <c r="Z750" s="34"/>
      <c r="AA750" s="34"/>
      <c r="AB750" s="34"/>
      <c r="AC750" s="34"/>
      <c r="AD750" s="34"/>
      <c r="AE750" s="34"/>
      <c r="AF750" s="34"/>
      <c r="AG750" s="34"/>
      <c r="AH750" s="34"/>
      <c r="AI750" s="34"/>
      <c r="AJ750" s="34"/>
      <c r="AK750" s="34"/>
      <c r="AL750" s="34"/>
      <c r="AM750" s="34"/>
      <c r="AN750" s="34"/>
      <c r="AO750" s="34"/>
      <c r="AP750" s="34"/>
    </row>
    <row r="751" spans="1:42" ht="15.6" hidden="1">
      <c r="A751" s="34" t="s">
        <v>2695</v>
      </c>
      <c r="B751" s="34" t="s">
        <v>2697</v>
      </c>
      <c r="C751" s="34"/>
      <c r="D751" s="34"/>
      <c r="E751" s="34"/>
      <c r="F751" s="34"/>
      <c r="G751" s="34"/>
      <c r="H751" s="34"/>
      <c r="I751" s="34"/>
      <c r="J751" s="34"/>
      <c r="K751" s="34"/>
      <c r="L751" s="34"/>
      <c r="M751" s="34"/>
      <c r="N751" s="34"/>
      <c r="O751" s="34"/>
      <c r="P751" s="34"/>
      <c r="Q751" s="34"/>
      <c r="R751" s="34"/>
      <c r="S751" s="34"/>
      <c r="T751" s="34"/>
      <c r="U751" s="34"/>
      <c r="V751" s="34"/>
      <c r="W751" s="34"/>
      <c r="X751" s="34"/>
      <c r="Y751" s="34"/>
      <c r="Z751" s="34"/>
      <c r="AA751" s="34"/>
      <c r="AB751" s="34"/>
      <c r="AC751" s="34"/>
      <c r="AD751" s="34"/>
      <c r="AE751" s="34"/>
      <c r="AF751" s="34"/>
      <c r="AG751" s="34"/>
      <c r="AH751" s="34"/>
      <c r="AI751" s="34"/>
      <c r="AJ751" s="34"/>
      <c r="AK751" s="34"/>
      <c r="AL751" s="34"/>
      <c r="AM751" s="34"/>
      <c r="AN751" s="34"/>
      <c r="AO751" s="34"/>
      <c r="AP751" s="34"/>
    </row>
    <row r="752" spans="1:42" ht="15.6" hidden="1">
      <c r="A752" s="34" t="s">
        <v>2695</v>
      </c>
      <c r="B752" s="34" t="s">
        <v>2698</v>
      </c>
      <c r="C752" s="34"/>
      <c r="D752" s="34"/>
      <c r="E752" s="34"/>
      <c r="F752" s="34"/>
      <c r="G752" s="34"/>
      <c r="H752" s="34"/>
      <c r="I752" s="34"/>
      <c r="J752" s="34"/>
      <c r="K752" s="34"/>
      <c r="L752" s="34"/>
      <c r="M752" s="34"/>
      <c r="N752" s="34"/>
      <c r="O752" s="34"/>
      <c r="P752" s="34"/>
      <c r="Q752" s="34"/>
      <c r="R752" s="34"/>
      <c r="S752" s="34"/>
      <c r="T752" s="34"/>
      <c r="U752" s="34"/>
      <c r="V752" s="34"/>
      <c r="W752" s="34"/>
      <c r="X752" s="34"/>
      <c r="Y752" s="34"/>
      <c r="Z752" s="34"/>
      <c r="AA752" s="34"/>
      <c r="AB752" s="34"/>
      <c r="AC752" s="34"/>
      <c r="AD752" s="34"/>
      <c r="AE752" s="34"/>
      <c r="AF752" s="34"/>
      <c r="AG752" s="34"/>
      <c r="AH752" s="34"/>
      <c r="AI752" s="34"/>
      <c r="AJ752" s="34"/>
      <c r="AK752" s="34"/>
      <c r="AL752" s="34"/>
      <c r="AM752" s="34"/>
      <c r="AN752" s="34"/>
      <c r="AO752" s="34"/>
      <c r="AP752" s="34"/>
    </row>
    <row r="753" spans="1:42" ht="15.6" hidden="1">
      <c r="A753" s="34" t="s">
        <v>2695</v>
      </c>
      <c r="B753" s="34" t="s">
        <v>2699</v>
      </c>
      <c r="C753" s="34"/>
      <c r="D753" s="34"/>
      <c r="E753" s="34"/>
      <c r="F753" s="34"/>
      <c r="G753" s="34"/>
      <c r="H753" s="34"/>
      <c r="I753" s="34"/>
      <c r="J753" s="34"/>
      <c r="K753" s="34"/>
      <c r="L753" s="34"/>
      <c r="M753" s="34"/>
      <c r="N753" s="34"/>
      <c r="O753" s="34"/>
      <c r="P753" s="34"/>
      <c r="Q753" s="34"/>
      <c r="R753" s="34"/>
      <c r="S753" s="34"/>
      <c r="T753" s="34"/>
      <c r="U753" s="34"/>
      <c r="V753" s="34"/>
      <c r="W753" s="34"/>
      <c r="X753" s="34"/>
      <c r="Y753" s="34"/>
      <c r="Z753" s="34"/>
      <c r="AA753" s="34"/>
      <c r="AB753" s="34"/>
      <c r="AC753" s="34"/>
      <c r="AD753" s="34"/>
      <c r="AE753" s="34"/>
      <c r="AF753" s="34"/>
      <c r="AG753" s="34"/>
      <c r="AH753" s="34"/>
      <c r="AI753" s="34"/>
      <c r="AJ753" s="34"/>
      <c r="AK753" s="34"/>
      <c r="AL753" s="34"/>
      <c r="AM753" s="34"/>
      <c r="AN753" s="34"/>
      <c r="AO753" s="34"/>
      <c r="AP753" s="34"/>
    </row>
    <row r="754" spans="1:42" ht="15.6" hidden="1">
      <c r="A754" s="34" t="s">
        <v>2695</v>
      </c>
      <c r="B754" s="34" t="s">
        <v>2700</v>
      </c>
      <c r="C754" s="34"/>
      <c r="D754" s="34"/>
      <c r="E754" s="34"/>
      <c r="F754" s="34"/>
      <c r="G754" s="34"/>
      <c r="H754" s="34"/>
      <c r="I754" s="34"/>
      <c r="J754" s="34"/>
      <c r="K754" s="34"/>
      <c r="L754" s="34"/>
      <c r="M754" s="34"/>
      <c r="N754" s="34"/>
      <c r="O754" s="34"/>
      <c r="P754" s="34"/>
      <c r="Q754" s="34"/>
      <c r="R754" s="34"/>
      <c r="S754" s="34"/>
      <c r="T754" s="34"/>
      <c r="U754" s="34"/>
      <c r="V754" s="34"/>
      <c r="W754" s="34"/>
      <c r="X754" s="34"/>
      <c r="Y754" s="34"/>
      <c r="Z754" s="34"/>
      <c r="AA754" s="34"/>
      <c r="AB754" s="34"/>
      <c r="AC754" s="34"/>
      <c r="AD754" s="34"/>
      <c r="AE754" s="34"/>
      <c r="AF754" s="34"/>
      <c r="AG754" s="34"/>
      <c r="AH754" s="34"/>
      <c r="AI754" s="34"/>
      <c r="AJ754" s="34"/>
      <c r="AK754" s="34"/>
      <c r="AL754" s="34"/>
      <c r="AM754" s="34"/>
      <c r="AN754" s="34"/>
      <c r="AO754" s="34"/>
      <c r="AP754" s="34"/>
    </row>
    <row r="755" spans="1:42" ht="15.6" hidden="1">
      <c r="A755" s="34" t="s">
        <v>2695</v>
      </c>
      <c r="B755" s="34" t="s">
        <v>2701</v>
      </c>
      <c r="C755" s="34"/>
      <c r="D755" s="34"/>
      <c r="E755" s="34"/>
      <c r="F755" s="34"/>
      <c r="G755" s="34"/>
      <c r="H755" s="34"/>
      <c r="I755" s="34"/>
      <c r="J755" s="34"/>
      <c r="K755" s="34"/>
      <c r="L755" s="34"/>
      <c r="M755" s="34"/>
      <c r="N755" s="34"/>
      <c r="O755" s="34"/>
      <c r="P755" s="34"/>
      <c r="Q755" s="34"/>
      <c r="R755" s="34"/>
      <c r="S755" s="34"/>
      <c r="T755" s="34"/>
      <c r="U755" s="34"/>
      <c r="V755" s="34"/>
      <c r="W755" s="34"/>
      <c r="X755" s="34"/>
      <c r="Y755" s="34"/>
      <c r="Z755" s="34"/>
      <c r="AA755" s="34"/>
      <c r="AB755" s="34"/>
      <c r="AC755" s="34"/>
      <c r="AD755" s="34"/>
      <c r="AE755" s="34"/>
      <c r="AF755" s="34"/>
      <c r="AG755" s="34"/>
      <c r="AH755" s="34"/>
      <c r="AI755" s="34"/>
      <c r="AJ755" s="34"/>
      <c r="AK755" s="34"/>
      <c r="AL755" s="34"/>
      <c r="AM755" s="34"/>
      <c r="AN755" s="34"/>
      <c r="AO755" s="34"/>
      <c r="AP755" s="34"/>
    </row>
    <row r="756" spans="1:42" ht="15.6" hidden="1">
      <c r="A756" s="34" t="s">
        <v>2695</v>
      </c>
      <c r="B756" s="34" t="s">
        <v>2702</v>
      </c>
      <c r="C756" s="34"/>
      <c r="D756" s="34"/>
      <c r="E756" s="34"/>
      <c r="F756" s="34"/>
      <c r="G756" s="34"/>
      <c r="H756" s="34"/>
      <c r="I756" s="34"/>
      <c r="J756" s="34"/>
      <c r="K756" s="34"/>
      <c r="L756" s="34"/>
      <c r="M756" s="34"/>
      <c r="N756" s="34"/>
      <c r="O756" s="34"/>
      <c r="P756" s="34"/>
      <c r="Q756" s="34"/>
      <c r="R756" s="34"/>
      <c r="S756" s="34"/>
      <c r="T756" s="34"/>
      <c r="U756" s="34"/>
      <c r="V756" s="34"/>
      <c r="W756" s="34"/>
      <c r="X756" s="34"/>
      <c r="Y756" s="34"/>
      <c r="Z756" s="34"/>
      <c r="AA756" s="34"/>
      <c r="AB756" s="34"/>
      <c r="AC756" s="34"/>
      <c r="AD756" s="34"/>
      <c r="AE756" s="34"/>
      <c r="AF756" s="34"/>
      <c r="AG756" s="34"/>
      <c r="AH756" s="34"/>
      <c r="AI756" s="34"/>
      <c r="AJ756" s="34"/>
      <c r="AK756" s="34"/>
      <c r="AL756" s="34"/>
      <c r="AM756" s="34"/>
      <c r="AN756" s="34"/>
      <c r="AO756" s="34"/>
      <c r="AP756" s="34"/>
    </row>
    <row r="757" spans="1:42" ht="15.6" hidden="1">
      <c r="A757" s="34" t="s">
        <v>2695</v>
      </c>
      <c r="B757" s="34" t="s">
        <v>2703</v>
      </c>
      <c r="C757" s="34"/>
      <c r="D757" s="34"/>
      <c r="E757" s="34"/>
      <c r="F757" s="34"/>
      <c r="G757" s="34"/>
      <c r="H757" s="34"/>
      <c r="I757" s="34"/>
      <c r="J757" s="34"/>
      <c r="K757" s="34"/>
      <c r="L757" s="34"/>
      <c r="M757" s="34"/>
      <c r="N757" s="34"/>
      <c r="O757" s="34"/>
      <c r="P757" s="34"/>
      <c r="Q757" s="34"/>
      <c r="R757" s="34"/>
      <c r="S757" s="34"/>
      <c r="T757" s="34"/>
      <c r="U757" s="34"/>
      <c r="V757" s="34"/>
      <c r="W757" s="34"/>
      <c r="X757" s="34"/>
      <c r="Y757" s="34"/>
      <c r="Z757" s="34"/>
      <c r="AA757" s="34"/>
      <c r="AB757" s="34"/>
      <c r="AC757" s="34"/>
      <c r="AD757" s="34"/>
      <c r="AE757" s="34"/>
      <c r="AF757" s="34"/>
      <c r="AG757" s="34"/>
      <c r="AH757" s="34"/>
      <c r="AI757" s="34"/>
      <c r="AJ757" s="34"/>
      <c r="AK757" s="34"/>
      <c r="AL757" s="34"/>
      <c r="AM757" s="34"/>
      <c r="AN757" s="34"/>
      <c r="AO757" s="34"/>
      <c r="AP757" s="34"/>
    </row>
    <row r="758" spans="1:42" ht="15.6" hidden="1">
      <c r="A758" s="34" t="s">
        <v>2695</v>
      </c>
      <c r="B758" s="34" t="s">
        <v>2704</v>
      </c>
      <c r="C758" s="34"/>
      <c r="D758" s="34"/>
      <c r="E758" s="34"/>
      <c r="F758" s="34"/>
      <c r="G758" s="34"/>
      <c r="H758" s="34"/>
      <c r="I758" s="34"/>
      <c r="J758" s="34"/>
      <c r="K758" s="34"/>
      <c r="L758" s="34"/>
      <c r="M758" s="34"/>
      <c r="N758" s="34"/>
      <c r="O758" s="34"/>
      <c r="P758" s="34"/>
      <c r="Q758" s="34"/>
      <c r="R758" s="34"/>
      <c r="S758" s="34"/>
      <c r="T758" s="34"/>
      <c r="U758" s="34"/>
      <c r="V758" s="34"/>
      <c r="W758" s="34"/>
      <c r="X758" s="34"/>
      <c r="Y758" s="34"/>
      <c r="Z758" s="34"/>
      <c r="AA758" s="34"/>
      <c r="AB758" s="34"/>
      <c r="AC758" s="34"/>
      <c r="AD758" s="34"/>
      <c r="AE758" s="34"/>
      <c r="AF758" s="34"/>
      <c r="AG758" s="34"/>
      <c r="AH758" s="34"/>
      <c r="AI758" s="34"/>
      <c r="AJ758" s="34"/>
      <c r="AK758" s="34"/>
      <c r="AL758" s="34"/>
      <c r="AM758" s="34"/>
      <c r="AN758" s="34"/>
      <c r="AO758" s="34"/>
      <c r="AP758" s="34"/>
    </row>
    <row r="759" spans="1:42" ht="15.6" hidden="1">
      <c r="A759" s="34" t="s">
        <v>2695</v>
      </c>
      <c r="B759" s="34" t="s">
        <v>2705</v>
      </c>
      <c r="C759" s="34"/>
      <c r="D759" s="34"/>
      <c r="E759" s="34"/>
      <c r="F759" s="34"/>
      <c r="G759" s="34"/>
      <c r="H759" s="34"/>
      <c r="I759" s="34"/>
      <c r="J759" s="34"/>
      <c r="K759" s="34"/>
      <c r="L759" s="34"/>
      <c r="M759" s="34"/>
      <c r="N759" s="34"/>
      <c r="O759" s="34"/>
      <c r="P759" s="34"/>
      <c r="Q759" s="34"/>
      <c r="R759" s="34"/>
      <c r="S759" s="34"/>
      <c r="T759" s="34"/>
      <c r="U759" s="34"/>
      <c r="V759" s="34"/>
      <c r="W759" s="34"/>
      <c r="X759" s="34"/>
      <c r="Y759" s="34"/>
      <c r="Z759" s="34"/>
      <c r="AA759" s="34"/>
      <c r="AB759" s="34"/>
      <c r="AC759" s="34"/>
      <c r="AD759" s="34"/>
      <c r="AE759" s="34"/>
      <c r="AF759" s="34"/>
      <c r="AG759" s="34"/>
      <c r="AH759" s="34"/>
      <c r="AI759" s="34"/>
      <c r="AJ759" s="34"/>
      <c r="AK759" s="34"/>
      <c r="AL759" s="34"/>
      <c r="AM759" s="34"/>
      <c r="AN759" s="34"/>
      <c r="AO759" s="34"/>
      <c r="AP759" s="34"/>
    </row>
    <row r="760" spans="1:42" ht="15.6" hidden="1">
      <c r="A760" s="34" t="s">
        <v>291</v>
      </c>
      <c r="B760" s="34" t="s">
        <v>2706</v>
      </c>
      <c r="C760" s="34"/>
      <c r="D760" s="34"/>
      <c r="E760" s="34"/>
      <c r="F760" s="34"/>
      <c r="G760" s="34"/>
      <c r="H760" s="34"/>
      <c r="I760" s="34"/>
      <c r="J760" s="34"/>
      <c r="K760" s="34"/>
      <c r="L760" s="34"/>
      <c r="M760" s="34"/>
      <c r="N760" s="34"/>
      <c r="O760" s="34"/>
      <c r="P760" s="34"/>
      <c r="Q760" s="34"/>
      <c r="R760" s="34"/>
      <c r="S760" s="34"/>
      <c r="T760" s="34"/>
      <c r="U760" s="34"/>
      <c r="V760" s="34"/>
      <c r="W760" s="34"/>
      <c r="X760" s="34"/>
      <c r="Y760" s="34"/>
      <c r="Z760" s="34"/>
      <c r="AA760" s="34"/>
      <c r="AB760" s="34"/>
      <c r="AC760" s="34"/>
      <c r="AD760" s="34"/>
      <c r="AE760" s="34"/>
      <c r="AF760" s="34"/>
      <c r="AG760" s="34"/>
      <c r="AH760" s="34"/>
      <c r="AI760" s="34"/>
      <c r="AJ760" s="34"/>
      <c r="AK760" s="34"/>
      <c r="AL760" s="34"/>
      <c r="AM760" s="34"/>
      <c r="AN760" s="34"/>
      <c r="AO760" s="34"/>
      <c r="AP760" s="34"/>
    </row>
    <row r="761" spans="1:42" ht="15.6" hidden="1">
      <c r="A761" s="34" t="s">
        <v>291</v>
      </c>
      <c r="B761" s="34" t="s">
        <v>2707</v>
      </c>
      <c r="C761" s="34"/>
      <c r="D761" s="34"/>
      <c r="E761" s="34"/>
      <c r="F761" s="34"/>
      <c r="G761" s="34"/>
      <c r="H761" s="34"/>
      <c r="I761" s="34"/>
      <c r="J761" s="34"/>
      <c r="K761" s="34"/>
      <c r="L761" s="34"/>
      <c r="M761" s="34"/>
      <c r="N761" s="34"/>
      <c r="O761" s="34"/>
      <c r="P761" s="34"/>
      <c r="Q761" s="34"/>
      <c r="R761" s="34"/>
      <c r="S761" s="34"/>
      <c r="T761" s="34"/>
      <c r="U761" s="34"/>
      <c r="V761" s="34"/>
      <c r="W761" s="34"/>
      <c r="X761" s="34"/>
      <c r="Y761" s="34"/>
      <c r="Z761" s="34"/>
      <c r="AA761" s="34"/>
      <c r="AB761" s="34"/>
      <c r="AC761" s="34"/>
      <c r="AD761" s="34"/>
      <c r="AE761" s="34"/>
      <c r="AF761" s="34"/>
      <c r="AG761" s="34"/>
      <c r="AH761" s="34"/>
      <c r="AI761" s="34"/>
      <c r="AJ761" s="34"/>
      <c r="AK761" s="34"/>
      <c r="AL761" s="34"/>
      <c r="AM761" s="34"/>
      <c r="AN761" s="34"/>
      <c r="AO761" s="34"/>
      <c r="AP761" s="34"/>
    </row>
    <row r="762" spans="1:42" ht="15.6" hidden="1">
      <c r="A762" s="34" t="s">
        <v>291</v>
      </c>
      <c r="B762" s="34" t="s">
        <v>2708</v>
      </c>
      <c r="C762" s="34"/>
      <c r="D762" s="34"/>
      <c r="E762" s="34"/>
      <c r="F762" s="34"/>
      <c r="G762" s="34"/>
      <c r="H762" s="34"/>
      <c r="I762" s="34"/>
      <c r="J762" s="34"/>
      <c r="K762" s="34"/>
      <c r="L762" s="34"/>
      <c r="M762" s="34"/>
      <c r="N762" s="34"/>
      <c r="O762" s="34"/>
      <c r="P762" s="34"/>
      <c r="Q762" s="34"/>
      <c r="R762" s="34"/>
      <c r="S762" s="34"/>
      <c r="T762" s="34"/>
      <c r="U762" s="34"/>
      <c r="V762" s="34"/>
      <c r="W762" s="34"/>
      <c r="X762" s="34"/>
      <c r="Y762" s="34"/>
      <c r="Z762" s="34"/>
      <c r="AA762" s="34"/>
      <c r="AB762" s="34"/>
      <c r="AC762" s="34"/>
      <c r="AD762" s="34"/>
      <c r="AE762" s="34"/>
      <c r="AF762" s="34"/>
      <c r="AG762" s="34"/>
      <c r="AH762" s="34"/>
      <c r="AI762" s="34"/>
      <c r="AJ762" s="34"/>
      <c r="AK762" s="34"/>
      <c r="AL762" s="34"/>
      <c r="AM762" s="34"/>
      <c r="AN762" s="34"/>
      <c r="AO762" s="34"/>
      <c r="AP762" s="34"/>
    </row>
    <row r="763" spans="1:42" ht="15.6" hidden="1">
      <c r="A763" s="34" t="s">
        <v>291</v>
      </c>
      <c r="B763" s="34" t="s">
        <v>2709</v>
      </c>
      <c r="C763" s="34"/>
      <c r="D763" s="34"/>
      <c r="E763" s="34"/>
      <c r="F763" s="34"/>
      <c r="G763" s="34"/>
      <c r="H763" s="34"/>
      <c r="I763" s="34"/>
      <c r="J763" s="34"/>
      <c r="K763" s="34"/>
      <c r="L763" s="34"/>
      <c r="M763" s="34"/>
      <c r="N763" s="34"/>
      <c r="O763" s="34"/>
      <c r="P763" s="34"/>
      <c r="Q763" s="34"/>
      <c r="R763" s="34"/>
      <c r="S763" s="34"/>
      <c r="T763" s="34"/>
      <c r="U763" s="34"/>
      <c r="V763" s="34"/>
      <c r="W763" s="34"/>
      <c r="X763" s="34"/>
      <c r="Y763" s="34"/>
      <c r="Z763" s="34"/>
      <c r="AA763" s="34"/>
      <c r="AB763" s="34"/>
      <c r="AC763" s="34"/>
      <c r="AD763" s="34"/>
      <c r="AE763" s="34"/>
      <c r="AF763" s="34"/>
      <c r="AG763" s="34"/>
      <c r="AH763" s="34"/>
      <c r="AI763" s="34"/>
      <c r="AJ763" s="34"/>
      <c r="AK763" s="34"/>
      <c r="AL763" s="34"/>
      <c r="AM763" s="34"/>
      <c r="AN763" s="34"/>
      <c r="AO763" s="34"/>
      <c r="AP763" s="34"/>
    </row>
    <row r="764" spans="1:42" ht="15.6" hidden="1">
      <c r="A764" s="34" t="s">
        <v>291</v>
      </c>
      <c r="B764" s="34" t="s">
        <v>2710</v>
      </c>
      <c r="C764" s="34"/>
      <c r="D764" s="34"/>
      <c r="E764" s="34"/>
      <c r="F764" s="34"/>
      <c r="G764" s="34"/>
      <c r="H764" s="34"/>
      <c r="I764" s="34"/>
      <c r="J764" s="34"/>
      <c r="K764" s="34"/>
      <c r="L764" s="34"/>
      <c r="M764" s="34"/>
      <c r="N764" s="34"/>
      <c r="O764" s="34"/>
      <c r="P764" s="34"/>
      <c r="Q764" s="34"/>
      <c r="R764" s="34"/>
      <c r="S764" s="34"/>
      <c r="T764" s="34"/>
      <c r="U764" s="34"/>
      <c r="V764" s="34"/>
      <c r="W764" s="34"/>
      <c r="X764" s="34"/>
      <c r="Y764" s="34"/>
      <c r="Z764" s="34"/>
      <c r="AA764" s="34"/>
      <c r="AB764" s="34"/>
      <c r="AC764" s="34"/>
      <c r="AD764" s="34"/>
      <c r="AE764" s="34"/>
      <c r="AF764" s="34"/>
      <c r="AG764" s="34"/>
      <c r="AH764" s="34"/>
      <c r="AI764" s="34"/>
      <c r="AJ764" s="34"/>
      <c r="AK764" s="34"/>
      <c r="AL764" s="34"/>
      <c r="AM764" s="34"/>
      <c r="AN764" s="34"/>
      <c r="AO764" s="34"/>
      <c r="AP764" s="34"/>
    </row>
    <row r="765" spans="1:42" ht="15.6" hidden="1">
      <c r="A765" s="34" t="s">
        <v>291</v>
      </c>
      <c r="B765" s="34" t="s">
        <v>2711</v>
      </c>
      <c r="C765" s="34"/>
      <c r="D765" s="34"/>
      <c r="E765" s="34"/>
      <c r="F765" s="34"/>
      <c r="G765" s="34"/>
      <c r="H765" s="34"/>
      <c r="I765" s="34"/>
      <c r="J765" s="34"/>
      <c r="K765" s="34"/>
      <c r="L765" s="34"/>
      <c r="M765" s="34"/>
      <c r="N765" s="34"/>
      <c r="O765" s="34"/>
      <c r="P765" s="34"/>
      <c r="Q765" s="34"/>
      <c r="R765" s="34"/>
      <c r="S765" s="34"/>
      <c r="T765" s="34"/>
      <c r="U765" s="34"/>
      <c r="V765" s="34"/>
      <c r="W765" s="34"/>
      <c r="X765" s="34"/>
      <c r="Y765" s="34"/>
      <c r="Z765" s="34"/>
      <c r="AA765" s="34"/>
      <c r="AB765" s="34"/>
      <c r="AC765" s="34"/>
      <c r="AD765" s="34"/>
      <c r="AE765" s="34"/>
      <c r="AF765" s="34"/>
      <c r="AG765" s="34"/>
      <c r="AH765" s="34"/>
      <c r="AI765" s="34"/>
      <c r="AJ765" s="34"/>
      <c r="AK765" s="34"/>
      <c r="AL765" s="34"/>
      <c r="AM765" s="34"/>
      <c r="AN765" s="34"/>
      <c r="AO765" s="34"/>
      <c r="AP765" s="34"/>
    </row>
    <row r="766" spans="1:42" ht="15.6" hidden="1">
      <c r="A766" s="34" t="s">
        <v>291</v>
      </c>
      <c r="B766" s="34" t="s">
        <v>2712</v>
      </c>
      <c r="C766" s="34"/>
      <c r="D766" s="34"/>
      <c r="E766" s="34"/>
      <c r="F766" s="34"/>
      <c r="G766" s="34"/>
      <c r="H766" s="34"/>
      <c r="I766" s="34"/>
      <c r="J766" s="34"/>
      <c r="K766" s="34"/>
      <c r="L766" s="34"/>
      <c r="M766" s="34"/>
      <c r="N766" s="34"/>
      <c r="O766" s="34"/>
      <c r="P766" s="34"/>
      <c r="Q766" s="34"/>
      <c r="R766" s="34"/>
      <c r="S766" s="34"/>
      <c r="T766" s="34"/>
      <c r="U766" s="34"/>
      <c r="V766" s="34"/>
      <c r="W766" s="34"/>
      <c r="X766" s="34"/>
      <c r="Y766" s="34"/>
      <c r="Z766" s="34"/>
      <c r="AA766" s="34"/>
      <c r="AB766" s="34"/>
      <c r="AC766" s="34"/>
      <c r="AD766" s="34"/>
      <c r="AE766" s="34"/>
      <c r="AF766" s="34"/>
      <c r="AG766" s="34"/>
      <c r="AH766" s="34"/>
      <c r="AI766" s="34"/>
      <c r="AJ766" s="34"/>
      <c r="AK766" s="34"/>
      <c r="AL766" s="34"/>
      <c r="AM766" s="34"/>
      <c r="AN766" s="34"/>
      <c r="AO766" s="34"/>
      <c r="AP766" s="34"/>
    </row>
    <row r="767" spans="1:42" ht="15.6" hidden="1">
      <c r="A767" s="34" t="s">
        <v>291</v>
      </c>
      <c r="B767" s="34" t="s">
        <v>2713</v>
      </c>
      <c r="C767" s="34"/>
      <c r="D767" s="34"/>
      <c r="E767" s="34"/>
      <c r="F767" s="34"/>
      <c r="G767" s="34"/>
      <c r="H767" s="34"/>
      <c r="I767" s="34"/>
      <c r="J767" s="34"/>
      <c r="K767" s="34"/>
      <c r="L767" s="34"/>
      <c r="M767" s="34"/>
      <c r="N767" s="34"/>
      <c r="O767" s="34"/>
      <c r="P767" s="34"/>
      <c r="Q767" s="34"/>
      <c r="R767" s="34"/>
      <c r="S767" s="34"/>
      <c r="T767" s="34"/>
      <c r="U767" s="34"/>
      <c r="V767" s="34"/>
      <c r="W767" s="34"/>
      <c r="X767" s="34"/>
      <c r="Y767" s="34"/>
      <c r="Z767" s="34"/>
      <c r="AA767" s="34"/>
      <c r="AB767" s="34"/>
      <c r="AC767" s="34"/>
      <c r="AD767" s="34"/>
      <c r="AE767" s="34"/>
      <c r="AF767" s="34"/>
      <c r="AG767" s="34"/>
      <c r="AH767" s="34"/>
      <c r="AI767" s="34"/>
      <c r="AJ767" s="34"/>
      <c r="AK767" s="34"/>
      <c r="AL767" s="34"/>
      <c r="AM767" s="34"/>
      <c r="AN767" s="34"/>
      <c r="AO767" s="34"/>
      <c r="AP767" s="34"/>
    </row>
    <row r="768" spans="1:42" ht="15.6" hidden="1">
      <c r="A768" s="34" t="s">
        <v>291</v>
      </c>
      <c r="B768" s="34" t="s">
        <v>2714</v>
      </c>
      <c r="C768" s="34"/>
      <c r="D768" s="34"/>
      <c r="E768" s="34"/>
      <c r="F768" s="34"/>
      <c r="G768" s="34"/>
      <c r="H768" s="34"/>
      <c r="I768" s="34"/>
      <c r="J768" s="34"/>
      <c r="K768" s="34"/>
      <c r="L768" s="34"/>
      <c r="M768" s="34"/>
      <c r="N768" s="34"/>
      <c r="O768" s="34"/>
      <c r="P768" s="34"/>
      <c r="Q768" s="34"/>
      <c r="R768" s="34"/>
      <c r="S768" s="34"/>
      <c r="T768" s="34"/>
      <c r="U768" s="34"/>
      <c r="V768" s="34"/>
      <c r="W768" s="34"/>
      <c r="X768" s="34"/>
      <c r="Y768" s="34"/>
      <c r="Z768" s="34"/>
      <c r="AA768" s="34"/>
      <c r="AB768" s="34"/>
      <c r="AC768" s="34"/>
      <c r="AD768" s="34"/>
      <c r="AE768" s="34"/>
      <c r="AF768" s="34"/>
      <c r="AG768" s="34"/>
      <c r="AH768" s="34"/>
      <c r="AI768" s="34"/>
      <c r="AJ768" s="34"/>
      <c r="AK768" s="34"/>
      <c r="AL768" s="34"/>
      <c r="AM768" s="34"/>
      <c r="AN768" s="34"/>
      <c r="AO768" s="34"/>
      <c r="AP768" s="34"/>
    </row>
    <row r="769" spans="1:42" ht="15.6" hidden="1">
      <c r="A769" s="34" t="s">
        <v>291</v>
      </c>
      <c r="B769" s="34" t="s">
        <v>2715</v>
      </c>
      <c r="C769" s="34"/>
      <c r="D769" s="34"/>
      <c r="E769" s="34"/>
      <c r="F769" s="34"/>
      <c r="G769" s="34"/>
      <c r="H769" s="34"/>
      <c r="I769" s="34"/>
      <c r="J769" s="34"/>
      <c r="K769" s="34"/>
      <c r="L769" s="34"/>
      <c r="M769" s="34"/>
      <c r="N769" s="34"/>
      <c r="O769" s="34"/>
      <c r="P769" s="34"/>
      <c r="Q769" s="34"/>
      <c r="R769" s="34"/>
      <c r="S769" s="34"/>
      <c r="T769" s="34"/>
      <c r="U769" s="34"/>
      <c r="V769" s="34"/>
      <c r="W769" s="34"/>
      <c r="X769" s="34"/>
      <c r="Y769" s="34"/>
      <c r="Z769" s="34"/>
      <c r="AA769" s="34"/>
      <c r="AB769" s="34"/>
      <c r="AC769" s="34"/>
      <c r="AD769" s="34"/>
      <c r="AE769" s="34"/>
      <c r="AF769" s="34"/>
      <c r="AG769" s="34"/>
      <c r="AH769" s="34"/>
      <c r="AI769" s="34"/>
      <c r="AJ769" s="34"/>
      <c r="AK769" s="34"/>
      <c r="AL769" s="34"/>
      <c r="AM769" s="34"/>
      <c r="AN769" s="34"/>
      <c r="AO769" s="34"/>
      <c r="AP769" s="34"/>
    </row>
    <row r="770" spans="1:42" ht="15.6" hidden="1">
      <c r="A770" s="34" t="s">
        <v>291</v>
      </c>
      <c r="B770" s="34" t="s">
        <v>2716</v>
      </c>
      <c r="C770" s="34"/>
      <c r="D770" s="34"/>
      <c r="E770" s="34"/>
      <c r="F770" s="34"/>
      <c r="G770" s="34"/>
      <c r="H770" s="34"/>
      <c r="I770" s="34"/>
      <c r="J770" s="34"/>
      <c r="K770" s="34"/>
      <c r="L770" s="34"/>
      <c r="M770" s="34"/>
      <c r="N770" s="34"/>
      <c r="O770" s="34"/>
      <c r="P770" s="34"/>
      <c r="Q770" s="34"/>
      <c r="R770" s="34"/>
      <c r="S770" s="34"/>
      <c r="T770" s="34"/>
      <c r="U770" s="34"/>
      <c r="V770" s="34"/>
      <c r="W770" s="34"/>
      <c r="X770" s="34"/>
      <c r="Y770" s="34"/>
      <c r="Z770" s="34"/>
      <c r="AA770" s="34"/>
      <c r="AB770" s="34"/>
      <c r="AC770" s="34"/>
      <c r="AD770" s="34"/>
      <c r="AE770" s="34"/>
      <c r="AF770" s="34"/>
      <c r="AG770" s="34"/>
      <c r="AH770" s="34"/>
      <c r="AI770" s="34"/>
      <c r="AJ770" s="34"/>
      <c r="AK770" s="34"/>
      <c r="AL770" s="34"/>
      <c r="AM770" s="34"/>
      <c r="AN770" s="34"/>
      <c r="AO770" s="34"/>
      <c r="AP770" s="34"/>
    </row>
    <row r="771" spans="1:42" ht="15.6" hidden="1">
      <c r="A771" s="34" t="s">
        <v>2717</v>
      </c>
      <c r="B771" s="34" t="s">
        <v>2718</v>
      </c>
      <c r="C771" s="34"/>
      <c r="D771" s="34"/>
      <c r="E771" s="34"/>
      <c r="F771" s="34"/>
      <c r="G771" s="34"/>
      <c r="H771" s="34"/>
      <c r="I771" s="34"/>
      <c r="J771" s="34"/>
      <c r="K771" s="34"/>
      <c r="L771" s="34"/>
      <c r="M771" s="34"/>
      <c r="N771" s="34"/>
      <c r="O771" s="34"/>
      <c r="P771" s="34"/>
      <c r="Q771" s="34"/>
      <c r="R771" s="34"/>
      <c r="S771" s="34"/>
      <c r="T771" s="34"/>
      <c r="U771" s="34"/>
      <c r="V771" s="34"/>
      <c r="W771" s="34"/>
      <c r="X771" s="34"/>
      <c r="Y771" s="34"/>
      <c r="Z771" s="34"/>
      <c r="AA771" s="34"/>
      <c r="AB771" s="34"/>
      <c r="AC771" s="34"/>
      <c r="AD771" s="34"/>
      <c r="AE771" s="34"/>
      <c r="AF771" s="34"/>
      <c r="AG771" s="34"/>
      <c r="AH771" s="34"/>
      <c r="AI771" s="34"/>
      <c r="AJ771" s="34"/>
      <c r="AK771" s="34"/>
      <c r="AL771" s="34"/>
      <c r="AM771" s="34"/>
      <c r="AN771" s="34"/>
      <c r="AO771" s="34"/>
      <c r="AP771" s="34"/>
    </row>
    <row r="772" spans="1:42" ht="15.6" hidden="1">
      <c r="A772" s="34" t="s">
        <v>2717</v>
      </c>
      <c r="B772" s="34" t="s">
        <v>2719</v>
      </c>
      <c r="C772" s="34"/>
      <c r="D772" s="34"/>
      <c r="E772" s="34"/>
      <c r="F772" s="34"/>
      <c r="G772" s="34"/>
      <c r="H772" s="34"/>
      <c r="I772" s="34"/>
      <c r="J772" s="34"/>
      <c r="K772" s="34"/>
      <c r="L772" s="34"/>
      <c r="M772" s="34"/>
      <c r="N772" s="34"/>
      <c r="O772" s="34"/>
      <c r="P772" s="34"/>
      <c r="Q772" s="34"/>
      <c r="R772" s="34"/>
      <c r="S772" s="34"/>
      <c r="T772" s="34"/>
      <c r="U772" s="34"/>
      <c r="V772" s="34"/>
      <c r="W772" s="34"/>
      <c r="X772" s="34"/>
      <c r="Y772" s="34"/>
      <c r="Z772" s="34"/>
      <c r="AA772" s="34"/>
      <c r="AB772" s="34"/>
      <c r="AC772" s="34"/>
      <c r="AD772" s="34"/>
      <c r="AE772" s="34"/>
      <c r="AF772" s="34"/>
      <c r="AG772" s="34"/>
      <c r="AH772" s="34"/>
      <c r="AI772" s="34"/>
      <c r="AJ772" s="34"/>
      <c r="AK772" s="34"/>
      <c r="AL772" s="34"/>
      <c r="AM772" s="34"/>
      <c r="AN772" s="34"/>
      <c r="AO772" s="34"/>
      <c r="AP772" s="34"/>
    </row>
    <row r="773" spans="1:42" ht="15.6" hidden="1">
      <c r="A773" s="34" t="s">
        <v>2717</v>
      </c>
      <c r="B773" s="34" t="s">
        <v>2720</v>
      </c>
      <c r="C773" s="34"/>
      <c r="D773" s="34"/>
      <c r="E773" s="34"/>
      <c r="F773" s="34"/>
      <c r="G773" s="34"/>
      <c r="H773" s="34"/>
      <c r="I773" s="34"/>
      <c r="J773" s="34"/>
      <c r="K773" s="34"/>
      <c r="L773" s="34"/>
      <c r="M773" s="34"/>
      <c r="N773" s="34"/>
      <c r="O773" s="34"/>
      <c r="P773" s="34"/>
      <c r="Q773" s="34"/>
      <c r="R773" s="34"/>
      <c r="S773" s="34"/>
      <c r="T773" s="34"/>
      <c r="U773" s="34"/>
      <c r="V773" s="34"/>
      <c r="W773" s="34"/>
      <c r="X773" s="34"/>
      <c r="Y773" s="34"/>
      <c r="Z773" s="34"/>
      <c r="AA773" s="34"/>
      <c r="AB773" s="34"/>
      <c r="AC773" s="34"/>
      <c r="AD773" s="34"/>
      <c r="AE773" s="34"/>
      <c r="AF773" s="34"/>
      <c r="AG773" s="34"/>
      <c r="AH773" s="34"/>
      <c r="AI773" s="34"/>
      <c r="AJ773" s="34"/>
      <c r="AK773" s="34"/>
      <c r="AL773" s="34"/>
      <c r="AM773" s="34"/>
      <c r="AN773" s="34"/>
      <c r="AO773" s="34"/>
      <c r="AP773" s="34"/>
    </row>
    <row r="774" spans="1:42" ht="15.6" hidden="1">
      <c r="A774" s="34" t="s">
        <v>2717</v>
      </c>
      <c r="B774" s="34" t="s">
        <v>2721</v>
      </c>
      <c r="C774" s="34"/>
      <c r="D774" s="34"/>
      <c r="E774" s="34"/>
      <c r="F774" s="34"/>
      <c r="G774" s="34"/>
      <c r="H774" s="34"/>
      <c r="I774" s="34"/>
      <c r="J774" s="34"/>
      <c r="K774" s="34"/>
      <c r="L774" s="34"/>
      <c r="M774" s="34"/>
      <c r="N774" s="34"/>
      <c r="O774" s="34"/>
      <c r="P774" s="34"/>
      <c r="Q774" s="34"/>
      <c r="R774" s="34"/>
      <c r="S774" s="34"/>
      <c r="T774" s="34"/>
      <c r="U774" s="34"/>
      <c r="V774" s="34"/>
      <c r="W774" s="34"/>
      <c r="X774" s="34"/>
      <c r="Y774" s="34"/>
      <c r="Z774" s="34"/>
      <c r="AA774" s="34"/>
      <c r="AB774" s="34"/>
      <c r="AC774" s="34"/>
      <c r="AD774" s="34"/>
      <c r="AE774" s="34"/>
      <c r="AF774" s="34"/>
      <c r="AG774" s="34"/>
      <c r="AH774" s="34"/>
      <c r="AI774" s="34"/>
      <c r="AJ774" s="34"/>
      <c r="AK774" s="34"/>
      <c r="AL774" s="34"/>
      <c r="AM774" s="34"/>
      <c r="AN774" s="34"/>
      <c r="AO774" s="34"/>
      <c r="AP774" s="34"/>
    </row>
    <row r="775" spans="1:42" ht="15.6" hidden="1">
      <c r="A775" s="34" t="s">
        <v>2717</v>
      </c>
      <c r="B775" s="34" t="s">
        <v>2722</v>
      </c>
      <c r="C775" s="34"/>
      <c r="D775" s="34"/>
      <c r="E775" s="34"/>
      <c r="F775" s="34"/>
      <c r="G775" s="34"/>
      <c r="H775" s="34"/>
      <c r="I775" s="34"/>
      <c r="J775" s="34"/>
      <c r="K775" s="34"/>
      <c r="L775" s="34"/>
      <c r="M775" s="34"/>
      <c r="N775" s="34"/>
      <c r="O775" s="34"/>
      <c r="P775" s="34"/>
      <c r="Q775" s="34"/>
      <c r="R775" s="34"/>
      <c r="S775" s="34"/>
      <c r="T775" s="34"/>
      <c r="U775" s="34"/>
      <c r="V775" s="34"/>
      <c r="W775" s="34"/>
      <c r="X775" s="34"/>
      <c r="Y775" s="34"/>
      <c r="Z775" s="34"/>
      <c r="AA775" s="34"/>
      <c r="AB775" s="34"/>
      <c r="AC775" s="34"/>
      <c r="AD775" s="34"/>
      <c r="AE775" s="34"/>
      <c r="AF775" s="34"/>
      <c r="AG775" s="34"/>
      <c r="AH775" s="34"/>
      <c r="AI775" s="34"/>
      <c r="AJ775" s="34"/>
      <c r="AK775" s="34"/>
      <c r="AL775" s="34"/>
      <c r="AM775" s="34"/>
      <c r="AN775" s="34"/>
      <c r="AO775" s="34"/>
      <c r="AP775" s="34"/>
    </row>
    <row r="776" spans="1:42" ht="15.6" hidden="1">
      <c r="A776" s="34" t="s">
        <v>2717</v>
      </c>
      <c r="B776" s="34" t="s">
        <v>2723</v>
      </c>
      <c r="C776" s="34"/>
      <c r="D776" s="34"/>
      <c r="E776" s="34"/>
      <c r="F776" s="34"/>
      <c r="G776" s="34"/>
      <c r="H776" s="34"/>
      <c r="I776" s="34"/>
      <c r="J776" s="34"/>
      <c r="K776" s="34"/>
      <c r="L776" s="34"/>
      <c r="M776" s="34"/>
      <c r="N776" s="34"/>
      <c r="O776" s="34"/>
      <c r="P776" s="34"/>
      <c r="Q776" s="34"/>
      <c r="R776" s="34"/>
      <c r="S776" s="34"/>
      <c r="T776" s="34"/>
      <c r="U776" s="34"/>
      <c r="V776" s="34"/>
      <c r="W776" s="34"/>
      <c r="X776" s="34"/>
      <c r="Y776" s="34"/>
      <c r="Z776" s="34"/>
      <c r="AA776" s="34"/>
      <c r="AB776" s="34"/>
      <c r="AC776" s="34"/>
      <c r="AD776" s="34"/>
      <c r="AE776" s="34"/>
      <c r="AF776" s="34"/>
      <c r="AG776" s="34"/>
      <c r="AH776" s="34"/>
      <c r="AI776" s="34"/>
      <c r="AJ776" s="34"/>
      <c r="AK776" s="34"/>
      <c r="AL776" s="34"/>
      <c r="AM776" s="34"/>
      <c r="AN776" s="34"/>
      <c r="AO776" s="34"/>
      <c r="AP776" s="34"/>
    </row>
    <row r="777" spans="1:42" ht="15.6" hidden="1">
      <c r="A777" s="34" t="s">
        <v>2724</v>
      </c>
      <c r="B777" s="34" t="s">
        <v>2725</v>
      </c>
      <c r="C777" s="34"/>
      <c r="D777" s="34"/>
      <c r="E777" s="34"/>
      <c r="F777" s="34"/>
      <c r="G777" s="34"/>
      <c r="H777" s="34"/>
      <c r="I777" s="34"/>
      <c r="J777" s="34"/>
      <c r="K777" s="34"/>
      <c r="L777" s="34"/>
      <c r="M777" s="34"/>
      <c r="N777" s="34"/>
      <c r="O777" s="34"/>
      <c r="P777" s="34"/>
      <c r="Q777" s="34"/>
      <c r="R777" s="34"/>
      <c r="S777" s="34"/>
      <c r="T777" s="34"/>
      <c r="U777" s="34"/>
      <c r="V777" s="34"/>
      <c r="W777" s="34"/>
      <c r="X777" s="34"/>
      <c r="Y777" s="34"/>
      <c r="Z777" s="34"/>
      <c r="AA777" s="34"/>
      <c r="AB777" s="34"/>
      <c r="AC777" s="34"/>
      <c r="AD777" s="34"/>
      <c r="AE777" s="34"/>
      <c r="AF777" s="34"/>
      <c r="AG777" s="34"/>
      <c r="AH777" s="34"/>
      <c r="AI777" s="34"/>
      <c r="AJ777" s="34"/>
      <c r="AK777" s="34"/>
      <c r="AL777" s="34"/>
      <c r="AM777" s="34"/>
      <c r="AN777" s="34"/>
      <c r="AO777" s="34"/>
      <c r="AP777" s="34"/>
    </row>
    <row r="778" spans="1:42" ht="15.6" hidden="1">
      <c r="A778" s="34" t="s">
        <v>2724</v>
      </c>
      <c r="B778" s="34" t="s">
        <v>2726</v>
      </c>
      <c r="C778" s="34"/>
      <c r="D778" s="34"/>
      <c r="E778" s="34"/>
      <c r="F778" s="34"/>
      <c r="G778" s="34"/>
      <c r="H778" s="34"/>
      <c r="I778" s="34"/>
      <c r="J778" s="34"/>
      <c r="K778" s="34"/>
      <c r="L778" s="34"/>
      <c r="M778" s="34"/>
      <c r="N778" s="34"/>
      <c r="O778" s="34"/>
      <c r="P778" s="34"/>
      <c r="Q778" s="34"/>
      <c r="R778" s="34"/>
      <c r="S778" s="34"/>
      <c r="T778" s="34"/>
      <c r="U778" s="34"/>
      <c r="V778" s="34"/>
      <c r="W778" s="34"/>
      <c r="X778" s="34"/>
      <c r="Y778" s="34"/>
      <c r="Z778" s="34"/>
      <c r="AA778" s="34"/>
      <c r="AB778" s="34"/>
      <c r="AC778" s="34"/>
      <c r="AD778" s="34"/>
      <c r="AE778" s="34"/>
      <c r="AF778" s="34"/>
      <c r="AG778" s="34"/>
      <c r="AH778" s="34"/>
      <c r="AI778" s="34"/>
      <c r="AJ778" s="34"/>
      <c r="AK778" s="34"/>
      <c r="AL778" s="34"/>
      <c r="AM778" s="34"/>
      <c r="AN778" s="34"/>
      <c r="AO778" s="34"/>
      <c r="AP778" s="34"/>
    </row>
    <row r="779" spans="1:42" ht="15.6" hidden="1">
      <c r="A779" s="34" t="s">
        <v>2724</v>
      </c>
      <c r="B779" s="34" t="s">
        <v>2727</v>
      </c>
      <c r="C779" s="34"/>
      <c r="D779" s="34"/>
      <c r="E779" s="34"/>
      <c r="F779" s="34"/>
      <c r="G779" s="34"/>
      <c r="H779" s="34"/>
      <c r="I779" s="34"/>
      <c r="J779" s="34"/>
      <c r="K779" s="34"/>
      <c r="L779" s="34"/>
      <c r="M779" s="34"/>
      <c r="N779" s="34"/>
      <c r="O779" s="34"/>
      <c r="P779" s="34"/>
      <c r="Q779" s="34"/>
      <c r="R779" s="34"/>
      <c r="S779" s="34"/>
      <c r="T779" s="34"/>
      <c r="U779" s="34"/>
      <c r="V779" s="34"/>
      <c r="W779" s="34"/>
      <c r="X779" s="34"/>
      <c r="Y779" s="34"/>
      <c r="Z779" s="34"/>
      <c r="AA779" s="34"/>
      <c r="AB779" s="34"/>
      <c r="AC779" s="34"/>
      <c r="AD779" s="34"/>
      <c r="AE779" s="34"/>
      <c r="AF779" s="34"/>
      <c r="AG779" s="34"/>
      <c r="AH779" s="34"/>
      <c r="AI779" s="34"/>
      <c r="AJ779" s="34"/>
      <c r="AK779" s="34"/>
      <c r="AL779" s="34"/>
      <c r="AM779" s="34"/>
      <c r="AN779" s="34"/>
      <c r="AO779" s="34"/>
      <c r="AP779" s="34"/>
    </row>
    <row r="780" spans="1:42" ht="15.6" hidden="1">
      <c r="A780" s="34" t="s">
        <v>2724</v>
      </c>
      <c r="B780" s="34" t="s">
        <v>2728</v>
      </c>
      <c r="C780" s="34"/>
      <c r="D780" s="34"/>
      <c r="E780" s="34"/>
      <c r="F780" s="34"/>
      <c r="G780" s="34"/>
      <c r="H780" s="34"/>
      <c r="I780" s="34"/>
      <c r="J780" s="34"/>
      <c r="K780" s="34"/>
      <c r="L780" s="34"/>
      <c r="M780" s="34"/>
      <c r="N780" s="34"/>
      <c r="O780" s="34"/>
      <c r="P780" s="34"/>
      <c r="Q780" s="34"/>
      <c r="R780" s="34"/>
      <c r="S780" s="34"/>
      <c r="T780" s="34"/>
      <c r="U780" s="34"/>
      <c r="V780" s="34"/>
      <c r="W780" s="34"/>
      <c r="X780" s="34"/>
      <c r="Y780" s="34"/>
      <c r="Z780" s="34"/>
      <c r="AA780" s="34"/>
      <c r="AB780" s="34"/>
      <c r="AC780" s="34"/>
      <c r="AD780" s="34"/>
      <c r="AE780" s="34"/>
      <c r="AF780" s="34"/>
      <c r="AG780" s="34"/>
      <c r="AH780" s="34"/>
      <c r="AI780" s="34"/>
      <c r="AJ780" s="34"/>
      <c r="AK780" s="34"/>
      <c r="AL780" s="34"/>
      <c r="AM780" s="34"/>
      <c r="AN780" s="34"/>
      <c r="AO780" s="34"/>
      <c r="AP780" s="34"/>
    </row>
    <row r="781" spans="1:42" ht="15.6" hidden="1">
      <c r="A781" s="34" t="s">
        <v>2724</v>
      </c>
      <c r="B781" s="34" t="s">
        <v>2729</v>
      </c>
      <c r="C781" s="34"/>
      <c r="D781" s="34"/>
      <c r="E781" s="34"/>
      <c r="F781" s="34"/>
      <c r="G781" s="34"/>
      <c r="H781" s="34"/>
      <c r="I781" s="34"/>
      <c r="J781" s="34"/>
      <c r="K781" s="34"/>
      <c r="L781" s="34"/>
      <c r="M781" s="34"/>
      <c r="N781" s="34"/>
      <c r="O781" s="34"/>
      <c r="P781" s="34"/>
      <c r="Q781" s="34"/>
      <c r="R781" s="34"/>
      <c r="S781" s="34"/>
      <c r="T781" s="34"/>
      <c r="U781" s="34"/>
      <c r="V781" s="34"/>
      <c r="W781" s="34"/>
      <c r="X781" s="34"/>
      <c r="Y781" s="34"/>
      <c r="Z781" s="34"/>
      <c r="AA781" s="34"/>
      <c r="AB781" s="34"/>
      <c r="AC781" s="34"/>
      <c r="AD781" s="34"/>
      <c r="AE781" s="34"/>
      <c r="AF781" s="34"/>
      <c r="AG781" s="34"/>
      <c r="AH781" s="34"/>
      <c r="AI781" s="34"/>
      <c r="AJ781" s="34"/>
      <c r="AK781" s="34"/>
      <c r="AL781" s="34"/>
      <c r="AM781" s="34"/>
      <c r="AN781" s="34"/>
      <c r="AO781" s="34"/>
      <c r="AP781" s="34"/>
    </row>
    <row r="782" spans="1:42" ht="15.6" hidden="1">
      <c r="A782" s="34" t="s">
        <v>2724</v>
      </c>
      <c r="B782" s="34" t="s">
        <v>2730</v>
      </c>
      <c r="C782" s="34"/>
      <c r="D782" s="34"/>
      <c r="E782" s="34"/>
      <c r="F782" s="34"/>
      <c r="G782" s="34"/>
      <c r="H782" s="34"/>
      <c r="I782" s="34"/>
      <c r="J782" s="34"/>
      <c r="K782" s="34"/>
      <c r="L782" s="34"/>
      <c r="M782" s="34"/>
      <c r="N782" s="34"/>
      <c r="O782" s="34"/>
      <c r="P782" s="34"/>
      <c r="Q782" s="34"/>
      <c r="R782" s="34"/>
      <c r="S782" s="34"/>
      <c r="T782" s="34"/>
      <c r="U782" s="34"/>
      <c r="V782" s="34"/>
      <c r="W782" s="34"/>
      <c r="X782" s="34"/>
      <c r="Y782" s="34"/>
      <c r="Z782" s="34"/>
      <c r="AA782" s="34"/>
      <c r="AB782" s="34"/>
      <c r="AC782" s="34"/>
      <c r="AD782" s="34"/>
      <c r="AE782" s="34"/>
      <c r="AF782" s="34"/>
      <c r="AG782" s="34"/>
      <c r="AH782" s="34"/>
      <c r="AI782" s="34"/>
      <c r="AJ782" s="34"/>
      <c r="AK782" s="34"/>
      <c r="AL782" s="34"/>
      <c r="AM782" s="34"/>
      <c r="AN782" s="34"/>
      <c r="AO782" s="34"/>
      <c r="AP782" s="34"/>
    </row>
    <row r="783" spans="1:42" ht="15.6" hidden="1">
      <c r="A783" s="34" t="s">
        <v>2724</v>
      </c>
      <c r="B783" s="34" t="s">
        <v>2731</v>
      </c>
      <c r="C783" s="34"/>
      <c r="D783" s="34"/>
      <c r="E783" s="34"/>
      <c r="F783" s="34"/>
      <c r="G783" s="34"/>
      <c r="H783" s="34"/>
      <c r="I783" s="34"/>
      <c r="J783" s="34"/>
      <c r="K783" s="34"/>
      <c r="L783" s="34"/>
      <c r="M783" s="34"/>
      <c r="N783" s="34"/>
      <c r="O783" s="34"/>
      <c r="P783" s="34"/>
      <c r="Q783" s="34"/>
      <c r="R783" s="34"/>
      <c r="S783" s="34"/>
      <c r="T783" s="34"/>
      <c r="U783" s="34"/>
      <c r="V783" s="34"/>
      <c r="W783" s="34"/>
      <c r="X783" s="34"/>
      <c r="Y783" s="34"/>
      <c r="Z783" s="34"/>
      <c r="AA783" s="34"/>
      <c r="AB783" s="34"/>
      <c r="AC783" s="34"/>
      <c r="AD783" s="34"/>
      <c r="AE783" s="34"/>
      <c r="AF783" s="34"/>
      <c r="AG783" s="34"/>
      <c r="AH783" s="34"/>
      <c r="AI783" s="34"/>
      <c r="AJ783" s="34"/>
      <c r="AK783" s="34"/>
      <c r="AL783" s="34"/>
      <c r="AM783" s="34"/>
      <c r="AN783" s="34"/>
      <c r="AO783" s="34"/>
      <c r="AP783" s="34"/>
    </row>
    <row r="784" spans="1:42" ht="15.6" hidden="1">
      <c r="A784" s="34" t="s">
        <v>2724</v>
      </c>
      <c r="B784" s="34" t="s">
        <v>2732</v>
      </c>
      <c r="C784" s="34"/>
      <c r="D784" s="34"/>
      <c r="E784" s="34"/>
      <c r="F784" s="34"/>
      <c r="G784" s="34"/>
      <c r="H784" s="34"/>
      <c r="I784" s="34"/>
      <c r="J784" s="34"/>
      <c r="K784" s="34"/>
      <c r="L784" s="34"/>
      <c r="M784" s="34"/>
      <c r="N784" s="34"/>
      <c r="O784" s="34"/>
      <c r="P784" s="34"/>
      <c r="Q784" s="34"/>
      <c r="R784" s="34"/>
      <c r="S784" s="34"/>
      <c r="T784" s="34"/>
      <c r="U784" s="34"/>
      <c r="V784" s="34"/>
      <c r="W784" s="34"/>
      <c r="X784" s="34"/>
      <c r="Y784" s="34"/>
      <c r="Z784" s="34"/>
      <c r="AA784" s="34"/>
      <c r="AB784" s="34"/>
      <c r="AC784" s="34"/>
      <c r="AD784" s="34"/>
      <c r="AE784" s="34"/>
      <c r="AF784" s="34"/>
      <c r="AG784" s="34"/>
      <c r="AH784" s="34"/>
      <c r="AI784" s="34"/>
      <c r="AJ784" s="34"/>
      <c r="AK784" s="34"/>
      <c r="AL784" s="34"/>
      <c r="AM784" s="34"/>
      <c r="AN784" s="34"/>
      <c r="AO784" s="34"/>
      <c r="AP784" s="34"/>
    </row>
    <row r="785" spans="1:42" ht="15.6" hidden="1">
      <c r="A785" s="34" t="s">
        <v>2724</v>
      </c>
      <c r="B785" s="34" t="s">
        <v>2733</v>
      </c>
      <c r="C785" s="34"/>
      <c r="D785" s="34"/>
      <c r="E785" s="34"/>
      <c r="F785" s="34"/>
      <c r="G785" s="34"/>
      <c r="H785" s="34"/>
      <c r="I785" s="34"/>
      <c r="J785" s="34"/>
      <c r="K785" s="34"/>
      <c r="L785" s="34"/>
      <c r="M785" s="34"/>
      <c r="N785" s="34"/>
      <c r="O785" s="34"/>
      <c r="P785" s="34"/>
      <c r="Q785" s="34"/>
      <c r="R785" s="34"/>
      <c r="S785" s="34"/>
      <c r="T785" s="34"/>
      <c r="U785" s="34"/>
      <c r="V785" s="34"/>
      <c r="W785" s="34"/>
      <c r="X785" s="34"/>
      <c r="Y785" s="34"/>
      <c r="Z785" s="34"/>
      <c r="AA785" s="34"/>
      <c r="AB785" s="34"/>
      <c r="AC785" s="34"/>
      <c r="AD785" s="34"/>
      <c r="AE785" s="34"/>
      <c r="AF785" s="34"/>
      <c r="AG785" s="34"/>
      <c r="AH785" s="34"/>
      <c r="AI785" s="34"/>
      <c r="AJ785" s="34"/>
      <c r="AK785" s="34"/>
      <c r="AL785" s="34"/>
      <c r="AM785" s="34"/>
      <c r="AN785" s="34"/>
      <c r="AO785" s="34"/>
      <c r="AP785" s="34"/>
    </row>
    <row r="786" spans="1:42" ht="15.6" hidden="1">
      <c r="A786" s="34" t="s">
        <v>2724</v>
      </c>
      <c r="B786" s="34" t="s">
        <v>2734</v>
      </c>
      <c r="C786" s="34"/>
      <c r="D786" s="34"/>
      <c r="E786" s="34"/>
      <c r="F786" s="34"/>
      <c r="G786" s="34"/>
      <c r="H786" s="34"/>
      <c r="I786" s="34"/>
      <c r="J786" s="34"/>
      <c r="K786" s="34"/>
      <c r="L786" s="34"/>
      <c r="M786" s="34"/>
      <c r="N786" s="34"/>
      <c r="O786" s="34"/>
      <c r="P786" s="34"/>
      <c r="Q786" s="34"/>
      <c r="R786" s="34"/>
      <c r="S786" s="34"/>
      <c r="T786" s="34"/>
      <c r="U786" s="34"/>
      <c r="V786" s="34"/>
      <c r="W786" s="34"/>
      <c r="X786" s="34"/>
      <c r="Y786" s="34"/>
      <c r="Z786" s="34"/>
      <c r="AA786" s="34"/>
      <c r="AB786" s="34"/>
      <c r="AC786" s="34"/>
      <c r="AD786" s="34"/>
      <c r="AE786" s="34"/>
      <c r="AF786" s="34"/>
      <c r="AG786" s="34"/>
      <c r="AH786" s="34"/>
      <c r="AI786" s="34"/>
      <c r="AJ786" s="34"/>
      <c r="AK786" s="34"/>
      <c r="AL786" s="34"/>
      <c r="AM786" s="34"/>
      <c r="AN786" s="34"/>
      <c r="AO786" s="34"/>
      <c r="AP786" s="34"/>
    </row>
    <row r="787" spans="1:42" ht="15.6" hidden="1">
      <c r="A787" s="34" t="s">
        <v>2724</v>
      </c>
      <c r="B787" s="34" t="s">
        <v>2735</v>
      </c>
      <c r="C787" s="34"/>
      <c r="D787" s="34"/>
      <c r="E787" s="34"/>
      <c r="F787" s="34"/>
      <c r="G787" s="34"/>
      <c r="H787" s="34"/>
      <c r="I787" s="34"/>
      <c r="J787" s="34"/>
      <c r="K787" s="34"/>
      <c r="L787" s="34"/>
      <c r="M787" s="34"/>
      <c r="N787" s="34"/>
      <c r="O787" s="34"/>
      <c r="P787" s="34"/>
      <c r="Q787" s="34"/>
      <c r="R787" s="34"/>
      <c r="S787" s="34"/>
      <c r="T787" s="34"/>
      <c r="U787" s="34"/>
      <c r="V787" s="34"/>
      <c r="W787" s="34"/>
      <c r="X787" s="34"/>
      <c r="Y787" s="34"/>
      <c r="Z787" s="34"/>
      <c r="AA787" s="34"/>
      <c r="AB787" s="34"/>
      <c r="AC787" s="34"/>
      <c r="AD787" s="34"/>
      <c r="AE787" s="34"/>
      <c r="AF787" s="34"/>
      <c r="AG787" s="34"/>
      <c r="AH787" s="34"/>
      <c r="AI787" s="34"/>
      <c r="AJ787" s="34"/>
      <c r="AK787" s="34"/>
      <c r="AL787" s="34"/>
      <c r="AM787" s="34"/>
      <c r="AN787" s="34"/>
      <c r="AO787" s="34"/>
      <c r="AP787" s="34"/>
    </row>
    <row r="788" spans="1:42" ht="15.6" hidden="1">
      <c r="A788" s="34" t="s">
        <v>2724</v>
      </c>
      <c r="B788" s="34" t="s">
        <v>2736</v>
      </c>
      <c r="C788" s="34"/>
      <c r="D788" s="34"/>
      <c r="E788" s="34"/>
      <c r="F788" s="34"/>
      <c r="G788" s="34"/>
      <c r="H788" s="34"/>
      <c r="I788" s="34"/>
      <c r="J788" s="34"/>
      <c r="K788" s="34"/>
      <c r="L788" s="34"/>
      <c r="M788" s="34"/>
      <c r="N788" s="34"/>
      <c r="O788" s="34"/>
      <c r="P788" s="34"/>
      <c r="Q788" s="34"/>
      <c r="R788" s="34"/>
      <c r="S788" s="34"/>
      <c r="T788" s="34"/>
      <c r="U788" s="34"/>
      <c r="V788" s="34"/>
      <c r="W788" s="34"/>
      <c r="X788" s="34"/>
      <c r="Y788" s="34"/>
      <c r="Z788" s="34"/>
      <c r="AA788" s="34"/>
      <c r="AB788" s="34"/>
      <c r="AC788" s="34"/>
      <c r="AD788" s="34"/>
      <c r="AE788" s="34"/>
      <c r="AF788" s="34"/>
      <c r="AG788" s="34"/>
      <c r="AH788" s="34"/>
      <c r="AI788" s="34"/>
      <c r="AJ788" s="34"/>
      <c r="AK788" s="34"/>
      <c r="AL788" s="34"/>
      <c r="AM788" s="34"/>
      <c r="AN788" s="34"/>
      <c r="AO788" s="34"/>
      <c r="AP788" s="34"/>
    </row>
    <row r="789" spans="1:42" ht="15.6" hidden="1">
      <c r="A789" s="34" t="s">
        <v>2724</v>
      </c>
      <c r="B789" s="34" t="s">
        <v>2737</v>
      </c>
      <c r="C789" s="34"/>
      <c r="D789" s="34"/>
      <c r="E789" s="34"/>
      <c r="F789" s="34"/>
      <c r="G789" s="34"/>
      <c r="H789" s="34"/>
      <c r="I789" s="34"/>
      <c r="J789" s="34"/>
      <c r="K789" s="34"/>
      <c r="L789" s="34"/>
      <c r="M789" s="34"/>
      <c r="N789" s="34"/>
      <c r="O789" s="34"/>
      <c r="P789" s="34"/>
      <c r="Q789" s="34"/>
      <c r="R789" s="34"/>
      <c r="S789" s="34"/>
      <c r="T789" s="34"/>
      <c r="U789" s="34"/>
      <c r="V789" s="34"/>
      <c r="W789" s="34"/>
      <c r="X789" s="34"/>
      <c r="Y789" s="34"/>
      <c r="Z789" s="34"/>
      <c r="AA789" s="34"/>
      <c r="AB789" s="34"/>
      <c r="AC789" s="34"/>
      <c r="AD789" s="34"/>
      <c r="AE789" s="34"/>
      <c r="AF789" s="34"/>
      <c r="AG789" s="34"/>
      <c r="AH789" s="34"/>
      <c r="AI789" s="34"/>
      <c r="AJ789" s="34"/>
      <c r="AK789" s="34"/>
      <c r="AL789" s="34"/>
      <c r="AM789" s="34"/>
      <c r="AN789" s="34"/>
      <c r="AO789" s="34"/>
      <c r="AP789" s="34"/>
    </row>
    <row r="790" spans="1:42" ht="15.6" hidden="1">
      <c r="A790" s="34" t="s">
        <v>91</v>
      </c>
      <c r="B790" s="34" t="s">
        <v>2738</v>
      </c>
      <c r="C790" s="34"/>
      <c r="D790" s="34"/>
      <c r="E790" s="34"/>
      <c r="F790" s="34"/>
      <c r="G790" s="34"/>
      <c r="H790" s="34"/>
      <c r="I790" s="34"/>
      <c r="J790" s="34"/>
      <c r="K790" s="34"/>
      <c r="L790" s="34"/>
      <c r="M790" s="34"/>
      <c r="N790" s="34"/>
      <c r="O790" s="34"/>
      <c r="P790" s="34"/>
      <c r="Q790" s="34"/>
      <c r="R790" s="34"/>
      <c r="S790" s="34"/>
      <c r="T790" s="34"/>
      <c r="U790" s="34"/>
      <c r="V790" s="34"/>
      <c r="W790" s="34"/>
      <c r="X790" s="34"/>
      <c r="Y790" s="34"/>
      <c r="Z790" s="34"/>
      <c r="AA790" s="34"/>
      <c r="AB790" s="34"/>
      <c r="AC790" s="34"/>
      <c r="AD790" s="34"/>
      <c r="AE790" s="34"/>
      <c r="AF790" s="34"/>
      <c r="AG790" s="34"/>
      <c r="AH790" s="34"/>
      <c r="AI790" s="34"/>
      <c r="AJ790" s="34"/>
      <c r="AK790" s="34"/>
      <c r="AL790" s="34"/>
      <c r="AM790" s="34"/>
      <c r="AN790" s="34"/>
      <c r="AO790" s="34"/>
      <c r="AP790" s="34"/>
    </row>
    <row r="791" spans="1:42" ht="15.6" hidden="1">
      <c r="A791" s="34" t="s">
        <v>91</v>
      </c>
      <c r="B791" s="34" t="s">
        <v>2739</v>
      </c>
      <c r="C791" s="34"/>
      <c r="D791" s="34"/>
      <c r="E791" s="34"/>
      <c r="F791" s="34"/>
      <c r="G791" s="34"/>
      <c r="H791" s="34"/>
      <c r="I791" s="34"/>
      <c r="J791" s="34"/>
      <c r="K791" s="34"/>
      <c r="L791" s="34"/>
      <c r="M791" s="34"/>
      <c r="N791" s="34"/>
      <c r="O791" s="34"/>
      <c r="P791" s="34"/>
      <c r="Q791" s="34"/>
      <c r="R791" s="34"/>
      <c r="S791" s="34"/>
      <c r="T791" s="34"/>
      <c r="U791" s="34"/>
      <c r="V791" s="34"/>
      <c r="W791" s="34"/>
      <c r="X791" s="34"/>
      <c r="Y791" s="34"/>
      <c r="Z791" s="34"/>
      <c r="AA791" s="34"/>
      <c r="AB791" s="34"/>
      <c r="AC791" s="34"/>
      <c r="AD791" s="34"/>
      <c r="AE791" s="34"/>
      <c r="AF791" s="34"/>
      <c r="AG791" s="34"/>
      <c r="AH791" s="34"/>
      <c r="AI791" s="34"/>
      <c r="AJ791" s="34"/>
      <c r="AK791" s="34"/>
      <c r="AL791" s="34"/>
      <c r="AM791" s="34"/>
      <c r="AN791" s="34"/>
      <c r="AO791" s="34"/>
      <c r="AP791" s="34"/>
    </row>
    <row r="792" spans="1:42" ht="15.6" hidden="1">
      <c r="A792" s="34" t="s">
        <v>91</v>
      </c>
      <c r="B792" s="34" t="s">
        <v>2740</v>
      </c>
      <c r="C792" s="34"/>
      <c r="D792" s="34"/>
      <c r="E792" s="34"/>
      <c r="F792" s="34"/>
      <c r="G792" s="34"/>
      <c r="H792" s="34"/>
      <c r="I792" s="34"/>
      <c r="J792" s="34"/>
      <c r="K792" s="34"/>
      <c r="L792" s="34"/>
      <c r="M792" s="34"/>
      <c r="N792" s="34"/>
      <c r="O792" s="34"/>
      <c r="P792" s="34"/>
      <c r="Q792" s="34"/>
      <c r="R792" s="34"/>
      <c r="S792" s="34"/>
      <c r="T792" s="34"/>
      <c r="U792" s="34"/>
      <c r="V792" s="34"/>
      <c r="W792" s="34"/>
      <c r="X792" s="34"/>
      <c r="Y792" s="34"/>
      <c r="Z792" s="34"/>
      <c r="AA792" s="34"/>
      <c r="AB792" s="34"/>
      <c r="AC792" s="34"/>
      <c r="AD792" s="34"/>
      <c r="AE792" s="34"/>
      <c r="AF792" s="34"/>
      <c r="AG792" s="34"/>
      <c r="AH792" s="34"/>
      <c r="AI792" s="34"/>
      <c r="AJ792" s="34"/>
      <c r="AK792" s="34"/>
      <c r="AL792" s="34"/>
      <c r="AM792" s="34"/>
      <c r="AN792" s="34"/>
      <c r="AO792" s="34"/>
      <c r="AP792" s="34"/>
    </row>
    <row r="793" spans="1:42" ht="15.6" hidden="1">
      <c r="A793" s="34" t="s">
        <v>91</v>
      </c>
      <c r="B793" s="34" t="s">
        <v>2741</v>
      </c>
      <c r="C793" s="34"/>
      <c r="D793" s="34"/>
      <c r="E793" s="34"/>
      <c r="F793" s="34"/>
      <c r="G793" s="34"/>
      <c r="H793" s="34"/>
      <c r="I793" s="34"/>
      <c r="J793" s="34"/>
      <c r="K793" s="34"/>
      <c r="L793" s="34"/>
      <c r="M793" s="34"/>
      <c r="N793" s="34"/>
      <c r="O793" s="34"/>
      <c r="P793" s="34"/>
      <c r="Q793" s="34"/>
      <c r="R793" s="34"/>
      <c r="S793" s="34"/>
      <c r="T793" s="34"/>
      <c r="U793" s="34"/>
      <c r="V793" s="34"/>
      <c r="W793" s="34"/>
      <c r="X793" s="34"/>
      <c r="Y793" s="34"/>
      <c r="Z793" s="34"/>
      <c r="AA793" s="34"/>
      <c r="AB793" s="34"/>
      <c r="AC793" s="34"/>
      <c r="AD793" s="34"/>
      <c r="AE793" s="34"/>
      <c r="AF793" s="34"/>
      <c r="AG793" s="34"/>
      <c r="AH793" s="34"/>
      <c r="AI793" s="34"/>
      <c r="AJ793" s="34"/>
      <c r="AK793" s="34"/>
      <c r="AL793" s="34"/>
      <c r="AM793" s="34"/>
      <c r="AN793" s="34"/>
      <c r="AO793" s="34"/>
      <c r="AP793" s="34"/>
    </row>
    <row r="794" spans="1:42" ht="15.6" hidden="1">
      <c r="A794" s="34" t="s">
        <v>91</v>
      </c>
      <c r="B794" s="34" t="s">
        <v>2742</v>
      </c>
      <c r="C794" s="34"/>
      <c r="D794" s="34"/>
      <c r="E794" s="34"/>
      <c r="F794" s="34"/>
      <c r="G794" s="34"/>
      <c r="H794" s="34"/>
      <c r="I794" s="34"/>
      <c r="J794" s="34"/>
      <c r="K794" s="34"/>
      <c r="L794" s="34"/>
      <c r="M794" s="34"/>
      <c r="N794" s="34"/>
      <c r="O794" s="34"/>
      <c r="P794" s="34"/>
      <c r="Q794" s="34"/>
      <c r="R794" s="34"/>
      <c r="S794" s="34"/>
      <c r="T794" s="34"/>
      <c r="U794" s="34"/>
      <c r="V794" s="34"/>
      <c r="W794" s="34"/>
      <c r="X794" s="34"/>
      <c r="Y794" s="34"/>
      <c r="Z794" s="34"/>
      <c r="AA794" s="34"/>
      <c r="AB794" s="34"/>
      <c r="AC794" s="34"/>
      <c r="AD794" s="34"/>
      <c r="AE794" s="34"/>
      <c r="AF794" s="34"/>
      <c r="AG794" s="34"/>
      <c r="AH794" s="34"/>
      <c r="AI794" s="34"/>
      <c r="AJ794" s="34"/>
      <c r="AK794" s="34"/>
      <c r="AL794" s="34"/>
      <c r="AM794" s="34"/>
      <c r="AN794" s="34"/>
      <c r="AO794" s="34"/>
      <c r="AP794" s="34"/>
    </row>
    <row r="795" spans="1:42" ht="15.6" hidden="1">
      <c r="A795" s="34" t="s">
        <v>91</v>
      </c>
      <c r="B795" s="34" t="s">
        <v>2743</v>
      </c>
      <c r="C795" s="34"/>
      <c r="D795" s="34"/>
      <c r="E795" s="34"/>
      <c r="F795" s="34"/>
      <c r="G795" s="34"/>
      <c r="H795" s="34"/>
      <c r="I795" s="34"/>
      <c r="J795" s="34"/>
      <c r="K795" s="34"/>
      <c r="L795" s="34"/>
      <c r="M795" s="34"/>
      <c r="N795" s="34"/>
      <c r="O795" s="34"/>
      <c r="P795" s="34"/>
      <c r="Q795" s="34"/>
      <c r="R795" s="34"/>
      <c r="S795" s="34"/>
      <c r="T795" s="34"/>
      <c r="U795" s="34"/>
      <c r="V795" s="34"/>
      <c r="W795" s="34"/>
      <c r="X795" s="34"/>
      <c r="Y795" s="34"/>
      <c r="Z795" s="34"/>
      <c r="AA795" s="34"/>
      <c r="AB795" s="34"/>
      <c r="AC795" s="34"/>
      <c r="AD795" s="34"/>
      <c r="AE795" s="34"/>
      <c r="AF795" s="34"/>
      <c r="AG795" s="34"/>
      <c r="AH795" s="34"/>
      <c r="AI795" s="34"/>
      <c r="AJ795" s="34"/>
      <c r="AK795" s="34"/>
      <c r="AL795" s="34"/>
      <c r="AM795" s="34"/>
      <c r="AN795" s="34"/>
      <c r="AO795" s="34"/>
      <c r="AP795" s="34"/>
    </row>
    <row r="796" spans="1:42" ht="15.6" hidden="1">
      <c r="A796" s="34" t="s">
        <v>91</v>
      </c>
      <c r="B796" s="34" t="s">
        <v>2744</v>
      </c>
      <c r="C796" s="34"/>
      <c r="D796" s="34"/>
      <c r="E796" s="34"/>
      <c r="F796" s="34"/>
      <c r="G796" s="34"/>
      <c r="H796" s="34"/>
      <c r="I796" s="34"/>
      <c r="J796" s="34"/>
      <c r="K796" s="34"/>
      <c r="L796" s="34"/>
      <c r="M796" s="34"/>
      <c r="N796" s="34"/>
      <c r="O796" s="34"/>
      <c r="P796" s="34"/>
      <c r="Q796" s="34"/>
      <c r="R796" s="34"/>
      <c r="S796" s="34"/>
      <c r="T796" s="34"/>
      <c r="U796" s="34"/>
      <c r="V796" s="34"/>
      <c r="W796" s="34"/>
      <c r="X796" s="34"/>
      <c r="Y796" s="34"/>
      <c r="Z796" s="34"/>
      <c r="AA796" s="34"/>
      <c r="AB796" s="34"/>
      <c r="AC796" s="34"/>
      <c r="AD796" s="34"/>
      <c r="AE796" s="34"/>
      <c r="AF796" s="34"/>
      <c r="AG796" s="34"/>
      <c r="AH796" s="34"/>
      <c r="AI796" s="34"/>
      <c r="AJ796" s="34"/>
      <c r="AK796" s="34"/>
      <c r="AL796" s="34"/>
      <c r="AM796" s="34"/>
      <c r="AN796" s="34"/>
      <c r="AO796" s="34"/>
      <c r="AP796" s="34"/>
    </row>
    <row r="797" spans="1:42" ht="15.6" hidden="1">
      <c r="A797" s="34" t="s">
        <v>91</v>
      </c>
      <c r="B797" s="34" t="s">
        <v>2745</v>
      </c>
      <c r="C797" s="34"/>
      <c r="D797" s="34"/>
      <c r="E797" s="34"/>
      <c r="F797" s="34"/>
      <c r="G797" s="34"/>
      <c r="H797" s="34"/>
      <c r="I797" s="34"/>
      <c r="J797" s="34"/>
      <c r="K797" s="34"/>
      <c r="L797" s="34"/>
      <c r="M797" s="34"/>
      <c r="N797" s="34"/>
      <c r="O797" s="34"/>
      <c r="P797" s="34"/>
      <c r="Q797" s="34"/>
      <c r="R797" s="34"/>
      <c r="S797" s="34"/>
      <c r="T797" s="34"/>
      <c r="U797" s="34"/>
      <c r="V797" s="34"/>
      <c r="W797" s="34"/>
      <c r="X797" s="34"/>
      <c r="Y797" s="34"/>
      <c r="Z797" s="34"/>
      <c r="AA797" s="34"/>
      <c r="AB797" s="34"/>
      <c r="AC797" s="34"/>
      <c r="AD797" s="34"/>
      <c r="AE797" s="34"/>
      <c r="AF797" s="34"/>
      <c r="AG797" s="34"/>
      <c r="AH797" s="34"/>
      <c r="AI797" s="34"/>
      <c r="AJ797" s="34"/>
      <c r="AK797" s="34"/>
      <c r="AL797" s="34"/>
      <c r="AM797" s="34"/>
      <c r="AN797" s="34"/>
      <c r="AO797" s="34"/>
      <c r="AP797" s="34"/>
    </row>
    <row r="798" spans="1:42" ht="15.6" hidden="1">
      <c r="A798" s="34" t="s">
        <v>91</v>
      </c>
      <c r="B798" s="34" t="s">
        <v>2746</v>
      </c>
      <c r="C798" s="34"/>
      <c r="D798" s="34"/>
      <c r="E798" s="34"/>
      <c r="F798" s="34"/>
      <c r="G798" s="34"/>
      <c r="H798" s="34"/>
      <c r="I798" s="34"/>
      <c r="J798" s="34"/>
      <c r="K798" s="34"/>
      <c r="L798" s="34"/>
      <c r="M798" s="34"/>
      <c r="N798" s="34"/>
      <c r="O798" s="34"/>
      <c r="P798" s="34"/>
      <c r="Q798" s="34"/>
      <c r="R798" s="34"/>
      <c r="S798" s="34"/>
      <c r="T798" s="34"/>
      <c r="U798" s="34"/>
      <c r="V798" s="34"/>
      <c r="W798" s="34"/>
      <c r="X798" s="34"/>
      <c r="Y798" s="34"/>
      <c r="Z798" s="34"/>
      <c r="AA798" s="34"/>
      <c r="AB798" s="34"/>
      <c r="AC798" s="34"/>
      <c r="AD798" s="34"/>
      <c r="AE798" s="34"/>
      <c r="AF798" s="34"/>
      <c r="AG798" s="34"/>
      <c r="AH798" s="34"/>
      <c r="AI798" s="34"/>
      <c r="AJ798" s="34"/>
      <c r="AK798" s="34"/>
      <c r="AL798" s="34"/>
      <c r="AM798" s="34"/>
      <c r="AN798" s="34"/>
      <c r="AO798" s="34"/>
      <c r="AP798" s="34"/>
    </row>
    <row r="799" spans="1:42" ht="15.6" hidden="1">
      <c r="A799" s="34" t="s">
        <v>91</v>
      </c>
      <c r="B799" s="34" t="s">
        <v>2747</v>
      </c>
      <c r="C799" s="34"/>
      <c r="D799" s="34"/>
      <c r="E799" s="34"/>
      <c r="F799" s="34"/>
      <c r="G799" s="34"/>
      <c r="H799" s="34"/>
      <c r="I799" s="34"/>
      <c r="J799" s="34"/>
      <c r="K799" s="34"/>
      <c r="L799" s="34"/>
      <c r="M799" s="34"/>
      <c r="N799" s="34"/>
      <c r="O799" s="34"/>
      <c r="P799" s="34"/>
      <c r="Q799" s="34"/>
      <c r="R799" s="34"/>
      <c r="S799" s="34"/>
      <c r="T799" s="34"/>
      <c r="U799" s="34"/>
      <c r="V799" s="34"/>
      <c r="W799" s="34"/>
      <c r="X799" s="34"/>
      <c r="Y799" s="34"/>
      <c r="Z799" s="34"/>
      <c r="AA799" s="34"/>
      <c r="AB799" s="34"/>
      <c r="AC799" s="34"/>
      <c r="AD799" s="34"/>
      <c r="AE799" s="34"/>
      <c r="AF799" s="34"/>
      <c r="AG799" s="34"/>
      <c r="AH799" s="34"/>
      <c r="AI799" s="34"/>
      <c r="AJ799" s="34"/>
      <c r="AK799" s="34"/>
      <c r="AL799" s="34"/>
      <c r="AM799" s="34"/>
      <c r="AN799" s="34"/>
      <c r="AO799" s="34"/>
      <c r="AP799" s="34"/>
    </row>
    <row r="800" spans="1:42" ht="15.6" hidden="1">
      <c r="A800" s="34" t="s">
        <v>91</v>
      </c>
      <c r="B800" s="34" t="s">
        <v>2748</v>
      </c>
      <c r="C800" s="34"/>
      <c r="D800" s="34"/>
      <c r="E800" s="34"/>
      <c r="F800" s="34"/>
      <c r="G800" s="34"/>
      <c r="H800" s="34"/>
      <c r="I800" s="34"/>
      <c r="J800" s="34"/>
      <c r="K800" s="34"/>
      <c r="L800" s="34"/>
      <c r="M800" s="34"/>
      <c r="N800" s="34"/>
      <c r="O800" s="34"/>
      <c r="P800" s="34"/>
      <c r="Q800" s="34"/>
      <c r="R800" s="34"/>
      <c r="S800" s="34"/>
      <c r="T800" s="34"/>
      <c r="U800" s="34"/>
      <c r="V800" s="34"/>
      <c r="W800" s="34"/>
      <c r="X800" s="34"/>
      <c r="Y800" s="34"/>
      <c r="Z800" s="34"/>
      <c r="AA800" s="34"/>
      <c r="AB800" s="34"/>
      <c r="AC800" s="34"/>
      <c r="AD800" s="34"/>
      <c r="AE800" s="34"/>
      <c r="AF800" s="34"/>
      <c r="AG800" s="34"/>
      <c r="AH800" s="34"/>
      <c r="AI800" s="34"/>
      <c r="AJ800" s="34"/>
      <c r="AK800" s="34"/>
      <c r="AL800" s="34"/>
      <c r="AM800" s="34"/>
      <c r="AN800" s="34"/>
      <c r="AO800" s="34"/>
      <c r="AP800" s="34"/>
    </row>
    <row r="801" spans="1:42" ht="15.6" hidden="1">
      <c r="A801" s="34" t="s">
        <v>91</v>
      </c>
      <c r="B801" s="34" t="s">
        <v>2749</v>
      </c>
      <c r="C801" s="34"/>
      <c r="D801" s="34"/>
      <c r="E801" s="34"/>
      <c r="F801" s="34"/>
      <c r="G801" s="34"/>
      <c r="H801" s="34"/>
      <c r="I801" s="34"/>
      <c r="J801" s="34"/>
      <c r="K801" s="34"/>
      <c r="L801" s="34"/>
      <c r="M801" s="34"/>
      <c r="N801" s="34"/>
      <c r="O801" s="34"/>
      <c r="P801" s="34"/>
      <c r="Q801" s="34"/>
      <c r="R801" s="34"/>
      <c r="S801" s="34"/>
      <c r="T801" s="34"/>
      <c r="U801" s="34"/>
      <c r="V801" s="34"/>
      <c r="W801" s="34"/>
      <c r="X801" s="34"/>
      <c r="Y801" s="34"/>
      <c r="Z801" s="34"/>
      <c r="AA801" s="34"/>
      <c r="AB801" s="34"/>
      <c r="AC801" s="34"/>
      <c r="AD801" s="34"/>
      <c r="AE801" s="34"/>
      <c r="AF801" s="34"/>
      <c r="AG801" s="34"/>
      <c r="AH801" s="34"/>
      <c r="AI801" s="34"/>
      <c r="AJ801" s="34"/>
      <c r="AK801" s="34"/>
      <c r="AL801" s="34"/>
      <c r="AM801" s="34"/>
      <c r="AN801" s="34"/>
      <c r="AO801" s="34"/>
      <c r="AP801" s="34"/>
    </row>
    <row r="802" spans="1:42" ht="15.6" hidden="1">
      <c r="A802" s="34" t="s">
        <v>91</v>
      </c>
      <c r="B802" s="34" t="s">
        <v>2750</v>
      </c>
      <c r="C802" s="34"/>
      <c r="D802" s="34"/>
      <c r="E802" s="34"/>
      <c r="F802" s="34"/>
      <c r="G802" s="34"/>
      <c r="H802" s="34"/>
      <c r="I802" s="34"/>
      <c r="J802" s="34"/>
      <c r="K802" s="34"/>
      <c r="L802" s="34"/>
      <c r="M802" s="34"/>
      <c r="N802" s="34"/>
      <c r="O802" s="34"/>
      <c r="P802" s="34"/>
      <c r="Q802" s="34"/>
      <c r="R802" s="34"/>
      <c r="S802" s="34"/>
      <c r="T802" s="34"/>
      <c r="U802" s="34"/>
      <c r="V802" s="34"/>
      <c r="W802" s="34"/>
      <c r="X802" s="34"/>
      <c r="Y802" s="34"/>
      <c r="Z802" s="34"/>
      <c r="AA802" s="34"/>
      <c r="AB802" s="34"/>
      <c r="AC802" s="34"/>
      <c r="AD802" s="34"/>
      <c r="AE802" s="34"/>
      <c r="AF802" s="34"/>
      <c r="AG802" s="34"/>
      <c r="AH802" s="34"/>
      <c r="AI802" s="34"/>
      <c r="AJ802" s="34"/>
      <c r="AK802" s="34"/>
      <c r="AL802" s="34"/>
      <c r="AM802" s="34"/>
      <c r="AN802" s="34"/>
      <c r="AO802" s="34"/>
      <c r="AP802" s="34"/>
    </row>
    <row r="803" spans="1:42" ht="15.6" hidden="1">
      <c r="A803" s="34" t="s">
        <v>91</v>
      </c>
      <c r="B803" s="34" t="s">
        <v>2751</v>
      </c>
      <c r="C803" s="34"/>
      <c r="D803" s="34"/>
      <c r="E803" s="34"/>
      <c r="F803" s="34"/>
      <c r="G803" s="34"/>
      <c r="H803" s="34"/>
      <c r="I803" s="34"/>
      <c r="J803" s="34"/>
      <c r="K803" s="34"/>
      <c r="L803" s="34"/>
      <c r="M803" s="34"/>
      <c r="N803" s="34"/>
      <c r="O803" s="34"/>
      <c r="P803" s="34"/>
      <c r="Q803" s="34"/>
      <c r="R803" s="34"/>
      <c r="S803" s="34"/>
      <c r="T803" s="34"/>
      <c r="U803" s="34"/>
      <c r="V803" s="34"/>
      <c r="W803" s="34"/>
      <c r="X803" s="34"/>
      <c r="Y803" s="34"/>
      <c r="Z803" s="34"/>
      <c r="AA803" s="34"/>
      <c r="AB803" s="34"/>
      <c r="AC803" s="34"/>
      <c r="AD803" s="34"/>
      <c r="AE803" s="34"/>
      <c r="AF803" s="34"/>
      <c r="AG803" s="34"/>
      <c r="AH803" s="34"/>
      <c r="AI803" s="34"/>
      <c r="AJ803" s="34"/>
      <c r="AK803" s="34"/>
      <c r="AL803" s="34"/>
      <c r="AM803" s="34"/>
      <c r="AN803" s="34"/>
      <c r="AO803" s="34"/>
      <c r="AP803" s="34"/>
    </row>
    <row r="804" spans="1:42" ht="15.6" hidden="1">
      <c r="A804" s="34" t="s">
        <v>91</v>
      </c>
      <c r="B804" s="34" t="s">
        <v>2752</v>
      </c>
      <c r="C804" s="34"/>
      <c r="D804" s="34"/>
      <c r="E804" s="34"/>
      <c r="F804" s="34"/>
      <c r="G804" s="34"/>
      <c r="H804" s="34"/>
      <c r="I804" s="34"/>
      <c r="J804" s="34"/>
      <c r="K804" s="34"/>
      <c r="L804" s="34"/>
      <c r="M804" s="34"/>
      <c r="N804" s="34"/>
      <c r="O804" s="34"/>
      <c r="P804" s="34"/>
      <c r="Q804" s="34"/>
      <c r="R804" s="34"/>
      <c r="S804" s="34"/>
      <c r="T804" s="34"/>
      <c r="U804" s="34"/>
      <c r="V804" s="34"/>
      <c r="W804" s="34"/>
      <c r="X804" s="34"/>
      <c r="Y804" s="34"/>
      <c r="Z804" s="34"/>
      <c r="AA804" s="34"/>
      <c r="AB804" s="34"/>
      <c r="AC804" s="34"/>
      <c r="AD804" s="34"/>
      <c r="AE804" s="34"/>
      <c r="AF804" s="34"/>
      <c r="AG804" s="34"/>
      <c r="AH804" s="34"/>
      <c r="AI804" s="34"/>
      <c r="AJ804" s="34"/>
      <c r="AK804" s="34"/>
      <c r="AL804" s="34"/>
      <c r="AM804" s="34"/>
      <c r="AN804" s="34"/>
      <c r="AO804" s="34"/>
      <c r="AP804" s="34"/>
    </row>
    <row r="805" spans="1:42" ht="15.6" hidden="1">
      <c r="A805" s="34" t="s">
        <v>91</v>
      </c>
      <c r="B805" s="34" t="s">
        <v>2753</v>
      </c>
      <c r="C805" s="34"/>
      <c r="D805" s="34"/>
      <c r="E805" s="34"/>
      <c r="F805" s="34"/>
      <c r="G805" s="34"/>
      <c r="H805" s="34"/>
      <c r="I805" s="34"/>
      <c r="J805" s="34"/>
      <c r="K805" s="34"/>
      <c r="L805" s="34"/>
      <c r="M805" s="34"/>
      <c r="N805" s="34"/>
      <c r="O805" s="34"/>
      <c r="P805" s="34"/>
      <c r="Q805" s="34"/>
      <c r="R805" s="34"/>
      <c r="S805" s="34"/>
      <c r="T805" s="34"/>
      <c r="U805" s="34"/>
      <c r="V805" s="34"/>
      <c r="W805" s="34"/>
      <c r="X805" s="34"/>
      <c r="Y805" s="34"/>
      <c r="Z805" s="34"/>
      <c r="AA805" s="34"/>
      <c r="AB805" s="34"/>
      <c r="AC805" s="34"/>
      <c r="AD805" s="34"/>
      <c r="AE805" s="34"/>
      <c r="AF805" s="34"/>
      <c r="AG805" s="34"/>
      <c r="AH805" s="34"/>
      <c r="AI805" s="34"/>
      <c r="AJ805" s="34"/>
      <c r="AK805" s="34"/>
      <c r="AL805" s="34"/>
      <c r="AM805" s="34"/>
      <c r="AN805" s="34"/>
      <c r="AO805" s="34"/>
      <c r="AP805" s="34"/>
    </row>
    <row r="806" spans="1:42" ht="15.6" hidden="1">
      <c r="A806" s="34" t="s">
        <v>91</v>
      </c>
      <c r="B806" s="34" t="s">
        <v>2754</v>
      </c>
      <c r="C806" s="34"/>
      <c r="D806" s="34"/>
      <c r="E806" s="34"/>
      <c r="F806" s="34"/>
      <c r="G806" s="34"/>
      <c r="H806" s="34"/>
      <c r="I806" s="34"/>
      <c r="J806" s="34"/>
      <c r="K806" s="34"/>
      <c r="L806" s="34"/>
      <c r="M806" s="34"/>
      <c r="N806" s="34"/>
      <c r="O806" s="34"/>
      <c r="P806" s="34"/>
      <c r="Q806" s="34"/>
      <c r="R806" s="34"/>
      <c r="S806" s="34"/>
      <c r="T806" s="34"/>
      <c r="U806" s="34"/>
      <c r="V806" s="34"/>
      <c r="W806" s="34"/>
      <c r="X806" s="34"/>
      <c r="Y806" s="34"/>
      <c r="Z806" s="34"/>
      <c r="AA806" s="34"/>
      <c r="AB806" s="34"/>
      <c r="AC806" s="34"/>
      <c r="AD806" s="34"/>
      <c r="AE806" s="34"/>
      <c r="AF806" s="34"/>
      <c r="AG806" s="34"/>
      <c r="AH806" s="34"/>
      <c r="AI806" s="34"/>
      <c r="AJ806" s="34"/>
      <c r="AK806" s="34"/>
      <c r="AL806" s="34"/>
      <c r="AM806" s="34"/>
      <c r="AN806" s="34"/>
      <c r="AO806" s="34"/>
      <c r="AP806" s="34"/>
    </row>
    <row r="807" spans="1:42" ht="15.6" hidden="1">
      <c r="A807" s="34" t="s">
        <v>91</v>
      </c>
      <c r="B807" s="34" t="s">
        <v>1355</v>
      </c>
      <c r="C807" s="34"/>
      <c r="D807" s="34"/>
      <c r="E807" s="34"/>
      <c r="F807" s="34"/>
      <c r="G807" s="34"/>
      <c r="H807" s="34"/>
      <c r="I807" s="34"/>
      <c r="J807" s="34"/>
      <c r="K807" s="34"/>
      <c r="L807" s="34"/>
      <c r="M807" s="34"/>
      <c r="N807" s="34"/>
      <c r="O807" s="34"/>
      <c r="P807" s="34"/>
      <c r="Q807" s="34"/>
      <c r="R807" s="34"/>
      <c r="S807" s="34"/>
      <c r="T807" s="34"/>
      <c r="U807" s="34"/>
      <c r="V807" s="34"/>
      <c r="W807" s="34"/>
      <c r="X807" s="34"/>
      <c r="Y807" s="34"/>
      <c r="Z807" s="34"/>
      <c r="AA807" s="34"/>
      <c r="AB807" s="34"/>
      <c r="AC807" s="34"/>
      <c r="AD807" s="34"/>
      <c r="AE807" s="34"/>
      <c r="AF807" s="34"/>
      <c r="AG807" s="34"/>
      <c r="AH807" s="34"/>
      <c r="AI807" s="34"/>
      <c r="AJ807" s="34"/>
      <c r="AK807" s="34"/>
      <c r="AL807" s="34"/>
      <c r="AM807" s="34"/>
      <c r="AN807" s="34"/>
      <c r="AO807" s="34"/>
      <c r="AP807" s="34"/>
    </row>
    <row r="808" spans="1:42" ht="15.6" hidden="1">
      <c r="A808" s="34" t="s">
        <v>91</v>
      </c>
      <c r="B808" s="34" t="s">
        <v>2755</v>
      </c>
      <c r="C808" s="34"/>
      <c r="D808" s="34"/>
      <c r="E808" s="34"/>
      <c r="F808" s="34"/>
      <c r="G808" s="34"/>
      <c r="H808" s="34"/>
      <c r="I808" s="34"/>
      <c r="J808" s="34"/>
      <c r="K808" s="34"/>
      <c r="L808" s="34"/>
      <c r="M808" s="34"/>
      <c r="N808" s="34"/>
      <c r="O808" s="34"/>
      <c r="P808" s="34"/>
      <c r="Q808" s="34"/>
      <c r="R808" s="34"/>
      <c r="S808" s="34"/>
      <c r="T808" s="34"/>
      <c r="U808" s="34"/>
      <c r="V808" s="34"/>
      <c r="W808" s="34"/>
      <c r="X808" s="34"/>
      <c r="Y808" s="34"/>
      <c r="Z808" s="34"/>
      <c r="AA808" s="34"/>
      <c r="AB808" s="34"/>
      <c r="AC808" s="34"/>
      <c r="AD808" s="34"/>
      <c r="AE808" s="34"/>
      <c r="AF808" s="34"/>
      <c r="AG808" s="34"/>
      <c r="AH808" s="34"/>
      <c r="AI808" s="34"/>
      <c r="AJ808" s="34"/>
      <c r="AK808" s="34"/>
      <c r="AL808" s="34"/>
      <c r="AM808" s="34"/>
      <c r="AN808" s="34"/>
      <c r="AO808" s="34"/>
      <c r="AP808" s="34"/>
    </row>
    <row r="809" spans="1:42" ht="15.6" hidden="1">
      <c r="A809" s="34" t="s">
        <v>2756</v>
      </c>
      <c r="B809" s="34" t="s">
        <v>2757</v>
      </c>
      <c r="C809" s="34"/>
      <c r="D809" s="34"/>
      <c r="E809" s="34"/>
      <c r="F809" s="34"/>
      <c r="G809" s="34"/>
      <c r="H809" s="34"/>
      <c r="I809" s="34"/>
      <c r="J809" s="34"/>
      <c r="K809" s="34"/>
      <c r="L809" s="34"/>
      <c r="M809" s="34"/>
      <c r="N809" s="34"/>
      <c r="O809" s="34"/>
      <c r="P809" s="34"/>
      <c r="Q809" s="34"/>
      <c r="R809" s="34"/>
      <c r="S809" s="34"/>
      <c r="T809" s="34"/>
      <c r="U809" s="34"/>
      <c r="V809" s="34"/>
      <c r="W809" s="34"/>
      <c r="X809" s="34"/>
      <c r="Y809" s="34"/>
      <c r="Z809" s="34"/>
      <c r="AA809" s="34"/>
      <c r="AB809" s="34"/>
      <c r="AC809" s="34"/>
      <c r="AD809" s="34"/>
      <c r="AE809" s="34"/>
      <c r="AF809" s="34"/>
      <c r="AG809" s="34"/>
      <c r="AH809" s="34"/>
      <c r="AI809" s="34"/>
      <c r="AJ809" s="34"/>
      <c r="AK809" s="34"/>
      <c r="AL809" s="34"/>
      <c r="AM809" s="34"/>
      <c r="AN809" s="34"/>
      <c r="AO809" s="34"/>
      <c r="AP809" s="34"/>
    </row>
    <row r="810" spans="1:42" ht="15.6" hidden="1">
      <c r="A810" s="34" t="s">
        <v>2756</v>
      </c>
      <c r="B810" s="34" t="s">
        <v>2758</v>
      </c>
      <c r="C810" s="34"/>
      <c r="D810" s="34"/>
      <c r="E810" s="34"/>
      <c r="F810" s="34"/>
      <c r="G810" s="34"/>
      <c r="H810" s="34"/>
      <c r="I810" s="34"/>
      <c r="J810" s="34"/>
      <c r="K810" s="34"/>
      <c r="L810" s="34"/>
      <c r="M810" s="34"/>
      <c r="N810" s="34"/>
      <c r="O810" s="34"/>
      <c r="P810" s="34"/>
      <c r="Q810" s="34"/>
      <c r="R810" s="34"/>
      <c r="S810" s="34"/>
      <c r="T810" s="34"/>
      <c r="U810" s="34"/>
      <c r="V810" s="34"/>
      <c r="W810" s="34"/>
      <c r="X810" s="34"/>
      <c r="Y810" s="34"/>
      <c r="Z810" s="34"/>
      <c r="AA810" s="34"/>
      <c r="AB810" s="34"/>
      <c r="AC810" s="34"/>
      <c r="AD810" s="34"/>
      <c r="AE810" s="34"/>
      <c r="AF810" s="34"/>
      <c r="AG810" s="34"/>
      <c r="AH810" s="34"/>
      <c r="AI810" s="34"/>
      <c r="AJ810" s="34"/>
      <c r="AK810" s="34"/>
      <c r="AL810" s="34"/>
      <c r="AM810" s="34"/>
      <c r="AN810" s="34"/>
      <c r="AO810" s="34"/>
      <c r="AP810" s="34"/>
    </row>
    <row r="811" spans="1:42" ht="15.6" hidden="1">
      <c r="A811" s="34" t="s">
        <v>2756</v>
      </c>
      <c r="B811" s="34" t="s">
        <v>2759</v>
      </c>
      <c r="C811" s="34"/>
      <c r="D811" s="34"/>
      <c r="E811" s="34"/>
      <c r="F811" s="34"/>
      <c r="G811" s="34"/>
      <c r="H811" s="34"/>
      <c r="I811" s="34"/>
      <c r="J811" s="34"/>
      <c r="K811" s="34"/>
      <c r="L811" s="34"/>
      <c r="M811" s="34"/>
      <c r="N811" s="34"/>
      <c r="O811" s="34"/>
      <c r="P811" s="34"/>
      <c r="Q811" s="34"/>
      <c r="R811" s="34"/>
      <c r="S811" s="34"/>
      <c r="T811" s="34"/>
      <c r="U811" s="34"/>
      <c r="V811" s="34"/>
      <c r="W811" s="34"/>
      <c r="X811" s="34"/>
      <c r="Y811" s="34"/>
      <c r="Z811" s="34"/>
      <c r="AA811" s="34"/>
      <c r="AB811" s="34"/>
      <c r="AC811" s="34"/>
      <c r="AD811" s="34"/>
      <c r="AE811" s="34"/>
      <c r="AF811" s="34"/>
      <c r="AG811" s="34"/>
      <c r="AH811" s="34"/>
      <c r="AI811" s="34"/>
      <c r="AJ811" s="34"/>
      <c r="AK811" s="34"/>
      <c r="AL811" s="34"/>
      <c r="AM811" s="34"/>
      <c r="AN811" s="34"/>
      <c r="AO811" s="34"/>
      <c r="AP811" s="34"/>
    </row>
    <row r="812" spans="1:42" ht="15.6" hidden="1">
      <c r="A812" s="34" t="s">
        <v>2756</v>
      </c>
      <c r="B812" s="34" t="s">
        <v>2760</v>
      </c>
      <c r="C812" s="34"/>
      <c r="D812" s="34"/>
      <c r="E812" s="34"/>
      <c r="F812" s="34"/>
      <c r="G812" s="34"/>
      <c r="H812" s="34"/>
      <c r="I812" s="34"/>
      <c r="J812" s="34"/>
      <c r="K812" s="34"/>
      <c r="L812" s="34"/>
      <c r="M812" s="34"/>
      <c r="N812" s="34"/>
      <c r="O812" s="34"/>
      <c r="P812" s="34"/>
      <c r="Q812" s="34"/>
      <c r="R812" s="34"/>
      <c r="S812" s="34"/>
      <c r="T812" s="34"/>
      <c r="U812" s="34"/>
      <c r="V812" s="34"/>
      <c r="W812" s="34"/>
      <c r="X812" s="34"/>
      <c r="Y812" s="34"/>
      <c r="Z812" s="34"/>
      <c r="AA812" s="34"/>
      <c r="AB812" s="34"/>
      <c r="AC812" s="34"/>
      <c r="AD812" s="34"/>
      <c r="AE812" s="34"/>
      <c r="AF812" s="34"/>
      <c r="AG812" s="34"/>
      <c r="AH812" s="34"/>
      <c r="AI812" s="34"/>
      <c r="AJ812" s="34"/>
      <c r="AK812" s="34"/>
      <c r="AL812" s="34"/>
      <c r="AM812" s="34"/>
      <c r="AN812" s="34"/>
      <c r="AO812" s="34"/>
      <c r="AP812" s="34"/>
    </row>
    <row r="813" spans="1:42" ht="15.6" hidden="1">
      <c r="A813" s="34" t="s">
        <v>2756</v>
      </c>
      <c r="B813" s="34" t="s">
        <v>2761</v>
      </c>
      <c r="C813" s="34"/>
      <c r="D813" s="34"/>
      <c r="E813" s="34"/>
      <c r="F813" s="34"/>
      <c r="G813" s="34"/>
      <c r="H813" s="34"/>
      <c r="I813" s="34"/>
      <c r="J813" s="34"/>
      <c r="K813" s="34"/>
      <c r="L813" s="34"/>
      <c r="M813" s="34"/>
      <c r="N813" s="34"/>
      <c r="O813" s="34"/>
      <c r="P813" s="34"/>
      <c r="Q813" s="34"/>
      <c r="R813" s="34"/>
      <c r="S813" s="34"/>
      <c r="T813" s="34"/>
      <c r="U813" s="34"/>
      <c r="V813" s="34"/>
      <c r="W813" s="34"/>
      <c r="X813" s="34"/>
      <c r="Y813" s="34"/>
      <c r="Z813" s="34"/>
      <c r="AA813" s="34"/>
      <c r="AB813" s="34"/>
      <c r="AC813" s="34"/>
      <c r="AD813" s="34"/>
      <c r="AE813" s="34"/>
      <c r="AF813" s="34"/>
      <c r="AG813" s="34"/>
      <c r="AH813" s="34"/>
      <c r="AI813" s="34"/>
      <c r="AJ813" s="34"/>
      <c r="AK813" s="34"/>
      <c r="AL813" s="34"/>
      <c r="AM813" s="34"/>
      <c r="AN813" s="34"/>
      <c r="AO813" s="34"/>
      <c r="AP813" s="34"/>
    </row>
    <row r="814" spans="1:42" ht="15.6" hidden="1">
      <c r="A814" s="34" t="s">
        <v>2756</v>
      </c>
      <c r="B814" s="34" t="s">
        <v>2762</v>
      </c>
      <c r="C814" s="34"/>
      <c r="D814" s="34"/>
      <c r="E814" s="34"/>
      <c r="F814" s="34"/>
      <c r="G814" s="34"/>
      <c r="H814" s="34"/>
      <c r="I814" s="34"/>
      <c r="J814" s="34"/>
      <c r="K814" s="34"/>
      <c r="L814" s="34"/>
      <c r="M814" s="34"/>
      <c r="N814" s="34"/>
      <c r="O814" s="34"/>
      <c r="P814" s="34"/>
      <c r="Q814" s="34"/>
      <c r="R814" s="34"/>
      <c r="S814" s="34"/>
      <c r="T814" s="34"/>
      <c r="U814" s="34"/>
      <c r="V814" s="34"/>
      <c r="W814" s="34"/>
      <c r="X814" s="34"/>
      <c r="Y814" s="34"/>
      <c r="Z814" s="34"/>
      <c r="AA814" s="34"/>
      <c r="AB814" s="34"/>
      <c r="AC814" s="34"/>
      <c r="AD814" s="34"/>
      <c r="AE814" s="34"/>
      <c r="AF814" s="34"/>
      <c r="AG814" s="34"/>
      <c r="AH814" s="34"/>
      <c r="AI814" s="34"/>
      <c r="AJ814" s="34"/>
      <c r="AK814" s="34"/>
      <c r="AL814" s="34"/>
      <c r="AM814" s="34"/>
      <c r="AN814" s="34"/>
      <c r="AO814" s="34"/>
      <c r="AP814" s="34"/>
    </row>
    <row r="815" spans="1:42" ht="15.6" hidden="1">
      <c r="A815" s="34" t="s">
        <v>2756</v>
      </c>
      <c r="B815" s="34" t="s">
        <v>2763</v>
      </c>
      <c r="C815" s="34"/>
      <c r="D815" s="34"/>
      <c r="E815" s="34"/>
      <c r="F815" s="34"/>
      <c r="G815" s="34"/>
      <c r="H815" s="34"/>
      <c r="I815" s="34"/>
      <c r="J815" s="34"/>
      <c r="K815" s="34"/>
      <c r="L815" s="34"/>
      <c r="M815" s="34"/>
      <c r="N815" s="34"/>
      <c r="O815" s="34"/>
      <c r="P815" s="34"/>
      <c r="Q815" s="34"/>
      <c r="R815" s="34"/>
      <c r="S815" s="34"/>
      <c r="T815" s="34"/>
      <c r="U815" s="34"/>
      <c r="V815" s="34"/>
      <c r="W815" s="34"/>
      <c r="X815" s="34"/>
      <c r="Y815" s="34"/>
      <c r="Z815" s="34"/>
      <c r="AA815" s="34"/>
      <c r="AB815" s="34"/>
      <c r="AC815" s="34"/>
      <c r="AD815" s="34"/>
      <c r="AE815" s="34"/>
      <c r="AF815" s="34"/>
      <c r="AG815" s="34"/>
      <c r="AH815" s="34"/>
      <c r="AI815" s="34"/>
      <c r="AJ815" s="34"/>
      <c r="AK815" s="34"/>
      <c r="AL815" s="34"/>
      <c r="AM815" s="34"/>
      <c r="AN815" s="34"/>
      <c r="AO815" s="34"/>
      <c r="AP815" s="34"/>
    </row>
    <row r="816" spans="1:42" ht="15.6" hidden="1">
      <c r="A816" s="34" t="s">
        <v>2756</v>
      </c>
      <c r="B816" s="34" t="s">
        <v>2764</v>
      </c>
      <c r="C816" s="34"/>
      <c r="D816" s="34"/>
      <c r="E816" s="34"/>
      <c r="F816" s="34"/>
      <c r="G816" s="34"/>
      <c r="H816" s="34"/>
      <c r="I816" s="34"/>
      <c r="J816" s="34"/>
      <c r="K816" s="34"/>
      <c r="L816" s="34"/>
      <c r="M816" s="34"/>
      <c r="N816" s="34"/>
      <c r="O816" s="34"/>
      <c r="P816" s="34"/>
      <c r="Q816" s="34"/>
      <c r="R816" s="34"/>
      <c r="S816" s="34"/>
      <c r="T816" s="34"/>
      <c r="U816" s="34"/>
      <c r="V816" s="34"/>
      <c r="W816" s="34"/>
      <c r="X816" s="34"/>
      <c r="Y816" s="34"/>
      <c r="Z816" s="34"/>
      <c r="AA816" s="34"/>
      <c r="AB816" s="34"/>
      <c r="AC816" s="34"/>
      <c r="AD816" s="34"/>
      <c r="AE816" s="34"/>
      <c r="AF816" s="34"/>
      <c r="AG816" s="34"/>
      <c r="AH816" s="34"/>
      <c r="AI816" s="34"/>
      <c r="AJ816" s="34"/>
      <c r="AK816" s="34"/>
      <c r="AL816" s="34"/>
      <c r="AM816" s="34"/>
      <c r="AN816" s="34"/>
      <c r="AO816" s="34"/>
      <c r="AP816" s="34"/>
    </row>
    <row r="817" spans="1:42" ht="15.6" hidden="1">
      <c r="A817" s="34" t="s">
        <v>2756</v>
      </c>
      <c r="B817" s="34" t="s">
        <v>2765</v>
      </c>
      <c r="C817" s="34"/>
      <c r="D817" s="34"/>
      <c r="E817" s="34"/>
      <c r="F817" s="34"/>
      <c r="G817" s="34"/>
      <c r="H817" s="34"/>
      <c r="I817" s="34"/>
      <c r="J817" s="34"/>
      <c r="K817" s="34"/>
      <c r="L817" s="34"/>
      <c r="M817" s="34"/>
      <c r="N817" s="34"/>
      <c r="O817" s="34"/>
      <c r="P817" s="34"/>
      <c r="Q817" s="34"/>
      <c r="R817" s="34"/>
      <c r="S817" s="34"/>
      <c r="T817" s="34"/>
      <c r="U817" s="34"/>
      <c r="V817" s="34"/>
      <c r="W817" s="34"/>
      <c r="X817" s="34"/>
      <c r="Y817" s="34"/>
      <c r="Z817" s="34"/>
      <c r="AA817" s="34"/>
      <c r="AB817" s="34"/>
      <c r="AC817" s="34"/>
      <c r="AD817" s="34"/>
      <c r="AE817" s="34"/>
      <c r="AF817" s="34"/>
      <c r="AG817" s="34"/>
      <c r="AH817" s="34"/>
      <c r="AI817" s="34"/>
      <c r="AJ817" s="34"/>
      <c r="AK817" s="34"/>
      <c r="AL817" s="34"/>
      <c r="AM817" s="34"/>
      <c r="AN817" s="34"/>
      <c r="AO817" s="34"/>
      <c r="AP817" s="34"/>
    </row>
    <row r="818" spans="1:42" ht="15.6" hidden="1">
      <c r="A818" s="34" t="s">
        <v>2756</v>
      </c>
      <c r="B818" s="34" t="s">
        <v>2766</v>
      </c>
      <c r="C818" s="34"/>
      <c r="D818" s="34"/>
      <c r="E818" s="34"/>
      <c r="F818" s="34"/>
      <c r="G818" s="34"/>
      <c r="H818" s="34"/>
      <c r="I818" s="34"/>
      <c r="J818" s="34"/>
      <c r="K818" s="34"/>
      <c r="L818" s="34"/>
      <c r="M818" s="34"/>
      <c r="N818" s="34"/>
      <c r="O818" s="34"/>
      <c r="P818" s="34"/>
      <c r="Q818" s="34"/>
      <c r="R818" s="34"/>
      <c r="S818" s="34"/>
      <c r="T818" s="34"/>
      <c r="U818" s="34"/>
      <c r="V818" s="34"/>
      <c r="W818" s="34"/>
      <c r="X818" s="34"/>
      <c r="Y818" s="34"/>
      <c r="Z818" s="34"/>
      <c r="AA818" s="34"/>
      <c r="AB818" s="34"/>
      <c r="AC818" s="34"/>
      <c r="AD818" s="34"/>
      <c r="AE818" s="34"/>
      <c r="AF818" s="34"/>
      <c r="AG818" s="34"/>
      <c r="AH818" s="34"/>
      <c r="AI818" s="34"/>
      <c r="AJ818" s="34"/>
      <c r="AK818" s="34"/>
      <c r="AL818" s="34"/>
      <c r="AM818" s="34"/>
      <c r="AN818" s="34"/>
      <c r="AO818" s="34"/>
      <c r="AP818" s="34"/>
    </row>
    <row r="819" spans="1:42" ht="15.6" hidden="1">
      <c r="A819" s="34" t="s">
        <v>2756</v>
      </c>
      <c r="B819" s="34" t="s">
        <v>2767</v>
      </c>
      <c r="C819" s="34"/>
      <c r="D819" s="34"/>
      <c r="E819" s="34"/>
      <c r="F819" s="34"/>
      <c r="G819" s="34"/>
      <c r="H819" s="34"/>
      <c r="I819" s="34"/>
      <c r="J819" s="34"/>
      <c r="K819" s="34"/>
      <c r="L819" s="34"/>
      <c r="M819" s="34"/>
      <c r="N819" s="34"/>
      <c r="O819" s="34"/>
      <c r="P819" s="34"/>
      <c r="Q819" s="34"/>
      <c r="R819" s="34"/>
      <c r="S819" s="34"/>
      <c r="T819" s="34"/>
      <c r="U819" s="34"/>
      <c r="V819" s="34"/>
      <c r="W819" s="34"/>
      <c r="X819" s="34"/>
      <c r="Y819" s="34"/>
      <c r="Z819" s="34"/>
      <c r="AA819" s="34"/>
      <c r="AB819" s="34"/>
      <c r="AC819" s="34"/>
      <c r="AD819" s="34"/>
      <c r="AE819" s="34"/>
      <c r="AF819" s="34"/>
      <c r="AG819" s="34"/>
      <c r="AH819" s="34"/>
      <c r="AI819" s="34"/>
      <c r="AJ819" s="34"/>
      <c r="AK819" s="34"/>
      <c r="AL819" s="34"/>
      <c r="AM819" s="34"/>
      <c r="AN819" s="34"/>
      <c r="AO819" s="34"/>
      <c r="AP819" s="34"/>
    </row>
    <row r="820" spans="1:42" ht="15.6" hidden="1">
      <c r="A820" s="34" t="s">
        <v>2756</v>
      </c>
      <c r="B820" s="34" t="s">
        <v>2768</v>
      </c>
      <c r="C820" s="34"/>
      <c r="D820" s="34"/>
      <c r="E820" s="34"/>
      <c r="F820" s="34"/>
      <c r="G820" s="34"/>
      <c r="H820" s="34"/>
      <c r="I820" s="34"/>
      <c r="J820" s="34"/>
      <c r="K820" s="34"/>
      <c r="L820" s="34"/>
      <c r="M820" s="34"/>
      <c r="N820" s="34"/>
      <c r="O820" s="34"/>
      <c r="P820" s="34"/>
      <c r="Q820" s="34"/>
      <c r="R820" s="34"/>
      <c r="S820" s="34"/>
      <c r="T820" s="34"/>
      <c r="U820" s="34"/>
      <c r="V820" s="34"/>
      <c r="W820" s="34"/>
      <c r="X820" s="34"/>
      <c r="Y820" s="34"/>
      <c r="Z820" s="34"/>
      <c r="AA820" s="34"/>
      <c r="AB820" s="34"/>
      <c r="AC820" s="34"/>
      <c r="AD820" s="34"/>
      <c r="AE820" s="34"/>
      <c r="AF820" s="34"/>
      <c r="AG820" s="34"/>
      <c r="AH820" s="34"/>
      <c r="AI820" s="34"/>
      <c r="AJ820" s="34"/>
      <c r="AK820" s="34"/>
      <c r="AL820" s="34"/>
      <c r="AM820" s="34"/>
      <c r="AN820" s="34"/>
      <c r="AO820" s="34"/>
      <c r="AP820" s="34"/>
    </row>
    <row r="821" spans="1:42" ht="15.6" hidden="1">
      <c r="A821" s="34" t="s">
        <v>2756</v>
      </c>
      <c r="B821" s="34" t="s">
        <v>2769</v>
      </c>
      <c r="C821" s="34"/>
      <c r="D821" s="34"/>
      <c r="E821" s="34"/>
      <c r="F821" s="34"/>
      <c r="G821" s="34"/>
      <c r="H821" s="34"/>
      <c r="I821" s="34"/>
      <c r="J821" s="34"/>
      <c r="K821" s="34"/>
      <c r="L821" s="34"/>
      <c r="M821" s="34"/>
      <c r="N821" s="34"/>
      <c r="O821" s="34"/>
      <c r="P821" s="34"/>
      <c r="Q821" s="34"/>
      <c r="R821" s="34"/>
      <c r="S821" s="34"/>
      <c r="T821" s="34"/>
      <c r="U821" s="34"/>
      <c r="V821" s="34"/>
      <c r="W821" s="34"/>
      <c r="X821" s="34"/>
      <c r="Y821" s="34"/>
      <c r="Z821" s="34"/>
      <c r="AA821" s="34"/>
      <c r="AB821" s="34"/>
      <c r="AC821" s="34"/>
      <c r="AD821" s="34"/>
      <c r="AE821" s="34"/>
      <c r="AF821" s="34"/>
      <c r="AG821" s="34"/>
      <c r="AH821" s="34"/>
      <c r="AI821" s="34"/>
      <c r="AJ821" s="34"/>
      <c r="AK821" s="34"/>
      <c r="AL821" s="34"/>
      <c r="AM821" s="34"/>
      <c r="AN821" s="34"/>
      <c r="AO821" s="34"/>
      <c r="AP821" s="34"/>
    </row>
    <row r="822" spans="1:42" ht="15.6" hidden="1">
      <c r="A822" s="34" t="s">
        <v>2756</v>
      </c>
      <c r="B822" s="34" t="s">
        <v>2770</v>
      </c>
      <c r="C822" s="34"/>
      <c r="D822" s="34"/>
      <c r="E822" s="34"/>
      <c r="F822" s="34"/>
      <c r="G822" s="34"/>
      <c r="H822" s="34"/>
      <c r="I822" s="34"/>
      <c r="J822" s="34"/>
      <c r="K822" s="34"/>
      <c r="L822" s="34"/>
      <c r="M822" s="34"/>
      <c r="N822" s="34"/>
      <c r="O822" s="34"/>
      <c r="P822" s="34"/>
      <c r="Q822" s="34"/>
      <c r="R822" s="34"/>
      <c r="S822" s="34"/>
      <c r="T822" s="34"/>
      <c r="U822" s="34"/>
      <c r="V822" s="34"/>
      <c r="W822" s="34"/>
      <c r="X822" s="34"/>
      <c r="Y822" s="34"/>
      <c r="Z822" s="34"/>
      <c r="AA822" s="34"/>
      <c r="AB822" s="34"/>
      <c r="AC822" s="34"/>
      <c r="AD822" s="34"/>
      <c r="AE822" s="34"/>
      <c r="AF822" s="34"/>
      <c r="AG822" s="34"/>
      <c r="AH822" s="34"/>
      <c r="AI822" s="34"/>
      <c r="AJ822" s="34"/>
      <c r="AK822" s="34"/>
      <c r="AL822" s="34"/>
      <c r="AM822" s="34"/>
      <c r="AN822" s="34"/>
      <c r="AO822" s="34"/>
      <c r="AP822" s="34"/>
    </row>
    <row r="823" spans="1:42" ht="15.6" hidden="1">
      <c r="A823" s="34" t="s">
        <v>2756</v>
      </c>
      <c r="B823" s="34" t="s">
        <v>2771</v>
      </c>
      <c r="C823" s="34"/>
      <c r="D823" s="34"/>
      <c r="E823" s="34"/>
      <c r="F823" s="34"/>
      <c r="G823" s="34"/>
      <c r="H823" s="34"/>
      <c r="I823" s="34"/>
      <c r="J823" s="34"/>
      <c r="K823" s="34"/>
      <c r="L823" s="34"/>
      <c r="M823" s="34"/>
      <c r="N823" s="34"/>
      <c r="O823" s="34"/>
      <c r="P823" s="34"/>
      <c r="Q823" s="34"/>
      <c r="R823" s="34"/>
      <c r="S823" s="34"/>
      <c r="T823" s="34"/>
      <c r="U823" s="34"/>
      <c r="V823" s="34"/>
      <c r="W823" s="34"/>
      <c r="X823" s="34"/>
      <c r="Y823" s="34"/>
      <c r="Z823" s="34"/>
      <c r="AA823" s="34"/>
      <c r="AB823" s="34"/>
      <c r="AC823" s="34"/>
      <c r="AD823" s="34"/>
      <c r="AE823" s="34"/>
      <c r="AF823" s="34"/>
      <c r="AG823" s="34"/>
      <c r="AH823" s="34"/>
      <c r="AI823" s="34"/>
      <c r="AJ823" s="34"/>
      <c r="AK823" s="34"/>
      <c r="AL823" s="34"/>
      <c r="AM823" s="34"/>
      <c r="AN823" s="34"/>
      <c r="AO823" s="34"/>
      <c r="AP823" s="34"/>
    </row>
    <row r="824" spans="1:42" ht="15.6" hidden="1">
      <c r="A824" s="34" t="s">
        <v>2756</v>
      </c>
      <c r="B824" s="34" t="s">
        <v>2772</v>
      </c>
      <c r="C824" s="34"/>
      <c r="D824" s="34"/>
      <c r="E824" s="34"/>
      <c r="F824" s="34"/>
      <c r="G824" s="34"/>
      <c r="H824" s="34"/>
      <c r="I824" s="34"/>
      <c r="J824" s="34"/>
      <c r="K824" s="34"/>
      <c r="L824" s="34"/>
      <c r="M824" s="34"/>
      <c r="N824" s="34"/>
      <c r="O824" s="34"/>
      <c r="P824" s="34"/>
      <c r="Q824" s="34"/>
      <c r="R824" s="34"/>
      <c r="S824" s="34"/>
      <c r="T824" s="34"/>
      <c r="U824" s="34"/>
      <c r="V824" s="34"/>
      <c r="W824" s="34"/>
      <c r="X824" s="34"/>
      <c r="Y824" s="34"/>
      <c r="Z824" s="34"/>
      <c r="AA824" s="34"/>
      <c r="AB824" s="34"/>
      <c r="AC824" s="34"/>
      <c r="AD824" s="34"/>
      <c r="AE824" s="34"/>
      <c r="AF824" s="34"/>
      <c r="AG824" s="34"/>
      <c r="AH824" s="34"/>
      <c r="AI824" s="34"/>
      <c r="AJ824" s="34"/>
      <c r="AK824" s="34"/>
      <c r="AL824" s="34"/>
      <c r="AM824" s="34"/>
      <c r="AN824" s="34"/>
      <c r="AO824" s="34"/>
      <c r="AP824" s="34"/>
    </row>
    <row r="825" spans="1:42" ht="15.6" hidden="1">
      <c r="A825" s="34" t="s">
        <v>2756</v>
      </c>
      <c r="B825" s="34" t="s">
        <v>2773</v>
      </c>
      <c r="C825" s="34"/>
      <c r="D825" s="34"/>
      <c r="E825" s="34"/>
      <c r="F825" s="34"/>
      <c r="G825" s="34"/>
      <c r="H825" s="34"/>
      <c r="I825" s="34"/>
      <c r="J825" s="34"/>
      <c r="K825" s="34"/>
      <c r="L825" s="34"/>
      <c r="M825" s="34"/>
      <c r="N825" s="34"/>
      <c r="O825" s="34"/>
      <c r="P825" s="34"/>
      <c r="Q825" s="34"/>
      <c r="R825" s="34"/>
      <c r="S825" s="34"/>
      <c r="T825" s="34"/>
      <c r="U825" s="34"/>
      <c r="V825" s="34"/>
      <c r="W825" s="34"/>
      <c r="X825" s="34"/>
      <c r="Y825" s="34"/>
      <c r="Z825" s="34"/>
      <c r="AA825" s="34"/>
      <c r="AB825" s="34"/>
      <c r="AC825" s="34"/>
      <c r="AD825" s="34"/>
      <c r="AE825" s="34"/>
      <c r="AF825" s="34"/>
      <c r="AG825" s="34"/>
      <c r="AH825" s="34"/>
      <c r="AI825" s="34"/>
      <c r="AJ825" s="34"/>
      <c r="AK825" s="34"/>
      <c r="AL825" s="34"/>
      <c r="AM825" s="34"/>
      <c r="AN825" s="34"/>
      <c r="AO825" s="34"/>
      <c r="AP825" s="34"/>
    </row>
    <row r="826" spans="1:42" ht="15.6" hidden="1">
      <c r="A826" s="34" t="s">
        <v>2756</v>
      </c>
      <c r="B826" s="34" t="s">
        <v>2774</v>
      </c>
      <c r="C826" s="34"/>
      <c r="D826" s="34"/>
      <c r="E826" s="34"/>
      <c r="F826" s="34"/>
      <c r="G826" s="34"/>
      <c r="H826" s="34"/>
      <c r="I826" s="34"/>
      <c r="J826" s="34"/>
      <c r="K826" s="34"/>
      <c r="L826" s="34"/>
      <c r="M826" s="34"/>
      <c r="N826" s="34"/>
      <c r="O826" s="34"/>
      <c r="P826" s="34"/>
      <c r="Q826" s="34"/>
      <c r="R826" s="34"/>
      <c r="S826" s="34"/>
      <c r="T826" s="34"/>
      <c r="U826" s="34"/>
      <c r="V826" s="34"/>
      <c r="W826" s="34"/>
      <c r="X826" s="34"/>
      <c r="Y826" s="34"/>
      <c r="Z826" s="34"/>
      <c r="AA826" s="34"/>
      <c r="AB826" s="34"/>
      <c r="AC826" s="34"/>
      <c r="AD826" s="34"/>
      <c r="AE826" s="34"/>
      <c r="AF826" s="34"/>
      <c r="AG826" s="34"/>
      <c r="AH826" s="34"/>
      <c r="AI826" s="34"/>
      <c r="AJ826" s="34"/>
      <c r="AK826" s="34"/>
      <c r="AL826" s="34"/>
      <c r="AM826" s="34"/>
      <c r="AN826" s="34"/>
      <c r="AO826" s="34"/>
      <c r="AP826" s="34"/>
    </row>
    <row r="827" spans="1:42" ht="15.6" hidden="1">
      <c r="A827" s="34" t="s">
        <v>2756</v>
      </c>
      <c r="B827" s="34" t="s">
        <v>2775</v>
      </c>
      <c r="C827" s="34"/>
      <c r="D827" s="34"/>
      <c r="E827" s="34"/>
      <c r="F827" s="34"/>
      <c r="G827" s="34"/>
      <c r="H827" s="34"/>
      <c r="I827" s="34"/>
      <c r="J827" s="34"/>
      <c r="K827" s="34"/>
      <c r="L827" s="34"/>
      <c r="M827" s="34"/>
      <c r="N827" s="34"/>
      <c r="O827" s="34"/>
      <c r="P827" s="34"/>
      <c r="Q827" s="34"/>
      <c r="R827" s="34"/>
      <c r="S827" s="34"/>
      <c r="T827" s="34"/>
      <c r="U827" s="34"/>
      <c r="V827" s="34"/>
      <c r="W827" s="34"/>
      <c r="X827" s="34"/>
      <c r="Y827" s="34"/>
      <c r="Z827" s="34"/>
      <c r="AA827" s="34"/>
      <c r="AB827" s="34"/>
      <c r="AC827" s="34"/>
      <c r="AD827" s="34"/>
      <c r="AE827" s="34"/>
      <c r="AF827" s="34"/>
      <c r="AG827" s="34"/>
      <c r="AH827" s="34"/>
      <c r="AI827" s="34"/>
      <c r="AJ827" s="34"/>
      <c r="AK827" s="34"/>
      <c r="AL827" s="34"/>
      <c r="AM827" s="34"/>
      <c r="AN827" s="34"/>
      <c r="AO827" s="34"/>
      <c r="AP827" s="34"/>
    </row>
    <row r="828" spans="1:42" ht="15.6" hidden="1">
      <c r="A828" s="34" t="s">
        <v>2756</v>
      </c>
      <c r="B828" s="34" t="s">
        <v>2776</v>
      </c>
      <c r="C828" s="34"/>
      <c r="D828" s="34"/>
      <c r="E828" s="34"/>
      <c r="F828" s="34"/>
      <c r="G828" s="34"/>
      <c r="H828" s="34"/>
      <c r="I828" s="34"/>
      <c r="J828" s="34"/>
      <c r="K828" s="34"/>
      <c r="L828" s="34"/>
      <c r="M828" s="34"/>
      <c r="N828" s="34"/>
      <c r="O828" s="34"/>
      <c r="P828" s="34"/>
      <c r="Q828" s="34"/>
      <c r="R828" s="34"/>
      <c r="S828" s="34"/>
      <c r="T828" s="34"/>
      <c r="U828" s="34"/>
      <c r="V828" s="34"/>
      <c r="W828" s="34"/>
      <c r="X828" s="34"/>
      <c r="Y828" s="34"/>
      <c r="Z828" s="34"/>
      <c r="AA828" s="34"/>
      <c r="AB828" s="34"/>
      <c r="AC828" s="34"/>
      <c r="AD828" s="34"/>
      <c r="AE828" s="34"/>
      <c r="AF828" s="34"/>
      <c r="AG828" s="34"/>
      <c r="AH828" s="34"/>
      <c r="AI828" s="34"/>
      <c r="AJ828" s="34"/>
      <c r="AK828" s="34"/>
      <c r="AL828" s="34"/>
      <c r="AM828" s="34"/>
      <c r="AN828" s="34"/>
      <c r="AO828" s="34"/>
      <c r="AP828" s="34"/>
    </row>
    <row r="829" spans="1:42" ht="15.6" hidden="1">
      <c r="A829" s="34" t="s">
        <v>2756</v>
      </c>
      <c r="B829" s="34" t="s">
        <v>2777</v>
      </c>
      <c r="C829" s="34"/>
      <c r="D829" s="34"/>
      <c r="E829" s="34"/>
      <c r="F829" s="34"/>
      <c r="G829" s="34"/>
      <c r="H829" s="34"/>
      <c r="I829" s="34"/>
      <c r="J829" s="34"/>
      <c r="K829" s="34"/>
      <c r="L829" s="34"/>
      <c r="M829" s="34"/>
      <c r="N829" s="34"/>
      <c r="O829" s="34"/>
      <c r="P829" s="34"/>
      <c r="Q829" s="34"/>
      <c r="R829" s="34"/>
      <c r="S829" s="34"/>
      <c r="T829" s="34"/>
      <c r="U829" s="34"/>
      <c r="V829" s="34"/>
      <c r="W829" s="34"/>
      <c r="X829" s="34"/>
      <c r="Y829" s="34"/>
      <c r="Z829" s="34"/>
      <c r="AA829" s="34"/>
      <c r="AB829" s="34"/>
      <c r="AC829" s="34"/>
      <c r="AD829" s="34"/>
      <c r="AE829" s="34"/>
      <c r="AF829" s="34"/>
      <c r="AG829" s="34"/>
      <c r="AH829" s="34"/>
      <c r="AI829" s="34"/>
      <c r="AJ829" s="34"/>
      <c r="AK829" s="34"/>
      <c r="AL829" s="34"/>
      <c r="AM829" s="34"/>
      <c r="AN829" s="34"/>
      <c r="AO829" s="34"/>
      <c r="AP829" s="34"/>
    </row>
    <row r="830" spans="1:42" ht="15.6" hidden="1">
      <c r="A830" s="34" t="s">
        <v>2756</v>
      </c>
      <c r="B830" s="34" t="s">
        <v>2778</v>
      </c>
      <c r="C830" s="34"/>
      <c r="D830" s="34"/>
      <c r="E830" s="34"/>
      <c r="F830" s="34"/>
      <c r="G830" s="34"/>
      <c r="H830" s="34"/>
      <c r="I830" s="34"/>
      <c r="J830" s="34"/>
      <c r="K830" s="34"/>
      <c r="L830" s="34"/>
      <c r="M830" s="34"/>
      <c r="N830" s="34"/>
      <c r="O830" s="34"/>
      <c r="P830" s="34"/>
      <c r="Q830" s="34"/>
      <c r="R830" s="34"/>
      <c r="S830" s="34"/>
      <c r="T830" s="34"/>
      <c r="U830" s="34"/>
      <c r="V830" s="34"/>
      <c r="W830" s="34"/>
      <c r="X830" s="34"/>
      <c r="Y830" s="34"/>
      <c r="Z830" s="34"/>
      <c r="AA830" s="34"/>
      <c r="AB830" s="34"/>
      <c r="AC830" s="34"/>
      <c r="AD830" s="34"/>
      <c r="AE830" s="34"/>
      <c r="AF830" s="34"/>
      <c r="AG830" s="34"/>
      <c r="AH830" s="34"/>
      <c r="AI830" s="34"/>
      <c r="AJ830" s="34"/>
      <c r="AK830" s="34"/>
      <c r="AL830" s="34"/>
      <c r="AM830" s="34"/>
      <c r="AN830" s="34"/>
      <c r="AO830" s="34"/>
      <c r="AP830" s="34"/>
    </row>
    <row r="831" spans="1:42" ht="15.6" hidden="1">
      <c r="A831" s="34" t="s">
        <v>2756</v>
      </c>
      <c r="B831" s="34" t="s">
        <v>2779</v>
      </c>
      <c r="C831" s="34"/>
      <c r="D831" s="34"/>
      <c r="E831" s="34"/>
      <c r="F831" s="34"/>
      <c r="G831" s="34"/>
      <c r="H831" s="34"/>
      <c r="I831" s="34"/>
      <c r="J831" s="34"/>
      <c r="K831" s="34"/>
      <c r="L831" s="34"/>
      <c r="M831" s="34"/>
      <c r="N831" s="34"/>
      <c r="O831" s="34"/>
      <c r="P831" s="34"/>
      <c r="Q831" s="34"/>
      <c r="R831" s="34"/>
      <c r="S831" s="34"/>
      <c r="T831" s="34"/>
      <c r="U831" s="34"/>
      <c r="V831" s="34"/>
      <c r="W831" s="34"/>
      <c r="X831" s="34"/>
      <c r="Y831" s="34"/>
      <c r="Z831" s="34"/>
      <c r="AA831" s="34"/>
      <c r="AB831" s="34"/>
      <c r="AC831" s="34"/>
      <c r="AD831" s="34"/>
      <c r="AE831" s="34"/>
      <c r="AF831" s="34"/>
      <c r="AG831" s="34"/>
      <c r="AH831" s="34"/>
      <c r="AI831" s="34"/>
      <c r="AJ831" s="34"/>
      <c r="AK831" s="34"/>
      <c r="AL831" s="34"/>
      <c r="AM831" s="34"/>
      <c r="AN831" s="34"/>
      <c r="AO831" s="34"/>
      <c r="AP831" s="34"/>
    </row>
    <row r="832" spans="1:42" ht="15.6" hidden="1">
      <c r="A832" s="34" t="s">
        <v>2756</v>
      </c>
      <c r="B832" s="34" t="s">
        <v>2780</v>
      </c>
      <c r="C832" s="34"/>
      <c r="D832" s="34"/>
      <c r="E832" s="34"/>
      <c r="F832" s="34"/>
      <c r="G832" s="34"/>
      <c r="H832" s="34"/>
      <c r="I832" s="34"/>
      <c r="J832" s="34"/>
      <c r="K832" s="34"/>
      <c r="L832" s="34"/>
      <c r="M832" s="34"/>
      <c r="N832" s="34"/>
      <c r="O832" s="34"/>
      <c r="P832" s="34"/>
      <c r="Q832" s="34"/>
      <c r="R832" s="34"/>
      <c r="S832" s="34"/>
      <c r="T832" s="34"/>
      <c r="U832" s="34"/>
      <c r="V832" s="34"/>
      <c r="W832" s="34"/>
      <c r="X832" s="34"/>
      <c r="Y832" s="34"/>
      <c r="Z832" s="34"/>
      <c r="AA832" s="34"/>
      <c r="AB832" s="34"/>
      <c r="AC832" s="34"/>
      <c r="AD832" s="34"/>
      <c r="AE832" s="34"/>
      <c r="AF832" s="34"/>
      <c r="AG832" s="34"/>
      <c r="AH832" s="34"/>
      <c r="AI832" s="34"/>
      <c r="AJ832" s="34"/>
      <c r="AK832" s="34"/>
      <c r="AL832" s="34"/>
      <c r="AM832" s="34"/>
      <c r="AN832" s="34"/>
      <c r="AO832" s="34"/>
      <c r="AP832" s="34"/>
    </row>
    <row r="833" spans="1:42" ht="15.6" hidden="1">
      <c r="A833" s="34" t="s">
        <v>2756</v>
      </c>
      <c r="B833" s="34" t="s">
        <v>2781</v>
      </c>
      <c r="C833" s="34"/>
      <c r="D833" s="34"/>
      <c r="E833" s="34"/>
      <c r="F833" s="34"/>
      <c r="G833" s="34"/>
      <c r="H833" s="34"/>
      <c r="I833" s="34"/>
      <c r="J833" s="34"/>
      <c r="K833" s="34"/>
      <c r="L833" s="34"/>
      <c r="M833" s="34"/>
      <c r="N833" s="34"/>
      <c r="O833" s="34"/>
      <c r="P833" s="34"/>
      <c r="Q833" s="34"/>
      <c r="R833" s="34"/>
      <c r="S833" s="34"/>
      <c r="T833" s="34"/>
      <c r="U833" s="34"/>
      <c r="V833" s="34"/>
      <c r="W833" s="34"/>
      <c r="X833" s="34"/>
      <c r="Y833" s="34"/>
      <c r="Z833" s="34"/>
      <c r="AA833" s="34"/>
      <c r="AB833" s="34"/>
      <c r="AC833" s="34"/>
      <c r="AD833" s="34"/>
      <c r="AE833" s="34"/>
      <c r="AF833" s="34"/>
      <c r="AG833" s="34"/>
      <c r="AH833" s="34"/>
      <c r="AI833" s="34"/>
      <c r="AJ833" s="34"/>
      <c r="AK833" s="34"/>
      <c r="AL833" s="34"/>
      <c r="AM833" s="34"/>
      <c r="AN833" s="34"/>
      <c r="AO833" s="34"/>
      <c r="AP833" s="34"/>
    </row>
    <row r="834" spans="1:42" ht="15.6" hidden="1">
      <c r="A834" s="34" t="s">
        <v>2756</v>
      </c>
      <c r="B834" s="34" t="s">
        <v>2782</v>
      </c>
      <c r="C834" s="34"/>
      <c r="D834" s="34"/>
      <c r="E834" s="34"/>
      <c r="F834" s="34"/>
      <c r="G834" s="34"/>
      <c r="H834" s="34"/>
      <c r="I834" s="34"/>
      <c r="J834" s="34"/>
      <c r="K834" s="34"/>
      <c r="L834" s="34"/>
      <c r="M834" s="34"/>
      <c r="N834" s="34"/>
      <c r="O834" s="34"/>
      <c r="P834" s="34"/>
      <c r="Q834" s="34"/>
      <c r="R834" s="34"/>
      <c r="S834" s="34"/>
      <c r="T834" s="34"/>
      <c r="U834" s="34"/>
      <c r="V834" s="34"/>
      <c r="W834" s="34"/>
      <c r="X834" s="34"/>
      <c r="Y834" s="34"/>
      <c r="Z834" s="34"/>
      <c r="AA834" s="34"/>
      <c r="AB834" s="34"/>
      <c r="AC834" s="34"/>
      <c r="AD834" s="34"/>
      <c r="AE834" s="34"/>
      <c r="AF834" s="34"/>
      <c r="AG834" s="34"/>
      <c r="AH834" s="34"/>
      <c r="AI834" s="34"/>
      <c r="AJ834" s="34"/>
      <c r="AK834" s="34"/>
      <c r="AL834" s="34"/>
      <c r="AM834" s="34"/>
      <c r="AN834" s="34"/>
      <c r="AO834" s="34"/>
      <c r="AP834" s="34"/>
    </row>
    <row r="835" spans="1:42" ht="15.6" hidden="1">
      <c r="A835" s="34" t="s">
        <v>2756</v>
      </c>
      <c r="B835" s="34" t="s">
        <v>2783</v>
      </c>
      <c r="C835" s="34"/>
      <c r="D835" s="34"/>
      <c r="E835" s="34"/>
      <c r="F835" s="34"/>
      <c r="G835" s="34"/>
      <c r="H835" s="34"/>
      <c r="I835" s="34"/>
      <c r="J835" s="34"/>
      <c r="K835" s="34"/>
      <c r="L835" s="34"/>
      <c r="M835" s="34"/>
      <c r="N835" s="34"/>
      <c r="O835" s="34"/>
      <c r="P835" s="34"/>
      <c r="Q835" s="34"/>
      <c r="R835" s="34"/>
      <c r="S835" s="34"/>
      <c r="T835" s="34"/>
      <c r="U835" s="34"/>
      <c r="V835" s="34"/>
      <c r="W835" s="34"/>
      <c r="X835" s="34"/>
      <c r="Y835" s="34"/>
      <c r="Z835" s="34"/>
      <c r="AA835" s="34"/>
      <c r="AB835" s="34"/>
      <c r="AC835" s="34"/>
      <c r="AD835" s="34"/>
      <c r="AE835" s="34"/>
      <c r="AF835" s="34"/>
      <c r="AG835" s="34"/>
      <c r="AH835" s="34"/>
      <c r="AI835" s="34"/>
      <c r="AJ835" s="34"/>
      <c r="AK835" s="34"/>
      <c r="AL835" s="34"/>
      <c r="AM835" s="34"/>
      <c r="AN835" s="34"/>
      <c r="AO835" s="34"/>
      <c r="AP835" s="34"/>
    </row>
    <row r="836" spans="1:42" ht="15.6" hidden="1">
      <c r="A836" s="34" t="s">
        <v>2784</v>
      </c>
      <c r="B836" s="34" t="s">
        <v>2785</v>
      </c>
      <c r="C836" s="34"/>
      <c r="D836" s="34"/>
      <c r="E836" s="34"/>
      <c r="F836" s="34"/>
      <c r="G836" s="34"/>
      <c r="H836" s="34"/>
      <c r="I836" s="34"/>
      <c r="J836" s="34"/>
      <c r="K836" s="34"/>
      <c r="L836" s="34"/>
      <c r="M836" s="34"/>
      <c r="N836" s="34"/>
      <c r="O836" s="34"/>
      <c r="P836" s="34"/>
      <c r="Q836" s="34"/>
      <c r="R836" s="34"/>
      <c r="S836" s="34"/>
      <c r="T836" s="34"/>
      <c r="U836" s="34"/>
      <c r="V836" s="34"/>
      <c r="W836" s="34"/>
      <c r="X836" s="34"/>
      <c r="Y836" s="34"/>
      <c r="Z836" s="34"/>
      <c r="AA836" s="34"/>
      <c r="AB836" s="34"/>
      <c r="AC836" s="34"/>
      <c r="AD836" s="34"/>
      <c r="AE836" s="34"/>
      <c r="AF836" s="34"/>
      <c r="AG836" s="34"/>
      <c r="AH836" s="34"/>
      <c r="AI836" s="34"/>
      <c r="AJ836" s="34"/>
      <c r="AK836" s="34"/>
      <c r="AL836" s="34"/>
      <c r="AM836" s="34"/>
      <c r="AN836" s="34"/>
      <c r="AO836" s="34"/>
      <c r="AP836" s="34"/>
    </row>
    <row r="837" spans="1:42" ht="15.6" hidden="1">
      <c r="A837" s="34" t="s">
        <v>2784</v>
      </c>
      <c r="B837" s="34" t="s">
        <v>2786</v>
      </c>
      <c r="C837" s="34"/>
      <c r="D837" s="34"/>
      <c r="E837" s="34"/>
      <c r="F837" s="34"/>
      <c r="G837" s="34"/>
      <c r="H837" s="34"/>
      <c r="I837" s="34"/>
      <c r="J837" s="34"/>
      <c r="K837" s="34"/>
      <c r="L837" s="34"/>
      <c r="M837" s="34"/>
      <c r="N837" s="34"/>
      <c r="O837" s="34"/>
      <c r="P837" s="34"/>
      <c r="Q837" s="34"/>
      <c r="R837" s="34"/>
      <c r="S837" s="34"/>
      <c r="T837" s="34"/>
      <c r="U837" s="34"/>
      <c r="V837" s="34"/>
      <c r="W837" s="34"/>
      <c r="X837" s="34"/>
      <c r="Y837" s="34"/>
      <c r="Z837" s="34"/>
      <c r="AA837" s="34"/>
      <c r="AB837" s="34"/>
      <c r="AC837" s="34"/>
      <c r="AD837" s="34"/>
      <c r="AE837" s="34"/>
      <c r="AF837" s="34"/>
      <c r="AG837" s="34"/>
      <c r="AH837" s="34"/>
      <c r="AI837" s="34"/>
      <c r="AJ837" s="34"/>
      <c r="AK837" s="34"/>
      <c r="AL837" s="34"/>
      <c r="AM837" s="34"/>
      <c r="AN837" s="34"/>
      <c r="AO837" s="34"/>
      <c r="AP837" s="34"/>
    </row>
    <row r="838" spans="1:42" ht="15.6" hidden="1">
      <c r="A838" s="34" t="s">
        <v>2787</v>
      </c>
      <c r="B838" s="34" t="s">
        <v>2788</v>
      </c>
      <c r="C838" s="34"/>
      <c r="D838" s="34"/>
      <c r="E838" s="34"/>
      <c r="F838" s="34"/>
      <c r="G838" s="34"/>
      <c r="H838" s="34"/>
      <c r="I838" s="34"/>
      <c r="J838" s="34"/>
      <c r="K838" s="34"/>
      <c r="L838" s="34"/>
      <c r="M838" s="34"/>
      <c r="N838" s="34"/>
      <c r="O838" s="34"/>
      <c r="P838" s="34"/>
      <c r="Q838" s="34"/>
      <c r="R838" s="34"/>
      <c r="S838" s="34"/>
      <c r="T838" s="34"/>
      <c r="U838" s="34"/>
      <c r="V838" s="34"/>
      <c r="W838" s="34"/>
      <c r="X838" s="34"/>
      <c r="Y838" s="34"/>
      <c r="Z838" s="34"/>
      <c r="AA838" s="34"/>
      <c r="AB838" s="34"/>
      <c r="AC838" s="34"/>
      <c r="AD838" s="34"/>
      <c r="AE838" s="34"/>
      <c r="AF838" s="34"/>
      <c r="AG838" s="34"/>
      <c r="AH838" s="34"/>
      <c r="AI838" s="34"/>
      <c r="AJ838" s="34"/>
      <c r="AK838" s="34"/>
      <c r="AL838" s="34"/>
      <c r="AM838" s="34"/>
      <c r="AN838" s="34"/>
      <c r="AO838" s="34"/>
      <c r="AP838" s="34"/>
    </row>
    <row r="839" spans="1:42" ht="15.6" hidden="1">
      <c r="A839" s="34" t="s">
        <v>2787</v>
      </c>
      <c r="B839" s="34" t="s">
        <v>2789</v>
      </c>
      <c r="C839" s="34"/>
      <c r="D839" s="34"/>
      <c r="E839" s="34"/>
      <c r="F839" s="34"/>
      <c r="G839" s="34"/>
      <c r="H839" s="34"/>
      <c r="I839" s="34"/>
      <c r="J839" s="34"/>
      <c r="K839" s="34"/>
      <c r="L839" s="34"/>
      <c r="M839" s="34"/>
      <c r="N839" s="34"/>
      <c r="O839" s="34"/>
      <c r="P839" s="34"/>
      <c r="Q839" s="34"/>
      <c r="R839" s="34"/>
      <c r="S839" s="34"/>
      <c r="T839" s="34"/>
      <c r="U839" s="34"/>
      <c r="V839" s="34"/>
      <c r="W839" s="34"/>
      <c r="X839" s="34"/>
      <c r="Y839" s="34"/>
      <c r="Z839" s="34"/>
      <c r="AA839" s="34"/>
      <c r="AB839" s="34"/>
      <c r="AC839" s="34"/>
      <c r="AD839" s="34"/>
      <c r="AE839" s="34"/>
      <c r="AF839" s="34"/>
      <c r="AG839" s="34"/>
      <c r="AH839" s="34"/>
      <c r="AI839" s="34"/>
      <c r="AJ839" s="34"/>
      <c r="AK839" s="34"/>
      <c r="AL839" s="34"/>
      <c r="AM839" s="34"/>
      <c r="AN839" s="34"/>
      <c r="AO839" s="34"/>
      <c r="AP839" s="34"/>
    </row>
    <row r="840" spans="1:42" ht="15.6" hidden="1">
      <c r="A840" s="34" t="s">
        <v>2787</v>
      </c>
      <c r="B840" s="34" t="s">
        <v>2790</v>
      </c>
      <c r="C840" s="34"/>
      <c r="D840" s="34"/>
      <c r="E840" s="34"/>
      <c r="F840" s="34"/>
      <c r="G840" s="34"/>
      <c r="H840" s="34"/>
      <c r="I840" s="34"/>
      <c r="J840" s="34"/>
      <c r="K840" s="34"/>
      <c r="L840" s="34"/>
      <c r="M840" s="34"/>
      <c r="N840" s="34"/>
      <c r="O840" s="34"/>
      <c r="P840" s="34"/>
      <c r="Q840" s="34"/>
      <c r="R840" s="34"/>
      <c r="S840" s="34"/>
      <c r="T840" s="34"/>
      <c r="U840" s="34"/>
      <c r="V840" s="34"/>
      <c r="W840" s="34"/>
      <c r="X840" s="34"/>
      <c r="Y840" s="34"/>
      <c r="Z840" s="34"/>
      <c r="AA840" s="34"/>
      <c r="AB840" s="34"/>
      <c r="AC840" s="34"/>
      <c r="AD840" s="34"/>
      <c r="AE840" s="34"/>
      <c r="AF840" s="34"/>
      <c r="AG840" s="34"/>
      <c r="AH840" s="34"/>
      <c r="AI840" s="34"/>
      <c r="AJ840" s="34"/>
      <c r="AK840" s="34"/>
      <c r="AL840" s="34"/>
      <c r="AM840" s="34"/>
      <c r="AN840" s="34"/>
      <c r="AO840" s="34"/>
      <c r="AP840" s="34"/>
    </row>
    <row r="841" spans="1:42" ht="15.6" hidden="1">
      <c r="A841" s="34" t="s">
        <v>2787</v>
      </c>
      <c r="B841" s="34" t="s">
        <v>2791</v>
      </c>
      <c r="C841" s="34"/>
      <c r="D841" s="34"/>
      <c r="E841" s="34"/>
      <c r="F841" s="34"/>
      <c r="G841" s="34"/>
      <c r="H841" s="34"/>
      <c r="I841" s="34"/>
      <c r="J841" s="34"/>
      <c r="K841" s="34"/>
      <c r="L841" s="34"/>
      <c r="M841" s="34"/>
      <c r="N841" s="34"/>
      <c r="O841" s="34"/>
      <c r="P841" s="34"/>
      <c r="Q841" s="34"/>
      <c r="R841" s="34"/>
      <c r="S841" s="34"/>
      <c r="T841" s="34"/>
      <c r="U841" s="34"/>
      <c r="V841" s="34"/>
      <c r="W841" s="34"/>
      <c r="X841" s="34"/>
      <c r="Y841" s="34"/>
      <c r="Z841" s="34"/>
      <c r="AA841" s="34"/>
      <c r="AB841" s="34"/>
      <c r="AC841" s="34"/>
      <c r="AD841" s="34"/>
      <c r="AE841" s="34"/>
      <c r="AF841" s="34"/>
      <c r="AG841" s="34"/>
      <c r="AH841" s="34"/>
      <c r="AI841" s="34"/>
      <c r="AJ841" s="34"/>
      <c r="AK841" s="34"/>
      <c r="AL841" s="34"/>
      <c r="AM841" s="34"/>
      <c r="AN841" s="34"/>
      <c r="AO841" s="34"/>
      <c r="AP841" s="34"/>
    </row>
    <row r="842" spans="1:42" ht="15.6" hidden="1">
      <c r="A842" s="34" t="s">
        <v>2787</v>
      </c>
      <c r="B842" s="34" t="s">
        <v>2792</v>
      </c>
      <c r="C842" s="34"/>
      <c r="D842" s="34"/>
      <c r="E842" s="34"/>
      <c r="F842" s="34"/>
      <c r="G842" s="34"/>
      <c r="H842" s="34"/>
      <c r="I842" s="34"/>
      <c r="J842" s="34"/>
      <c r="K842" s="34"/>
      <c r="L842" s="34"/>
      <c r="M842" s="34"/>
      <c r="N842" s="34"/>
      <c r="O842" s="34"/>
      <c r="P842" s="34"/>
      <c r="Q842" s="34"/>
      <c r="R842" s="34"/>
      <c r="S842" s="34"/>
      <c r="T842" s="34"/>
      <c r="U842" s="34"/>
      <c r="V842" s="34"/>
      <c r="W842" s="34"/>
      <c r="X842" s="34"/>
      <c r="Y842" s="34"/>
      <c r="Z842" s="34"/>
      <c r="AA842" s="34"/>
      <c r="AB842" s="34"/>
      <c r="AC842" s="34"/>
      <c r="AD842" s="34"/>
      <c r="AE842" s="34"/>
      <c r="AF842" s="34"/>
      <c r="AG842" s="34"/>
      <c r="AH842" s="34"/>
      <c r="AI842" s="34"/>
      <c r="AJ842" s="34"/>
      <c r="AK842" s="34"/>
      <c r="AL842" s="34"/>
      <c r="AM842" s="34"/>
      <c r="AN842" s="34"/>
      <c r="AO842" s="34"/>
      <c r="AP842" s="34"/>
    </row>
    <row r="843" spans="1:42" ht="15.6" hidden="1">
      <c r="A843" s="34" t="s">
        <v>2787</v>
      </c>
      <c r="B843" s="34" t="s">
        <v>2793</v>
      </c>
      <c r="C843" s="34"/>
      <c r="D843" s="34"/>
      <c r="E843" s="34"/>
      <c r="F843" s="34"/>
      <c r="G843" s="34"/>
      <c r="H843" s="34"/>
      <c r="I843" s="34"/>
      <c r="J843" s="34"/>
      <c r="K843" s="34"/>
      <c r="L843" s="34"/>
      <c r="M843" s="34"/>
      <c r="N843" s="34"/>
      <c r="O843" s="34"/>
      <c r="P843" s="34"/>
      <c r="Q843" s="34"/>
      <c r="R843" s="34"/>
      <c r="S843" s="34"/>
      <c r="T843" s="34"/>
      <c r="U843" s="34"/>
      <c r="V843" s="34"/>
      <c r="W843" s="34"/>
      <c r="X843" s="34"/>
      <c r="Y843" s="34"/>
      <c r="Z843" s="34"/>
      <c r="AA843" s="34"/>
      <c r="AB843" s="34"/>
      <c r="AC843" s="34"/>
      <c r="AD843" s="34"/>
      <c r="AE843" s="34"/>
      <c r="AF843" s="34"/>
      <c r="AG843" s="34"/>
      <c r="AH843" s="34"/>
      <c r="AI843" s="34"/>
      <c r="AJ843" s="34"/>
      <c r="AK843" s="34"/>
      <c r="AL843" s="34"/>
      <c r="AM843" s="34"/>
      <c r="AN843" s="34"/>
      <c r="AO843" s="34"/>
      <c r="AP843" s="34"/>
    </row>
    <row r="844" spans="1:42" ht="15.6" hidden="1">
      <c r="A844" s="34" t="s">
        <v>2787</v>
      </c>
      <c r="B844" s="34" t="s">
        <v>2794</v>
      </c>
      <c r="C844" s="34"/>
      <c r="D844" s="34"/>
      <c r="E844" s="34"/>
      <c r="F844" s="34"/>
      <c r="G844" s="34"/>
      <c r="H844" s="34"/>
      <c r="I844" s="34"/>
      <c r="J844" s="34"/>
      <c r="K844" s="34"/>
      <c r="L844" s="34"/>
      <c r="M844" s="34"/>
      <c r="N844" s="34"/>
      <c r="O844" s="34"/>
      <c r="P844" s="34"/>
      <c r="Q844" s="34"/>
      <c r="R844" s="34"/>
      <c r="S844" s="34"/>
      <c r="T844" s="34"/>
      <c r="U844" s="34"/>
      <c r="V844" s="34"/>
      <c r="W844" s="34"/>
      <c r="X844" s="34"/>
      <c r="Y844" s="34"/>
      <c r="Z844" s="34"/>
      <c r="AA844" s="34"/>
      <c r="AB844" s="34"/>
      <c r="AC844" s="34"/>
      <c r="AD844" s="34"/>
      <c r="AE844" s="34"/>
      <c r="AF844" s="34"/>
      <c r="AG844" s="34"/>
      <c r="AH844" s="34"/>
      <c r="AI844" s="34"/>
      <c r="AJ844" s="34"/>
      <c r="AK844" s="34"/>
      <c r="AL844" s="34"/>
      <c r="AM844" s="34"/>
      <c r="AN844" s="34"/>
      <c r="AO844" s="34"/>
      <c r="AP844" s="34"/>
    </row>
    <row r="845" spans="1:42" ht="15.6" hidden="1">
      <c r="A845" s="34" t="s">
        <v>2787</v>
      </c>
      <c r="B845" s="34" t="s">
        <v>2795</v>
      </c>
      <c r="C845" s="34"/>
      <c r="D845" s="34"/>
      <c r="E845" s="34"/>
      <c r="F845" s="34"/>
      <c r="G845" s="34"/>
      <c r="H845" s="34"/>
      <c r="I845" s="34"/>
      <c r="J845" s="34"/>
      <c r="K845" s="34"/>
      <c r="L845" s="34"/>
      <c r="M845" s="34"/>
      <c r="N845" s="34"/>
      <c r="O845" s="34"/>
      <c r="P845" s="34"/>
      <c r="Q845" s="34"/>
      <c r="R845" s="34"/>
      <c r="S845" s="34"/>
      <c r="T845" s="34"/>
      <c r="U845" s="34"/>
      <c r="V845" s="34"/>
      <c r="W845" s="34"/>
      <c r="X845" s="34"/>
      <c r="Y845" s="34"/>
      <c r="Z845" s="34"/>
      <c r="AA845" s="34"/>
      <c r="AB845" s="34"/>
      <c r="AC845" s="34"/>
      <c r="AD845" s="34"/>
      <c r="AE845" s="34"/>
      <c r="AF845" s="34"/>
      <c r="AG845" s="34"/>
      <c r="AH845" s="34"/>
      <c r="AI845" s="34"/>
      <c r="AJ845" s="34"/>
      <c r="AK845" s="34"/>
      <c r="AL845" s="34"/>
      <c r="AM845" s="34"/>
      <c r="AN845" s="34"/>
      <c r="AO845" s="34"/>
      <c r="AP845" s="34"/>
    </row>
    <row r="846" spans="1:42" ht="15.6" hidden="1">
      <c r="A846" s="34" t="s">
        <v>2787</v>
      </c>
      <c r="B846" s="34" t="s">
        <v>2796</v>
      </c>
      <c r="C846" s="34"/>
      <c r="D846" s="34"/>
      <c r="E846" s="34"/>
      <c r="F846" s="34"/>
      <c r="G846" s="34"/>
      <c r="H846" s="34"/>
      <c r="I846" s="34"/>
      <c r="J846" s="34"/>
      <c r="K846" s="34"/>
      <c r="L846" s="34"/>
      <c r="M846" s="34"/>
      <c r="N846" s="34"/>
      <c r="O846" s="34"/>
      <c r="P846" s="34"/>
      <c r="Q846" s="34"/>
      <c r="R846" s="34"/>
      <c r="S846" s="34"/>
      <c r="T846" s="34"/>
      <c r="U846" s="34"/>
      <c r="V846" s="34"/>
      <c r="W846" s="34"/>
      <c r="X846" s="34"/>
      <c r="Y846" s="34"/>
      <c r="Z846" s="34"/>
      <c r="AA846" s="34"/>
      <c r="AB846" s="34"/>
      <c r="AC846" s="34"/>
      <c r="AD846" s="34"/>
      <c r="AE846" s="34"/>
      <c r="AF846" s="34"/>
      <c r="AG846" s="34"/>
      <c r="AH846" s="34"/>
      <c r="AI846" s="34"/>
      <c r="AJ846" s="34"/>
      <c r="AK846" s="34"/>
      <c r="AL846" s="34"/>
      <c r="AM846" s="34"/>
      <c r="AN846" s="34"/>
      <c r="AO846" s="34"/>
      <c r="AP846" s="34"/>
    </row>
    <row r="847" spans="1:42" ht="15.6" hidden="1">
      <c r="A847" s="34" t="s">
        <v>2787</v>
      </c>
      <c r="B847" s="34" t="s">
        <v>2797</v>
      </c>
      <c r="C847" s="34"/>
      <c r="D847" s="34"/>
      <c r="E847" s="34"/>
      <c r="F847" s="34"/>
      <c r="G847" s="34"/>
      <c r="H847" s="34"/>
      <c r="I847" s="34"/>
      <c r="J847" s="34"/>
      <c r="K847" s="34"/>
      <c r="L847" s="34"/>
      <c r="M847" s="34"/>
      <c r="N847" s="34"/>
      <c r="O847" s="34"/>
      <c r="P847" s="34"/>
      <c r="Q847" s="34"/>
      <c r="R847" s="34"/>
      <c r="S847" s="34"/>
      <c r="T847" s="34"/>
      <c r="U847" s="34"/>
      <c r="V847" s="34"/>
      <c r="W847" s="34"/>
      <c r="X847" s="34"/>
      <c r="Y847" s="34"/>
      <c r="Z847" s="34"/>
      <c r="AA847" s="34"/>
      <c r="AB847" s="34"/>
      <c r="AC847" s="34"/>
      <c r="AD847" s="34"/>
      <c r="AE847" s="34"/>
      <c r="AF847" s="34"/>
      <c r="AG847" s="34"/>
      <c r="AH847" s="34"/>
      <c r="AI847" s="34"/>
      <c r="AJ847" s="34"/>
      <c r="AK847" s="34"/>
      <c r="AL847" s="34"/>
      <c r="AM847" s="34"/>
      <c r="AN847" s="34"/>
      <c r="AO847" s="34"/>
      <c r="AP847" s="34"/>
    </row>
    <row r="848" spans="1:42" ht="15.6" hidden="1">
      <c r="A848" s="34" t="s">
        <v>2787</v>
      </c>
      <c r="B848" s="34" t="s">
        <v>2798</v>
      </c>
      <c r="C848" s="34"/>
      <c r="D848" s="34"/>
      <c r="E848" s="34"/>
      <c r="F848" s="34"/>
      <c r="G848" s="34"/>
      <c r="H848" s="34"/>
      <c r="I848" s="34"/>
      <c r="J848" s="34"/>
      <c r="K848" s="34"/>
      <c r="L848" s="34"/>
      <c r="M848" s="34"/>
      <c r="N848" s="34"/>
      <c r="O848" s="34"/>
      <c r="P848" s="34"/>
      <c r="Q848" s="34"/>
      <c r="R848" s="34"/>
      <c r="S848" s="34"/>
      <c r="T848" s="34"/>
      <c r="U848" s="34"/>
      <c r="V848" s="34"/>
      <c r="W848" s="34"/>
      <c r="X848" s="34"/>
      <c r="Y848" s="34"/>
      <c r="Z848" s="34"/>
      <c r="AA848" s="34"/>
      <c r="AB848" s="34"/>
      <c r="AC848" s="34"/>
      <c r="AD848" s="34"/>
      <c r="AE848" s="34"/>
      <c r="AF848" s="34"/>
      <c r="AG848" s="34"/>
      <c r="AH848" s="34"/>
      <c r="AI848" s="34"/>
      <c r="AJ848" s="34"/>
      <c r="AK848" s="34"/>
      <c r="AL848" s="34"/>
      <c r="AM848" s="34"/>
      <c r="AN848" s="34"/>
      <c r="AO848" s="34"/>
      <c r="AP848" s="34"/>
    </row>
    <row r="849" spans="1:42" ht="15.6" hidden="1">
      <c r="A849" s="34" t="s">
        <v>2787</v>
      </c>
      <c r="B849" s="34" t="s">
        <v>2799</v>
      </c>
      <c r="C849" s="34"/>
      <c r="D849" s="34"/>
      <c r="E849" s="34"/>
      <c r="F849" s="34"/>
      <c r="G849" s="34"/>
      <c r="H849" s="34"/>
      <c r="I849" s="34"/>
      <c r="J849" s="34"/>
      <c r="K849" s="34"/>
      <c r="L849" s="34"/>
      <c r="M849" s="34"/>
      <c r="N849" s="34"/>
      <c r="O849" s="34"/>
      <c r="P849" s="34"/>
      <c r="Q849" s="34"/>
      <c r="R849" s="34"/>
      <c r="S849" s="34"/>
      <c r="T849" s="34"/>
      <c r="U849" s="34"/>
      <c r="V849" s="34"/>
      <c r="W849" s="34"/>
      <c r="X849" s="34"/>
      <c r="Y849" s="34"/>
      <c r="Z849" s="34"/>
      <c r="AA849" s="34"/>
      <c r="AB849" s="34"/>
      <c r="AC849" s="34"/>
      <c r="AD849" s="34"/>
      <c r="AE849" s="34"/>
      <c r="AF849" s="34"/>
      <c r="AG849" s="34"/>
      <c r="AH849" s="34"/>
      <c r="AI849" s="34"/>
      <c r="AJ849" s="34"/>
      <c r="AK849" s="34"/>
      <c r="AL849" s="34"/>
      <c r="AM849" s="34"/>
      <c r="AN849" s="34"/>
      <c r="AO849" s="34"/>
      <c r="AP849" s="34"/>
    </row>
    <row r="850" spans="1:42" ht="15.6" hidden="1">
      <c r="A850" s="34" t="s">
        <v>2787</v>
      </c>
      <c r="B850" s="34" t="s">
        <v>2800</v>
      </c>
      <c r="C850" s="34"/>
      <c r="D850" s="34"/>
      <c r="E850" s="34"/>
      <c r="F850" s="34"/>
      <c r="G850" s="34"/>
      <c r="H850" s="34"/>
      <c r="I850" s="34"/>
      <c r="J850" s="34"/>
      <c r="K850" s="34"/>
      <c r="L850" s="34"/>
      <c r="M850" s="34"/>
      <c r="N850" s="34"/>
      <c r="O850" s="34"/>
      <c r="P850" s="34"/>
      <c r="Q850" s="34"/>
      <c r="R850" s="34"/>
      <c r="S850" s="34"/>
      <c r="T850" s="34"/>
      <c r="U850" s="34"/>
      <c r="V850" s="34"/>
      <c r="W850" s="34"/>
      <c r="X850" s="34"/>
      <c r="Y850" s="34"/>
      <c r="Z850" s="34"/>
      <c r="AA850" s="34"/>
      <c r="AB850" s="34"/>
      <c r="AC850" s="34"/>
      <c r="AD850" s="34"/>
      <c r="AE850" s="34"/>
      <c r="AF850" s="34"/>
      <c r="AG850" s="34"/>
      <c r="AH850" s="34"/>
      <c r="AI850" s="34"/>
      <c r="AJ850" s="34"/>
      <c r="AK850" s="34"/>
      <c r="AL850" s="34"/>
      <c r="AM850" s="34"/>
      <c r="AN850" s="34"/>
      <c r="AO850" s="34"/>
      <c r="AP850" s="34"/>
    </row>
    <row r="851" spans="1:42" ht="15.6" hidden="1">
      <c r="A851" s="34" t="s">
        <v>2787</v>
      </c>
      <c r="B851" s="34" t="s">
        <v>2801</v>
      </c>
      <c r="C851" s="34"/>
      <c r="D851" s="34"/>
      <c r="E851" s="34"/>
      <c r="F851" s="34"/>
      <c r="G851" s="34"/>
      <c r="H851" s="34"/>
      <c r="I851" s="34"/>
      <c r="J851" s="34"/>
      <c r="K851" s="34"/>
      <c r="L851" s="34"/>
      <c r="M851" s="34"/>
      <c r="N851" s="34"/>
      <c r="O851" s="34"/>
      <c r="P851" s="34"/>
      <c r="Q851" s="34"/>
      <c r="R851" s="34"/>
      <c r="S851" s="34"/>
      <c r="T851" s="34"/>
      <c r="U851" s="34"/>
      <c r="V851" s="34"/>
      <c r="W851" s="34"/>
      <c r="X851" s="34"/>
      <c r="Y851" s="34"/>
      <c r="Z851" s="34"/>
      <c r="AA851" s="34"/>
      <c r="AB851" s="34"/>
      <c r="AC851" s="34"/>
      <c r="AD851" s="34"/>
      <c r="AE851" s="34"/>
      <c r="AF851" s="34"/>
      <c r="AG851" s="34"/>
      <c r="AH851" s="34"/>
      <c r="AI851" s="34"/>
      <c r="AJ851" s="34"/>
      <c r="AK851" s="34"/>
      <c r="AL851" s="34"/>
      <c r="AM851" s="34"/>
      <c r="AN851" s="34"/>
      <c r="AO851" s="34"/>
      <c r="AP851" s="34"/>
    </row>
    <row r="852" spans="1:42" ht="15.6" hidden="1">
      <c r="A852" s="34" t="s">
        <v>2787</v>
      </c>
      <c r="B852" s="34" t="s">
        <v>2802</v>
      </c>
      <c r="C852" s="34"/>
      <c r="D852" s="34"/>
      <c r="E852" s="34"/>
      <c r="F852" s="34"/>
      <c r="G852" s="34"/>
      <c r="H852" s="34"/>
      <c r="I852" s="34"/>
      <c r="J852" s="34"/>
      <c r="K852" s="34"/>
      <c r="L852" s="34"/>
      <c r="M852" s="34"/>
      <c r="N852" s="34"/>
      <c r="O852" s="34"/>
      <c r="P852" s="34"/>
      <c r="Q852" s="34"/>
      <c r="R852" s="34"/>
      <c r="S852" s="34"/>
      <c r="T852" s="34"/>
      <c r="U852" s="34"/>
      <c r="V852" s="34"/>
      <c r="W852" s="34"/>
      <c r="X852" s="34"/>
      <c r="Y852" s="34"/>
      <c r="Z852" s="34"/>
      <c r="AA852" s="34"/>
      <c r="AB852" s="34"/>
      <c r="AC852" s="34"/>
      <c r="AD852" s="34"/>
      <c r="AE852" s="34"/>
      <c r="AF852" s="34"/>
      <c r="AG852" s="34"/>
      <c r="AH852" s="34"/>
      <c r="AI852" s="34"/>
      <c r="AJ852" s="34"/>
      <c r="AK852" s="34"/>
      <c r="AL852" s="34"/>
      <c r="AM852" s="34"/>
      <c r="AN852" s="34"/>
      <c r="AO852" s="34"/>
      <c r="AP852" s="34"/>
    </row>
    <row r="853" spans="1:42" ht="15.6" hidden="1">
      <c r="A853" s="34" t="s">
        <v>2787</v>
      </c>
      <c r="B853" s="34" t="s">
        <v>2803</v>
      </c>
      <c r="C853" s="34"/>
      <c r="D853" s="34"/>
      <c r="E853" s="34"/>
      <c r="F853" s="34"/>
      <c r="G853" s="34"/>
      <c r="H853" s="34"/>
      <c r="I853" s="34"/>
      <c r="J853" s="34"/>
      <c r="K853" s="34"/>
      <c r="L853" s="34"/>
      <c r="M853" s="34"/>
      <c r="N853" s="34"/>
      <c r="O853" s="34"/>
      <c r="P853" s="34"/>
      <c r="Q853" s="34"/>
      <c r="R853" s="34"/>
      <c r="S853" s="34"/>
      <c r="T853" s="34"/>
      <c r="U853" s="34"/>
      <c r="V853" s="34"/>
      <c r="W853" s="34"/>
      <c r="X853" s="34"/>
      <c r="Y853" s="34"/>
      <c r="Z853" s="34"/>
      <c r="AA853" s="34"/>
      <c r="AB853" s="34"/>
      <c r="AC853" s="34"/>
      <c r="AD853" s="34"/>
      <c r="AE853" s="34"/>
      <c r="AF853" s="34"/>
      <c r="AG853" s="34"/>
      <c r="AH853" s="34"/>
      <c r="AI853" s="34"/>
      <c r="AJ853" s="34"/>
      <c r="AK853" s="34"/>
      <c r="AL853" s="34"/>
      <c r="AM853" s="34"/>
      <c r="AN853" s="34"/>
      <c r="AO853" s="34"/>
      <c r="AP853" s="34"/>
    </row>
    <row r="854" spans="1:42" ht="15.6" hidden="1">
      <c r="A854" s="34" t="s">
        <v>2787</v>
      </c>
      <c r="B854" s="34" t="s">
        <v>2804</v>
      </c>
      <c r="C854" s="34"/>
      <c r="D854" s="34"/>
      <c r="E854" s="34"/>
      <c r="F854" s="34"/>
      <c r="G854" s="34"/>
      <c r="H854" s="34"/>
      <c r="I854" s="34"/>
      <c r="J854" s="34"/>
      <c r="K854" s="34"/>
      <c r="L854" s="34"/>
      <c r="M854" s="34"/>
      <c r="N854" s="34"/>
      <c r="O854" s="34"/>
      <c r="P854" s="34"/>
      <c r="Q854" s="34"/>
      <c r="R854" s="34"/>
      <c r="S854" s="34"/>
      <c r="T854" s="34"/>
      <c r="U854" s="34"/>
      <c r="V854" s="34"/>
      <c r="W854" s="34"/>
      <c r="X854" s="34"/>
      <c r="Y854" s="34"/>
      <c r="Z854" s="34"/>
      <c r="AA854" s="34"/>
      <c r="AB854" s="34"/>
      <c r="AC854" s="34"/>
      <c r="AD854" s="34"/>
      <c r="AE854" s="34"/>
      <c r="AF854" s="34"/>
      <c r="AG854" s="34"/>
      <c r="AH854" s="34"/>
      <c r="AI854" s="34"/>
      <c r="AJ854" s="34"/>
      <c r="AK854" s="34"/>
      <c r="AL854" s="34"/>
      <c r="AM854" s="34"/>
      <c r="AN854" s="34"/>
      <c r="AO854" s="34"/>
      <c r="AP854" s="34"/>
    </row>
    <row r="855" spans="1:42" ht="15.6" hidden="1">
      <c r="A855" s="34" t="s">
        <v>2787</v>
      </c>
      <c r="B855" s="34" t="s">
        <v>2805</v>
      </c>
      <c r="C855" s="34"/>
      <c r="D855" s="34"/>
      <c r="E855" s="34"/>
      <c r="F855" s="34"/>
      <c r="G855" s="34"/>
      <c r="H855" s="34"/>
      <c r="I855" s="34"/>
      <c r="J855" s="34"/>
      <c r="K855" s="34"/>
      <c r="L855" s="34"/>
      <c r="M855" s="34"/>
      <c r="N855" s="34"/>
      <c r="O855" s="34"/>
      <c r="P855" s="34"/>
      <c r="Q855" s="34"/>
      <c r="R855" s="34"/>
      <c r="S855" s="34"/>
      <c r="T855" s="34"/>
      <c r="U855" s="34"/>
      <c r="V855" s="34"/>
      <c r="W855" s="34"/>
      <c r="X855" s="34"/>
      <c r="Y855" s="34"/>
      <c r="Z855" s="34"/>
      <c r="AA855" s="34"/>
      <c r="AB855" s="34"/>
      <c r="AC855" s="34"/>
      <c r="AD855" s="34"/>
      <c r="AE855" s="34"/>
      <c r="AF855" s="34"/>
      <c r="AG855" s="34"/>
      <c r="AH855" s="34"/>
      <c r="AI855" s="34"/>
      <c r="AJ855" s="34"/>
      <c r="AK855" s="34"/>
      <c r="AL855" s="34"/>
      <c r="AM855" s="34"/>
      <c r="AN855" s="34"/>
      <c r="AO855" s="34"/>
      <c r="AP855" s="34"/>
    </row>
    <row r="856" spans="1:42" ht="15.6" hidden="1">
      <c r="A856" s="34" t="s">
        <v>2787</v>
      </c>
      <c r="B856" s="34" t="s">
        <v>2806</v>
      </c>
      <c r="C856" s="34"/>
      <c r="D856" s="34"/>
      <c r="E856" s="34"/>
      <c r="F856" s="34"/>
      <c r="G856" s="34"/>
      <c r="H856" s="34"/>
      <c r="I856" s="34"/>
      <c r="J856" s="34"/>
      <c r="K856" s="34"/>
      <c r="L856" s="34"/>
      <c r="M856" s="34"/>
      <c r="N856" s="34"/>
      <c r="O856" s="34"/>
      <c r="P856" s="34"/>
      <c r="Q856" s="34"/>
      <c r="R856" s="34"/>
      <c r="S856" s="34"/>
      <c r="T856" s="34"/>
      <c r="U856" s="34"/>
      <c r="V856" s="34"/>
      <c r="W856" s="34"/>
      <c r="X856" s="34"/>
      <c r="Y856" s="34"/>
      <c r="Z856" s="34"/>
      <c r="AA856" s="34"/>
      <c r="AB856" s="34"/>
      <c r="AC856" s="34"/>
      <c r="AD856" s="34"/>
      <c r="AE856" s="34"/>
      <c r="AF856" s="34"/>
      <c r="AG856" s="34"/>
      <c r="AH856" s="34"/>
      <c r="AI856" s="34"/>
      <c r="AJ856" s="34"/>
      <c r="AK856" s="34"/>
      <c r="AL856" s="34"/>
      <c r="AM856" s="34"/>
      <c r="AN856" s="34"/>
      <c r="AO856" s="34"/>
      <c r="AP856" s="34"/>
    </row>
    <row r="857" spans="1:42" ht="15.6" hidden="1">
      <c r="A857" s="34" t="s">
        <v>2787</v>
      </c>
      <c r="B857" s="34" t="s">
        <v>2807</v>
      </c>
      <c r="C857" s="34"/>
      <c r="D857" s="34"/>
      <c r="E857" s="34"/>
      <c r="F857" s="34"/>
      <c r="G857" s="34"/>
      <c r="H857" s="34"/>
      <c r="I857" s="34"/>
      <c r="J857" s="34"/>
      <c r="K857" s="34"/>
      <c r="L857" s="34"/>
      <c r="M857" s="34"/>
      <c r="N857" s="34"/>
      <c r="O857" s="34"/>
      <c r="P857" s="34"/>
      <c r="Q857" s="34"/>
      <c r="R857" s="34"/>
      <c r="S857" s="34"/>
      <c r="T857" s="34"/>
      <c r="U857" s="34"/>
      <c r="V857" s="34"/>
      <c r="W857" s="34"/>
      <c r="X857" s="34"/>
      <c r="Y857" s="34"/>
      <c r="Z857" s="34"/>
      <c r="AA857" s="34"/>
      <c r="AB857" s="34"/>
      <c r="AC857" s="34"/>
      <c r="AD857" s="34"/>
      <c r="AE857" s="34"/>
      <c r="AF857" s="34"/>
      <c r="AG857" s="34"/>
      <c r="AH857" s="34"/>
      <c r="AI857" s="34"/>
      <c r="AJ857" s="34"/>
      <c r="AK857" s="34"/>
      <c r="AL857" s="34"/>
      <c r="AM857" s="34"/>
      <c r="AN857" s="34"/>
      <c r="AO857" s="34"/>
      <c r="AP857" s="34"/>
    </row>
    <row r="858" spans="1:42" ht="15.6" hidden="1">
      <c r="A858" s="34" t="s">
        <v>2787</v>
      </c>
      <c r="B858" s="34" t="s">
        <v>2808</v>
      </c>
      <c r="C858" s="34"/>
      <c r="D858" s="34"/>
      <c r="E858" s="34"/>
      <c r="F858" s="34"/>
      <c r="G858" s="34"/>
      <c r="H858" s="34"/>
      <c r="I858" s="34"/>
      <c r="J858" s="34"/>
      <c r="K858" s="34"/>
      <c r="L858" s="34"/>
      <c r="M858" s="34"/>
      <c r="N858" s="34"/>
      <c r="O858" s="34"/>
      <c r="P858" s="34"/>
      <c r="Q858" s="34"/>
      <c r="R858" s="34"/>
      <c r="S858" s="34"/>
      <c r="T858" s="34"/>
      <c r="U858" s="34"/>
      <c r="V858" s="34"/>
      <c r="W858" s="34"/>
      <c r="X858" s="34"/>
      <c r="Y858" s="34"/>
      <c r="Z858" s="34"/>
      <c r="AA858" s="34"/>
      <c r="AB858" s="34"/>
      <c r="AC858" s="34"/>
      <c r="AD858" s="34"/>
      <c r="AE858" s="34"/>
      <c r="AF858" s="34"/>
      <c r="AG858" s="34"/>
      <c r="AH858" s="34"/>
      <c r="AI858" s="34"/>
      <c r="AJ858" s="34"/>
      <c r="AK858" s="34"/>
      <c r="AL858" s="34"/>
      <c r="AM858" s="34"/>
      <c r="AN858" s="34"/>
      <c r="AO858" s="34"/>
      <c r="AP858" s="34"/>
    </row>
    <row r="859" spans="1:42" ht="15.6" hidden="1">
      <c r="A859" s="34" t="s">
        <v>2787</v>
      </c>
      <c r="B859" s="34" t="s">
        <v>2809</v>
      </c>
      <c r="C859" s="34"/>
      <c r="D859" s="34"/>
      <c r="E859" s="34"/>
      <c r="F859" s="34"/>
      <c r="G859" s="34"/>
      <c r="H859" s="34"/>
      <c r="I859" s="34"/>
      <c r="J859" s="34"/>
      <c r="K859" s="34"/>
      <c r="L859" s="34"/>
      <c r="M859" s="34"/>
      <c r="N859" s="34"/>
      <c r="O859" s="34"/>
      <c r="P859" s="34"/>
      <c r="Q859" s="34"/>
      <c r="R859" s="34"/>
      <c r="S859" s="34"/>
      <c r="T859" s="34"/>
      <c r="U859" s="34"/>
      <c r="V859" s="34"/>
      <c r="W859" s="34"/>
      <c r="X859" s="34"/>
      <c r="Y859" s="34"/>
      <c r="Z859" s="34"/>
      <c r="AA859" s="34"/>
      <c r="AB859" s="34"/>
      <c r="AC859" s="34"/>
      <c r="AD859" s="34"/>
      <c r="AE859" s="34"/>
      <c r="AF859" s="34"/>
      <c r="AG859" s="34"/>
      <c r="AH859" s="34"/>
      <c r="AI859" s="34"/>
      <c r="AJ859" s="34"/>
      <c r="AK859" s="34"/>
      <c r="AL859" s="34"/>
      <c r="AM859" s="34"/>
      <c r="AN859" s="34"/>
      <c r="AO859" s="34"/>
      <c r="AP859" s="34"/>
    </row>
    <row r="860" spans="1:42" ht="15.6" hidden="1">
      <c r="A860" s="34" t="s">
        <v>2787</v>
      </c>
      <c r="B860" s="34" t="s">
        <v>2810</v>
      </c>
      <c r="C860" s="34"/>
      <c r="D860" s="34"/>
      <c r="E860" s="34"/>
      <c r="F860" s="34"/>
      <c r="G860" s="34"/>
      <c r="H860" s="34"/>
      <c r="I860" s="34"/>
      <c r="J860" s="34"/>
      <c r="K860" s="34"/>
      <c r="L860" s="34"/>
      <c r="M860" s="34"/>
      <c r="N860" s="34"/>
      <c r="O860" s="34"/>
      <c r="P860" s="34"/>
      <c r="Q860" s="34"/>
      <c r="R860" s="34"/>
      <c r="S860" s="34"/>
      <c r="T860" s="34"/>
      <c r="U860" s="34"/>
      <c r="V860" s="34"/>
      <c r="W860" s="34"/>
      <c r="X860" s="34"/>
      <c r="Y860" s="34"/>
      <c r="Z860" s="34"/>
      <c r="AA860" s="34"/>
      <c r="AB860" s="34"/>
      <c r="AC860" s="34"/>
      <c r="AD860" s="34"/>
      <c r="AE860" s="34"/>
      <c r="AF860" s="34"/>
      <c r="AG860" s="34"/>
      <c r="AH860" s="34"/>
      <c r="AI860" s="34"/>
      <c r="AJ860" s="34"/>
      <c r="AK860" s="34"/>
      <c r="AL860" s="34"/>
      <c r="AM860" s="34"/>
      <c r="AN860" s="34"/>
      <c r="AO860" s="34"/>
      <c r="AP860" s="34"/>
    </row>
    <row r="861" spans="1:42" ht="15.6" hidden="1">
      <c r="A861" s="34" t="s">
        <v>2787</v>
      </c>
      <c r="B861" s="34" t="s">
        <v>2811</v>
      </c>
      <c r="C861" s="34"/>
      <c r="D861" s="34"/>
      <c r="E861" s="34"/>
      <c r="F861" s="34"/>
      <c r="G861" s="34"/>
      <c r="H861" s="34"/>
      <c r="I861" s="34"/>
      <c r="J861" s="34"/>
      <c r="K861" s="34"/>
      <c r="L861" s="34"/>
      <c r="M861" s="34"/>
      <c r="N861" s="34"/>
      <c r="O861" s="34"/>
      <c r="P861" s="34"/>
      <c r="Q861" s="34"/>
      <c r="R861" s="34"/>
      <c r="S861" s="34"/>
      <c r="T861" s="34"/>
      <c r="U861" s="34"/>
      <c r="V861" s="34"/>
      <c r="W861" s="34"/>
      <c r="X861" s="34"/>
      <c r="Y861" s="34"/>
      <c r="Z861" s="34"/>
      <c r="AA861" s="34"/>
      <c r="AB861" s="34"/>
      <c r="AC861" s="34"/>
      <c r="AD861" s="34"/>
      <c r="AE861" s="34"/>
      <c r="AF861" s="34"/>
      <c r="AG861" s="34"/>
      <c r="AH861" s="34"/>
      <c r="AI861" s="34"/>
      <c r="AJ861" s="34"/>
      <c r="AK861" s="34"/>
      <c r="AL861" s="34"/>
      <c r="AM861" s="34"/>
      <c r="AN861" s="34"/>
      <c r="AO861" s="34"/>
      <c r="AP861" s="34"/>
    </row>
    <row r="862" spans="1:42" ht="15.6" hidden="1">
      <c r="A862" s="34" t="s">
        <v>2787</v>
      </c>
      <c r="B862" s="34" t="s">
        <v>2812</v>
      </c>
      <c r="C862" s="34"/>
      <c r="D862" s="34"/>
      <c r="E862" s="34"/>
      <c r="F862" s="34"/>
      <c r="G862" s="34"/>
      <c r="H862" s="34"/>
      <c r="I862" s="34"/>
      <c r="J862" s="34"/>
      <c r="K862" s="34"/>
      <c r="L862" s="34"/>
      <c r="M862" s="34"/>
      <c r="N862" s="34"/>
      <c r="O862" s="34"/>
      <c r="P862" s="34"/>
      <c r="Q862" s="34"/>
      <c r="R862" s="34"/>
      <c r="S862" s="34"/>
      <c r="T862" s="34"/>
      <c r="U862" s="34"/>
      <c r="V862" s="34"/>
      <c r="W862" s="34"/>
      <c r="X862" s="34"/>
      <c r="Y862" s="34"/>
      <c r="Z862" s="34"/>
      <c r="AA862" s="34"/>
      <c r="AB862" s="34"/>
      <c r="AC862" s="34"/>
      <c r="AD862" s="34"/>
      <c r="AE862" s="34"/>
      <c r="AF862" s="34"/>
      <c r="AG862" s="34"/>
      <c r="AH862" s="34"/>
      <c r="AI862" s="34"/>
      <c r="AJ862" s="34"/>
      <c r="AK862" s="34"/>
      <c r="AL862" s="34"/>
      <c r="AM862" s="34"/>
      <c r="AN862" s="34"/>
      <c r="AO862" s="34"/>
      <c r="AP862" s="34"/>
    </row>
    <row r="863" spans="1:42" ht="15.6" hidden="1">
      <c r="A863" s="34" t="s">
        <v>2787</v>
      </c>
      <c r="B863" s="34" t="s">
        <v>2813</v>
      </c>
      <c r="C863" s="34"/>
      <c r="D863" s="34"/>
      <c r="E863" s="34"/>
      <c r="F863" s="34"/>
      <c r="G863" s="34"/>
      <c r="H863" s="34"/>
      <c r="I863" s="34"/>
      <c r="J863" s="34"/>
      <c r="K863" s="34"/>
      <c r="L863" s="34"/>
      <c r="M863" s="34"/>
      <c r="N863" s="34"/>
      <c r="O863" s="34"/>
      <c r="P863" s="34"/>
      <c r="Q863" s="34"/>
      <c r="R863" s="34"/>
      <c r="S863" s="34"/>
      <c r="T863" s="34"/>
      <c r="U863" s="34"/>
      <c r="V863" s="34"/>
      <c r="W863" s="34"/>
      <c r="X863" s="34"/>
      <c r="Y863" s="34"/>
      <c r="Z863" s="34"/>
      <c r="AA863" s="34"/>
      <c r="AB863" s="34"/>
      <c r="AC863" s="34"/>
      <c r="AD863" s="34"/>
      <c r="AE863" s="34"/>
      <c r="AF863" s="34"/>
      <c r="AG863" s="34"/>
      <c r="AH863" s="34"/>
      <c r="AI863" s="34"/>
      <c r="AJ863" s="34"/>
      <c r="AK863" s="34"/>
      <c r="AL863" s="34"/>
      <c r="AM863" s="34"/>
      <c r="AN863" s="34"/>
      <c r="AO863" s="34"/>
      <c r="AP863" s="34"/>
    </row>
    <row r="864" spans="1:42" ht="15.6" hidden="1">
      <c r="A864" s="34" t="s">
        <v>2787</v>
      </c>
      <c r="B864" s="34" t="s">
        <v>2814</v>
      </c>
      <c r="C864" s="34"/>
      <c r="D864" s="34"/>
      <c r="E864" s="34"/>
      <c r="F864" s="34"/>
      <c r="G864" s="34"/>
      <c r="H864" s="34"/>
      <c r="I864" s="34"/>
      <c r="J864" s="34"/>
      <c r="K864" s="34"/>
      <c r="L864" s="34"/>
      <c r="M864" s="34"/>
      <c r="N864" s="34"/>
      <c r="O864" s="34"/>
      <c r="P864" s="34"/>
      <c r="Q864" s="34"/>
      <c r="R864" s="34"/>
      <c r="S864" s="34"/>
      <c r="T864" s="34"/>
      <c r="U864" s="34"/>
      <c r="V864" s="34"/>
      <c r="W864" s="34"/>
      <c r="X864" s="34"/>
      <c r="Y864" s="34"/>
      <c r="Z864" s="34"/>
      <c r="AA864" s="34"/>
      <c r="AB864" s="34"/>
      <c r="AC864" s="34"/>
      <c r="AD864" s="34"/>
      <c r="AE864" s="34"/>
      <c r="AF864" s="34"/>
      <c r="AG864" s="34"/>
      <c r="AH864" s="34"/>
      <c r="AI864" s="34"/>
      <c r="AJ864" s="34"/>
      <c r="AK864" s="34"/>
      <c r="AL864" s="34"/>
      <c r="AM864" s="34"/>
      <c r="AN864" s="34"/>
      <c r="AO864" s="34"/>
      <c r="AP864" s="34"/>
    </row>
    <row r="865" spans="1:42" ht="15.6" hidden="1">
      <c r="A865" s="34" t="s">
        <v>2787</v>
      </c>
      <c r="B865" s="34" t="s">
        <v>2815</v>
      </c>
      <c r="C865" s="34"/>
      <c r="D865" s="34"/>
      <c r="E865" s="34"/>
      <c r="F865" s="34"/>
      <c r="G865" s="34"/>
      <c r="H865" s="34"/>
      <c r="I865" s="34"/>
      <c r="J865" s="34"/>
      <c r="K865" s="34"/>
      <c r="L865" s="34"/>
      <c r="M865" s="34"/>
      <c r="N865" s="34"/>
      <c r="O865" s="34"/>
      <c r="P865" s="34"/>
      <c r="Q865" s="34"/>
      <c r="R865" s="34"/>
      <c r="S865" s="34"/>
      <c r="T865" s="34"/>
      <c r="U865" s="34"/>
      <c r="V865" s="34"/>
      <c r="W865" s="34"/>
      <c r="X865" s="34"/>
      <c r="Y865" s="34"/>
      <c r="Z865" s="34"/>
      <c r="AA865" s="34"/>
      <c r="AB865" s="34"/>
      <c r="AC865" s="34"/>
      <c r="AD865" s="34"/>
      <c r="AE865" s="34"/>
      <c r="AF865" s="34"/>
      <c r="AG865" s="34"/>
      <c r="AH865" s="34"/>
      <c r="AI865" s="34"/>
      <c r="AJ865" s="34"/>
      <c r="AK865" s="34"/>
      <c r="AL865" s="34"/>
      <c r="AM865" s="34"/>
      <c r="AN865" s="34"/>
      <c r="AO865" s="34"/>
      <c r="AP865" s="34"/>
    </row>
    <row r="866" spans="1:42" ht="15.6" hidden="1">
      <c r="A866" s="34" t="s">
        <v>2787</v>
      </c>
      <c r="B866" s="34" t="s">
        <v>2816</v>
      </c>
      <c r="C866" s="34"/>
      <c r="D866" s="34"/>
      <c r="E866" s="34"/>
      <c r="F866" s="34"/>
      <c r="G866" s="34"/>
      <c r="H866" s="34"/>
      <c r="I866" s="34"/>
      <c r="J866" s="34"/>
      <c r="K866" s="34"/>
      <c r="L866" s="34"/>
      <c r="M866" s="34"/>
      <c r="N866" s="34"/>
      <c r="O866" s="34"/>
      <c r="P866" s="34"/>
      <c r="Q866" s="34"/>
      <c r="R866" s="34"/>
      <c r="S866" s="34"/>
      <c r="T866" s="34"/>
      <c r="U866" s="34"/>
      <c r="V866" s="34"/>
      <c r="W866" s="34"/>
      <c r="X866" s="34"/>
      <c r="Y866" s="34"/>
      <c r="Z866" s="34"/>
      <c r="AA866" s="34"/>
      <c r="AB866" s="34"/>
      <c r="AC866" s="34"/>
      <c r="AD866" s="34"/>
      <c r="AE866" s="34"/>
      <c r="AF866" s="34"/>
      <c r="AG866" s="34"/>
      <c r="AH866" s="34"/>
      <c r="AI866" s="34"/>
      <c r="AJ866" s="34"/>
      <c r="AK866" s="34"/>
      <c r="AL866" s="34"/>
      <c r="AM866" s="34"/>
      <c r="AN866" s="34"/>
      <c r="AO866" s="34"/>
      <c r="AP866" s="34"/>
    </row>
    <row r="867" spans="1:42" ht="15.6" hidden="1">
      <c r="A867" s="34" t="s">
        <v>2787</v>
      </c>
      <c r="B867" s="34" t="s">
        <v>2817</v>
      </c>
      <c r="C867" s="34"/>
      <c r="D867" s="34"/>
      <c r="E867" s="34"/>
      <c r="F867" s="34"/>
      <c r="G867" s="34"/>
      <c r="H867" s="34"/>
      <c r="I867" s="34"/>
      <c r="J867" s="34"/>
      <c r="K867" s="34"/>
      <c r="L867" s="34"/>
      <c r="M867" s="34"/>
      <c r="N867" s="34"/>
      <c r="O867" s="34"/>
      <c r="P867" s="34"/>
      <c r="Q867" s="34"/>
      <c r="R867" s="34"/>
      <c r="S867" s="34"/>
      <c r="T867" s="34"/>
      <c r="U867" s="34"/>
      <c r="V867" s="34"/>
      <c r="W867" s="34"/>
      <c r="X867" s="34"/>
      <c r="Y867" s="34"/>
      <c r="Z867" s="34"/>
      <c r="AA867" s="34"/>
      <c r="AB867" s="34"/>
      <c r="AC867" s="34"/>
      <c r="AD867" s="34"/>
      <c r="AE867" s="34"/>
      <c r="AF867" s="34"/>
      <c r="AG867" s="34"/>
      <c r="AH867" s="34"/>
      <c r="AI867" s="34"/>
      <c r="AJ867" s="34"/>
      <c r="AK867" s="34"/>
      <c r="AL867" s="34"/>
      <c r="AM867" s="34"/>
      <c r="AN867" s="34"/>
      <c r="AO867" s="34"/>
      <c r="AP867" s="34"/>
    </row>
    <row r="868" spans="1:42" ht="15.6" hidden="1">
      <c r="A868" s="34" t="s">
        <v>2787</v>
      </c>
      <c r="B868" s="34" t="s">
        <v>2818</v>
      </c>
      <c r="C868" s="34"/>
      <c r="D868" s="34"/>
      <c r="E868" s="34"/>
      <c r="F868" s="34"/>
      <c r="G868" s="34"/>
      <c r="H868" s="34"/>
      <c r="I868" s="34"/>
      <c r="J868" s="34"/>
      <c r="K868" s="34"/>
      <c r="L868" s="34"/>
      <c r="M868" s="34"/>
      <c r="N868" s="34"/>
      <c r="O868" s="34"/>
      <c r="P868" s="34"/>
      <c r="Q868" s="34"/>
      <c r="R868" s="34"/>
      <c r="S868" s="34"/>
      <c r="T868" s="34"/>
      <c r="U868" s="34"/>
      <c r="V868" s="34"/>
      <c r="W868" s="34"/>
      <c r="X868" s="34"/>
      <c r="Y868" s="34"/>
      <c r="Z868" s="34"/>
      <c r="AA868" s="34"/>
      <c r="AB868" s="34"/>
      <c r="AC868" s="34"/>
      <c r="AD868" s="34"/>
      <c r="AE868" s="34"/>
      <c r="AF868" s="34"/>
      <c r="AG868" s="34"/>
      <c r="AH868" s="34"/>
      <c r="AI868" s="34"/>
      <c r="AJ868" s="34"/>
      <c r="AK868" s="34"/>
      <c r="AL868" s="34"/>
      <c r="AM868" s="34"/>
      <c r="AN868" s="34"/>
      <c r="AO868" s="34"/>
      <c r="AP868" s="34"/>
    </row>
    <row r="869" spans="1:42" ht="15.6" hidden="1">
      <c r="A869" s="34" t="s">
        <v>2787</v>
      </c>
      <c r="B869" s="34" t="s">
        <v>2819</v>
      </c>
      <c r="C869" s="34"/>
      <c r="D869" s="34"/>
      <c r="E869" s="34"/>
      <c r="F869" s="34"/>
      <c r="G869" s="34"/>
      <c r="H869" s="34"/>
      <c r="I869" s="34"/>
      <c r="J869" s="34"/>
      <c r="K869" s="34"/>
      <c r="L869" s="34"/>
      <c r="M869" s="34"/>
      <c r="N869" s="34"/>
      <c r="O869" s="34"/>
      <c r="P869" s="34"/>
      <c r="Q869" s="34"/>
      <c r="R869" s="34"/>
      <c r="S869" s="34"/>
      <c r="T869" s="34"/>
      <c r="U869" s="34"/>
      <c r="V869" s="34"/>
      <c r="W869" s="34"/>
      <c r="X869" s="34"/>
      <c r="Y869" s="34"/>
      <c r="Z869" s="34"/>
      <c r="AA869" s="34"/>
      <c r="AB869" s="34"/>
      <c r="AC869" s="34"/>
      <c r="AD869" s="34"/>
      <c r="AE869" s="34"/>
      <c r="AF869" s="34"/>
      <c r="AG869" s="34"/>
      <c r="AH869" s="34"/>
      <c r="AI869" s="34"/>
      <c r="AJ869" s="34"/>
      <c r="AK869" s="34"/>
      <c r="AL869" s="34"/>
      <c r="AM869" s="34"/>
      <c r="AN869" s="34"/>
      <c r="AO869" s="34"/>
      <c r="AP869" s="34"/>
    </row>
    <row r="870" spans="1:42" ht="15.6" hidden="1">
      <c r="A870" s="34" t="s">
        <v>2787</v>
      </c>
      <c r="B870" s="34" t="s">
        <v>2820</v>
      </c>
      <c r="C870" s="34"/>
      <c r="D870" s="34"/>
      <c r="E870" s="34"/>
      <c r="F870" s="34"/>
      <c r="G870" s="34"/>
      <c r="H870" s="34"/>
      <c r="I870" s="34"/>
      <c r="J870" s="34"/>
      <c r="K870" s="34"/>
      <c r="L870" s="34"/>
      <c r="M870" s="34"/>
      <c r="N870" s="34"/>
      <c r="O870" s="34"/>
      <c r="P870" s="34"/>
      <c r="Q870" s="34"/>
      <c r="R870" s="34"/>
      <c r="S870" s="34"/>
      <c r="T870" s="34"/>
      <c r="U870" s="34"/>
      <c r="V870" s="34"/>
      <c r="W870" s="34"/>
      <c r="X870" s="34"/>
      <c r="Y870" s="34"/>
      <c r="Z870" s="34"/>
      <c r="AA870" s="34"/>
      <c r="AB870" s="34"/>
      <c r="AC870" s="34"/>
      <c r="AD870" s="34"/>
      <c r="AE870" s="34"/>
      <c r="AF870" s="34"/>
      <c r="AG870" s="34"/>
      <c r="AH870" s="34"/>
      <c r="AI870" s="34"/>
      <c r="AJ870" s="34"/>
      <c r="AK870" s="34"/>
      <c r="AL870" s="34"/>
      <c r="AM870" s="34"/>
      <c r="AN870" s="34"/>
      <c r="AO870" s="34"/>
      <c r="AP870" s="34"/>
    </row>
    <row r="871" spans="1:42" ht="15.6" hidden="1">
      <c r="A871" s="34" t="s">
        <v>2787</v>
      </c>
      <c r="B871" s="34" t="s">
        <v>2821</v>
      </c>
      <c r="C871" s="34"/>
      <c r="D871" s="34"/>
      <c r="E871" s="34"/>
      <c r="F871" s="34"/>
      <c r="G871" s="34"/>
      <c r="H871" s="34"/>
      <c r="I871" s="34"/>
      <c r="J871" s="34"/>
      <c r="K871" s="34"/>
      <c r="L871" s="34"/>
      <c r="M871" s="34"/>
      <c r="N871" s="34"/>
      <c r="O871" s="34"/>
      <c r="P871" s="34"/>
      <c r="Q871" s="34"/>
      <c r="R871" s="34"/>
      <c r="S871" s="34"/>
      <c r="T871" s="34"/>
      <c r="U871" s="34"/>
      <c r="V871" s="34"/>
      <c r="W871" s="34"/>
      <c r="X871" s="34"/>
      <c r="Y871" s="34"/>
      <c r="Z871" s="34"/>
      <c r="AA871" s="34"/>
      <c r="AB871" s="34"/>
      <c r="AC871" s="34"/>
      <c r="AD871" s="34"/>
      <c r="AE871" s="34"/>
      <c r="AF871" s="34"/>
      <c r="AG871" s="34"/>
      <c r="AH871" s="34"/>
      <c r="AI871" s="34"/>
      <c r="AJ871" s="34"/>
      <c r="AK871" s="34"/>
      <c r="AL871" s="34"/>
      <c r="AM871" s="34"/>
      <c r="AN871" s="34"/>
      <c r="AO871" s="34"/>
      <c r="AP871" s="34"/>
    </row>
    <row r="872" spans="1:42" ht="15.6" hidden="1">
      <c r="A872" s="34" t="s">
        <v>2787</v>
      </c>
      <c r="B872" s="34" t="s">
        <v>2822</v>
      </c>
      <c r="C872" s="34"/>
      <c r="D872" s="34"/>
      <c r="E872" s="34"/>
      <c r="F872" s="34"/>
      <c r="G872" s="34"/>
      <c r="H872" s="34"/>
      <c r="I872" s="34"/>
      <c r="J872" s="34"/>
      <c r="K872" s="34"/>
      <c r="L872" s="34"/>
      <c r="M872" s="34"/>
      <c r="N872" s="34"/>
      <c r="O872" s="34"/>
      <c r="P872" s="34"/>
      <c r="Q872" s="34"/>
      <c r="R872" s="34"/>
      <c r="S872" s="34"/>
      <c r="T872" s="34"/>
      <c r="U872" s="34"/>
      <c r="V872" s="34"/>
      <c r="W872" s="34"/>
      <c r="X872" s="34"/>
      <c r="Y872" s="34"/>
      <c r="Z872" s="34"/>
      <c r="AA872" s="34"/>
      <c r="AB872" s="34"/>
      <c r="AC872" s="34"/>
      <c r="AD872" s="34"/>
      <c r="AE872" s="34"/>
      <c r="AF872" s="34"/>
      <c r="AG872" s="34"/>
      <c r="AH872" s="34"/>
      <c r="AI872" s="34"/>
      <c r="AJ872" s="34"/>
      <c r="AK872" s="34"/>
      <c r="AL872" s="34"/>
      <c r="AM872" s="34"/>
      <c r="AN872" s="34"/>
      <c r="AO872" s="34"/>
      <c r="AP872" s="34"/>
    </row>
    <row r="873" spans="1:42" ht="15.6" hidden="1">
      <c r="A873" s="34" t="s">
        <v>2787</v>
      </c>
      <c r="B873" s="34" t="s">
        <v>2823</v>
      </c>
      <c r="C873" s="34"/>
      <c r="D873" s="34"/>
      <c r="E873" s="34"/>
      <c r="F873" s="34"/>
      <c r="G873" s="34"/>
      <c r="H873" s="34"/>
      <c r="I873" s="34"/>
      <c r="J873" s="34"/>
      <c r="K873" s="34"/>
      <c r="L873" s="34"/>
      <c r="M873" s="34"/>
      <c r="N873" s="34"/>
      <c r="O873" s="34"/>
      <c r="P873" s="34"/>
      <c r="Q873" s="34"/>
      <c r="R873" s="34"/>
      <c r="S873" s="34"/>
      <c r="T873" s="34"/>
      <c r="U873" s="34"/>
      <c r="V873" s="34"/>
      <c r="W873" s="34"/>
      <c r="X873" s="34"/>
      <c r="Y873" s="34"/>
      <c r="Z873" s="34"/>
      <c r="AA873" s="34"/>
      <c r="AB873" s="34"/>
      <c r="AC873" s="34"/>
      <c r="AD873" s="34"/>
      <c r="AE873" s="34"/>
      <c r="AF873" s="34"/>
      <c r="AG873" s="34"/>
      <c r="AH873" s="34"/>
      <c r="AI873" s="34"/>
      <c r="AJ873" s="34"/>
      <c r="AK873" s="34"/>
      <c r="AL873" s="34"/>
      <c r="AM873" s="34"/>
      <c r="AN873" s="34"/>
      <c r="AO873" s="34"/>
      <c r="AP873" s="34"/>
    </row>
    <row r="874" spans="1:42" ht="15.6" hidden="1">
      <c r="A874" s="34" t="s">
        <v>2787</v>
      </c>
      <c r="B874" s="34" t="s">
        <v>2824</v>
      </c>
      <c r="C874" s="34"/>
      <c r="D874" s="34"/>
      <c r="E874" s="34"/>
      <c r="F874" s="34"/>
      <c r="G874" s="34"/>
      <c r="H874" s="34"/>
      <c r="I874" s="34"/>
      <c r="J874" s="34"/>
      <c r="K874" s="34"/>
      <c r="L874" s="34"/>
      <c r="M874" s="34"/>
      <c r="N874" s="34"/>
      <c r="O874" s="34"/>
      <c r="P874" s="34"/>
      <c r="Q874" s="34"/>
      <c r="R874" s="34"/>
      <c r="S874" s="34"/>
      <c r="T874" s="34"/>
      <c r="U874" s="34"/>
      <c r="V874" s="34"/>
      <c r="W874" s="34"/>
      <c r="X874" s="34"/>
      <c r="Y874" s="34"/>
      <c r="Z874" s="34"/>
      <c r="AA874" s="34"/>
      <c r="AB874" s="34"/>
      <c r="AC874" s="34"/>
      <c r="AD874" s="34"/>
      <c r="AE874" s="34"/>
      <c r="AF874" s="34"/>
      <c r="AG874" s="34"/>
      <c r="AH874" s="34"/>
      <c r="AI874" s="34"/>
      <c r="AJ874" s="34"/>
      <c r="AK874" s="34"/>
      <c r="AL874" s="34"/>
      <c r="AM874" s="34"/>
      <c r="AN874" s="34"/>
      <c r="AO874" s="34"/>
      <c r="AP874" s="34"/>
    </row>
    <row r="875" spans="1:42" ht="15.6" hidden="1">
      <c r="A875" s="34" t="s">
        <v>2787</v>
      </c>
      <c r="B875" s="34" t="s">
        <v>2825</v>
      </c>
      <c r="C875" s="34"/>
      <c r="D875" s="34"/>
      <c r="E875" s="34"/>
      <c r="F875" s="34"/>
      <c r="G875" s="34"/>
      <c r="H875" s="34"/>
      <c r="I875" s="34"/>
      <c r="J875" s="34"/>
      <c r="K875" s="34"/>
      <c r="L875" s="34"/>
      <c r="M875" s="34"/>
      <c r="N875" s="34"/>
      <c r="O875" s="34"/>
      <c r="P875" s="34"/>
      <c r="Q875" s="34"/>
      <c r="R875" s="34"/>
      <c r="S875" s="34"/>
      <c r="T875" s="34"/>
      <c r="U875" s="34"/>
      <c r="V875" s="34"/>
      <c r="W875" s="34"/>
      <c r="X875" s="34"/>
      <c r="Y875" s="34"/>
      <c r="Z875" s="34"/>
      <c r="AA875" s="34"/>
      <c r="AB875" s="34"/>
      <c r="AC875" s="34"/>
      <c r="AD875" s="34"/>
      <c r="AE875" s="34"/>
      <c r="AF875" s="34"/>
      <c r="AG875" s="34"/>
      <c r="AH875" s="34"/>
      <c r="AI875" s="34"/>
      <c r="AJ875" s="34"/>
      <c r="AK875" s="34"/>
      <c r="AL875" s="34"/>
      <c r="AM875" s="34"/>
      <c r="AN875" s="34"/>
      <c r="AO875" s="34"/>
      <c r="AP875" s="34"/>
    </row>
    <row r="876" spans="1:42" ht="15.6" hidden="1">
      <c r="A876" s="34" t="s">
        <v>2787</v>
      </c>
      <c r="B876" s="34" t="s">
        <v>2826</v>
      </c>
      <c r="C876" s="34"/>
      <c r="D876" s="34"/>
      <c r="E876" s="34"/>
      <c r="F876" s="34"/>
      <c r="G876" s="34"/>
      <c r="H876" s="34"/>
      <c r="I876" s="34"/>
      <c r="J876" s="34"/>
      <c r="K876" s="34"/>
      <c r="L876" s="34"/>
      <c r="M876" s="34"/>
      <c r="N876" s="34"/>
      <c r="O876" s="34"/>
      <c r="P876" s="34"/>
      <c r="Q876" s="34"/>
      <c r="R876" s="34"/>
      <c r="S876" s="34"/>
      <c r="T876" s="34"/>
      <c r="U876" s="34"/>
      <c r="V876" s="34"/>
      <c r="W876" s="34"/>
      <c r="X876" s="34"/>
      <c r="Y876" s="34"/>
      <c r="Z876" s="34"/>
      <c r="AA876" s="34"/>
      <c r="AB876" s="34"/>
      <c r="AC876" s="34"/>
      <c r="AD876" s="34"/>
      <c r="AE876" s="34"/>
      <c r="AF876" s="34"/>
      <c r="AG876" s="34"/>
      <c r="AH876" s="34"/>
      <c r="AI876" s="34"/>
      <c r="AJ876" s="34"/>
      <c r="AK876" s="34"/>
      <c r="AL876" s="34"/>
      <c r="AM876" s="34"/>
      <c r="AN876" s="34"/>
      <c r="AO876" s="34"/>
      <c r="AP876" s="34"/>
    </row>
    <row r="877" spans="1:42" ht="15.6" hidden="1">
      <c r="A877" s="34" t="s">
        <v>2787</v>
      </c>
      <c r="B877" s="34" t="s">
        <v>2827</v>
      </c>
      <c r="C877" s="34"/>
      <c r="D877" s="34"/>
      <c r="E877" s="34"/>
      <c r="F877" s="34"/>
      <c r="G877" s="34"/>
      <c r="H877" s="34"/>
      <c r="I877" s="34"/>
      <c r="J877" s="34"/>
      <c r="K877" s="34"/>
      <c r="L877" s="34"/>
      <c r="M877" s="34"/>
      <c r="N877" s="34"/>
      <c r="O877" s="34"/>
      <c r="P877" s="34"/>
      <c r="Q877" s="34"/>
      <c r="R877" s="34"/>
      <c r="S877" s="34"/>
      <c r="T877" s="34"/>
      <c r="U877" s="34"/>
      <c r="V877" s="34"/>
      <c r="W877" s="34"/>
      <c r="X877" s="34"/>
      <c r="Y877" s="34"/>
      <c r="Z877" s="34"/>
      <c r="AA877" s="34"/>
      <c r="AB877" s="34"/>
      <c r="AC877" s="34"/>
      <c r="AD877" s="34"/>
      <c r="AE877" s="34"/>
      <c r="AF877" s="34"/>
      <c r="AG877" s="34"/>
      <c r="AH877" s="34"/>
      <c r="AI877" s="34"/>
      <c r="AJ877" s="34"/>
      <c r="AK877" s="34"/>
      <c r="AL877" s="34"/>
      <c r="AM877" s="34"/>
      <c r="AN877" s="34"/>
      <c r="AO877" s="34"/>
      <c r="AP877" s="34"/>
    </row>
    <row r="878" spans="1:42" ht="15.6" hidden="1">
      <c r="A878" s="34" t="s">
        <v>2787</v>
      </c>
      <c r="B878" s="34" t="s">
        <v>2828</v>
      </c>
      <c r="C878" s="34"/>
      <c r="D878" s="34"/>
      <c r="E878" s="34"/>
      <c r="F878" s="34"/>
      <c r="G878" s="34"/>
      <c r="H878" s="34"/>
      <c r="I878" s="34"/>
      <c r="J878" s="34"/>
      <c r="K878" s="34"/>
      <c r="L878" s="34"/>
      <c r="M878" s="34"/>
      <c r="N878" s="34"/>
      <c r="O878" s="34"/>
      <c r="P878" s="34"/>
      <c r="Q878" s="34"/>
      <c r="R878" s="34"/>
      <c r="S878" s="34"/>
      <c r="T878" s="34"/>
      <c r="U878" s="34"/>
      <c r="V878" s="34"/>
      <c r="W878" s="34"/>
      <c r="X878" s="34"/>
      <c r="Y878" s="34"/>
      <c r="Z878" s="34"/>
      <c r="AA878" s="34"/>
      <c r="AB878" s="34"/>
      <c r="AC878" s="34"/>
      <c r="AD878" s="34"/>
      <c r="AE878" s="34"/>
      <c r="AF878" s="34"/>
      <c r="AG878" s="34"/>
      <c r="AH878" s="34"/>
      <c r="AI878" s="34"/>
      <c r="AJ878" s="34"/>
      <c r="AK878" s="34"/>
      <c r="AL878" s="34"/>
      <c r="AM878" s="34"/>
      <c r="AN878" s="34"/>
      <c r="AO878" s="34"/>
      <c r="AP878" s="34"/>
    </row>
    <row r="879" spans="1:42" ht="15.6" hidden="1">
      <c r="A879" s="34" t="s">
        <v>2787</v>
      </c>
      <c r="B879" s="34" t="s">
        <v>2829</v>
      </c>
      <c r="C879" s="34"/>
      <c r="D879" s="34"/>
      <c r="E879" s="34"/>
      <c r="F879" s="34"/>
      <c r="G879" s="34"/>
      <c r="H879" s="34"/>
      <c r="I879" s="34"/>
      <c r="J879" s="34"/>
      <c r="K879" s="34"/>
      <c r="L879" s="34"/>
      <c r="M879" s="34"/>
      <c r="N879" s="34"/>
      <c r="O879" s="34"/>
      <c r="P879" s="34"/>
      <c r="Q879" s="34"/>
      <c r="R879" s="34"/>
      <c r="S879" s="34"/>
      <c r="T879" s="34"/>
      <c r="U879" s="34"/>
      <c r="V879" s="34"/>
      <c r="W879" s="34"/>
      <c r="X879" s="34"/>
      <c r="Y879" s="34"/>
      <c r="Z879" s="34"/>
      <c r="AA879" s="34"/>
      <c r="AB879" s="34"/>
      <c r="AC879" s="34"/>
      <c r="AD879" s="34"/>
      <c r="AE879" s="34"/>
      <c r="AF879" s="34"/>
      <c r="AG879" s="34"/>
      <c r="AH879" s="34"/>
      <c r="AI879" s="34"/>
      <c r="AJ879" s="34"/>
      <c r="AK879" s="34"/>
      <c r="AL879" s="34"/>
      <c r="AM879" s="34"/>
      <c r="AN879" s="34"/>
      <c r="AO879" s="34"/>
      <c r="AP879" s="34"/>
    </row>
    <row r="880" spans="1:42" ht="15.6" hidden="1">
      <c r="A880" s="34" t="s">
        <v>2787</v>
      </c>
      <c r="B880" s="34" t="s">
        <v>2830</v>
      </c>
      <c r="C880" s="34"/>
      <c r="D880" s="34"/>
      <c r="E880" s="34"/>
      <c r="F880" s="34"/>
      <c r="G880" s="34"/>
      <c r="H880" s="34"/>
      <c r="I880" s="34"/>
      <c r="J880" s="34"/>
      <c r="K880" s="34"/>
      <c r="L880" s="34"/>
      <c r="M880" s="34"/>
      <c r="N880" s="34"/>
      <c r="O880" s="34"/>
      <c r="P880" s="34"/>
      <c r="Q880" s="34"/>
      <c r="R880" s="34"/>
      <c r="S880" s="34"/>
      <c r="T880" s="34"/>
      <c r="U880" s="34"/>
      <c r="V880" s="34"/>
      <c r="W880" s="34"/>
      <c r="X880" s="34"/>
      <c r="Y880" s="34"/>
      <c r="Z880" s="34"/>
      <c r="AA880" s="34"/>
      <c r="AB880" s="34"/>
      <c r="AC880" s="34"/>
      <c r="AD880" s="34"/>
      <c r="AE880" s="34"/>
      <c r="AF880" s="34"/>
      <c r="AG880" s="34"/>
      <c r="AH880" s="34"/>
      <c r="AI880" s="34"/>
      <c r="AJ880" s="34"/>
      <c r="AK880" s="34"/>
      <c r="AL880" s="34"/>
      <c r="AM880" s="34"/>
      <c r="AN880" s="34"/>
      <c r="AO880" s="34"/>
      <c r="AP880" s="34"/>
    </row>
    <row r="881" spans="1:42" ht="15.6" hidden="1">
      <c r="A881" s="34" t="s">
        <v>2787</v>
      </c>
      <c r="B881" s="34" t="s">
        <v>2831</v>
      </c>
      <c r="C881" s="34"/>
      <c r="D881" s="34"/>
      <c r="E881" s="34"/>
      <c r="F881" s="34"/>
      <c r="G881" s="34"/>
      <c r="H881" s="34"/>
      <c r="I881" s="34"/>
      <c r="J881" s="34"/>
      <c r="K881" s="34"/>
      <c r="L881" s="34"/>
      <c r="M881" s="34"/>
      <c r="N881" s="34"/>
      <c r="O881" s="34"/>
      <c r="P881" s="34"/>
      <c r="Q881" s="34"/>
      <c r="R881" s="34"/>
      <c r="S881" s="34"/>
      <c r="T881" s="34"/>
      <c r="U881" s="34"/>
      <c r="V881" s="34"/>
      <c r="W881" s="34"/>
      <c r="X881" s="34"/>
      <c r="Y881" s="34"/>
      <c r="Z881" s="34"/>
      <c r="AA881" s="34"/>
      <c r="AB881" s="34"/>
      <c r="AC881" s="34"/>
      <c r="AD881" s="34"/>
      <c r="AE881" s="34"/>
      <c r="AF881" s="34"/>
      <c r="AG881" s="34"/>
      <c r="AH881" s="34"/>
      <c r="AI881" s="34"/>
      <c r="AJ881" s="34"/>
      <c r="AK881" s="34"/>
      <c r="AL881" s="34"/>
      <c r="AM881" s="34"/>
      <c r="AN881" s="34"/>
      <c r="AO881" s="34"/>
      <c r="AP881" s="34"/>
    </row>
    <row r="882" spans="1:42" ht="15.6" hidden="1">
      <c r="A882" s="34" t="s">
        <v>2787</v>
      </c>
      <c r="B882" s="34" t="s">
        <v>2832</v>
      </c>
      <c r="C882" s="34"/>
      <c r="D882" s="34"/>
      <c r="E882" s="34"/>
      <c r="F882" s="34"/>
      <c r="G882" s="34"/>
      <c r="H882" s="34"/>
      <c r="I882" s="34"/>
      <c r="J882" s="34"/>
      <c r="K882" s="34"/>
      <c r="L882" s="34"/>
      <c r="M882" s="34"/>
      <c r="N882" s="34"/>
      <c r="O882" s="34"/>
      <c r="P882" s="34"/>
      <c r="Q882" s="34"/>
      <c r="R882" s="34"/>
      <c r="S882" s="34"/>
      <c r="T882" s="34"/>
      <c r="U882" s="34"/>
      <c r="V882" s="34"/>
      <c r="W882" s="34"/>
      <c r="X882" s="34"/>
      <c r="Y882" s="34"/>
      <c r="Z882" s="34"/>
      <c r="AA882" s="34"/>
      <c r="AB882" s="34"/>
      <c r="AC882" s="34"/>
      <c r="AD882" s="34"/>
      <c r="AE882" s="34"/>
      <c r="AF882" s="34"/>
      <c r="AG882" s="34"/>
      <c r="AH882" s="34"/>
      <c r="AI882" s="34"/>
      <c r="AJ882" s="34"/>
      <c r="AK882" s="34"/>
      <c r="AL882" s="34"/>
      <c r="AM882" s="34"/>
      <c r="AN882" s="34"/>
      <c r="AO882" s="34"/>
      <c r="AP882" s="34"/>
    </row>
    <row r="883" spans="1:42" ht="15.6" hidden="1">
      <c r="A883" s="34" t="s">
        <v>2787</v>
      </c>
      <c r="B883" s="34" t="s">
        <v>2833</v>
      </c>
      <c r="C883" s="34"/>
      <c r="D883" s="34"/>
      <c r="E883" s="34"/>
      <c r="F883" s="34"/>
      <c r="G883" s="34"/>
      <c r="H883" s="34"/>
      <c r="I883" s="34"/>
      <c r="J883" s="34"/>
      <c r="K883" s="34"/>
      <c r="L883" s="34"/>
      <c r="M883" s="34"/>
      <c r="N883" s="34"/>
      <c r="O883" s="34"/>
      <c r="P883" s="34"/>
      <c r="Q883" s="34"/>
      <c r="R883" s="34"/>
      <c r="S883" s="34"/>
      <c r="T883" s="34"/>
      <c r="U883" s="34"/>
      <c r="V883" s="34"/>
      <c r="W883" s="34"/>
      <c r="X883" s="34"/>
      <c r="Y883" s="34"/>
      <c r="Z883" s="34"/>
      <c r="AA883" s="34"/>
      <c r="AB883" s="34"/>
      <c r="AC883" s="34"/>
      <c r="AD883" s="34"/>
      <c r="AE883" s="34"/>
      <c r="AF883" s="34"/>
      <c r="AG883" s="34"/>
      <c r="AH883" s="34"/>
      <c r="AI883" s="34"/>
      <c r="AJ883" s="34"/>
      <c r="AK883" s="34"/>
      <c r="AL883" s="34"/>
      <c r="AM883" s="34"/>
      <c r="AN883" s="34"/>
      <c r="AO883" s="34"/>
      <c r="AP883" s="34"/>
    </row>
    <row r="884" spans="1:42" ht="15.6" hidden="1">
      <c r="A884" s="34" t="s">
        <v>2787</v>
      </c>
      <c r="B884" s="34" t="s">
        <v>2834</v>
      </c>
      <c r="C884" s="34"/>
      <c r="D884" s="34"/>
      <c r="E884" s="34"/>
      <c r="F884" s="34"/>
      <c r="G884" s="34"/>
      <c r="H884" s="34"/>
      <c r="I884" s="34"/>
      <c r="J884" s="34"/>
      <c r="K884" s="34"/>
      <c r="L884" s="34"/>
      <c r="M884" s="34"/>
      <c r="N884" s="34"/>
      <c r="O884" s="34"/>
      <c r="P884" s="34"/>
      <c r="Q884" s="34"/>
      <c r="R884" s="34"/>
      <c r="S884" s="34"/>
      <c r="T884" s="34"/>
      <c r="U884" s="34"/>
      <c r="V884" s="34"/>
      <c r="W884" s="34"/>
      <c r="X884" s="34"/>
      <c r="Y884" s="34"/>
      <c r="Z884" s="34"/>
      <c r="AA884" s="34"/>
      <c r="AB884" s="34"/>
      <c r="AC884" s="34"/>
      <c r="AD884" s="34"/>
      <c r="AE884" s="34"/>
      <c r="AF884" s="34"/>
      <c r="AG884" s="34"/>
      <c r="AH884" s="34"/>
      <c r="AI884" s="34"/>
      <c r="AJ884" s="34"/>
      <c r="AK884" s="34"/>
      <c r="AL884" s="34"/>
      <c r="AM884" s="34"/>
      <c r="AN884" s="34"/>
      <c r="AO884" s="34"/>
      <c r="AP884" s="34"/>
    </row>
    <row r="885" spans="1:42" ht="15.6" hidden="1">
      <c r="A885" s="34" t="s">
        <v>291</v>
      </c>
      <c r="B885" s="34" t="s">
        <v>2835</v>
      </c>
      <c r="C885" s="34"/>
      <c r="D885" s="34"/>
      <c r="E885" s="34"/>
      <c r="F885" s="34"/>
      <c r="G885" s="34"/>
      <c r="H885" s="34"/>
      <c r="I885" s="34"/>
      <c r="J885" s="34"/>
      <c r="K885" s="34"/>
      <c r="L885" s="34"/>
      <c r="M885" s="34"/>
      <c r="N885" s="34"/>
      <c r="O885" s="34"/>
      <c r="P885" s="34"/>
      <c r="Q885" s="34"/>
      <c r="R885" s="34"/>
      <c r="S885" s="34"/>
      <c r="T885" s="34"/>
      <c r="U885" s="34"/>
      <c r="V885" s="34"/>
      <c r="W885" s="34"/>
      <c r="X885" s="34"/>
      <c r="Y885" s="34"/>
      <c r="Z885" s="34"/>
      <c r="AA885" s="34"/>
      <c r="AB885" s="34"/>
      <c r="AC885" s="34"/>
      <c r="AD885" s="34"/>
      <c r="AE885" s="34"/>
      <c r="AF885" s="34"/>
      <c r="AG885" s="34"/>
      <c r="AH885" s="34"/>
      <c r="AI885" s="34"/>
      <c r="AJ885" s="34"/>
      <c r="AK885" s="34"/>
      <c r="AL885" s="34"/>
      <c r="AM885" s="34"/>
      <c r="AN885" s="34"/>
      <c r="AO885" s="34"/>
      <c r="AP885" s="34"/>
    </row>
    <row r="886" spans="1:42" ht="15.6" hidden="1">
      <c r="A886" s="34" t="s">
        <v>2836</v>
      </c>
      <c r="B886" s="34" t="s">
        <v>2837</v>
      </c>
      <c r="C886" s="34"/>
      <c r="D886" s="34"/>
      <c r="E886" s="34"/>
      <c r="F886" s="34"/>
      <c r="G886" s="34"/>
      <c r="H886" s="34"/>
      <c r="I886" s="34"/>
      <c r="J886" s="34"/>
      <c r="K886" s="34"/>
      <c r="L886" s="34"/>
      <c r="M886" s="34"/>
      <c r="N886" s="34"/>
      <c r="O886" s="34"/>
      <c r="P886" s="34"/>
      <c r="Q886" s="34"/>
      <c r="R886" s="34"/>
      <c r="S886" s="34"/>
      <c r="T886" s="34"/>
      <c r="U886" s="34"/>
      <c r="V886" s="34"/>
      <c r="W886" s="34"/>
      <c r="X886" s="34"/>
      <c r="Y886" s="34"/>
      <c r="Z886" s="34"/>
      <c r="AA886" s="34"/>
      <c r="AB886" s="34"/>
      <c r="AC886" s="34"/>
      <c r="AD886" s="34"/>
      <c r="AE886" s="34"/>
      <c r="AF886" s="34"/>
      <c r="AG886" s="34"/>
      <c r="AH886" s="34"/>
      <c r="AI886" s="34"/>
      <c r="AJ886" s="34"/>
      <c r="AK886" s="34"/>
      <c r="AL886" s="34"/>
      <c r="AM886" s="34"/>
      <c r="AN886" s="34"/>
      <c r="AO886" s="34"/>
      <c r="AP886" s="34"/>
    </row>
    <row r="887" spans="1:42" ht="15.6" hidden="1">
      <c r="A887" s="34" t="s">
        <v>2836</v>
      </c>
      <c r="B887" s="34" t="s">
        <v>2838</v>
      </c>
      <c r="C887" s="34"/>
      <c r="D887" s="34"/>
      <c r="E887" s="34"/>
      <c r="F887" s="34"/>
      <c r="G887" s="34"/>
      <c r="H887" s="34"/>
      <c r="I887" s="34"/>
      <c r="J887" s="34"/>
      <c r="K887" s="34"/>
      <c r="L887" s="34"/>
      <c r="M887" s="34"/>
      <c r="N887" s="34"/>
      <c r="O887" s="34"/>
      <c r="P887" s="34"/>
      <c r="Q887" s="34"/>
      <c r="R887" s="34"/>
      <c r="S887" s="34"/>
      <c r="T887" s="34"/>
      <c r="U887" s="34"/>
      <c r="V887" s="34"/>
      <c r="W887" s="34"/>
      <c r="X887" s="34"/>
      <c r="Y887" s="34"/>
      <c r="Z887" s="34"/>
      <c r="AA887" s="34"/>
      <c r="AB887" s="34"/>
      <c r="AC887" s="34"/>
      <c r="AD887" s="34"/>
      <c r="AE887" s="34"/>
      <c r="AF887" s="34"/>
      <c r="AG887" s="34"/>
      <c r="AH887" s="34"/>
      <c r="AI887" s="34"/>
      <c r="AJ887" s="34"/>
      <c r="AK887" s="34"/>
      <c r="AL887" s="34"/>
      <c r="AM887" s="34"/>
      <c r="AN887" s="34"/>
      <c r="AO887" s="34"/>
      <c r="AP887" s="34"/>
    </row>
    <row r="888" spans="1:42" ht="15.6" hidden="1">
      <c r="A888" s="34" t="s">
        <v>2836</v>
      </c>
      <c r="B888" s="34" t="s">
        <v>2839</v>
      </c>
      <c r="C888" s="34"/>
      <c r="D888" s="34"/>
      <c r="E888" s="34"/>
      <c r="F888" s="34"/>
      <c r="G888" s="34"/>
      <c r="H888" s="34"/>
      <c r="I888" s="34"/>
      <c r="J888" s="34"/>
      <c r="K888" s="34"/>
      <c r="L888" s="34"/>
      <c r="M888" s="34"/>
      <c r="N888" s="34"/>
      <c r="O888" s="34"/>
      <c r="P888" s="34"/>
      <c r="Q888" s="34"/>
      <c r="R888" s="34"/>
      <c r="S888" s="34"/>
      <c r="T888" s="34"/>
      <c r="U888" s="34"/>
      <c r="V888" s="34"/>
      <c r="W888" s="34"/>
      <c r="X888" s="34"/>
      <c r="Y888" s="34"/>
      <c r="Z888" s="34"/>
      <c r="AA888" s="34"/>
      <c r="AB888" s="34"/>
      <c r="AC888" s="34"/>
      <c r="AD888" s="34"/>
      <c r="AE888" s="34"/>
      <c r="AF888" s="34"/>
      <c r="AG888" s="34"/>
      <c r="AH888" s="34"/>
      <c r="AI888" s="34"/>
      <c r="AJ888" s="34"/>
      <c r="AK888" s="34"/>
      <c r="AL888" s="34"/>
      <c r="AM888" s="34"/>
      <c r="AN888" s="34"/>
      <c r="AO888" s="34"/>
      <c r="AP888" s="34"/>
    </row>
    <row r="889" spans="1:42" ht="15.6" hidden="1">
      <c r="A889" s="34" t="s">
        <v>2836</v>
      </c>
      <c r="B889" s="34" t="s">
        <v>2840</v>
      </c>
      <c r="C889" s="34"/>
      <c r="D889" s="34"/>
      <c r="E889" s="34"/>
      <c r="F889" s="34"/>
      <c r="G889" s="34"/>
      <c r="H889" s="34"/>
      <c r="I889" s="34"/>
      <c r="J889" s="34"/>
      <c r="K889" s="34"/>
      <c r="L889" s="34"/>
      <c r="M889" s="34"/>
      <c r="N889" s="34"/>
      <c r="O889" s="34"/>
      <c r="P889" s="34"/>
      <c r="Q889" s="34"/>
      <c r="R889" s="34"/>
      <c r="S889" s="34"/>
      <c r="T889" s="34"/>
      <c r="U889" s="34"/>
      <c r="V889" s="34"/>
      <c r="W889" s="34"/>
      <c r="X889" s="34"/>
      <c r="Y889" s="34"/>
      <c r="Z889" s="34"/>
      <c r="AA889" s="34"/>
      <c r="AB889" s="34"/>
      <c r="AC889" s="34"/>
      <c r="AD889" s="34"/>
      <c r="AE889" s="34"/>
      <c r="AF889" s="34"/>
      <c r="AG889" s="34"/>
      <c r="AH889" s="34"/>
      <c r="AI889" s="34"/>
      <c r="AJ889" s="34"/>
      <c r="AK889" s="34"/>
      <c r="AL889" s="34"/>
      <c r="AM889" s="34"/>
      <c r="AN889" s="34"/>
      <c r="AO889" s="34"/>
      <c r="AP889" s="34"/>
    </row>
    <row r="890" spans="1:42" ht="15.6" hidden="1">
      <c r="A890" s="34" t="s">
        <v>2841</v>
      </c>
      <c r="B890" s="34" t="s">
        <v>2842</v>
      </c>
      <c r="C890" s="34"/>
      <c r="D890" s="34"/>
      <c r="E890" s="34"/>
      <c r="F890" s="34"/>
      <c r="G890" s="34"/>
      <c r="H890" s="34"/>
      <c r="I890" s="34"/>
      <c r="J890" s="34"/>
      <c r="K890" s="34"/>
      <c r="L890" s="34"/>
      <c r="M890" s="34"/>
      <c r="N890" s="34"/>
      <c r="O890" s="34"/>
      <c r="P890" s="34"/>
      <c r="Q890" s="34"/>
      <c r="R890" s="34"/>
      <c r="S890" s="34"/>
      <c r="T890" s="34"/>
      <c r="U890" s="34"/>
      <c r="V890" s="34"/>
      <c r="W890" s="34"/>
      <c r="X890" s="34"/>
      <c r="Y890" s="34"/>
      <c r="Z890" s="34"/>
      <c r="AA890" s="34"/>
      <c r="AB890" s="34"/>
      <c r="AC890" s="34"/>
      <c r="AD890" s="34"/>
      <c r="AE890" s="34"/>
      <c r="AF890" s="34"/>
      <c r="AG890" s="34"/>
      <c r="AH890" s="34"/>
      <c r="AI890" s="34"/>
      <c r="AJ890" s="34"/>
      <c r="AK890" s="34"/>
      <c r="AL890" s="34"/>
      <c r="AM890" s="34"/>
      <c r="AN890" s="34"/>
      <c r="AO890" s="34"/>
      <c r="AP890" s="34"/>
    </row>
    <row r="891" spans="1:42" ht="15.6" hidden="1">
      <c r="A891" s="34" t="s">
        <v>2841</v>
      </c>
      <c r="B891" s="34" t="s">
        <v>2843</v>
      </c>
      <c r="C891" s="34"/>
      <c r="D891" s="34"/>
      <c r="E891" s="34"/>
      <c r="F891" s="34"/>
      <c r="G891" s="34"/>
      <c r="H891" s="34"/>
      <c r="I891" s="34"/>
      <c r="J891" s="34"/>
      <c r="K891" s="34"/>
      <c r="L891" s="34"/>
      <c r="M891" s="34"/>
      <c r="N891" s="34"/>
      <c r="O891" s="34"/>
      <c r="P891" s="34"/>
      <c r="Q891" s="34"/>
      <c r="R891" s="34"/>
      <c r="S891" s="34"/>
      <c r="T891" s="34"/>
      <c r="U891" s="34"/>
      <c r="V891" s="34"/>
      <c r="W891" s="34"/>
      <c r="X891" s="34"/>
      <c r="Y891" s="34"/>
      <c r="Z891" s="34"/>
      <c r="AA891" s="34"/>
      <c r="AB891" s="34"/>
      <c r="AC891" s="34"/>
      <c r="AD891" s="34"/>
      <c r="AE891" s="34"/>
      <c r="AF891" s="34"/>
      <c r="AG891" s="34"/>
      <c r="AH891" s="34"/>
      <c r="AI891" s="34"/>
      <c r="AJ891" s="34"/>
      <c r="AK891" s="34"/>
      <c r="AL891" s="34"/>
      <c r="AM891" s="34"/>
      <c r="AN891" s="34"/>
      <c r="AO891" s="34"/>
      <c r="AP891" s="34"/>
    </row>
    <row r="892" spans="1:42" ht="15.6" hidden="1">
      <c r="A892" s="34" t="s">
        <v>2841</v>
      </c>
      <c r="B892" s="34" t="s">
        <v>2844</v>
      </c>
      <c r="C892" s="34"/>
      <c r="D892" s="34"/>
      <c r="E892" s="34"/>
      <c r="F892" s="34"/>
      <c r="G892" s="34"/>
      <c r="H892" s="34"/>
      <c r="I892" s="34"/>
      <c r="J892" s="34"/>
      <c r="K892" s="34"/>
      <c r="L892" s="34"/>
      <c r="M892" s="34"/>
      <c r="N892" s="34"/>
      <c r="O892" s="34"/>
      <c r="P892" s="34"/>
      <c r="Q892" s="34"/>
      <c r="R892" s="34"/>
      <c r="S892" s="34"/>
      <c r="T892" s="34"/>
      <c r="U892" s="34"/>
      <c r="V892" s="34"/>
      <c r="W892" s="34"/>
      <c r="X892" s="34"/>
      <c r="Y892" s="34"/>
      <c r="Z892" s="34"/>
      <c r="AA892" s="34"/>
      <c r="AB892" s="34"/>
      <c r="AC892" s="34"/>
      <c r="AD892" s="34"/>
      <c r="AE892" s="34"/>
      <c r="AF892" s="34"/>
      <c r="AG892" s="34"/>
      <c r="AH892" s="34"/>
      <c r="AI892" s="34"/>
      <c r="AJ892" s="34"/>
      <c r="AK892" s="34"/>
      <c r="AL892" s="34"/>
      <c r="AM892" s="34"/>
      <c r="AN892" s="34"/>
      <c r="AO892" s="34"/>
      <c r="AP892" s="34"/>
    </row>
    <row r="893" spans="1:42" ht="15.6" hidden="1">
      <c r="A893" s="34" t="s">
        <v>2841</v>
      </c>
      <c r="B893" s="34" t="s">
        <v>2845</v>
      </c>
      <c r="C893" s="34"/>
      <c r="D893" s="34"/>
      <c r="E893" s="34"/>
      <c r="F893" s="34"/>
      <c r="G893" s="34"/>
      <c r="H893" s="34"/>
      <c r="I893" s="34"/>
      <c r="J893" s="34"/>
      <c r="K893" s="34"/>
      <c r="L893" s="34"/>
      <c r="M893" s="34"/>
      <c r="N893" s="34"/>
      <c r="O893" s="34"/>
      <c r="P893" s="34"/>
      <c r="Q893" s="34"/>
      <c r="R893" s="34"/>
      <c r="S893" s="34"/>
      <c r="T893" s="34"/>
      <c r="U893" s="34"/>
      <c r="V893" s="34"/>
      <c r="W893" s="34"/>
      <c r="X893" s="34"/>
      <c r="Y893" s="34"/>
      <c r="Z893" s="34"/>
      <c r="AA893" s="34"/>
      <c r="AB893" s="34"/>
      <c r="AC893" s="34"/>
      <c r="AD893" s="34"/>
      <c r="AE893" s="34"/>
      <c r="AF893" s="34"/>
      <c r="AG893" s="34"/>
      <c r="AH893" s="34"/>
      <c r="AI893" s="34"/>
      <c r="AJ893" s="34"/>
      <c r="AK893" s="34"/>
      <c r="AL893" s="34"/>
      <c r="AM893" s="34"/>
      <c r="AN893" s="34"/>
      <c r="AO893" s="34"/>
      <c r="AP893" s="34"/>
    </row>
    <row r="894" spans="1:42" ht="15.6" hidden="1">
      <c r="A894" s="34" t="s">
        <v>2841</v>
      </c>
      <c r="B894" s="34" t="s">
        <v>2846</v>
      </c>
      <c r="C894" s="34"/>
      <c r="D894" s="34"/>
      <c r="E894" s="34"/>
      <c r="F894" s="34"/>
      <c r="G894" s="34"/>
      <c r="H894" s="34"/>
      <c r="I894" s="34"/>
      <c r="J894" s="34"/>
      <c r="K894" s="34"/>
      <c r="L894" s="34"/>
      <c r="M894" s="34"/>
      <c r="N894" s="34"/>
      <c r="O894" s="34"/>
      <c r="P894" s="34"/>
      <c r="Q894" s="34"/>
      <c r="R894" s="34"/>
      <c r="S894" s="34"/>
      <c r="T894" s="34"/>
      <c r="U894" s="34"/>
      <c r="V894" s="34"/>
      <c r="W894" s="34"/>
      <c r="X894" s="34"/>
      <c r="Y894" s="34"/>
      <c r="Z894" s="34"/>
      <c r="AA894" s="34"/>
      <c r="AB894" s="34"/>
      <c r="AC894" s="34"/>
      <c r="AD894" s="34"/>
      <c r="AE894" s="34"/>
      <c r="AF894" s="34"/>
      <c r="AG894" s="34"/>
      <c r="AH894" s="34"/>
      <c r="AI894" s="34"/>
      <c r="AJ894" s="34"/>
      <c r="AK894" s="34"/>
      <c r="AL894" s="34"/>
      <c r="AM894" s="34"/>
      <c r="AN894" s="34"/>
      <c r="AO894" s="34"/>
      <c r="AP894" s="34"/>
    </row>
    <row r="895" spans="1:42" ht="15.6" hidden="1">
      <c r="A895" s="34" t="s">
        <v>2841</v>
      </c>
      <c r="B895" s="34" t="s">
        <v>2847</v>
      </c>
      <c r="C895" s="34"/>
      <c r="D895" s="34"/>
      <c r="E895" s="34"/>
      <c r="F895" s="34"/>
      <c r="G895" s="34"/>
      <c r="H895" s="34"/>
      <c r="I895" s="34"/>
      <c r="J895" s="34"/>
      <c r="K895" s="34"/>
      <c r="L895" s="34"/>
      <c r="M895" s="34"/>
      <c r="N895" s="34"/>
      <c r="O895" s="34"/>
      <c r="P895" s="34"/>
      <c r="Q895" s="34"/>
      <c r="R895" s="34"/>
      <c r="S895" s="34"/>
      <c r="T895" s="34"/>
      <c r="U895" s="34"/>
      <c r="V895" s="34"/>
      <c r="W895" s="34"/>
      <c r="X895" s="34"/>
      <c r="Y895" s="34"/>
      <c r="Z895" s="34"/>
      <c r="AA895" s="34"/>
      <c r="AB895" s="34"/>
      <c r="AC895" s="34"/>
      <c r="AD895" s="34"/>
      <c r="AE895" s="34"/>
      <c r="AF895" s="34"/>
      <c r="AG895" s="34"/>
      <c r="AH895" s="34"/>
      <c r="AI895" s="34"/>
      <c r="AJ895" s="34"/>
      <c r="AK895" s="34"/>
      <c r="AL895" s="34"/>
      <c r="AM895" s="34"/>
      <c r="AN895" s="34"/>
      <c r="AO895" s="34"/>
      <c r="AP895" s="34"/>
    </row>
    <row r="896" spans="1:42" ht="15.6" hidden="1">
      <c r="A896" s="34" t="s">
        <v>2841</v>
      </c>
      <c r="B896" s="34" t="s">
        <v>2848</v>
      </c>
      <c r="C896" s="34"/>
      <c r="D896" s="34"/>
      <c r="E896" s="34"/>
      <c r="F896" s="34"/>
      <c r="G896" s="34"/>
      <c r="H896" s="34"/>
      <c r="I896" s="34"/>
      <c r="J896" s="34"/>
      <c r="K896" s="34"/>
      <c r="L896" s="34"/>
      <c r="M896" s="34"/>
      <c r="N896" s="34"/>
      <c r="O896" s="34"/>
      <c r="P896" s="34"/>
      <c r="Q896" s="34"/>
      <c r="R896" s="34"/>
      <c r="S896" s="34"/>
      <c r="T896" s="34"/>
      <c r="U896" s="34"/>
      <c r="V896" s="34"/>
      <c r="W896" s="34"/>
      <c r="X896" s="34"/>
      <c r="Y896" s="34"/>
      <c r="Z896" s="34"/>
      <c r="AA896" s="34"/>
      <c r="AB896" s="34"/>
      <c r="AC896" s="34"/>
      <c r="AD896" s="34"/>
      <c r="AE896" s="34"/>
      <c r="AF896" s="34"/>
      <c r="AG896" s="34"/>
      <c r="AH896" s="34"/>
      <c r="AI896" s="34"/>
      <c r="AJ896" s="34"/>
      <c r="AK896" s="34"/>
      <c r="AL896" s="34"/>
      <c r="AM896" s="34"/>
      <c r="AN896" s="34"/>
      <c r="AO896" s="34"/>
      <c r="AP896" s="34"/>
    </row>
    <row r="897" spans="1:42" ht="15.6" hidden="1">
      <c r="A897" s="34" t="s">
        <v>2841</v>
      </c>
      <c r="B897" s="34" t="s">
        <v>2849</v>
      </c>
      <c r="C897" s="34"/>
      <c r="D897" s="34"/>
      <c r="E897" s="34"/>
      <c r="F897" s="34"/>
      <c r="G897" s="34"/>
      <c r="H897" s="34"/>
      <c r="I897" s="34"/>
      <c r="J897" s="34"/>
      <c r="K897" s="34"/>
      <c r="L897" s="34"/>
      <c r="M897" s="34"/>
      <c r="N897" s="34"/>
      <c r="O897" s="34"/>
      <c r="P897" s="34"/>
      <c r="Q897" s="34"/>
      <c r="R897" s="34"/>
      <c r="S897" s="34"/>
      <c r="T897" s="34"/>
      <c r="U897" s="34"/>
      <c r="V897" s="34"/>
      <c r="W897" s="34"/>
      <c r="X897" s="34"/>
      <c r="Y897" s="34"/>
      <c r="Z897" s="34"/>
      <c r="AA897" s="34"/>
      <c r="AB897" s="34"/>
      <c r="AC897" s="34"/>
      <c r="AD897" s="34"/>
      <c r="AE897" s="34"/>
      <c r="AF897" s="34"/>
      <c r="AG897" s="34"/>
      <c r="AH897" s="34"/>
      <c r="AI897" s="34"/>
      <c r="AJ897" s="34"/>
      <c r="AK897" s="34"/>
      <c r="AL897" s="34"/>
      <c r="AM897" s="34"/>
      <c r="AN897" s="34"/>
      <c r="AO897" s="34"/>
      <c r="AP897" s="34"/>
    </row>
    <row r="898" spans="1:42" ht="15.6" hidden="1">
      <c r="A898" s="34" t="s">
        <v>2841</v>
      </c>
      <c r="B898" s="34" t="s">
        <v>2850</v>
      </c>
      <c r="C898" s="34"/>
      <c r="D898" s="34"/>
      <c r="E898" s="34"/>
      <c r="F898" s="34"/>
      <c r="G898" s="34"/>
      <c r="H898" s="34"/>
      <c r="I898" s="34"/>
      <c r="J898" s="34"/>
      <c r="K898" s="34"/>
      <c r="L898" s="34"/>
      <c r="M898" s="34"/>
      <c r="N898" s="34"/>
      <c r="O898" s="34"/>
      <c r="P898" s="34"/>
      <c r="Q898" s="34"/>
      <c r="R898" s="34"/>
      <c r="S898" s="34"/>
      <c r="T898" s="34"/>
      <c r="U898" s="34"/>
      <c r="V898" s="34"/>
      <c r="W898" s="34"/>
      <c r="X898" s="34"/>
      <c r="Y898" s="34"/>
      <c r="Z898" s="34"/>
      <c r="AA898" s="34"/>
      <c r="AB898" s="34"/>
      <c r="AC898" s="34"/>
      <c r="AD898" s="34"/>
      <c r="AE898" s="34"/>
      <c r="AF898" s="34"/>
      <c r="AG898" s="34"/>
      <c r="AH898" s="34"/>
      <c r="AI898" s="34"/>
      <c r="AJ898" s="34"/>
      <c r="AK898" s="34"/>
      <c r="AL898" s="34"/>
      <c r="AM898" s="34"/>
      <c r="AN898" s="34"/>
      <c r="AO898" s="34"/>
      <c r="AP898" s="34"/>
    </row>
    <row r="899" spans="1:42" ht="15.6" hidden="1">
      <c r="A899" s="34" t="s">
        <v>2841</v>
      </c>
      <c r="B899" s="34" t="s">
        <v>2851</v>
      </c>
      <c r="C899" s="34"/>
      <c r="D899" s="34"/>
      <c r="E899" s="34"/>
      <c r="F899" s="34"/>
      <c r="G899" s="34"/>
      <c r="H899" s="34"/>
      <c r="I899" s="34"/>
      <c r="J899" s="34"/>
      <c r="K899" s="34"/>
      <c r="L899" s="34"/>
      <c r="M899" s="34"/>
      <c r="N899" s="34"/>
      <c r="O899" s="34"/>
      <c r="P899" s="34"/>
      <c r="Q899" s="34"/>
      <c r="R899" s="34"/>
      <c r="S899" s="34"/>
      <c r="T899" s="34"/>
      <c r="U899" s="34"/>
      <c r="V899" s="34"/>
      <c r="W899" s="34"/>
      <c r="X899" s="34"/>
      <c r="Y899" s="34"/>
      <c r="Z899" s="34"/>
      <c r="AA899" s="34"/>
      <c r="AB899" s="34"/>
      <c r="AC899" s="34"/>
      <c r="AD899" s="34"/>
      <c r="AE899" s="34"/>
      <c r="AF899" s="34"/>
      <c r="AG899" s="34"/>
      <c r="AH899" s="34"/>
      <c r="AI899" s="34"/>
      <c r="AJ899" s="34"/>
      <c r="AK899" s="34"/>
      <c r="AL899" s="34"/>
      <c r="AM899" s="34"/>
      <c r="AN899" s="34"/>
      <c r="AO899" s="34"/>
      <c r="AP899" s="34"/>
    </row>
    <row r="900" spans="1:42" ht="15.6" hidden="1">
      <c r="A900" s="34" t="s">
        <v>2841</v>
      </c>
      <c r="B900" s="34" t="s">
        <v>2852</v>
      </c>
      <c r="C900" s="34"/>
      <c r="D900" s="34"/>
      <c r="E900" s="34"/>
      <c r="F900" s="34"/>
      <c r="G900" s="34"/>
      <c r="H900" s="34"/>
      <c r="I900" s="34"/>
      <c r="J900" s="34"/>
      <c r="K900" s="34"/>
      <c r="L900" s="34"/>
      <c r="M900" s="34"/>
      <c r="N900" s="34"/>
      <c r="O900" s="34"/>
      <c r="P900" s="34"/>
      <c r="Q900" s="34"/>
      <c r="R900" s="34"/>
      <c r="S900" s="34"/>
      <c r="T900" s="34"/>
      <c r="U900" s="34"/>
      <c r="V900" s="34"/>
      <c r="W900" s="34"/>
      <c r="X900" s="34"/>
      <c r="Y900" s="34"/>
      <c r="Z900" s="34"/>
      <c r="AA900" s="34"/>
      <c r="AB900" s="34"/>
      <c r="AC900" s="34"/>
      <c r="AD900" s="34"/>
      <c r="AE900" s="34"/>
      <c r="AF900" s="34"/>
      <c r="AG900" s="34"/>
      <c r="AH900" s="34"/>
      <c r="AI900" s="34"/>
      <c r="AJ900" s="34"/>
      <c r="AK900" s="34"/>
      <c r="AL900" s="34"/>
      <c r="AM900" s="34"/>
      <c r="AN900" s="34"/>
      <c r="AO900" s="34"/>
      <c r="AP900" s="34"/>
    </row>
    <row r="901" spans="1:42" ht="15.6" hidden="1">
      <c r="A901" s="34" t="s">
        <v>2841</v>
      </c>
      <c r="B901" s="34" t="s">
        <v>2853</v>
      </c>
      <c r="C901" s="34"/>
      <c r="D901" s="34"/>
      <c r="E901" s="34"/>
      <c r="F901" s="34"/>
      <c r="G901" s="34"/>
      <c r="H901" s="34"/>
      <c r="I901" s="34"/>
      <c r="J901" s="34"/>
      <c r="K901" s="34"/>
      <c r="L901" s="34"/>
      <c r="M901" s="34"/>
      <c r="N901" s="34"/>
      <c r="O901" s="34"/>
      <c r="P901" s="34"/>
      <c r="Q901" s="34"/>
      <c r="R901" s="34"/>
      <c r="S901" s="34"/>
      <c r="T901" s="34"/>
      <c r="U901" s="34"/>
      <c r="V901" s="34"/>
      <c r="W901" s="34"/>
      <c r="X901" s="34"/>
      <c r="Y901" s="34"/>
      <c r="Z901" s="34"/>
      <c r="AA901" s="34"/>
      <c r="AB901" s="34"/>
      <c r="AC901" s="34"/>
      <c r="AD901" s="34"/>
      <c r="AE901" s="34"/>
      <c r="AF901" s="34"/>
      <c r="AG901" s="34"/>
      <c r="AH901" s="34"/>
      <c r="AI901" s="34"/>
      <c r="AJ901" s="34"/>
      <c r="AK901" s="34"/>
      <c r="AL901" s="34"/>
      <c r="AM901" s="34"/>
      <c r="AN901" s="34"/>
      <c r="AO901" s="34"/>
      <c r="AP901" s="34"/>
    </row>
    <row r="902" spans="1:42" ht="15.6" hidden="1">
      <c r="A902" s="34" t="s">
        <v>2841</v>
      </c>
      <c r="B902" s="34" t="s">
        <v>2854</v>
      </c>
      <c r="C902" s="34"/>
      <c r="D902" s="34"/>
      <c r="E902" s="34"/>
      <c r="F902" s="34"/>
      <c r="G902" s="34"/>
      <c r="H902" s="34"/>
      <c r="I902" s="34"/>
      <c r="J902" s="34"/>
      <c r="K902" s="34"/>
      <c r="L902" s="34"/>
      <c r="M902" s="34"/>
      <c r="N902" s="34"/>
      <c r="O902" s="34"/>
      <c r="P902" s="34"/>
      <c r="Q902" s="34"/>
      <c r="R902" s="34"/>
      <c r="S902" s="34"/>
      <c r="T902" s="34"/>
      <c r="U902" s="34"/>
      <c r="V902" s="34"/>
      <c r="W902" s="34"/>
      <c r="X902" s="34"/>
      <c r="Y902" s="34"/>
      <c r="Z902" s="34"/>
      <c r="AA902" s="34"/>
      <c r="AB902" s="34"/>
      <c r="AC902" s="34"/>
      <c r="AD902" s="34"/>
      <c r="AE902" s="34"/>
      <c r="AF902" s="34"/>
      <c r="AG902" s="34"/>
      <c r="AH902" s="34"/>
      <c r="AI902" s="34"/>
      <c r="AJ902" s="34"/>
      <c r="AK902" s="34"/>
      <c r="AL902" s="34"/>
      <c r="AM902" s="34"/>
      <c r="AN902" s="34"/>
      <c r="AO902" s="34"/>
      <c r="AP902" s="34"/>
    </row>
    <row r="903" spans="1:42" ht="15.6" hidden="1">
      <c r="A903" s="34" t="s">
        <v>2841</v>
      </c>
      <c r="B903" s="34" t="s">
        <v>2855</v>
      </c>
      <c r="C903" s="34"/>
      <c r="D903" s="34"/>
      <c r="E903" s="34"/>
      <c r="F903" s="34"/>
      <c r="G903" s="34"/>
      <c r="H903" s="34"/>
      <c r="I903" s="34"/>
      <c r="J903" s="34"/>
      <c r="K903" s="34"/>
      <c r="L903" s="34"/>
      <c r="M903" s="34"/>
      <c r="N903" s="34"/>
      <c r="O903" s="34"/>
      <c r="P903" s="34"/>
      <c r="Q903" s="34"/>
      <c r="R903" s="34"/>
      <c r="S903" s="34"/>
      <c r="T903" s="34"/>
      <c r="U903" s="34"/>
      <c r="V903" s="34"/>
      <c r="W903" s="34"/>
      <c r="X903" s="34"/>
      <c r="Y903" s="34"/>
      <c r="Z903" s="34"/>
      <c r="AA903" s="34"/>
      <c r="AB903" s="34"/>
      <c r="AC903" s="34"/>
      <c r="AD903" s="34"/>
      <c r="AE903" s="34"/>
      <c r="AF903" s="34"/>
      <c r="AG903" s="34"/>
      <c r="AH903" s="34"/>
      <c r="AI903" s="34"/>
      <c r="AJ903" s="34"/>
      <c r="AK903" s="34"/>
      <c r="AL903" s="34"/>
      <c r="AM903" s="34"/>
      <c r="AN903" s="34"/>
      <c r="AO903" s="34"/>
      <c r="AP903" s="34"/>
    </row>
    <row r="904" spans="1:42" ht="15.6" hidden="1">
      <c r="A904" s="34" t="s">
        <v>2841</v>
      </c>
      <c r="B904" s="34" t="s">
        <v>2856</v>
      </c>
      <c r="C904" s="34"/>
      <c r="D904" s="34"/>
      <c r="E904" s="34"/>
      <c r="F904" s="34"/>
      <c r="G904" s="34"/>
      <c r="H904" s="34"/>
      <c r="I904" s="34"/>
      <c r="J904" s="34"/>
      <c r="K904" s="34"/>
      <c r="L904" s="34"/>
      <c r="M904" s="34"/>
      <c r="N904" s="34"/>
      <c r="O904" s="34"/>
      <c r="P904" s="34"/>
      <c r="Q904" s="34"/>
      <c r="R904" s="34"/>
      <c r="S904" s="34"/>
      <c r="T904" s="34"/>
      <c r="U904" s="34"/>
      <c r="V904" s="34"/>
      <c r="W904" s="34"/>
      <c r="X904" s="34"/>
      <c r="Y904" s="34"/>
      <c r="Z904" s="34"/>
      <c r="AA904" s="34"/>
      <c r="AB904" s="34"/>
      <c r="AC904" s="34"/>
      <c r="AD904" s="34"/>
      <c r="AE904" s="34"/>
      <c r="AF904" s="34"/>
      <c r="AG904" s="34"/>
      <c r="AH904" s="34"/>
      <c r="AI904" s="34"/>
      <c r="AJ904" s="34"/>
      <c r="AK904" s="34"/>
      <c r="AL904" s="34"/>
      <c r="AM904" s="34"/>
      <c r="AN904" s="34"/>
      <c r="AO904" s="34"/>
      <c r="AP904" s="34"/>
    </row>
    <row r="905" spans="1:42" ht="15.6" hidden="1">
      <c r="A905" s="34" t="s">
        <v>2841</v>
      </c>
      <c r="B905" s="34" t="s">
        <v>2857</v>
      </c>
      <c r="C905" s="34"/>
      <c r="D905" s="34"/>
      <c r="E905" s="34"/>
      <c r="F905" s="34"/>
      <c r="G905" s="34"/>
      <c r="H905" s="34"/>
      <c r="I905" s="34"/>
      <c r="J905" s="34"/>
      <c r="K905" s="34"/>
      <c r="L905" s="34"/>
      <c r="M905" s="34"/>
      <c r="N905" s="34"/>
      <c r="O905" s="34"/>
      <c r="P905" s="34"/>
      <c r="Q905" s="34"/>
      <c r="R905" s="34"/>
      <c r="S905" s="34"/>
      <c r="T905" s="34"/>
      <c r="U905" s="34"/>
      <c r="V905" s="34"/>
      <c r="W905" s="34"/>
      <c r="X905" s="34"/>
      <c r="Y905" s="34"/>
      <c r="Z905" s="34"/>
      <c r="AA905" s="34"/>
      <c r="AB905" s="34"/>
      <c r="AC905" s="34"/>
      <c r="AD905" s="34"/>
      <c r="AE905" s="34"/>
      <c r="AF905" s="34"/>
      <c r="AG905" s="34"/>
      <c r="AH905" s="34"/>
      <c r="AI905" s="34"/>
      <c r="AJ905" s="34"/>
      <c r="AK905" s="34"/>
      <c r="AL905" s="34"/>
      <c r="AM905" s="34"/>
      <c r="AN905" s="34"/>
      <c r="AO905" s="34"/>
      <c r="AP905" s="34"/>
    </row>
    <row r="906" spans="1:42" ht="15.6" hidden="1">
      <c r="A906" s="34" t="s">
        <v>2841</v>
      </c>
      <c r="B906" s="34" t="s">
        <v>2858</v>
      </c>
      <c r="C906" s="34"/>
      <c r="D906" s="34"/>
      <c r="E906" s="34"/>
      <c r="F906" s="34"/>
      <c r="G906" s="34"/>
      <c r="H906" s="34"/>
      <c r="I906" s="34"/>
      <c r="J906" s="34"/>
      <c r="K906" s="34"/>
      <c r="L906" s="34"/>
      <c r="M906" s="34"/>
      <c r="N906" s="34"/>
      <c r="O906" s="34"/>
      <c r="P906" s="34"/>
      <c r="Q906" s="34"/>
      <c r="R906" s="34"/>
      <c r="S906" s="34"/>
      <c r="T906" s="34"/>
      <c r="U906" s="34"/>
      <c r="V906" s="34"/>
      <c r="W906" s="34"/>
      <c r="X906" s="34"/>
      <c r="Y906" s="34"/>
      <c r="Z906" s="34"/>
      <c r="AA906" s="34"/>
      <c r="AB906" s="34"/>
      <c r="AC906" s="34"/>
      <c r="AD906" s="34"/>
      <c r="AE906" s="34"/>
      <c r="AF906" s="34"/>
      <c r="AG906" s="34"/>
      <c r="AH906" s="34"/>
      <c r="AI906" s="34"/>
      <c r="AJ906" s="34"/>
      <c r="AK906" s="34"/>
      <c r="AL906" s="34"/>
      <c r="AM906" s="34"/>
      <c r="AN906" s="34"/>
      <c r="AO906" s="34"/>
      <c r="AP906" s="34"/>
    </row>
    <row r="907" spans="1:42" ht="15.6" hidden="1">
      <c r="A907" s="34" t="s">
        <v>2841</v>
      </c>
      <c r="B907" s="34" t="s">
        <v>2859</v>
      </c>
      <c r="C907" s="34"/>
      <c r="D907" s="34"/>
      <c r="E907" s="34"/>
      <c r="F907" s="34"/>
      <c r="G907" s="34"/>
      <c r="H907" s="34"/>
      <c r="I907" s="34"/>
      <c r="J907" s="34"/>
      <c r="K907" s="34"/>
      <c r="L907" s="34"/>
      <c r="M907" s="34"/>
      <c r="N907" s="34"/>
      <c r="O907" s="34"/>
      <c r="P907" s="34"/>
      <c r="Q907" s="34"/>
      <c r="R907" s="34"/>
      <c r="S907" s="34"/>
      <c r="T907" s="34"/>
      <c r="U907" s="34"/>
      <c r="V907" s="34"/>
      <c r="W907" s="34"/>
      <c r="X907" s="34"/>
      <c r="Y907" s="34"/>
      <c r="Z907" s="34"/>
      <c r="AA907" s="34"/>
      <c r="AB907" s="34"/>
      <c r="AC907" s="34"/>
      <c r="AD907" s="34"/>
      <c r="AE907" s="34"/>
      <c r="AF907" s="34"/>
      <c r="AG907" s="34"/>
      <c r="AH907" s="34"/>
      <c r="AI907" s="34"/>
      <c r="AJ907" s="34"/>
      <c r="AK907" s="34"/>
      <c r="AL907" s="34"/>
      <c r="AM907" s="34"/>
      <c r="AN907" s="34"/>
      <c r="AO907" s="34"/>
      <c r="AP907" s="34"/>
    </row>
    <row r="908" spans="1:42" ht="15.6" hidden="1">
      <c r="A908" s="34" t="s">
        <v>2841</v>
      </c>
      <c r="B908" s="34" t="s">
        <v>2860</v>
      </c>
      <c r="C908" s="34"/>
      <c r="D908" s="34"/>
      <c r="E908" s="34"/>
      <c r="F908" s="34"/>
      <c r="G908" s="34"/>
      <c r="H908" s="34"/>
      <c r="I908" s="34"/>
      <c r="J908" s="34"/>
      <c r="K908" s="34"/>
      <c r="L908" s="34"/>
      <c r="M908" s="34"/>
      <c r="N908" s="34"/>
      <c r="O908" s="34"/>
      <c r="P908" s="34"/>
      <c r="Q908" s="34"/>
      <c r="R908" s="34"/>
      <c r="S908" s="34"/>
      <c r="T908" s="34"/>
      <c r="U908" s="34"/>
      <c r="V908" s="34"/>
      <c r="W908" s="34"/>
      <c r="X908" s="34"/>
      <c r="Y908" s="34"/>
      <c r="Z908" s="34"/>
      <c r="AA908" s="34"/>
      <c r="AB908" s="34"/>
      <c r="AC908" s="34"/>
      <c r="AD908" s="34"/>
      <c r="AE908" s="34"/>
      <c r="AF908" s="34"/>
      <c r="AG908" s="34"/>
      <c r="AH908" s="34"/>
      <c r="AI908" s="34"/>
      <c r="AJ908" s="34"/>
      <c r="AK908" s="34"/>
      <c r="AL908" s="34"/>
      <c r="AM908" s="34"/>
      <c r="AN908" s="34"/>
      <c r="AO908" s="34"/>
      <c r="AP908" s="34"/>
    </row>
    <row r="909" spans="1:42" ht="15.6" hidden="1">
      <c r="A909" s="34" t="s">
        <v>2841</v>
      </c>
      <c r="B909" s="34" t="s">
        <v>2861</v>
      </c>
      <c r="C909" s="34"/>
      <c r="D909" s="34"/>
      <c r="E909" s="34"/>
      <c r="F909" s="34"/>
      <c r="G909" s="34"/>
      <c r="H909" s="34"/>
      <c r="I909" s="34"/>
      <c r="J909" s="34"/>
      <c r="K909" s="34"/>
      <c r="L909" s="34"/>
      <c r="M909" s="34"/>
      <c r="N909" s="34"/>
      <c r="O909" s="34"/>
      <c r="P909" s="34"/>
      <c r="Q909" s="34"/>
      <c r="R909" s="34"/>
      <c r="S909" s="34"/>
      <c r="T909" s="34"/>
      <c r="U909" s="34"/>
      <c r="V909" s="34"/>
      <c r="W909" s="34"/>
      <c r="X909" s="34"/>
      <c r="Y909" s="34"/>
      <c r="Z909" s="34"/>
      <c r="AA909" s="34"/>
      <c r="AB909" s="34"/>
      <c r="AC909" s="34"/>
      <c r="AD909" s="34"/>
      <c r="AE909" s="34"/>
      <c r="AF909" s="34"/>
      <c r="AG909" s="34"/>
      <c r="AH909" s="34"/>
      <c r="AI909" s="34"/>
      <c r="AJ909" s="34"/>
      <c r="AK909" s="34"/>
      <c r="AL909" s="34"/>
      <c r="AM909" s="34"/>
      <c r="AN909" s="34"/>
      <c r="AO909" s="34"/>
      <c r="AP909" s="34"/>
    </row>
    <row r="910" spans="1:42" ht="15.6" hidden="1">
      <c r="A910" s="34" t="s">
        <v>2841</v>
      </c>
      <c r="B910" s="34" t="s">
        <v>2862</v>
      </c>
      <c r="C910" s="34"/>
      <c r="D910" s="34"/>
      <c r="E910" s="34"/>
      <c r="F910" s="34"/>
      <c r="G910" s="34"/>
      <c r="H910" s="34"/>
      <c r="I910" s="34"/>
      <c r="J910" s="34"/>
      <c r="K910" s="34"/>
      <c r="L910" s="34"/>
      <c r="M910" s="34"/>
      <c r="N910" s="34"/>
      <c r="O910" s="34"/>
      <c r="P910" s="34"/>
      <c r="Q910" s="34"/>
      <c r="R910" s="34"/>
      <c r="S910" s="34"/>
      <c r="T910" s="34"/>
      <c r="U910" s="34"/>
      <c r="V910" s="34"/>
      <c r="W910" s="34"/>
      <c r="X910" s="34"/>
      <c r="Y910" s="34"/>
      <c r="Z910" s="34"/>
      <c r="AA910" s="34"/>
      <c r="AB910" s="34"/>
      <c r="AC910" s="34"/>
      <c r="AD910" s="34"/>
      <c r="AE910" s="34"/>
      <c r="AF910" s="34"/>
      <c r="AG910" s="34"/>
      <c r="AH910" s="34"/>
      <c r="AI910" s="34"/>
      <c r="AJ910" s="34"/>
      <c r="AK910" s="34"/>
      <c r="AL910" s="34"/>
      <c r="AM910" s="34"/>
      <c r="AN910" s="34"/>
      <c r="AO910" s="34"/>
      <c r="AP910" s="34"/>
    </row>
    <row r="911" spans="1:42" ht="15.6" hidden="1">
      <c r="A911" s="34" t="s">
        <v>2841</v>
      </c>
      <c r="B911" s="34" t="s">
        <v>2863</v>
      </c>
      <c r="C911" s="34"/>
      <c r="D911" s="34"/>
      <c r="E911" s="34"/>
      <c r="F911" s="34"/>
      <c r="G911" s="34"/>
      <c r="H911" s="34"/>
      <c r="I911" s="34"/>
      <c r="J911" s="34"/>
      <c r="K911" s="34"/>
      <c r="L911" s="34"/>
      <c r="M911" s="34"/>
      <c r="N911" s="34"/>
      <c r="O911" s="34"/>
      <c r="P911" s="34"/>
      <c r="Q911" s="34"/>
      <c r="R911" s="34"/>
      <c r="S911" s="34"/>
      <c r="T911" s="34"/>
      <c r="U911" s="34"/>
      <c r="V911" s="34"/>
      <c r="W911" s="34"/>
      <c r="X911" s="34"/>
      <c r="Y911" s="34"/>
      <c r="Z911" s="34"/>
      <c r="AA911" s="34"/>
      <c r="AB911" s="34"/>
      <c r="AC911" s="34"/>
      <c r="AD911" s="34"/>
      <c r="AE911" s="34"/>
      <c r="AF911" s="34"/>
      <c r="AG911" s="34"/>
      <c r="AH911" s="34"/>
      <c r="AI911" s="34"/>
      <c r="AJ911" s="34"/>
      <c r="AK911" s="34"/>
      <c r="AL911" s="34"/>
      <c r="AM911" s="34"/>
      <c r="AN911" s="34"/>
      <c r="AO911" s="34"/>
      <c r="AP911" s="34"/>
    </row>
    <row r="912" spans="1:42" ht="15.6" hidden="1">
      <c r="A912" s="34" t="s">
        <v>2841</v>
      </c>
      <c r="B912" s="34" t="s">
        <v>2864</v>
      </c>
      <c r="C912" s="34"/>
      <c r="D912" s="34"/>
      <c r="E912" s="34"/>
      <c r="F912" s="34"/>
      <c r="G912" s="34"/>
      <c r="H912" s="34"/>
      <c r="I912" s="34"/>
      <c r="J912" s="34"/>
      <c r="K912" s="34"/>
      <c r="L912" s="34"/>
      <c r="M912" s="34"/>
      <c r="N912" s="34"/>
      <c r="O912" s="34"/>
      <c r="P912" s="34"/>
      <c r="Q912" s="34"/>
      <c r="R912" s="34"/>
      <c r="S912" s="34"/>
      <c r="T912" s="34"/>
      <c r="U912" s="34"/>
      <c r="V912" s="34"/>
      <c r="W912" s="34"/>
      <c r="X912" s="34"/>
      <c r="Y912" s="34"/>
      <c r="Z912" s="34"/>
      <c r="AA912" s="34"/>
      <c r="AB912" s="34"/>
      <c r="AC912" s="34"/>
      <c r="AD912" s="34"/>
      <c r="AE912" s="34"/>
      <c r="AF912" s="34"/>
      <c r="AG912" s="34"/>
      <c r="AH912" s="34"/>
      <c r="AI912" s="34"/>
      <c r="AJ912" s="34"/>
      <c r="AK912" s="34"/>
      <c r="AL912" s="34"/>
      <c r="AM912" s="34"/>
      <c r="AN912" s="34"/>
      <c r="AO912" s="34"/>
      <c r="AP912" s="34"/>
    </row>
    <row r="913" spans="1:42" ht="15.6" hidden="1">
      <c r="A913" s="34" t="s">
        <v>2841</v>
      </c>
      <c r="B913" s="34" t="s">
        <v>2865</v>
      </c>
      <c r="C913" s="34"/>
      <c r="D913" s="34"/>
      <c r="E913" s="34"/>
      <c r="F913" s="34"/>
      <c r="G913" s="34"/>
      <c r="H913" s="34"/>
      <c r="I913" s="34"/>
      <c r="J913" s="34"/>
      <c r="K913" s="34"/>
      <c r="L913" s="34"/>
      <c r="M913" s="34"/>
      <c r="N913" s="34"/>
      <c r="O913" s="34"/>
      <c r="P913" s="34"/>
      <c r="Q913" s="34"/>
      <c r="R913" s="34"/>
      <c r="S913" s="34"/>
      <c r="T913" s="34"/>
      <c r="U913" s="34"/>
      <c r="V913" s="34"/>
      <c r="W913" s="34"/>
      <c r="X913" s="34"/>
      <c r="Y913" s="34"/>
      <c r="Z913" s="34"/>
      <c r="AA913" s="34"/>
      <c r="AB913" s="34"/>
      <c r="AC913" s="34"/>
      <c r="AD913" s="34"/>
      <c r="AE913" s="34"/>
      <c r="AF913" s="34"/>
      <c r="AG913" s="34"/>
      <c r="AH913" s="34"/>
      <c r="AI913" s="34"/>
      <c r="AJ913" s="34"/>
      <c r="AK913" s="34"/>
      <c r="AL913" s="34"/>
      <c r="AM913" s="34"/>
      <c r="AN913" s="34"/>
      <c r="AO913" s="34"/>
      <c r="AP913" s="34"/>
    </row>
    <row r="914" spans="1:42" ht="15.6" hidden="1">
      <c r="A914" s="34" t="s">
        <v>2841</v>
      </c>
      <c r="B914" s="34" t="s">
        <v>2866</v>
      </c>
      <c r="C914" s="34"/>
      <c r="D914" s="34"/>
      <c r="E914" s="34"/>
      <c r="F914" s="34"/>
      <c r="G914" s="34"/>
      <c r="H914" s="34"/>
      <c r="I914" s="34"/>
      <c r="J914" s="34"/>
      <c r="K914" s="34"/>
      <c r="L914" s="34"/>
      <c r="M914" s="34"/>
      <c r="N914" s="34"/>
      <c r="O914" s="34"/>
      <c r="P914" s="34"/>
      <c r="Q914" s="34"/>
      <c r="R914" s="34"/>
      <c r="S914" s="34"/>
      <c r="T914" s="34"/>
      <c r="U914" s="34"/>
      <c r="V914" s="34"/>
      <c r="W914" s="34"/>
      <c r="X914" s="34"/>
      <c r="Y914" s="34"/>
      <c r="Z914" s="34"/>
      <c r="AA914" s="34"/>
      <c r="AB914" s="34"/>
      <c r="AC914" s="34"/>
      <c r="AD914" s="34"/>
      <c r="AE914" s="34"/>
      <c r="AF914" s="34"/>
      <c r="AG914" s="34"/>
      <c r="AH914" s="34"/>
      <c r="AI914" s="34"/>
      <c r="AJ914" s="34"/>
      <c r="AK914" s="34"/>
      <c r="AL914" s="34"/>
      <c r="AM914" s="34"/>
      <c r="AN914" s="34"/>
      <c r="AO914" s="34"/>
      <c r="AP914" s="34"/>
    </row>
    <row r="915" spans="1:42" ht="15.6" hidden="1">
      <c r="A915" s="34" t="s">
        <v>2841</v>
      </c>
      <c r="B915" s="34" t="s">
        <v>2867</v>
      </c>
      <c r="C915" s="34"/>
      <c r="D915" s="34"/>
      <c r="E915" s="34"/>
      <c r="F915" s="34"/>
      <c r="G915" s="34"/>
      <c r="H915" s="34"/>
      <c r="I915" s="34"/>
      <c r="J915" s="34"/>
      <c r="K915" s="34"/>
      <c r="L915" s="34"/>
      <c r="M915" s="34"/>
      <c r="N915" s="34"/>
      <c r="O915" s="34"/>
      <c r="P915" s="34"/>
      <c r="Q915" s="34"/>
      <c r="R915" s="34"/>
      <c r="S915" s="34"/>
      <c r="T915" s="34"/>
      <c r="U915" s="34"/>
      <c r="V915" s="34"/>
      <c r="W915" s="34"/>
      <c r="X915" s="34"/>
      <c r="Y915" s="34"/>
      <c r="Z915" s="34"/>
      <c r="AA915" s="34"/>
      <c r="AB915" s="34"/>
      <c r="AC915" s="34"/>
      <c r="AD915" s="34"/>
      <c r="AE915" s="34"/>
      <c r="AF915" s="34"/>
      <c r="AG915" s="34"/>
      <c r="AH915" s="34"/>
      <c r="AI915" s="34"/>
      <c r="AJ915" s="34"/>
      <c r="AK915" s="34"/>
      <c r="AL915" s="34"/>
      <c r="AM915" s="34"/>
      <c r="AN915" s="34"/>
      <c r="AO915" s="34"/>
      <c r="AP915" s="34"/>
    </row>
    <row r="916" spans="1:42" ht="15.6" hidden="1">
      <c r="A916" s="34" t="s">
        <v>2841</v>
      </c>
      <c r="B916" s="34" t="s">
        <v>2868</v>
      </c>
      <c r="C916" s="34"/>
      <c r="D916" s="34"/>
      <c r="E916" s="34"/>
      <c r="F916" s="34"/>
      <c r="G916" s="34"/>
      <c r="H916" s="34"/>
      <c r="I916" s="34"/>
      <c r="J916" s="34"/>
      <c r="K916" s="34"/>
      <c r="L916" s="34"/>
      <c r="M916" s="34"/>
      <c r="N916" s="34"/>
      <c r="O916" s="34"/>
      <c r="P916" s="34"/>
      <c r="Q916" s="34"/>
      <c r="R916" s="34"/>
      <c r="S916" s="34"/>
      <c r="T916" s="34"/>
      <c r="U916" s="34"/>
      <c r="V916" s="34"/>
      <c r="W916" s="34"/>
      <c r="X916" s="34"/>
      <c r="Y916" s="34"/>
      <c r="Z916" s="34"/>
      <c r="AA916" s="34"/>
      <c r="AB916" s="34"/>
      <c r="AC916" s="34"/>
      <c r="AD916" s="34"/>
      <c r="AE916" s="34"/>
      <c r="AF916" s="34"/>
      <c r="AG916" s="34"/>
      <c r="AH916" s="34"/>
      <c r="AI916" s="34"/>
      <c r="AJ916" s="34"/>
      <c r="AK916" s="34"/>
      <c r="AL916" s="34"/>
      <c r="AM916" s="34"/>
      <c r="AN916" s="34"/>
      <c r="AO916" s="34"/>
      <c r="AP916" s="34"/>
    </row>
    <row r="917" spans="1:42" ht="15.6" hidden="1">
      <c r="A917" s="34" t="s">
        <v>2841</v>
      </c>
      <c r="B917" s="34" t="s">
        <v>2869</v>
      </c>
      <c r="C917" s="34"/>
      <c r="D917" s="34"/>
      <c r="E917" s="34"/>
      <c r="F917" s="34"/>
      <c r="G917" s="34"/>
      <c r="H917" s="34"/>
      <c r="I917" s="34"/>
      <c r="J917" s="34"/>
      <c r="K917" s="34"/>
      <c r="L917" s="34"/>
      <c r="M917" s="34"/>
      <c r="N917" s="34"/>
      <c r="O917" s="34"/>
      <c r="P917" s="34"/>
      <c r="Q917" s="34"/>
      <c r="R917" s="34"/>
      <c r="S917" s="34"/>
      <c r="T917" s="34"/>
      <c r="U917" s="34"/>
      <c r="V917" s="34"/>
      <c r="W917" s="34"/>
      <c r="X917" s="34"/>
      <c r="Y917" s="34"/>
      <c r="Z917" s="34"/>
      <c r="AA917" s="34"/>
      <c r="AB917" s="34"/>
      <c r="AC917" s="34"/>
      <c r="AD917" s="34"/>
      <c r="AE917" s="34"/>
      <c r="AF917" s="34"/>
      <c r="AG917" s="34"/>
      <c r="AH917" s="34"/>
      <c r="AI917" s="34"/>
      <c r="AJ917" s="34"/>
      <c r="AK917" s="34"/>
      <c r="AL917" s="34"/>
      <c r="AM917" s="34"/>
      <c r="AN917" s="34"/>
      <c r="AO917" s="34"/>
      <c r="AP917" s="34"/>
    </row>
    <row r="918" spans="1:42" ht="15.6" hidden="1">
      <c r="A918" s="34" t="s">
        <v>2841</v>
      </c>
      <c r="B918" s="34" t="s">
        <v>2870</v>
      </c>
      <c r="C918" s="34"/>
      <c r="D918" s="34"/>
      <c r="E918" s="34"/>
      <c r="F918" s="34"/>
      <c r="G918" s="34"/>
      <c r="H918" s="34"/>
      <c r="I918" s="34"/>
      <c r="J918" s="34"/>
      <c r="K918" s="34"/>
      <c r="L918" s="34"/>
      <c r="M918" s="34"/>
      <c r="N918" s="34"/>
      <c r="O918" s="34"/>
      <c r="P918" s="34"/>
      <c r="Q918" s="34"/>
      <c r="R918" s="34"/>
      <c r="S918" s="34"/>
      <c r="T918" s="34"/>
      <c r="U918" s="34"/>
      <c r="V918" s="34"/>
      <c r="W918" s="34"/>
      <c r="X918" s="34"/>
      <c r="Y918" s="34"/>
      <c r="Z918" s="34"/>
      <c r="AA918" s="34"/>
      <c r="AB918" s="34"/>
      <c r="AC918" s="34"/>
      <c r="AD918" s="34"/>
      <c r="AE918" s="34"/>
      <c r="AF918" s="34"/>
      <c r="AG918" s="34"/>
      <c r="AH918" s="34"/>
      <c r="AI918" s="34"/>
      <c r="AJ918" s="34"/>
      <c r="AK918" s="34"/>
      <c r="AL918" s="34"/>
      <c r="AM918" s="34"/>
      <c r="AN918" s="34"/>
      <c r="AO918" s="34"/>
      <c r="AP918" s="34"/>
    </row>
    <row r="919" spans="1:42" ht="15.6" hidden="1">
      <c r="A919" s="34" t="s">
        <v>2841</v>
      </c>
      <c r="B919" s="34" t="s">
        <v>2871</v>
      </c>
      <c r="C919" s="34"/>
      <c r="D919" s="34"/>
      <c r="E919" s="34"/>
      <c r="F919" s="34"/>
      <c r="G919" s="34"/>
      <c r="H919" s="34"/>
      <c r="I919" s="34"/>
      <c r="J919" s="34"/>
      <c r="K919" s="34"/>
      <c r="L919" s="34"/>
      <c r="M919" s="34"/>
      <c r="N919" s="34"/>
      <c r="O919" s="34"/>
      <c r="P919" s="34"/>
      <c r="Q919" s="34"/>
      <c r="R919" s="34"/>
      <c r="S919" s="34"/>
      <c r="T919" s="34"/>
      <c r="U919" s="34"/>
      <c r="V919" s="34"/>
      <c r="W919" s="34"/>
      <c r="X919" s="34"/>
      <c r="Y919" s="34"/>
      <c r="Z919" s="34"/>
      <c r="AA919" s="34"/>
      <c r="AB919" s="34"/>
      <c r="AC919" s="34"/>
      <c r="AD919" s="34"/>
      <c r="AE919" s="34"/>
      <c r="AF919" s="34"/>
      <c r="AG919" s="34"/>
      <c r="AH919" s="34"/>
      <c r="AI919" s="34"/>
      <c r="AJ919" s="34"/>
      <c r="AK919" s="34"/>
      <c r="AL919" s="34"/>
      <c r="AM919" s="34"/>
      <c r="AN919" s="34"/>
      <c r="AO919" s="34"/>
      <c r="AP919" s="34"/>
    </row>
    <row r="920" spans="1:42" ht="15.6" hidden="1">
      <c r="A920" s="34" t="s">
        <v>2841</v>
      </c>
      <c r="B920" s="34" t="s">
        <v>2872</v>
      </c>
      <c r="C920" s="34"/>
      <c r="D920" s="34"/>
      <c r="E920" s="34"/>
      <c r="F920" s="34"/>
      <c r="G920" s="34"/>
      <c r="H920" s="34"/>
      <c r="I920" s="34"/>
      <c r="J920" s="34"/>
      <c r="K920" s="34"/>
      <c r="L920" s="34"/>
      <c r="M920" s="34"/>
      <c r="N920" s="34"/>
      <c r="O920" s="34"/>
      <c r="P920" s="34"/>
      <c r="Q920" s="34"/>
      <c r="R920" s="34"/>
      <c r="S920" s="34"/>
      <c r="T920" s="34"/>
      <c r="U920" s="34"/>
      <c r="V920" s="34"/>
      <c r="W920" s="34"/>
      <c r="X920" s="34"/>
      <c r="Y920" s="34"/>
      <c r="Z920" s="34"/>
      <c r="AA920" s="34"/>
      <c r="AB920" s="34"/>
      <c r="AC920" s="34"/>
      <c r="AD920" s="34"/>
      <c r="AE920" s="34"/>
      <c r="AF920" s="34"/>
      <c r="AG920" s="34"/>
      <c r="AH920" s="34"/>
      <c r="AI920" s="34"/>
      <c r="AJ920" s="34"/>
      <c r="AK920" s="34"/>
      <c r="AL920" s="34"/>
      <c r="AM920" s="34"/>
      <c r="AN920" s="34"/>
      <c r="AO920" s="34"/>
      <c r="AP920" s="34"/>
    </row>
    <row r="921" spans="1:42" ht="15.6" hidden="1">
      <c r="A921" s="34" t="s">
        <v>2841</v>
      </c>
      <c r="B921" s="34" t="s">
        <v>2873</v>
      </c>
      <c r="C921" s="34"/>
      <c r="D921" s="34"/>
      <c r="E921" s="34"/>
      <c r="F921" s="34"/>
      <c r="G921" s="34"/>
      <c r="H921" s="34"/>
      <c r="I921" s="34"/>
      <c r="J921" s="34"/>
      <c r="K921" s="34"/>
      <c r="L921" s="34"/>
      <c r="M921" s="34"/>
      <c r="N921" s="34"/>
      <c r="O921" s="34"/>
      <c r="P921" s="34"/>
      <c r="Q921" s="34"/>
      <c r="R921" s="34"/>
      <c r="S921" s="34"/>
      <c r="T921" s="34"/>
      <c r="U921" s="34"/>
      <c r="V921" s="34"/>
      <c r="W921" s="34"/>
      <c r="X921" s="34"/>
      <c r="Y921" s="34"/>
      <c r="Z921" s="34"/>
      <c r="AA921" s="34"/>
      <c r="AB921" s="34"/>
      <c r="AC921" s="34"/>
      <c r="AD921" s="34"/>
      <c r="AE921" s="34"/>
      <c r="AF921" s="34"/>
      <c r="AG921" s="34"/>
      <c r="AH921" s="34"/>
      <c r="AI921" s="34"/>
      <c r="AJ921" s="34"/>
      <c r="AK921" s="34"/>
      <c r="AL921" s="34"/>
      <c r="AM921" s="34"/>
      <c r="AN921" s="34"/>
      <c r="AO921" s="34"/>
      <c r="AP921" s="34"/>
    </row>
    <row r="922" spans="1:42" ht="15.6" hidden="1">
      <c r="A922" s="34" t="s">
        <v>2841</v>
      </c>
      <c r="B922" s="34" t="s">
        <v>2874</v>
      </c>
      <c r="C922" s="34"/>
      <c r="D922" s="34"/>
      <c r="E922" s="34"/>
      <c r="F922" s="34"/>
      <c r="G922" s="34"/>
      <c r="H922" s="34"/>
      <c r="I922" s="34"/>
      <c r="J922" s="34"/>
      <c r="K922" s="34"/>
      <c r="L922" s="34"/>
      <c r="M922" s="34"/>
      <c r="N922" s="34"/>
      <c r="O922" s="34"/>
      <c r="P922" s="34"/>
      <c r="Q922" s="34"/>
      <c r="R922" s="34"/>
      <c r="S922" s="34"/>
      <c r="T922" s="34"/>
      <c r="U922" s="34"/>
      <c r="V922" s="34"/>
      <c r="W922" s="34"/>
      <c r="X922" s="34"/>
      <c r="Y922" s="34"/>
      <c r="Z922" s="34"/>
      <c r="AA922" s="34"/>
      <c r="AB922" s="34"/>
      <c r="AC922" s="34"/>
      <c r="AD922" s="34"/>
      <c r="AE922" s="34"/>
      <c r="AF922" s="34"/>
      <c r="AG922" s="34"/>
      <c r="AH922" s="34"/>
      <c r="AI922" s="34"/>
      <c r="AJ922" s="34"/>
      <c r="AK922" s="34"/>
      <c r="AL922" s="34"/>
      <c r="AM922" s="34"/>
      <c r="AN922" s="34"/>
      <c r="AO922" s="34"/>
      <c r="AP922" s="34"/>
    </row>
    <row r="923" spans="1:42" ht="15.6" hidden="1">
      <c r="A923" s="34" t="s">
        <v>2841</v>
      </c>
      <c r="B923" s="34" t="s">
        <v>2875</v>
      </c>
      <c r="C923" s="34"/>
      <c r="D923" s="34"/>
      <c r="E923" s="34"/>
      <c r="F923" s="34"/>
      <c r="G923" s="34"/>
      <c r="H923" s="34"/>
      <c r="I923" s="34"/>
      <c r="J923" s="34"/>
      <c r="K923" s="34"/>
      <c r="L923" s="34"/>
      <c r="M923" s="34"/>
      <c r="N923" s="34"/>
      <c r="O923" s="34"/>
      <c r="P923" s="34"/>
      <c r="Q923" s="34"/>
      <c r="R923" s="34"/>
      <c r="S923" s="34"/>
      <c r="T923" s="34"/>
      <c r="U923" s="34"/>
      <c r="V923" s="34"/>
      <c r="W923" s="34"/>
      <c r="X923" s="34"/>
      <c r="Y923" s="34"/>
      <c r="Z923" s="34"/>
      <c r="AA923" s="34"/>
      <c r="AB923" s="34"/>
      <c r="AC923" s="34"/>
      <c r="AD923" s="34"/>
      <c r="AE923" s="34"/>
      <c r="AF923" s="34"/>
      <c r="AG923" s="34"/>
      <c r="AH923" s="34"/>
      <c r="AI923" s="34"/>
      <c r="AJ923" s="34"/>
      <c r="AK923" s="34"/>
      <c r="AL923" s="34"/>
      <c r="AM923" s="34"/>
      <c r="AN923" s="34"/>
      <c r="AO923" s="34"/>
      <c r="AP923" s="34"/>
    </row>
    <row r="924" spans="1:42" ht="15.6" hidden="1">
      <c r="A924" s="34" t="s">
        <v>2841</v>
      </c>
      <c r="B924" s="34" t="s">
        <v>2876</v>
      </c>
      <c r="C924" s="34"/>
      <c r="D924" s="34"/>
      <c r="E924" s="34"/>
      <c r="F924" s="34"/>
      <c r="G924" s="34"/>
      <c r="H924" s="34"/>
      <c r="I924" s="34"/>
      <c r="J924" s="34"/>
      <c r="K924" s="34"/>
      <c r="L924" s="34"/>
      <c r="M924" s="34"/>
      <c r="N924" s="34"/>
      <c r="O924" s="34"/>
      <c r="P924" s="34"/>
      <c r="Q924" s="34"/>
      <c r="R924" s="34"/>
      <c r="S924" s="34"/>
      <c r="T924" s="34"/>
      <c r="U924" s="34"/>
      <c r="V924" s="34"/>
      <c r="W924" s="34"/>
      <c r="X924" s="34"/>
      <c r="Y924" s="34"/>
      <c r="Z924" s="34"/>
      <c r="AA924" s="34"/>
      <c r="AB924" s="34"/>
      <c r="AC924" s="34"/>
      <c r="AD924" s="34"/>
      <c r="AE924" s="34"/>
      <c r="AF924" s="34"/>
      <c r="AG924" s="34"/>
      <c r="AH924" s="34"/>
      <c r="AI924" s="34"/>
      <c r="AJ924" s="34"/>
      <c r="AK924" s="34"/>
      <c r="AL924" s="34"/>
      <c r="AM924" s="34"/>
      <c r="AN924" s="34"/>
      <c r="AO924" s="34"/>
      <c r="AP924" s="34"/>
    </row>
    <row r="925" spans="1:42" ht="15.6" hidden="1">
      <c r="A925" s="34" t="s">
        <v>2841</v>
      </c>
      <c r="B925" s="34" t="s">
        <v>2877</v>
      </c>
      <c r="C925" s="34"/>
      <c r="D925" s="34"/>
      <c r="E925" s="34"/>
      <c r="F925" s="34"/>
      <c r="G925" s="34"/>
      <c r="H925" s="34"/>
      <c r="I925" s="34"/>
      <c r="J925" s="34"/>
      <c r="K925" s="34"/>
      <c r="L925" s="34"/>
      <c r="M925" s="34"/>
      <c r="N925" s="34"/>
      <c r="O925" s="34"/>
      <c r="P925" s="34"/>
      <c r="Q925" s="34"/>
      <c r="R925" s="34"/>
      <c r="S925" s="34"/>
      <c r="T925" s="34"/>
      <c r="U925" s="34"/>
      <c r="V925" s="34"/>
      <c r="W925" s="34"/>
      <c r="X925" s="34"/>
      <c r="Y925" s="34"/>
      <c r="Z925" s="34"/>
      <c r="AA925" s="34"/>
      <c r="AB925" s="34"/>
      <c r="AC925" s="34"/>
      <c r="AD925" s="34"/>
      <c r="AE925" s="34"/>
      <c r="AF925" s="34"/>
      <c r="AG925" s="34"/>
      <c r="AH925" s="34"/>
      <c r="AI925" s="34"/>
      <c r="AJ925" s="34"/>
      <c r="AK925" s="34"/>
      <c r="AL925" s="34"/>
      <c r="AM925" s="34"/>
      <c r="AN925" s="34"/>
      <c r="AO925" s="34"/>
      <c r="AP925" s="34"/>
    </row>
    <row r="926" spans="1:42" ht="15.6" hidden="1">
      <c r="A926" s="34" t="s">
        <v>2841</v>
      </c>
      <c r="B926" s="34" t="s">
        <v>2878</v>
      </c>
      <c r="C926" s="34"/>
      <c r="D926" s="34"/>
      <c r="E926" s="34"/>
      <c r="F926" s="34"/>
      <c r="G926" s="34"/>
      <c r="H926" s="34"/>
      <c r="I926" s="34"/>
      <c r="J926" s="34"/>
      <c r="K926" s="34"/>
      <c r="L926" s="34"/>
      <c r="M926" s="34"/>
      <c r="N926" s="34"/>
      <c r="O926" s="34"/>
      <c r="P926" s="34"/>
      <c r="Q926" s="34"/>
      <c r="R926" s="34"/>
      <c r="S926" s="34"/>
      <c r="T926" s="34"/>
      <c r="U926" s="34"/>
      <c r="V926" s="34"/>
      <c r="W926" s="34"/>
      <c r="X926" s="34"/>
      <c r="Y926" s="34"/>
      <c r="Z926" s="34"/>
      <c r="AA926" s="34"/>
      <c r="AB926" s="34"/>
      <c r="AC926" s="34"/>
      <c r="AD926" s="34"/>
      <c r="AE926" s="34"/>
      <c r="AF926" s="34"/>
      <c r="AG926" s="34"/>
      <c r="AH926" s="34"/>
      <c r="AI926" s="34"/>
      <c r="AJ926" s="34"/>
      <c r="AK926" s="34"/>
      <c r="AL926" s="34"/>
      <c r="AM926" s="34"/>
      <c r="AN926" s="34"/>
      <c r="AO926" s="34"/>
      <c r="AP926" s="34"/>
    </row>
    <row r="927" spans="1:42" ht="15.6" hidden="1">
      <c r="A927" s="34" t="s">
        <v>2841</v>
      </c>
      <c r="B927" s="34" t="s">
        <v>2879</v>
      </c>
      <c r="C927" s="34"/>
      <c r="D927" s="34"/>
      <c r="E927" s="34"/>
      <c r="F927" s="34"/>
      <c r="G927" s="34"/>
      <c r="H927" s="34"/>
      <c r="I927" s="34"/>
      <c r="J927" s="34"/>
      <c r="K927" s="34"/>
      <c r="L927" s="34"/>
      <c r="M927" s="34"/>
      <c r="N927" s="34"/>
      <c r="O927" s="34"/>
      <c r="P927" s="34"/>
      <c r="Q927" s="34"/>
      <c r="R927" s="34"/>
      <c r="S927" s="34"/>
      <c r="T927" s="34"/>
      <c r="U927" s="34"/>
      <c r="V927" s="34"/>
      <c r="W927" s="34"/>
      <c r="X927" s="34"/>
      <c r="Y927" s="34"/>
      <c r="Z927" s="34"/>
      <c r="AA927" s="34"/>
      <c r="AB927" s="34"/>
      <c r="AC927" s="34"/>
      <c r="AD927" s="34"/>
      <c r="AE927" s="34"/>
      <c r="AF927" s="34"/>
      <c r="AG927" s="34"/>
      <c r="AH927" s="34"/>
      <c r="AI927" s="34"/>
      <c r="AJ927" s="34"/>
      <c r="AK927" s="34"/>
      <c r="AL927" s="34"/>
      <c r="AM927" s="34"/>
      <c r="AN927" s="34"/>
      <c r="AO927" s="34"/>
      <c r="AP927" s="34"/>
    </row>
    <row r="928" spans="1:42" ht="15.6" hidden="1">
      <c r="A928" s="34" t="s">
        <v>2841</v>
      </c>
      <c r="B928" s="34" t="s">
        <v>2880</v>
      </c>
      <c r="C928" s="34"/>
      <c r="D928" s="34"/>
      <c r="E928" s="34"/>
      <c r="F928" s="34"/>
      <c r="G928" s="34"/>
      <c r="H928" s="34"/>
      <c r="I928" s="34"/>
      <c r="J928" s="34"/>
      <c r="K928" s="34"/>
      <c r="L928" s="34"/>
      <c r="M928" s="34"/>
      <c r="N928" s="34"/>
      <c r="O928" s="34"/>
      <c r="P928" s="34"/>
      <c r="Q928" s="34"/>
      <c r="R928" s="34"/>
      <c r="S928" s="34"/>
      <c r="T928" s="34"/>
      <c r="U928" s="34"/>
      <c r="V928" s="34"/>
      <c r="W928" s="34"/>
      <c r="X928" s="34"/>
      <c r="Y928" s="34"/>
      <c r="Z928" s="34"/>
      <c r="AA928" s="34"/>
      <c r="AB928" s="34"/>
      <c r="AC928" s="34"/>
      <c r="AD928" s="34"/>
      <c r="AE928" s="34"/>
      <c r="AF928" s="34"/>
      <c r="AG928" s="34"/>
      <c r="AH928" s="34"/>
      <c r="AI928" s="34"/>
      <c r="AJ928" s="34"/>
      <c r="AK928" s="34"/>
      <c r="AL928" s="34"/>
      <c r="AM928" s="34"/>
      <c r="AN928" s="34"/>
      <c r="AO928" s="34"/>
      <c r="AP928" s="34"/>
    </row>
    <row r="929" spans="1:42" ht="15.6" hidden="1">
      <c r="A929" s="34" t="s">
        <v>2841</v>
      </c>
      <c r="B929" s="34" t="s">
        <v>2881</v>
      </c>
      <c r="C929" s="34"/>
      <c r="D929" s="34"/>
      <c r="E929" s="34"/>
      <c r="F929" s="34"/>
      <c r="G929" s="34"/>
      <c r="H929" s="34"/>
      <c r="I929" s="34"/>
      <c r="J929" s="34"/>
      <c r="K929" s="34"/>
      <c r="L929" s="34"/>
      <c r="M929" s="34"/>
      <c r="N929" s="34"/>
      <c r="O929" s="34"/>
      <c r="P929" s="34"/>
      <c r="Q929" s="34"/>
      <c r="R929" s="34"/>
      <c r="S929" s="34"/>
      <c r="T929" s="34"/>
      <c r="U929" s="34"/>
      <c r="V929" s="34"/>
      <c r="W929" s="34"/>
      <c r="X929" s="34"/>
      <c r="Y929" s="34"/>
      <c r="Z929" s="34"/>
      <c r="AA929" s="34"/>
      <c r="AB929" s="34"/>
      <c r="AC929" s="34"/>
      <c r="AD929" s="34"/>
      <c r="AE929" s="34"/>
      <c r="AF929" s="34"/>
      <c r="AG929" s="34"/>
      <c r="AH929" s="34"/>
      <c r="AI929" s="34"/>
      <c r="AJ929" s="34"/>
      <c r="AK929" s="34"/>
      <c r="AL929" s="34"/>
      <c r="AM929" s="34"/>
      <c r="AN929" s="34"/>
      <c r="AO929" s="34"/>
      <c r="AP929" s="34"/>
    </row>
    <row r="930" spans="1:42" ht="15.6" hidden="1">
      <c r="A930" s="34" t="s">
        <v>2841</v>
      </c>
      <c r="B930" s="34" t="s">
        <v>2882</v>
      </c>
      <c r="C930" s="34"/>
      <c r="D930" s="34"/>
      <c r="E930" s="34"/>
      <c r="F930" s="34"/>
      <c r="G930" s="34"/>
      <c r="H930" s="34"/>
      <c r="I930" s="34"/>
      <c r="J930" s="34"/>
      <c r="K930" s="34"/>
      <c r="L930" s="34"/>
      <c r="M930" s="34"/>
      <c r="N930" s="34"/>
      <c r="O930" s="34"/>
      <c r="P930" s="34"/>
      <c r="Q930" s="34"/>
      <c r="R930" s="34"/>
      <c r="S930" s="34"/>
      <c r="T930" s="34"/>
      <c r="U930" s="34"/>
      <c r="V930" s="34"/>
      <c r="W930" s="34"/>
      <c r="X930" s="34"/>
      <c r="Y930" s="34"/>
      <c r="Z930" s="34"/>
      <c r="AA930" s="34"/>
      <c r="AB930" s="34"/>
      <c r="AC930" s="34"/>
      <c r="AD930" s="34"/>
      <c r="AE930" s="34"/>
      <c r="AF930" s="34"/>
      <c r="AG930" s="34"/>
      <c r="AH930" s="34"/>
      <c r="AI930" s="34"/>
      <c r="AJ930" s="34"/>
      <c r="AK930" s="34"/>
      <c r="AL930" s="34"/>
      <c r="AM930" s="34"/>
      <c r="AN930" s="34"/>
      <c r="AO930" s="34"/>
      <c r="AP930" s="34"/>
    </row>
    <row r="931" spans="1:42" ht="15.6" hidden="1">
      <c r="A931" s="34" t="s">
        <v>2841</v>
      </c>
      <c r="B931" s="34" t="s">
        <v>2883</v>
      </c>
      <c r="C931" s="34"/>
      <c r="D931" s="34"/>
      <c r="E931" s="34"/>
      <c r="F931" s="34"/>
      <c r="G931" s="34"/>
      <c r="H931" s="34"/>
      <c r="I931" s="34"/>
      <c r="J931" s="34"/>
      <c r="K931" s="34"/>
      <c r="L931" s="34"/>
      <c r="M931" s="34"/>
      <c r="N931" s="34"/>
      <c r="O931" s="34"/>
      <c r="P931" s="34"/>
      <c r="Q931" s="34"/>
      <c r="R931" s="34"/>
      <c r="S931" s="34"/>
      <c r="T931" s="34"/>
      <c r="U931" s="34"/>
      <c r="V931" s="34"/>
      <c r="W931" s="34"/>
      <c r="X931" s="34"/>
      <c r="Y931" s="34"/>
      <c r="Z931" s="34"/>
      <c r="AA931" s="34"/>
      <c r="AB931" s="34"/>
      <c r="AC931" s="34"/>
      <c r="AD931" s="34"/>
      <c r="AE931" s="34"/>
      <c r="AF931" s="34"/>
      <c r="AG931" s="34"/>
      <c r="AH931" s="34"/>
      <c r="AI931" s="34"/>
      <c r="AJ931" s="34"/>
      <c r="AK931" s="34"/>
      <c r="AL931" s="34"/>
      <c r="AM931" s="34"/>
      <c r="AN931" s="34"/>
      <c r="AO931" s="34"/>
      <c r="AP931" s="34"/>
    </row>
    <row r="932" spans="1:42" ht="15.6" hidden="1">
      <c r="A932" s="34" t="s">
        <v>2841</v>
      </c>
      <c r="B932" s="34" t="s">
        <v>2884</v>
      </c>
      <c r="C932" s="34"/>
      <c r="D932" s="34"/>
      <c r="E932" s="34"/>
      <c r="F932" s="34"/>
      <c r="G932" s="34"/>
      <c r="H932" s="34"/>
      <c r="I932" s="34"/>
      <c r="J932" s="34"/>
      <c r="K932" s="34"/>
      <c r="L932" s="34"/>
      <c r="M932" s="34"/>
      <c r="N932" s="34"/>
      <c r="O932" s="34"/>
      <c r="P932" s="34"/>
      <c r="Q932" s="34"/>
      <c r="R932" s="34"/>
      <c r="S932" s="34"/>
      <c r="T932" s="34"/>
      <c r="U932" s="34"/>
      <c r="V932" s="34"/>
      <c r="W932" s="34"/>
      <c r="X932" s="34"/>
      <c r="Y932" s="34"/>
      <c r="Z932" s="34"/>
      <c r="AA932" s="34"/>
      <c r="AB932" s="34"/>
      <c r="AC932" s="34"/>
      <c r="AD932" s="34"/>
      <c r="AE932" s="34"/>
      <c r="AF932" s="34"/>
      <c r="AG932" s="34"/>
      <c r="AH932" s="34"/>
      <c r="AI932" s="34"/>
      <c r="AJ932" s="34"/>
      <c r="AK932" s="34"/>
      <c r="AL932" s="34"/>
      <c r="AM932" s="34"/>
      <c r="AN932" s="34"/>
      <c r="AO932" s="34"/>
      <c r="AP932" s="34"/>
    </row>
    <row r="933" spans="1:42" ht="15.6" hidden="1">
      <c r="A933" s="34" t="s">
        <v>2841</v>
      </c>
      <c r="B933" s="34" t="s">
        <v>2885</v>
      </c>
      <c r="C933" s="34"/>
      <c r="D933" s="34"/>
      <c r="E933" s="34"/>
      <c r="F933" s="34"/>
      <c r="G933" s="34"/>
      <c r="H933" s="34"/>
      <c r="I933" s="34"/>
      <c r="J933" s="34"/>
      <c r="K933" s="34"/>
      <c r="L933" s="34"/>
      <c r="M933" s="34"/>
      <c r="N933" s="34"/>
      <c r="O933" s="34"/>
      <c r="P933" s="34"/>
      <c r="Q933" s="34"/>
      <c r="R933" s="34"/>
      <c r="S933" s="34"/>
      <c r="T933" s="34"/>
      <c r="U933" s="34"/>
      <c r="V933" s="34"/>
      <c r="W933" s="34"/>
      <c r="X933" s="34"/>
      <c r="Y933" s="34"/>
      <c r="Z933" s="34"/>
      <c r="AA933" s="34"/>
      <c r="AB933" s="34"/>
      <c r="AC933" s="34"/>
      <c r="AD933" s="34"/>
      <c r="AE933" s="34"/>
      <c r="AF933" s="34"/>
      <c r="AG933" s="34"/>
      <c r="AH933" s="34"/>
      <c r="AI933" s="34"/>
      <c r="AJ933" s="34"/>
      <c r="AK933" s="34"/>
      <c r="AL933" s="34"/>
      <c r="AM933" s="34"/>
      <c r="AN933" s="34"/>
      <c r="AO933" s="34"/>
      <c r="AP933" s="34"/>
    </row>
    <row r="934" spans="1:42" ht="15.6" hidden="1">
      <c r="A934" s="34" t="s">
        <v>2841</v>
      </c>
      <c r="B934" s="34" t="s">
        <v>2886</v>
      </c>
      <c r="C934" s="34"/>
      <c r="D934" s="34"/>
      <c r="E934" s="34"/>
      <c r="F934" s="34"/>
      <c r="G934" s="34"/>
      <c r="H934" s="34"/>
      <c r="I934" s="34"/>
      <c r="J934" s="34"/>
      <c r="K934" s="34"/>
      <c r="L934" s="34"/>
      <c r="M934" s="34"/>
      <c r="N934" s="34"/>
      <c r="O934" s="34"/>
      <c r="P934" s="34"/>
      <c r="Q934" s="34"/>
      <c r="R934" s="34"/>
      <c r="S934" s="34"/>
      <c r="T934" s="34"/>
      <c r="U934" s="34"/>
      <c r="V934" s="34"/>
      <c r="W934" s="34"/>
      <c r="X934" s="34"/>
      <c r="Y934" s="34"/>
      <c r="Z934" s="34"/>
      <c r="AA934" s="34"/>
      <c r="AB934" s="34"/>
      <c r="AC934" s="34"/>
      <c r="AD934" s="34"/>
      <c r="AE934" s="34"/>
      <c r="AF934" s="34"/>
      <c r="AG934" s="34"/>
      <c r="AH934" s="34"/>
      <c r="AI934" s="34"/>
      <c r="AJ934" s="34"/>
      <c r="AK934" s="34"/>
      <c r="AL934" s="34"/>
      <c r="AM934" s="34"/>
      <c r="AN934" s="34"/>
      <c r="AO934" s="34"/>
      <c r="AP934" s="34"/>
    </row>
    <row r="935" spans="1:42" ht="15.6" hidden="1">
      <c r="A935" s="34" t="s">
        <v>2841</v>
      </c>
      <c r="B935" s="34" t="s">
        <v>2887</v>
      </c>
      <c r="C935" s="34"/>
      <c r="D935" s="34"/>
      <c r="E935" s="34"/>
      <c r="F935" s="34"/>
      <c r="G935" s="34"/>
      <c r="H935" s="34"/>
      <c r="I935" s="34"/>
      <c r="J935" s="34"/>
      <c r="K935" s="34"/>
      <c r="L935" s="34"/>
      <c r="M935" s="34"/>
      <c r="N935" s="34"/>
      <c r="O935" s="34"/>
      <c r="P935" s="34"/>
      <c r="Q935" s="34"/>
      <c r="R935" s="34"/>
      <c r="S935" s="34"/>
      <c r="T935" s="34"/>
      <c r="U935" s="34"/>
      <c r="V935" s="34"/>
      <c r="W935" s="34"/>
      <c r="X935" s="34"/>
      <c r="Y935" s="34"/>
      <c r="Z935" s="34"/>
      <c r="AA935" s="34"/>
      <c r="AB935" s="34"/>
      <c r="AC935" s="34"/>
      <c r="AD935" s="34"/>
      <c r="AE935" s="34"/>
      <c r="AF935" s="34"/>
      <c r="AG935" s="34"/>
      <c r="AH935" s="34"/>
      <c r="AI935" s="34"/>
      <c r="AJ935" s="34"/>
      <c r="AK935" s="34"/>
      <c r="AL935" s="34"/>
      <c r="AM935" s="34"/>
      <c r="AN935" s="34"/>
      <c r="AO935" s="34"/>
      <c r="AP935" s="34"/>
    </row>
    <row r="936" spans="1:42" ht="15.6" hidden="1">
      <c r="A936" s="34" t="s">
        <v>2841</v>
      </c>
      <c r="B936" s="34" t="s">
        <v>2888</v>
      </c>
      <c r="C936" s="34"/>
      <c r="D936" s="34"/>
      <c r="E936" s="34"/>
      <c r="F936" s="34"/>
      <c r="G936" s="34"/>
      <c r="H936" s="34"/>
      <c r="I936" s="34"/>
      <c r="J936" s="34"/>
      <c r="K936" s="34"/>
      <c r="L936" s="34"/>
      <c r="M936" s="34"/>
      <c r="N936" s="34"/>
      <c r="O936" s="34"/>
      <c r="P936" s="34"/>
      <c r="Q936" s="34"/>
      <c r="R936" s="34"/>
      <c r="S936" s="34"/>
      <c r="T936" s="34"/>
      <c r="U936" s="34"/>
      <c r="V936" s="34"/>
      <c r="W936" s="34"/>
      <c r="X936" s="34"/>
      <c r="Y936" s="34"/>
      <c r="Z936" s="34"/>
      <c r="AA936" s="34"/>
      <c r="AB936" s="34"/>
      <c r="AC936" s="34"/>
      <c r="AD936" s="34"/>
      <c r="AE936" s="34"/>
      <c r="AF936" s="34"/>
      <c r="AG936" s="34"/>
      <c r="AH936" s="34"/>
      <c r="AI936" s="34"/>
      <c r="AJ936" s="34"/>
      <c r="AK936" s="34"/>
      <c r="AL936" s="34"/>
      <c r="AM936" s="34"/>
      <c r="AN936" s="34"/>
      <c r="AO936" s="34"/>
      <c r="AP936" s="34"/>
    </row>
    <row r="937" spans="1:42" ht="15.6" hidden="1">
      <c r="A937" s="34" t="s">
        <v>2841</v>
      </c>
      <c r="B937" s="34" t="s">
        <v>2889</v>
      </c>
      <c r="C937" s="34"/>
      <c r="D937" s="34"/>
      <c r="E937" s="34"/>
      <c r="F937" s="34"/>
      <c r="G937" s="34"/>
      <c r="H937" s="34"/>
      <c r="I937" s="34"/>
      <c r="J937" s="34"/>
      <c r="K937" s="34"/>
      <c r="L937" s="34"/>
      <c r="M937" s="34"/>
      <c r="N937" s="34"/>
      <c r="O937" s="34"/>
      <c r="P937" s="34"/>
      <c r="Q937" s="34"/>
      <c r="R937" s="34"/>
      <c r="S937" s="34"/>
      <c r="T937" s="34"/>
      <c r="U937" s="34"/>
      <c r="V937" s="34"/>
      <c r="W937" s="34"/>
      <c r="X937" s="34"/>
      <c r="Y937" s="34"/>
      <c r="Z937" s="34"/>
      <c r="AA937" s="34"/>
      <c r="AB937" s="34"/>
      <c r="AC937" s="34"/>
      <c r="AD937" s="34"/>
      <c r="AE937" s="34"/>
      <c r="AF937" s="34"/>
      <c r="AG937" s="34"/>
      <c r="AH937" s="34"/>
      <c r="AI937" s="34"/>
      <c r="AJ937" s="34"/>
      <c r="AK937" s="34"/>
      <c r="AL937" s="34"/>
      <c r="AM937" s="34"/>
      <c r="AN937" s="34"/>
      <c r="AO937" s="34"/>
      <c r="AP937" s="34"/>
    </row>
    <row r="938" spans="1:42" ht="15.6" hidden="1">
      <c r="A938" s="34" t="s">
        <v>2841</v>
      </c>
      <c r="B938" s="34" t="s">
        <v>2890</v>
      </c>
      <c r="C938" s="34"/>
      <c r="D938" s="34"/>
      <c r="E938" s="34"/>
      <c r="F938" s="34"/>
      <c r="G938" s="34"/>
      <c r="H938" s="34"/>
      <c r="I938" s="34"/>
      <c r="J938" s="34"/>
      <c r="K938" s="34"/>
      <c r="L938" s="34"/>
      <c r="M938" s="34"/>
      <c r="N938" s="34"/>
      <c r="O938" s="34"/>
      <c r="P938" s="34"/>
      <c r="Q938" s="34"/>
      <c r="R938" s="34"/>
      <c r="S938" s="34"/>
      <c r="T938" s="34"/>
      <c r="U938" s="34"/>
      <c r="V938" s="34"/>
      <c r="W938" s="34"/>
      <c r="X938" s="34"/>
      <c r="Y938" s="34"/>
      <c r="Z938" s="34"/>
      <c r="AA938" s="34"/>
      <c r="AB938" s="34"/>
      <c r="AC938" s="34"/>
      <c r="AD938" s="34"/>
      <c r="AE938" s="34"/>
      <c r="AF938" s="34"/>
      <c r="AG938" s="34"/>
      <c r="AH938" s="34"/>
      <c r="AI938" s="34"/>
      <c r="AJ938" s="34"/>
      <c r="AK938" s="34"/>
      <c r="AL938" s="34"/>
      <c r="AM938" s="34"/>
      <c r="AN938" s="34"/>
      <c r="AO938" s="34"/>
      <c r="AP938" s="34"/>
    </row>
    <row r="939" spans="1:42" ht="15.6" hidden="1">
      <c r="A939" s="34" t="s">
        <v>2841</v>
      </c>
      <c r="B939" s="34" t="s">
        <v>2891</v>
      </c>
      <c r="C939" s="34"/>
      <c r="D939" s="34"/>
      <c r="E939" s="34"/>
      <c r="F939" s="34"/>
      <c r="G939" s="34"/>
      <c r="H939" s="34"/>
      <c r="I939" s="34"/>
      <c r="J939" s="34"/>
      <c r="K939" s="34"/>
      <c r="L939" s="34"/>
      <c r="M939" s="34"/>
      <c r="N939" s="34"/>
      <c r="O939" s="34"/>
      <c r="P939" s="34"/>
      <c r="Q939" s="34"/>
      <c r="R939" s="34"/>
      <c r="S939" s="34"/>
      <c r="T939" s="34"/>
      <c r="U939" s="34"/>
      <c r="V939" s="34"/>
      <c r="W939" s="34"/>
      <c r="X939" s="34"/>
      <c r="Y939" s="34"/>
      <c r="Z939" s="34"/>
      <c r="AA939" s="34"/>
      <c r="AB939" s="34"/>
      <c r="AC939" s="34"/>
      <c r="AD939" s="34"/>
      <c r="AE939" s="34"/>
      <c r="AF939" s="34"/>
      <c r="AG939" s="34"/>
      <c r="AH939" s="34"/>
      <c r="AI939" s="34"/>
      <c r="AJ939" s="34"/>
      <c r="AK939" s="34"/>
      <c r="AL939" s="34"/>
      <c r="AM939" s="34"/>
      <c r="AN939" s="34"/>
      <c r="AO939" s="34"/>
      <c r="AP939" s="34"/>
    </row>
    <row r="940" spans="1:42" ht="15.6" hidden="1">
      <c r="A940" s="34" t="s">
        <v>2841</v>
      </c>
      <c r="B940" s="34" t="s">
        <v>2892</v>
      </c>
      <c r="C940" s="34"/>
      <c r="D940" s="34"/>
      <c r="E940" s="34"/>
      <c r="F940" s="34"/>
      <c r="G940" s="34"/>
      <c r="H940" s="34"/>
      <c r="I940" s="34"/>
      <c r="J940" s="34"/>
      <c r="K940" s="34"/>
      <c r="L940" s="34"/>
      <c r="M940" s="34"/>
      <c r="N940" s="34"/>
      <c r="O940" s="34"/>
      <c r="P940" s="34"/>
      <c r="Q940" s="34"/>
      <c r="R940" s="34"/>
      <c r="S940" s="34"/>
      <c r="T940" s="34"/>
      <c r="U940" s="34"/>
      <c r="V940" s="34"/>
      <c r="W940" s="34"/>
      <c r="X940" s="34"/>
      <c r="Y940" s="34"/>
      <c r="Z940" s="34"/>
      <c r="AA940" s="34"/>
      <c r="AB940" s="34"/>
      <c r="AC940" s="34"/>
      <c r="AD940" s="34"/>
      <c r="AE940" s="34"/>
      <c r="AF940" s="34"/>
      <c r="AG940" s="34"/>
      <c r="AH940" s="34"/>
      <c r="AI940" s="34"/>
      <c r="AJ940" s="34"/>
      <c r="AK940" s="34"/>
      <c r="AL940" s="34"/>
      <c r="AM940" s="34"/>
      <c r="AN940" s="34"/>
      <c r="AO940" s="34"/>
      <c r="AP940" s="34"/>
    </row>
    <row r="941" spans="1:42" ht="15.6" hidden="1">
      <c r="A941" s="34" t="s">
        <v>2841</v>
      </c>
      <c r="B941" s="34" t="s">
        <v>2893</v>
      </c>
      <c r="C941" s="34"/>
      <c r="D941" s="34"/>
      <c r="E941" s="34"/>
      <c r="F941" s="34"/>
      <c r="G941" s="34"/>
      <c r="H941" s="34"/>
      <c r="I941" s="34"/>
      <c r="J941" s="34"/>
      <c r="K941" s="34"/>
      <c r="L941" s="34"/>
      <c r="M941" s="34"/>
      <c r="N941" s="34"/>
      <c r="O941" s="34"/>
      <c r="P941" s="34"/>
      <c r="Q941" s="34"/>
      <c r="R941" s="34"/>
      <c r="S941" s="34"/>
      <c r="T941" s="34"/>
      <c r="U941" s="34"/>
      <c r="V941" s="34"/>
      <c r="W941" s="34"/>
      <c r="X941" s="34"/>
      <c r="Y941" s="34"/>
      <c r="Z941" s="34"/>
      <c r="AA941" s="34"/>
      <c r="AB941" s="34"/>
      <c r="AC941" s="34"/>
      <c r="AD941" s="34"/>
      <c r="AE941" s="34"/>
      <c r="AF941" s="34"/>
      <c r="AG941" s="34"/>
      <c r="AH941" s="34"/>
      <c r="AI941" s="34"/>
      <c r="AJ941" s="34"/>
      <c r="AK941" s="34"/>
      <c r="AL941" s="34"/>
      <c r="AM941" s="34"/>
      <c r="AN941" s="34"/>
      <c r="AO941" s="34"/>
      <c r="AP941" s="34"/>
    </row>
    <row r="942" spans="1:42" ht="15.6" hidden="1">
      <c r="A942" s="34" t="s">
        <v>2841</v>
      </c>
      <c r="B942" s="34" t="s">
        <v>2894</v>
      </c>
      <c r="C942" s="34"/>
      <c r="D942" s="34"/>
      <c r="E942" s="34"/>
      <c r="F942" s="34"/>
      <c r="G942" s="34"/>
      <c r="H942" s="34"/>
      <c r="I942" s="34"/>
      <c r="J942" s="34"/>
      <c r="K942" s="34"/>
      <c r="L942" s="34"/>
      <c r="M942" s="34"/>
      <c r="N942" s="34"/>
      <c r="O942" s="34"/>
      <c r="P942" s="34"/>
      <c r="Q942" s="34"/>
      <c r="R942" s="34"/>
      <c r="S942" s="34"/>
      <c r="T942" s="34"/>
      <c r="U942" s="34"/>
      <c r="V942" s="34"/>
      <c r="W942" s="34"/>
      <c r="X942" s="34"/>
      <c r="Y942" s="34"/>
      <c r="Z942" s="34"/>
      <c r="AA942" s="34"/>
      <c r="AB942" s="34"/>
      <c r="AC942" s="34"/>
      <c r="AD942" s="34"/>
      <c r="AE942" s="34"/>
      <c r="AF942" s="34"/>
      <c r="AG942" s="34"/>
      <c r="AH942" s="34"/>
      <c r="AI942" s="34"/>
      <c r="AJ942" s="34"/>
      <c r="AK942" s="34"/>
      <c r="AL942" s="34"/>
      <c r="AM942" s="34"/>
      <c r="AN942" s="34"/>
      <c r="AO942" s="34"/>
      <c r="AP942" s="34"/>
    </row>
    <row r="943" spans="1:42" ht="15.6" hidden="1">
      <c r="A943" s="34" t="s">
        <v>2841</v>
      </c>
      <c r="B943" s="34" t="s">
        <v>2895</v>
      </c>
      <c r="C943" s="34"/>
      <c r="D943" s="34"/>
      <c r="E943" s="34"/>
      <c r="F943" s="34"/>
      <c r="G943" s="34"/>
      <c r="H943" s="34"/>
      <c r="I943" s="34"/>
      <c r="J943" s="34"/>
      <c r="K943" s="34"/>
      <c r="L943" s="34"/>
      <c r="M943" s="34"/>
      <c r="N943" s="34"/>
      <c r="O943" s="34"/>
      <c r="P943" s="34"/>
      <c r="Q943" s="34"/>
      <c r="R943" s="34"/>
      <c r="S943" s="34"/>
      <c r="T943" s="34"/>
      <c r="U943" s="34"/>
      <c r="V943" s="34"/>
      <c r="W943" s="34"/>
      <c r="X943" s="34"/>
      <c r="Y943" s="34"/>
      <c r="Z943" s="34"/>
      <c r="AA943" s="34"/>
      <c r="AB943" s="34"/>
      <c r="AC943" s="34"/>
      <c r="AD943" s="34"/>
      <c r="AE943" s="34"/>
      <c r="AF943" s="34"/>
      <c r="AG943" s="34"/>
      <c r="AH943" s="34"/>
      <c r="AI943" s="34"/>
      <c r="AJ943" s="34"/>
      <c r="AK943" s="34"/>
      <c r="AL943" s="34"/>
      <c r="AM943" s="34"/>
      <c r="AN943" s="34"/>
      <c r="AO943" s="34"/>
      <c r="AP943" s="34"/>
    </row>
    <row r="944" spans="1:42" ht="15.6" hidden="1">
      <c r="A944" s="34" t="s">
        <v>2841</v>
      </c>
      <c r="B944" s="34" t="s">
        <v>2896</v>
      </c>
      <c r="C944" s="34"/>
      <c r="D944" s="34"/>
      <c r="E944" s="34"/>
      <c r="F944" s="34"/>
      <c r="G944" s="34"/>
      <c r="H944" s="34"/>
      <c r="I944" s="34"/>
      <c r="J944" s="34"/>
      <c r="K944" s="34"/>
      <c r="L944" s="34"/>
      <c r="M944" s="34"/>
      <c r="N944" s="34"/>
      <c r="O944" s="34"/>
      <c r="P944" s="34"/>
      <c r="Q944" s="34"/>
      <c r="R944" s="34"/>
      <c r="S944" s="34"/>
      <c r="T944" s="34"/>
      <c r="U944" s="34"/>
      <c r="V944" s="34"/>
      <c r="W944" s="34"/>
      <c r="X944" s="34"/>
      <c r="Y944" s="34"/>
      <c r="Z944" s="34"/>
      <c r="AA944" s="34"/>
      <c r="AB944" s="34"/>
      <c r="AC944" s="34"/>
      <c r="AD944" s="34"/>
      <c r="AE944" s="34"/>
      <c r="AF944" s="34"/>
      <c r="AG944" s="34"/>
      <c r="AH944" s="34"/>
      <c r="AI944" s="34"/>
      <c r="AJ944" s="34"/>
      <c r="AK944" s="34"/>
      <c r="AL944" s="34"/>
      <c r="AM944" s="34"/>
      <c r="AN944" s="34"/>
      <c r="AO944" s="34"/>
      <c r="AP944" s="34"/>
    </row>
    <row r="945" spans="1:42" ht="15.6" hidden="1">
      <c r="A945" s="34" t="s">
        <v>2841</v>
      </c>
      <c r="B945" s="34" t="s">
        <v>2897</v>
      </c>
      <c r="C945" s="34"/>
      <c r="D945" s="34"/>
      <c r="E945" s="34"/>
      <c r="F945" s="34"/>
      <c r="G945" s="34"/>
      <c r="H945" s="34"/>
      <c r="I945" s="34"/>
      <c r="J945" s="34"/>
      <c r="K945" s="34"/>
      <c r="L945" s="34"/>
      <c r="M945" s="34"/>
      <c r="N945" s="34"/>
      <c r="O945" s="34"/>
      <c r="P945" s="34"/>
      <c r="Q945" s="34"/>
      <c r="R945" s="34"/>
      <c r="S945" s="34"/>
      <c r="T945" s="34"/>
      <c r="U945" s="34"/>
      <c r="V945" s="34"/>
      <c r="W945" s="34"/>
      <c r="X945" s="34"/>
      <c r="Y945" s="34"/>
      <c r="Z945" s="34"/>
      <c r="AA945" s="34"/>
      <c r="AB945" s="34"/>
      <c r="AC945" s="34"/>
      <c r="AD945" s="34"/>
      <c r="AE945" s="34"/>
      <c r="AF945" s="34"/>
      <c r="AG945" s="34"/>
      <c r="AH945" s="34"/>
      <c r="AI945" s="34"/>
      <c r="AJ945" s="34"/>
      <c r="AK945" s="34"/>
      <c r="AL945" s="34"/>
      <c r="AM945" s="34"/>
      <c r="AN945" s="34"/>
      <c r="AO945" s="34"/>
      <c r="AP945" s="34"/>
    </row>
    <row r="946" spans="1:42" ht="15.6" hidden="1">
      <c r="A946" s="34" t="s">
        <v>2841</v>
      </c>
      <c r="B946" s="34" t="s">
        <v>2898</v>
      </c>
      <c r="C946" s="34"/>
      <c r="D946" s="34"/>
      <c r="E946" s="34"/>
      <c r="F946" s="34"/>
      <c r="G946" s="34"/>
      <c r="H946" s="34"/>
      <c r="I946" s="34"/>
      <c r="J946" s="34"/>
      <c r="K946" s="34"/>
      <c r="L946" s="34"/>
      <c r="M946" s="34"/>
      <c r="N946" s="34"/>
      <c r="O946" s="34"/>
      <c r="P946" s="34"/>
      <c r="Q946" s="34"/>
      <c r="R946" s="34"/>
      <c r="S946" s="34"/>
      <c r="T946" s="34"/>
      <c r="U946" s="34"/>
      <c r="V946" s="34"/>
      <c r="W946" s="34"/>
      <c r="X946" s="34"/>
      <c r="Y946" s="34"/>
      <c r="Z946" s="34"/>
      <c r="AA946" s="34"/>
      <c r="AB946" s="34"/>
      <c r="AC946" s="34"/>
      <c r="AD946" s="34"/>
      <c r="AE946" s="34"/>
      <c r="AF946" s="34"/>
      <c r="AG946" s="34"/>
      <c r="AH946" s="34"/>
      <c r="AI946" s="34"/>
      <c r="AJ946" s="34"/>
      <c r="AK946" s="34"/>
      <c r="AL946" s="34"/>
      <c r="AM946" s="34"/>
      <c r="AN946" s="34"/>
      <c r="AO946" s="34"/>
      <c r="AP946" s="34"/>
    </row>
    <row r="947" spans="1:42" ht="15.6" hidden="1">
      <c r="A947" s="34" t="s">
        <v>2841</v>
      </c>
      <c r="B947" s="34" t="s">
        <v>2899</v>
      </c>
      <c r="C947" s="34"/>
      <c r="D947" s="34"/>
      <c r="E947" s="34"/>
      <c r="F947" s="34"/>
      <c r="G947" s="34"/>
      <c r="H947" s="34"/>
      <c r="I947" s="34"/>
      <c r="J947" s="34"/>
      <c r="K947" s="34"/>
      <c r="L947" s="34"/>
      <c r="M947" s="34"/>
      <c r="N947" s="34"/>
      <c r="O947" s="34"/>
      <c r="P947" s="34"/>
      <c r="Q947" s="34"/>
      <c r="R947" s="34"/>
      <c r="S947" s="34"/>
      <c r="T947" s="34"/>
      <c r="U947" s="34"/>
      <c r="V947" s="34"/>
      <c r="W947" s="34"/>
      <c r="X947" s="34"/>
      <c r="Y947" s="34"/>
      <c r="Z947" s="34"/>
      <c r="AA947" s="34"/>
      <c r="AB947" s="34"/>
      <c r="AC947" s="34"/>
      <c r="AD947" s="34"/>
      <c r="AE947" s="34"/>
      <c r="AF947" s="34"/>
      <c r="AG947" s="34"/>
      <c r="AH947" s="34"/>
      <c r="AI947" s="34"/>
      <c r="AJ947" s="34"/>
      <c r="AK947" s="34"/>
      <c r="AL947" s="34"/>
      <c r="AM947" s="34"/>
      <c r="AN947" s="34"/>
      <c r="AO947" s="34"/>
      <c r="AP947" s="34"/>
    </row>
    <row r="948" spans="1:42" ht="15.6" hidden="1">
      <c r="A948" s="34" t="s">
        <v>2841</v>
      </c>
      <c r="B948" s="34" t="s">
        <v>2900</v>
      </c>
      <c r="C948" s="34"/>
      <c r="D948" s="34"/>
      <c r="E948" s="34"/>
      <c r="F948" s="34"/>
      <c r="G948" s="34"/>
      <c r="H948" s="34"/>
      <c r="I948" s="34"/>
      <c r="J948" s="34"/>
      <c r="K948" s="34"/>
      <c r="L948" s="34"/>
      <c r="M948" s="34"/>
      <c r="N948" s="34"/>
      <c r="O948" s="34"/>
      <c r="P948" s="34"/>
      <c r="Q948" s="34"/>
      <c r="R948" s="34"/>
      <c r="S948" s="34"/>
      <c r="T948" s="34"/>
      <c r="U948" s="34"/>
      <c r="V948" s="34"/>
      <c r="W948" s="34"/>
      <c r="X948" s="34"/>
      <c r="Y948" s="34"/>
      <c r="Z948" s="34"/>
      <c r="AA948" s="34"/>
      <c r="AB948" s="34"/>
      <c r="AC948" s="34"/>
      <c r="AD948" s="34"/>
      <c r="AE948" s="34"/>
      <c r="AF948" s="34"/>
      <c r="AG948" s="34"/>
      <c r="AH948" s="34"/>
      <c r="AI948" s="34"/>
      <c r="AJ948" s="34"/>
      <c r="AK948" s="34"/>
      <c r="AL948" s="34"/>
      <c r="AM948" s="34"/>
      <c r="AN948" s="34"/>
      <c r="AO948" s="34"/>
      <c r="AP948" s="34"/>
    </row>
    <row r="949" spans="1:42" ht="15.6" hidden="1">
      <c r="A949" s="34" t="s">
        <v>2841</v>
      </c>
      <c r="B949" s="34" t="s">
        <v>2901</v>
      </c>
      <c r="C949" s="34"/>
      <c r="D949" s="34"/>
      <c r="E949" s="34"/>
      <c r="F949" s="34"/>
      <c r="G949" s="34"/>
      <c r="H949" s="34"/>
      <c r="I949" s="34"/>
      <c r="J949" s="34"/>
      <c r="K949" s="34"/>
      <c r="L949" s="34"/>
      <c r="M949" s="34"/>
      <c r="N949" s="34"/>
      <c r="O949" s="34"/>
      <c r="P949" s="34"/>
      <c r="Q949" s="34"/>
      <c r="R949" s="34"/>
      <c r="S949" s="34"/>
      <c r="T949" s="34"/>
      <c r="U949" s="34"/>
      <c r="V949" s="34"/>
      <c r="W949" s="34"/>
      <c r="X949" s="34"/>
      <c r="Y949" s="34"/>
      <c r="Z949" s="34"/>
      <c r="AA949" s="34"/>
      <c r="AB949" s="34"/>
      <c r="AC949" s="34"/>
      <c r="AD949" s="34"/>
      <c r="AE949" s="34"/>
      <c r="AF949" s="34"/>
      <c r="AG949" s="34"/>
      <c r="AH949" s="34"/>
      <c r="AI949" s="34"/>
      <c r="AJ949" s="34"/>
      <c r="AK949" s="34"/>
      <c r="AL949" s="34"/>
      <c r="AM949" s="34"/>
      <c r="AN949" s="34"/>
      <c r="AO949" s="34"/>
      <c r="AP949" s="34"/>
    </row>
    <row r="950" spans="1:42" ht="15.6" hidden="1">
      <c r="A950" s="34" t="s">
        <v>2841</v>
      </c>
      <c r="B950" s="34" t="s">
        <v>2902</v>
      </c>
      <c r="C950" s="34"/>
      <c r="D950" s="34"/>
      <c r="E950" s="34"/>
      <c r="F950" s="34"/>
      <c r="G950" s="34"/>
      <c r="H950" s="34"/>
      <c r="I950" s="34"/>
      <c r="J950" s="34"/>
      <c r="K950" s="34"/>
      <c r="L950" s="34"/>
      <c r="M950" s="34"/>
      <c r="N950" s="34"/>
      <c r="O950" s="34"/>
      <c r="P950" s="34"/>
      <c r="Q950" s="34"/>
      <c r="R950" s="34"/>
      <c r="S950" s="34"/>
      <c r="T950" s="34"/>
      <c r="U950" s="34"/>
      <c r="V950" s="34"/>
      <c r="W950" s="34"/>
      <c r="X950" s="34"/>
      <c r="Y950" s="34"/>
      <c r="Z950" s="34"/>
      <c r="AA950" s="34"/>
      <c r="AB950" s="34"/>
      <c r="AC950" s="34"/>
      <c r="AD950" s="34"/>
      <c r="AE950" s="34"/>
      <c r="AF950" s="34"/>
      <c r="AG950" s="34"/>
      <c r="AH950" s="34"/>
      <c r="AI950" s="34"/>
      <c r="AJ950" s="34"/>
      <c r="AK950" s="34"/>
      <c r="AL950" s="34"/>
      <c r="AM950" s="34"/>
      <c r="AN950" s="34"/>
      <c r="AO950" s="34"/>
      <c r="AP950" s="34"/>
    </row>
    <row r="951" spans="1:42" ht="15.6" hidden="1">
      <c r="A951" s="34" t="s">
        <v>2841</v>
      </c>
      <c r="B951" s="34" t="s">
        <v>2903</v>
      </c>
      <c r="C951" s="34"/>
      <c r="D951" s="34"/>
      <c r="E951" s="34"/>
      <c r="F951" s="34"/>
      <c r="G951" s="34"/>
      <c r="H951" s="34"/>
      <c r="I951" s="34"/>
      <c r="J951" s="34"/>
      <c r="K951" s="34"/>
      <c r="L951" s="34"/>
      <c r="M951" s="34"/>
      <c r="N951" s="34"/>
      <c r="O951" s="34"/>
      <c r="P951" s="34"/>
      <c r="Q951" s="34"/>
      <c r="R951" s="34"/>
      <c r="S951" s="34"/>
      <c r="T951" s="34"/>
      <c r="U951" s="34"/>
      <c r="V951" s="34"/>
      <c r="W951" s="34"/>
      <c r="X951" s="34"/>
      <c r="Y951" s="34"/>
      <c r="Z951" s="34"/>
      <c r="AA951" s="34"/>
      <c r="AB951" s="34"/>
      <c r="AC951" s="34"/>
      <c r="AD951" s="34"/>
      <c r="AE951" s="34"/>
      <c r="AF951" s="34"/>
      <c r="AG951" s="34"/>
      <c r="AH951" s="34"/>
      <c r="AI951" s="34"/>
      <c r="AJ951" s="34"/>
      <c r="AK951" s="34"/>
      <c r="AL951" s="34"/>
      <c r="AM951" s="34"/>
      <c r="AN951" s="34"/>
      <c r="AO951" s="34"/>
      <c r="AP951" s="34"/>
    </row>
    <row r="952" spans="1:42" ht="15.6" hidden="1">
      <c r="A952" s="34" t="s">
        <v>2841</v>
      </c>
      <c r="B952" s="34" t="s">
        <v>2904</v>
      </c>
      <c r="C952" s="34"/>
      <c r="D952" s="34"/>
      <c r="E952" s="34"/>
      <c r="F952" s="34"/>
      <c r="G952" s="34"/>
      <c r="H952" s="34"/>
      <c r="I952" s="34"/>
      <c r="J952" s="34"/>
      <c r="K952" s="34"/>
      <c r="L952" s="34"/>
      <c r="M952" s="34"/>
      <c r="N952" s="34"/>
      <c r="O952" s="34"/>
      <c r="P952" s="34"/>
      <c r="Q952" s="34"/>
      <c r="R952" s="34"/>
      <c r="S952" s="34"/>
      <c r="T952" s="34"/>
      <c r="U952" s="34"/>
      <c r="V952" s="34"/>
      <c r="W952" s="34"/>
      <c r="X952" s="34"/>
      <c r="Y952" s="34"/>
      <c r="Z952" s="34"/>
      <c r="AA952" s="34"/>
      <c r="AB952" s="34"/>
      <c r="AC952" s="34"/>
      <c r="AD952" s="34"/>
      <c r="AE952" s="34"/>
      <c r="AF952" s="34"/>
      <c r="AG952" s="34"/>
      <c r="AH952" s="34"/>
      <c r="AI952" s="34"/>
      <c r="AJ952" s="34"/>
      <c r="AK952" s="34"/>
      <c r="AL952" s="34"/>
      <c r="AM952" s="34"/>
      <c r="AN952" s="34"/>
      <c r="AO952" s="34"/>
      <c r="AP952" s="34"/>
    </row>
    <row r="953" spans="1:42" ht="15.6" hidden="1">
      <c r="A953" s="34" t="s">
        <v>2841</v>
      </c>
      <c r="B953" s="34" t="s">
        <v>2905</v>
      </c>
      <c r="C953" s="34"/>
      <c r="D953" s="34"/>
      <c r="E953" s="34"/>
      <c r="F953" s="34"/>
      <c r="G953" s="34"/>
      <c r="H953" s="34"/>
      <c r="I953" s="34"/>
      <c r="J953" s="34"/>
      <c r="K953" s="34"/>
      <c r="L953" s="34"/>
      <c r="M953" s="34"/>
      <c r="N953" s="34"/>
      <c r="O953" s="34"/>
      <c r="P953" s="34"/>
      <c r="Q953" s="34"/>
      <c r="R953" s="34"/>
      <c r="S953" s="34"/>
      <c r="T953" s="34"/>
      <c r="U953" s="34"/>
      <c r="V953" s="34"/>
      <c r="W953" s="34"/>
      <c r="X953" s="34"/>
      <c r="Y953" s="34"/>
      <c r="Z953" s="34"/>
      <c r="AA953" s="34"/>
      <c r="AB953" s="34"/>
      <c r="AC953" s="34"/>
      <c r="AD953" s="34"/>
      <c r="AE953" s="34"/>
      <c r="AF953" s="34"/>
      <c r="AG953" s="34"/>
      <c r="AH953" s="34"/>
      <c r="AI953" s="34"/>
      <c r="AJ953" s="34"/>
      <c r="AK953" s="34"/>
      <c r="AL953" s="34"/>
      <c r="AM953" s="34"/>
      <c r="AN953" s="34"/>
      <c r="AO953" s="34"/>
      <c r="AP953" s="34"/>
    </row>
    <row r="954" spans="1:42" ht="15.6" hidden="1">
      <c r="A954" s="34" t="s">
        <v>2841</v>
      </c>
      <c r="B954" s="34" t="s">
        <v>2906</v>
      </c>
      <c r="C954" s="34"/>
      <c r="D954" s="34"/>
      <c r="E954" s="34"/>
      <c r="F954" s="34"/>
      <c r="G954" s="34"/>
      <c r="H954" s="34"/>
      <c r="I954" s="34"/>
      <c r="J954" s="34"/>
      <c r="K954" s="34"/>
      <c r="L954" s="34"/>
      <c r="M954" s="34"/>
      <c r="N954" s="34"/>
      <c r="O954" s="34"/>
      <c r="P954" s="34"/>
      <c r="Q954" s="34"/>
      <c r="R954" s="34"/>
      <c r="S954" s="34"/>
      <c r="T954" s="34"/>
      <c r="U954" s="34"/>
      <c r="V954" s="34"/>
      <c r="W954" s="34"/>
      <c r="X954" s="34"/>
      <c r="Y954" s="34"/>
      <c r="Z954" s="34"/>
      <c r="AA954" s="34"/>
      <c r="AB954" s="34"/>
      <c r="AC954" s="34"/>
      <c r="AD954" s="34"/>
      <c r="AE954" s="34"/>
      <c r="AF954" s="34"/>
      <c r="AG954" s="34"/>
      <c r="AH954" s="34"/>
      <c r="AI954" s="34"/>
      <c r="AJ954" s="34"/>
      <c r="AK954" s="34"/>
      <c r="AL954" s="34"/>
      <c r="AM954" s="34"/>
      <c r="AN954" s="34"/>
      <c r="AO954" s="34"/>
      <c r="AP954" s="34"/>
    </row>
    <row r="955" spans="1:42" ht="15.6" hidden="1">
      <c r="A955" s="34" t="s">
        <v>2841</v>
      </c>
      <c r="B955" s="34" t="s">
        <v>2907</v>
      </c>
      <c r="C955" s="34"/>
      <c r="D955" s="34"/>
      <c r="E955" s="34"/>
      <c r="F955" s="34"/>
      <c r="G955" s="34"/>
      <c r="H955" s="34"/>
      <c r="I955" s="34"/>
      <c r="J955" s="34"/>
      <c r="K955" s="34"/>
      <c r="L955" s="34"/>
      <c r="M955" s="34"/>
      <c r="N955" s="34"/>
      <c r="O955" s="34"/>
      <c r="P955" s="34"/>
      <c r="Q955" s="34"/>
      <c r="R955" s="34"/>
      <c r="S955" s="34"/>
      <c r="T955" s="34"/>
      <c r="U955" s="34"/>
      <c r="V955" s="34"/>
      <c r="W955" s="34"/>
      <c r="X955" s="34"/>
      <c r="Y955" s="34"/>
      <c r="Z955" s="34"/>
      <c r="AA955" s="34"/>
      <c r="AB955" s="34"/>
      <c r="AC955" s="34"/>
      <c r="AD955" s="34"/>
      <c r="AE955" s="34"/>
      <c r="AF955" s="34"/>
      <c r="AG955" s="34"/>
      <c r="AH955" s="34"/>
      <c r="AI955" s="34"/>
      <c r="AJ955" s="34"/>
      <c r="AK955" s="34"/>
      <c r="AL955" s="34"/>
      <c r="AM955" s="34"/>
      <c r="AN955" s="34"/>
      <c r="AO955" s="34"/>
      <c r="AP955" s="34"/>
    </row>
    <row r="956" spans="1:42" ht="15.6" hidden="1">
      <c r="A956" s="34" t="s">
        <v>2841</v>
      </c>
      <c r="B956" s="34" t="s">
        <v>2908</v>
      </c>
      <c r="C956" s="34"/>
      <c r="D956" s="34"/>
      <c r="E956" s="34"/>
      <c r="F956" s="34"/>
      <c r="G956" s="34"/>
      <c r="H956" s="34"/>
      <c r="I956" s="34"/>
      <c r="J956" s="34"/>
      <c r="K956" s="34"/>
      <c r="L956" s="34"/>
      <c r="M956" s="34"/>
      <c r="N956" s="34"/>
      <c r="O956" s="34"/>
      <c r="P956" s="34"/>
      <c r="Q956" s="34"/>
      <c r="R956" s="34"/>
      <c r="S956" s="34"/>
      <c r="T956" s="34"/>
      <c r="U956" s="34"/>
      <c r="V956" s="34"/>
      <c r="W956" s="34"/>
      <c r="X956" s="34"/>
      <c r="Y956" s="34"/>
      <c r="Z956" s="34"/>
      <c r="AA956" s="34"/>
      <c r="AB956" s="34"/>
      <c r="AC956" s="34"/>
      <c r="AD956" s="34"/>
      <c r="AE956" s="34"/>
      <c r="AF956" s="34"/>
      <c r="AG956" s="34"/>
      <c r="AH956" s="34"/>
      <c r="AI956" s="34"/>
      <c r="AJ956" s="34"/>
      <c r="AK956" s="34"/>
      <c r="AL956" s="34"/>
      <c r="AM956" s="34"/>
      <c r="AN956" s="34"/>
      <c r="AO956" s="34"/>
      <c r="AP956" s="34"/>
    </row>
    <row r="957" spans="1:42" ht="15.6" hidden="1">
      <c r="A957" s="34" t="s">
        <v>2841</v>
      </c>
      <c r="B957" s="34" t="s">
        <v>2909</v>
      </c>
      <c r="C957" s="34"/>
      <c r="D957" s="34"/>
      <c r="E957" s="34"/>
      <c r="F957" s="34"/>
      <c r="G957" s="34"/>
      <c r="H957" s="34"/>
      <c r="I957" s="34"/>
      <c r="J957" s="34"/>
      <c r="K957" s="34"/>
      <c r="L957" s="34"/>
      <c r="M957" s="34"/>
      <c r="N957" s="34"/>
      <c r="O957" s="34"/>
      <c r="P957" s="34"/>
      <c r="Q957" s="34"/>
      <c r="R957" s="34"/>
      <c r="S957" s="34"/>
      <c r="T957" s="34"/>
      <c r="U957" s="34"/>
      <c r="V957" s="34"/>
      <c r="W957" s="34"/>
      <c r="X957" s="34"/>
      <c r="Y957" s="34"/>
      <c r="Z957" s="34"/>
      <c r="AA957" s="34"/>
      <c r="AB957" s="34"/>
      <c r="AC957" s="34"/>
      <c r="AD957" s="34"/>
      <c r="AE957" s="34"/>
      <c r="AF957" s="34"/>
      <c r="AG957" s="34"/>
      <c r="AH957" s="34"/>
      <c r="AI957" s="34"/>
      <c r="AJ957" s="34"/>
      <c r="AK957" s="34"/>
      <c r="AL957" s="34"/>
      <c r="AM957" s="34"/>
      <c r="AN957" s="34"/>
      <c r="AO957" s="34"/>
      <c r="AP957" s="34"/>
    </row>
    <row r="958" spans="1:42" ht="15.6" hidden="1">
      <c r="A958" s="34" t="s">
        <v>2841</v>
      </c>
      <c r="B958" s="34" t="s">
        <v>2910</v>
      </c>
      <c r="C958" s="34"/>
      <c r="D958" s="34"/>
      <c r="E958" s="34"/>
      <c r="F958" s="34"/>
      <c r="G958" s="34"/>
      <c r="H958" s="34"/>
      <c r="I958" s="34"/>
      <c r="J958" s="34"/>
      <c r="K958" s="34"/>
      <c r="L958" s="34"/>
      <c r="M958" s="34"/>
      <c r="N958" s="34"/>
      <c r="O958" s="34"/>
      <c r="P958" s="34"/>
      <c r="Q958" s="34"/>
      <c r="R958" s="34"/>
      <c r="S958" s="34"/>
      <c r="T958" s="34"/>
      <c r="U958" s="34"/>
      <c r="V958" s="34"/>
      <c r="W958" s="34"/>
      <c r="X958" s="34"/>
      <c r="Y958" s="34"/>
      <c r="Z958" s="34"/>
      <c r="AA958" s="34"/>
      <c r="AB958" s="34"/>
      <c r="AC958" s="34"/>
      <c r="AD958" s="34"/>
      <c r="AE958" s="34"/>
      <c r="AF958" s="34"/>
      <c r="AG958" s="34"/>
      <c r="AH958" s="34"/>
      <c r="AI958" s="34"/>
      <c r="AJ958" s="34"/>
      <c r="AK958" s="34"/>
      <c r="AL958" s="34"/>
      <c r="AM958" s="34"/>
      <c r="AN958" s="34"/>
      <c r="AO958" s="34"/>
      <c r="AP958" s="34"/>
    </row>
    <row r="959" spans="1:42" ht="15.6" hidden="1">
      <c r="A959" s="34" t="s">
        <v>2841</v>
      </c>
      <c r="B959" s="34" t="s">
        <v>2911</v>
      </c>
      <c r="C959" s="34"/>
      <c r="D959" s="34"/>
      <c r="E959" s="34"/>
      <c r="F959" s="34"/>
      <c r="G959" s="34"/>
      <c r="H959" s="34"/>
      <c r="I959" s="34"/>
      <c r="J959" s="34"/>
      <c r="K959" s="34"/>
      <c r="L959" s="34"/>
      <c r="M959" s="34"/>
      <c r="N959" s="34"/>
      <c r="O959" s="34"/>
      <c r="P959" s="34"/>
      <c r="Q959" s="34"/>
      <c r="R959" s="34"/>
      <c r="S959" s="34"/>
      <c r="T959" s="34"/>
      <c r="U959" s="34"/>
      <c r="V959" s="34"/>
      <c r="W959" s="34"/>
      <c r="X959" s="34"/>
      <c r="Y959" s="34"/>
      <c r="Z959" s="34"/>
      <c r="AA959" s="34"/>
      <c r="AB959" s="34"/>
      <c r="AC959" s="34"/>
      <c r="AD959" s="34"/>
      <c r="AE959" s="34"/>
      <c r="AF959" s="34"/>
      <c r="AG959" s="34"/>
      <c r="AH959" s="34"/>
      <c r="AI959" s="34"/>
      <c r="AJ959" s="34"/>
      <c r="AK959" s="34"/>
      <c r="AL959" s="34"/>
      <c r="AM959" s="34"/>
      <c r="AN959" s="34"/>
      <c r="AO959" s="34"/>
      <c r="AP959" s="34"/>
    </row>
    <row r="960" spans="1:42" ht="15.6" hidden="1">
      <c r="A960" s="34" t="s">
        <v>2841</v>
      </c>
      <c r="B960" s="34" t="s">
        <v>2912</v>
      </c>
      <c r="C960" s="34"/>
      <c r="D960" s="34"/>
      <c r="E960" s="34"/>
      <c r="F960" s="34"/>
      <c r="G960" s="34"/>
      <c r="H960" s="34"/>
      <c r="I960" s="34"/>
      <c r="J960" s="34"/>
      <c r="K960" s="34"/>
      <c r="L960" s="34"/>
      <c r="M960" s="34"/>
      <c r="N960" s="34"/>
      <c r="O960" s="34"/>
      <c r="P960" s="34"/>
      <c r="Q960" s="34"/>
      <c r="R960" s="34"/>
      <c r="S960" s="34"/>
      <c r="T960" s="34"/>
      <c r="U960" s="34"/>
      <c r="V960" s="34"/>
      <c r="W960" s="34"/>
      <c r="X960" s="34"/>
      <c r="Y960" s="34"/>
      <c r="Z960" s="34"/>
      <c r="AA960" s="34"/>
      <c r="AB960" s="34"/>
      <c r="AC960" s="34"/>
      <c r="AD960" s="34"/>
      <c r="AE960" s="34"/>
      <c r="AF960" s="34"/>
      <c r="AG960" s="34"/>
      <c r="AH960" s="34"/>
      <c r="AI960" s="34"/>
      <c r="AJ960" s="34"/>
      <c r="AK960" s="34"/>
      <c r="AL960" s="34"/>
      <c r="AM960" s="34"/>
      <c r="AN960" s="34"/>
      <c r="AO960" s="34"/>
      <c r="AP960" s="34"/>
    </row>
    <row r="961" spans="1:42" ht="15.6" hidden="1">
      <c r="A961" s="34" t="s">
        <v>2841</v>
      </c>
      <c r="B961" s="34" t="s">
        <v>2913</v>
      </c>
      <c r="C961" s="34"/>
      <c r="D961" s="34"/>
      <c r="E961" s="34"/>
      <c r="F961" s="34"/>
      <c r="G961" s="34"/>
      <c r="H961" s="34"/>
      <c r="I961" s="34"/>
      <c r="J961" s="34"/>
      <c r="K961" s="34"/>
      <c r="L961" s="34"/>
      <c r="M961" s="34"/>
      <c r="N961" s="34"/>
      <c r="O961" s="34"/>
      <c r="P961" s="34"/>
      <c r="Q961" s="34"/>
      <c r="R961" s="34"/>
      <c r="S961" s="34"/>
      <c r="T961" s="34"/>
      <c r="U961" s="34"/>
      <c r="V961" s="34"/>
      <c r="W961" s="34"/>
      <c r="X961" s="34"/>
      <c r="Y961" s="34"/>
      <c r="Z961" s="34"/>
      <c r="AA961" s="34"/>
      <c r="AB961" s="34"/>
      <c r="AC961" s="34"/>
      <c r="AD961" s="34"/>
      <c r="AE961" s="34"/>
      <c r="AF961" s="34"/>
      <c r="AG961" s="34"/>
      <c r="AH961" s="34"/>
      <c r="AI961" s="34"/>
      <c r="AJ961" s="34"/>
      <c r="AK961" s="34"/>
      <c r="AL961" s="34"/>
      <c r="AM961" s="34"/>
      <c r="AN961" s="34"/>
      <c r="AO961" s="34"/>
      <c r="AP961" s="34"/>
    </row>
    <row r="962" spans="1:42" ht="15.6" hidden="1">
      <c r="A962" s="34" t="s">
        <v>2841</v>
      </c>
      <c r="B962" s="34" t="s">
        <v>2914</v>
      </c>
      <c r="C962" s="34"/>
      <c r="D962" s="34"/>
      <c r="E962" s="34"/>
      <c r="F962" s="34"/>
      <c r="G962" s="34"/>
      <c r="H962" s="34"/>
      <c r="I962" s="34"/>
      <c r="J962" s="34"/>
      <c r="K962" s="34"/>
      <c r="L962" s="34"/>
      <c r="M962" s="34"/>
      <c r="N962" s="34"/>
      <c r="O962" s="34"/>
      <c r="P962" s="34"/>
      <c r="Q962" s="34"/>
      <c r="R962" s="34"/>
      <c r="S962" s="34"/>
      <c r="T962" s="34"/>
      <c r="U962" s="34"/>
      <c r="V962" s="34"/>
      <c r="W962" s="34"/>
      <c r="X962" s="34"/>
      <c r="Y962" s="34"/>
      <c r="Z962" s="34"/>
      <c r="AA962" s="34"/>
      <c r="AB962" s="34"/>
      <c r="AC962" s="34"/>
      <c r="AD962" s="34"/>
      <c r="AE962" s="34"/>
      <c r="AF962" s="34"/>
      <c r="AG962" s="34"/>
      <c r="AH962" s="34"/>
      <c r="AI962" s="34"/>
      <c r="AJ962" s="34"/>
      <c r="AK962" s="34"/>
      <c r="AL962" s="34"/>
      <c r="AM962" s="34"/>
      <c r="AN962" s="34"/>
      <c r="AO962" s="34"/>
      <c r="AP962" s="34"/>
    </row>
    <row r="963" spans="1:42" ht="15.6" hidden="1">
      <c r="A963" s="34" t="s">
        <v>2841</v>
      </c>
      <c r="B963" s="34" t="s">
        <v>2915</v>
      </c>
      <c r="C963" s="34"/>
      <c r="D963" s="34"/>
      <c r="E963" s="34"/>
      <c r="F963" s="34"/>
      <c r="G963" s="34"/>
      <c r="H963" s="34"/>
      <c r="I963" s="34"/>
      <c r="J963" s="34"/>
      <c r="K963" s="34"/>
      <c r="L963" s="34"/>
      <c r="M963" s="34"/>
      <c r="N963" s="34"/>
      <c r="O963" s="34"/>
      <c r="P963" s="34"/>
      <c r="Q963" s="34"/>
      <c r="R963" s="34"/>
      <c r="S963" s="34"/>
      <c r="T963" s="34"/>
      <c r="U963" s="34"/>
      <c r="V963" s="34"/>
      <c r="W963" s="34"/>
      <c r="X963" s="34"/>
      <c r="Y963" s="34"/>
      <c r="Z963" s="34"/>
      <c r="AA963" s="34"/>
      <c r="AB963" s="34"/>
      <c r="AC963" s="34"/>
      <c r="AD963" s="34"/>
      <c r="AE963" s="34"/>
      <c r="AF963" s="34"/>
      <c r="AG963" s="34"/>
      <c r="AH963" s="34"/>
      <c r="AI963" s="34"/>
      <c r="AJ963" s="34"/>
      <c r="AK963" s="34"/>
      <c r="AL963" s="34"/>
      <c r="AM963" s="34"/>
      <c r="AN963" s="34"/>
      <c r="AO963" s="34"/>
      <c r="AP963" s="34"/>
    </row>
    <row r="964" spans="1:42" ht="15.6" hidden="1">
      <c r="A964" s="34" t="s">
        <v>2916</v>
      </c>
      <c r="B964" s="34" t="s">
        <v>2917</v>
      </c>
      <c r="C964" s="34"/>
      <c r="D964" s="34"/>
      <c r="E964" s="34"/>
      <c r="F964" s="34"/>
      <c r="G964" s="34"/>
      <c r="H964" s="34"/>
      <c r="I964" s="34"/>
      <c r="J964" s="34"/>
      <c r="K964" s="34"/>
      <c r="L964" s="34"/>
      <c r="M964" s="34"/>
      <c r="N964" s="34"/>
      <c r="O964" s="34"/>
      <c r="P964" s="34"/>
      <c r="Q964" s="34"/>
      <c r="R964" s="34"/>
      <c r="S964" s="34"/>
      <c r="T964" s="34"/>
      <c r="U964" s="34"/>
      <c r="V964" s="34"/>
      <c r="W964" s="34"/>
      <c r="X964" s="34"/>
      <c r="Y964" s="34"/>
      <c r="Z964" s="34"/>
      <c r="AA964" s="34"/>
      <c r="AB964" s="34"/>
      <c r="AC964" s="34"/>
      <c r="AD964" s="34"/>
      <c r="AE964" s="34"/>
      <c r="AF964" s="34"/>
      <c r="AG964" s="34"/>
      <c r="AH964" s="34"/>
      <c r="AI964" s="34"/>
      <c r="AJ964" s="34"/>
      <c r="AK964" s="34"/>
      <c r="AL964" s="34"/>
      <c r="AM964" s="34"/>
      <c r="AN964" s="34"/>
      <c r="AO964" s="34"/>
      <c r="AP964" s="34"/>
    </row>
    <row r="965" spans="1:42" ht="15.6" hidden="1">
      <c r="A965" s="34" t="s">
        <v>2916</v>
      </c>
      <c r="B965" s="34" t="s">
        <v>2918</v>
      </c>
      <c r="C965" s="34"/>
      <c r="D965" s="34"/>
      <c r="E965" s="34"/>
      <c r="F965" s="34"/>
      <c r="G965" s="34"/>
      <c r="H965" s="34"/>
      <c r="I965" s="34"/>
      <c r="J965" s="34"/>
      <c r="K965" s="34"/>
      <c r="L965" s="34"/>
      <c r="M965" s="34"/>
      <c r="N965" s="34"/>
      <c r="O965" s="34"/>
      <c r="P965" s="34"/>
      <c r="Q965" s="34"/>
      <c r="R965" s="34"/>
      <c r="S965" s="34"/>
      <c r="T965" s="34"/>
      <c r="U965" s="34"/>
      <c r="V965" s="34"/>
      <c r="W965" s="34"/>
      <c r="X965" s="34"/>
      <c r="Y965" s="34"/>
      <c r="Z965" s="34"/>
      <c r="AA965" s="34"/>
      <c r="AB965" s="34"/>
      <c r="AC965" s="34"/>
      <c r="AD965" s="34"/>
      <c r="AE965" s="34"/>
      <c r="AF965" s="34"/>
      <c r="AG965" s="34"/>
      <c r="AH965" s="34"/>
      <c r="AI965" s="34"/>
      <c r="AJ965" s="34"/>
      <c r="AK965" s="34"/>
      <c r="AL965" s="34"/>
      <c r="AM965" s="34"/>
      <c r="AN965" s="34"/>
      <c r="AO965" s="34"/>
      <c r="AP965" s="34"/>
    </row>
    <row r="966" spans="1:42" ht="15.6" hidden="1">
      <c r="A966" s="34" t="s">
        <v>2916</v>
      </c>
      <c r="B966" s="34" t="s">
        <v>2919</v>
      </c>
      <c r="C966" s="34"/>
      <c r="D966" s="34"/>
      <c r="E966" s="34"/>
      <c r="F966" s="34"/>
      <c r="G966" s="34"/>
      <c r="H966" s="34"/>
      <c r="I966" s="34"/>
      <c r="J966" s="34"/>
      <c r="K966" s="34"/>
      <c r="L966" s="34"/>
      <c r="M966" s="34"/>
      <c r="N966" s="34"/>
      <c r="O966" s="34"/>
      <c r="P966" s="34"/>
      <c r="Q966" s="34"/>
      <c r="R966" s="34"/>
      <c r="S966" s="34"/>
      <c r="T966" s="34"/>
      <c r="U966" s="34"/>
      <c r="V966" s="34"/>
      <c r="W966" s="34"/>
      <c r="X966" s="34"/>
      <c r="Y966" s="34"/>
      <c r="Z966" s="34"/>
      <c r="AA966" s="34"/>
      <c r="AB966" s="34"/>
      <c r="AC966" s="34"/>
      <c r="AD966" s="34"/>
      <c r="AE966" s="34"/>
      <c r="AF966" s="34"/>
      <c r="AG966" s="34"/>
      <c r="AH966" s="34"/>
      <c r="AI966" s="34"/>
      <c r="AJ966" s="34"/>
      <c r="AK966" s="34"/>
      <c r="AL966" s="34"/>
      <c r="AM966" s="34"/>
      <c r="AN966" s="34"/>
      <c r="AO966" s="34"/>
      <c r="AP966" s="34"/>
    </row>
    <row r="967" spans="1:42" ht="15.6" hidden="1">
      <c r="A967" s="34" t="s">
        <v>2916</v>
      </c>
      <c r="B967" s="34" t="s">
        <v>2920</v>
      </c>
      <c r="C967" s="34"/>
      <c r="D967" s="34"/>
      <c r="E967" s="34"/>
      <c r="F967" s="34"/>
      <c r="G967" s="34"/>
      <c r="H967" s="34"/>
      <c r="I967" s="34"/>
      <c r="J967" s="34"/>
      <c r="K967" s="34"/>
      <c r="L967" s="34"/>
      <c r="M967" s="34"/>
      <c r="N967" s="34"/>
      <c r="O967" s="34"/>
      <c r="P967" s="34"/>
      <c r="Q967" s="34"/>
      <c r="R967" s="34"/>
      <c r="S967" s="34"/>
      <c r="T967" s="34"/>
      <c r="U967" s="34"/>
      <c r="V967" s="34"/>
      <c r="W967" s="34"/>
      <c r="X967" s="34"/>
      <c r="Y967" s="34"/>
      <c r="Z967" s="34"/>
      <c r="AA967" s="34"/>
      <c r="AB967" s="34"/>
      <c r="AC967" s="34"/>
      <c r="AD967" s="34"/>
      <c r="AE967" s="34"/>
      <c r="AF967" s="34"/>
      <c r="AG967" s="34"/>
      <c r="AH967" s="34"/>
      <c r="AI967" s="34"/>
      <c r="AJ967" s="34"/>
      <c r="AK967" s="34"/>
      <c r="AL967" s="34"/>
      <c r="AM967" s="34"/>
      <c r="AN967" s="34"/>
      <c r="AO967" s="34"/>
      <c r="AP967" s="34"/>
    </row>
    <row r="968" spans="1:42" ht="15.6" hidden="1">
      <c r="A968" s="34" t="s">
        <v>2916</v>
      </c>
      <c r="B968" s="34" t="s">
        <v>2921</v>
      </c>
      <c r="C968" s="34"/>
      <c r="D968" s="34"/>
      <c r="E968" s="34"/>
      <c r="F968" s="34"/>
      <c r="G968" s="34"/>
      <c r="H968" s="34"/>
      <c r="I968" s="34"/>
      <c r="J968" s="34"/>
      <c r="K968" s="34"/>
      <c r="L968" s="34"/>
      <c r="M968" s="34"/>
      <c r="N968" s="34"/>
      <c r="O968" s="34"/>
      <c r="P968" s="34"/>
      <c r="Q968" s="34"/>
      <c r="R968" s="34"/>
      <c r="S968" s="34"/>
      <c r="T968" s="34"/>
      <c r="U968" s="34"/>
      <c r="V968" s="34"/>
      <c r="W968" s="34"/>
      <c r="X968" s="34"/>
      <c r="Y968" s="34"/>
      <c r="Z968" s="34"/>
      <c r="AA968" s="34"/>
      <c r="AB968" s="34"/>
      <c r="AC968" s="34"/>
      <c r="AD968" s="34"/>
      <c r="AE968" s="34"/>
      <c r="AF968" s="34"/>
      <c r="AG968" s="34"/>
      <c r="AH968" s="34"/>
      <c r="AI968" s="34"/>
      <c r="AJ968" s="34"/>
      <c r="AK968" s="34"/>
      <c r="AL968" s="34"/>
      <c r="AM968" s="34"/>
      <c r="AN968" s="34"/>
      <c r="AO968" s="34"/>
      <c r="AP968" s="34"/>
    </row>
    <row r="969" spans="1:42" ht="15.6" hidden="1">
      <c r="A969" s="34" t="s">
        <v>2916</v>
      </c>
      <c r="B969" s="34" t="s">
        <v>2922</v>
      </c>
      <c r="C969" s="34"/>
      <c r="D969" s="34"/>
      <c r="E969" s="34"/>
      <c r="F969" s="34"/>
      <c r="G969" s="34"/>
      <c r="H969" s="34"/>
      <c r="I969" s="34"/>
      <c r="J969" s="34"/>
      <c r="K969" s="34"/>
      <c r="L969" s="34"/>
      <c r="M969" s="34"/>
      <c r="N969" s="34"/>
      <c r="O969" s="34"/>
      <c r="P969" s="34"/>
      <c r="Q969" s="34"/>
      <c r="R969" s="34"/>
      <c r="S969" s="34"/>
      <c r="T969" s="34"/>
      <c r="U969" s="34"/>
      <c r="V969" s="34"/>
      <c r="W969" s="34"/>
      <c r="X969" s="34"/>
      <c r="Y969" s="34"/>
      <c r="Z969" s="34"/>
      <c r="AA969" s="34"/>
      <c r="AB969" s="34"/>
      <c r="AC969" s="34"/>
      <c r="AD969" s="34"/>
      <c r="AE969" s="34"/>
      <c r="AF969" s="34"/>
      <c r="AG969" s="34"/>
      <c r="AH969" s="34"/>
      <c r="AI969" s="34"/>
      <c r="AJ969" s="34"/>
      <c r="AK969" s="34"/>
      <c r="AL969" s="34"/>
      <c r="AM969" s="34"/>
      <c r="AN969" s="34"/>
      <c r="AO969" s="34"/>
      <c r="AP969" s="34"/>
    </row>
    <row r="970" spans="1:42" ht="15.6" hidden="1">
      <c r="A970" s="34" t="s">
        <v>2916</v>
      </c>
      <c r="B970" s="34" t="s">
        <v>2923</v>
      </c>
      <c r="C970" s="34"/>
      <c r="D970" s="34"/>
      <c r="E970" s="34"/>
      <c r="F970" s="34"/>
      <c r="G970" s="34"/>
      <c r="H970" s="34"/>
      <c r="I970" s="34"/>
      <c r="J970" s="34"/>
      <c r="K970" s="34"/>
      <c r="L970" s="34"/>
      <c r="M970" s="34"/>
      <c r="N970" s="34"/>
      <c r="O970" s="34"/>
      <c r="P970" s="34"/>
      <c r="Q970" s="34"/>
      <c r="R970" s="34"/>
      <c r="S970" s="34"/>
      <c r="T970" s="34"/>
      <c r="U970" s="34"/>
      <c r="V970" s="34"/>
      <c r="W970" s="34"/>
      <c r="X970" s="34"/>
      <c r="Y970" s="34"/>
      <c r="Z970" s="34"/>
      <c r="AA970" s="34"/>
      <c r="AB970" s="34"/>
      <c r="AC970" s="34"/>
      <c r="AD970" s="34"/>
      <c r="AE970" s="34"/>
      <c r="AF970" s="34"/>
      <c r="AG970" s="34"/>
      <c r="AH970" s="34"/>
      <c r="AI970" s="34"/>
      <c r="AJ970" s="34"/>
      <c r="AK970" s="34"/>
      <c r="AL970" s="34"/>
      <c r="AM970" s="34"/>
      <c r="AN970" s="34"/>
      <c r="AO970" s="34"/>
      <c r="AP970" s="34"/>
    </row>
    <row r="971" spans="1:42" ht="15.6" hidden="1">
      <c r="A971" s="34" t="s">
        <v>2916</v>
      </c>
      <c r="B971" s="34" t="s">
        <v>2924</v>
      </c>
      <c r="C971" s="34"/>
      <c r="D971" s="34"/>
      <c r="E971" s="34"/>
      <c r="F971" s="34"/>
      <c r="G971" s="34"/>
      <c r="H971" s="34"/>
      <c r="I971" s="34"/>
      <c r="J971" s="34"/>
      <c r="K971" s="34"/>
      <c r="L971" s="34"/>
      <c r="M971" s="34"/>
      <c r="N971" s="34"/>
      <c r="O971" s="34"/>
      <c r="P971" s="34"/>
      <c r="Q971" s="34"/>
      <c r="R971" s="34"/>
      <c r="S971" s="34"/>
      <c r="T971" s="34"/>
      <c r="U971" s="34"/>
      <c r="V971" s="34"/>
      <c r="W971" s="34"/>
      <c r="X971" s="34"/>
      <c r="Y971" s="34"/>
      <c r="Z971" s="34"/>
      <c r="AA971" s="34"/>
      <c r="AB971" s="34"/>
      <c r="AC971" s="34"/>
      <c r="AD971" s="34"/>
      <c r="AE971" s="34"/>
      <c r="AF971" s="34"/>
      <c r="AG971" s="34"/>
      <c r="AH971" s="34"/>
      <c r="AI971" s="34"/>
      <c r="AJ971" s="34"/>
      <c r="AK971" s="34"/>
      <c r="AL971" s="34"/>
      <c r="AM971" s="34"/>
      <c r="AN971" s="34"/>
      <c r="AO971" s="34"/>
      <c r="AP971" s="34"/>
    </row>
    <row r="972" spans="1:42" ht="15.6" hidden="1">
      <c r="A972" s="34" t="s">
        <v>2916</v>
      </c>
      <c r="B972" s="34" t="s">
        <v>2925</v>
      </c>
      <c r="C972" s="34"/>
      <c r="D972" s="34"/>
      <c r="E972" s="34"/>
      <c r="F972" s="34"/>
      <c r="G972" s="34"/>
      <c r="H972" s="34"/>
      <c r="I972" s="34"/>
      <c r="J972" s="34"/>
      <c r="K972" s="34"/>
      <c r="L972" s="34"/>
      <c r="M972" s="34"/>
      <c r="N972" s="34"/>
      <c r="O972" s="34"/>
      <c r="P972" s="34"/>
      <c r="Q972" s="34"/>
      <c r="R972" s="34"/>
      <c r="S972" s="34"/>
      <c r="T972" s="34"/>
      <c r="U972" s="34"/>
      <c r="V972" s="34"/>
      <c r="W972" s="34"/>
      <c r="X972" s="34"/>
      <c r="Y972" s="34"/>
      <c r="Z972" s="34"/>
      <c r="AA972" s="34"/>
      <c r="AB972" s="34"/>
      <c r="AC972" s="34"/>
      <c r="AD972" s="34"/>
      <c r="AE972" s="34"/>
      <c r="AF972" s="34"/>
      <c r="AG972" s="34"/>
      <c r="AH972" s="34"/>
      <c r="AI972" s="34"/>
      <c r="AJ972" s="34"/>
      <c r="AK972" s="34"/>
      <c r="AL972" s="34"/>
      <c r="AM972" s="34"/>
      <c r="AN972" s="34"/>
      <c r="AO972" s="34"/>
      <c r="AP972" s="34"/>
    </row>
    <row r="973" spans="1:42" ht="15.6" hidden="1">
      <c r="A973" s="34" t="s">
        <v>2916</v>
      </c>
      <c r="B973" s="34" t="s">
        <v>2926</v>
      </c>
      <c r="C973" s="34"/>
      <c r="D973" s="34"/>
      <c r="E973" s="34"/>
      <c r="F973" s="34"/>
      <c r="G973" s="34"/>
      <c r="H973" s="34"/>
      <c r="I973" s="34"/>
      <c r="J973" s="34"/>
      <c r="K973" s="34"/>
      <c r="L973" s="34"/>
      <c r="M973" s="34"/>
      <c r="N973" s="34"/>
      <c r="O973" s="34"/>
      <c r="P973" s="34"/>
      <c r="Q973" s="34"/>
      <c r="R973" s="34"/>
      <c r="S973" s="34"/>
      <c r="T973" s="34"/>
      <c r="U973" s="34"/>
      <c r="V973" s="34"/>
      <c r="W973" s="34"/>
      <c r="X973" s="34"/>
      <c r="Y973" s="34"/>
      <c r="Z973" s="34"/>
      <c r="AA973" s="34"/>
      <c r="AB973" s="34"/>
      <c r="AC973" s="34"/>
      <c r="AD973" s="34"/>
      <c r="AE973" s="34"/>
      <c r="AF973" s="34"/>
      <c r="AG973" s="34"/>
      <c r="AH973" s="34"/>
      <c r="AI973" s="34"/>
      <c r="AJ973" s="34"/>
      <c r="AK973" s="34"/>
      <c r="AL973" s="34"/>
      <c r="AM973" s="34"/>
      <c r="AN973" s="34"/>
      <c r="AO973" s="34"/>
      <c r="AP973" s="34"/>
    </row>
    <row r="974" spans="1:42" ht="15.6" hidden="1">
      <c r="A974" s="34" t="s">
        <v>2916</v>
      </c>
      <c r="B974" s="34" t="s">
        <v>2927</v>
      </c>
      <c r="C974" s="34"/>
      <c r="D974" s="34"/>
      <c r="E974" s="34"/>
      <c r="F974" s="34"/>
      <c r="G974" s="34"/>
      <c r="H974" s="34"/>
      <c r="I974" s="34"/>
      <c r="J974" s="34"/>
      <c r="K974" s="34"/>
      <c r="L974" s="34"/>
      <c r="M974" s="34"/>
      <c r="N974" s="34"/>
      <c r="O974" s="34"/>
      <c r="P974" s="34"/>
      <c r="Q974" s="34"/>
      <c r="R974" s="34"/>
      <c r="S974" s="34"/>
      <c r="T974" s="34"/>
      <c r="U974" s="34"/>
      <c r="V974" s="34"/>
      <c r="W974" s="34"/>
      <c r="X974" s="34"/>
      <c r="Y974" s="34"/>
      <c r="Z974" s="34"/>
      <c r="AA974" s="34"/>
      <c r="AB974" s="34"/>
      <c r="AC974" s="34"/>
      <c r="AD974" s="34"/>
      <c r="AE974" s="34"/>
      <c r="AF974" s="34"/>
      <c r="AG974" s="34"/>
      <c r="AH974" s="34"/>
      <c r="AI974" s="34"/>
      <c r="AJ974" s="34"/>
      <c r="AK974" s="34"/>
      <c r="AL974" s="34"/>
      <c r="AM974" s="34"/>
      <c r="AN974" s="34"/>
      <c r="AO974" s="34"/>
      <c r="AP974" s="34"/>
    </row>
    <row r="975" spans="1:42" ht="15.6" hidden="1">
      <c r="A975" s="34" t="s">
        <v>2916</v>
      </c>
      <c r="B975" s="34" t="s">
        <v>2928</v>
      </c>
      <c r="C975" s="34"/>
      <c r="D975" s="34"/>
      <c r="E975" s="34"/>
      <c r="F975" s="34"/>
      <c r="G975" s="34"/>
      <c r="H975" s="34"/>
      <c r="I975" s="34"/>
      <c r="J975" s="34"/>
      <c r="K975" s="34"/>
      <c r="L975" s="34"/>
      <c r="M975" s="34"/>
      <c r="N975" s="34"/>
      <c r="O975" s="34"/>
      <c r="P975" s="34"/>
      <c r="Q975" s="34"/>
      <c r="R975" s="34"/>
      <c r="S975" s="34"/>
      <c r="T975" s="34"/>
      <c r="U975" s="34"/>
      <c r="V975" s="34"/>
      <c r="W975" s="34"/>
      <c r="X975" s="34"/>
      <c r="Y975" s="34"/>
      <c r="Z975" s="34"/>
      <c r="AA975" s="34"/>
      <c r="AB975" s="34"/>
      <c r="AC975" s="34"/>
      <c r="AD975" s="34"/>
      <c r="AE975" s="34"/>
      <c r="AF975" s="34"/>
      <c r="AG975" s="34"/>
      <c r="AH975" s="34"/>
      <c r="AI975" s="34"/>
      <c r="AJ975" s="34"/>
      <c r="AK975" s="34"/>
      <c r="AL975" s="34"/>
      <c r="AM975" s="34"/>
      <c r="AN975" s="34"/>
      <c r="AO975" s="34"/>
      <c r="AP975" s="34"/>
    </row>
    <row r="976" spans="1:42" ht="15.6" hidden="1">
      <c r="A976" s="34" t="s">
        <v>2916</v>
      </c>
      <c r="B976" s="34" t="s">
        <v>2929</v>
      </c>
      <c r="C976" s="34"/>
      <c r="D976" s="34"/>
      <c r="E976" s="34"/>
      <c r="F976" s="34"/>
      <c r="G976" s="34"/>
      <c r="H976" s="34"/>
      <c r="I976" s="34"/>
      <c r="J976" s="34"/>
      <c r="K976" s="34"/>
      <c r="L976" s="34"/>
      <c r="M976" s="34"/>
      <c r="N976" s="34"/>
      <c r="O976" s="34"/>
      <c r="P976" s="34"/>
      <c r="Q976" s="34"/>
      <c r="R976" s="34"/>
      <c r="S976" s="34"/>
      <c r="T976" s="34"/>
      <c r="U976" s="34"/>
      <c r="V976" s="34"/>
      <c r="W976" s="34"/>
      <c r="X976" s="34"/>
      <c r="Y976" s="34"/>
      <c r="Z976" s="34"/>
      <c r="AA976" s="34"/>
      <c r="AB976" s="34"/>
      <c r="AC976" s="34"/>
      <c r="AD976" s="34"/>
      <c r="AE976" s="34"/>
      <c r="AF976" s="34"/>
      <c r="AG976" s="34"/>
      <c r="AH976" s="34"/>
      <c r="AI976" s="34"/>
      <c r="AJ976" s="34"/>
      <c r="AK976" s="34"/>
      <c r="AL976" s="34"/>
      <c r="AM976" s="34"/>
      <c r="AN976" s="34"/>
      <c r="AO976" s="34"/>
      <c r="AP976" s="34"/>
    </row>
    <row r="977" spans="1:42" ht="15.6" hidden="1">
      <c r="A977" s="34" t="s">
        <v>2916</v>
      </c>
      <c r="B977" s="34" t="s">
        <v>2930</v>
      </c>
      <c r="C977" s="34"/>
      <c r="D977" s="34"/>
      <c r="E977" s="34"/>
      <c r="F977" s="34"/>
      <c r="G977" s="34"/>
      <c r="H977" s="34"/>
      <c r="I977" s="34"/>
      <c r="J977" s="34"/>
      <c r="K977" s="34"/>
      <c r="L977" s="34"/>
      <c r="M977" s="34"/>
      <c r="N977" s="34"/>
      <c r="O977" s="34"/>
      <c r="P977" s="34"/>
      <c r="Q977" s="34"/>
      <c r="R977" s="34"/>
      <c r="S977" s="34"/>
      <c r="T977" s="34"/>
      <c r="U977" s="34"/>
      <c r="V977" s="34"/>
      <c r="W977" s="34"/>
      <c r="X977" s="34"/>
      <c r="Y977" s="34"/>
      <c r="Z977" s="34"/>
      <c r="AA977" s="34"/>
      <c r="AB977" s="34"/>
      <c r="AC977" s="34"/>
      <c r="AD977" s="34"/>
      <c r="AE977" s="34"/>
      <c r="AF977" s="34"/>
      <c r="AG977" s="34"/>
      <c r="AH977" s="34"/>
      <c r="AI977" s="34"/>
      <c r="AJ977" s="34"/>
      <c r="AK977" s="34"/>
      <c r="AL977" s="34"/>
      <c r="AM977" s="34"/>
      <c r="AN977" s="34"/>
      <c r="AO977" s="34"/>
      <c r="AP977" s="34"/>
    </row>
    <row r="978" spans="1:42" ht="15.6" hidden="1">
      <c r="A978" s="34" t="s">
        <v>2916</v>
      </c>
      <c r="B978" s="34" t="s">
        <v>2931</v>
      </c>
      <c r="C978" s="34"/>
      <c r="D978" s="34"/>
      <c r="E978" s="34"/>
      <c r="F978" s="34"/>
      <c r="G978" s="34"/>
      <c r="H978" s="34"/>
      <c r="I978" s="34"/>
      <c r="J978" s="34"/>
      <c r="K978" s="34"/>
      <c r="L978" s="34"/>
      <c r="M978" s="34"/>
      <c r="N978" s="34"/>
      <c r="O978" s="34"/>
      <c r="P978" s="34"/>
      <c r="Q978" s="34"/>
      <c r="R978" s="34"/>
      <c r="S978" s="34"/>
      <c r="T978" s="34"/>
      <c r="U978" s="34"/>
      <c r="V978" s="34"/>
      <c r="W978" s="34"/>
      <c r="X978" s="34"/>
      <c r="Y978" s="34"/>
      <c r="Z978" s="34"/>
      <c r="AA978" s="34"/>
      <c r="AB978" s="34"/>
      <c r="AC978" s="34"/>
      <c r="AD978" s="34"/>
      <c r="AE978" s="34"/>
      <c r="AF978" s="34"/>
      <c r="AG978" s="34"/>
      <c r="AH978" s="34"/>
      <c r="AI978" s="34"/>
      <c r="AJ978" s="34"/>
      <c r="AK978" s="34"/>
      <c r="AL978" s="34"/>
      <c r="AM978" s="34"/>
      <c r="AN978" s="34"/>
      <c r="AO978" s="34"/>
      <c r="AP978" s="34"/>
    </row>
    <row r="979" spans="1:42" ht="15.6" hidden="1">
      <c r="A979" s="34" t="s">
        <v>2916</v>
      </c>
      <c r="B979" s="34" t="s">
        <v>2932</v>
      </c>
      <c r="C979" s="34"/>
      <c r="D979" s="34"/>
      <c r="E979" s="34"/>
      <c r="F979" s="34"/>
      <c r="G979" s="34"/>
      <c r="H979" s="34"/>
      <c r="I979" s="34"/>
      <c r="J979" s="34"/>
      <c r="K979" s="34"/>
      <c r="L979" s="34"/>
      <c r="M979" s="34"/>
      <c r="N979" s="34"/>
      <c r="O979" s="34"/>
      <c r="P979" s="34"/>
      <c r="Q979" s="34"/>
      <c r="R979" s="34"/>
      <c r="S979" s="34"/>
      <c r="T979" s="34"/>
      <c r="U979" s="34"/>
      <c r="V979" s="34"/>
      <c r="W979" s="34"/>
      <c r="X979" s="34"/>
      <c r="Y979" s="34"/>
      <c r="Z979" s="34"/>
      <c r="AA979" s="34"/>
      <c r="AB979" s="34"/>
      <c r="AC979" s="34"/>
      <c r="AD979" s="34"/>
      <c r="AE979" s="34"/>
      <c r="AF979" s="34"/>
      <c r="AG979" s="34"/>
      <c r="AH979" s="34"/>
      <c r="AI979" s="34"/>
      <c r="AJ979" s="34"/>
      <c r="AK979" s="34"/>
      <c r="AL979" s="34"/>
      <c r="AM979" s="34"/>
      <c r="AN979" s="34"/>
      <c r="AO979" s="34"/>
      <c r="AP979" s="34"/>
    </row>
    <row r="980" spans="1:42" ht="15.6" hidden="1">
      <c r="A980" s="34" t="s">
        <v>2916</v>
      </c>
      <c r="B980" s="34" t="s">
        <v>2933</v>
      </c>
      <c r="C980" s="34"/>
      <c r="D980" s="34"/>
      <c r="E980" s="34"/>
      <c r="F980" s="34"/>
      <c r="G980" s="34"/>
      <c r="H980" s="34"/>
      <c r="I980" s="34"/>
      <c r="J980" s="34"/>
      <c r="K980" s="34"/>
      <c r="L980" s="34"/>
      <c r="M980" s="34"/>
      <c r="N980" s="34"/>
      <c r="O980" s="34"/>
      <c r="P980" s="34"/>
      <c r="Q980" s="34"/>
      <c r="R980" s="34"/>
      <c r="S980" s="34"/>
      <c r="T980" s="34"/>
      <c r="U980" s="34"/>
      <c r="V980" s="34"/>
      <c r="W980" s="34"/>
      <c r="X980" s="34"/>
      <c r="Y980" s="34"/>
      <c r="Z980" s="34"/>
      <c r="AA980" s="34"/>
      <c r="AB980" s="34"/>
      <c r="AC980" s="34"/>
      <c r="AD980" s="34"/>
      <c r="AE980" s="34"/>
      <c r="AF980" s="34"/>
      <c r="AG980" s="34"/>
      <c r="AH980" s="34"/>
      <c r="AI980" s="34"/>
      <c r="AJ980" s="34"/>
      <c r="AK980" s="34"/>
      <c r="AL980" s="34"/>
      <c r="AM980" s="34"/>
      <c r="AN980" s="34"/>
      <c r="AO980" s="34"/>
      <c r="AP980" s="34"/>
    </row>
    <row r="981" spans="1:42" ht="15.6" hidden="1">
      <c r="A981" s="34" t="s">
        <v>2916</v>
      </c>
      <c r="B981" s="34" t="s">
        <v>2934</v>
      </c>
      <c r="C981" s="34"/>
      <c r="D981" s="34"/>
      <c r="E981" s="34"/>
      <c r="F981" s="34"/>
      <c r="G981" s="34"/>
      <c r="H981" s="34"/>
      <c r="I981" s="34"/>
      <c r="J981" s="34"/>
      <c r="K981" s="34"/>
      <c r="L981" s="34"/>
      <c r="M981" s="34"/>
      <c r="N981" s="34"/>
      <c r="O981" s="34"/>
      <c r="P981" s="34"/>
      <c r="Q981" s="34"/>
      <c r="R981" s="34"/>
      <c r="S981" s="34"/>
      <c r="T981" s="34"/>
      <c r="U981" s="34"/>
      <c r="V981" s="34"/>
      <c r="W981" s="34"/>
      <c r="X981" s="34"/>
      <c r="Y981" s="34"/>
      <c r="Z981" s="34"/>
      <c r="AA981" s="34"/>
      <c r="AB981" s="34"/>
      <c r="AC981" s="34"/>
      <c r="AD981" s="34"/>
      <c r="AE981" s="34"/>
      <c r="AF981" s="34"/>
      <c r="AG981" s="34"/>
      <c r="AH981" s="34"/>
      <c r="AI981" s="34"/>
      <c r="AJ981" s="34"/>
      <c r="AK981" s="34"/>
      <c r="AL981" s="34"/>
      <c r="AM981" s="34"/>
      <c r="AN981" s="34"/>
      <c r="AO981" s="34"/>
      <c r="AP981" s="34"/>
    </row>
    <row r="982" spans="1:42" ht="15.6" hidden="1">
      <c r="A982" s="34" t="s">
        <v>2916</v>
      </c>
      <c r="B982" s="34" t="s">
        <v>2935</v>
      </c>
      <c r="C982" s="34"/>
      <c r="D982" s="34"/>
      <c r="E982" s="34"/>
      <c r="F982" s="34"/>
      <c r="G982" s="34"/>
      <c r="H982" s="34"/>
      <c r="I982" s="34"/>
      <c r="J982" s="34"/>
      <c r="K982" s="34"/>
      <c r="L982" s="34"/>
      <c r="M982" s="34"/>
      <c r="N982" s="34"/>
      <c r="O982" s="34"/>
      <c r="P982" s="34"/>
      <c r="Q982" s="34"/>
      <c r="R982" s="34"/>
      <c r="S982" s="34"/>
      <c r="T982" s="34"/>
      <c r="U982" s="34"/>
      <c r="V982" s="34"/>
      <c r="W982" s="34"/>
      <c r="X982" s="34"/>
      <c r="Y982" s="34"/>
      <c r="Z982" s="34"/>
      <c r="AA982" s="34"/>
      <c r="AB982" s="34"/>
      <c r="AC982" s="34"/>
      <c r="AD982" s="34"/>
      <c r="AE982" s="34"/>
      <c r="AF982" s="34"/>
      <c r="AG982" s="34"/>
      <c r="AH982" s="34"/>
      <c r="AI982" s="34"/>
      <c r="AJ982" s="34"/>
      <c r="AK982" s="34"/>
      <c r="AL982" s="34"/>
      <c r="AM982" s="34"/>
      <c r="AN982" s="34"/>
      <c r="AO982" s="34"/>
      <c r="AP982" s="34"/>
    </row>
    <row r="983" spans="1:42" ht="15.6" hidden="1">
      <c r="A983" s="34" t="s">
        <v>2916</v>
      </c>
      <c r="B983" s="34" t="s">
        <v>2936</v>
      </c>
      <c r="C983" s="34"/>
      <c r="D983" s="34"/>
      <c r="E983" s="34"/>
      <c r="F983" s="34"/>
      <c r="G983" s="34"/>
      <c r="H983" s="34"/>
      <c r="I983" s="34"/>
      <c r="J983" s="34"/>
      <c r="K983" s="34"/>
      <c r="L983" s="34"/>
      <c r="M983" s="34"/>
      <c r="N983" s="34"/>
      <c r="O983" s="34"/>
      <c r="P983" s="34"/>
      <c r="Q983" s="34"/>
      <c r="R983" s="34"/>
      <c r="S983" s="34"/>
      <c r="T983" s="34"/>
      <c r="U983" s="34"/>
      <c r="V983" s="34"/>
      <c r="W983" s="34"/>
      <c r="X983" s="34"/>
      <c r="Y983" s="34"/>
      <c r="Z983" s="34"/>
      <c r="AA983" s="34"/>
      <c r="AB983" s="34"/>
      <c r="AC983" s="34"/>
      <c r="AD983" s="34"/>
      <c r="AE983" s="34"/>
      <c r="AF983" s="34"/>
      <c r="AG983" s="34"/>
      <c r="AH983" s="34"/>
      <c r="AI983" s="34"/>
      <c r="AJ983" s="34"/>
      <c r="AK983" s="34"/>
      <c r="AL983" s="34"/>
      <c r="AM983" s="34"/>
      <c r="AN983" s="34"/>
      <c r="AO983" s="34"/>
      <c r="AP983" s="34"/>
    </row>
    <row r="984" spans="1:42" ht="15.6" hidden="1">
      <c r="A984" s="34" t="s">
        <v>2916</v>
      </c>
      <c r="B984" s="34" t="s">
        <v>2937</v>
      </c>
      <c r="C984" s="34"/>
      <c r="D984" s="34"/>
      <c r="E984" s="34"/>
      <c r="F984" s="34"/>
      <c r="G984" s="34"/>
      <c r="H984" s="34"/>
      <c r="I984" s="34"/>
      <c r="J984" s="34"/>
      <c r="K984" s="34"/>
      <c r="L984" s="34"/>
      <c r="M984" s="34"/>
      <c r="N984" s="34"/>
      <c r="O984" s="34"/>
      <c r="P984" s="34"/>
      <c r="Q984" s="34"/>
      <c r="R984" s="34"/>
      <c r="S984" s="34"/>
      <c r="T984" s="34"/>
      <c r="U984" s="34"/>
      <c r="V984" s="34"/>
      <c r="W984" s="34"/>
      <c r="X984" s="34"/>
      <c r="Y984" s="34"/>
      <c r="Z984" s="34"/>
      <c r="AA984" s="34"/>
      <c r="AB984" s="34"/>
      <c r="AC984" s="34"/>
      <c r="AD984" s="34"/>
      <c r="AE984" s="34"/>
      <c r="AF984" s="34"/>
      <c r="AG984" s="34"/>
      <c r="AH984" s="34"/>
      <c r="AI984" s="34"/>
      <c r="AJ984" s="34"/>
      <c r="AK984" s="34"/>
      <c r="AL984" s="34"/>
      <c r="AM984" s="34"/>
      <c r="AN984" s="34"/>
      <c r="AO984" s="34"/>
      <c r="AP984" s="34"/>
    </row>
    <row r="985" spans="1:42" ht="15.6" hidden="1">
      <c r="A985" s="34" t="s">
        <v>2916</v>
      </c>
      <c r="B985" s="34" t="s">
        <v>2938</v>
      </c>
      <c r="C985" s="34"/>
      <c r="D985" s="34"/>
      <c r="E985" s="34"/>
      <c r="F985" s="34"/>
      <c r="G985" s="34"/>
      <c r="H985" s="34"/>
      <c r="I985" s="34"/>
      <c r="J985" s="34"/>
      <c r="K985" s="34"/>
      <c r="L985" s="34"/>
      <c r="M985" s="34"/>
      <c r="N985" s="34"/>
      <c r="O985" s="34"/>
      <c r="P985" s="34"/>
      <c r="Q985" s="34"/>
      <c r="R985" s="34"/>
      <c r="S985" s="34"/>
      <c r="T985" s="34"/>
      <c r="U985" s="34"/>
      <c r="V985" s="34"/>
      <c r="W985" s="34"/>
      <c r="X985" s="34"/>
      <c r="Y985" s="34"/>
      <c r="Z985" s="34"/>
      <c r="AA985" s="34"/>
      <c r="AB985" s="34"/>
      <c r="AC985" s="34"/>
      <c r="AD985" s="34"/>
      <c r="AE985" s="34"/>
      <c r="AF985" s="34"/>
      <c r="AG985" s="34"/>
      <c r="AH985" s="34"/>
      <c r="AI985" s="34"/>
      <c r="AJ985" s="34"/>
      <c r="AK985" s="34"/>
      <c r="AL985" s="34"/>
      <c r="AM985" s="34"/>
      <c r="AN985" s="34"/>
      <c r="AO985" s="34"/>
      <c r="AP985" s="34"/>
    </row>
    <row r="986" spans="1:42" ht="15.6" hidden="1">
      <c r="A986" s="34" t="s">
        <v>2916</v>
      </c>
      <c r="B986" s="34" t="s">
        <v>2939</v>
      </c>
      <c r="C986" s="34"/>
      <c r="D986" s="34"/>
      <c r="E986" s="34"/>
      <c r="F986" s="34"/>
      <c r="G986" s="34"/>
      <c r="H986" s="34"/>
      <c r="I986" s="34"/>
      <c r="J986" s="34"/>
      <c r="K986" s="34"/>
      <c r="L986" s="34"/>
      <c r="M986" s="34"/>
      <c r="N986" s="34"/>
      <c r="O986" s="34"/>
      <c r="P986" s="34"/>
      <c r="Q986" s="34"/>
      <c r="R986" s="34"/>
      <c r="S986" s="34"/>
      <c r="T986" s="34"/>
      <c r="U986" s="34"/>
      <c r="V986" s="34"/>
      <c r="W986" s="34"/>
      <c r="X986" s="34"/>
      <c r="Y986" s="34"/>
      <c r="Z986" s="34"/>
      <c r="AA986" s="34"/>
      <c r="AB986" s="34"/>
      <c r="AC986" s="34"/>
      <c r="AD986" s="34"/>
      <c r="AE986" s="34"/>
      <c r="AF986" s="34"/>
      <c r="AG986" s="34"/>
      <c r="AH986" s="34"/>
      <c r="AI986" s="34"/>
      <c r="AJ986" s="34"/>
      <c r="AK986" s="34"/>
      <c r="AL986" s="34"/>
      <c r="AM986" s="34"/>
      <c r="AN986" s="34"/>
      <c r="AO986" s="34"/>
      <c r="AP986" s="34"/>
    </row>
    <row r="987" spans="1:42" ht="15.6" hidden="1">
      <c r="A987" s="34" t="s">
        <v>2940</v>
      </c>
      <c r="B987" s="34" t="s">
        <v>2941</v>
      </c>
      <c r="C987" s="34"/>
      <c r="D987" s="34"/>
      <c r="E987" s="34"/>
      <c r="F987" s="34"/>
      <c r="G987" s="34"/>
      <c r="H987" s="34"/>
      <c r="I987" s="34"/>
      <c r="J987" s="34"/>
      <c r="K987" s="34"/>
      <c r="L987" s="34"/>
      <c r="M987" s="34"/>
      <c r="N987" s="34"/>
      <c r="O987" s="34"/>
      <c r="P987" s="34"/>
      <c r="Q987" s="34"/>
      <c r="R987" s="34"/>
      <c r="S987" s="34"/>
      <c r="T987" s="34"/>
      <c r="U987" s="34"/>
      <c r="V987" s="34"/>
      <c r="W987" s="34"/>
      <c r="X987" s="34"/>
      <c r="Y987" s="34"/>
      <c r="Z987" s="34"/>
      <c r="AA987" s="34"/>
      <c r="AB987" s="34"/>
      <c r="AC987" s="34"/>
      <c r="AD987" s="34"/>
      <c r="AE987" s="34"/>
      <c r="AF987" s="34"/>
      <c r="AG987" s="34"/>
      <c r="AH987" s="34"/>
      <c r="AI987" s="34"/>
      <c r="AJ987" s="34"/>
      <c r="AK987" s="34"/>
      <c r="AL987" s="34"/>
      <c r="AM987" s="34"/>
      <c r="AN987" s="34"/>
      <c r="AO987" s="34"/>
      <c r="AP987" s="34"/>
    </row>
    <row r="988" spans="1:42" ht="15.6" hidden="1">
      <c r="A988" s="34" t="s">
        <v>2940</v>
      </c>
      <c r="B988" s="34" t="s">
        <v>2942</v>
      </c>
      <c r="C988" s="34"/>
      <c r="D988" s="34"/>
      <c r="E988" s="34"/>
      <c r="F988" s="34"/>
      <c r="G988" s="34"/>
      <c r="H988" s="34"/>
      <c r="I988" s="34"/>
      <c r="J988" s="34"/>
      <c r="K988" s="34"/>
      <c r="L988" s="34"/>
      <c r="M988" s="34"/>
      <c r="N988" s="34"/>
      <c r="O988" s="34"/>
      <c r="P988" s="34"/>
      <c r="Q988" s="34"/>
      <c r="R988" s="34"/>
      <c r="S988" s="34"/>
      <c r="T988" s="34"/>
      <c r="U988" s="34"/>
      <c r="V988" s="34"/>
      <c r="W988" s="34"/>
      <c r="X988" s="34"/>
      <c r="Y988" s="34"/>
      <c r="Z988" s="34"/>
      <c r="AA988" s="34"/>
      <c r="AB988" s="34"/>
      <c r="AC988" s="34"/>
      <c r="AD988" s="34"/>
      <c r="AE988" s="34"/>
      <c r="AF988" s="34"/>
      <c r="AG988" s="34"/>
      <c r="AH988" s="34"/>
      <c r="AI988" s="34"/>
      <c r="AJ988" s="34"/>
      <c r="AK988" s="34"/>
      <c r="AL988" s="34"/>
      <c r="AM988" s="34"/>
      <c r="AN988" s="34"/>
      <c r="AO988" s="34"/>
      <c r="AP988" s="34"/>
    </row>
    <row r="989" spans="1:42" ht="15.6" hidden="1">
      <c r="A989" s="34" t="s">
        <v>2940</v>
      </c>
      <c r="B989" s="34" t="s">
        <v>2943</v>
      </c>
      <c r="C989" s="34"/>
      <c r="D989" s="34"/>
      <c r="E989" s="34"/>
      <c r="F989" s="34"/>
      <c r="G989" s="34"/>
      <c r="H989" s="34"/>
      <c r="I989" s="34"/>
      <c r="J989" s="34"/>
      <c r="K989" s="34"/>
      <c r="L989" s="34"/>
      <c r="M989" s="34"/>
      <c r="N989" s="34"/>
      <c r="O989" s="34"/>
      <c r="P989" s="34"/>
      <c r="Q989" s="34"/>
      <c r="R989" s="34"/>
      <c r="S989" s="34"/>
      <c r="T989" s="34"/>
      <c r="U989" s="34"/>
      <c r="V989" s="34"/>
      <c r="W989" s="34"/>
      <c r="X989" s="34"/>
      <c r="Y989" s="34"/>
      <c r="Z989" s="34"/>
      <c r="AA989" s="34"/>
      <c r="AB989" s="34"/>
      <c r="AC989" s="34"/>
      <c r="AD989" s="34"/>
      <c r="AE989" s="34"/>
      <c r="AF989" s="34"/>
      <c r="AG989" s="34"/>
      <c r="AH989" s="34"/>
      <c r="AI989" s="34"/>
      <c r="AJ989" s="34"/>
      <c r="AK989" s="34"/>
      <c r="AL989" s="34"/>
      <c r="AM989" s="34"/>
      <c r="AN989" s="34"/>
      <c r="AO989" s="34"/>
      <c r="AP989" s="34"/>
    </row>
    <row r="990" spans="1:42" ht="15.6" hidden="1">
      <c r="A990" s="34" t="s">
        <v>2940</v>
      </c>
      <c r="B990" s="34" t="s">
        <v>2944</v>
      </c>
      <c r="C990" s="34"/>
      <c r="D990" s="34"/>
      <c r="E990" s="34"/>
      <c r="F990" s="34"/>
      <c r="G990" s="34"/>
      <c r="H990" s="34"/>
      <c r="I990" s="34"/>
      <c r="J990" s="34"/>
      <c r="K990" s="34"/>
      <c r="L990" s="34"/>
      <c r="M990" s="34"/>
      <c r="N990" s="34"/>
      <c r="O990" s="34"/>
      <c r="P990" s="34"/>
      <c r="Q990" s="34"/>
      <c r="R990" s="34"/>
      <c r="S990" s="34"/>
      <c r="T990" s="34"/>
      <c r="U990" s="34"/>
      <c r="V990" s="34"/>
      <c r="W990" s="34"/>
      <c r="X990" s="34"/>
      <c r="Y990" s="34"/>
      <c r="Z990" s="34"/>
      <c r="AA990" s="34"/>
      <c r="AB990" s="34"/>
      <c r="AC990" s="34"/>
      <c r="AD990" s="34"/>
      <c r="AE990" s="34"/>
      <c r="AF990" s="34"/>
      <c r="AG990" s="34"/>
      <c r="AH990" s="34"/>
      <c r="AI990" s="34"/>
      <c r="AJ990" s="34"/>
      <c r="AK990" s="34"/>
      <c r="AL990" s="34"/>
      <c r="AM990" s="34"/>
      <c r="AN990" s="34"/>
      <c r="AO990" s="34"/>
      <c r="AP990" s="34"/>
    </row>
    <row r="991" spans="1:42" ht="15.6" hidden="1">
      <c r="A991" s="34" t="s">
        <v>2940</v>
      </c>
      <c r="B991" s="34" t="s">
        <v>2945</v>
      </c>
      <c r="C991" s="34"/>
      <c r="D991" s="34"/>
      <c r="E991" s="34"/>
      <c r="F991" s="34"/>
      <c r="G991" s="34"/>
      <c r="H991" s="34"/>
      <c r="I991" s="34"/>
      <c r="J991" s="34"/>
      <c r="K991" s="34"/>
      <c r="L991" s="34"/>
      <c r="M991" s="34"/>
      <c r="N991" s="34"/>
      <c r="O991" s="34"/>
      <c r="P991" s="34"/>
      <c r="Q991" s="34"/>
      <c r="R991" s="34"/>
      <c r="S991" s="34"/>
      <c r="T991" s="34"/>
      <c r="U991" s="34"/>
      <c r="V991" s="34"/>
      <c r="W991" s="34"/>
      <c r="X991" s="34"/>
      <c r="Y991" s="34"/>
      <c r="Z991" s="34"/>
      <c r="AA991" s="34"/>
      <c r="AB991" s="34"/>
      <c r="AC991" s="34"/>
      <c r="AD991" s="34"/>
      <c r="AE991" s="34"/>
      <c r="AF991" s="34"/>
      <c r="AG991" s="34"/>
      <c r="AH991" s="34"/>
      <c r="AI991" s="34"/>
      <c r="AJ991" s="34"/>
      <c r="AK991" s="34"/>
      <c r="AL991" s="34"/>
      <c r="AM991" s="34"/>
      <c r="AN991" s="34"/>
      <c r="AO991" s="34"/>
      <c r="AP991" s="34"/>
    </row>
    <row r="992" spans="1:42" ht="15.6" hidden="1">
      <c r="A992" s="34" t="s">
        <v>2940</v>
      </c>
      <c r="B992" s="34" t="s">
        <v>2946</v>
      </c>
      <c r="C992" s="34"/>
      <c r="D992" s="34"/>
      <c r="E992" s="34"/>
      <c r="F992" s="34"/>
      <c r="G992" s="34"/>
      <c r="H992" s="34"/>
      <c r="I992" s="34"/>
      <c r="J992" s="34"/>
      <c r="K992" s="34"/>
      <c r="L992" s="34"/>
      <c r="M992" s="34"/>
      <c r="N992" s="34"/>
      <c r="O992" s="34"/>
      <c r="P992" s="34"/>
      <c r="Q992" s="34"/>
      <c r="R992" s="34"/>
      <c r="S992" s="34"/>
      <c r="T992" s="34"/>
      <c r="U992" s="34"/>
      <c r="V992" s="34"/>
      <c r="W992" s="34"/>
      <c r="X992" s="34"/>
      <c r="Y992" s="34"/>
      <c r="Z992" s="34"/>
      <c r="AA992" s="34"/>
      <c r="AB992" s="34"/>
      <c r="AC992" s="34"/>
      <c r="AD992" s="34"/>
      <c r="AE992" s="34"/>
      <c r="AF992" s="34"/>
      <c r="AG992" s="34"/>
      <c r="AH992" s="34"/>
      <c r="AI992" s="34"/>
      <c r="AJ992" s="34"/>
      <c r="AK992" s="34"/>
      <c r="AL992" s="34"/>
      <c r="AM992" s="34"/>
      <c r="AN992" s="34"/>
      <c r="AO992" s="34"/>
      <c r="AP992" s="34"/>
    </row>
    <row r="993" spans="1:42" ht="15.6" hidden="1">
      <c r="A993" s="34" t="s">
        <v>2940</v>
      </c>
      <c r="B993" s="34" t="s">
        <v>2947</v>
      </c>
      <c r="C993" s="34"/>
      <c r="D993" s="34"/>
      <c r="E993" s="34"/>
      <c r="F993" s="34"/>
      <c r="G993" s="34"/>
      <c r="H993" s="34"/>
      <c r="I993" s="34"/>
      <c r="J993" s="34"/>
      <c r="K993" s="34"/>
      <c r="L993" s="34"/>
      <c r="M993" s="34"/>
      <c r="N993" s="34"/>
      <c r="O993" s="34"/>
      <c r="P993" s="34"/>
      <c r="Q993" s="34"/>
      <c r="R993" s="34"/>
      <c r="S993" s="34"/>
      <c r="T993" s="34"/>
      <c r="U993" s="34"/>
      <c r="V993" s="34"/>
      <c r="W993" s="34"/>
      <c r="X993" s="34"/>
      <c r="Y993" s="34"/>
      <c r="Z993" s="34"/>
      <c r="AA993" s="34"/>
      <c r="AB993" s="34"/>
      <c r="AC993" s="34"/>
      <c r="AD993" s="34"/>
      <c r="AE993" s="34"/>
      <c r="AF993" s="34"/>
      <c r="AG993" s="34"/>
      <c r="AH993" s="34"/>
      <c r="AI993" s="34"/>
      <c r="AJ993" s="34"/>
      <c r="AK993" s="34"/>
      <c r="AL993" s="34"/>
      <c r="AM993" s="34"/>
      <c r="AN993" s="34"/>
      <c r="AO993" s="34"/>
      <c r="AP993" s="34"/>
    </row>
    <row r="994" spans="1:42" ht="15.6" hidden="1">
      <c r="A994" s="34" t="s">
        <v>2940</v>
      </c>
      <c r="B994" s="34" t="s">
        <v>2948</v>
      </c>
      <c r="C994" s="34"/>
      <c r="D994" s="34"/>
      <c r="E994" s="34"/>
      <c r="F994" s="34"/>
      <c r="G994" s="34"/>
      <c r="H994" s="34"/>
      <c r="I994" s="34"/>
      <c r="J994" s="34"/>
      <c r="K994" s="34"/>
      <c r="L994" s="34"/>
      <c r="M994" s="34"/>
      <c r="N994" s="34"/>
      <c r="O994" s="34"/>
      <c r="P994" s="34"/>
      <c r="Q994" s="34"/>
      <c r="R994" s="34"/>
      <c r="S994" s="34"/>
      <c r="T994" s="34"/>
      <c r="U994" s="34"/>
      <c r="V994" s="34"/>
      <c r="W994" s="34"/>
      <c r="X994" s="34"/>
      <c r="Y994" s="34"/>
      <c r="Z994" s="34"/>
      <c r="AA994" s="34"/>
      <c r="AB994" s="34"/>
      <c r="AC994" s="34"/>
      <c r="AD994" s="34"/>
      <c r="AE994" s="34"/>
      <c r="AF994" s="34"/>
      <c r="AG994" s="34"/>
      <c r="AH994" s="34"/>
      <c r="AI994" s="34"/>
      <c r="AJ994" s="34"/>
      <c r="AK994" s="34"/>
      <c r="AL994" s="34"/>
      <c r="AM994" s="34"/>
      <c r="AN994" s="34"/>
      <c r="AO994" s="34"/>
      <c r="AP994" s="34"/>
    </row>
    <row r="995" spans="1:42" ht="15.6" hidden="1">
      <c r="A995" s="34" t="s">
        <v>2940</v>
      </c>
      <c r="B995" s="34" t="s">
        <v>2949</v>
      </c>
      <c r="C995" s="34"/>
      <c r="D995" s="34"/>
      <c r="E995" s="34"/>
      <c r="F995" s="34"/>
      <c r="G995" s="34"/>
      <c r="H995" s="34"/>
      <c r="I995" s="34"/>
      <c r="J995" s="34"/>
      <c r="K995" s="34"/>
      <c r="L995" s="34"/>
      <c r="M995" s="34"/>
      <c r="N995" s="34"/>
      <c r="O995" s="34"/>
      <c r="P995" s="34"/>
      <c r="Q995" s="34"/>
      <c r="R995" s="34"/>
      <c r="S995" s="34"/>
      <c r="T995" s="34"/>
      <c r="U995" s="34"/>
      <c r="V995" s="34"/>
      <c r="W995" s="34"/>
      <c r="X995" s="34"/>
      <c r="Y995" s="34"/>
      <c r="Z995" s="34"/>
      <c r="AA995" s="34"/>
      <c r="AB995" s="34"/>
      <c r="AC995" s="34"/>
      <c r="AD995" s="34"/>
      <c r="AE995" s="34"/>
      <c r="AF995" s="34"/>
      <c r="AG995" s="34"/>
      <c r="AH995" s="34"/>
      <c r="AI995" s="34"/>
      <c r="AJ995" s="34"/>
      <c r="AK995" s="34"/>
      <c r="AL995" s="34"/>
      <c r="AM995" s="34"/>
      <c r="AN995" s="34"/>
      <c r="AO995" s="34"/>
      <c r="AP995" s="34"/>
    </row>
    <row r="996" spans="1:42" ht="15.6" hidden="1">
      <c r="A996" s="34" t="s">
        <v>2940</v>
      </c>
      <c r="B996" s="34" t="s">
        <v>2950</v>
      </c>
      <c r="C996" s="34"/>
      <c r="D996" s="34"/>
      <c r="E996" s="34"/>
      <c r="F996" s="34"/>
      <c r="G996" s="34"/>
      <c r="H996" s="34"/>
      <c r="I996" s="34"/>
      <c r="J996" s="34"/>
      <c r="K996" s="34"/>
      <c r="L996" s="34"/>
      <c r="M996" s="34"/>
      <c r="N996" s="34"/>
      <c r="O996" s="34"/>
      <c r="P996" s="34"/>
      <c r="Q996" s="34"/>
      <c r="R996" s="34"/>
      <c r="S996" s="34"/>
      <c r="T996" s="34"/>
      <c r="U996" s="34"/>
      <c r="V996" s="34"/>
      <c r="W996" s="34"/>
      <c r="X996" s="34"/>
      <c r="Y996" s="34"/>
      <c r="Z996" s="34"/>
      <c r="AA996" s="34"/>
      <c r="AB996" s="34"/>
      <c r="AC996" s="34"/>
      <c r="AD996" s="34"/>
      <c r="AE996" s="34"/>
      <c r="AF996" s="34"/>
      <c r="AG996" s="34"/>
      <c r="AH996" s="34"/>
      <c r="AI996" s="34"/>
      <c r="AJ996" s="34"/>
      <c r="AK996" s="34"/>
      <c r="AL996" s="34"/>
      <c r="AM996" s="34"/>
      <c r="AN996" s="34"/>
      <c r="AO996" s="34"/>
      <c r="AP996" s="34"/>
    </row>
    <row r="997" spans="1:42" ht="15.6" hidden="1">
      <c r="A997" s="34" t="s">
        <v>2940</v>
      </c>
      <c r="B997" s="34" t="s">
        <v>2951</v>
      </c>
      <c r="C997" s="34"/>
      <c r="D997" s="34"/>
      <c r="E997" s="34"/>
      <c r="F997" s="34"/>
      <c r="G997" s="34"/>
      <c r="H997" s="34"/>
      <c r="I997" s="34"/>
      <c r="J997" s="34"/>
      <c r="K997" s="34"/>
      <c r="L997" s="34"/>
      <c r="M997" s="34"/>
      <c r="N997" s="34"/>
      <c r="O997" s="34"/>
      <c r="P997" s="34"/>
      <c r="Q997" s="34"/>
      <c r="R997" s="34"/>
      <c r="S997" s="34"/>
      <c r="T997" s="34"/>
      <c r="U997" s="34"/>
      <c r="V997" s="34"/>
      <c r="W997" s="34"/>
      <c r="X997" s="34"/>
      <c r="Y997" s="34"/>
      <c r="Z997" s="34"/>
      <c r="AA997" s="34"/>
      <c r="AB997" s="34"/>
      <c r="AC997" s="34"/>
      <c r="AD997" s="34"/>
      <c r="AE997" s="34"/>
      <c r="AF997" s="34"/>
      <c r="AG997" s="34"/>
      <c r="AH997" s="34"/>
      <c r="AI997" s="34"/>
      <c r="AJ997" s="34"/>
      <c r="AK997" s="34"/>
      <c r="AL997" s="34"/>
      <c r="AM997" s="34"/>
      <c r="AN997" s="34"/>
      <c r="AO997" s="34"/>
      <c r="AP997" s="34"/>
    </row>
    <row r="998" spans="1:42" ht="15.6" hidden="1">
      <c r="A998" s="34" t="s">
        <v>2940</v>
      </c>
      <c r="B998" s="34" t="s">
        <v>2952</v>
      </c>
      <c r="C998" s="34"/>
      <c r="D998" s="34"/>
      <c r="E998" s="34"/>
      <c r="F998" s="34"/>
      <c r="G998" s="34"/>
      <c r="H998" s="34"/>
      <c r="I998" s="34"/>
      <c r="J998" s="34"/>
      <c r="K998" s="34"/>
      <c r="L998" s="34"/>
      <c r="M998" s="34"/>
      <c r="N998" s="34"/>
      <c r="O998" s="34"/>
      <c r="P998" s="34"/>
      <c r="Q998" s="34"/>
      <c r="R998" s="34"/>
      <c r="S998" s="34"/>
      <c r="T998" s="34"/>
      <c r="U998" s="34"/>
      <c r="V998" s="34"/>
      <c r="W998" s="34"/>
      <c r="X998" s="34"/>
      <c r="Y998" s="34"/>
      <c r="Z998" s="34"/>
      <c r="AA998" s="34"/>
      <c r="AB998" s="34"/>
      <c r="AC998" s="34"/>
      <c r="AD998" s="34"/>
      <c r="AE998" s="34"/>
      <c r="AF998" s="34"/>
      <c r="AG998" s="34"/>
      <c r="AH998" s="34"/>
      <c r="AI998" s="34"/>
      <c r="AJ998" s="34"/>
      <c r="AK998" s="34"/>
      <c r="AL998" s="34"/>
      <c r="AM998" s="34"/>
      <c r="AN998" s="34"/>
      <c r="AO998" s="34"/>
      <c r="AP998" s="34"/>
    </row>
    <row r="999" spans="1:42" ht="15.6" hidden="1">
      <c r="A999" s="34" t="s">
        <v>2940</v>
      </c>
      <c r="B999" s="34" t="s">
        <v>2953</v>
      </c>
      <c r="C999" s="34"/>
      <c r="D999" s="34"/>
      <c r="E999" s="34"/>
      <c r="F999" s="34"/>
      <c r="G999" s="34"/>
      <c r="H999" s="34"/>
      <c r="I999" s="34"/>
      <c r="J999" s="34"/>
      <c r="K999" s="34"/>
      <c r="L999" s="34"/>
      <c r="M999" s="34"/>
      <c r="N999" s="34"/>
      <c r="O999" s="34"/>
      <c r="P999" s="34"/>
      <c r="Q999" s="34"/>
      <c r="R999" s="34"/>
      <c r="S999" s="34"/>
      <c r="T999" s="34"/>
      <c r="U999" s="34"/>
      <c r="V999" s="34"/>
      <c r="W999" s="34"/>
      <c r="X999" s="34"/>
      <c r="Y999" s="34"/>
      <c r="Z999" s="34"/>
      <c r="AA999" s="34"/>
      <c r="AB999" s="34"/>
      <c r="AC999" s="34"/>
      <c r="AD999" s="34"/>
      <c r="AE999" s="34"/>
      <c r="AF999" s="34"/>
      <c r="AG999" s="34"/>
      <c r="AH999" s="34"/>
      <c r="AI999" s="34"/>
      <c r="AJ999" s="34"/>
      <c r="AK999" s="34"/>
      <c r="AL999" s="34"/>
      <c r="AM999" s="34"/>
      <c r="AN999" s="34"/>
      <c r="AO999" s="34"/>
      <c r="AP999" s="34"/>
    </row>
    <row r="1000" spans="1:42" ht="15.6" hidden="1">
      <c r="A1000" s="34" t="s">
        <v>2940</v>
      </c>
      <c r="B1000" s="34" t="s">
        <v>2954</v>
      </c>
      <c r="C1000" s="34"/>
      <c r="D1000" s="34"/>
      <c r="E1000" s="34"/>
      <c r="F1000" s="34"/>
      <c r="G1000" s="34"/>
      <c r="H1000" s="34"/>
      <c r="I1000" s="34"/>
      <c r="J1000" s="34"/>
      <c r="K1000" s="34"/>
      <c r="L1000" s="34"/>
      <c r="M1000" s="34"/>
      <c r="N1000" s="34"/>
      <c r="O1000" s="34"/>
      <c r="P1000" s="34"/>
      <c r="Q1000" s="34"/>
      <c r="R1000" s="34"/>
      <c r="S1000" s="34"/>
      <c r="T1000" s="34"/>
      <c r="U1000" s="34"/>
      <c r="V1000" s="34"/>
      <c r="W1000" s="34"/>
      <c r="X1000" s="34"/>
      <c r="Y1000" s="34"/>
      <c r="Z1000" s="34"/>
      <c r="AA1000" s="34"/>
      <c r="AB1000" s="34"/>
      <c r="AC1000" s="34"/>
      <c r="AD1000" s="34"/>
      <c r="AE1000" s="34"/>
      <c r="AF1000" s="34"/>
      <c r="AG1000" s="34"/>
      <c r="AH1000" s="34"/>
      <c r="AI1000" s="34"/>
      <c r="AJ1000" s="34"/>
      <c r="AK1000" s="34"/>
      <c r="AL1000" s="34"/>
      <c r="AM1000" s="34"/>
      <c r="AN1000" s="34"/>
      <c r="AO1000" s="34"/>
      <c r="AP1000" s="34"/>
    </row>
    <row r="1001" spans="1:42" ht="15.6" hidden="1">
      <c r="A1001" s="34" t="s">
        <v>2940</v>
      </c>
      <c r="B1001" s="34" t="s">
        <v>2955</v>
      </c>
      <c r="C1001" s="34"/>
      <c r="D1001" s="34"/>
      <c r="E1001" s="34"/>
      <c r="F1001" s="34"/>
      <c r="G1001" s="34"/>
      <c r="H1001" s="34"/>
      <c r="I1001" s="34"/>
      <c r="J1001" s="34"/>
      <c r="K1001" s="34"/>
      <c r="L1001" s="34"/>
      <c r="M1001" s="34"/>
      <c r="N1001" s="34"/>
      <c r="O1001" s="34"/>
      <c r="P1001" s="34"/>
      <c r="Q1001" s="34"/>
      <c r="R1001" s="34"/>
      <c r="S1001" s="34"/>
      <c r="T1001" s="34"/>
      <c r="U1001" s="34"/>
      <c r="V1001" s="34"/>
      <c r="W1001" s="34"/>
      <c r="X1001" s="34"/>
      <c r="Y1001" s="34"/>
      <c r="Z1001" s="34"/>
      <c r="AA1001" s="34"/>
      <c r="AB1001" s="34"/>
      <c r="AC1001" s="34"/>
      <c r="AD1001" s="34"/>
      <c r="AE1001" s="34"/>
      <c r="AF1001" s="34"/>
      <c r="AG1001" s="34"/>
      <c r="AH1001" s="34"/>
      <c r="AI1001" s="34"/>
      <c r="AJ1001" s="34"/>
      <c r="AK1001" s="34"/>
      <c r="AL1001" s="34"/>
      <c r="AM1001" s="34"/>
      <c r="AN1001" s="34"/>
      <c r="AO1001" s="34"/>
      <c r="AP1001" s="34"/>
    </row>
    <row r="1002" spans="1:42" ht="15.6" hidden="1">
      <c r="A1002" s="34" t="s">
        <v>2940</v>
      </c>
      <c r="B1002" s="34" t="s">
        <v>2956</v>
      </c>
      <c r="C1002" s="34"/>
      <c r="D1002" s="34"/>
      <c r="E1002" s="34"/>
      <c r="F1002" s="34"/>
      <c r="G1002" s="34"/>
      <c r="H1002" s="34"/>
      <c r="I1002" s="34"/>
      <c r="J1002" s="34"/>
      <c r="K1002" s="34"/>
      <c r="L1002" s="34"/>
      <c r="M1002" s="34"/>
      <c r="N1002" s="34"/>
      <c r="O1002" s="34"/>
      <c r="P1002" s="34"/>
      <c r="Q1002" s="34"/>
      <c r="R1002" s="34"/>
      <c r="S1002" s="34"/>
      <c r="T1002" s="34"/>
      <c r="U1002" s="34"/>
      <c r="V1002" s="34"/>
      <c r="W1002" s="34"/>
      <c r="X1002" s="34"/>
      <c r="Y1002" s="34"/>
      <c r="Z1002" s="34"/>
      <c r="AA1002" s="34"/>
      <c r="AB1002" s="34"/>
      <c r="AC1002" s="34"/>
      <c r="AD1002" s="34"/>
      <c r="AE1002" s="34"/>
      <c r="AF1002" s="34"/>
      <c r="AG1002" s="34"/>
      <c r="AH1002" s="34"/>
      <c r="AI1002" s="34"/>
      <c r="AJ1002" s="34"/>
      <c r="AK1002" s="34"/>
      <c r="AL1002" s="34"/>
      <c r="AM1002" s="34"/>
      <c r="AN1002" s="34"/>
      <c r="AO1002" s="34"/>
      <c r="AP1002" s="34"/>
    </row>
    <row r="1003" spans="1:42" ht="15.6" hidden="1">
      <c r="A1003" s="34" t="s">
        <v>2940</v>
      </c>
      <c r="B1003" s="34" t="s">
        <v>2957</v>
      </c>
      <c r="C1003" s="34"/>
      <c r="D1003" s="34"/>
      <c r="E1003" s="34"/>
      <c r="F1003" s="34"/>
      <c r="G1003" s="34"/>
      <c r="H1003" s="34"/>
      <c r="I1003" s="34"/>
      <c r="J1003" s="34"/>
      <c r="K1003" s="34"/>
      <c r="L1003" s="34"/>
      <c r="M1003" s="34"/>
      <c r="N1003" s="34"/>
      <c r="O1003" s="34"/>
      <c r="P1003" s="34"/>
      <c r="Q1003" s="34"/>
      <c r="R1003" s="34"/>
      <c r="S1003" s="34"/>
      <c r="T1003" s="34"/>
      <c r="U1003" s="34"/>
      <c r="V1003" s="34"/>
      <c r="W1003" s="34"/>
      <c r="X1003" s="34"/>
      <c r="Y1003" s="34"/>
      <c r="Z1003" s="34"/>
      <c r="AA1003" s="34"/>
      <c r="AB1003" s="34"/>
      <c r="AC1003" s="34"/>
      <c r="AD1003" s="34"/>
      <c r="AE1003" s="34"/>
      <c r="AF1003" s="34"/>
      <c r="AG1003" s="34"/>
      <c r="AH1003" s="34"/>
      <c r="AI1003" s="34"/>
      <c r="AJ1003" s="34"/>
      <c r="AK1003" s="34"/>
      <c r="AL1003" s="34"/>
      <c r="AM1003" s="34"/>
      <c r="AN1003" s="34"/>
      <c r="AO1003" s="34"/>
      <c r="AP1003" s="34"/>
    </row>
    <row r="1004" spans="1:42" ht="15.6" hidden="1">
      <c r="A1004" s="34" t="s">
        <v>2940</v>
      </c>
      <c r="B1004" s="34" t="s">
        <v>2958</v>
      </c>
      <c r="C1004" s="34"/>
      <c r="D1004" s="34"/>
      <c r="E1004" s="34"/>
      <c r="F1004" s="34"/>
      <c r="G1004" s="34"/>
      <c r="H1004" s="34"/>
      <c r="I1004" s="34"/>
      <c r="J1004" s="34"/>
      <c r="K1004" s="34"/>
      <c r="L1004" s="34"/>
      <c r="M1004" s="34"/>
      <c r="N1004" s="34"/>
      <c r="O1004" s="34"/>
      <c r="P1004" s="34"/>
      <c r="Q1004" s="34"/>
      <c r="R1004" s="34"/>
      <c r="S1004" s="34"/>
      <c r="T1004" s="34"/>
      <c r="U1004" s="34"/>
      <c r="V1004" s="34"/>
      <c r="W1004" s="34"/>
      <c r="X1004" s="34"/>
      <c r="Y1004" s="34"/>
      <c r="Z1004" s="34"/>
      <c r="AA1004" s="34"/>
      <c r="AB1004" s="34"/>
      <c r="AC1004" s="34"/>
      <c r="AD1004" s="34"/>
      <c r="AE1004" s="34"/>
      <c r="AF1004" s="34"/>
      <c r="AG1004" s="34"/>
      <c r="AH1004" s="34"/>
      <c r="AI1004" s="34"/>
      <c r="AJ1004" s="34"/>
      <c r="AK1004" s="34"/>
      <c r="AL1004" s="34"/>
      <c r="AM1004" s="34"/>
      <c r="AN1004" s="34"/>
      <c r="AO1004" s="34"/>
      <c r="AP1004" s="34"/>
    </row>
    <row r="1005" spans="1:42" ht="15.6" hidden="1">
      <c r="A1005" s="34" t="s">
        <v>2940</v>
      </c>
      <c r="B1005" s="34" t="s">
        <v>2959</v>
      </c>
      <c r="C1005" s="34"/>
      <c r="D1005" s="34"/>
      <c r="E1005" s="34"/>
      <c r="F1005" s="34"/>
      <c r="G1005" s="34"/>
      <c r="H1005" s="34"/>
      <c r="I1005" s="34"/>
      <c r="J1005" s="34"/>
      <c r="K1005" s="34"/>
      <c r="L1005" s="34"/>
      <c r="M1005" s="34"/>
      <c r="N1005" s="34"/>
      <c r="O1005" s="34"/>
      <c r="P1005" s="34"/>
      <c r="Q1005" s="34"/>
      <c r="R1005" s="34"/>
      <c r="S1005" s="34"/>
      <c r="T1005" s="34"/>
      <c r="U1005" s="34"/>
      <c r="V1005" s="34"/>
      <c r="W1005" s="34"/>
      <c r="X1005" s="34"/>
      <c r="Y1005" s="34"/>
      <c r="Z1005" s="34"/>
      <c r="AA1005" s="34"/>
      <c r="AB1005" s="34"/>
      <c r="AC1005" s="34"/>
      <c r="AD1005" s="34"/>
      <c r="AE1005" s="34"/>
      <c r="AF1005" s="34"/>
      <c r="AG1005" s="34"/>
      <c r="AH1005" s="34"/>
      <c r="AI1005" s="34"/>
      <c r="AJ1005" s="34"/>
      <c r="AK1005" s="34"/>
      <c r="AL1005" s="34"/>
      <c r="AM1005" s="34"/>
      <c r="AN1005" s="34"/>
      <c r="AO1005" s="34"/>
      <c r="AP1005" s="34"/>
    </row>
    <row r="1006" spans="1:42" ht="15.6" hidden="1">
      <c r="A1006" s="34" t="s">
        <v>2940</v>
      </c>
      <c r="B1006" s="34" t="s">
        <v>2960</v>
      </c>
      <c r="C1006" s="34"/>
      <c r="D1006" s="34"/>
      <c r="E1006" s="34"/>
      <c r="F1006" s="34"/>
      <c r="G1006" s="34"/>
      <c r="H1006" s="34"/>
      <c r="I1006" s="34"/>
      <c r="J1006" s="34"/>
      <c r="K1006" s="34"/>
      <c r="L1006" s="34"/>
      <c r="M1006" s="34"/>
      <c r="N1006" s="34"/>
      <c r="O1006" s="34"/>
      <c r="P1006" s="34"/>
      <c r="Q1006" s="34"/>
      <c r="R1006" s="34"/>
      <c r="S1006" s="34"/>
      <c r="T1006" s="34"/>
      <c r="U1006" s="34"/>
      <c r="V1006" s="34"/>
      <c r="W1006" s="34"/>
      <c r="X1006" s="34"/>
      <c r="Y1006" s="34"/>
      <c r="Z1006" s="34"/>
      <c r="AA1006" s="34"/>
      <c r="AB1006" s="34"/>
      <c r="AC1006" s="34"/>
      <c r="AD1006" s="34"/>
      <c r="AE1006" s="34"/>
      <c r="AF1006" s="34"/>
      <c r="AG1006" s="34"/>
      <c r="AH1006" s="34"/>
      <c r="AI1006" s="34"/>
      <c r="AJ1006" s="34"/>
      <c r="AK1006" s="34"/>
      <c r="AL1006" s="34"/>
      <c r="AM1006" s="34"/>
      <c r="AN1006" s="34"/>
      <c r="AO1006" s="34"/>
      <c r="AP1006" s="34"/>
    </row>
    <row r="1007" spans="1:42" ht="15.6" hidden="1">
      <c r="A1007" s="34" t="s">
        <v>2940</v>
      </c>
      <c r="B1007" s="34" t="s">
        <v>2961</v>
      </c>
      <c r="C1007" s="34"/>
      <c r="D1007" s="34"/>
      <c r="E1007" s="34"/>
      <c r="F1007" s="34"/>
      <c r="G1007" s="34"/>
      <c r="H1007" s="34"/>
      <c r="I1007" s="34"/>
      <c r="J1007" s="34"/>
      <c r="K1007" s="34"/>
      <c r="L1007" s="34"/>
      <c r="M1007" s="34"/>
      <c r="N1007" s="34"/>
      <c r="O1007" s="34"/>
      <c r="P1007" s="34"/>
      <c r="Q1007" s="34"/>
      <c r="R1007" s="34"/>
      <c r="S1007" s="34"/>
      <c r="T1007" s="34"/>
      <c r="U1007" s="34"/>
      <c r="V1007" s="34"/>
      <c r="W1007" s="34"/>
      <c r="X1007" s="34"/>
      <c r="Y1007" s="34"/>
      <c r="Z1007" s="34"/>
      <c r="AA1007" s="34"/>
      <c r="AB1007" s="34"/>
      <c r="AC1007" s="34"/>
      <c r="AD1007" s="34"/>
      <c r="AE1007" s="34"/>
      <c r="AF1007" s="34"/>
      <c r="AG1007" s="34"/>
      <c r="AH1007" s="34"/>
      <c r="AI1007" s="34"/>
      <c r="AJ1007" s="34"/>
      <c r="AK1007" s="34"/>
      <c r="AL1007" s="34"/>
      <c r="AM1007" s="34"/>
      <c r="AN1007" s="34"/>
      <c r="AO1007" s="34"/>
      <c r="AP1007" s="34"/>
    </row>
    <row r="1008" spans="1:42" ht="15.6" hidden="1">
      <c r="A1008" s="34" t="s">
        <v>2940</v>
      </c>
      <c r="B1008" s="34" t="s">
        <v>2962</v>
      </c>
      <c r="C1008" s="34"/>
      <c r="D1008" s="34"/>
      <c r="E1008" s="34"/>
      <c r="F1008" s="34"/>
      <c r="G1008" s="34"/>
      <c r="H1008" s="34"/>
      <c r="I1008" s="34"/>
      <c r="J1008" s="34"/>
      <c r="K1008" s="34"/>
      <c r="L1008" s="34"/>
      <c r="M1008" s="34"/>
      <c r="N1008" s="34"/>
      <c r="O1008" s="34"/>
      <c r="P1008" s="34"/>
      <c r="Q1008" s="34"/>
      <c r="R1008" s="34"/>
      <c r="S1008" s="34"/>
      <c r="T1008" s="34"/>
      <c r="U1008" s="34"/>
      <c r="V1008" s="34"/>
      <c r="W1008" s="34"/>
      <c r="X1008" s="34"/>
      <c r="Y1008" s="34"/>
      <c r="Z1008" s="34"/>
      <c r="AA1008" s="34"/>
      <c r="AB1008" s="34"/>
      <c r="AC1008" s="34"/>
      <c r="AD1008" s="34"/>
      <c r="AE1008" s="34"/>
      <c r="AF1008" s="34"/>
      <c r="AG1008" s="34"/>
      <c r="AH1008" s="34"/>
      <c r="AI1008" s="34"/>
      <c r="AJ1008" s="34"/>
      <c r="AK1008" s="34"/>
      <c r="AL1008" s="34"/>
      <c r="AM1008" s="34"/>
      <c r="AN1008" s="34"/>
      <c r="AO1008" s="34"/>
      <c r="AP1008" s="34"/>
    </row>
    <row r="1009" spans="1:42" ht="15.6" hidden="1">
      <c r="A1009" s="34" t="s">
        <v>2940</v>
      </c>
      <c r="B1009" s="34" t="s">
        <v>2963</v>
      </c>
      <c r="C1009" s="34"/>
      <c r="D1009" s="34"/>
      <c r="E1009" s="34"/>
      <c r="F1009" s="34"/>
      <c r="G1009" s="34"/>
      <c r="H1009" s="34"/>
      <c r="I1009" s="34"/>
      <c r="J1009" s="34"/>
      <c r="K1009" s="34"/>
      <c r="L1009" s="34"/>
      <c r="M1009" s="34"/>
      <c r="N1009" s="34"/>
      <c r="O1009" s="34"/>
      <c r="P1009" s="34"/>
      <c r="Q1009" s="34"/>
      <c r="R1009" s="34"/>
      <c r="S1009" s="34"/>
      <c r="T1009" s="34"/>
      <c r="U1009" s="34"/>
      <c r="V1009" s="34"/>
      <c r="W1009" s="34"/>
      <c r="X1009" s="34"/>
      <c r="Y1009" s="34"/>
      <c r="Z1009" s="34"/>
      <c r="AA1009" s="34"/>
      <c r="AB1009" s="34"/>
      <c r="AC1009" s="34"/>
      <c r="AD1009" s="34"/>
      <c r="AE1009" s="34"/>
      <c r="AF1009" s="34"/>
      <c r="AG1009" s="34"/>
      <c r="AH1009" s="34"/>
      <c r="AI1009" s="34"/>
      <c r="AJ1009" s="34"/>
      <c r="AK1009" s="34"/>
      <c r="AL1009" s="34"/>
      <c r="AM1009" s="34"/>
      <c r="AN1009" s="34"/>
      <c r="AO1009" s="34"/>
      <c r="AP1009" s="34"/>
    </row>
    <row r="1010" spans="1:42" ht="15.6" hidden="1">
      <c r="A1010" s="34" t="s">
        <v>2940</v>
      </c>
      <c r="B1010" s="34" t="s">
        <v>2964</v>
      </c>
      <c r="C1010" s="34"/>
      <c r="D1010" s="34"/>
      <c r="E1010" s="34"/>
      <c r="F1010" s="34"/>
      <c r="G1010" s="34"/>
      <c r="H1010" s="34"/>
      <c r="I1010" s="34"/>
      <c r="J1010" s="34"/>
      <c r="K1010" s="34"/>
      <c r="L1010" s="34"/>
      <c r="M1010" s="34"/>
      <c r="N1010" s="34"/>
      <c r="O1010" s="34"/>
      <c r="P1010" s="34"/>
      <c r="Q1010" s="34"/>
      <c r="R1010" s="34"/>
      <c r="S1010" s="34"/>
      <c r="T1010" s="34"/>
      <c r="U1010" s="34"/>
      <c r="V1010" s="34"/>
      <c r="W1010" s="34"/>
      <c r="X1010" s="34"/>
      <c r="Y1010" s="34"/>
      <c r="Z1010" s="34"/>
      <c r="AA1010" s="34"/>
      <c r="AB1010" s="34"/>
      <c r="AC1010" s="34"/>
      <c r="AD1010" s="34"/>
      <c r="AE1010" s="34"/>
      <c r="AF1010" s="34"/>
      <c r="AG1010" s="34"/>
      <c r="AH1010" s="34"/>
      <c r="AI1010" s="34"/>
      <c r="AJ1010" s="34"/>
      <c r="AK1010" s="34"/>
      <c r="AL1010" s="34"/>
      <c r="AM1010" s="34"/>
      <c r="AN1010" s="34"/>
      <c r="AO1010" s="34"/>
      <c r="AP1010" s="34"/>
    </row>
    <row r="1011" spans="1:42" ht="15.6" hidden="1">
      <c r="A1011" s="34" t="s">
        <v>2940</v>
      </c>
      <c r="B1011" s="34" t="s">
        <v>2965</v>
      </c>
      <c r="C1011" s="34"/>
      <c r="D1011" s="34"/>
      <c r="E1011" s="34"/>
      <c r="F1011" s="34"/>
      <c r="G1011" s="34"/>
      <c r="H1011" s="34"/>
      <c r="I1011" s="34"/>
      <c r="J1011" s="34"/>
      <c r="K1011" s="34"/>
      <c r="L1011" s="34"/>
      <c r="M1011" s="34"/>
      <c r="N1011" s="34"/>
      <c r="O1011" s="34"/>
      <c r="P1011" s="34"/>
      <c r="Q1011" s="34"/>
      <c r="R1011" s="34"/>
      <c r="S1011" s="34"/>
      <c r="T1011" s="34"/>
      <c r="U1011" s="34"/>
      <c r="V1011" s="34"/>
      <c r="W1011" s="34"/>
      <c r="X1011" s="34"/>
      <c r="Y1011" s="34"/>
      <c r="Z1011" s="34"/>
      <c r="AA1011" s="34"/>
      <c r="AB1011" s="34"/>
      <c r="AC1011" s="34"/>
      <c r="AD1011" s="34"/>
      <c r="AE1011" s="34"/>
      <c r="AF1011" s="34"/>
      <c r="AG1011" s="34"/>
      <c r="AH1011" s="34"/>
      <c r="AI1011" s="34"/>
      <c r="AJ1011" s="34"/>
      <c r="AK1011" s="34"/>
      <c r="AL1011" s="34"/>
      <c r="AM1011" s="34"/>
      <c r="AN1011" s="34"/>
      <c r="AO1011" s="34"/>
      <c r="AP1011" s="34"/>
    </row>
    <row r="1012" spans="1:42" ht="15.6" hidden="1">
      <c r="A1012" s="34" t="s">
        <v>2940</v>
      </c>
      <c r="B1012" s="34" t="s">
        <v>2966</v>
      </c>
      <c r="C1012" s="34"/>
      <c r="D1012" s="34"/>
      <c r="E1012" s="34"/>
      <c r="F1012" s="34"/>
      <c r="G1012" s="34"/>
      <c r="H1012" s="34"/>
      <c r="I1012" s="34"/>
      <c r="J1012" s="34"/>
      <c r="K1012" s="34"/>
      <c r="L1012" s="34"/>
      <c r="M1012" s="34"/>
      <c r="N1012" s="34"/>
      <c r="O1012" s="34"/>
      <c r="P1012" s="34"/>
      <c r="Q1012" s="34"/>
      <c r="R1012" s="34"/>
      <c r="S1012" s="34"/>
      <c r="T1012" s="34"/>
      <c r="U1012" s="34"/>
      <c r="V1012" s="34"/>
      <c r="W1012" s="34"/>
      <c r="X1012" s="34"/>
      <c r="Y1012" s="34"/>
      <c r="Z1012" s="34"/>
      <c r="AA1012" s="34"/>
      <c r="AB1012" s="34"/>
      <c r="AC1012" s="34"/>
      <c r="AD1012" s="34"/>
      <c r="AE1012" s="34"/>
      <c r="AF1012" s="34"/>
      <c r="AG1012" s="34"/>
      <c r="AH1012" s="34"/>
      <c r="AI1012" s="34"/>
      <c r="AJ1012" s="34"/>
      <c r="AK1012" s="34"/>
      <c r="AL1012" s="34"/>
      <c r="AM1012" s="34"/>
      <c r="AN1012" s="34"/>
      <c r="AO1012" s="34"/>
      <c r="AP1012" s="34"/>
    </row>
    <row r="1013" spans="1:42" ht="15.6" hidden="1">
      <c r="A1013" s="34" t="s">
        <v>2940</v>
      </c>
      <c r="B1013" s="34" t="s">
        <v>2967</v>
      </c>
      <c r="C1013" s="34"/>
      <c r="D1013" s="34"/>
      <c r="E1013" s="34"/>
      <c r="F1013" s="34"/>
      <c r="G1013" s="34"/>
      <c r="H1013" s="34"/>
      <c r="I1013" s="34"/>
      <c r="J1013" s="34"/>
      <c r="K1013" s="34"/>
      <c r="L1013" s="34"/>
      <c r="M1013" s="34"/>
      <c r="N1013" s="34"/>
      <c r="O1013" s="34"/>
      <c r="P1013" s="34"/>
      <c r="Q1013" s="34"/>
      <c r="R1013" s="34"/>
      <c r="S1013" s="34"/>
      <c r="T1013" s="34"/>
      <c r="U1013" s="34"/>
      <c r="V1013" s="34"/>
      <c r="W1013" s="34"/>
      <c r="X1013" s="34"/>
      <c r="Y1013" s="34"/>
      <c r="Z1013" s="34"/>
      <c r="AA1013" s="34"/>
      <c r="AB1013" s="34"/>
      <c r="AC1013" s="34"/>
      <c r="AD1013" s="34"/>
      <c r="AE1013" s="34"/>
      <c r="AF1013" s="34"/>
      <c r="AG1013" s="34"/>
      <c r="AH1013" s="34"/>
      <c r="AI1013" s="34"/>
      <c r="AJ1013" s="34"/>
      <c r="AK1013" s="34"/>
      <c r="AL1013" s="34"/>
      <c r="AM1013" s="34"/>
      <c r="AN1013" s="34"/>
      <c r="AO1013" s="34"/>
      <c r="AP1013" s="34"/>
    </row>
    <row r="1014" spans="1:42" ht="15.6" hidden="1">
      <c r="A1014" s="34" t="s">
        <v>2940</v>
      </c>
      <c r="B1014" s="34" t="s">
        <v>2968</v>
      </c>
      <c r="C1014" s="34"/>
      <c r="D1014" s="34"/>
      <c r="E1014" s="34"/>
      <c r="F1014" s="34"/>
      <c r="G1014" s="34"/>
      <c r="H1014" s="34"/>
      <c r="I1014" s="34"/>
      <c r="J1014" s="34"/>
      <c r="K1014" s="34"/>
      <c r="L1014" s="34"/>
      <c r="M1014" s="34"/>
      <c r="N1014" s="34"/>
      <c r="O1014" s="34"/>
      <c r="P1014" s="34"/>
      <c r="Q1014" s="34"/>
      <c r="R1014" s="34"/>
      <c r="S1014" s="34"/>
      <c r="T1014" s="34"/>
      <c r="U1014" s="34"/>
      <c r="V1014" s="34"/>
      <c r="W1014" s="34"/>
      <c r="X1014" s="34"/>
      <c r="Y1014" s="34"/>
      <c r="Z1014" s="34"/>
      <c r="AA1014" s="34"/>
      <c r="AB1014" s="34"/>
      <c r="AC1014" s="34"/>
      <c r="AD1014" s="34"/>
      <c r="AE1014" s="34"/>
      <c r="AF1014" s="34"/>
      <c r="AG1014" s="34"/>
      <c r="AH1014" s="34"/>
      <c r="AI1014" s="34"/>
      <c r="AJ1014" s="34"/>
      <c r="AK1014" s="34"/>
      <c r="AL1014" s="34"/>
      <c r="AM1014" s="34"/>
      <c r="AN1014" s="34"/>
      <c r="AO1014" s="34"/>
      <c r="AP1014" s="34"/>
    </row>
    <row r="1015" spans="1:42" ht="15.6" hidden="1">
      <c r="A1015" s="34" t="s">
        <v>2940</v>
      </c>
      <c r="B1015" s="34" t="s">
        <v>2969</v>
      </c>
      <c r="C1015" s="34"/>
      <c r="D1015" s="34"/>
      <c r="E1015" s="34"/>
      <c r="F1015" s="34"/>
      <c r="G1015" s="34"/>
      <c r="H1015" s="34"/>
      <c r="I1015" s="34"/>
      <c r="J1015" s="34"/>
      <c r="K1015" s="34"/>
      <c r="L1015" s="34"/>
      <c r="M1015" s="34"/>
      <c r="N1015" s="34"/>
      <c r="O1015" s="34"/>
      <c r="P1015" s="34"/>
      <c r="Q1015" s="34"/>
      <c r="R1015" s="34"/>
      <c r="S1015" s="34"/>
      <c r="T1015" s="34"/>
      <c r="U1015" s="34"/>
      <c r="V1015" s="34"/>
      <c r="W1015" s="34"/>
      <c r="X1015" s="34"/>
      <c r="Y1015" s="34"/>
      <c r="Z1015" s="34"/>
      <c r="AA1015" s="34"/>
      <c r="AB1015" s="34"/>
      <c r="AC1015" s="34"/>
      <c r="AD1015" s="34"/>
      <c r="AE1015" s="34"/>
      <c r="AF1015" s="34"/>
      <c r="AG1015" s="34"/>
      <c r="AH1015" s="34"/>
      <c r="AI1015" s="34"/>
      <c r="AJ1015" s="34"/>
      <c r="AK1015" s="34"/>
      <c r="AL1015" s="34"/>
      <c r="AM1015" s="34"/>
      <c r="AN1015" s="34"/>
      <c r="AO1015" s="34"/>
      <c r="AP1015" s="34"/>
    </row>
    <row r="1016" spans="1:42" ht="15.6" hidden="1">
      <c r="A1016" s="34" t="s">
        <v>2940</v>
      </c>
      <c r="B1016" s="34" t="s">
        <v>2970</v>
      </c>
      <c r="C1016" s="34"/>
      <c r="D1016" s="34"/>
      <c r="E1016" s="34"/>
      <c r="F1016" s="34"/>
      <c r="G1016" s="34"/>
      <c r="H1016" s="34"/>
      <c r="I1016" s="34"/>
      <c r="J1016" s="34"/>
      <c r="K1016" s="34"/>
      <c r="L1016" s="34"/>
      <c r="M1016" s="34"/>
      <c r="N1016" s="34"/>
      <c r="O1016" s="34"/>
      <c r="P1016" s="34"/>
      <c r="Q1016" s="34"/>
      <c r="R1016" s="34"/>
      <c r="S1016" s="34"/>
      <c r="T1016" s="34"/>
      <c r="U1016" s="34"/>
      <c r="V1016" s="34"/>
      <c r="W1016" s="34"/>
      <c r="X1016" s="34"/>
      <c r="Y1016" s="34"/>
      <c r="Z1016" s="34"/>
      <c r="AA1016" s="34"/>
      <c r="AB1016" s="34"/>
      <c r="AC1016" s="34"/>
      <c r="AD1016" s="34"/>
      <c r="AE1016" s="34"/>
      <c r="AF1016" s="34"/>
      <c r="AG1016" s="34"/>
      <c r="AH1016" s="34"/>
      <c r="AI1016" s="34"/>
      <c r="AJ1016" s="34"/>
      <c r="AK1016" s="34"/>
      <c r="AL1016" s="34"/>
      <c r="AM1016" s="34"/>
      <c r="AN1016" s="34"/>
      <c r="AO1016" s="34"/>
      <c r="AP1016" s="34"/>
    </row>
    <row r="1017" spans="1:42" ht="15.6" hidden="1">
      <c r="A1017" s="34" t="s">
        <v>2940</v>
      </c>
      <c r="B1017" s="34" t="s">
        <v>2971</v>
      </c>
      <c r="C1017" s="34"/>
      <c r="D1017" s="34"/>
      <c r="E1017" s="34"/>
      <c r="F1017" s="34"/>
      <c r="G1017" s="34"/>
      <c r="H1017" s="34"/>
      <c r="I1017" s="34"/>
      <c r="J1017" s="34"/>
      <c r="K1017" s="34"/>
      <c r="L1017" s="34"/>
      <c r="M1017" s="34"/>
      <c r="N1017" s="34"/>
      <c r="O1017" s="34"/>
      <c r="P1017" s="34"/>
      <c r="Q1017" s="34"/>
      <c r="R1017" s="34"/>
      <c r="S1017" s="34"/>
      <c r="T1017" s="34"/>
      <c r="U1017" s="34"/>
      <c r="V1017" s="34"/>
      <c r="W1017" s="34"/>
      <c r="X1017" s="34"/>
      <c r="Y1017" s="34"/>
      <c r="Z1017" s="34"/>
      <c r="AA1017" s="34"/>
      <c r="AB1017" s="34"/>
      <c r="AC1017" s="34"/>
      <c r="AD1017" s="34"/>
      <c r="AE1017" s="34"/>
      <c r="AF1017" s="34"/>
      <c r="AG1017" s="34"/>
      <c r="AH1017" s="34"/>
      <c r="AI1017" s="34"/>
      <c r="AJ1017" s="34"/>
      <c r="AK1017" s="34"/>
      <c r="AL1017" s="34"/>
      <c r="AM1017" s="34"/>
      <c r="AN1017" s="34"/>
      <c r="AO1017" s="34"/>
      <c r="AP1017" s="34"/>
    </row>
    <row r="1018" spans="1:42" ht="15.6" hidden="1">
      <c r="A1018" s="34" t="s">
        <v>2940</v>
      </c>
      <c r="B1018" s="34" t="s">
        <v>2972</v>
      </c>
      <c r="C1018" s="34"/>
      <c r="D1018" s="34"/>
      <c r="E1018" s="34"/>
      <c r="F1018" s="34"/>
      <c r="G1018" s="34"/>
      <c r="H1018" s="34"/>
      <c r="I1018" s="34"/>
      <c r="J1018" s="34"/>
      <c r="K1018" s="34"/>
      <c r="L1018" s="34"/>
      <c r="M1018" s="34"/>
      <c r="N1018" s="34"/>
      <c r="O1018" s="34"/>
      <c r="P1018" s="34"/>
      <c r="Q1018" s="34"/>
      <c r="R1018" s="34"/>
      <c r="S1018" s="34"/>
      <c r="T1018" s="34"/>
      <c r="U1018" s="34"/>
      <c r="V1018" s="34"/>
      <c r="W1018" s="34"/>
      <c r="X1018" s="34"/>
      <c r="Y1018" s="34"/>
      <c r="Z1018" s="34"/>
      <c r="AA1018" s="34"/>
      <c r="AB1018" s="34"/>
      <c r="AC1018" s="34"/>
      <c r="AD1018" s="34"/>
      <c r="AE1018" s="34"/>
      <c r="AF1018" s="34"/>
      <c r="AG1018" s="34"/>
      <c r="AH1018" s="34"/>
      <c r="AI1018" s="34"/>
      <c r="AJ1018" s="34"/>
      <c r="AK1018" s="34"/>
      <c r="AL1018" s="34"/>
      <c r="AM1018" s="34"/>
      <c r="AN1018" s="34"/>
      <c r="AO1018" s="34"/>
      <c r="AP1018" s="34"/>
    </row>
    <row r="1019" spans="1:42" ht="15.6" hidden="1">
      <c r="A1019" s="34" t="s">
        <v>2940</v>
      </c>
      <c r="B1019" s="34" t="s">
        <v>2973</v>
      </c>
      <c r="C1019" s="34"/>
      <c r="D1019" s="34"/>
      <c r="E1019" s="34"/>
      <c r="F1019" s="34"/>
      <c r="G1019" s="34"/>
      <c r="H1019" s="34"/>
      <c r="I1019" s="34"/>
      <c r="J1019" s="34"/>
      <c r="K1019" s="34"/>
      <c r="L1019" s="34"/>
      <c r="M1019" s="34"/>
      <c r="N1019" s="34"/>
      <c r="O1019" s="34"/>
      <c r="P1019" s="34"/>
      <c r="Q1019" s="34"/>
      <c r="R1019" s="34"/>
      <c r="S1019" s="34"/>
      <c r="T1019" s="34"/>
      <c r="U1019" s="34"/>
      <c r="V1019" s="34"/>
      <c r="W1019" s="34"/>
      <c r="X1019" s="34"/>
      <c r="Y1019" s="34"/>
      <c r="Z1019" s="34"/>
      <c r="AA1019" s="34"/>
      <c r="AB1019" s="34"/>
      <c r="AC1019" s="34"/>
      <c r="AD1019" s="34"/>
      <c r="AE1019" s="34"/>
      <c r="AF1019" s="34"/>
      <c r="AG1019" s="34"/>
      <c r="AH1019" s="34"/>
      <c r="AI1019" s="34"/>
      <c r="AJ1019" s="34"/>
      <c r="AK1019" s="34"/>
      <c r="AL1019" s="34"/>
      <c r="AM1019" s="34"/>
      <c r="AN1019" s="34"/>
      <c r="AO1019" s="34"/>
      <c r="AP1019" s="34"/>
    </row>
    <row r="1020" spans="1:42" ht="15.6" hidden="1">
      <c r="A1020" s="34" t="s">
        <v>2940</v>
      </c>
      <c r="B1020" s="34" t="s">
        <v>2974</v>
      </c>
      <c r="C1020" s="34"/>
      <c r="D1020" s="34"/>
      <c r="E1020" s="34"/>
      <c r="F1020" s="34"/>
      <c r="G1020" s="34"/>
      <c r="H1020" s="34"/>
      <c r="I1020" s="34"/>
      <c r="J1020" s="34"/>
      <c r="K1020" s="34"/>
      <c r="L1020" s="34"/>
      <c r="M1020" s="34"/>
      <c r="N1020" s="34"/>
      <c r="O1020" s="34"/>
      <c r="P1020" s="34"/>
      <c r="Q1020" s="34"/>
      <c r="R1020" s="34"/>
      <c r="S1020" s="34"/>
      <c r="T1020" s="34"/>
      <c r="U1020" s="34"/>
      <c r="V1020" s="34"/>
      <c r="W1020" s="34"/>
      <c r="X1020" s="34"/>
      <c r="Y1020" s="34"/>
      <c r="Z1020" s="34"/>
      <c r="AA1020" s="34"/>
      <c r="AB1020" s="34"/>
      <c r="AC1020" s="34"/>
      <c r="AD1020" s="34"/>
      <c r="AE1020" s="34"/>
      <c r="AF1020" s="34"/>
      <c r="AG1020" s="34"/>
      <c r="AH1020" s="34"/>
      <c r="AI1020" s="34"/>
      <c r="AJ1020" s="34"/>
      <c r="AK1020" s="34"/>
      <c r="AL1020" s="34"/>
      <c r="AM1020" s="34"/>
      <c r="AN1020" s="34"/>
      <c r="AO1020" s="34"/>
      <c r="AP1020" s="34"/>
    </row>
    <row r="1021" spans="1:42" ht="15.6" hidden="1">
      <c r="A1021" s="34" t="s">
        <v>2940</v>
      </c>
      <c r="B1021" s="34" t="s">
        <v>2975</v>
      </c>
      <c r="C1021" s="34"/>
      <c r="D1021" s="34"/>
      <c r="E1021" s="34"/>
      <c r="F1021" s="34"/>
      <c r="G1021" s="34"/>
      <c r="H1021" s="34"/>
      <c r="I1021" s="34"/>
      <c r="J1021" s="34"/>
      <c r="K1021" s="34"/>
      <c r="L1021" s="34"/>
      <c r="M1021" s="34"/>
      <c r="N1021" s="34"/>
      <c r="O1021" s="34"/>
      <c r="P1021" s="34"/>
      <c r="Q1021" s="34"/>
      <c r="R1021" s="34"/>
      <c r="S1021" s="34"/>
      <c r="T1021" s="34"/>
      <c r="U1021" s="34"/>
      <c r="V1021" s="34"/>
      <c r="W1021" s="34"/>
      <c r="X1021" s="34"/>
      <c r="Y1021" s="34"/>
      <c r="Z1021" s="34"/>
      <c r="AA1021" s="34"/>
      <c r="AB1021" s="34"/>
      <c r="AC1021" s="34"/>
      <c r="AD1021" s="34"/>
      <c r="AE1021" s="34"/>
      <c r="AF1021" s="34"/>
      <c r="AG1021" s="34"/>
      <c r="AH1021" s="34"/>
      <c r="AI1021" s="34"/>
      <c r="AJ1021" s="34"/>
      <c r="AK1021" s="34"/>
      <c r="AL1021" s="34"/>
      <c r="AM1021" s="34"/>
      <c r="AN1021" s="34"/>
      <c r="AO1021" s="34"/>
      <c r="AP1021" s="34"/>
    </row>
    <row r="1022" spans="1:42" ht="15.6" hidden="1">
      <c r="A1022" s="34" t="s">
        <v>2940</v>
      </c>
      <c r="B1022" s="34" t="s">
        <v>2976</v>
      </c>
      <c r="C1022" s="34"/>
      <c r="D1022" s="34"/>
      <c r="E1022" s="34"/>
      <c r="F1022" s="34"/>
      <c r="G1022" s="34"/>
      <c r="H1022" s="34"/>
      <c r="I1022" s="34"/>
      <c r="J1022" s="34"/>
      <c r="K1022" s="34"/>
      <c r="L1022" s="34"/>
      <c r="M1022" s="34"/>
      <c r="N1022" s="34"/>
      <c r="O1022" s="34"/>
      <c r="P1022" s="34"/>
      <c r="Q1022" s="34"/>
      <c r="R1022" s="34"/>
      <c r="S1022" s="34"/>
      <c r="T1022" s="34"/>
      <c r="U1022" s="34"/>
      <c r="V1022" s="34"/>
      <c r="W1022" s="34"/>
      <c r="X1022" s="34"/>
      <c r="Y1022" s="34"/>
      <c r="Z1022" s="34"/>
      <c r="AA1022" s="34"/>
      <c r="AB1022" s="34"/>
      <c r="AC1022" s="34"/>
      <c r="AD1022" s="34"/>
      <c r="AE1022" s="34"/>
      <c r="AF1022" s="34"/>
      <c r="AG1022" s="34"/>
      <c r="AH1022" s="34"/>
      <c r="AI1022" s="34"/>
      <c r="AJ1022" s="34"/>
      <c r="AK1022" s="34"/>
      <c r="AL1022" s="34"/>
      <c r="AM1022" s="34"/>
      <c r="AN1022" s="34"/>
      <c r="AO1022" s="34"/>
      <c r="AP1022" s="34"/>
    </row>
    <row r="1023" spans="1:42" ht="15.6" hidden="1">
      <c r="A1023" s="34" t="s">
        <v>2940</v>
      </c>
      <c r="B1023" s="34" t="s">
        <v>2977</v>
      </c>
      <c r="C1023" s="34"/>
      <c r="D1023" s="34"/>
      <c r="E1023" s="34"/>
      <c r="F1023" s="34"/>
      <c r="G1023" s="34"/>
      <c r="H1023" s="34"/>
      <c r="I1023" s="34"/>
      <c r="J1023" s="34"/>
      <c r="K1023" s="34"/>
      <c r="L1023" s="34"/>
      <c r="M1023" s="34"/>
      <c r="N1023" s="34"/>
      <c r="O1023" s="34"/>
      <c r="P1023" s="34"/>
      <c r="Q1023" s="34"/>
      <c r="R1023" s="34"/>
      <c r="S1023" s="34"/>
      <c r="T1023" s="34"/>
      <c r="U1023" s="34"/>
      <c r="V1023" s="34"/>
      <c r="W1023" s="34"/>
      <c r="X1023" s="34"/>
      <c r="Y1023" s="34"/>
      <c r="Z1023" s="34"/>
      <c r="AA1023" s="34"/>
      <c r="AB1023" s="34"/>
      <c r="AC1023" s="34"/>
      <c r="AD1023" s="34"/>
      <c r="AE1023" s="34"/>
      <c r="AF1023" s="34"/>
      <c r="AG1023" s="34"/>
      <c r="AH1023" s="34"/>
      <c r="AI1023" s="34"/>
      <c r="AJ1023" s="34"/>
      <c r="AK1023" s="34"/>
      <c r="AL1023" s="34"/>
      <c r="AM1023" s="34"/>
      <c r="AN1023" s="34"/>
      <c r="AO1023" s="34"/>
      <c r="AP1023" s="34"/>
    </row>
    <row r="1024" spans="1:42" ht="15.6" hidden="1">
      <c r="A1024" s="34" t="s">
        <v>2940</v>
      </c>
      <c r="B1024" s="34" t="s">
        <v>2978</v>
      </c>
      <c r="C1024" s="34"/>
      <c r="D1024" s="34"/>
      <c r="E1024" s="34"/>
      <c r="F1024" s="34"/>
      <c r="G1024" s="34"/>
      <c r="H1024" s="34"/>
      <c r="I1024" s="34"/>
      <c r="J1024" s="34"/>
      <c r="K1024" s="34"/>
      <c r="L1024" s="34"/>
      <c r="M1024" s="34"/>
      <c r="N1024" s="34"/>
      <c r="O1024" s="34"/>
      <c r="P1024" s="34"/>
      <c r="Q1024" s="34"/>
      <c r="R1024" s="34"/>
      <c r="S1024" s="34"/>
      <c r="T1024" s="34"/>
      <c r="U1024" s="34"/>
      <c r="V1024" s="34"/>
      <c r="W1024" s="34"/>
      <c r="X1024" s="34"/>
      <c r="Y1024" s="34"/>
      <c r="Z1024" s="34"/>
      <c r="AA1024" s="34"/>
      <c r="AB1024" s="34"/>
      <c r="AC1024" s="34"/>
      <c r="AD1024" s="34"/>
      <c r="AE1024" s="34"/>
      <c r="AF1024" s="34"/>
      <c r="AG1024" s="34"/>
      <c r="AH1024" s="34"/>
      <c r="AI1024" s="34"/>
      <c r="AJ1024" s="34"/>
      <c r="AK1024" s="34"/>
      <c r="AL1024" s="34"/>
      <c r="AM1024" s="34"/>
      <c r="AN1024" s="34"/>
      <c r="AO1024" s="34"/>
      <c r="AP1024" s="34"/>
    </row>
    <row r="1025" spans="1:42" ht="15.6" hidden="1">
      <c r="A1025" s="34" t="s">
        <v>2940</v>
      </c>
      <c r="B1025" s="34" t="s">
        <v>2979</v>
      </c>
      <c r="C1025" s="34"/>
      <c r="D1025" s="34"/>
      <c r="E1025" s="34"/>
      <c r="F1025" s="34"/>
      <c r="G1025" s="34"/>
      <c r="H1025" s="34"/>
      <c r="I1025" s="34"/>
      <c r="J1025" s="34"/>
      <c r="K1025" s="34"/>
      <c r="L1025" s="34"/>
      <c r="M1025" s="34"/>
      <c r="N1025" s="34"/>
      <c r="O1025" s="34"/>
      <c r="P1025" s="34"/>
      <c r="Q1025" s="34"/>
      <c r="R1025" s="34"/>
      <c r="S1025" s="34"/>
      <c r="T1025" s="34"/>
      <c r="U1025" s="34"/>
      <c r="V1025" s="34"/>
      <c r="W1025" s="34"/>
      <c r="X1025" s="34"/>
      <c r="Y1025" s="34"/>
      <c r="Z1025" s="34"/>
      <c r="AA1025" s="34"/>
      <c r="AB1025" s="34"/>
      <c r="AC1025" s="34"/>
      <c r="AD1025" s="34"/>
      <c r="AE1025" s="34"/>
      <c r="AF1025" s="34"/>
      <c r="AG1025" s="34"/>
      <c r="AH1025" s="34"/>
      <c r="AI1025" s="34"/>
      <c r="AJ1025" s="34"/>
      <c r="AK1025" s="34"/>
      <c r="AL1025" s="34"/>
      <c r="AM1025" s="34"/>
      <c r="AN1025" s="34"/>
      <c r="AO1025" s="34"/>
      <c r="AP1025" s="34"/>
    </row>
    <row r="1026" spans="1:42" ht="15.6" hidden="1">
      <c r="A1026" s="34" t="s">
        <v>2940</v>
      </c>
      <c r="B1026" s="34" t="s">
        <v>2980</v>
      </c>
      <c r="C1026" s="34"/>
      <c r="D1026" s="34"/>
      <c r="E1026" s="34"/>
      <c r="F1026" s="34"/>
      <c r="G1026" s="34"/>
      <c r="H1026" s="34"/>
      <c r="I1026" s="34"/>
      <c r="J1026" s="34"/>
      <c r="K1026" s="34"/>
      <c r="L1026" s="34"/>
      <c r="M1026" s="34"/>
      <c r="N1026" s="34"/>
      <c r="O1026" s="34"/>
      <c r="P1026" s="34"/>
      <c r="Q1026" s="34"/>
      <c r="R1026" s="34"/>
      <c r="S1026" s="34"/>
      <c r="T1026" s="34"/>
      <c r="U1026" s="34"/>
      <c r="V1026" s="34"/>
      <c r="W1026" s="34"/>
      <c r="X1026" s="34"/>
      <c r="Y1026" s="34"/>
      <c r="Z1026" s="34"/>
      <c r="AA1026" s="34"/>
      <c r="AB1026" s="34"/>
      <c r="AC1026" s="34"/>
      <c r="AD1026" s="34"/>
      <c r="AE1026" s="34"/>
      <c r="AF1026" s="34"/>
      <c r="AG1026" s="34"/>
      <c r="AH1026" s="34"/>
      <c r="AI1026" s="34"/>
      <c r="AJ1026" s="34"/>
      <c r="AK1026" s="34"/>
      <c r="AL1026" s="34"/>
      <c r="AM1026" s="34"/>
      <c r="AN1026" s="34"/>
      <c r="AO1026" s="34"/>
      <c r="AP1026" s="34"/>
    </row>
    <row r="1027" spans="1:42" ht="15.6" hidden="1">
      <c r="A1027" s="34" t="s">
        <v>2940</v>
      </c>
      <c r="B1027" s="34" t="s">
        <v>2981</v>
      </c>
      <c r="C1027" s="34"/>
      <c r="D1027" s="34"/>
      <c r="E1027" s="34"/>
      <c r="F1027" s="34"/>
      <c r="G1027" s="34"/>
      <c r="H1027" s="34"/>
      <c r="I1027" s="34"/>
      <c r="J1027" s="34"/>
      <c r="K1027" s="34"/>
      <c r="L1027" s="34"/>
      <c r="M1027" s="34"/>
      <c r="N1027" s="34"/>
      <c r="O1027" s="34"/>
      <c r="P1027" s="34"/>
      <c r="Q1027" s="34"/>
      <c r="R1027" s="34"/>
      <c r="S1027" s="34"/>
      <c r="T1027" s="34"/>
      <c r="U1027" s="34"/>
      <c r="V1027" s="34"/>
      <c r="W1027" s="34"/>
      <c r="X1027" s="34"/>
      <c r="Y1027" s="34"/>
      <c r="Z1027" s="34"/>
      <c r="AA1027" s="34"/>
      <c r="AB1027" s="34"/>
      <c r="AC1027" s="34"/>
      <c r="AD1027" s="34"/>
      <c r="AE1027" s="34"/>
      <c r="AF1027" s="34"/>
      <c r="AG1027" s="34"/>
      <c r="AH1027" s="34"/>
      <c r="AI1027" s="34"/>
      <c r="AJ1027" s="34"/>
      <c r="AK1027" s="34"/>
      <c r="AL1027" s="34"/>
      <c r="AM1027" s="34"/>
      <c r="AN1027" s="34"/>
      <c r="AO1027" s="34"/>
      <c r="AP1027" s="34"/>
    </row>
    <row r="1028" spans="1:42" ht="15.6" hidden="1">
      <c r="A1028" s="34" t="s">
        <v>2940</v>
      </c>
      <c r="B1028" s="34" t="s">
        <v>2982</v>
      </c>
      <c r="C1028" s="34"/>
      <c r="D1028" s="34"/>
      <c r="E1028" s="34"/>
      <c r="F1028" s="34"/>
      <c r="G1028" s="34"/>
      <c r="H1028" s="34"/>
      <c r="I1028" s="34"/>
      <c r="J1028" s="34"/>
      <c r="K1028" s="34"/>
      <c r="L1028" s="34"/>
      <c r="M1028" s="34"/>
      <c r="N1028" s="34"/>
      <c r="O1028" s="34"/>
      <c r="P1028" s="34"/>
      <c r="Q1028" s="34"/>
      <c r="R1028" s="34"/>
      <c r="S1028" s="34"/>
      <c r="T1028" s="34"/>
      <c r="U1028" s="34"/>
      <c r="V1028" s="34"/>
      <c r="W1028" s="34"/>
      <c r="X1028" s="34"/>
      <c r="Y1028" s="34"/>
      <c r="Z1028" s="34"/>
      <c r="AA1028" s="34"/>
      <c r="AB1028" s="34"/>
      <c r="AC1028" s="34"/>
      <c r="AD1028" s="34"/>
      <c r="AE1028" s="34"/>
      <c r="AF1028" s="34"/>
      <c r="AG1028" s="34"/>
      <c r="AH1028" s="34"/>
      <c r="AI1028" s="34"/>
      <c r="AJ1028" s="34"/>
      <c r="AK1028" s="34"/>
      <c r="AL1028" s="34"/>
      <c r="AM1028" s="34"/>
      <c r="AN1028" s="34"/>
      <c r="AO1028" s="34"/>
      <c r="AP1028" s="34"/>
    </row>
    <row r="1029" spans="1:42" ht="15.6" hidden="1">
      <c r="A1029" s="34" t="s">
        <v>2940</v>
      </c>
      <c r="B1029" s="34" t="s">
        <v>2983</v>
      </c>
      <c r="C1029" s="34"/>
      <c r="D1029" s="34"/>
      <c r="E1029" s="34"/>
      <c r="F1029" s="34"/>
      <c r="G1029" s="34"/>
      <c r="H1029" s="34"/>
      <c r="I1029" s="34"/>
      <c r="J1029" s="34"/>
      <c r="K1029" s="34"/>
      <c r="L1029" s="34"/>
      <c r="M1029" s="34"/>
      <c r="N1029" s="34"/>
      <c r="O1029" s="34"/>
      <c r="P1029" s="34"/>
      <c r="Q1029" s="34"/>
      <c r="R1029" s="34"/>
      <c r="S1029" s="34"/>
      <c r="T1029" s="34"/>
      <c r="U1029" s="34"/>
      <c r="V1029" s="34"/>
      <c r="W1029" s="34"/>
      <c r="X1029" s="34"/>
      <c r="Y1029" s="34"/>
      <c r="Z1029" s="34"/>
      <c r="AA1029" s="34"/>
      <c r="AB1029" s="34"/>
      <c r="AC1029" s="34"/>
      <c r="AD1029" s="34"/>
      <c r="AE1029" s="34"/>
      <c r="AF1029" s="34"/>
      <c r="AG1029" s="34"/>
      <c r="AH1029" s="34"/>
      <c r="AI1029" s="34"/>
      <c r="AJ1029" s="34"/>
      <c r="AK1029" s="34"/>
      <c r="AL1029" s="34"/>
      <c r="AM1029" s="34"/>
      <c r="AN1029" s="34"/>
      <c r="AO1029" s="34"/>
      <c r="AP1029" s="34"/>
    </row>
    <row r="1030" spans="1:42" ht="15.6" hidden="1">
      <c r="A1030" s="34" t="s">
        <v>2940</v>
      </c>
      <c r="B1030" s="34" t="s">
        <v>2984</v>
      </c>
      <c r="C1030" s="34"/>
      <c r="D1030" s="34"/>
      <c r="E1030" s="34"/>
      <c r="F1030" s="34"/>
      <c r="G1030" s="34"/>
      <c r="H1030" s="34"/>
      <c r="I1030" s="34"/>
      <c r="J1030" s="34"/>
      <c r="K1030" s="34"/>
      <c r="L1030" s="34"/>
      <c r="M1030" s="34"/>
      <c r="N1030" s="34"/>
      <c r="O1030" s="34"/>
      <c r="P1030" s="34"/>
      <c r="Q1030" s="34"/>
      <c r="R1030" s="34"/>
      <c r="S1030" s="34"/>
      <c r="T1030" s="34"/>
      <c r="U1030" s="34"/>
      <c r="V1030" s="34"/>
      <c r="W1030" s="34"/>
      <c r="X1030" s="34"/>
      <c r="Y1030" s="34"/>
      <c r="Z1030" s="34"/>
      <c r="AA1030" s="34"/>
      <c r="AB1030" s="34"/>
      <c r="AC1030" s="34"/>
      <c r="AD1030" s="34"/>
      <c r="AE1030" s="34"/>
      <c r="AF1030" s="34"/>
      <c r="AG1030" s="34"/>
      <c r="AH1030" s="34"/>
      <c r="AI1030" s="34"/>
      <c r="AJ1030" s="34"/>
      <c r="AK1030" s="34"/>
      <c r="AL1030" s="34"/>
      <c r="AM1030" s="34"/>
      <c r="AN1030" s="34"/>
      <c r="AO1030" s="34"/>
      <c r="AP1030" s="34"/>
    </row>
    <row r="1031" spans="1:42" ht="15.6" hidden="1">
      <c r="A1031" s="34" t="s">
        <v>2940</v>
      </c>
      <c r="B1031" s="34" t="s">
        <v>2985</v>
      </c>
      <c r="C1031" s="34"/>
      <c r="D1031" s="34"/>
      <c r="E1031" s="34"/>
      <c r="F1031" s="34"/>
      <c r="G1031" s="34"/>
      <c r="H1031" s="34"/>
      <c r="I1031" s="34"/>
      <c r="J1031" s="34"/>
      <c r="K1031" s="34"/>
      <c r="L1031" s="34"/>
      <c r="M1031" s="34"/>
      <c r="N1031" s="34"/>
      <c r="O1031" s="34"/>
      <c r="P1031" s="34"/>
      <c r="Q1031" s="34"/>
      <c r="R1031" s="34"/>
      <c r="S1031" s="34"/>
      <c r="T1031" s="34"/>
      <c r="U1031" s="34"/>
      <c r="V1031" s="34"/>
      <c r="W1031" s="34"/>
      <c r="X1031" s="34"/>
      <c r="Y1031" s="34"/>
      <c r="Z1031" s="34"/>
      <c r="AA1031" s="34"/>
      <c r="AB1031" s="34"/>
      <c r="AC1031" s="34"/>
      <c r="AD1031" s="34"/>
      <c r="AE1031" s="34"/>
      <c r="AF1031" s="34"/>
      <c r="AG1031" s="34"/>
      <c r="AH1031" s="34"/>
      <c r="AI1031" s="34"/>
      <c r="AJ1031" s="34"/>
      <c r="AK1031" s="34"/>
      <c r="AL1031" s="34"/>
      <c r="AM1031" s="34"/>
      <c r="AN1031" s="34"/>
      <c r="AO1031" s="34"/>
      <c r="AP1031" s="34"/>
    </row>
    <row r="1032" spans="1:42" ht="15.6" hidden="1">
      <c r="A1032" s="34" t="s">
        <v>2940</v>
      </c>
      <c r="B1032" s="34" t="s">
        <v>2986</v>
      </c>
      <c r="C1032" s="34"/>
      <c r="D1032" s="34"/>
      <c r="E1032" s="34"/>
      <c r="F1032" s="34"/>
      <c r="G1032" s="34"/>
      <c r="H1032" s="34"/>
      <c r="I1032" s="34"/>
      <c r="J1032" s="34"/>
      <c r="K1032" s="34"/>
      <c r="L1032" s="34"/>
      <c r="M1032" s="34"/>
      <c r="N1032" s="34"/>
      <c r="O1032" s="34"/>
      <c r="P1032" s="34"/>
      <c r="Q1032" s="34"/>
      <c r="R1032" s="34"/>
      <c r="S1032" s="34"/>
      <c r="T1032" s="34"/>
      <c r="U1032" s="34"/>
      <c r="V1032" s="34"/>
      <c r="W1032" s="34"/>
      <c r="X1032" s="34"/>
      <c r="Y1032" s="34"/>
      <c r="Z1032" s="34"/>
      <c r="AA1032" s="34"/>
      <c r="AB1032" s="34"/>
      <c r="AC1032" s="34"/>
      <c r="AD1032" s="34"/>
      <c r="AE1032" s="34"/>
      <c r="AF1032" s="34"/>
      <c r="AG1032" s="34"/>
      <c r="AH1032" s="34"/>
      <c r="AI1032" s="34"/>
      <c r="AJ1032" s="34"/>
      <c r="AK1032" s="34"/>
      <c r="AL1032" s="34"/>
      <c r="AM1032" s="34"/>
      <c r="AN1032" s="34"/>
      <c r="AO1032" s="34"/>
      <c r="AP1032" s="34"/>
    </row>
    <row r="1033" spans="1:42" ht="15.6" hidden="1">
      <c r="A1033" s="34" t="s">
        <v>2940</v>
      </c>
      <c r="B1033" s="34" t="s">
        <v>2987</v>
      </c>
      <c r="C1033" s="34"/>
      <c r="D1033" s="34"/>
      <c r="E1033" s="34"/>
      <c r="F1033" s="34"/>
      <c r="G1033" s="34"/>
      <c r="H1033" s="34"/>
      <c r="I1033" s="34"/>
      <c r="J1033" s="34"/>
      <c r="K1033" s="34"/>
      <c r="L1033" s="34"/>
      <c r="M1033" s="34"/>
      <c r="N1033" s="34"/>
      <c r="O1033" s="34"/>
      <c r="P1033" s="34"/>
      <c r="Q1033" s="34"/>
      <c r="R1033" s="34"/>
      <c r="S1033" s="34"/>
      <c r="T1033" s="34"/>
      <c r="U1033" s="34"/>
      <c r="V1033" s="34"/>
      <c r="W1033" s="34"/>
      <c r="X1033" s="34"/>
      <c r="Y1033" s="34"/>
      <c r="Z1033" s="34"/>
      <c r="AA1033" s="34"/>
      <c r="AB1033" s="34"/>
      <c r="AC1033" s="34"/>
      <c r="AD1033" s="34"/>
      <c r="AE1033" s="34"/>
      <c r="AF1033" s="34"/>
      <c r="AG1033" s="34"/>
      <c r="AH1033" s="34"/>
      <c r="AI1033" s="34"/>
      <c r="AJ1033" s="34"/>
      <c r="AK1033" s="34"/>
      <c r="AL1033" s="34"/>
      <c r="AM1033" s="34"/>
      <c r="AN1033" s="34"/>
      <c r="AO1033" s="34"/>
      <c r="AP1033" s="34"/>
    </row>
    <row r="1034" spans="1:42" ht="15.6" hidden="1">
      <c r="A1034" s="34" t="s">
        <v>2940</v>
      </c>
      <c r="B1034" s="34" t="s">
        <v>2988</v>
      </c>
      <c r="C1034" s="34"/>
      <c r="D1034" s="34"/>
      <c r="E1034" s="34"/>
      <c r="F1034" s="34"/>
      <c r="G1034" s="34"/>
      <c r="H1034" s="34"/>
      <c r="I1034" s="34"/>
      <c r="J1034" s="34"/>
      <c r="K1034" s="34"/>
      <c r="L1034" s="34"/>
      <c r="M1034" s="34"/>
      <c r="N1034" s="34"/>
      <c r="O1034" s="34"/>
      <c r="P1034" s="34"/>
      <c r="Q1034" s="34"/>
      <c r="R1034" s="34"/>
      <c r="S1034" s="34"/>
      <c r="T1034" s="34"/>
      <c r="U1034" s="34"/>
      <c r="V1034" s="34"/>
      <c r="W1034" s="34"/>
      <c r="X1034" s="34"/>
      <c r="Y1034" s="34"/>
      <c r="Z1034" s="34"/>
      <c r="AA1034" s="34"/>
      <c r="AB1034" s="34"/>
      <c r="AC1034" s="34"/>
      <c r="AD1034" s="34"/>
      <c r="AE1034" s="34"/>
      <c r="AF1034" s="34"/>
      <c r="AG1034" s="34"/>
      <c r="AH1034" s="34"/>
      <c r="AI1034" s="34"/>
      <c r="AJ1034" s="34"/>
      <c r="AK1034" s="34"/>
      <c r="AL1034" s="34"/>
      <c r="AM1034" s="34"/>
      <c r="AN1034" s="34"/>
      <c r="AO1034" s="34"/>
      <c r="AP1034" s="34"/>
    </row>
    <row r="1035" spans="1:42" ht="15.6" hidden="1">
      <c r="A1035" s="34" t="s">
        <v>2940</v>
      </c>
      <c r="B1035" s="34" t="s">
        <v>2989</v>
      </c>
      <c r="C1035" s="34"/>
      <c r="D1035" s="34"/>
      <c r="E1035" s="34"/>
      <c r="F1035" s="34"/>
      <c r="G1035" s="34"/>
      <c r="H1035" s="34"/>
      <c r="I1035" s="34"/>
      <c r="J1035" s="34"/>
      <c r="K1035" s="34"/>
      <c r="L1035" s="34"/>
      <c r="M1035" s="34"/>
      <c r="N1035" s="34"/>
      <c r="O1035" s="34"/>
      <c r="P1035" s="34"/>
      <c r="Q1035" s="34"/>
      <c r="R1035" s="34"/>
      <c r="S1035" s="34"/>
      <c r="T1035" s="34"/>
      <c r="U1035" s="34"/>
      <c r="V1035" s="34"/>
      <c r="W1035" s="34"/>
      <c r="X1035" s="34"/>
      <c r="Y1035" s="34"/>
      <c r="Z1035" s="34"/>
      <c r="AA1035" s="34"/>
      <c r="AB1035" s="34"/>
      <c r="AC1035" s="34"/>
      <c r="AD1035" s="34"/>
      <c r="AE1035" s="34"/>
      <c r="AF1035" s="34"/>
      <c r="AG1035" s="34"/>
      <c r="AH1035" s="34"/>
      <c r="AI1035" s="34"/>
      <c r="AJ1035" s="34"/>
      <c r="AK1035" s="34"/>
      <c r="AL1035" s="34"/>
      <c r="AM1035" s="34"/>
      <c r="AN1035" s="34"/>
      <c r="AO1035" s="34"/>
      <c r="AP1035" s="34"/>
    </row>
    <row r="1036" spans="1:42" ht="15.6" hidden="1">
      <c r="A1036" s="34" t="s">
        <v>2940</v>
      </c>
      <c r="B1036" s="34" t="s">
        <v>2990</v>
      </c>
      <c r="C1036" s="34"/>
      <c r="D1036" s="34"/>
      <c r="E1036" s="34"/>
      <c r="F1036" s="34"/>
      <c r="G1036" s="34"/>
      <c r="H1036" s="34"/>
      <c r="I1036" s="34"/>
      <c r="J1036" s="34"/>
      <c r="K1036" s="34"/>
      <c r="L1036" s="34"/>
      <c r="M1036" s="34"/>
      <c r="N1036" s="34"/>
      <c r="O1036" s="34"/>
      <c r="P1036" s="34"/>
      <c r="Q1036" s="34"/>
      <c r="R1036" s="34"/>
      <c r="S1036" s="34"/>
      <c r="T1036" s="34"/>
      <c r="U1036" s="34"/>
      <c r="V1036" s="34"/>
      <c r="W1036" s="34"/>
      <c r="X1036" s="34"/>
      <c r="Y1036" s="34"/>
      <c r="Z1036" s="34"/>
      <c r="AA1036" s="34"/>
      <c r="AB1036" s="34"/>
      <c r="AC1036" s="34"/>
      <c r="AD1036" s="34"/>
      <c r="AE1036" s="34"/>
      <c r="AF1036" s="34"/>
      <c r="AG1036" s="34"/>
      <c r="AH1036" s="34"/>
      <c r="AI1036" s="34"/>
      <c r="AJ1036" s="34"/>
      <c r="AK1036" s="34"/>
      <c r="AL1036" s="34"/>
      <c r="AM1036" s="34"/>
      <c r="AN1036" s="34"/>
      <c r="AO1036" s="34"/>
      <c r="AP1036" s="34"/>
    </row>
    <row r="1037" spans="1:42" ht="15.6" hidden="1">
      <c r="A1037" s="34" t="s">
        <v>2940</v>
      </c>
      <c r="B1037" s="34" t="s">
        <v>2991</v>
      </c>
      <c r="C1037" s="34"/>
      <c r="D1037" s="34"/>
      <c r="E1037" s="34"/>
      <c r="F1037" s="34"/>
      <c r="G1037" s="34"/>
      <c r="H1037" s="34"/>
      <c r="I1037" s="34"/>
      <c r="J1037" s="34"/>
      <c r="K1037" s="34"/>
      <c r="L1037" s="34"/>
      <c r="M1037" s="34"/>
      <c r="N1037" s="34"/>
      <c r="O1037" s="34"/>
      <c r="P1037" s="34"/>
      <c r="Q1037" s="34"/>
      <c r="R1037" s="34"/>
      <c r="S1037" s="34"/>
      <c r="T1037" s="34"/>
      <c r="U1037" s="34"/>
      <c r="V1037" s="34"/>
      <c r="W1037" s="34"/>
      <c r="X1037" s="34"/>
      <c r="Y1037" s="34"/>
      <c r="Z1037" s="34"/>
      <c r="AA1037" s="34"/>
      <c r="AB1037" s="34"/>
      <c r="AC1037" s="34"/>
      <c r="AD1037" s="34"/>
      <c r="AE1037" s="34"/>
      <c r="AF1037" s="34"/>
      <c r="AG1037" s="34"/>
      <c r="AH1037" s="34"/>
      <c r="AI1037" s="34"/>
      <c r="AJ1037" s="34"/>
      <c r="AK1037" s="34"/>
      <c r="AL1037" s="34"/>
      <c r="AM1037" s="34"/>
      <c r="AN1037" s="34"/>
      <c r="AO1037" s="34"/>
      <c r="AP1037" s="34"/>
    </row>
    <row r="1038" spans="1:42" ht="15.6" hidden="1">
      <c r="A1038" s="34" t="s">
        <v>2940</v>
      </c>
      <c r="B1038" s="34" t="s">
        <v>2992</v>
      </c>
      <c r="C1038" s="34"/>
      <c r="D1038" s="34"/>
      <c r="E1038" s="34"/>
      <c r="F1038" s="34"/>
      <c r="G1038" s="34"/>
      <c r="H1038" s="34"/>
      <c r="I1038" s="34"/>
      <c r="J1038" s="34"/>
      <c r="K1038" s="34"/>
      <c r="L1038" s="34"/>
      <c r="M1038" s="34"/>
      <c r="N1038" s="34"/>
      <c r="O1038" s="34"/>
      <c r="P1038" s="34"/>
      <c r="Q1038" s="34"/>
      <c r="R1038" s="34"/>
      <c r="S1038" s="34"/>
      <c r="T1038" s="34"/>
      <c r="U1038" s="34"/>
      <c r="V1038" s="34"/>
      <c r="W1038" s="34"/>
      <c r="X1038" s="34"/>
      <c r="Y1038" s="34"/>
      <c r="Z1038" s="34"/>
      <c r="AA1038" s="34"/>
      <c r="AB1038" s="34"/>
      <c r="AC1038" s="34"/>
      <c r="AD1038" s="34"/>
      <c r="AE1038" s="34"/>
      <c r="AF1038" s="34"/>
      <c r="AG1038" s="34"/>
      <c r="AH1038" s="34"/>
      <c r="AI1038" s="34"/>
      <c r="AJ1038" s="34"/>
      <c r="AK1038" s="34"/>
      <c r="AL1038" s="34"/>
      <c r="AM1038" s="34"/>
      <c r="AN1038" s="34"/>
      <c r="AO1038" s="34"/>
      <c r="AP1038" s="34"/>
    </row>
    <row r="1039" spans="1:42" ht="15.6" hidden="1">
      <c r="A1039" s="34" t="s">
        <v>2940</v>
      </c>
      <c r="B1039" s="34" t="s">
        <v>2993</v>
      </c>
      <c r="C1039" s="34"/>
      <c r="D1039" s="34"/>
      <c r="E1039" s="34"/>
      <c r="F1039" s="34"/>
      <c r="G1039" s="34"/>
      <c r="H1039" s="34"/>
      <c r="I1039" s="34"/>
      <c r="J1039" s="34"/>
      <c r="K1039" s="34"/>
      <c r="L1039" s="34"/>
      <c r="M1039" s="34"/>
      <c r="N1039" s="34"/>
      <c r="O1039" s="34"/>
      <c r="P1039" s="34"/>
      <c r="Q1039" s="34"/>
      <c r="R1039" s="34"/>
      <c r="S1039" s="34"/>
      <c r="T1039" s="34"/>
      <c r="U1039" s="34"/>
      <c r="V1039" s="34"/>
      <c r="W1039" s="34"/>
      <c r="X1039" s="34"/>
      <c r="Y1039" s="34"/>
      <c r="Z1039" s="34"/>
      <c r="AA1039" s="34"/>
      <c r="AB1039" s="34"/>
      <c r="AC1039" s="34"/>
      <c r="AD1039" s="34"/>
      <c r="AE1039" s="34"/>
      <c r="AF1039" s="34"/>
      <c r="AG1039" s="34"/>
      <c r="AH1039" s="34"/>
      <c r="AI1039" s="34"/>
      <c r="AJ1039" s="34"/>
      <c r="AK1039" s="34"/>
      <c r="AL1039" s="34"/>
      <c r="AM1039" s="34"/>
      <c r="AN1039" s="34"/>
      <c r="AO1039" s="34"/>
      <c r="AP1039" s="34"/>
    </row>
    <row r="1040" spans="1:42" ht="15.6" hidden="1">
      <c r="A1040" s="34" t="s">
        <v>2940</v>
      </c>
      <c r="B1040" s="34" t="s">
        <v>2994</v>
      </c>
      <c r="C1040" s="34"/>
      <c r="D1040" s="34"/>
      <c r="E1040" s="34"/>
      <c r="F1040" s="34"/>
      <c r="G1040" s="34"/>
      <c r="H1040" s="34"/>
      <c r="I1040" s="34"/>
      <c r="J1040" s="34"/>
      <c r="K1040" s="34"/>
      <c r="L1040" s="34"/>
      <c r="M1040" s="34"/>
      <c r="N1040" s="34"/>
      <c r="O1040" s="34"/>
      <c r="P1040" s="34"/>
      <c r="Q1040" s="34"/>
      <c r="R1040" s="34"/>
      <c r="S1040" s="34"/>
      <c r="T1040" s="34"/>
      <c r="U1040" s="34"/>
      <c r="V1040" s="34"/>
      <c r="W1040" s="34"/>
      <c r="X1040" s="34"/>
      <c r="Y1040" s="34"/>
      <c r="Z1040" s="34"/>
      <c r="AA1040" s="34"/>
      <c r="AB1040" s="34"/>
      <c r="AC1040" s="34"/>
      <c r="AD1040" s="34"/>
      <c r="AE1040" s="34"/>
      <c r="AF1040" s="34"/>
      <c r="AG1040" s="34"/>
      <c r="AH1040" s="34"/>
      <c r="AI1040" s="34"/>
      <c r="AJ1040" s="34"/>
      <c r="AK1040" s="34"/>
      <c r="AL1040" s="34"/>
      <c r="AM1040" s="34"/>
      <c r="AN1040" s="34"/>
      <c r="AO1040" s="34"/>
      <c r="AP1040" s="34"/>
    </row>
    <row r="1041" spans="1:42" ht="15.6" hidden="1">
      <c r="A1041" s="34" t="s">
        <v>2940</v>
      </c>
      <c r="B1041" s="34" t="s">
        <v>2995</v>
      </c>
      <c r="C1041" s="34"/>
      <c r="D1041" s="34"/>
      <c r="E1041" s="34"/>
      <c r="F1041" s="34"/>
      <c r="G1041" s="34"/>
      <c r="H1041" s="34"/>
      <c r="I1041" s="34"/>
      <c r="J1041" s="34"/>
      <c r="K1041" s="34"/>
      <c r="L1041" s="34"/>
      <c r="M1041" s="34"/>
      <c r="N1041" s="34"/>
      <c r="O1041" s="34"/>
      <c r="P1041" s="34"/>
      <c r="Q1041" s="34"/>
      <c r="R1041" s="34"/>
      <c r="S1041" s="34"/>
      <c r="T1041" s="34"/>
      <c r="U1041" s="34"/>
      <c r="V1041" s="34"/>
      <c r="W1041" s="34"/>
      <c r="X1041" s="34"/>
      <c r="Y1041" s="34"/>
      <c r="Z1041" s="34"/>
      <c r="AA1041" s="34"/>
      <c r="AB1041" s="34"/>
      <c r="AC1041" s="34"/>
      <c r="AD1041" s="34"/>
      <c r="AE1041" s="34"/>
      <c r="AF1041" s="34"/>
      <c r="AG1041" s="34"/>
      <c r="AH1041" s="34"/>
      <c r="AI1041" s="34"/>
      <c r="AJ1041" s="34"/>
      <c r="AK1041" s="34"/>
      <c r="AL1041" s="34"/>
      <c r="AM1041" s="34"/>
      <c r="AN1041" s="34"/>
      <c r="AO1041" s="34"/>
      <c r="AP1041" s="34"/>
    </row>
    <row r="1042" spans="1:42" ht="15.6" hidden="1">
      <c r="A1042" s="34" t="s">
        <v>2940</v>
      </c>
      <c r="B1042" s="34" t="s">
        <v>2996</v>
      </c>
      <c r="C1042" s="34"/>
      <c r="D1042" s="34"/>
      <c r="E1042" s="34"/>
      <c r="F1042" s="34"/>
      <c r="G1042" s="34"/>
      <c r="H1042" s="34"/>
      <c r="I1042" s="34"/>
      <c r="J1042" s="34"/>
      <c r="K1042" s="34"/>
      <c r="L1042" s="34"/>
      <c r="M1042" s="34"/>
      <c r="N1042" s="34"/>
      <c r="O1042" s="34"/>
      <c r="P1042" s="34"/>
      <c r="Q1042" s="34"/>
      <c r="R1042" s="34"/>
      <c r="S1042" s="34"/>
      <c r="T1042" s="34"/>
      <c r="U1042" s="34"/>
      <c r="V1042" s="34"/>
      <c r="W1042" s="34"/>
      <c r="X1042" s="34"/>
      <c r="Y1042" s="34"/>
      <c r="Z1042" s="34"/>
      <c r="AA1042" s="34"/>
      <c r="AB1042" s="34"/>
      <c r="AC1042" s="34"/>
      <c r="AD1042" s="34"/>
      <c r="AE1042" s="34"/>
      <c r="AF1042" s="34"/>
      <c r="AG1042" s="34"/>
      <c r="AH1042" s="34"/>
      <c r="AI1042" s="34"/>
      <c r="AJ1042" s="34"/>
      <c r="AK1042" s="34"/>
      <c r="AL1042" s="34"/>
      <c r="AM1042" s="34"/>
      <c r="AN1042" s="34"/>
      <c r="AO1042" s="34"/>
      <c r="AP1042" s="34"/>
    </row>
    <row r="1043" spans="1:42" ht="15.6" hidden="1">
      <c r="A1043" s="34" t="s">
        <v>2940</v>
      </c>
      <c r="B1043" s="34" t="s">
        <v>2997</v>
      </c>
      <c r="C1043" s="34"/>
      <c r="D1043" s="34"/>
      <c r="E1043" s="34"/>
      <c r="F1043" s="34"/>
      <c r="G1043" s="34"/>
      <c r="H1043" s="34"/>
      <c r="I1043" s="34"/>
      <c r="J1043" s="34"/>
      <c r="K1043" s="34"/>
      <c r="L1043" s="34"/>
      <c r="M1043" s="34"/>
      <c r="N1043" s="34"/>
      <c r="O1043" s="34"/>
      <c r="P1043" s="34"/>
      <c r="Q1043" s="34"/>
      <c r="R1043" s="34"/>
      <c r="S1043" s="34"/>
      <c r="T1043" s="34"/>
      <c r="U1043" s="34"/>
      <c r="V1043" s="34"/>
      <c r="W1043" s="34"/>
      <c r="X1043" s="34"/>
      <c r="Y1043" s="34"/>
      <c r="Z1043" s="34"/>
      <c r="AA1043" s="34"/>
      <c r="AB1043" s="34"/>
      <c r="AC1043" s="34"/>
      <c r="AD1043" s="34"/>
      <c r="AE1043" s="34"/>
      <c r="AF1043" s="34"/>
      <c r="AG1043" s="34"/>
      <c r="AH1043" s="34"/>
      <c r="AI1043" s="34"/>
      <c r="AJ1043" s="34"/>
      <c r="AK1043" s="34"/>
      <c r="AL1043" s="34"/>
      <c r="AM1043" s="34"/>
      <c r="AN1043" s="34"/>
      <c r="AO1043" s="34"/>
      <c r="AP1043" s="34"/>
    </row>
    <row r="1044" spans="1:42" ht="15.6" hidden="1">
      <c r="A1044" s="34" t="s">
        <v>2940</v>
      </c>
      <c r="B1044" s="34" t="s">
        <v>2998</v>
      </c>
      <c r="C1044" s="34"/>
      <c r="D1044" s="34"/>
      <c r="E1044" s="34"/>
      <c r="F1044" s="34"/>
      <c r="G1044" s="34"/>
      <c r="H1044" s="34"/>
      <c r="I1044" s="34"/>
      <c r="J1044" s="34"/>
      <c r="K1044" s="34"/>
      <c r="L1044" s="34"/>
      <c r="M1044" s="34"/>
      <c r="N1044" s="34"/>
      <c r="O1044" s="34"/>
      <c r="P1044" s="34"/>
      <c r="Q1044" s="34"/>
      <c r="R1044" s="34"/>
      <c r="S1044" s="34"/>
      <c r="T1044" s="34"/>
      <c r="U1044" s="34"/>
      <c r="V1044" s="34"/>
      <c r="W1044" s="34"/>
      <c r="X1044" s="34"/>
      <c r="Y1044" s="34"/>
      <c r="Z1044" s="34"/>
      <c r="AA1044" s="34"/>
      <c r="AB1044" s="34"/>
      <c r="AC1044" s="34"/>
      <c r="AD1044" s="34"/>
      <c r="AE1044" s="34"/>
      <c r="AF1044" s="34"/>
      <c r="AG1044" s="34"/>
      <c r="AH1044" s="34"/>
      <c r="AI1044" s="34"/>
      <c r="AJ1044" s="34"/>
      <c r="AK1044" s="34"/>
      <c r="AL1044" s="34"/>
      <c r="AM1044" s="34"/>
      <c r="AN1044" s="34"/>
      <c r="AO1044" s="34"/>
      <c r="AP1044" s="34"/>
    </row>
    <row r="1045" spans="1:42" ht="15.6" hidden="1">
      <c r="A1045" s="34" t="s">
        <v>2940</v>
      </c>
      <c r="B1045" s="34" t="s">
        <v>2999</v>
      </c>
      <c r="C1045" s="34"/>
      <c r="D1045" s="34"/>
      <c r="E1045" s="34"/>
      <c r="F1045" s="34"/>
      <c r="G1045" s="34"/>
      <c r="H1045" s="34"/>
      <c r="I1045" s="34"/>
      <c r="J1045" s="34"/>
      <c r="K1045" s="34"/>
      <c r="L1045" s="34"/>
      <c r="M1045" s="34"/>
      <c r="N1045" s="34"/>
      <c r="O1045" s="34"/>
      <c r="P1045" s="34"/>
      <c r="Q1045" s="34"/>
      <c r="R1045" s="34"/>
      <c r="S1045" s="34"/>
      <c r="T1045" s="34"/>
      <c r="U1045" s="34"/>
      <c r="V1045" s="34"/>
      <c r="W1045" s="34"/>
      <c r="X1045" s="34"/>
      <c r="Y1045" s="34"/>
      <c r="Z1045" s="34"/>
      <c r="AA1045" s="34"/>
      <c r="AB1045" s="34"/>
      <c r="AC1045" s="34"/>
      <c r="AD1045" s="34"/>
      <c r="AE1045" s="34"/>
      <c r="AF1045" s="34"/>
      <c r="AG1045" s="34"/>
      <c r="AH1045" s="34"/>
      <c r="AI1045" s="34"/>
      <c r="AJ1045" s="34"/>
      <c r="AK1045" s="34"/>
      <c r="AL1045" s="34"/>
      <c r="AM1045" s="34"/>
      <c r="AN1045" s="34"/>
      <c r="AO1045" s="34"/>
      <c r="AP1045" s="34"/>
    </row>
    <row r="1046" spans="1:42" ht="15.6" hidden="1">
      <c r="A1046" s="34" t="s">
        <v>2940</v>
      </c>
      <c r="B1046" s="34" t="s">
        <v>3000</v>
      </c>
      <c r="C1046" s="34"/>
      <c r="D1046" s="34"/>
      <c r="E1046" s="34"/>
      <c r="F1046" s="34"/>
      <c r="G1046" s="34"/>
      <c r="H1046" s="34"/>
      <c r="I1046" s="34"/>
      <c r="J1046" s="34"/>
      <c r="K1046" s="34"/>
      <c r="L1046" s="34"/>
      <c r="M1046" s="34"/>
      <c r="N1046" s="34"/>
      <c r="O1046" s="34"/>
      <c r="P1046" s="34"/>
      <c r="Q1046" s="34"/>
      <c r="R1046" s="34"/>
      <c r="S1046" s="34"/>
      <c r="T1046" s="34"/>
      <c r="U1046" s="34"/>
      <c r="V1046" s="34"/>
      <c r="W1046" s="34"/>
      <c r="X1046" s="34"/>
      <c r="Y1046" s="34"/>
      <c r="Z1046" s="34"/>
      <c r="AA1046" s="34"/>
      <c r="AB1046" s="34"/>
      <c r="AC1046" s="34"/>
      <c r="AD1046" s="34"/>
      <c r="AE1046" s="34"/>
      <c r="AF1046" s="34"/>
      <c r="AG1046" s="34"/>
      <c r="AH1046" s="34"/>
      <c r="AI1046" s="34"/>
      <c r="AJ1046" s="34"/>
      <c r="AK1046" s="34"/>
      <c r="AL1046" s="34"/>
      <c r="AM1046" s="34"/>
      <c r="AN1046" s="34"/>
      <c r="AO1046" s="34"/>
      <c r="AP1046" s="34"/>
    </row>
    <row r="1047" spans="1:42" ht="15.6" hidden="1">
      <c r="A1047" s="34" t="s">
        <v>2940</v>
      </c>
      <c r="B1047" s="34" t="s">
        <v>3001</v>
      </c>
      <c r="C1047" s="34"/>
      <c r="D1047" s="34"/>
      <c r="E1047" s="34"/>
      <c r="F1047" s="34"/>
      <c r="G1047" s="34"/>
      <c r="H1047" s="34"/>
      <c r="I1047" s="34"/>
      <c r="J1047" s="34"/>
      <c r="K1047" s="34"/>
      <c r="L1047" s="34"/>
      <c r="M1047" s="34"/>
      <c r="N1047" s="34"/>
      <c r="O1047" s="34"/>
      <c r="P1047" s="34"/>
      <c r="Q1047" s="34"/>
      <c r="R1047" s="34"/>
      <c r="S1047" s="34"/>
      <c r="T1047" s="34"/>
      <c r="U1047" s="34"/>
      <c r="V1047" s="34"/>
      <c r="W1047" s="34"/>
      <c r="X1047" s="34"/>
      <c r="Y1047" s="34"/>
      <c r="Z1047" s="34"/>
      <c r="AA1047" s="34"/>
      <c r="AB1047" s="34"/>
      <c r="AC1047" s="34"/>
      <c r="AD1047" s="34"/>
      <c r="AE1047" s="34"/>
      <c r="AF1047" s="34"/>
      <c r="AG1047" s="34"/>
      <c r="AH1047" s="34"/>
      <c r="AI1047" s="34"/>
      <c r="AJ1047" s="34"/>
      <c r="AK1047" s="34"/>
      <c r="AL1047" s="34"/>
      <c r="AM1047" s="34"/>
      <c r="AN1047" s="34"/>
      <c r="AO1047" s="34"/>
      <c r="AP1047" s="34"/>
    </row>
    <row r="1048" spans="1:42" ht="15.6" hidden="1">
      <c r="A1048" s="34" t="s">
        <v>2940</v>
      </c>
      <c r="B1048" s="34" t="s">
        <v>3002</v>
      </c>
      <c r="C1048" s="34"/>
      <c r="D1048" s="34"/>
      <c r="E1048" s="34"/>
      <c r="F1048" s="34"/>
      <c r="G1048" s="34"/>
      <c r="H1048" s="34"/>
      <c r="I1048" s="34"/>
      <c r="J1048" s="34"/>
      <c r="K1048" s="34"/>
      <c r="L1048" s="34"/>
      <c r="M1048" s="34"/>
      <c r="N1048" s="34"/>
      <c r="O1048" s="34"/>
      <c r="P1048" s="34"/>
      <c r="Q1048" s="34"/>
      <c r="R1048" s="34"/>
      <c r="S1048" s="34"/>
      <c r="T1048" s="34"/>
      <c r="U1048" s="34"/>
      <c r="V1048" s="34"/>
      <c r="W1048" s="34"/>
      <c r="X1048" s="34"/>
      <c r="Y1048" s="34"/>
      <c r="Z1048" s="34"/>
      <c r="AA1048" s="34"/>
      <c r="AB1048" s="34"/>
      <c r="AC1048" s="34"/>
      <c r="AD1048" s="34"/>
      <c r="AE1048" s="34"/>
      <c r="AF1048" s="34"/>
      <c r="AG1048" s="34"/>
      <c r="AH1048" s="34"/>
      <c r="AI1048" s="34"/>
      <c r="AJ1048" s="34"/>
      <c r="AK1048" s="34"/>
      <c r="AL1048" s="34"/>
      <c r="AM1048" s="34"/>
      <c r="AN1048" s="34"/>
      <c r="AO1048" s="34"/>
      <c r="AP1048" s="34"/>
    </row>
    <row r="1049" spans="1:42" ht="15.6" hidden="1">
      <c r="A1049" s="34" t="s">
        <v>2940</v>
      </c>
      <c r="B1049" s="34" t="s">
        <v>3003</v>
      </c>
      <c r="C1049" s="34"/>
      <c r="D1049" s="34"/>
      <c r="E1049" s="34"/>
      <c r="F1049" s="34"/>
      <c r="G1049" s="34"/>
      <c r="H1049" s="34"/>
      <c r="I1049" s="34"/>
      <c r="J1049" s="34"/>
      <c r="K1049" s="34"/>
      <c r="L1049" s="34"/>
      <c r="M1049" s="34"/>
      <c r="N1049" s="34"/>
      <c r="O1049" s="34"/>
      <c r="P1049" s="34"/>
      <c r="Q1049" s="34"/>
      <c r="R1049" s="34"/>
      <c r="S1049" s="34"/>
      <c r="T1049" s="34"/>
      <c r="U1049" s="34"/>
      <c r="V1049" s="34"/>
      <c r="W1049" s="34"/>
      <c r="X1049" s="34"/>
      <c r="Y1049" s="34"/>
      <c r="Z1049" s="34"/>
      <c r="AA1049" s="34"/>
      <c r="AB1049" s="34"/>
      <c r="AC1049" s="34"/>
      <c r="AD1049" s="34"/>
      <c r="AE1049" s="34"/>
      <c r="AF1049" s="34"/>
      <c r="AG1049" s="34"/>
      <c r="AH1049" s="34"/>
      <c r="AI1049" s="34"/>
      <c r="AJ1049" s="34"/>
      <c r="AK1049" s="34"/>
      <c r="AL1049" s="34"/>
      <c r="AM1049" s="34"/>
      <c r="AN1049" s="34"/>
      <c r="AO1049" s="34"/>
      <c r="AP1049" s="34"/>
    </row>
    <row r="1050" spans="1:42" ht="15.6" hidden="1">
      <c r="A1050" s="34" t="s">
        <v>2940</v>
      </c>
      <c r="B1050" s="34" t="s">
        <v>3004</v>
      </c>
      <c r="C1050" s="34"/>
      <c r="D1050" s="34"/>
      <c r="E1050" s="34"/>
      <c r="F1050" s="34"/>
      <c r="G1050" s="34"/>
      <c r="H1050" s="34"/>
      <c r="I1050" s="34"/>
      <c r="J1050" s="34"/>
      <c r="K1050" s="34"/>
      <c r="L1050" s="34"/>
      <c r="M1050" s="34"/>
      <c r="N1050" s="34"/>
      <c r="O1050" s="34"/>
      <c r="P1050" s="34"/>
      <c r="Q1050" s="34"/>
      <c r="R1050" s="34"/>
      <c r="S1050" s="34"/>
      <c r="T1050" s="34"/>
      <c r="U1050" s="34"/>
      <c r="V1050" s="34"/>
      <c r="W1050" s="34"/>
      <c r="X1050" s="34"/>
      <c r="Y1050" s="34"/>
      <c r="Z1050" s="34"/>
      <c r="AA1050" s="34"/>
      <c r="AB1050" s="34"/>
      <c r="AC1050" s="34"/>
      <c r="AD1050" s="34"/>
      <c r="AE1050" s="34"/>
      <c r="AF1050" s="34"/>
      <c r="AG1050" s="34"/>
      <c r="AH1050" s="34"/>
      <c r="AI1050" s="34"/>
      <c r="AJ1050" s="34"/>
      <c r="AK1050" s="34"/>
      <c r="AL1050" s="34"/>
      <c r="AM1050" s="34"/>
      <c r="AN1050" s="34"/>
      <c r="AO1050" s="34"/>
      <c r="AP1050" s="34"/>
    </row>
    <row r="1051" spans="1:42" ht="15.6" hidden="1">
      <c r="A1051" s="34" t="s">
        <v>2940</v>
      </c>
      <c r="B1051" s="34" t="s">
        <v>3005</v>
      </c>
      <c r="C1051" s="34"/>
      <c r="D1051" s="34"/>
      <c r="E1051" s="34"/>
      <c r="F1051" s="34"/>
      <c r="G1051" s="34"/>
      <c r="H1051" s="34"/>
      <c r="I1051" s="34"/>
      <c r="J1051" s="34"/>
      <c r="K1051" s="34"/>
      <c r="L1051" s="34"/>
      <c r="M1051" s="34"/>
      <c r="N1051" s="34"/>
      <c r="O1051" s="34"/>
      <c r="P1051" s="34"/>
      <c r="Q1051" s="34"/>
      <c r="R1051" s="34"/>
      <c r="S1051" s="34"/>
      <c r="T1051" s="34"/>
      <c r="U1051" s="34"/>
      <c r="V1051" s="34"/>
      <c r="W1051" s="34"/>
      <c r="X1051" s="34"/>
      <c r="Y1051" s="34"/>
      <c r="Z1051" s="34"/>
      <c r="AA1051" s="34"/>
      <c r="AB1051" s="34"/>
      <c r="AC1051" s="34"/>
      <c r="AD1051" s="34"/>
      <c r="AE1051" s="34"/>
      <c r="AF1051" s="34"/>
      <c r="AG1051" s="34"/>
      <c r="AH1051" s="34"/>
      <c r="AI1051" s="34"/>
      <c r="AJ1051" s="34"/>
      <c r="AK1051" s="34"/>
      <c r="AL1051" s="34"/>
      <c r="AM1051" s="34"/>
      <c r="AN1051" s="34"/>
      <c r="AO1051" s="34"/>
      <c r="AP1051" s="34"/>
    </row>
    <row r="1052" spans="1:42" ht="15.6" hidden="1">
      <c r="A1052" s="34" t="s">
        <v>2940</v>
      </c>
      <c r="B1052" s="34" t="s">
        <v>3006</v>
      </c>
      <c r="C1052" s="34"/>
      <c r="D1052" s="34"/>
      <c r="E1052" s="34"/>
      <c r="F1052" s="34"/>
      <c r="G1052" s="34"/>
      <c r="H1052" s="34"/>
      <c r="I1052" s="34"/>
      <c r="J1052" s="34"/>
      <c r="K1052" s="34"/>
      <c r="L1052" s="34"/>
      <c r="M1052" s="34"/>
      <c r="N1052" s="34"/>
      <c r="O1052" s="34"/>
      <c r="P1052" s="34"/>
      <c r="Q1052" s="34"/>
      <c r="R1052" s="34"/>
      <c r="S1052" s="34"/>
      <c r="T1052" s="34"/>
      <c r="U1052" s="34"/>
      <c r="V1052" s="34"/>
      <c r="W1052" s="34"/>
      <c r="X1052" s="34"/>
      <c r="Y1052" s="34"/>
      <c r="Z1052" s="34"/>
      <c r="AA1052" s="34"/>
      <c r="AB1052" s="34"/>
      <c r="AC1052" s="34"/>
      <c r="AD1052" s="34"/>
      <c r="AE1052" s="34"/>
      <c r="AF1052" s="34"/>
      <c r="AG1052" s="34"/>
      <c r="AH1052" s="34"/>
      <c r="AI1052" s="34"/>
      <c r="AJ1052" s="34"/>
      <c r="AK1052" s="34"/>
      <c r="AL1052" s="34"/>
      <c r="AM1052" s="34"/>
      <c r="AN1052" s="34"/>
      <c r="AO1052" s="34"/>
      <c r="AP1052" s="34"/>
    </row>
    <row r="1053" spans="1:42" ht="15.6" hidden="1">
      <c r="A1053" s="34" t="s">
        <v>2940</v>
      </c>
      <c r="B1053" s="34" t="s">
        <v>3007</v>
      </c>
      <c r="C1053" s="34"/>
      <c r="D1053" s="34"/>
      <c r="E1053" s="34"/>
      <c r="F1053" s="34"/>
      <c r="G1053" s="34"/>
      <c r="H1053" s="34"/>
      <c r="I1053" s="34"/>
      <c r="J1053" s="34"/>
      <c r="K1053" s="34"/>
      <c r="L1053" s="34"/>
      <c r="M1053" s="34"/>
      <c r="N1053" s="34"/>
      <c r="O1053" s="34"/>
      <c r="P1053" s="34"/>
      <c r="Q1053" s="34"/>
      <c r="R1053" s="34"/>
      <c r="S1053" s="34"/>
      <c r="T1053" s="34"/>
      <c r="U1053" s="34"/>
      <c r="V1053" s="34"/>
      <c r="W1053" s="34"/>
      <c r="X1053" s="34"/>
      <c r="Y1053" s="34"/>
      <c r="Z1053" s="34"/>
      <c r="AA1053" s="34"/>
      <c r="AB1053" s="34"/>
      <c r="AC1053" s="34"/>
      <c r="AD1053" s="34"/>
      <c r="AE1053" s="34"/>
      <c r="AF1053" s="34"/>
      <c r="AG1053" s="34"/>
      <c r="AH1053" s="34"/>
      <c r="AI1053" s="34"/>
      <c r="AJ1053" s="34"/>
      <c r="AK1053" s="34"/>
      <c r="AL1053" s="34"/>
      <c r="AM1053" s="34"/>
      <c r="AN1053" s="34"/>
      <c r="AO1053" s="34"/>
      <c r="AP1053" s="34"/>
    </row>
    <row r="1054" spans="1:42" ht="15.6" hidden="1">
      <c r="A1054" s="34" t="s">
        <v>2940</v>
      </c>
      <c r="B1054" s="34" t="s">
        <v>3008</v>
      </c>
      <c r="C1054" s="34"/>
      <c r="D1054" s="34"/>
      <c r="E1054" s="34"/>
      <c r="F1054" s="34"/>
      <c r="G1054" s="34"/>
      <c r="H1054" s="34"/>
      <c r="I1054" s="34"/>
      <c r="J1054" s="34"/>
      <c r="K1054" s="34"/>
      <c r="L1054" s="34"/>
      <c r="M1054" s="34"/>
      <c r="N1054" s="34"/>
      <c r="O1054" s="34"/>
      <c r="P1054" s="34"/>
      <c r="Q1054" s="34"/>
      <c r="R1054" s="34"/>
      <c r="S1054" s="34"/>
      <c r="T1054" s="34"/>
      <c r="U1054" s="34"/>
      <c r="V1054" s="34"/>
      <c r="W1054" s="34"/>
      <c r="X1054" s="34"/>
      <c r="Y1054" s="34"/>
      <c r="Z1054" s="34"/>
      <c r="AA1054" s="34"/>
      <c r="AB1054" s="34"/>
      <c r="AC1054" s="34"/>
      <c r="AD1054" s="34"/>
      <c r="AE1054" s="34"/>
      <c r="AF1054" s="34"/>
      <c r="AG1054" s="34"/>
      <c r="AH1054" s="34"/>
      <c r="AI1054" s="34"/>
      <c r="AJ1054" s="34"/>
      <c r="AK1054" s="34"/>
      <c r="AL1054" s="34"/>
      <c r="AM1054" s="34"/>
      <c r="AN1054" s="34"/>
      <c r="AO1054" s="34"/>
      <c r="AP1054" s="34"/>
    </row>
    <row r="1055" spans="1:42" ht="15.6" hidden="1">
      <c r="A1055" s="34" t="s">
        <v>2940</v>
      </c>
      <c r="B1055" s="34" t="s">
        <v>3009</v>
      </c>
      <c r="C1055" s="34"/>
      <c r="D1055" s="34"/>
      <c r="E1055" s="34"/>
      <c r="F1055" s="34"/>
      <c r="G1055" s="34"/>
      <c r="H1055" s="34"/>
      <c r="I1055" s="34"/>
      <c r="J1055" s="34"/>
      <c r="K1055" s="34"/>
      <c r="L1055" s="34"/>
      <c r="M1055" s="34"/>
      <c r="N1055" s="34"/>
      <c r="O1055" s="34"/>
      <c r="P1055" s="34"/>
      <c r="Q1055" s="34"/>
      <c r="R1055" s="34"/>
      <c r="S1055" s="34"/>
      <c r="T1055" s="34"/>
      <c r="U1055" s="34"/>
      <c r="V1055" s="34"/>
      <c r="W1055" s="34"/>
      <c r="X1055" s="34"/>
      <c r="Y1055" s="34"/>
      <c r="Z1055" s="34"/>
      <c r="AA1055" s="34"/>
      <c r="AB1055" s="34"/>
      <c r="AC1055" s="34"/>
      <c r="AD1055" s="34"/>
      <c r="AE1055" s="34"/>
      <c r="AF1055" s="34"/>
      <c r="AG1055" s="34"/>
      <c r="AH1055" s="34"/>
      <c r="AI1055" s="34"/>
      <c r="AJ1055" s="34"/>
      <c r="AK1055" s="34"/>
      <c r="AL1055" s="34"/>
      <c r="AM1055" s="34"/>
      <c r="AN1055" s="34"/>
      <c r="AO1055" s="34"/>
      <c r="AP1055" s="34"/>
    </row>
    <row r="1056" spans="1:42" ht="15.6" hidden="1">
      <c r="A1056" s="34" t="s">
        <v>2940</v>
      </c>
      <c r="B1056" s="34" t="s">
        <v>3010</v>
      </c>
      <c r="C1056" s="34"/>
      <c r="D1056" s="34"/>
      <c r="E1056" s="34"/>
      <c r="F1056" s="34"/>
      <c r="G1056" s="34"/>
      <c r="H1056" s="34"/>
      <c r="I1056" s="34"/>
      <c r="J1056" s="34"/>
      <c r="K1056" s="34"/>
      <c r="L1056" s="34"/>
      <c r="M1056" s="34"/>
      <c r="N1056" s="34"/>
      <c r="O1056" s="34"/>
      <c r="P1056" s="34"/>
      <c r="Q1056" s="34"/>
      <c r="R1056" s="34"/>
      <c r="S1056" s="34"/>
      <c r="T1056" s="34"/>
      <c r="U1056" s="34"/>
      <c r="V1056" s="34"/>
      <c r="W1056" s="34"/>
      <c r="X1056" s="34"/>
      <c r="Y1056" s="34"/>
      <c r="Z1056" s="34"/>
      <c r="AA1056" s="34"/>
      <c r="AB1056" s="34"/>
      <c r="AC1056" s="34"/>
      <c r="AD1056" s="34"/>
      <c r="AE1056" s="34"/>
      <c r="AF1056" s="34"/>
      <c r="AG1056" s="34"/>
      <c r="AH1056" s="34"/>
      <c r="AI1056" s="34"/>
      <c r="AJ1056" s="34"/>
      <c r="AK1056" s="34"/>
      <c r="AL1056" s="34"/>
      <c r="AM1056" s="34"/>
      <c r="AN1056" s="34"/>
      <c r="AO1056" s="34"/>
      <c r="AP1056" s="34"/>
    </row>
    <row r="1057" spans="1:42" ht="15.6" hidden="1">
      <c r="A1057" s="34" t="s">
        <v>2940</v>
      </c>
      <c r="B1057" s="34" t="s">
        <v>3011</v>
      </c>
      <c r="C1057" s="34"/>
      <c r="D1057" s="34"/>
      <c r="E1057" s="34"/>
      <c r="F1057" s="34"/>
      <c r="G1057" s="34"/>
      <c r="H1057" s="34"/>
      <c r="I1057" s="34"/>
      <c r="J1057" s="34"/>
      <c r="K1057" s="34"/>
      <c r="L1057" s="34"/>
      <c r="M1057" s="34"/>
      <c r="N1057" s="34"/>
      <c r="O1057" s="34"/>
      <c r="P1057" s="34"/>
      <c r="Q1057" s="34"/>
      <c r="R1057" s="34"/>
      <c r="S1057" s="34"/>
      <c r="T1057" s="34"/>
      <c r="U1057" s="34"/>
      <c r="V1057" s="34"/>
      <c r="W1057" s="34"/>
      <c r="X1057" s="34"/>
      <c r="Y1057" s="34"/>
      <c r="Z1057" s="34"/>
      <c r="AA1057" s="34"/>
      <c r="AB1057" s="34"/>
      <c r="AC1057" s="34"/>
      <c r="AD1057" s="34"/>
      <c r="AE1057" s="34"/>
      <c r="AF1057" s="34"/>
      <c r="AG1057" s="34"/>
      <c r="AH1057" s="34"/>
      <c r="AI1057" s="34"/>
      <c r="AJ1057" s="34"/>
      <c r="AK1057" s="34"/>
      <c r="AL1057" s="34"/>
      <c r="AM1057" s="34"/>
      <c r="AN1057" s="34"/>
      <c r="AO1057" s="34"/>
      <c r="AP1057" s="34"/>
    </row>
    <row r="1058" spans="1:42" ht="15.6" hidden="1">
      <c r="A1058" s="34" t="s">
        <v>2940</v>
      </c>
      <c r="B1058" s="34" t="s">
        <v>3012</v>
      </c>
      <c r="C1058" s="34"/>
      <c r="D1058" s="34"/>
      <c r="E1058" s="34"/>
      <c r="F1058" s="34"/>
      <c r="G1058" s="34"/>
      <c r="H1058" s="34"/>
      <c r="I1058" s="34"/>
      <c r="J1058" s="34"/>
      <c r="K1058" s="34"/>
      <c r="L1058" s="34"/>
      <c r="M1058" s="34"/>
      <c r="N1058" s="34"/>
      <c r="O1058" s="34"/>
      <c r="P1058" s="34"/>
      <c r="Q1058" s="34"/>
      <c r="R1058" s="34"/>
      <c r="S1058" s="34"/>
      <c r="T1058" s="34"/>
      <c r="U1058" s="34"/>
      <c r="V1058" s="34"/>
      <c r="W1058" s="34"/>
      <c r="X1058" s="34"/>
      <c r="Y1058" s="34"/>
      <c r="Z1058" s="34"/>
      <c r="AA1058" s="34"/>
      <c r="AB1058" s="34"/>
      <c r="AC1058" s="34"/>
      <c r="AD1058" s="34"/>
      <c r="AE1058" s="34"/>
      <c r="AF1058" s="34"/>
      <c r="AG1058" s="34"/>
      <c r="AH1058" s="34"/>
      <c r="AI1058" s="34"/>
      <c r="AJ1058" s="34"/>
      <c r="AK1058" s="34"/>
      <c r="AL1058" s="34"/>
      <c r="AM1058" s="34"/>
      <c r="AN1058" s="34"/>
      <c r="AO1058" s="34"/>
      <c r="AP1058" s="34"/>
    </row>
    <row r="1059" spans="1:42" ht="15.6" hidden="1">
      <c r="A1059" s="34" t="s">
        <v>2940</v>
      </c>
      <c r="B1059" s="34" t="s">
        <v>3013</v>
      </c>
      <c r="C1059" s="34"/>
      <c r="D1059" s="34"/>
      <c r="E1059" s="34"/>
      <c r="F1059" s="34"/>
      <c r="G1059" s="34"/>
      <c r="H1059" s="34"/>
      <c r="I1059" s="34"/>
      <c r="J1059" s="34"/>
      <c r="K1059" s="34"/>
      <c r="L1059" s="34"/>
      <c r="M1059" s="34"/>
      <c r="N1059" s="34"/>
      <c r="O1059" s="34"/>
      <c r="P1059" s="34"/>
      <c r="Q1059" s="34"/>
      <c r="R1059" s="34"/>
      <c r="S1059" s="34"/>
      <c r="T1059" s="34"/>
      <c r="U1059" s="34"/>
      <c r="V1059" s="34"/>
      <c r="W1059" s="34"/>
      <c r="X1059" s="34"/>
      <c r="Y1059" s="34"/>
      <c r="Z1059" s="34"/>
      <c r="AA1059" s="34"/>
      <c r="AB1059" s="34"/>
      <c r="AC1059" s="34"/>
      <c r="AD1059" s="34"/>
      <c r="AE1059" s="34"/>
      <c r="AF1059" s="34"/>
      <c r="AG1059" s="34"/>
      <c r="AH1059" s="34"/>
      <c r="AI1059" s="34"/>
      <c r="AJ1059" s="34"/>
      <c r="AK1059" s="34"/>
      <c r="AL1059" s="34"/>
      <c r="AM1059" s="34"/>
      <c r="AN1059" s="34"/>
      <c r="AO1059" s="34"/>
      <c r="AP1059" s="34"/>
    </row>
    <row r="1060" spans="1:42" ht="15.6" hidden="1">
      <c r="A1060" s="34" t="s">
        <v>2940</v>
      </c>
      <c r="B1060" s="34" t="s">
        <v>3014</v>
      </c>
      <c r="C1060" s="34"/>
      <c r="D1060" s="34"/>
      <c r="E1060" s="34"/>
      <c r="F1060" s="34"/>
      <c r="G1060" s="34"/>
      <c r="H1060" s="34"/>
      <c r="I1060" s="34"/>
      <c r="J1060" s="34"/>
      <c r="K1060" s="34"/>
      <c r="L1060" s="34"/>
      <c r="M1060" s="34"/>
      <c r="N1060" s="34"/>
      <c r="O1060" s="34"/>
      <c r="P1060" s="34"/>
      <c r="Q1060" s="34"/>
      <c r="R1060" s="34"/>
      <c r="S1060" s="34"/>
      <c r="T1060" s="34"/>
      <c r="U1060" s="34"/>
      <c r="V1060" s="34"/>
      <c r="W1060" s="34"/>
      <c r="X1060" s="34"/>
      <c r="Y1060" s="34"/>
      <c r="Z1060" s="34"/>
      <c r="AA1060" s="34"/>
      <c r="AB1060" s="34"/>
      <c r="AC1060" s="34"/>
      <c r="AD1060" s="34"/>
      <c r="AE1060" s="34"/>
      <c r="AF1060" s="34"/>
      <c r="AG1060" s="34"/>
      <c r="AH1060" s="34"/>
      <c r="AI1060" s="34"/>
      <c r="AJ1060" s="34"/>
      <c r="AK1060" s="34"/>
      <c r="AL1060" s="34"/>
      <c r="AM1060" s="34"/>
      <c r="AN1060" s="34"/>
      <c r="AO1060" s="34"/>
      <c r="AP1060" s="34"/>
    </row>
    <row r="1061" spans="1:42" ht="15.6" hidden="1">
      <c r="A1061" s="34" t="s">
        <v>2940</v>
      </c>
      <c r="B1061" s="34" t="s">
        <v>3015</v>
      </c>
      <c r="C1061" s="34"/>
      <c r="D1061" s="34"/>
      <c r="E1061" s="34"/>
      <c r="F1061" s="34"/>
      <c r="G1061" s="34"/>
      <c r="H1061" s="34"/>
      <c r="I1061" s="34"/>
      <c r="J1061" s="34"/>
      <c r="K1061" s="34"/>
      <c r="L1061" s="34"/>
      <c r="M1061" s="34"/>
      <c r="N1061" s="34"/>
      <c r="O1061" s="34"/>
      <c r="P1061" s="34"/>
      <c r="Q1061" s="34"/>
      <c r="R1061" s="34"/>
      <c r="S1061" s="34"/>
      <c r="T1061" s="34"/>
      <c r="U1061" s="34"/>
      <c r="V1061" s="34"/>
      <c r="W1061" s="34"/>
      <c r="X1061" s="34"/>
      <c r="Y1061" s="34"/>
      <c r="Z1061" s="34"/>
      <c r="AA1061" s="34"/>
      <c r="AB1061" s="34"/>
      <c r="AC1061" s="34"/>
      <c r="AD1061" s="34"/>
      <c r="AE1061" s="34"/>
      <c r="AF1061" s="34"/>
      <c r="AG1061" s="34"/>
      <c r="AH1061" s="34"/>
      <c r="AI1061" s="34"/>
      <c r="AJ1061" s="34"/>
      <c r="AK1061" s="34"/>
      <c r="AL1061" s="34"/>
      <c r="AM1061" s="34"/>
      <c r="AN1061" s="34"/>
      <c r="AO1061" s="34"/>
      <c r="AP1061" s="34"/>
    </row>
    <row r="1062" spans="1:42" ht="15.6" hidden="1">
      <c r="A1062" s="34" t="s">
        <v>2940</v>
      </c>
      <c r="B1062" s="34" t="s">
        <v>3016</v>
      </c>
      <c r="C1062" s="34"/>
      <c r="D1062" s="34"/>
      <c r="E1062" s="34"/>
      <c r="F1062" s="34"/>
      <c r="G1062" s="34"/>
      <c r="H1062" s="34"/>
      <c r="I1062" s="34"/>
      <c r="J1062" s="34"/>
      <c r="K1062" s="34"/>
      <c r="L1062" s="34"/>
      <c r="M1062" s="34"/>
      <c r="N1062" s="34"/>
      <c r="O1062" s="34"/>
      <c r="P1062" s="34"/>
      <c r="Q1062" s="34"/>
      <c r="R1062" s="34"/>
      <c r="S1062" s="34"/>
      <c r="T1062" s="34"/>
      <c r="U1062" s="34"/>
      <c r="V1062" s="34"/>
      <c r="W1062" s="34"/>
      <c r="X1062" s="34"/>
      <c r="Y1062" s="34"/>
      <c r="Z1062" s="34"/>
      <c r="AA1062" s="34"/>
      <c r="AB1062" s="34"/>
      <c r="AC1062" s="34"/>
      <c r="AD1062" s="34"/>
      <c r="AE1062" s="34"/>
      <c r="AF1062" s="34"/>
      <c r="AG1062" s="34"/>
      <c r="AH1062" s="34"/>
      <c r="AI1062" s="34"/>
      <c r="AJ1062" s="34"/>
      <c r="AK1062" s="34"/>
      <c r="AL1062" s="34"/>
      <c r="AM1062" s="34"/>
      <c r="AN1062" s="34"/>
      <c r="AO1062" s="34"/>
      <c r="AP1062" s="34"/>
    </row>
    <row r="1063" spans="1:42" ht="15.6" hidden="1">
      <c r="A1063" s="34" t="s">
        <v>2940</v>
      </c>
      <c r="B1063" s="34" t="s">
        <v>3017</v>
      </c>
      <c r="C1063" s="34"/>
      <c r="D1063" s="34"/>
      <c r="E1063" s="34"/>
      <c r="F1063" s="34"/>
      <c r="G1063" s="34"/>
      <c r="H1063" s="34"/>
      <c r="I1063" s="34"/>
      <c r="J1063" s="34"/>
      <c r="K1063" s="34"/>
      <c r="L1063" s="34"/>
      <c r="M1063" s="34"/>
      <c r="N1063" s="34"/>
      <c r="O1063" s="34"/>
      <c r="P1063" s="34"/>
      <c r="Q1063" s="34"/>
      <c r="R1063" s="34"/>
      <c r="S1063" s="34"/>
      <c r="T1063" s="34"/>
      <c r="U1063" s="34"/>
      <c r="V1063" s="34"/>
      <c r="W1063" s="34"/>
      <c r="X1063" s="34"/>
      <c r="Y1063" s="34"/>
      <c r="Z1063" s="34"/>
      <c r="AA1063" s="34"/>
      <c r="AB1063" s="34"/>
      <c r="AC1063" s="34"/>
      <c r="AD1063" s="34"/>
      <c r="AE1063" s="34"/>
      <c r="AF1063" s="34"/>
      <c r="AG1063" s="34"/>
      <c r="AH1063" s="34"/>
      <c r="AI1063" s="34"/>
      <c r="AJ1063" s="34"/>
      <c r="AK1063" s="34"/>
      <c r="AL1063" s="34"/>
      <c r="AM1063" s="34"/>
      <c r="AN1063" s="34"/>
      <c r="AO1063" s="34"/>
      <c r="AP1063" s="34"/>
    </row>
    <row r="1064" spans="1:42" ht="15.6" hidden="1">
      <c r="A1064" s="34" t="s">
        <v>2940</v>
      </c>
      <c r="B1064" s="34" t="s">
        <v>3018</v>
      </c>
      <c r="C1064" s="34"/>
      <c r="D1064" s="34"/>
      <c r="E1064" s="34"/>
      <c r="F1064" s="34"/>
      <c r="G1064" s="34"/>
      <c r="H1064" s="34"/>
      <c r="I1064" s="34"/>
      <c r="J1064" s="34"/>
      <c r="K1064" s="34"/>
      <c r="L1064" s="34"/>
      <c r="M1064" s="34"/>
      <c r="N1064" s="34"/>
      <c r="O1064" s="34"/>
      <c r="P1064" s="34"/>
      <c r="Q1064" s="34"/>
      <c r="R1064" s="34"/>
      <c r="S1064" s="34"/>
      <c r="T1064" s="34"/>
      <c r="U1064" s="34"/>
      <c r="V1064" s="34"/>
      <c r="W1064" s="34"/>
      <c r="X1064" s="34"/>
      <c r="Y1064" s="34"/>
      <c r="Z1064" s="34"/>
      <c r="AA1064" s="34"/>
      <c r="AB1064" s="34"/>
      <c r="AC1064" s="34"/>
      <c r="AD1064" s="34"/>
      <c r="AE1064" s="34"/>
      <c r="AF1064" s="34"/>
      <c r="AG1064" s="34"/>
      <c r="AH1064" s="34"/>
      <c r="AI1064" s="34"/>
      <c r="AJ1064" s="34"/>
      <c r="AK1064" s="34"/>
      <c r="AL1064" s="34"/>
      <c r="AM1064" s="34"/>
      <c r="AN1064" s="34"/>
      <c r="AO1064" s="34"/>
      <c r="AP1064" s="34"/>
    </row>
    <row r="1065" spans="1:42" ht="15.6" hidden="1">
      <c r="A1065" s="34" t="s">
        <v>2940</v>
      </c>
      <c r="B1065" s="34" t="s">
        <v>3019</v>
      </c>
      <c r="C1065" s="34"/>
      <c r="D1065" s="34"/>
      <c r="E1065" s="34"/>
      <c r="F1065" s="34"/>
      <c r="G1065" s="34"/>
      <c r="H1065" s="34"/>
      <c r="I1065" s="34"/>
      <c r="J1065" s="34"/>
      <c r="K1065" s="34"/>
      <c r="L1065" s="34"/>
      <c r="M1065" s="34"/>
      <c r="N1065" s="34"/>
      <c r="O1065" s="34"/>
      <c r="P1065" s="34"/>
      <c r="Q1065" s="34"/>
      <c r="R1065" s="34"/>
      <c r="S1065" s="34"/>
      <c r="T1065" s="34"/>
      <c r="U1065" s="34"/>
      <c r="V1065" s="34"/>
      <c r="W1065" s="34"/>
      <c r="X1065" s="34"/>
      <c r="Y1065" s="34"/>
      <c r="Z1065" s="34"/>
      <c r="AA1065" s="34"/>
      <c r="AB1065" s="34"/>
      <c r="AC1065" s="34"/>
      <c r="AD1065" s="34"/>
      <c r="AE1065" s="34"/>
      <c r="AF1065" s="34"/>
      <c r="AG1065" s="34"/>
      <c r="AH1065" s="34"/>
      <c r="AI1065" s="34"/>
      <c r="AJ1065" s="34"/>
      <c r="AK1065" s="34"/>
      <c r="AL1065" s="34"/>
      <c r="AM1065" s="34"/>
      <c r="AN1065" s="34"/>
      <c r="AO1065" s="34"/>
      <c r="AP1065" s="34"/>
    </row>
    <row r="1066" spans="1:42" ht="15.6" hidden="1">
      <c r="A1066" s="34" t="s">
        <v>2940</v>
      </c>
      <c r="B1066" s="34" t="s">
        <v>3020</v>
      </c>
      <c r="C1066" s="34"/>
      <c r="D1066" s="34"/>
      <c r="E1066" s="34"/>
      <c r="F1066" s="34"/>
      <c r="G1066" s="34"/>
      <c r="H1066" s="34"/>
      <c r="I1066" s="34"/>
      <c r="J1066" s="34"/>
      <c r="K1066" s="34"/>
      <c r="L1066" s="34"/>
      <c r="M1066" s="34"/>
      <c r="N1066" s="34"/>
      <c r="O1066" s="34"/>
      <c r="P1066" s="34"/>
      <c r="Q1066" s="34"/>
      <c r="R1066" s="34"/>
      <c r="S1066" s="34"/>
      <c r="T1066" s="34"/>
      <c r="U1066" s="34"/>
      <c r="V1066" s="34"/>
      <c r="W1066" s="34"/>
      <c r="X1066" s="34"/>
      <c r="Y1066" s="34"/>
      <c r="Z1066" s="34"/>
      <c r="AA1066" s="34"/>
      <c r="AB1066" s="34"/>
      <c r="AC1066" s="34"/>
      <c r="AD1066" s="34"/>
      <c r="AE1066" s="34"/>
      <c r="AF1066" s="34"/>
      <c r="AG1066" s="34"/>
      <c r="AH1066" s="34"/>
      <c r="AI1066" s="34"/>
      <c r="AJ1066" s="34"/>
      <c r="AK1066" s="34"/>
      <c r="AL1066" s="34"/>
      <c r="AM1066" s="34"/>
      <c r="AN1066" s="34"/>
      <c r="AO1066" s="34"/>
      <c r="AP1066" s="34"/>
    </row>
    <row r="1067" spans="1:42" ht="15.6" hidden="1">
      <c r="A1067" s="34" t="s">
        <v>2940</v>
      </c>
      <c r="B1067" s="34" t="s">
        <v>3021</v>
      </c>
      <c r="C1067" s="34"/>
      <c r="D1067" s="34"/>
      <c r="E1067" s="34"/>
      <c r="F1067" s="34"/>
      <c r="G1067" s="34"/>
      <c r="H1067" s="34"/>
      <c r="I1067" s="34"/>
      <c r="J1067" s="34"/>
      <c r="K1067" s="34"/>
      <c r="L1067" s="34"/>
      <c r="M1067" s="34"/>
      <c r="N1067" s="34"/>
      <c r="O1067" s="34"/>
      <c r="P1067" s="34"/>
      <c r="Q1067" s="34"/>
      <c r="R1067" s="34"/>
      <c r="S1067" s="34"/>
      <c r="T1067" s="34"/>
      <c r="U1067" s="34"/>
      <c r="V1067" s="34"/>
      <c r="W1067" s="34"/>
      <c r="X1067" s="34"/>
      <c r="Y1067" s="34"/>
      <c r="Z1067" s="34"/>
      <c r="AA1067" s="34"/>
      <c r="AB1067" s="34"/>
      <c r="AC1067" s="34"/>
      <c r="AD1067" s="34"/>
      <c r="AE1067" s="34"/>
      <c r="AF1067" s="34"/>
      <c r="AG1067" s="34"/>
      <c r="AH1067" s="34"/>
      <c r="AI1067" s="34"/>
      <c r="AJ1067" s="34"/>
      <c r="AK1067" s="34"/>
      <c r="AL1067" s="34"/>
      <c r="AM1067" s="34"/>
      <c r="AN1067" s="34"/>
      <c r="AO1067" s="34"/>
      <c r="AP1067" s="34"/>
    </row>
    <row r="1068" spans="1:42" ht="15.6" hidden="1">
      <c r="A1068" s="34" t="s">
        <v>2940</v>
      </c>
      <c r="B1068" s="34" t="s">
        <v>3022</v>
      </c>
      <c r="C1068" s="34"/>
      <c r="D1068" s="34"/>
      <c r="E1068" s="34"/>
      <c r="F1068" s="34"/>
      <c r="G1068" s="34"/>
      <c r="H1068" s="34"/>
      <c r="I1068" s="34"/>
      <c r="J1068" s="34"/>
      <c r="K1068" s="34"/>
      <c r="L1068" s="34"/>
      <c r="M1068" s="34"/>
      <c r="N1068" s="34"/>
      <c r="O1068" s="34"/>
      <c r="P1068" s="34"/>
      <c r="Q1068" s="34"/>
      <c r="R1068" s="34"/>
      <c r="S1068" s="34"/>
      <c r="T1068" s="34"/>
      <c r="U1068" s="34"/>
      <c r="V1068" s="34"/>
      <c r="W1068" s="34"/>
      <c r="X1068" s="34"/>
      <c r="Y1068" s="34"/>
      <c r="Z1068" s="34"/>
      <c r="AA1068" s="34"/>
      <c r="AB1068" s="34"/>
      <c r="AC1068" s="34"/>
      <c r="AD1068" s="34"/>
      <c r="AE1068" s="34"/>
      <c r="AF1068" s="34"/>
      <c r="AG1068" s="34"/>
      <c r="AH1068" s="34"/>
      <c r="AI1068" s="34"/>
      <c r="AJ1068" s="34"/>
      <c r="AK1068" s="34"/>
      <c r="AL1068" s="34"/>
      <c r="AM1068" s="34"/>
      <c r="AN1068" s="34"/>
      <c r="AO1068" s="34"/>
      <c r="AP1068" s="34"/>
    </row>
    <row r="1069" spans="1:42" ht="15.6" hidden="1">
      <c r="A1069" s="34" t="s">
        <v>2940</v>
      </c>
      <c r="B1069" s="34" t="s">
        <v>3023</v>
      </c>
      <c r="C1069" s="34"/>
      <c r="D1069" s="34"/>
      <c r="E1069" s="34"/>
      <c r="F1069" s="34"/>
      <c r="G1069" s="34"/>
      <c r="H1069" s="34"/>
      <c r="I1069" s="34"/>
      <c r="J1069" s="34"/>
      <c r="K1069" s="34"/>
      <c r="L1069" s="34"/>
      <c r="M1069" s="34"/>
      <c r="N1069" s="34"/>
      <c r="O1069" s="34"/>
      <c r="P1069" s="34"/>
      <c r="Q1069" s="34"/>
      <c r="R1069" s="34"/>
      <c r="S1069" s="34"/>
      <c r="T1069" s="34"/>
      <c r="U1069" s="34"/>
      <c r="V1069" s="34"/>
      <c r="W1069" s="34"/>
      <c r="X1069" s="34"/>
      <c r="Y1069" s="34"/>
      <c r="Z1069" s="34"/>
      <c r="AA1069" s="34"/>
      <c r="AB1069" s="34"/>
      <c r="AC1069" s="34"/>
      <c r="AD1069" s="34"/>
      <c r="AE1069" s="34"/>
      <c r="AF1069" s="34"/>
      <c r="AG1069" s="34"/>
      <c r="AH1069" s="34"/>
      <c r="AI1069" s="34"/>
      <c r="AJ1069" s="34"/>
      <c r="AK1069" s="34"/>
      <c r="AL1069" s="34"/>
      <c r="AM1069" s="34"/>
      <c r="AN1069" s="34"/>
      <c r="AO1069" s="34"/>
      <c r="AP1069" s="34"/>
    </row>
    <row r="1070" spans="1:42" ht="15.6" hidden="1">
      <c r="A1070" s="34" t="s">
        <v>2940</v>
      </c>
      <c r="B1070" s="34" t="s">
        <v>3024</v>
      </c>
      <c r="C1070" s="34"/>
      <c r="D1070" s="34"/>
      <c r="E1070" s="34"/>
      <c r="F1070" s="34"/>
      <c r="G1070" s="34"/>
      <c r="H1070" s="34"/>
      <c r="I1070" s="34"/>
      <c r="J1070" s="34"/>
      <c r="K1070" s="34"/>
      <c r="L1070" s="34"/>
      <c r="M1070" s="34"/>
      <c r="N1070" s="34"/>
      <c r="O1070" s="34"/>
      <c r="P1070" s="34"/>
      <c r="Q1070" s="34"/>
      <c r="R1070" s="34"/>
      <c r="S1070" s="34"/>
      <c r="T1070" s="34"/>
      <c r="U1070" s="34"/>
      <c r="V1070" s="34"/>
      <c r="W1070" s="34"/>
      <c r="X1070" s="34"/>
      <c r="Y1070" s="34"/>
      <c r="Z1070" s="34"/>
      <c r="AA1070" s="34"/>
      <c r="AB1070" s="34"/>
      <c r="AC1070" s="34"/>
      <c r="AD1070" s="34"/>
      <c r="AE1070" s="34"/>
      <c r="AF1070" s="34"/>
      <c r="AG1070" s="34"/>
      <c r="AH1070" s="34"/>
      <c r="AI1070" s="34"/>
      <c r="AJ1070" s="34"/>
      <c r="AK1070" s="34"/>
      <c r="AL1070" s="34"/>
      <c r="AM1070" s="34"/>
      <c r="AN1070" s="34"/>
      <c r="AO1070" s="34"/>
      <c r="AP1070" s="34"/>
    </row>
    <row r="1071" spans="1:42" ht="15.6" hidden="1">
      <c r="A1071" s="34" t="s">
        <v>2940</v>
      </c>
      <c r="B1071" s="34" t="s">
        <v>3025</v>
      </c>
      <c r="C1071" s="34"/>
      <c r="D1071" s="34"/>
      <c r="E1071" s="34"/>
      <c r="F1071" s="34"/>
      <c r="G1071" s="34"/>
      <c r="H1071" s="34"/>
      <c r="I1071" s="34"/>
      <c r="J1071" s="34"/>
      <c r="K1071" s="34"/>
      <c r="L1071" s="34"/>
      <c r="M1071" s="34"/>
      <c r="N1071" s="34"/>
      <c r="O1071" s="34"/>
      <c r="P1071" s="34"/>
      <c r="Q1071" s="34"/>
      <c r="R1071" s="34"/>
      <c r="S1071" s="34"/>
      <c r="T1071" s="34"/>
      <c r="U1071" s="34"/>
      <c r="V1071" s="34"/>
      <c r="W1071" s="34"/>
      <c r="X1071" s="34"/>
      <c r="Y1071" s="34"/>
      <c r="Z1071" s="34"/>
      <c r="AA1071" s="34"/>
      <c r="AB1071" s="34"/>
      <c r="AC1071" s="34"/>
      <c r="AD1071" s="34"/>
      <c r="AE1071" s="34"/>
      <c r="AF1071" s="34"/>
      <c r="AG1071" s="34"/>
      <c r="AH1071" s="34"/>
      <c r="AI1071" s="34"/>
      <c r="AJ1071" s="34"/>
      <c r="AK1071" s="34"/>
      <c r="AL1071" s="34"/>
      <c r="AM1071" s="34"/>
      <c r="AN1071" s="34"/>
      <c r="AO1071" s="34"/>
      <c r="AP1071" s="34"/>
    </row>
    <row r="1072" spans="1:42" ht="15.6" hidden="1">
      <c r="A1072" s="34" t="s">
        <v>2940</v>
      </c>
      <c r="B1072" s="34" t="s">
        <v>3026</v>
      </c>
      <c r="C1072" s="34"/>
      <c r="D1072" s="34"/>
      <c r="E1072" s="34"/>
      <c r="F1072" s="34"/>
      <c r="G1072" s="34"/>
      <c r="H1072" s="34"/>
      <c r="I1072" s="34"/>
      <c r="J1072" s="34"/>
      <c r="K1072" s="34"/>
      <c r="L1072" s="34"/>
      <c r="M1072" s="34"/>
      <c r="N1072" s="34"/>
      <c r="O1072" s="34"/>
      <c r="P1072" s="34"/>
      <c r="Q1072" s="34"/>
      <c r="R1072" s="34"/>
      <c r="S1072" s="34"/>
      <c r="T1072" s="34"/>
      <c r="U1072" s="34"/>
      <c r="V1072" s="34"/>
      <c r="W1072" s="34"/>
      <c r="X1072" s="34"/>
      <c r="Y1072" s="34"/>
      <c r="Z1072" s="34"/>
      <c r="AA1072" s="34"/>
      <c r="AB1072" s="34"/>
      <c r="AC1072" s="34"/>
      <c r="AD1072" s="34"/>
      <c r="AE1072" s="34"/>
      <c r="AF1072" s="34"/>
      <c r="AG1072" s="34"/>
      <c r="AH1072" s="34"/>
      <c r="AI1072" s="34"/>
      <c r="AJ1072" s="34"/>
      <c r="AK1072" s="34"/>
      <c r="AL1072" s="34"/>
      <c r="AM1072" s="34"/>
      <c r="AN1072" s="34"/>
      <c r="AO1072" s="34"/>
      <c r="AP1072" s="34"/>
    </row>
    <row r="1073" spans="1:42" ht="15.6" hidden="1">
      <c r="A1073" s="34" t="s">
        <v>2940</v>
      </c>
      <c r="B1073" s="34" t="s">
        <v>3027</v>
      </c>
      <c r="C1073" s="34"/>
      <c r="D1073" s="34"/>
      <c r="E1073" s="34"/>
      <c r="F1073" s="34"/>
      <c r="G1073" s="34"/>
      <c r="H1073" s="34"/>
      <c r="I1073" s="34"/>
      <c r="J1073" s="34"/>
      <c r="K1073" s="34"/>
      <c r="L1073" s="34"/>
      <c r="M1073" s="34"/>
      <c r="N1073" s="34"/>
      <c r="O1073" s="34"/>
      <c r="P1073" s="34"/>
      <c r="Q1073" s="34"/>
      <c r="R1073" s="34"/>
      <c r="S1073" s="34"/>
      <c r="T1073" s="34"/>
      <c r="U1073" s="34"/>
      <c r="V1073" s="34"/>
      <c r="W1073" s="34"/>
      <c r="X1073" s="34"/>
      <c r="Y1073" s="34"/>
      <c r="Z1073" s="34"/>
      <c r="AA1073" s="34"/>
      <c r="AB1073" s="34"/>
      <c r="AC1073" s="34"/>
      <c r="AD1073" s="34"/>
      <c r="AE1073" s="34"/>
      <c r="AF1073" s="34"/>
      <c r="AG1073" s="34"/>
      <c r="AH1073" s="34"/>
      <c r="AI1073" s="34"/>
      <c r="AJ1073" s="34"/>
      <c r="AK1073" s="34"/>
      <c r="AL1073" s="34"/>
      <c r="AM1073" s="34"/>
      <c r="AN1073" s="34"/>
      <c r="AO1073" s="34"/>
      <c r="AP1073" s="34"/>
    </row>
    <row r="1074" spans="1:42" ht="15.6" hidden="1">
      <c r="A1074" s="34" t="s">
        <v>2940</v>
      </c>
      <c r="B1074" s="34" t="s">
        <v>3028</v>
      </c>
      <c r="C1074" s="34"/>
      <c r="D1074" s="34"/>
      <c r="E1074" s="34"/>
      <c r="F1074" s="34"/>
      <c r="G1074" s="34"/>
      <c r="H1074" s="34"/>
      <c r="I1074" s="34"/>
      <c r="J1074" s="34"/>
      <c r="K1074" s="34"/>
      <c r="L1074" s="34"/>
      <c r="M1074" s="34"/>
      <c r="N1074" s="34"/>
      <c r="O1074" s="34"/>
      <c r="P1074" s="34"/>
      <c r="Q1074" s="34"/>
      <c r="R1074" s="34"/>
      <c r="S1074" s="34"/>
      <c r="T1074" s="34"/>
      <c r="U1074" s="34"/>
      <c r="V1074" s="34"/>
      <c r="W1074" s="34"/>
      <c r="X1074" s="34"/>
      <c r="Y1074" s="34"/>
      <c r="Z1074" s="34"/>
      <c r="AA1074" s="34"/>
      <c r="AB1074" s="34"/>
      <c r="AC1074" s="34"/>
      <c r="AD1074" s="34"/>
      <c r="AE1074" s="34"/>
      <c r="AF1074" s="34"/>
      <c r="AG1074" s="34"/>
      <c r="AH1074" s="34"/>
      <c r="AI1074" s="34"/>
      <c r="AJ1074" s="34"/>
      <c r="AK1074" s="34"/>
      <c r="AL1074" s="34"/>
      <c r="AM1074" s="34"/>
      <c r="AN1074" s="34"/>
      <c r="AO1074" s="34"/>
      <c r="AP1074" s="34"/>
    </row>
    <row r="1075" spans="1:42" ht="15.6" hidden="1">
      <c r="A1075" s="34" t="s">
        <v>2940</v>
      </c>
      <c r="B1075" s="34" t="s">
        <v>3029</v>
      </c>
      <c r="C1075" s="34"/>
      <c r="D1075" s="34"/>
      <c r="E1075" s="34"/>
      <c r="F1075" s="34"/>
      <c r="G1075" s="34"/>
      <c r="H1075" s="34"/>
      <c r="I1075" s="34"/>
      <c r="J1075" s="34"/>
      <c r="K1075" s="34"/>
      <c r="L1075" s="34"/>
      <c r="M1075" s="34"/>
      <c r="N1075" s="34"/>
      <c r="O1075" s="34"/>
      <c r="P1075" s="34"/>
      <c r="Q1075" s="34"/>
      <c r="R1075" s="34"/>
      <c r="S1075" s="34"/>
      <c r="T1075" s="34"/>
      <c r="U1075" s="34"/>
      <c r="V1075" s="34"/>
      <c r="W1075" s="34"/>
      <c r="X1075" s="34"/>
      <c r="Y1075" s="34"/>
      <c r="Z1075" s="34"/>
      <c r="AA1075" s="34"/>
      <c r="AB1075" s="34"/>
      <c r="AC1075" s="34"/>
      <c r="AD1075" s="34"/>
      <c r="AE1075" s="34"/>
      <c r="AF1075" s="34"/>
      <c r="AG1075" s="34"/>
      <c r="AH1075" s="34"/>
      <c r="AI1075" s="34"/>
      <c r="AJ1075" s="34"/>
      <c r="AK1075" s="34"/>
      <c r="AL1075" s="34"/>
      <c r="AM1075" s="34"/>
      <c r="AN1075" s="34"/>
      <c r="AO1075" s="34"/>
      <c r="AP1075" s="34"/>
    </row>
    <row r="1076" spans="1:42" ht="15.6" hidden="1">
      <c r="A1076" s="34" t="s">
        <v>2940</v>
      </c>
      <c r="B1076" s="34" t="s">
        <v>3030</v>
      </c>
      <c r="C1076" s="34"/>
      <c r="D1076" s="34"/>
      <c r="E1076" s="34"/>
      <c r="F1076" s="34"/>
      <c r="G1076" s="34"/>
      <c r="H1076" s="34"/>
      <c r="I1076" s="34"/>
      <c r="J1076" s="34"/>
      <c r="K1076" s="34"/>
      <c r="L1076" s="34"/>
      <c r="M1076" s="34"/>
      <c r="N1076" s="34"/>
      <c r="O1076" s="34"/>
      <c r="P1076" s="34"/>
      <c r="Q1076" s="34"/>
      <c r="R1076" s="34"/>
      <c r="S1076" s="34"/>
      <c r="T1076" s="34"/>
      <c r="U1076" s="34"/>
      <c r="V1076" s="34"/>
      <c r="W1076" s="34"/>
      <c r="X1076" s="34"/>
      <c r="Y1076" s="34"/>
      <c r="Z1076" s="34"/>
      <c r="AA1076" s="34"/>
      <c r="AB1076" s="34"/>
      <c r="AC1076" s="34"/>
      <c r="AD1076" s="34"/>
      <c r="AE1076" s="34"/>
      <c r="AF1076" s="34"/>
      <c r="AG1076" s="34"/>
      <c r="AH1076" s="34"/>
      <c r="AI1076" s="34"/>
      <c r="AJ1076" s="34"/>
      <c r="AK1076" s="34"/>
      <c r="AL1076" s="34"/>
      <c r="AM1076" s="34"/>
      <c r="AN1076" s="34"/>
      <c r="AO1076" s="34"/>
      <c r="AP1076" s="34"/>
    </row>
    <row r="1077" spans="1:42" ht="15.6" hidden="1">
      <c r="A1077" s="34" t="s">
        <v>2940</v>
      </c>
      <c r="B1077" s="34" t="s">
        <v>3031</v>
      </c>
      <c r="C1077" s="34"/>
      <c r="D1077" s="34"/>
      <c r="E1077" s="34"/>
      <c r="F1077" s="34"/>
      <c r="G1077" s="34"/>
      <c r="H1077" s="34"/>
      <c r="I1077" s="34"/>
      <c r="J1077" s="34"/>
      <c r="K1077" s="34"/>
      <c r="L1077" s="34"/>
      <c r="M1077" s="34"/>
      <c r="N1077" s="34"/>
      <c r="O1077" s="34"/>
      <c r="P1077" s="34"/>
      <c r="Q1077" s="34"/>
      <c r="R1077" s="34"/>
      <c r="S1077" s="34"/>
      <c r="T1077" s="34"/>
      <c r="U1077" s="34"/>
      <c r="V1077" s="34"/>
      <c r="W1077" s="34"/>
      <c r="X1077" s="34"/>
      <c r="Y1077" s="34"/>
      <c r="Z1077" s="34"/>
      <c r="AA1077" s="34"/>
      <c r="AB1077" s="34"/>
      <c r="AC1077" s="34"/>
      <c r="AD1077" s="34"/>
      <c r="AE1077" s="34"/>
      <c r="AF1077" s="34"/>
      <c r="AG1077" s="34"/>
      <c r="AH1077" s="34"/>
      <c r="AI1077" s="34"/>
      <c r="AJ1077" s="34"/>
      <c r="AK1077" s="34"/>
      <c r="AL1077" s="34"/>
      <c r="AM1077" s="34"/>
      <c r="AN1077" s="34"/>
      <c r="AO1077" s="34"/>
      <c r="AP1077" s="34"/>
    </row>
    <row r="1078" spans="1:42" ht="15.6" hidden="1">
      <c r="A1078" s="34" t="s">
        <v>2940</v>
      </c>
      <c r="B1078" s="34" t="s">
        <v>3032</v>
      </c>
      <c r="C1078" s="34"/>
      <c r="D1078" s="34"/>
      <c r="E1078" s="34"/>
      <c r="F1078" s="34"/>
      <c r="G1078" s="34"/>
      <c r="H1078" s="34"/>
      <c r="I1078" s="34"/>
      <c r="J1078" s="34"/>
      <c r="K1078" s="34"/>
      <c r="L1078" s="34"/>
      <c r="M1078" s="34"/>
      <c r="N1078" s="34"/>
      <c r="O1078" s="34"/>
      <c r="P1078" s="34"/>
      <c r="Q1078" s="34"/>
      <c r="R1078" s="34"/>
      <c r="S1078" s="34"/>
      <c r="T1078" s="34"/>
      <c r="U1078" s="34"/>
      <c r="V1078" s="34"/>
      <c r="W1078" s="34"/>
      <c r="X1078" s="34"/>
      <c r="Y1078" s="34"/>
      <c r="Z1078" s="34"/>
      <c r="AA1078" s="34"/>
      <c r="AB1078" s="34"/>
      <c r="AC1078" s="34"/>
      <c r="AD1078" s="34"/>
      <c r="AE1078" s="34"/>
      <c r="AF1078" s="34"/>
      <c r="AG1078" s="34"/>
      <c r="AH1078" s="34"/>
      <c r="AI1078" s="34"/>
      <c r="AJ1078" s="34"/>
      <c r="AK1078" s="34"/>
      <c r="AL1078" s="34"/>
      <c r="AM1078" s="34"/>
      <c r="AN1078" s="34"/>
      <c r="AO1078" s="34"/>
      <c r="AP1078" s="34"/>
    </row>
    <row r="1079" spans="1:42" ht="15.6" hidden="1">
      <c r="A1079" s="34" t="s">
        <v>2940</v>
      </c>
      <c r="B1079" s="34" t="s">
        <v>3033</v>
      </c>
      <c r="C1079" s="34"/>
      <c r="D1079" s="34"/>
      <c r="E1079" s="34"/>
      <c r="F1079" s="34"/>
      <c r="G1079" s="34"/>
      <c r="H1079" s="34"/>
      <c r="I1079" s="34"/>
      <c r="J1079" s="34"/>
      <c r="K1079" s="34"/>
      <c r="L1079" s="34"/>
      <c r="M1079" s="34"/>
      <c r="N1079" s="34"/>
      <c r="O1079" s="34"/>
      <c r="P1079" s="34"/>
      <c r="Q1079" s="34"/>
      <c r="R1079" s="34"/>
      <c r="S1079" s="34"/>
      <c r="T1079" s="34"/>
      <c r="U1079" s="34"/>
      <c r="V1079" s="34"/>
      <c r="W1079" s="34"/>
      <c r="X1079" s="34"/>
      <c r="Y1079" s="34"/>
      <c r="Z1079" s="34"/>
      <c r="AA1079" s="34"/>
      <c r="AB1079" s="34"/>
      <c r="AC1079" s="34"/>
      <c r="AD1079" s="34"/>
      <c r="AE1079" s="34"/>
      <c r="AF1079" s="34"/>
      <c r="AG1079" s="34"/>
      <c r="AH1079" s="34"/>
      <c r="AI1079" s="34"/>
      <c r="AJ1079" s="34"/>
      <c r="AK1079" s="34"/>
      <c r="AL1079" s="34"/>
      <c r="AM1079" s="34"/>
      <c r="AN1079" s="34"/>
      <c r="AO1079" s="34"/>
      <c r="AP1079" s="34"/>
    </row>
    <row r="1080" spans="1:42" ht="15.6" hidden="1">
      <c r="A1080" s="34" t="s">
        <v>2940</v>
      </c>
      <c r="B1080" s="34" t="s">
        <v>3034</v>
      </c>
      <c r="C1080" s="34"/>
      <c r="D1080" s="34"/>
      <c r="E1080" s="34"/>
      <c r="F1080" s="34"/>
      <c r="G1080" s="34"/>
      <c r="H1080" s="34"/>
      <c r="I1080" s="34"/>
      <c r="J1080" s="34"/>
      <c r="K1080" s="34"/>
      <c r="L1080" s="34"/>
      <c r="M1080" s="34"/>
      <c r="N1080" s="34"/>
      <c r="O1080" s="34"/>
      <c r="P1080" s="34"/>
      <c r="Q1080" s="34"/>
      <c r="R1080" s="34"/>
      <c r="S1080" s="34"/>
      <c r="T1080" s="34"/>
      <c r="U1080" s="34"/>
      <c r="V1080" s="34"/>
      <c r="W1080" s="34"/>
      <c r="X1080" s="34"/>
      <c r="Y1080" s="34"/>
      <c r="Z1080" s="34"/>
      <c r="AA1080" s="34"/>
      <c r="AB1080" s="34"/>
      <c r="AC1080" s="34"/>
      <c r="AD1080" s="34"/>
      <c r="AE1080" s="34"/>
      <c r="AF1080" s="34"/>
      <c r="AG1080" s="34"/>
      <c r="AH1080" s="34"/>
      <c r="AI1080" s="34"/>
      <c r="AJ1080" s="34"/>
      <c r="AK1080" s="34"/>
      <c r="AL1080" s="34"/>
      <c r="AM1080" s="34"/>
      <c r="AN1080" s="34"/>
      <c r="AO1080" s="34"/>
      <c r="AP1080" s="34"/>
    </row>
    <row r="1081" spans="1:42" ht="15.6" hidden="1">
      <c r="A1081" s="34" t="s">
        <v>2940</v>
      </c>
      <c r="B1081" s="34" t="s">
        <v>3035</v>
      </c>
      <c r="C1081" s="34"/>
      <c r="D1081" s="34"/>
      <c r="E1081" s="34"/>
      <c r="F1081" s="34"/>
      <c r="G1081" s="34"/>
      <c r="H1081" s="34"/>
      <c r="I1081" s="34"/>
      <c r="J1081" s="34"/>
      <c r="K1081" s="34"/>
      <c r="L1081" s="34"/>
      <c r="M1081" s="34"/>
      <c r="N1081" s="34"/>
      <c r="O1081" s="34"/>
      <c r="P1081" s="34"/>
      <c r="Q1081" s="34"/>
      <c r="R1081" s="34"/>
      <c r="S1081" s="34"/>
      <c r="T1081" s="34"/>
      <c r="U1081" s="34"/>
      <c r="V1081" s="34"/>
      <c r="W1081" s="34"/>
      <c r="X1081" s="34"/>
      <c r="Y1081" s="34"/>
      <c r="Z1081" s="34"/>
      <c r="AA1081" s="34"/>
      <c r="AB1081" s="34"/>
      <c r="AC1081" s="34"/>
      <c r="AD1081" s="34"/>
      <c r="AE1081" s="34"/>
      <c r="AF1081" s="34"/>
      <c r="AG1081" s="34"/>
      <c r="AH1081" s="34"/>
      <c r="AI1081" s="34"/>
      <c r="AJ1081" s="34"/>
      <c r="AK1081" s="34"/>
      <c r="AL1081" s="34"/>
      <c r="AM1081" s="34"/>
      <c r="AN1081" s="34"/>
      <c r="AO1081" s="34"/>
      <c r="AP1081" s="34"/>
    </row>
    <row r="1082" spans="1:42" ht="15.6" hidden="1">
      <c r="A1082" s="34" t="s">
        <v>2940</v>
      </c>
      <c r="B1082" s="34" t="s">
        <v>3036</v>
      </c>
      <c r="C1082" s="34"/>
      <c r="D1082" s="34"/>
      <c r="E1082" s="34"/>
      <c r="F1082" s="34"/>
      <c r="G1082" s="34"/>
      <c r="H1082" s="34"/>
      <c r="I1082" s="34"/>
      <c r="J1082" s="34"/>
      <c r="K1082" s="34"/>
      <c r="L1082" s="34"/>
      <c r="M1082" s="34"/>
      <c r="N1082" s="34"/>
      <c r="O1082" s="34"/>
      <c r="P1082" s="34"/>
      <c r="Q1082" s="34"/>
      <c r="R1082" s="34"/>
      <c r="S1082" s="34"/>
      <c r="T1082" s="34"/>
      <c r="U1082" s="34"/>
      <c r="V1082" s="34"/>
      <c r="W1082" s="34"/>
      <c r="X1082" s="34"/>
      <c r="Y1082" s="34"/>
      <c r="Z1082" s="34"/>
      <c r="AA1082" s="34"/>
      <c r="AB1082" s="34"/>
      <c r="AC1082" s="34"/>
      <c r="AD1082" s="34"/>
      <c r="AE1082" s="34"/>
      <c r="AF1082" s="34"/>
      <c r="AG1082" s="34"/>
      <c r="AH1082" s="34"/>
      <c r="AI1082" s="34"/>
      <c r="AJ1082" s="34"/>
      <c r="AK1082" s="34"/>
      <c r="AL1082" s="34"/>
      <c r="AM1082" s="34"/>
      <c r="AN1082" s="34"/>
      <c r="AO1082" s="34"/>
      <c r="AP1082" s="34"/>
    </row>
    <row r="1083" spans="1:42" ht="15.6" hidden="1">
      <c r="A1083" s="34" t="s">
        <v>2940</v>
      </c>
      <c r="B1083" s="34" t="s">
        <v>3037</v>
      </c>
      <c r="C1083" s="34"/>
      <c r="D1083" s="34"/>
      <c r="E1083" s="34"/>
      <c r="F1083" s="34"/>
      <c r="G1083" s="34"/>
      <c r="H1083" s="34"/>
      <c r="I1083" s="34"/>
      <c r="J1083" s="34"/>
      <c r="K1083" s="34"/>
      <c r="L1083" s="34"/>
      <c r="M1083" s="34"/>
      <c r="N1083" s="34"/>
      <c r="O1083" s="34"/>
      <c r="P1083" s="34"/>
      <c r="Q1083" s="34"/>
      <c r="R1083" s="34"/>
      <c r="S1083" s="34"/>
      <c r="T1083" s="34"/>
      <c r="U1083" s="34"/>
      <c r="V1083" s="34"/>
      <c r="W1083" s="34"/>
      <c r="X1083" s="34"/>
      <c r="Y1083" s="34"/>
      <c r="Z1083" s="34"/>
      <c r="AA1083" s="34"/>
      <c r="AB1083" s="34"/>
      <c r="AC1083" s="34"/>
      <c r="AD1083" s="34"/>
      <c r="AE1083" s="34"/>
      <c r="AF1083" s="34"/>
      <c r="AG1083" s="34"/>
      <c r="AH1083" s="34"/>
      <c r="AI1083" s="34"/>
      <c r="AJ1083" s="34"/>
      <c r="AK1083" s="34"/>
      <c r="AL1083" s="34"/>
      <c r="AM1083" s="34"/>
      <c r="AN1083" s="34"/>
      <c r="AO1083" s="34"/>
      <c r="AP1083" s="34"/>
    </row>
    <row r="1084" spans="1:42" ht="15.6" hidden="1">
      <c r="A1084" s="34" t="s">
        <v>2940</v>
      </c>
      <c r="B1084" s="34" t="s">
        <v>3038</v>
      </c>
      <c r="C1084" s="34"/>
      <c r="D1084" s="34"/>
      <c r="E1084" s="34"/>
      <c r="F1084" s="34"/>
      <c r="G1084" s="34"/>
      <c r="H1084" s="34"/>
      <c r="I1084" s="34"/>
      <c r="J1084" s="34"/>
      <c r="K1084" s="34"/>
      <c r="L1084" s="34"/>
      <c r="M1084" s="34"/>
      <c r="N1084" s="34"/>
      <c r="O1084" s="34"/>
      <c r="P1084" s="34"/>
      <c r="Q1084" s="34"/>
      <c r="R1084" s="34"/>
      <c r="S1084" s="34"/>
      <c r="T1084" s="34"/>
      <c r="U1084" s="34"/>
      <c r="V1084" s="34"/>
      <c r="W1084" s="34"/>
      <c r="X1084" s="34"/>
      <c r="Y1084" s="34"/>
      <c r="Z1084" s="34"/>
      <c r="AA1084" s="34"/>
      <c r="AB1084" s="34"/>
      <c r="AC1084" s="34"/>
      <c r="AD1084" s="34"/>
      <c r="AE1084" s="34"/>
      <c r="AF1084" s="34"/>
      <c r="AG1084" s="34"/>
      <c r="AH1084" s="34"/>
      <c r="AI1084" s="34"/>
      <c r="AJ1084" s="34"/>
      <c r="AK1084" s="34"/>
      <c r="AL1084" s="34"/>
      <c r="AM1084" s="34"/>
      <c r="AN1084" s="34"/>
      <c r="AO1084" s="34"/>
      <c r="AP1084" s="34"/>
    </row>
    <row r="1085" spans="1:42" ht="15.6" hidden="1">
      <c r="A1085" s="34" t="s">
        <v>2940</v>
      </c>
      <c r="B1085" s="34" t="s">
        <v>3039</v>
      </c>
      <c r="C1085" s="34"/>
      <c r="D1085" s="34"/>
      <c r="E1085" s="34"/>
      <c r="F1085" s="34"/>
      <c r="G1085" s="34"/>
      <c r="H1085" s="34"/>
      <c r="I1085" s="34"/>
      <c r="J1085" s="34"/>
      <c r="K1085" s="34"/>
      <c r="L1085" s="34"/>
      <c r="M1085" s="34"/>
      <c r="N1085" s="34"/>
      <c r="O1085" s="34"/>
      <c r="P1085" s="34"/>
      <c r="Q1085" s="34"/>
      <c r="R1085" s="34"/>
      <c r="S1085" s="34"/>
      <c r="T1085" s="34"/>
      <c r="U1085" s="34"/>
      <c r="V1085" s="34"/>
      <c r="W1085" s="34"/>
      <c r="X1085" s="34"/>
      <c r="Y1085" s="34"/>
      <c r="Z1085" s="34"/>
      <c r="AA1085" s="34"/>
      <c r="AB1085" s="34"/>
      <c r="AC1085" s="34"/>
      <c r="AD1085" s="34"/>
      <c r="AE1085" s="34"/>
      <c r="AF1085" s="34"/>
      <c r="AG1085" s="34"/>
      <c r="AH1085" s="34"/>
      <c r="AI1085" s="34"/>
      <c r="AJ1085" s="34"/>
      <c r="AK1085" s="34"/>
      <c r="AL1085" s="34"/>
      <c r="AM1085" s="34"/>
      <c r="AN1085" s="34"/>
      <c r="AO1085" s="34"/>
      <c r="AP1085" s="34"/>
    </row>
    <row r="1086" spans="1:42" ht="15.6" hidden="1">
      <c r="A1086" s="34" t="s">
        <v>2940</v>
      </c>
      <c r="B1086" s="34" t="s">
        <v>3040</v>
      </c>
      <c r="C1086" s="34"/>
      <c r="D1086" s="34"/>
      <c r="E1086" s="34"/>
      <c r="F1086" s="34"/>
      <c r="G1086" s="34"/>
      <c r="H1086" s="34"/>
      <c r="I1086" s="34"/>
      <c r="J1086" s="34"/>
      <c r="K1086" s="34"/>
      <c r="L1086" s="34"/>
      <c r="M1086" s="34"/>
      <c r="N1086" s="34"/>
      <c r="O1086" s="34"/>
      <c r="P1086" s="34"/>
      <c r="Q1086" s="34"/>
      <c r="R1086" s="34"/>
      <c r="S1086" s="34"/>
      <c r="T1086" s="34"/>
      <c r="U1086" s="34"/>
      <c r="V1086" s="34"/>
      <c r="W1086" s="34"/>
      <c r="X1086" s="34"/>
      <c r="Y1086" s="34"/>
      <c r="Z1086" s="34"/>
      <c r="AA1086" s="34"/>
      <c r="AB1086" s="34"/>
      <c r="AC1086" s="34"/>
      <c r="AD1086" s="34"/>
      <c r="AE1086" s="34"/>
      <c r="AF1086" s="34"/>
      <c r="AG1086" s="34"/>
      <c r="AH1086" s="34"/>
      <c r="AI1086" s="34"/>
      <c r="AJ1086" s="34"/>
      <c r="AK1086" s="34"/>
      <c r="AL1086" s="34"/>
      <c r="AM1086" s="34"/>
      <c r="AN1086" s="34"/>
      <c r="AO1086" s="34"/>
      <c r="AP1086" s="34"/>
    </row>
    <row r="1087" spans="1:42" ht="15.6" hidden="1">
      <c r="A1087" s="34" t="s">
        <v>2940</v>
      </c>
      <c r="B1087" s="34" t="s">
        <v>3041</v>
      </c>
      <c r="C1087" s="34"/>
      <c r="D1087" s="34"/>
      <c r="E1087" s="34"/>
      <c r="F1087" s="34"/>
      <c r="G1087" s="34"/>
      <c r="H1087" s="34"/>
      <c r="I1087" s="34"/>
      <c r="J1087" s="34"/>
      <c r="K1087" s="34"/>
      <c r="L1087" s="34"/>
      <c r="M1087" s="34"/>
      <c r="N1087" s="34"/>
      <c r="O1087" s="34"/>
      <c r="P1087" s="34"/>
      <c r="Q1087" s="34"/>
      <c r="R1087" s="34"/>
      <c r="S1087" s="34"/>
      <c r="T1087" s="34"/>
      <c r="U1087" s="34"/>
      <c r="V1087" s="34"/>
      <c r="W1087" s="34"/>
      <c r="X1087" s="34"/>
      <c r="Y1087" s="34"/>
      <c r="Z1087" s="34"/>
      <c r="AA1087" s="34"/>
      <c r="AB1087" s="34"/>
      <c r="AC1087" s="34"/>
      <c r="AD1087" s="34"/>
      <c r="AE1087" s="34"/>
      <c r="AF1087" s="34"/>
      <c r="AG1087" s="34"/>
      <c r="AH1087" s="34"/>
      <c r="AI1087" s="34"/>
      <c r="AJ1087" s="34"/>
      <c r="AK1087" s="34"/>
      <c r="AL1087" s="34"/>
      <c r="AM1087" s="34"/>
      <c r="AN1087" s="34"/>
      <c r="AO1087" s="34"/>
      <c r="AP1087" s="34"/>
    </row>
    <row r="1088" spans="1:42" ht="15.6" hidden="1">
      <c r="A1088" s="34" t="s">
        <v>2940</v>
      </c>
      <c r="B1088" s="34" t="s">
        <v>3042</v>
      </c>
      <c r="C1088" s="34"/>
      <c r="D1088" s="34"/>
      <c r="E1088" s="34"/>
      <c r="F1088" s="34"/>
      <c r="G1088" s="34"/>
      <c r="H1088" s="34"/>
      <c r="I1088" s="34"/>
      <c r="J1088" s="34"/>
      <c r="K1088" s="34"/>
      <c r="L1088" s="34"/>
      <c r="M1088" s="34"/>
      <c r="N1088" s="34"/>
      <c r="O1088" s="34"/>
      <c r="P1088" s="34"/>
      <c r="Q1088" s="34"/>
      <c r="R1088" s="34"/>
      <c r="S1088" s="34"/>
      <c r="T1088" s="34"/>
      <c r="U1088" s="34"/>
      <c r="V1088" s="34"/>
      <c r="W1088" s="34"/>
      <c r="X1088" s="34"/>
      <c r="Y1088" s="34"/>
      <c r="Z1088" s="34"/>
      <c r="AA1088" s="34"/>
      <c r="AB1088" s="34"/>
      <c r="AC1088" s="34"/>
      <c r="AD1088" s="34"/>
      <c r="AE1088" s="34"/>
      <c r="AF1088" s="34"/>
      <c r="AG1088" s="34"/>
      <c r="AH1088" s="34"/>
      <c r="AI1088" s="34"/>
      <c r="AJ1088" s="34"/>
      <c r="AK1088" s="34"/>
      <c r="AL1088" s="34"/>
      <c r="AM1088" s="34"/>
      <c r="AN1088" s="34"/>
      <c r="AO1088" s="34"/>
      <c r="AP1088" s="34"/>
    </row>
    <row r="1089" spans="1:42" ht="15.6" hidden="1">
      <c r="A1089" s="34" t="s">
        <v>2940</v>
      </c>
      <c r="B1089" s="34" t="s">
        <v>3043</v>
      </c>
      <c r="C1089" s="34"/>
      <c r="D1089" s="34"/>
      <c r="E1089" s="34"/>
      <c r="F1089" s="34"/>
      <c r="G1089" s="34"/>
      <c r="H1089" s="34"/>
      <c r="I1089" s="34"/>
      <c r="J1089" s="34"/>
      <c r="K1089" s="34"/>
      <c r="L1089" s="34"/>
      <c r="M1089" s="34"/>
      <c r="N1089" s="34"/>
      <c r="O1089" s="34"/>
      <c r="P1089" s="34"/>
      <c r="Q1089" s="34"/>
      <c r="R1089" s="34"/>
      <c r="S1089" s="34"/>
      <c r="T1089" s="34"/>
      <c r="U1089" s="34"/>
      <c r="V1089" s="34"/>
      <c r="W1089" s="34"/>
      <c r="X1089" s="34"/>
      <c r="Y1089" s="34"/>
      <c r="Z1089" s="34"/>
      <c r="AA1089" s="34"/>
      <c r="AB1089" s="34"/>
      <c r="AC1089" s="34"/>
      <c r="AD1089" s="34"/>
      <c r="AE1089" s="34"/>
      <c r="AF1089" s="34"/>
      <c r="AG1089" s="34"/>
      <c r="AH1089" s="34"/>
      <c r="AI1089" s="34"/>
      <c r="AJ1089" s="34"/>
      <c r="AK1089" s="34"/>
      <c r="AL1089" s="34"/>
      <c r="AM1089" s="34"/>
      <c r="AN1089" s="34"/>
      <c r="AO1089" s="34"/>
      <c r="AP1089" s="34"/>
    </row>
    <row r="1090" spans="1:42" ht="15.6" hidden="1">
      <c r="A1090" s="34" t="s">
        <v>2940</v>
      </c>
      <c r="B1090" s="34" t="s">
        <v>3044</v>
      </c>
      <c r="C1090" s="34"/>
      <c r="D1090" s="34"/>
      <c r="E1090" s="34"/>
      <c r="F1090" s="34"/>
      <c r="G1090" s="34"/>
      <c r="H1090" s="34"/>
      <c r="I1090" s="34"/>
      <c r="J1090" s="34"/>
      <c r="K1090" s="34"/>
      <c r="L1090" s="34"/>
      <c r="M1090" s="34"/>
      <c r="N1090" s="34"/>
      <c r="O1090" s="34"/>
      <c r="P1090" s="34"/>
      <c r="Q1090" s="34"/>
      <c r="R1090" s="34"/>
      <c r="S1090" s="34"/>
      <c r="T1090" s="34"/>
      <c r="U1090" s="34"/>
      <c r="V1090" s="34"/>
      <c r="W1090" s="34"/>
      <c r="X1090" s="34"/>
      <c r="Y1090" s="34"/>
      <c r="Z1090" s="34"/>
      <c r="AA1090" s="34"/>
      <c r="AB1090" s="34"/>
      <c r="AC1090" s="34"/>
      <c r="AD1090" s="34"/>
      <c r="AE1090" s="34"/>
      <c r="AF1090" s="34"/>
      <c r="AG1090" s="34"/>
      <c r="AH1090" s="34"/>
      <c r="AI1090" s="34"/>
      <c r="AJ1090" s="34"/>
      <c r="AK1090" s="34"/>
      <c r="AL1090" s="34"/>
      <c r="AM1090" s="34"/>
      <c r="AN1090" s="34"/>
      <c r="AO1090" s="34"/>
      <c r="AP1090" s="34"/>
    </row>
    <row r="1091" spans="1:42" ht="15.6" hidden="1">
      <c r="A1091" s="34" t="s">
        <v>2940</v>
      </c>
      <c r="B1091" s="34" t="s">
        <v>3045</v>
      </c>
      <c r="C1091" s="34"/>
      <c r="D1091" s="34"/>
      <c r="E1091" s="34"/>
      <c r="F1091" s="34"/>
      <c r="G1091" s="34"/>
      <c r="H1091" s="34"/>
      <c r="I1091" s="34"/>
      <c r="J1091" s="34"/>
      <c r="K1091" s="34"/>
      <c r="L1091" s="34"/>
      <c r="M1091" s="34"/>
      <c r="N1091" s="34"/>
      <c r="O1091" s="34"/>
      <c r="P1091" s="34"/>
      <c r="Q1091" s="34"/>
      <c r="R1091" s="34"/>
      <c r="S1091" s="34"/>
      <c r="T1091" s="34"/>
      <c r="U1091" s="34"/>
      <c r="V1091" s="34"/>
      <c r="W1091" s="34"/>
      <c r="X1091" s="34"/>
      <c r="Y1091" s="34"/>
      <c r="Z1091" s="34"/>
      <c r="AA1091" s="34"/>
      <c r="AB1091" s="34"/>
      <c r="AC1091" s="34"/>
      <c r="AD1091" s="34"/>
      <c r="AE1091" s="34"/>
      <c r="AF1091" s="34"/>
      <c r="AG1091" s="34"/>
      <c r="AH1091" s="34"/>
      <c r="AI1091" s="34"/>
      <c r="AJ1091" s="34"/>
      <c r="AK1091" s="34"/>
      <c r="AL1091" s="34"/>
      <c r="AM1091" s="34"/>
      <c r="AN1091" s="34"/>
      <c r="AO1091" s="34"/>
      <c r="AP1091" s="34"/>
    </row>
    <row r="1092" spans="1:42" ht="15.6" hidden="1">
      <c r="A1092" s="34" t="s">
        <v>2940</v>
      </c>
      <c r="B1092" s="34" t="s">
        <v>3046</v>
      </c>
      <c r="C1092" s="34"/>
      <c r="D1092" s="34"/>
      <c r="E1092" s="34"/>
      <c r="F1092" s="34"/>
      <c r="G1092" s="34"/>
      <c r="H1092" s="34"/>
      <c r="I1092" s="34"/>
      <c r="J1092" s="34"/>
      <c r="K1092" s="34"/>
      <c r="L1092" s="34"/>
      <c r="M1092" s="34"/>
      <c r="N1092" s="34"/>
      <c r="O1092" s="34"/>
      <c r="P1092" s="34"/>
      <c r="Q1092" s="34"/>
      <c r="R1092" s="34"/>
      <c r="S1092" s="34"/>
      <c r="T1092" s="34"/>
      <c r="U1092" s="34"/>
      <c r="V1092" s="34"/>
      <c r="W1092" s="34"/>
      <c r="X1092" s="34"/>
      <c r="Y1092" s="34"/>
      <c r="Z1092" s="34"/>
      <c r="AA1092" s="34"/>
      <c r="AB1092" s="34"/>
      <c r="AC1092" s="34"/>
      <c r="AD1092" s="34"/>
      <c r="AE1092" s="34"/>
      <c r="AF1092" s="34"/>
      <c r="AG1092" s="34"/>
      <c r="AH1092" s="34"/>
      <c r="AI1092" s="34"/>
      <c r="AJ1092" s="34"/>
      <c r="AK1092" s="34"/>
      <c r="AL1092" s="34"/>
      <c r="AM1092" s="34"/>
      <c r="AN1092" s="34"/>
      <c r="AO1092" s="34"/>
      <c r="AP1092" s="34"/>
    </row>
    <row r="1093" spans="1:42" ht="15.6" hidden="1">
      <c r="A1093" s="34" t="s">
        <v>2940</v>
      </c>
      <c r="B1093" s="34" t="s">
        <v>3047</v>
      </c>
      <c r="C1093" s="34"/>
      <c r="D1093" s="34"/>
      <c r="E1093" s="34"/>
      <c r="F1093" s="34"/>
      <c r="G1093" s="34"/>
      <c r="H1093" s="34"/>
      <c r="I1093" s="34"/>
      <c r="J1093" s="34"/>
      <c r="K1093" s="34"/>
      <c r="L1093" s="34"/>
      <c r="M1093" s="34"/>
      <c r="N1093" s="34"/>
      <c r="O1093" s="34"/>
      <c r="P1093" s="34"/>
      <c r="Q1093" s="34"/>
      <c r="R1093" s="34"/>
      <c r="S1093" s="34"/>
      <c r="T1093" s="34"/>
      <c r="U1093" s="34"/>
      <c r="V1093" s="34"/>
      <c r="W1093" s="34"/>
      <c r="X1093" s="34"/>
      <c r="Y1093" s="34"/>
      <c r="Z1093" s="34"/>
      <c r="AA1093" s="34"/>
      <c r="AB1093" s="34"/>
      <c r="AC1093" s="34"/>
      <c r="AD1093" s="34"/>
      <c r="AE1093" s="34"/>
      <c r="AF1093" s="34"/>
      <c r="AG1093" s="34"/>
      <c r="AH1093" s="34"/>
      <c r="AI1093" s="34"/>
      <c r="AJ1093" s="34"/>
      <c r="AK1093" s="34"/>
      <c r="AL1093" s="34"/>
      <c r="AM1093" s="34"/>
      <c r="AN1093" s="34"/>
      <c r="AO1093" s="34"/>
      <c r="AP1093" s="34"/>
    </row>
    <row r="1094" spans="1:42" ht="15.6" hidden="1">
      <c r="A1094" s="34" t="s">
        <v>2940</v>
      </c>
      <c r="B1094" s="34" t="s">
        <v>3048</v>
      </c>
      <c r="C1094" s="34"/>
      <c r="D1094" s="34"/>
      <c r="E1094" s="34"/>
      <c r="F1094" s="34"/>
      <c r="G1094" s="34"/>
      <c r="H1094" s="34"/>
      <c r="I1094" s="34"/>
      <c r="J1094" s="34"/>
      <c r="K1094" s="34"/>
      <c r="L1094" s="34"/>
      <c r="M1094" s="34"/>
      <c r="N1094" s="34"/>
      <c r="O1094" s="34"/>
      <c r="P1094" s="34"/>
      <c r="Q1094" s="34"/>
      <c r="R1094" s="34"/>
      <c r="S1094" s="34"/>
      <c r="T1094" s="34"/>
      <c r="U1094" s="34"/>
      <c r="V1094" s="34"/>
      <c r="W1094" s="34"/>
      <c r="X1094" s="34"/>
      <c r="Y1094" s="34"/>
      <c r="Z1094" s="34"/>
      <c r="AA1094" s="34"/>
      <c r="AB1094" s="34"/>
      <c r="AC1094" s="34"/>
      <c r="AD1094" s="34"/>
      <c r="AE1094" s="34"/>
      <c r="AF1094" s="34"/>
      <c r="AG1094" s="34"/>
      <c r="AH1094" s="34"/>
      <c r="AI1094" s="34"/>
      <c r="AJ1094" s="34"/>
      <c r="AK1094" s="34"/>
      <c r="AL1094" s="34"/>
      <c r="AM1094" s="34"/>
      <c r="AN1094" s="34"/>
      <c r="AO1094" s="34"/>
      <c r="AP1094" s="34"/>
    </row>
    <row r="1095" spans="1:42" ht="15.6" hidden="1">
      <c r="A1095" s="34" t="s">
        <v>2940</v>
      </c>
      <c r="B1095" s="34" t="s">
        <v>3049</v>
      </c>
      <c r="C1095" s="34"/>
      <c r="D1095" s="34"/>
      <c r="E1095" s="34"/>
      <c r="F1095" s="34"/>
      <c r="G1095" s="34"/>
      <c r="H1095" s="34"/>
      <c r="I1095" s="34"/>
      <c r="J1095" s="34"/>
      <c r="K1095" s="34"/>
      <c r="L1095" s="34"/>
      <c r="M1095" s="34"/>
      <c r="N1095" s="34"/>
      <c r="O1095" s="34"/>
      <c r="P1095" s="34"/>
      <c r="Q1095" s="34"/>
      <c r="R1095" s="34"/>
      <c r="S1095" s="34"/>
      <c r="T1095" s="34"/>
      <c r="U1095" s="34"/>
      <c r="V1095" s="34"/>
      <c r="W1095" s="34"/>
      <c r="X1095" s="34"/>
      <c r="Y1095" s="34"/>
      <c r="Z1095" s="34"/>
      <c r="AA1095" s="34"/>
      <c r="AB1095" s="34"/>
      <c r="AC1095" s="34"/>
      <c r="AD1095" s="34"/>
      <c r="AE1095" s="34"/>
      <c r="AF1095" s="34"/>
      <c r="AG1095" s="34"/>
      <c r="AH1095" s="34"/>
      <c r="AI1095" s="34"/>
      <c r="AJ1095" s="34"/>
      <c r="AK1095" s="34"/>
      <c r="AL1095" s="34"/>
      <c r="AM1095" s="34"/>
      <c r="AN1095" s="34"/>
      <c r="AO1095" s="34"/>
      <c r="AP1095" s="34"/>
    </row>
    <row r="1096" spans="1:42" ht="15.6" hidden="1">
      <c r="A1096" s="34" t="s">
        <v>2940</v>
      </c>
      <c r="B1096" s="34" t="s">
        <v>3050</v>
      </c>
      <c r="C1096" s="34"/>
      <c r="D1096" s="34"/>
      <c r="E1096" s="34"/>
      <c r="F1096" s="34"/>
      <c r="G1096" s="34"/>
      <c r="H1096" s="34"/>
      <c r="I1096" s="34"/>
      <c r="J1096" s="34"/>
      <c r="K1096" s="34"/>
      <c r="L1096" s="34"/>
      <c r="M1096" s="34"/>
      <c r="N1096" s="34"/>
      <c r="O1096" s="34"/>
      <c r="P1096" s="34"/>
      <c r="Q1096" s="34"/>
      <c r="R1096" s="34"/>
      <c r="S1096" s="34"/>
      <c r="T1096" s="34"/>
      <c r="U1096" s="34"/>
      <c r="V1096" s="34"/>
      <c r="W1096" s="34"/>
      <c r="X1096" s="34"/>
      <c r="Y1096" s="34"/>
      <c r="Z1096" s="34"/>
      <c r="AA1096" s="34"/>
      <c r="AB1096" s="34"/>
      <c r="AC1096" s="34"/>
      <c r="AD1096" s="34"/>
      <c r="AE1096" s="34"/>
      <c r="AF1096" s="34"/>
      <c r="AG1096" s="34"/>
      <c r="AH1096" s="34"/>
      <c r="AI1096" s="34"/>
      <c r="AJ1096" s="34"/>
      <c r="AK1096" s="34"/>
      <c r="AL1096" s="34"/>
      <c r="AM1096" s="34"/>
      <c r="AN1096" s="34"/>
      <c r="AO1096" s="34"/>
      <c r="AP1096" s="34"/>
    </row>
    <row r="1097" spans="1:42" ht="15.6" hidden="1">
      <c r="A1097" s="34" t="s">
        <v>2940</v>
      </c>
      <c r="B1097" s="34" t="s">
        <v>3051</v>
      </c>
      <c r="C1097" s="34"/>
      <c r="D1097" s="34"/>
      <c r="E1097" s="34"/>
      <c r="F1097" s="34"/>
      <c r="G1097" s="34"/>
      <c r="H1097" s="34"/>
      <c r="I1097" s="34"/>
      <c r="J1097" s="34"/>
      <c r="K1097" s="34"/>
      <c r="L1097" s="34"/>
      <c r="M1097" s="34"/>
      <c r="N1097" s="34"/>
      <c r="O1097" s="34"/>
      <c r="P1097" s="34"/>
      <c r="Q1097" s="34"/>
      <c r="R1097" s="34"/>
      <c r="S1097" s="34"/>
      <c r="T1097" s="34"/>
      <c r="U1097" s="34"/>
      <c r="V1097" s="34"/>
      <c r="W1097" s="34"/>
      <c r="X1097" s="34"/>
      <c r="Y1097" s="34"/>
      <c r="Z1097" s="34"/>
      <c r="AA1097" s="34"/>
      <c r="AB1097" s="34"/>
      <c r="AC1097" s="34"/>
      <c r="AD1097" s="34"/>
      <c r="AE1097" s="34"/>
      <c r="AF1097" s="34"/>
      <c r="AG1097" s="34"/>
      <c r="AH1097" s="34"/>
      <c r="AI1097" s="34"/>
      <c r="AJ1097" s="34"/>
      <c r="AK1097" s="34"/>
      <c r="AL1097" s="34"/>
      <c r="AM1097" s="34"/>
      <c r="AN1097" s="34"/>
      <c r="AO1097" s="34"/>
      <c r="AP1097" s="34"/>
    </row>
    <row r="1098" spans="1:42" ht="15.6" hidden="1">
      <c r="A1098" s="34" t="s">
        <v>2940</v>
      </c>
      <c r="B1098" s="34" t="s">
        <v>3052</v>
      </c>
      <c r="C1098" s="34"/>
      <c r="D1098" s="34"/>
      <c r="E1098" s="34"/>
      <c r="F1098" s="34"/>
      <c r="G1098" s="34"/>
      <c r="H1098" s="34"/>
      <c r="I1098" s="34"/>
      <c r="J1098" s="34"/>
      <c r="K1098" s="34"/>
      <c r="L1098" s="34"/>
      <c r="M1098" s="34"/>
      <c r="N1098" s="34"/>
      <c r="O1098" s="34"/>
      <c r="P1098" s="34"/>
      <c r="Q1098" s="34"/>
      <c r="R1098" s="34"/>
      <c r="S1098" s="34"/>
      <c r="T1098" s="34"/>
      <c r="U1098" s="34"/>
      <c r="V1098" s="34"/>
      <c r="W1098" s="34"/>
      <c r="X1098" s="34"/>
      <c r="Y1098" s="34"/>
      <c r="Z1098" s="34"/>
      <c r="AA1098" s="34"/>
      <c r="AB1098" s="34"/>
      <c r="AC1098" s="34"/>
      <c r="AD1098" s="34"/>
      <c r="AE1098" s="34"/>
      <c r="AF1098" s="34"/>
      <c r="AG1098" s="34"/>
      <c r="AH1098" s="34"/>
      <c r="AI1098" s="34"/>
      <c r="AJ1098" s="34"/>
      <c r="AK1098" s="34"/>
      <c r="AL1098" s="34"/>
      <c r="AM1098" s="34"/>
      <c r="AN1098" s="34"/>
      <c r="AO1098" s="34"/>
      <c r="AP1098" s="34"/>
    </row>
    <row r="1099" spans="1:42" ht="15.6" hidden="1">
      <c r="A1099" s="34" t="s">
        <v>2940</v>
      </c>
      <c r="B1099" s="34" t="s">
        <v>3053</v>
      </c>
      <c r="C1099" s="34"/>
      <c r="D1099" s="34"/>
      <c r="E1099" s="34"/>
      <c r="F1099" s="34"/>
      <c r="G1099" s="34"/>
      <c r="H1099" s="34"/>
      <c r="I1099" s="34"/>
      <c r="J1099" s="34"/>
      <c r="K1099" s="34"/>
      <c r="L1099" s="34"/>
      <c r="M1099" s="34"/>
      <c r="N1099" s="34"/>
      <c r="O1099" s="34"/>
      <c r="P1099" s="34"/>
      <c r="Q1099" s="34"/>
      <c r="R1099" s="34"/>
      <c r="S1099" s="34"/>
      <c r="T1099" s="34"/>
      <c r="U1099" s="34"/>
      <c r="V1099" s="34"/>
      <c r="W1099" s="34"/>
      <c r="X1099" s="34"/>
      <c r="Y1099" s="34"/>
      <c r="Z1099" s="34"/>
      <c r="AA1099" s="34"/>
      <c r="AB1099" s="34"/>
      <c r="AC1099" s="34"/>
      <c r="AD1099" s="34"/>
      <c r="AE1099" s="34"/>
      <c r="AF1099" s="34"/>
      <c r="AG1099" s="34"/>
      <c r="AH1099" s="34"/>
      <c r="AI1099" s="34"/>
      <c r="AJ1099" s="34"/>
      <c r="AK1099" s="34"/>
      <c r="AL1099" s="34"/>
      <c r="AM1099" s="34"/>
      <c r="AN1099" s="34"/>
      <c r="AO1099" s="34"/>
      <c r="AP1099" s="34"/>
    </row>
    <row r="1100" spans="1:42" ht="15.6" hidden="1">
      <c r="A1100" s="34" t="s">
        <v>2940</v>
      </c>
      <c r="B1100" s="34" t="s">
        <v>3054</v>
      </c>
      <c r="C1100" s="34"/>
      <c r="D1100" s="34"/>
      <c r="E1100" s="34"/>
      <c r="F1100" s="34"/>
      <c r="G1100" s="34"/>
      <c r="H1100" s="34"/>
      <c r="I1100" s="34"/>
      <c r="J1100" s="34"/>
      <c r="K1100" s="34"/>
      <c r="L1100" s="34"/>
      <c r="M1100" s="34"/>
      <c r="N1100" s="34"/>
      <c r="O1100" s="34"/>
      <c r="P1100" s="34"/>
      <c r="Q1100" s="34"/>
      <c r="R1100" s="34"/>
      <c r="S1100" s="34"/>
      <c r="T1100" s="34"/>
      <c r="U1100" s="34"/>
      <c r="V1100" s="34"/>
      <c r="W1100" s="34"/>
      <c r="X1100" s="34"/>
      <c r="Y1100" s="34"/>
      <c r="Z1100" s="34"/>
      <c r="AA1100" s="34"/>
      <c r="AB1100" s="34"/>
      <c r="AC1100" s="34"/>
      <c r="AD1100" s="34"/>
      <c r="AE1100" s="34"/>
      <c r="AF1100" s="34"/>
      <c r="AG1100" s="34"/>
      <c r="AH1100" s="34"/>
      <c r="AI1100" s="34"/>
      <c r="AJ1100" s="34"/>
      <c r="AK1100" s="34"/>
      <c r="AL1100" s="34"/>
      <c r="AM1100" s="34"/>
      <c r="AN1100" s="34"/>
      <c r="AO1100" s="34"/>
      <c r="AP1100" s="34"/>
    </row>
    <row r="1101" spans="1:42" ht="15.6" hidden="1">
      <c r="A1101" s="34" t="s">
        <v>2940</v>
      </c>
      <c r="B1101" s="34" t="s">
        <v>3055</v>
      </c>
      <c r="C1101" s="34"/>
      <c r="D1101" s="34"/>
      <c r="E1101" s="34"/>
      <c r="F1101" s="34"/>
      <c r="G1101" s="34"/>
      <c r="H1101" s="34"/>
      <c r="I1101" s="34"/>
      <c r="J1101" s="34"/>
      <c r="K1101" s="34"/>
      <c r="L1101" s="34"/>
      <c r="M1101" s="34"/>
      <c r="N1101" s="34"/>
      <c r="O1101" s="34"/>
      <c r="P1101" s="34"/>
      <c r="Q1101" s="34"/>
      <c r="R1101" s="34"/>
      <c r="S1101" s="34"/>
      <c r="T1101" s="34"/>
      <c r="U1101" s="34"/>
      <c r="V1101" s="34"/>
      <c r="W1101" s="34"/>
      <c r="X1101" s="34"/>
      <c r="Y1101" s="34"/>
      <c r="Z1101" s="34"/>
      <c r="AA1101" s="34"/>
      <c r="AB1101" s="34"/>
      <c r="AC1101" s="34"/>
      <c r="AD1101" s="34"/>
      <c r="AE1101" s="34"/>
      <c r="AF1101" s="34"/>
      <c r="AG1101" s="34"/>
      <c r="AH1101" s="34"/>
      <c r="AI1101" s="34"/>
      <c r="AJ1101" s="34"/>
      <c r="AK1101" s="34"/>
      <c r="AL1101" s="34"/>
      <c r="AM1101" s="34"/>
      <c r="AN1101" s="34"/>
      <c r="AO1101" s="34"/>
      <c r="AP1101" s="34"/>
    </row>
    <row r="1102" spans="1:42" ht="15.6" hidden="1">
      <c r="A1102" s="34" t="s">
        <v>2940</v>
      </c>
      <c r="B1102" s="34" t="s">
        <v>3056</v>
      </c>
      <c r="C1102" s="34"/>
      <c r="D1102" s="34"/>
      <c r="E1102" s="34"/>
      <c r="F1102" s="34"/>
      <c r="G1102" s="34"/>
      <c r="H1102" s="34"/>
      <c r="I1102" s="34"/>
      <c r="J1102" s="34"/>
      <c r="K1102" s="34"/>
      <c r="L1102" s="34"/>
      <c r="M1102" s="34"/>
      <c r="N1102" s="34"/>
      <c r="O1102" s="34"/>
      <c r="P1102" s="34"/>
      <c r="Q1102" s="34"/>
      <c r="R1102" s="34"/>
      <c r="S1102" s="34"/>
      <c r="T1102" s="34"/>
      <c r="U1102" s="34"/>
      <c r="V1102" s="34"/>
      <c r="W1102" s="34"/>
      <c r="X1102" s="34"/>
      <c r="Y1102" s="34"/>
      <c r="Z1102" s="34"/>
      <c r="AA1102" s="34"/>
      <c r="AB1102" s="34"/>
      <c r="AC1102" s="34"/>
      <c r="AD1102" s="34"/>
      <c r="AE1102" s="34"/>
      <c r="AF1102" s="34"/>
      <c r="AG1102" s="34"/>
      <c r="AH1102" s="34"/>
      <c r="AI1102" s="34"/>
      <c r="AJ1102" s="34"/>
      <c r="AK1102" s="34"/>
      <c r="AL1102" s="34"/>
      <c r="AM1102" s="34"/>
      <c r="AN1102" s="34"/>
      <c r="AO1102" s="34"/>
      <c r="AP1102" s="34"/>
    </row>
    <row r="1103" spans="1:42" ht="15.6" hidden="1">
      <c r="A1103" s="34" t="s">
        <v>2940</v>
      </c>
      <c r="B1103" s="34" t="s">
        <v>3057</v>
      </c>
      <c r="C1103" s="34"/>
      <c r="D1103" s="34"/>
      <c r="E1103" s="34"/>
      <c r="F1103" s="34"/>
      <c r="G1103" s="34"/>
      <c r="H1103" s="34"/>
      <c r="I1103" s="34"/>
      <c r="J1103" s="34"/>
      <c r="K1103" s="34"/>
      <c r="L1103" s="34"/>
      <c r="M1103" s="34"/>
      <c r="N1103" s="34"/>
      <c r="O1103" s="34"/>
      <c r="P1103" s="34"/>
      <c r="Q1103" s="34"/>
      <c r="R1103" s="34"/>
      <c r="S1103" s="34"/>
      <c r="T1103" s="34"/>
      <c r="U1103" s="34"/>
      <c r="V1103" s="34"/>
      <c r="W1103" s="34"/>
      <c r="X1103" s="34"/>
      <c r="Y1103" s="34"/>
      <c r="Z1103" s="34"/>
      <c r="AA1103" s="34"/>
      <c r="AB1103" s="34"/>
      <c r="AC1103" s="34"/>
      <c r="AD1103" s="34"/>
      <c r="AE1103" s="34"/>
      <c r="AF1103" s="34"/>
      <c r="AG1103" s="34"/>
      <c r="AH1103" s="34"/>
      <c r="AI1103" s="34"/>
      <c r="AJ1103" s="34"/>
      <c r="AK1103" s="34"/>
      <c r="AL1103" s="34"/>
      <c r="AM1103" s="34"/>
      <c r="AN1103" s="34"/>
      <c r="AO1103" s="34"/>
      <c r="AP1103" s="34"/>
    </row>
    <row r="1104" spans="1:42" ht="15.6" hidden="1">
      <c r="A1104" s="34" t="s">
        <v>2940</v>
      </c>
      <c r="B1104" s="34" t="s">
        <v>3058</v>
      </c>
      <c r="C1104" s="34"/>
      <c r="D1104" s="34"/>
      <c r="E1104" s="34"/>
      <c r="F1104" s="34"/>
      <c r="G1104" s="34"/>
      <c r="H1104" s="34"/>
      <c r="I1104" s="34"/>
      <c r="J1104" s="34"/>
      <c r="K1104" s="34"/>
      <c r="L1104" s="34"/>
      <c r="M1104" s="34"/>
      <c r="N1104" s="34"/>
      <c r="O1104" s="34"/>
      <c r="P1104" s="34"/>
      <c r="Q1104" s="34"/>
      <c r="R1104" s="34"/>
      <c r="S1104" s="34"/>
      <c r="T1104" s="34"/>
      <c r="U1104" s="34"/>
      <c r="V1104" s="34"/>
      <c r="W1104" s="34"/>
      <c r="X1104" s="34"/>
      <c r="Y1104" s="34"/>
      <c r="Z1104" s="34"/>
      <c r="AA1104" s="34"/>
      <c r="AB1104" s="34"/>
      <c r="AC1104" s="34"/>
      <c r="AD1104" s="34"/>
      <c r="AE1104" s="34"/>
      <c r="AF1104" s="34"/>
      <c r="AG1104" s="34"/>
      <c r="AH1104" s="34"/>
      <c r="AI1104" s="34"/>
      <c r="AJ1104" s="34"/>
      <c r="AK1104" s="34"/>
      <c r="AL1104" s="34"/>
      <c r="AM1104" s="34"/>
      <c r="AN1104" s="34"/>
      <c r="AO1104" s="34"/>
      <c r="AP1104" s="34"/>
    </row>
    <row r="1105" spans="1:42" ht="15.6" hidden="1">
      <c r="A1105" s="34" t="s">
        <v>2940</v>
      </c>
      <c r="B1105" s="34" t="s">
        <v>3059</v>
      </c>
      <c r="C1105" s="34"/>
      <c r="D1105" s="34"/>
      <c r="E1105" s="34"/>
      <c r="F1105" s="34"/>
      <c r="G1105" s="34"/>
      <c r="H1105" s="34"/>
      <c r="I1105" s="34"/>
      <c r="J1105" s="34"/>
      <c r="K1105" s="34"/>
      <c r="L1105" s="34"/>
      <c r="M1105" s="34"/>
      <c r="N1105" s="34"/>
      <c r="O1105" s="34"/>
      <c r="P1105" s="34"/>
      <c r="Q1105" s="34"/>
      <c r="R1105" s="34"/>
      <c r="S1105" s="34"/>
      <c r="T1105" s="34"/>
      <c r="U1105" s="34"/>
      <c r="V1105" s="34"/>
      <c r="W1105" s="34"/>
      <c r="X1105" s="34"/>
      <c r="Y1105" s="34"/>
      <c r="Z1105" s="34"/>
      <c r="AA1105" s="34"/>
      <c r="AB1105" s="34"/>
      <c r="AC1105" s="34"/>
      <c r="AD1105" s="34"/>
      <c r="AE1105" s="34"/>
      <c r="AF1105" s="34"/>
      <c r="AG1105" s="34"/>
      <c r="AH1105" s="34"/>
      <c r="AI1105" s="34"/>
      <c r="AJ1105" s="34"/>
      <c r="AK1105" s="34"/>
      <c r="AL1105" s="34"/>
      <c r="AM1105" s="34"/>
      <c r="AN1105" s="34"/>
      <c r="AO1105" s="34"/>
      <c r="AP1105" s="34"/>
    </row>
    <row r="1106" spans="1:42" ht="15.6" hidden="1">
      <c r="A1106" s="34" t="s">
        <v>2940</v>
      </c>
      <c r="B1106" s="34" t="s">
        <v>3060</v>
      </c>
      <c r="C1106" s="34"/>
      <c r="D1106" s="34"/>
      <c r="E1106" s="34"/>
      <c r="F1106" s="34"/>
      <c r="G1106" s="34"/>
      <c r="H1106" s="34"/>
      <c r="I1106" s="34"/>
      <c r="J1106" s="34"/>
      <c r="K1106" s="34"/>
      <c r="L1106" s="34"/>
      <c r="M1106" s="34"/>
      <c r="N1106" s="34"/>
      <c r="O1106" s="34"/>
      <c r="P1106" s="34"/>
      <c r="Q1106" s="34"/>
      <c r="R1106" s="34"/>
      <c r="S1106" s="34"/>
      <c r="T1106" s="34"/>
      <c r="U1106" s="34"/>
      <c r="V1106" s="34"/>
      <c r="W1106" s="34"/>
      <c r="X1106" s="34"/>
      <c r="Y1106" s="34"/>
      <c r="Z1106" s="34"/>
      <c r="AA1106" s="34"/>
      <c r="AB1106" s="34"/>
      <c r="AC1106" s="34"/>
      <c r="AD1106" s="34"/>
      <c r="AE1106" s="34"/>
      <c r="AF1106" s="34"/>
      <c r="AG1106" s="34"/>
      <c r="AH1106" s="34"/>
      <c r="AI1106" s="34"/>
      <c r="AJ1106" s="34"/>
      <c r="AK1106" s="34"/>
      <c r="AL1106" s="34"/>
      <c r="AM1106" s="34"/>
      <c r="AN1106" s="34"/>
      <c r="AO1106" s="34"/>
      <c r="AP1106" s="34"/>
    </row>
    <row r="1107" spans="1:42" ht="15.6" hidden="1">
      <c r="A1107" s="34" t="s">
        <v>2940</v>
      </c>
      <c r="B1107" s="34" t="s">
        <v>3061</v>
      </c>
      <c r="C1107" s="34"/>
      <c r="D1107" s="34"/>
      <c r="E1107" s="34"/>
      <c r="F1107" s="34"/>
      <c r="G1107" s="34"/>
      <c r="H1107" s="34"/>
      <c r="I1107" s="34"/>
      <c r="J1107" s="34"/>
      <c r="K1107" s="34"/>
      <c r="L1107" s="34"/>
      <c r="M1107" s="34"/>
      <c r="N1107" s="34"/>
      <c r="O1107" s="34"/>
      <c r="P1107" s="34"/>
      <c r="Q1107" s="34"/>
      <c r="R1107" s="34"/>
      <c r="S1107" s="34"/>
      <c r="T1107" s="34"/>
      <c r="U1107" s="34"/>
      <c r="V1107" s="34"/>
      <c r="W1107" s="34"/>
      <c r="X1107" s="34"/>
      <c r="Y1107" s="34"/>
      <c r="Z1107" s="34"/>
      <c r="AA1107" s="34"/>
      <c r="AB1107" s="34"/>
      <c r="AC1107" s="34"/>
      <c r="AD1107" s="34"/>
      <c r="AE1107" s="34"/>
      <c r="AF1107" s="34"/>
      <c r="AG1107" s="34"/>
      <c r="AH1107" s="34"/>
      <c r="AI1107" s="34"/>
      <c r="AJ1107" s="34"/>
      <c r="AK1107" s="34"/>
      <c r="AL1107" s="34"/>
      <c r="AM1107" s="34"/>
      <c r="AN1107" s="34"/>
      <c r="AO1107" s="34"/>
      <c r="AP1107" s="34"/>
    </row>
    <row r="1108" spans="1:42" ht="15.6" hidden="1">
      <c r="A1108" s="34" t="s">
        <v>2940</v>
      </c>
      <c r="B1108" s="34" t="s">
        <v>3062</v>
      </c>
      <c r="C1108" s="34"/>
      <c r="D1108" s="34"/>
      <c r="E1108" s="34"/>
      <c r="F1108" s="34"/>
      <c r="G1108" s="34"/>
      <c r="H1108" s="34"/>
      <c r="I1108" s="34"/>
      <c r="J1108" s="34"/>
      <c r="K1108" s="34"/>
      <c r="L1108" s="34"/>
      <c r="M1108" s="34"/>
      <c r="N1108" s="34"/>
      <c r="O1108" s="34"/>
      <c r="P1108" s="34"/>
      <c r="Q1108" s="34"/>
      <c r="R1108" s="34"/>
      <c r="S1108" s="34"/>
      <c r="T1108" s="34"/>
      <c r="U1108" s="34"/>
      <c r="V1108" s="34"/>
      <c r="W1108" s="34"/>
      <c r="X1108" s="34"/>
      <c r="Y1108" s="34"/>
      <c r="Z1108" s="34"/>
      <c r="AA1108" s="34"/>
      <c r="AB1108" s="34"/>
      <c r="AC1108" s="34"/>
      <c r="AD1108" s="34"/>
      <c r="AE1108" s="34"/>
      <c r="AF1108" s="34"/>
      <c r="AG1108" s="34"/>
      <c r="AH1108" s="34"/>
      <c r="AI1108" s="34"/>
      <c r="AJ1108" s="34"/>
      <c r="AK1108" s="34"/>
      <c r="AL1108" s="34"/>
      <c r="AM1108" s="34"/>
      <c r="AN1108" s="34"/>
      <c r="AO1108" s="34"/>
      <c r="AP1108" s="34"/>
    </row>
    <row r="1109" spans="1:42" ht="15.6" hidden="1">
      <c r="A1109" s="34" t="s">
        <v>2940</v>
      </c>
      <c r="B1109" s="34" t="s">
        <v>3063</v>
      </c>
      <c r="C1109" s="34"/>
      <c r="D1109" s="34"/>
      <c r="E1109" s="34"/>
      <c r="F1109" s="34"/>
      <c r="G1109" s="34"/>
      <c r="H1109" s="34"/>
      <c r="I1109" s="34"/>
      <c r="J1109" s="34"/>
      <c r="K1109" s="34"/>
      <c r="L1109" s="34"/>
      <c r="M1109" s="34"/>
      <c r="N1109" s="34"/>
      <c r="O1109" s="34"/>
      <c r="P1109" s="34"/>
      <c r="Q1109" s="34"/>
      <c r="R1109" s="34"/>
      <c r="S1109" s="34"/>
      <c r="T1109" s="34"/>
      <c r="U1109" s="34"/>
      <c r="V1109" s="34"/>
      <c r="W1109" s="34"/>
      <c r="X1109" s="34"/>
      <c r="Y1109" s="34"/>
      <c r="Z1109" s="34"/>
      <c r="AA1109" s="34"/>
      <c r="AB1109" s="34"/>
      <c r="AC1109" s="34"/>
      <c r="AD1109" s="34"/>
      <c r="AE1109" s="34"/>
      <c r="AF1109" s="34"/>
      <c r="AG1109" s="34"/>
      <c r="AH1109" s="34"/>
      <c r="AI1109" s="34"/>
      <c r="AJ1109" s="34"/>
      <c r="AK1109" s="34"/>
      <c r="AL1109" s="34"/>
      <c r="AM1109" s="34"/>
      <c r="AN1109" s="34"/>
      <c r="AO1109" s="34"/>
      <c r="AP1109" s="34"/>
    </row>
    <row r="1110" spans="1:42" ht="15.6" hidden="1">
      <c r="A1110" s="34" t="s">
        <v>2940</v>
      </c>
      <c r="B1110" s="34" t="s">
        <v>3064</v>
      </c>
      <c r="C1110" s="34"/>
      <c r="D1110" s="34"/>
      <c r="E1110" s="34"/>
      <c r="F1110" s="34"/>
      <c r="G1110" s="34"/>
      <c r="H1110" s="34"/>
      <c r="I1110" s="34"/>
      <c r="J1110" s="34"/>
      <c r="K1110" s="34"/>
      <c r="L1110" s="34"/>
      <c r="M1110" s="34"/>
      <c r="N1110" s="34"/>
      <c r="O1110" s="34"/>
      <c r="P1110" s="34"/>
      <c r="Q1110" s="34"/>
      <c r="R1110" s="34"/>
      <c r="S1110" s="34"/>
      <c r="T1110" s="34"/>
      <c r="U1110" s="34"/>
      <c r="V1110" s="34"/>
      <c r="W1110" s="34"/>
      <c r="X1110" s="34"/>
      <c r="Y1110" s="34"/>
      <c r="Z1110" s="34"/>
      <c r="AA1110" s="34"/>
      <c r="AB1110" s="34"/>
      <c r="AC1110" s="34"/>
      <c r="AD1110" s="34"/>
      <c r="AE1110" s="34"/>
      <c r="AF1110" s="34"/>
      <c r="AG1110" s="34"/>
      <c r="AH1110" s="34"/>
      <c r="AI1110" s="34"/>
      <c r="AJ1110" s="34"/>
      <c r="AK1110" s="34"/>
      <c r="AL1110" s="34"/>
      <c r="AM1110" s="34"/>
      <c r="AN1110" s="34"/>
      <c r="AO1110" s="34"/>
      <c r="AP1110" s="34"/>
    </row>
    <row r="1111" spans="1:42" ht="15.6" hidden="1">
      <c r="A1111" s="34" t="s">
        <v>2940</v>
      </c>
      <c r="B1111" s="34" t="s">
        <v>3065</v>
      </c>
      <c r="C1111" s="34"/>
      <c r="D1111" s="34"/>
      <c r="E1111" s="34"/>
      <c r="F1111" s="34"/>
      <c r="G1111" s="34"/>
      <c r="H1111" s="34"/>
      <c r="I1111" s="34"/>
      <c r="J1111" s="34"/>
      <c r="K1111" s="34"/>
      <c r="L1111" s="34"/>
      <c r="M1111" s="34"/>
      <c r="N1111" s="34"/>
      <c r="O1111" s="34"/>
      <c r="P1111" s="34"/>
      <c r="Q1111" s="34"/>
      <c r="R1111" s="34"/>
      <c r="S1111" s="34"/>
      <c r="T1111" s="34"/>
      <c r="U1111" s="34"/>
      <c r="V1111" s="34"/>
      <c r="W1111" s="34"/>
      <c r="X1111" s="34"/>
      <c r="Y1111" s="34"/>
      <c r="Z1111" s="34"/>
      <c r="AA1111" s="34"/>
      <c r="AB1111" s="34"/>
      <c r="AC1111" s="34"/>
      <c r="AD1111" s="34"/>
      <c r="AE1111" s="34"/>
      <c r="AF1111" s="34"/>
      <c r="AG1111" s="34"/>
      <c r="AH1111" s="34"/>
      <c r="AI1111" s="34"/>
      <c r="AJ1111" s="34"/>
      <c r="AK1111" s="34"/>
      <c r="AL1111" s="34"/>
      <c r="AM1111" s="34"/>
      <c r="AN1111" s="34"/>
      <c r="AO1111" s="34"/>
      <c r="AP1111" s="34"/>
    </row>
    <row r="1112" spans="1:42" ht="15.6" hidden="1">
      <c r="A1112" s="34" t="s">
        <v>2940</v>
      </c>
      <c r="B1112" s="34" t="s">
        <v>3066</v>
      </c>
      <c r="C1112" s="34"/>
      <c r="D1112" s="34"/>
      <c r="E1112" s="34"/>
      <c r="F1112" s="34"/>
      <c r="G1112" s="34"/>
      <c r="H1112" s="34"/>
      <c r="I1112" s="34"/>
      <c r="J1112" s="34"/>
      <c r="K1112" s="34"/>
      <c r="L1112" s="34"/>
      <c r="M1112" s="34"/>
      <c r="N1112" s="34"/>
      <c r="O1112" s="34"/>
      <c r="P1112" s="34"/>
      <c r="Q1112" s="34"/>
      <c r="R1112" s="34"/>
      <c r="S1112" s="34"/>
      <c r="T1112" s="34"/>
      <c r="U1112" s="34"/>
      <c r="V1112" s="34"/>
      <c r="W1112" s="34"/>
      <c r="X1112" s="34"/>
      <c r="Y1112" s="34"/>
      <c r="Z1112" s="34"/>
      <c r="AA1112" s="34"/>
      <c r="AB1112" s="34"/>
      <c r="AC1112" s="34"/>
      <c r="AD1112" s="34"/>
      <c r="AE1112" s="34"/>
      <c r="AF1112" s="34"/>
      <c r="AG1112" s="34"/>
      <c r="AH1112" s="34"/>
      <c r="AI1112" s="34"/>
      <c r="AJ1112" s="34"/>
      <c r="AK1112" s="34"/>
      <c r="AL1112" s="34"/>
      <c r="AM1112" s="34"/>
      <c r="AN1112" s="34"/>
      <c r="AO1112" s="34"/>
      <c r="AP1112" s="34"/>
    </row>
    <row r="1113" spans="1:42" ht="15.6" hidden="1">
      <c r="A1113" s="34" t="s">
        <v>2940</v>
      </c>
      <c r="B1113" s="34" t="s">
        <v>3067</v>
      </c>
      <c r="C1113" s="34"/>
      <c r="D1113" s="34"/>
      <c r="E1113" s="34"/>
      <c r="F1113" s="34"/>
      <c r="G1113" s="34"/>
      <c r="H1113" s="34"/>
      <c r="I1113" s="34"/>
      <c r="J1113" s="34"/>
      <c r="K1113" s="34"/>
      <c r="L1113" s="34"/>
      <c r="M1113" s="34"/>
      <c r="N1113" s="34"/>
      <c r="O1113" s="34"/>
      <c r="P1113" s="34"/>
      <c r="Q1113" s="34"/>
      <c r="R1113" s="34"/>
      <c r="S1113" s="34"/>
      <c r="T1113" s="34"/>
      <c r="U1113" s="34"/>
      <c r="V1113" s="34"/>
      <c r="W1113" s="34"/>
      <c r="X1113" s="34"/>
      <c r="Y1113" s="34"/>
      <c r="Z1113" s="34"/>
      <c r="AA1113" s="34"/>
      <c r="AB1113" s="34"/>
      <c r="AC1113" s="34"/>
      <c r="AD1113" s="34"/>
      <c r="AE1113" s="34"/>
      <c r="AF1113" s="34"/>
      <c r="AG1113" s="34"/>
      <c r="AH1113" s="34"/>
      <c r="AI1113" s="34"/>
      <c r="AJ1113" s="34"/>
      <c r="AK1113" s="34"/>
      <c r="AL1113" s="34"/>
      <c r="AM1113" s="34"/>
      <c r="AN1113" s="34"/>
      <c r="AO1113" s="34"/>
      <c r="AP1113" s="34"/>
    </row>
    <row r="1114" spans="1:42" ht="15.6" hidden="1">
      <c r="A1114" s="34" t="s">
        <v>2940</v>
      </c>
      <c r="B1114" s="34" t="s">
        <v>3068</v>
      </c>
      <c r="C1114" s="34"/>
      <c r="D1114" s="34"/>
      <c r="E1114" s="34"/>
      <c r="F1114" s="34"/>
      <c r="G1114" s="34"/>
      <c r="H1114" s="34"/>
      <c r="I1114" s="34"/>
      <c r="J1114" s="34"/>
      <c r="K1114" s="34"/>
      <c r="L1114" s="34"/>
      <c r="M1114" s="34"/>
      <c r="N1114" s="34"/>
      <c r="O1114" s="34"/>
      <c r="P1114" s="34"/>
      <c r="Q1114" s="34"/>
      <c r="R1114" s="34"/>
      <c r="S1114" s="34"/>
      <c r="T1114" s="34"/>
      <c r="U1114" s="34"/>
      <c r="V1114" s="34"/>
      <c r="W1114" s="34"/>
      <c r="X1114" s="34"/>
      <c r="Y1114" s="34"/>
      <c r="Z1114" s="34"/>
      <c r="AA1114" s="34"/>
      <c r="AB1114" s="34"/>
      <c r="AC1114" s="34"/>
      <c r="AD1114" s="34"/>
      <c r="AE1114" s="34"/>
      <c r="AF1114" s="34"/>
      <c r="AG1114" s="34"/>
      <c r="AH1114" s="34"/>
      <c r="AI1114" s="34"/>
      <c r="AJ1114" s="34"/>
      <c r="AK1114" s="34"/>
      <c r="AL1114" s="34"/>
      <c r="AM1114" s="34"/>
      <c r="AN1114" s="34"/>
      <c r="AO1114" s="34"/>
      <c r="AP1114" s="34"/>
    </row>
    <row r="1115" spans="1:42" ht="15.6" hidden="1">
      <c r="A1115" s="34" t="s">
        <v>2940</v>
      </c>
      <c r="B1115" s="34" t="s">
        <v>3069</v>
      </c>
      <c r="C1115" s="34"/>
      <c r="D1115" s="34"/>
      <c r="E1115" s="34"/>
      <c r="F1115" s="34"/>
      <c r="G1115" s="34"/>
      <c r="H1115" s="34"/>
      <c r="I1115" s="34"/>
      <c r="J1115" s="34"/>
      <c r="K1115" s="34"/>
      <c r="L1115" s="34"/>
      <c r="M1115" s="34"/>
      <c r="N1115" s="34"/>
      <c r="O1115" s="34"/>
      <c r="P1115" s="34"/>
      <c r="Q1115" s="34"/>
      <c r="R1115" s="34"/>
      <c r="S1115" s="34"/>
      <c r="T1115" s="34"/>
      <c r="U1115" s="34"/>
      <c r="V1115" s="34"/>
      <c r="W1115" s="34"/>
      <c r="X1115" s="34"/>
      <c r="Y1115" s="34"/>
      <c r="Z1115" s="34"/>
      <c r="AA1115" s="34"/>
      <c r="AB1115" s="34"/>
      <c r="AC1115" s="34"/>
      <c r="AD1115" s="34"/>
      <c r="AE1115" s="34"/>
      <c r="AF1115" s="34"/>
      <c r="AG1115" s="34"/>
      <c r="AH1115" s="34"/>
      <c r="AI1115" s="34"/>
      <c r="AJ1115" s="34"/>
      <c r="AK1115" s="34"/>
      <c r="AL1115" s="34"/>
      <c r="AM1115" s="34"/>
      <c r="AN1115" s="34"/>
      <c r="AO1115" s="34"/>
      <c r="AP1115" s="34"/>
    </row>
    <row r="1116" spans="1:42" ht="15.6" hidden="1">
      <c r="A1116" s="34" t="s">
        <v>2940</v>
      </c>
      <c r="B1116" s="34" t="s">
        <v>3070</v>
      </c>
      <c r="C1116" s="34"/>
      <c r="D1116" s="34"/>
      <c r="E1116" s="34"/>
      <c r="F1116" s="34"/>
      <c r="G1116" s="34"/>
      <c r="H1116" s="34"/>
      <c r="I1116" s="34"/>
      <c r="J1116" s="34"/>
      <c r="K1116" s="34"/>
      <c r="L1116" s="34"/>
      <c r="M1116" s="34"/>
      <c r="N1116" s="34"/>
      <c r="O1116" s="34"/>
      <c r="P1116" s="34"/>
      <c r="Q1116" s="34"/>
      <c r="R1116" s="34"/>
      <c r="S1116" s="34"/>
      <c r="T1116" s="34"/>
      <c r="U1116" s="34"/>
      <c r="V1116" s="34"/>
      <c r="W1116" s="34"/>
      <c r="X1116" s="34"/>
      <c r="Y1116" s="34"/>
      <c r="Z1116" s="34"/>
      <c r="AA1116" s="34"/>
      <c r="AB1116" s="34"/>
      <c r="AC1116" s="34"/>
      <c r="AD1116" s="34"/>
      <c r="AE1116" s="34"/>
      <c r="AF1116" s="34"/>
      <c r="AG1116" s="34"/>
      <c r="AH1116" s="34"/>
      <c r="AI1116" s="34"/>
      <c r="AJ1116" s="34"/>
      <c r="AK1116" s="34"/>
      <c r="AL1116" s="34"/>
      <c r="AM1116" s="34"/>
      <c r="AN1116" s="34"/>
      <c r="AO1116" s="34"/>
      <c r="AP1116" s="34"/>
    </row>
    <row r="1117" spans="1:42" ht="15.6" hidden="1">
      <c r="A1117" s="34" t="s">
        <v>2940</v>
      </c>
      <c r="B1117" s="34" t="s">
        <v>3071</v>
      </c>
      <c r="C1117" s="34"/>
      <c r="D1117" s="34"/>
      <c r="E1117" s="34"/>
      <c r="F1117" s="34"/>
      <c r="G1117" s="34"/>
      <c r="H1117" s="34"/>
      <c r="I1117" s="34"/>
      <c r="J1117" s="34"/>
      <c r="K1117" s="34"/>
      <c r="L1117" s="34"/>
      <c r="M1117" s="34"/>
      <c r="N1117" s="34"/>
      <c r="O1117" s="34"/>
      <c r="P1117" s="34"/>
      <c r="Q1117" s="34"/>
      <c r="R1117" s="34"/>
      <c r="S1117" s="34"/>
      <c r="T1117" s="34"/>
      <c r="U1117" s="34"/>
      <c r="V1117" s="34"/>
      <c r="W1117" s="34"/>
      <c r="X1117" s="34"/>
      <c r="Y1117" s="34"/>
      <c r="Z1117" s="34"/>
      <c r="AA1117" s="34"/>
      <c r="AB1117" s="34"/>
      <c r="AC1117" s="34"/>
      <c r="AD1117" s="34"/>
      <c r="AE1117" s="34"/>
      <c r="AF1117" s="34"/>
      <c r="AG1117" s="34"/>
      <c r="AH1117" s="34"/>
      <c r="AI1117" s="34"/>
      <c r="AJ1117" s="34"/>
      <c r="AK1117" s="34"/>
      <c r="AL1117" s="34"/>
      <c r="AM1117" s="34"/>
      <c r="AN1117" s="34"/>
      <c r="AO1117" s="34"/>
      <c r="AP1117" s="34"/>
    </row>
    <row r="1118" spans="1:42" ht="15.6" hidden="1">
      <c r="A1118" s="34" t="s">
        <v>2940</v>
      </c>
      <c r="B1118" s="34" t="s">
        <v>3072</v>
      </c>
      <c r="C1118" s="34"/>
      <c r="D1118" s="34"/>
      <c r="E1118" s="34"/>
      <c r="F1118" s="34"/>
      <c r="G1118" s="34"/>
      <c r="H1118" s="34"/>
      <c r="I1118" s="34"/>
      <c r="J1118" s="34"/>
      <c r="K1118" s="34"/>
      <c r="L1118" s="34"/>
      <c r="M1118" s="34"/>
      <c r="N1118" s="34"/>
      <c r="O1118" s="34"/>
      <c r="P1118" s="34"/>
      <c r="Q1118" s="34"/>
      <c r="R1118" s="34"/>
      <c r="S1118" s="34"/>
      <c r="T1118" s="34"/>
      <c r="U1118" s="34"/>
      <c r="V1118" s="34"/>
      <c r="W1118" s="34"/>
      <c r="X1118" s="34"/>
      <c r="Y1118" s="34"/>
      <c r="Z1118" s="34"/>
      <c r="AA1118" s="34"/>
      <c r="AB1118" s="34"/>
      <c r="AC1118" s="34"/>
      <c r="AD1118" s="34"/>
      <c r="AE1118" s="34"/>
      <c r="AF1118" s="34"/>
      <c r="AG1118" s="34"/>
      <c r="AH1118" s="34"/>
      <c r="AI1118" s="34"/>
      <c r="AJ1118" s="34"/>
      <c r="AK1118" s="34"/>
      <c r="AL1118" s="34"/>
      <c r="AM1118" s="34"/>
      <c r="AN1118" s="34"/>
      <c r="AO1118" s="34"/>
      <c r="AP1118" s="34"/>
    </row>
    <row r="1119" spans="1:42" ht="15.6" hidden="1">
      <c r="A1119" s="34" t="s">
        <v>2940</v>
      </c>
      <c r="B1119" s="34" t="s">
        <v>3073</v>
      </c>
      <c r="C1119" s="34"/>
      <c r="D1119" s="34"/>
      <c r="E1119" s="34"/>
      <c r="F1119" s="34"/>
      <c r="G1119" s="34"/>
      <c r="H1119" s="34"/>
      <c r="I1119" s="34"/>
      <c r="J1119" s="34"/>
      <c r="K1119" s="34"/>
      <c r="L1119" s="34"/>
      <c r="M1119" s="34"/>
      <c r="N1119" s="34"/>
      <c r="O1119" s="34"/>
      <c r="P1119" s="34"/>
      <c r="Q1119" s="34"/>
      <c r="R1119" s="34"/>
      <c r="S1119" s="34"/>
      <c r="T1119" s="34"/>
      <c r="U1119" s="34"/>
      <c r="V1119" s="34"/>
      <c r="W1119" s="34"/>
      <c r="X1119" s="34"/>
      <c r="Y1119" s="34"/>
      <c r="Z1119" s="34"/>
      <c r="AA1119" s="34"/>
      <c r="AB1119" s="34"/>
      <c r="AC1119" s="34"/>
      <c r="AD1119" s="34"/>
      <c r="AE1119" s="34"/>
      <c r="AF1119" s="34"/>
      <c r="AG1119" s="34"/>
      <c r="AH1119" s="34"/>
      <c r="AI1119" s="34"/>
      <c r="AJ1119" s="34"/>
      <c r="AK1119" s="34"/>
      <c r="AL1119" s="34"/>
      <c r="AM1119" s="34"/>
      <c r="AN1119" s="34"/>
      <c r="AO1119" s="34"/>
      <c r="AP1119" s="34"/>
    </row>
    <row r="1120" spans="1:42" ht="15.6" hidden="1">
      <c r="A1120" s="34" t="s">
        <v>2940</v>
      </c>
      <c r="B1120" s="34" t="s">
        <v>3074</v>
      </c>
      <c r="C1120" s="34"/>
      <c r="D1120" s="34"/>
      <c r="E1120" s="34"/>
      <c r="F1120" s="34"/>
      <c r="G1120" s="34"/>
      <c r="H1120" s="34"/>
      <c r="I1120" s="34"/>
      <c r="J1120" s="34"/>
      <c r="K1120" s="34"/>
      <c r="L1120" s="34"/>
      <c r="M1120" s="34"/>
      <c r="N1120" s="34"/>
      <c r="O1120" s="34"/>
      <c r="P1120" s="34"/>
      <c r="Q1120" s="34"/>
      <c r="R1120" s="34"/>
      <c r="S1120" s="34"/>
      <c r="T1120" s="34"/>
      <c r="U1120" s="34"/>
      <c r="V1120" s="34"/>
      <c r="W1120" s="34"/>
      <c r="X1120" s="34"/>
      <c r="Y1120" s="34"/>
      <c r="Z1120" s="34"/>
      <c r="AA1120" s="34"/>
      <c r="AB1120" s="34"/>
      <c r="AC1120" s="34"/>
      <c r="AD1120" s="34"/>
      <c r="AE1120" s="34"/>
      <c r="AF1120" s="34"/>
      <c r="AG1120" s="34"/>
      <c r="AH1120" s="34"/>
      <c r="AI1120" s="34"/>
      <c r="AJ1120" s="34"/>
      <c r="AK1120" s="34"/>
      <c r="AL1120" s="34"/>
      <c r="AM1120" s="34"/>
      <c r="AN1120" s="34"/>
      <c r="AO1120" s="34"/>
      <c r="AP1120" s="34"/>
    </row>
    <row r="1121" spans="1:42" ht="15.6" hidden="1">
      <c r="A1121" s="34" t="s">
        <v>2940</v>
      </c>
      <c r="B1121" s="34" t="s">
        <v>3075</v>
      </c>
      <c r="C1121" s="34"/>
      <c r="D1121" s="34"/>
      <c r="E1121" s="34"/>
      <c r="F1121" s="34"/>
      <c r="G1121" s="34"/>
      <c r="H1121" s="34"/>
      <c r="I1121" s="34"/>
      <c r="J1121" s="34"/>
      <c r="K1121" s="34"/>
      <c r="L1121" s="34"/>
      <c r="M1121" s="34"/>
      <c r="N1121" s="34"/>
      <c r="O1121" s="34"/>
      <c r="P1121" s="34"/>
      <c r="Q1121" s="34"/>
      <c r="R1121" s="34"/>
      <c r="S1121" s="34"/>
      <c r="T1121" s="34"/>
      <c r="U1121" s="34"/>
      <c r="V1121" s="34"/>
      <c r="W1121" s="34"/>
      <c r="X1121" s="34"/>
      <c r="Y1121" s="34"/>
      <c r="Z1121" s="34"/>
      <c r="AA1121" s="34"/>
      <c r="AB1121" s="34"/>
      <c r="AC1121" s="34"/>
      <c r="AD1121" s="34"/>
      <c r="AE1121" s="34"/>
      <c r="AF1121" s="34"/>
      <c r="AG1121" s="34"/>
      <c r="AH1121" s="34"/>
      <c r="AI1121" s="34"/>
      <c r="AJ1121" s="34"/>
      <c r="AK1121" s="34"/>
      <c r="AL1121" s="34"/>
      <c r="AM1121" s="34"/>
      <c r="AN1121" s="34"/>
      <c r="AO1121" s="34"/>
      <c r="AP1121" s="34"/>
    </row>
    <row r="1122" spans="1:42" ht="15.6" hidden="1">
      <c r="A1122" s="34" t="s">
        <v>2940</v>
      </c>
      <c r="B1122" s="34" t="s">
        <v>3076</v>
      </c>
      <c r="C1122" s="34"/>
      <c r="D1122" s="34"/>
      <c r="E1122" s="34"/>
      <c r="F1122" s="34"/>
      <c r="G1122" s="34"/>
      <c r="H1122" s="34"/>
      <c r="I1122" s="34"/>
      <c r="J1122" s="34"/>
      <c r="K1122" s="34"/>
      <c r="L1122" s="34"/>
      <c r="M1122" s="34"/>
      <c r="N1122" s="34"/>
      <c r="O1122" s="34"/>
      <c r="P1122" s="34"/>
      <c r="Q1122" s="34"/>
      <c r="R1122" s="34"/>
      <c r="S1122" s="34"/>
      <c r="T1122" s="34"/>
      <c r="U1122" s="34"/>
      <c r="V1122" s="34"/>
      <c r="W1122" s="34"/>
      <c r="X1122" s="34"/>
      <c r="Y1122" s="34"/>
      <c r="Z1122" s="34"/>
      <c r="AA1122" s="34"/>
      <c r="AB1122" s="34"/>
      <c r="AC1122" s="34"/>
      <c r="AD1122" s="34"/>
      <c r="AE1122" s="34"/>
      <c r="AF1122" s="34"/>
      <c r="AG1122" s="34"/>
      <c r="AH1122" s="34"/>
      <c r="AI1122" s="34"/>
      <c r="AJ1122" s="34"/>
      <c r="AK1122" s="34"/>
      <c r="AL1122" s="34"/>
      <c r="AM1122" s="34"/>
      <c r="AN1122" s="34"/>
      <c r="AO1122" s="34"/>
      <c r="AP1122" s="34"/>
    </row>
    <row r="1123" spans="1:42" ht="15.6" hidden="1">
      <c r="A1123" s="34" t="s">
        <v>2940</v>
      </c>
      <c r="B1123" s="34" t="s">
        <v>3077</v>
      </c>
      <c r="C1123" s="34"/>
      <c r="D1123" s="34"/>
      <c r="E1123" s="34"/>
      <c r="F1123" s="34"/>
      <c r="G1123" s="34"/>
      <c r="H1123" s="34"/>
      <c r="I1123" s="34"/>
      <c r="J1123" s="34"/>
      <c r="K1123" s="34"/>
      <c r="L1123" s="34"/>
      <c r="M1123" s="34"/>
      <c r="N1123" s="34"/>
      <c r="O1123" s="34"/>
      <c r="P1123" s="34"/>
      <c r="Q1123" s="34"/>
      <c r="R1123" s="34"/>
      <c r="S1123" s="34"/>
      <c r="T1123" s="34"/>
      <c r="U1123" s="34"/>
      <c r="V1123" s="34"/>
      <c r="W1123" s="34"/>
      <c r="X1123" s="34"/>
      <c r="Y1123" s="34"/>
      <c r="Z1123" s="34"/>
      <c r="AA1123" s="34"/>
      <c r="AB1123" s="34"/>
      <c r="AC1123" s="34"/>
      <c r="AD1123" s="34"/>
      <c r="AE1123" s="34"/>
      <c r="AF1123" s="34"/>
      <c r="AG1123" s="34"/>
      <c r="AH1123" s="34"/>
      <c r="AI1123" s="34"/>
      <c r="AJ1123" s="34"/>
      <c r="AK1123" s="34"/>
      <c r="AL1123" s="34"/>
      <c r="AM1123" s="34"/>
      <c r="AN1123" s="34"/>
      <c r="AO1123" s="34"/>
      <c r="AP1123" s="34"/>
    </row>
    <row r="1124" spans="1:42" ht="15.6" hidden="1">
      <c r="A1124" s="34" t="s">
        <v>2940</v>
      </c>
      <c r="B1124" s="34" t="s">
        <v>3078</v>
      </c>
      <c r="C1124" s="34"/>
      <c r="D1124" s="34"/>
      <c r="E1124" s="34"/>
      <c r="F1124" s="34"/>
      <c r="G1124" s="34"/>
      <c r="H1124" s="34"/>
      <c r="I1124" s="34"/>
      <c r="J1124" s="34"/>
      <c r="K1124" s="34"/>
      <c r="L1124" s="34"/>
      <c r="M1124" s="34"/>
      <c r="N1124" s="34"/>
      <c r="O1124" s="34"/>
      <c r="P1124" s="34"/>
      <c r="Q1124" s="34"/>
      <c r="R1124" s="34"/>
      <c r="S1124" s="34"/>
      <c r="T1124" s="34"/>
      <c r="U1124" s="34"/>
      <c r="V1124" s="34"/>
      <c r="W1124" s="34"/>
      <c r="X1124" s="34"/>
      <c r="Y1124" s="34"/>
      <c r="Z1124" s="34"/>
      <c r="AA1124" s="34"/>
      <c r="AB1124" s="34"/>
      <c r="AC1124" s="34"/>
      <c r="AD1124" s="34"/>
      <c r="AE1124" s="34"/>
      <c r="AF1124" s="34"/>
      <c r="AG1124" s="34"/>
      <c r="AH1124" s="34"/>
      <c r="AI1124" s="34"/>
      <c r="AJ1124" s="34"/>
      <c r="AK1124" s="34"/>
      <c r="AL1124" s="34"/>
      <c r="AM1124" s="34"/>
      <c r="AN1124" s="34"/>
      <c r="AO1124" s="34"/>
      <c r="AP1124" s="34"/>
    </row>
    <row r="1125" spans="1:42" ht="15.6" hidden="1">
      <c r="A1125" s="34" t="s">
        <v>2940</v>
      </c>
      <c r="B1125" s="34" t="s">
        <v>3079</v>
      </c>
      <c r="C1125" s="34"/>
      <c r="D1125" s="34"/>
      <c r="E1125" s="34"/>
      <c r="F1125" s="34"/>
      <c r="G1125" s="34"/>
      <c r="H1125" s="34"/>
      <c r="I1125" s="34"/>
      <c r="J1125" s="34"/>
      <c r="K1125" s="34"/>
      <c r="L1125" s="34"/>
      <c r="M1125" s="34"/>
      <c r="N1125" s="34"/>
      <c r="O1125" s="34"/>
      <c r="P1125" s="34"/>
      <c r="Q1125" s="34"/>
      <c r="R1125" s="34"/>
      <c r="S1125" s="34"/>
      <c r="T1125" s="34"/>
      <c r="U1125" s="34"/>
      <c r="V1125" s="34"/>
      <c r="W1125" s="34"/>
      <c r="X1125" s="34"/>
      <c r="Y1125" s="34"/>
      <c r="Z1125" s="34"/>
      <c r="AA1125" s="34"/>
      <c r="AB1125" s="34"/>
      <c r="AC1125" s="34"/>
      <c r="AD1125" s="34"/>
      <c r="AE1125" s="34"/>
      <c r="AF1125" s="34"/>
      <c r="AG1125" s="34"/>
      <c r="AH1125" s="34"/>
      <c r="AI1125" s="34"/>
      <c r="AJ1125" s="34"/>
      <c r="AK1125" s="34"/>
      <c r="AL1125" s="34"/>
      <c r="AM1125" s="34"/>
      <c r="AN1125" s="34"/>
      <c r="AO1125" s="34"/>
      <c r="AP1125" s="34"/>
    </row>
    <row r="1126" spans="1:42" ht="15.6" hidden="1">
      <c r="A1126" s="34" t="s">
        <v>2940</v>
      </c>
      <c r="B1126" s="34" t="s">
        <v>3080</v>
      </c>
      <c r="C1126" s="34"/>
      <c r="D1126" s="34"/>
      <c r="E1126" s="34"/>
      <c r="F1126" s="34"/>
      <c r="G1126" s="34"/>
      <c r="H1126" s="34"/>
      <c r="I1126" s="34"/>
      <c r="J1126" s="34"/>
      <c r="K1126" s="34"/>
      <c r="L1126" s="34"/>
      <c r="M1126" s="34"/>
      <c r="N1126" s="34"/>
      <c r="O1126" s="34"/>
      <c r="P1126" s="34"/>
      <c r="Q1126" s="34"/>
      <c r="R1126" s="34"/>
      <c r="S1126" s="34"/>
      <c r="T1126" s="34"/>
      <c r="U1126" s="34"/>
      <c r="V1126" s="34"/>
      <c r="W1126" s="34"/>
      <c r="X1126" s="34"/>
      <c r="Y1126" s="34"/>
      <c r="Z1126" s="34"/>
      <c r="AA1126" s="34"/>
      <c r="AB1126" s="34"/>
      <c r="AC1126" s="34"/>
      <c r="AD1126" s="34"/>
      <c r="AE1126" s="34"/>
      <c r="AF1126" s="34"/>
      <c r="AG1126" s="34"/>
      <c r="AH1126" s="34"/>
      <c r="AI1126" s="34"/>
      <c r="AJ1126" s="34"/>
      <c r="AK1126" s="34"/>
      <c r="AL1126" s="34"/>
      <c r="AM1126" s="34"/>
      <c r="AN1126" s="34"/>
      <c r="AO1126" s="34"/>
      <c r="AP1126" s="34"/>
    </row>
    <row r="1127" spans="1:42" ht="15.6" hidden="1">
      <c r="A1127" s="34" t="s">
        <v>2940</v>
      </c>
      <c r="B1127" s="34" t="s">
        <v>3081</v>
      </c>
      <c r="C1127" s="34"/>
      <c r="D1127" s="34"/>
      <c r="E1127" s="34"/>
      <c r="F1127" s="34"/>
      <c r="G1127" s="34"/>
      <c r="H1127" s="34"/>
      <c r="I1127" s="34"/>
      <c r="J1127" s="34"/>
      <c r="K1127" s="34"/>
      <c r="L1127" s="34"/>
      <c r="M1127" s="34"/>
      <c r="N1127" s="34"/>
      <c r="O1127" s="34"/>
      <c r="P1127" s="34"/>
      <c r="Q1127" s="34"/>
      <c r="R1127" s="34"/>
      <c r="S1127" s="34"/>
      <c r="T1127" s="34"/>
      <c r="U1127" s="34"/>
      <c r="V1127" s="34"/>
      <c r="W1127" s="34"/>
      <c r="X1127" s="34"/>
      <c r="Y1127" s="34"/>
      <c r="Z1127" s="34"/>
      <c r="AA1127" s="34"/>
      <c r="AB1127" s="34"/>
      <c r="AC1127" s="34"/>
      <c r="AD1127" s="34"/>
      <c r="AE1127" s="34"/>
      <c r="AF1127" s="34"/>
      <c r="AG1127" s="34"/>
      <c r="AH1127" s="34"/>
      <c r="AI1127" s="34"/>
      <c r="AJ1127" s="34"/>
      <c r="AK1127" s="34"/>
      <c r="AL1127" s="34"/>
      <c r="AM1127" s="34"/>
      <c r="AN1127" s="34"/>
      <c r="AO1127" s="34"/>
      <c r="AP1127" s="34"/>
    </row>
    <row r="1128" spans="1:42" ht="15.6" hidden="1">
      <c r="A1128" s="34" t="s">
        <v>2940</v>
      </c>
      <c r="B1128" s="34" t="s">
        <v>3082</v>
      </c>
      <c r="C1128" s="34"/>
      <c r="D1128" s="34"/>
      <c r="E1128" s="34"/>
      <c r="F1128" s="34"/>
      <c r="G1128" s="34"/>
      <c r="H1128" s="34"/>
      <c r="I1128" s="34"/>
      <c r="J1128" s="34"/>
      <c r="K1128" s="34"/>
      <c r="L1128" s="34"/>
      <c r="M1128" s="34"/>
      <c r="N1128" s="34"/>
      <c r="O1128" s="34"/>
      <c r="P1128" s="34"/>
      <c r="Q1128" s="34"/>
      <c r="R1128" s="34"/>
      <c r="S1128" s="34"/>
      <c r="T1128" s="34"/>
      <c r="U1128" s="34"/>
      <c r="V1128" s="34"/>
      <c r="W1128" s="34"/>
      <c r="X1128" s="34"/>
      <c r="Y1128" s="34"/>
      <c r="Z1128" s="34"/>
      <c r="AA1128" s="34"/>
      <c r="AB1128" s="34"/>
      <c r="AC1128" s="34"/>
      <c r="AD1128" s="34"/>
      <c r="AE1128" s="34"/>
      <c r="AF1128" s="34"/>
      <c r="AG1128" s="34"/>
      <c r="AH1128" s="34"/>
      <c r="AI1128" s="34"/>
      <c r="AJ1128" s="34"/>
      <c r="AK1128" s="34"/>
      <c r="AL1128" s="34"/>
      <c r="AM1128" s="34"/>
      <c r="AN1128" s="34"/>
      <c r="AO1128" s="34"/>
      <c r="AP1128" s="34"/>
    </row>
    <row r="1129" spans="1:42" ht="15.6" hidden="1">
      <c r="A1129" s="34" t="s">
        <v>2940</v>
      </c>
      <c r="B1129" s="34" t="s">
        <v>3083</v>
      </c>
      <c r="C1129" s="34"/>
      <c r="D1129" s="34"/>
      <c r="E1129" s="34"/>
      <c r="F1129" s="34"/>
      <c r="G1129" s="34"/>
      <c r="H1129" s="34"/>
      <c r="I1129" s="34"/>
      <c r="J1129" s="34"/>
      <c r="K1129" s="34"/>
      <c r="L1129" s="34"/>
      <c r="M1129" s="34"/>
      <c r="N1129" s="34"/>
      <c r="O1129" s="34"/>
      <c r="P1129" s="34"/>
      <c r="Q1129" s="34"/>
      <c r="R1129" s="34"/>
      <c r="S1129" s="34"/>
      <c r="T1129" s="34"/>
      <c r="U1129" s="34"/>
      <c r="V1129" s="34"/>
      <c r="W1129" s="34"/>
      <c r="X1129" s="34"/>
      <c r="Y1129" s="34"/>
      <c r="Z1129" s="34"/>
      <c r="AA1129" s="34"/>
      <c r="AB1129" s="34"/>
      <c r="AC1129" s="34"/>
      <c r="AD1129" s="34"/>
      <c r="AE1129" s="34"/>
      <c r="AF1129" s="34"/>
      <c r="AG1129" s="34"/>
      <c r="AH1129" s="34"/>
      <c r="AI1129" s="34"/>
      <c r="AJ1129" s="34"/>
      <c r="AK1129" s="34"/>
      <c r="AL1129" s="34"/>
      <c r="AM1129" s="34"/>
      <c r="AN1129" s="34"/>
      <c r="AO1129" s="34"/>
      <c r="AP1129" s="34"/>
    </row>
    <row r="1130" spans="1:42" ht="15.6" hidden="1">
      <c r="A1130" s="34" t="s">
        <v>2940</v>
      </c>
      <c r="B1130" s="34" t="s">
        <v>3084</v>
      </c>
      <c r="C1130" s="34"/>
      <c r="D1130" s="34"/>
      <c r="E1130" s="34"/>
      <c r="F1130" s="34"/>
      <c r="G1130" s="34"/>
      <c r="H1130" s="34"/>
      <c r="I1130" s="34"/>
      <c r="J1130" s="34"/>
      <c r="K1130" s="34"/>
      <c r="L1130" s="34"/>
      <c r="M1130" s="34"/>
      <c r="N1130" s="34"/>
      <c r="O1130" s="34"/>
      <c r="P1130" s="34"/>
      <c r="Q1130" s="34"/>
      <c r="R1130" s="34"/>
      <c r="S1130" s="34"/>
      <c r="T1130" s="34"/>
      <c r="U1130" s="34"/>
      <c r="V1130" s="34"/>
      <c r="W1130" s="34"/>
      <c r="X1130" s="34"/>
      <c r="Y1130" s="34"/>
      <c r="Z1130" s="34"/>
      <c r="AA1130" s="34"/>
      <c r="AB1130" s="34"/>
      <c r="AC1130" s="34"/>
      <c r="AD1130" s="34"/>
      <c r="AE1130" s="34"/>
      <c r="AF1130" s="34"/>
      <c r="AG1130" s="34"/>
      <c r="AH1130" s="34"/>
      <c r="AI1130" s="34"/>
      <c r="AJ1130" s="34"/>
      <c r="AK1130" s="34"/>
      <c r="AL1130" s="34"/>
      <c r="AM1130" s="34"/>
      <c r="AN1130" s="34"/>
      <c r="AO1130" s="34"/>
      <c r="AP1130" s="34"/>
    </row>
    <row r="1131" spans="1:42" ht="15.6" hidden="1">
      <c r="A1131" s="34" t="s">
        <v>2940</v>
      </c>
      <c r="B1131" s="34" t="s">
        <v>3085</v>
      </c>
      <c r="C1131" s="34"/>
      <c r="D1131" s="34"/>
      <c r="E1131" s="34"/>
      <c r="F1131" s="34"/>
      <c r="G1131" s="34"/>
      <c r="H1131" s="34"/>
      <c r="I1131" s="34"/>
      <c r="J1131" s="34"/>
      <c r="K1131" s="34"/>
      <c r="L1131" s="34"/>
      <c r="M1131" s="34"/>
      <c r="N1131" s="34"/>
      <c r="O1131" s="34"/>
      <c r="P1131" s="34"/>
      <c r="Q1131" s="34"/>
      <c r="R1131" s="34"/>
      <c r="S1131" s="34"/>
      <c r="T1131" s="34"/>
      <c r="U1131" s="34"/>
      <c r="V1131" s="34"/>
      <c r="W1131" s="34"/>
      <c r="X1131" s="34"/>
      <c r="Y1131" s="34"/>
      <c r="Z1131" s="34"/>
      <c r="AA1131" s="34"/>
      <c r="AB1131" s="34"/>
      <c r="AC1131" s="34"/>
      <c r="AD1131" s="34"/>
      <c r="AE1131" s="34"/>
      <c r="AF1131" s="34"/>
      <c r="AG1131" s="34"/>
      <c r="AH1131" s="34"/>
      <c r="AI1131" s="34"/>
      <c r="AJ1131" s="34"/>
      <c r="AK1131" s="34"/>
      <c r="AL1131" s="34"/>
      <c r="AM1131" s="34"/>
      <c r="AN1131" s="34"/>
      <c r="AO1131" s="34"/>
      <c r="AP1131" s="34"/>
    </row>
    <row r="1132" spans="1:42" ht="15.6" hidden="1">
      <c r="A1132" s="34" t="s">
        <v>2940</v>
      </c>
      <c r="B1132" s="34" t="s">
        <v>3086</v>
      </c>
      <c r="C1132" s="34"/>
      <c r="D1132" s="34"/>
      <c r="E1132" s="34"/>
      <c r="F1132" s="34"/>
      <c r="G1132" s="34"/>
      <c r="H1132" s="34"/>
      <c r="I1132" s="34"/>
      <c r="J1132" s="34"/>
      <c r="K1132" s="34"/>
      <c r="L1132" s="34"/>
      <c r="M1132" s="34"/>
      <c r="N1132" s="34"/>
      <c r="O1132" s="34"/>
      <c r="P1132" s="34"/>
      <c r="Q1132" s="34"/>
      <c r="R1132" s="34"/>
      <c r="S1132" s="34"/>
      <c r="T1132" s="34"/>
      <c r="U1132" s="34"/>
      <c r="V1132" s="34"/>
      <c r="W1132" s="34"/>
      <c r="X1132" s="34"/>
      <c r="Y1132" s="34"/>
      <c r="Z1132" s="34"/>
      <c r="AA1132" s="34"/>
      <c r="AB1132" s="34"/>
      <c r="AC1132" s="34"/>
      <c r="AD1132" s="34"/>
      <c r="AE1132" s="34"/>
      <c r="AF1132" s="34"/>
      <c r="AG1132" s="34"/>
      <c r="AH1132" s="34"/>
      <c r="AI1132" s="34"/>
      <c r="AJ1132" s="34"/>
      <c r="AK1132" s="34"/>
      <c r="AL1132" s="34"/>
      <c r="AM1132" s="34"/>
      <c r="AN1132" s="34"/>
      <c r="AO1132" s="34"/>
      <c r="AP1132" s="34"/>
    </row>
    <row r="1133" spans="1:42" ht="15.6" hidden="1">
      <c r="A1133" s="34" t="s">
        <v>2940</v>
      </c>
      <c r="B1133" s="34" t="s">
        <v>3087</v>
      </c>
      <c r="C1133" s="34"/>
      <c r="D1133" s="34"/>
      <c r="E1133" s="34"/>
      <c r="F1133" s="34"/>
      <c r="G1133" s="34"/>
      <c r="H1133" s="34"/>
      <c r="I1133" s="34"/>
      <c r="J1133" s="34"/>
      <c r="K1133" s="34"/>
      <c r="L1133" s="34"/>
      <c r="M1133" s="34"/>
      <c r="N1133" s="34"/>
      <c r="O1133" s="34"/>
      <c r="P1133" s="34"/>
      <c r="Q1133" s="34"/>
      <c r="R1133" s="34"/>
      <c r="S1133" s="34"/>
      <c r="T1133" s="34"/>
      <c r="U1133" s="34"/>
      <c r="V1133" s="34"/>
      <c r="W1133" s="34"/>
      <c r="X1133" s="34"/>
      <c r="Y1133" s="34"/>
      <c r="Z1133" s="34"/>
      <c r="AA1133" s="34"/>
      <c r="AB1133" s="34"/>
      <c r="AC1133" s="34"/>
      <c r="AD1133" s="34"/>
      <c r="AE1133" s="34"/>
      <c r="AF1133" s="34"/>
      <c r="AG1133" s="34"/>
      <c r="AH1133" s="34"/>
      <c r="AI1133" s="34"/>
      <c r="AJ1133" s="34"/>
      <c r="AK1133" s="34"/>
      <c r="AL1133" s="34"/>
      <c r="AM1133" s="34"/>
      <c r="AN1133" s="34"/>
      <c r="AO1133" s="34"/>
      <c r="AP1133" s="34"/>
    </row>
    <row r="1134" spans="1:42" ht="15.6" hidden="1">
      <c r="A1134" s="34" t="s">
        <v>2940</v>
      </c>
      <c r="B1134" s="34" t="s">
        <v>3088</v>
      </c>
      <c r="C1134" s="34"/>
      <c r="D1134" s="34"/>
      <c r="E1134" s="34"/>
      <c r="F1134" s="34"/>
      <c r="G1134" s="34"/>
      <c r="H1134" s="34"/>
      <c r="I1134" s="34"/>
      <c r="J1134" s="34"/>
      <c r="K1134" s="34"/>
      <c r="L1134" s="34"/>
      <c r="M1134" s="34"/>
      <c r="N1134" s="34"/>
      <c r="O1134" s="34"/>
      <c r="P1134" s="34"/>
      <c r="Q1134" s="34"/>
      <c r="R1134" s="34"/>
      <c r="S1134" s="34"/>
      <c r="T1134" s="34"/>
      <c r="U1134" s="34"/>
      <c r="V1134" s="34"/>
      <c r="W1134" s="34"/>
      <c r="X1134" s="34"/>
      <c r="Y1134" s="34"/>
      <c r="Z1134" s="34"/>
      <c r="AA1134" s="34"/>
      <c r="AB1134" s="34"/>
      <c r="AC1134" s="34"/>
      <c r="AD1134" s="34"/>
      <c r="AE1134" s="34"/>
      <c r="AF1134" s="34"/>
      <c r="AG1134" s="34"/>
      <c r="AH1134" s="34"/>
      <c r="AI1134" s="34"/>
      <c r="AJ1134" s="34"/>
      <c r="AK1134" s="34"/>
      <c r="AL1134" s="34"/>
      <c r="AM1134" s="34"/>
      <c r="AN1134" s="34"/>
      <c r="AO1134" s="34"/>
      <c r="AP1134" s="34"/>
    </row>
    <row r="1135" spans="1:42" ht="15.6" hidden="1">
      <c r="A1135" s="34" t="s">
        <v>2940</v>
      </c>
      <c r="B1135" s="34" t="s">
        <v>3089</v>
      </c>
      <c r="C1135" s="34"/>
      <c r="D1135" s="34"/>
      <c r="E1135" s="34"/>
      <c r="F1135" s="34"/>
      <c r="G1135" s="34"/>
      <c r="H1135" s="34"/>
      <c r="I1135" s="34"/>
      <c r="J1135" s="34"/>
      <c r="K1135" s="34"/>
      <c r="L1135" s="34"/>
      <c r="M1135" s="34"/>
      <c r="N1135" s="34"/>
      <c r="O1135" s="34"/>
      <c r="P1135" s="34"/>
      <c r="Q1135" s="34"/>
      <c r="R1135" s="34"/>
      <c r="S1135" s="34"/>
      <c r="T1135" s="34"/>
      <c r="U1135" s="34"/>
      <c r="V1135" s="34"/>
      <c r="W1135" s="34"/>
      <c r="X1135" s="34"/>
      <c r="Y1135" s="34"/>
      <c r="Z1135" s="34"/>
      <c r="AA1135" s="34"/>
      <c r="AB1135" s="34"/>
      <c r="AC1135" s="34"/>
      <c r="AD1135" s="34"/>
      <c r="AE1135" s="34"/>
      <c r="AF1135" s="34"/>
      <c r="AG1135" s="34"/>
      <c r="AH1135" s="34"/>
      <c r="AI1135" s="34"/>
      <c r="AJ1135" s="34"/>
      <c r="AK1135" s="34"/>
      <c r="AL1135" s="34"/>
      <c r="AM1135" s="34"/>
      <c r="AN1135" s="34"/>
      <c r="AO1135" s="34"/>
      <c r="AP1135" s="34"/>
    </row>
    <row r="1136" spans="1:42" ht="15.6" hidden="1">
      <c r="A1136" s="34" t="s">
        <v>2940</v>
      </c>
      <c r="B1136" s="34" t="s">
        <v>3090</v>
      </c>
      <c r="C1136" s="34"/>
      <c r="D1136" s="34"/>
      <c r="E1136" s="34"/>
      <c r="F1136" s="34"/>
      <c r="G1136" s="34"/>
      <c r="H1136" s="34"/>
      <c r="I1136" s="34"/>
      <c r="J1136" s="34"/>
      <c r="K1136" s="34"/>
      <c r="L1136" s="34"/>
      <c r="M1136" s="34"/>
      <c r="N1136" s="34"/>
      <c r="O1136" s="34"/>
      <c r="P1136" s="34"/>
      <c r="Q1136" s="34"/>
      <c r="R1136" s="34"/>
      <c r="S1136" s="34"/>
      <c r="T1136" s="34"/>
      <c r="U1136" s="34"/>
      <c r="V1136" s="34"/>
      <c r="W1136" s="34"/>
      <c r="X1136" s="34"/>
      <c r="Y1136" s="34"/>
      <c r="Z1136" s="34"/>
      <c r="AA1136" s="34"/>
      <c r="AB1136" s="34"/>
      <c r="AC1136" s="34"/>
      <c r="AD1136" s="34"/>
      <c r="AE1136" s="34"/>
      <c r="AF1136" s="34"/>
      <c r="AG1136" s="34"/>
      <c r="AH1136" s="34"/>
      <c r="AI1136" s="34"/>
      <c r="AJ1136" s="34"/>
      <c r="AK1136" s="34"/>
      <c r="AL1136" s="34"/>
      <c r="AM1136" s="34"/>
      <c r="AN1136" s="34"/>
      <c r="AO1136" s="34"/>
      <c r="AP1136" s="34"/>
    </row>
    <row r="1137" spans="1:42" ht="15.6" hidden="1">
      <c r="A1137" s="34" t="s">
        <v>2940</v>
      </c>
      <c r="B1137" s="34" t="s">
        <v>3091</v>
      </c>
      <c r="C1137" s="34"/>
      <c r="D1137" s="34"/>
      <c r="E1137" s="34"/>
      <c r="F1137" s="34"/>
      <c r="G1137" s="34"/>
      <c r="H1137" s="34"/>
      <c r="I1137" s="34"/>
      <c r="J1137" s="34"/>
      <c r="K1137" s="34"/>
      <c r="L1137" s="34"/>
      <c r="M1137" s="34"/>
      <c r="N1137" s="34"/>
      <c r="O1137" s="34"/>
      <c r="P1137" s="34"/>
      <c r="Q1137" s="34"/>
      <c r="R1137" s="34"/>
      <c r="S1137" s="34"/>
      <c r="T1137" s="34"/>
      <c r="U1137" s="34"/>
      <c r="V1137" s="34"/>
      <c r="W1137" s="34"/>
      <c r="X1137" s="34"/>
      <c r="Y1137" s="34"/>
      <c r="Z1137" s="34"/>
      <c r="AA1137" s="34"/>
      <c r="AB1137" s="34"/>
      <c r="AC1137" s="34"/>
      <c r="AD1137" s="34"/>
      <c r="AE1137" s="34"/>
      <c r="AF1137" s="34"/>
      <c r="AG1137" s="34"/>
      <c r="AH1137" s="34"/>
      <c r="AI1137" s="34"/>
      <c r="AJ1137" s="34"/>
      <c r="AK1137" s="34"/>
      <c r="AL1137" s="34"/>
      <c r="AM1137" s="34"/>
      <c r="AN1137" s="34"/>
      <c r="AO1137" s="34"/>
      <c r="AP1137" s="34"/>
    </row>
    <row r="1138" spans="1:42" ht="15.6" hidden="1">
      <c r="A1138" s="34" t="s">
        <v>2940</v>
      </c>
      <c r="B1138" s="34" t="s">
        <v>3092</v>
      </c>
      <c r="C1138" s="34"/>
      <c r="D1138" s="34"/>
      <c r="E1138" s="34"/>
      <c r="F1138" s="34"/>
      <c r="G1138" s="34"/>
      <c r="H1138" s="34"/>
      <c r="I1138" s="34"/>
      <c r="J1138" s="34"/>
      <c r="K1138" s="34"/>
      <c r="L1138" s="34"/>
      <c r="M1138" s="34"/>
      <c r="N1138" s="34"/>
      <c r="O1138" s="34"/>
      <c r="P1138" s="34"/>
      <c r="Q1138" s="34"/>
      <c r="R1138" s="34"/>
      <c r="S1138" s="34"/>
      <c r="T1138" s="34"/>
      <c r="U1138" s="34"/>
      <c r="V1138" s="34"/>
      <c r="W1138" s="34"/>
      <c r="X1138" s="34"/>
      <c r="Y1138" s="34"/>
      <c r="Z1138" s="34"/>
      <c r="AA1138" s="34"/>
      <c r="AB1138" s="34"/>
      <c r="AC1138" s="34"/>
      <c r="AD1138" s="34"/>
      <c r="AE1138" s="34"/>
      <c r="AF1138" s="34"/>
      <c r="AG1138" s="34"/>
      <c r="AH1138" s="34"/>
      <c r="AI1138" s="34"/>
      <c r="AJ1138" s="34"/>
      <c r="AK1138" s="34"/>
      <c r="AL1138" s="34"/>
      <c r="AM1138" s="34"/>
      <c r="AN1138" s="34"/>
      <c r="AO1138" s="34"/>
      <c r="AP1138" s="34"/>
    </row>
    <row r="1139" spans="1:42" ht="15.6" hidden="1">
      <c r="A1139" s="34" t="s">
        <v>2940</v>
      </c>
      <c r="B1139" s="34" t="s">
        <v>3093</v>
      </c>
      <c r="C1139" s="34"/>
      <c r="D1139" s="34"/>
      <c r="E1139" s="34"/>
      <c r="F1139" s="34"/>
      <c r="G1139" s="34"/>
      <c r="H1139" s="34"/>
      <c r="I1139" s="34"/>
      <c r="J1139" s="34"/>
      <c r="K1139" s="34"/>
      <c r="L1139" s="34"/>
      <c r="M1139" s="34"/>
      <c r="N1139" s="34"/>
      <c r="O1139" s="34"/>
      <c r="P1139" s="34"/>
      <c r="Q1139" s="34"/>
      <c r="R1139" s="34"/>
      <c r="S1139" s="34"/>
      <c r="T1139" s="34"/>
      <c r="U1139" s="34"/>
      <c r="V1139" s="34"/>
      <c r="W1139" s="34"/>
      <c r="X1139" s="34"/>
      <c r="Y1139" s="34"/>
      <c r="Z1139" s="34"/>
      <c r="AA1139" s="34"/>
      <c r="AB1139" s="34"/>
      <c r="AC1139" s="34"/>
      <c r="AD1139" s="34"/>
      <c r="AE1139" s="34"/>
      <c r="AF1139" s="34"/>
      <c r="AG1139" s="34"/>
      <c r="AH1139" s="34"/>
      <c r="AI1139" s="34"/>
      <c r="AJ1139" s="34"/>
      <c r="AK1139" s="34"/>
      <c r="AL1139" s="34"/>
      <c r="AM1139" s="34"/>
      <c r="AN1139" s="34"/>
      <c r="AO1139" s="34"/>
      <c r="AP1139" s="34"/>
    </row>
    <row r="1140" spans="1:42" ht="15.6" hidden="1">
      <c r="A1140" s="34" t="s">
        <v>2940</v>
      </c>
      <c r="B1140" s="34" t="s">
        <v>3094</v>
      </c>
      <c r="C1140" s="34"/>
      <c r="D1140" s="34"/>
      <c r="E1140" s="34"/>
      <c r="F1140" s="34"/>
      <c r="G1140" s="34"/>
      <c r="H1140" s="34"/>
      <c r="I1140" s="34"/>
      <c r="J1140" s="34"/>
      <c r="K1140" s="34"/>
      <c r="L1140" s="34"/>
      <c r="M1140" s="34"/>
      <c r="N1140" s="34"/>
      <c r="O1140" s="34"/>
      <c r="P1140" s="34"/>
      <c r="Q1140" s="34"/>
      <c r="R1140" s="34"/>
      <c r="S1140" s="34"/>
      <c r="T1140" s="34"/>
      <c r="U1140" s="34"/>
      <c r="V1140" s="34"/>
      <c r="W1140" s="34"/>
      <c r="X1140" s="34"/>
      <c r="Y1140" s="34"/>
      <c r="Z1140" s="34"/>
      <c r="AA1140" s="34"/>
      <c r="AB1140" s="34"/>
      <c r="AC1140" s="34"/>
      <c r="AD1140" s="34"/>
      <c r="AE1140" s="34"/>
      <c r="AF1140" s="34"/>
      <c r="AG1140" s="34"/>
      <c r="AH1140" s="34"/>
      <c r="AI1140" s="34"/>
      <c r="AJ1140" s="34"/>
      <c r="AK1140" s="34"/>
      <c r="AL1140" s="34"/>
      <c r="AM1140" s="34"/>
      <c r="AN1140" s="34"/>
      <c r="AO1140" s="34"/>
      <c r="AP1140" s="34"/>
    </row>
    <row r="1141" spans="1:42" ht="15.6" hidden="1">
      <c r="A1141" s="34" t="s">
        <v>2940</v>
      </c>
      <c r="B1141" s="34" t="s">
        <v>3095</v>
      </c>
      <c r="C1141" s="34"/>
      <c r="D1141" s="34"/>
      <c r="E1141" s="34"/>
      <c r="F1141" s="34"/>
      <c r="G1141" s="34"/>
      <c r="H1141" s="34"/>
      <c r="I1141" s="34"/>
      <c r="J1141" s="34"/>
      <c r="K1141" s="34"/>
      <c r="L1141" s="34"/>
      <c r="M1141" s="34"/>
      <c r="N1141" s="34"/>
      <c r="O1141" s="34"/>
      <c r="P1141" s="34"/>
      <c r="Q1141" s="34"/>
      <c r="R1141" s="34"/>
      <c r="S1141" s="34"/>
      <c r="T1141" s="34"/>
      <c r="U1141" s="34"/>
      <c r="V1141" s="34"/>
      <c r="W1141" s="34"/>
      <c r="X1141" s="34"/>
      <c r="Y1141" s="34"/>
      <c r="Z1141" s="34"/>
      <c r="AA1141" s="34"/>
      <c r="AB1141" s="34"/>
      <c r="AC1141" s="34"/>
      <c r="AD1141" s="34"/>
      <c r="AE1141" s="34"/>
      <c r="AF1141" s="34"/>
      <c r="AG1141" s="34"/>
      <c r="AH1141" s="34"/>
      <c r="AI1141" s="34"/>
      <c r="AJ1141" s="34"/>
      <c r="AK1141" s="34"/>
      <c r="AL1141" s="34"/>
      <c r="AM1141" s="34"/>
      <c r="AN1141" s="34"/>
      <c r="AO1141" s="34"/>
      <c r="AP1141" s="34"/>
    </row>
    <row r="1142" spans="1:42" ht="15.6" hidden="1">
      <c r="A1142" s="34" t="s">
        <v>2940</v>
      </c>
      <c r="B1142" s="34" t="s">
        <v>3096</v>
      </c>
      <c r="C1142" s="34"/>
      <c r="D1142" s="34"/>
      <c r="E1142" s="34"/>
      <c r="F1142" s="34"/>
      <c r="G1142" s="34"/>
      <c r="H1142" s="34"/>
      <c r="I1142" s="34"/>
      <c r="J1142" s="34"/>
      <c r="K1142" s="34"/>
      <c r="L1142" s="34"/>
      <c r="M1142" s="34"/>
      <c r="N1142" s="34"/>
      <c r="O1142" s="34"/>
      <c r="P1142" s="34"/>
      <c r="Q1142" s="34"/>
      <c r="R1142" s="34"/>
      <c r="S1142" s="34"/>
      <c r="T1142" s="34"/>
      <c r="U1142" s="34"/>
      <c r="V1142" s="34"/>
      <c r="W1142" s="34"/>
      <c r="X1142" s="34"/>
      <c r="Y1142" s="34"/>
      <c r="Z1142" s="34"/>
      <c r="AA1142" s="34"/>
      <c r="AB1142" s="34"/>
      <c r="AC1142" s="34"/>
      <c r="AD1142" s="34"/>
      <c r="AE1142" s="34"/>
      <c r="AF1142" s="34"/>
      <c r="AG1142" s="34"/>
      <c r="AH1142" s="34"/>
      <c r="AI1142" s="34"/>
      <c r="AJ1142" s="34"/>
      <c r="AK1142" s="34"/>
      <c r="AL1142" s="34"/>
      <c r="AM1142" s="34"/>
      <c r="AN1142" s="34"/>
      <c r="AO1142" s="34"/>
      <c r="AP1142" s="34"/>
    </row>
    <row r="1143" spans="1:42" ht="15.6" hidden="1">
      <c r="A1143" s="34" t="s">
        <v>2940</v>
      </c>
      <c r="B1143" s="34" t="s">
        <v>3097</v>
      </c>
      <c r="C1143" s="34"/>
      <c r="D1143" s="34"/>
      <c r="E1143" s="34"/>
      <c r="F1143" s="34"/>
      <c r="G1143" s="34"/>
      <c r="H1143" s="34"/>
      <c r="I1143" s="34"/>
      <c r="J1143" s="34"/>
      <c r="K1143" s="34"/>
      <c r="L1143" s="34"/>
      <c r="M1143" s="34"/>
      <c r="N1143" s="34"/>
      <c r="O1143" s="34"/>
      <c r="P1143" s="34"/>
      <c r="Q1143" s="34"/>
      <c r="R1143" s="34"/>
      <c r="S1143" s="34"/>
      <c r="T1143" s="34"/>
      <c r="U1143" s="34"/>
      <c r="V1143" s="34"/>
      <c r="W1143" s="34"/>
      <c r="X1143" s="34"/>
      <c r="Y1143" s="34"/>
      <c r="Z1143" s="34"/>
      <c r="AA1143" s="34"/>
      <c r="AB1143" s="34"/>
      <c r="AC1143" s="34"/>
      <c r="AD1143" s="34"/>
      <c r="AE1143" s="34"/>
      <c r="AF1143" s="34"/>
      <c r="AG1143" s="34"/>
      <c r="AH1143" s="34"/>
      <c r="AI1143" s="34"/>
      <c r="AJ1143" s="34"/>
      <c r="AK1143" s="34"/>
      <c r="AL1143" s="34"/>
      <c r="AM1143" s="34"/>
      <c r="AN1143" s="34"/>
      <c r="AO1143" s="34"/>
      <c r="AP1143" s="34"/>
    </row>
    <row r="1144" spans="1:42" ht="15.6" hidden="1">
      <c r="A1144" s="34" t="s">
        <v>2940</v>
      </c>
      <c r="B1144" s="34" t="s">
        <v>3098</v>
      </c>
      <c r="C1144" s="34"/>
      <c r="D1144" s="34"/>
      <c r="E1144" s="34"/>
      <c r="F1144" s="34"/>
      <c r="G1144" s="34"/>
      <c r="H1144" s="34"/>
      <c r="I1144" s="34"/>
      <c r="J1144" s="34"/>
      <c r="K1144" s="34"/>
      <c r="L1144" s="34"/>
      <c r="M1144" s="34"/>
      <c r="N1144" s="34"/>
      <c r="O1144" s="34"/>
      <c r="P1144" s="34"/>
      <c r="Q1144" s="34"/>
      <c r="R1144" s="34"/>
      <c r="S1144" s="34"/>
      <c r="T1144" s="34"/>
      <c r="U1144" s="34"/>
      <c r="V1144" s="34"/>
      <c r="W1144" s="34"/>
      <c r="X1144" s="34"/>
      <c r="Y1144" s="34"/>
      <c r="Z1144" s="34"/>
      <c r="AA1144" s="34"/>
      <c r="AB1144" s="34"/>
      <c r="AC1144" s="34"/>
      <c r="AD1144" s="34"/>
      <c r="AE1144" s="34"/>
      <c r="AF1144" s="34"/>
      <c r="AG1144" s="34"/>
      <c r="AH1144" s="34"/>
      <c r="AI1144" s="34"/>
      <c r="AJ1144" s="34"/>
      <c r="AK1144" s="34"/>
      <c r="AL1144" s="34"/>
      <c r="AM1144" s="34"/>
      <c r="AN1144" s="34"/>
      <c r="AO1144" s="34"/>
      <c r="AP1144" s="34"/>
    </row>
    <row r="1145" spans="1:42" ht="15.6" hidden="1">
      <c r="A1145" s="34" t="s">
        <v>2940</v>
      </c>
      <c r="B1145" s="34" t="s">
        <v>3099</v>
      </c>
      <c r="C1145" s="34"/>
      <c r="D1145" s="34"/>
      <c r="E1145" s="34"/>
      <c r="F1145" s="34"/>
      <c r="G1145" s="34"/>
      <c r="H1145" s="34"/>
      <c r="I1145" s="34"/>
      <c r="J1145" s="34"/>
      <c r="K1145" s="34"/>
      <c r="L1145" s="34"/>
      <c r="M1145" s="34"/>
      <c r="N1145" s="34"/>
      <c r="O1145" s="34"/>
      <c r="P1145" s="34"/>
      <c r="Q1145" s="34"/>
      <c r="R1145" s="34"/>
      <c r="S1145" s="34"/>
      <c r="T1145" s="34"/>
      <c r="U1145" s="34"/>
      <c r="V1145" s="34"/>
      <c r="W1145" s="34"/>
      <c r="X1145" s="34"/>
      <c r="Y1145" s="34"/>
      <c r="Z1145" s="34"/>
      <c r="AA1145" s="34"/>
      <c r="AB1145" s="34"/>
      <c r="AC1145" s="34"/>
      <c r="AD1145" s="34"/>
      <c r="AE1145" s="34"/>
      <c r="AF1145" s="34"/>
      <c r="AG1145" s="34"/>
      <c r="AH1145" s="34"/>
      <c r="AI1145" s="34"/>
      <c r="AJ1145" s="34"/>
      <c r="AK1145" s="34"/>
      <c r="AL1145" s="34"/>
      <c r="AM1145" s="34"/>
      <c r="AN1145" s="34"/>
      <c r="AO1145" s="34"/>
      <c r="AP1145" s="34"/>
    </row>
    <row r="1146" spans="1:42" ht="15.6" hidden="1">
      <c r="A1146" s="34" t="s">
        <v>2940</v>
      </c>
      <c r="B1146" s="34" t="s">
        <v>3100</v>
      </c>
      <c r="C1146" s="34"/>
      <c r="D1146" s="34"/>
      <c r="E1146" s="34"/>
      <c r="F1146" s="34"/>
      <c r="G1146" s="34"/>
      <c r="H1146" s="34"/>
      <c r="I1146" s="34"/>
      <c r="J1146" s="34"/>
      <c r="K1146" s="34"/>
      <c r="L1146" s="34"/>
      <c r="M1146" s="34"/>
      <c r="N1146" s="34"/>
      <c r="O1146" s="34"/>
      <c r="P1146" s="34"/>
      <c r="Q1146" s="34"/>
      <c r="R1146" s="34"/>
      <c r="S1146" s="34"/>
      <c r="T1146" s="34"/>
      <c r="U1146" s="34"/>
      <c r="V1146" s="34"/>
      <c r="W1146" s="34"/>
      <c r="X1146" s="34"/>
      <c r="Y1146" s="34"/>
      <c r="Z1146" s="34"/>
      <c r="AA1146" s="34"/>
      <c r="AB1146" s="34"/>
      <c r="AC1146" s="34"/>
      <c r="AD1146" s="34"/>
      <c r="AE1146" s="34"/>
      <c r="AF1146" s="34"/>
      <c r="AG1146" s="34"/>
      <c r="AH1146" s="34"/>
      <c r="AI1146" s="34"/>
      <c r="AJ1146" s="34"/>
      <c r="AK1146" s="34"/>
      <c r="AL1146" s="34"/>
      <c r="AM1146" s="34"/>
      <c r="AN1146" s="34"/>
      <c r="AO1146" s="34"/>
      <c r="AP1146" s="34"/>
    </row>
    <row r="1147" spans="1:42" ht="15.6" hidden="1">
      <c r="A1147" s="34" t="s">
        <v>2940</v>
      </c>
      <c r="B1147" s="34" t="s">
        <v>3101</v>
      </c>
      <c r="C1147" s="34"/>
      <c r="D1147" s="34"/>
      <c r="E1147" s="34"/>
      <c r="F1147" s="34"/>
      <c r="G1147" s="34"/>
      <c r="H1147" s="34"/>
      <c r="I1147" s="34"/>
      <c r="J1147" s="34"/>
      <c r="K1147" s="34"/>
      <c r="L1147" s="34"/>
      <c r="M1147" s="34"/>
      <c r="N1147" s="34"/>
      <c r="O1147" s="34"/>
      <c r="P1147" s="34"/>
      <c r="Q1147" s="34"/>
      <c r="R1147" s="34"/>
      <c r="S1147" s="34"/>
      <c r="T1147" s="34"/>
      <c r="U1147" s="34"/>
      <c r="V1147" s="34"/>
      <c r="W1147" s="34"/>
      <c r="X1147" s="34"/>
      <c r="Y1147" s="34"/>
      <c r="Z1147" s="34"/>
      <c r="AA1147" s="34"/>
      <c r="AB1147" s="34"/>
      <c r="AC1147" s="34"/>
      <c r="AD1147" s="34"/>
      <c r="AE1147" s="34"/>
      <c r="AF1147" s="34"/>
      <c r="AG1147" s="34"/>
      <c r="AH1147" s="34"/>
      <c r="AI1147" s="34"/>
      <c r="AJ1147" s="34"/>
      <c r="AK1147" s="34"/>
      <c r="AL1147" s="34"/>
      <c r="AM1147" s="34"/>
      <c r="AN1147" s="34"/>
      <c r="AO1147" s="34"/>
      <c r="AP1147" s="34"/>
    </row>
    <row r="1148" spans="1:42" ht="15.6" hidden="1">
      <c r="A1148" s="34" t="s">
        <v>2940</v>
      </c>
      <c r="B1148" s="34" t="s">
        <v>3102</v>
      </c>
      <c r="C1148" s="34"/>
      <c r="D1148" s="34"/>
      <c r="E1148" s="34"/>
      <c r="F1148" s="34"/>
      <c r="G1148" s="34"/>
      <c r="H1148" s="34"/>
      <c r="I1148" s="34"/>
      <c r="J1148" s="34"/>
      <c r="K1148" s="34"/>
      <c r="L1148" s="34"/>
      <c r="M1148" s="34"/>
      <c r="N1148" s="34"/>
      <c r="O1148" s="34"/>
      <c r="P1148" s="34"/>
      <c r="Q1148" s="34"/>
      <c r="R1148" s="34"/>
      <c r="S1148" s="34"/>
      <c r="T1148" s="34"/>
      <c r="U1148" s="34"/>
      <c r="V1148" s="34"/>
      <c r="W1148" s="34"/>
      <c r="X1148" s="34"/>
      <c r="Y1148" s="34"/>
      <c r="Z1148" s="34"/>
      <c r="AA1148" s="34"/>
      <c r="AB1148" s="34"/>
      <c r="AC1148" s="34"/>
      <c r="AD1148" s="34"/>
      <c r="AE1148" s="34"/>
      <c r="AF1148" s="34"/>
      <c r="AG1148" s="34"/>
      <c r="AH1148" s="34"/>
      <c r="AI1148" s="34"/>
      <c r="AJ1148" s="34"/>
      <c r="AK1148" s="34"/>
      <c r="AL1148" s="34"/>
      <c r="AM1148" s="34"/>
      <c r="AN1148" s="34"/>
      <c r="AO1148" s="34"/>
      <c r="AP1148" s="34"/>
    </row>
    <row r="1149" spans="1:42" ht="15.6" hidden="1">
      <c r="A1149" s="34" t="s">
        <v>2940</v>
      </c>
      <c r="B1149" s="34" t="s">
        <v>3103</v>
      </c>
      <c r="C1149" s="34"/>
      <c r="D1149" s="34"/>
      <c r="E1149" s="34"/>
      <c r="F1149" s="34"/>
      <c r="G1149" s="34"/>
      <c r="H1149" s="34"/>
      <c r="I1149" s="34"/>
      <c r="J1149" s="34"/>
      <c r="K1149" s="34"/>
      <c r="L1149" s="34"/>
      <c r="M1149" s="34"/>
      <c r="N1149" s="34"/>
      <c r="O1149" s="34"/>
      <c r="P1149" s="34"/>
      <c r="Q1149" s="34"/>
      <c r="R1149" s="34"/>
      <c r="S1149" s="34"/>
      <c r="T1149" s="34"/>
      <c r="U1149" s="34"/>
      <c r="V1149" s="34"/>
      <c r="W1149" s="34"/>
      <c r="X1149" s="34"/>
      <c r="Y1149" s="34"/>
      <c r="Z1149" s="34"/>
      <c r="AA1149" s="34"/>
      <c r="AB1149" s="34"/>
      <c r="AC1149" s="34"/>
      <c r="AD1149" s="34"/>
      <c r="AE1149" s="34"/>
      <c r="AF1149" s="34"/>
      <c r="AG1149" s="34"/>
      <c r="AH1149" s="34"/>
      <c r="AI1149" s="34"/>
      <c r="AJ1149" s="34"/>
      <c r="AK1149" s="34"/>
      <c r="AL1149" s="34"/>
      <c r="AM1149" s="34"/>
      <c r="AN1149" s="34"/>
      <c r="AO1149" s="34"/>
      <c r="AP1149" s="34"/>
    </row>
    <row r="1150" spans="1:42" ht="15.6" hidden="1">
      <c r="A1150" s="34" t="s">
        <v>2940</v>
      </c>
      <c r="B1150" s="34" t="s">
        <v>3104</v>
      </c>
      <c r="C1150" s="34"/>
      <c r="D1150" s="34"/>
      <c r="E1150" s="34"/>
      <c r="F1150" s="34"/>
      <c r="G1150" s="34"/>
      <c r="H1150" s="34"/>
      <c r="I1150" s="34"/>
      <c r="J1150" s="34"/>
      <c r="K1150" s="34"/>
      <c r="L1150" s="34"/>
      <c r="M1150" s="34"/>
      <c r="N1150" s="34"/>
      <c r="O1150" s="34"/>
      <c r="P1150" s="34"/>
      <c r="Q1150" s="34"/>
      <c r="R1150" s="34"/>
      <c r="S1150" s="34"/>
      <c r="T1150" s="34"/>
      <c r="U1150" s="34"/>
      <c r="V1150" s="34"/>
      <c r="W1150" s="34"/>
      <c r="X1150" s="34"/>
      <c r="Y1150" s="34"/>
      <c r="Z1150" s="34"/>
      <c r="AA1150" s="34"/>
      <c r="AB1150" s="34"/>
      <c r="AC1150" s="34"/>
      <c r="AD1150" s="34"/>
      <c r="AE1150" s="34"/>
      <c r="AF1150" s="34"/>
      <c r="AG1150" s="34"/>
      <c r="AH1150" s="34"/>
      <c r="AI1150" s="34"/>
      <c r="AJ1150" s="34"/>
      <c r="AK1150" s="34"/>
      <c r="AL1150" s="34"/>
      <c r="AM1150" s="34"/>
      <c r="AN1150" s="34"/>
      <c r="AO1150" s="34"/>
      <c r="AP1150" s="34"/>
    </row>
    <row r="1151" spans="1:42" ht="15.6" hidden="1">
      <c r="A1151" s="34" t="s">
        <v>2940</v>
      </c>
      <c r="B1151" s="34" t="s">
        <v>3105</v>
      </c>
      <c r="C1151" s="34"/>
      <c r="D1151" s="34"/>
      <c r="E1151" s="34"/>
      <c r="F1151" s="34"/>
      <c r="G1151" s="34"/>
      <c r="H1151" s="34"/>
      <c r="I1151" s="34"/>
      <c r="J1151" s="34"/>
      <c r="K1151" s="34"/>
      <c r="L1151" s="34"/>
      <c r="M1151" s="34"/>
      <c r="N1151" s="34"/>
      <c r="O1151" s="34"/>
      <c r="P1151" s="34"/>
      <c r="Q1151" s="34"/>
      <c r="R1151" s="34"/>
      <c r="S1151" s="34"/>
      <c r="T1151" s="34"/>
      <c r="U1151" s="34"/>
      <c r="V1151" s="34"/>
      <c r="W1151" s="34"/>
      <c r="X1151" s="34"/>
      <c r="Y1151" s="34"/>
      <c r="Z1151" s="34"/>
      <c r="AA1151" s="34"/>
      <c r="AB1151" s="34"/>
      <c r="AC1151" s="34"/>
      <c r="AD1151" s="34"/>
      <c r="AE1151" s="34"/>
      <c r="AF1151" s="34"/>
      <c r="AG1151" s="34"/>
      <c r="AH1151" s="34"/>
      <c r="AI1151" s="34"/>
      <c r="AJ1151" s="34"/>
      <c r="AK1151" s="34"/>
      <c r="AL1151" s="34"/>
      <c r="AM1151" s="34"/>
      <c r="AN1151" s="34"/>
      <c r="AO1151" s="34"/>
      <c r="AP1151" s="34"/>
    </row>
    <row r="1152" spans="1:42" ht="15.6" hidden="1">
      <c r="A1152" s="34" t="s">
        <v>2940</v>
      </c>
      <c r="B1152" s="34" t="s">
        <v>3106</v>
      </c>
      <c r="C1152" s="34"/>
      <c r="D1152" s="34"/>
      <c r="E1152" s="34"/>
      <c r="F1152" s="34"/>
      <c r="G1152" s="34"/>
      <c r="H1152" s="34"/>
      <c r="I1152" s="34"/>
      <c r="J1152" s="34"/>
      <c r="K1152" s="34"/>
      <c r="L1152" s="34"/>
      <c r="M1152" s="34"/>
      <c r="N1152" s="34"/>
      <c r="O1152" s="34"/>
      <c r="P1152" s="34"/>
      <c r="Q1152" s="34"/>
      <c r="R1152" s="34"/>
      <c r="S1152" s="34"/>
      <c r="T1152" s="34"/>
      <c r="U1152" s="34"/>
      <c r="V1152" s="34"/>
      <c r="W1152" s="34"/>
      <c r="X1152" s="34"/>
      <c r="Y1152" s="34"/>
      <c r="Z1152" s="34"/>
      <c r="AA1152" s="34"/>
      <c r="AB1152" s="34"/>
      <c r="AC1152" s="34"/>
      <c r="AD1152" s="34"/>
      <c r="AE1152" s="34"/>
      <c r="AF1152" s="34"/>
      <c r="AG1152" s="34"/>
      <c r="AH1152" s="34"/>
      <c r="AI1152" s="34"/>
      <c r="AJ1152" s="34"/>
      <c r="AK1152" s="34"/>
      <c r="AL1152" s="34"/>
      <c r="AM1152" s="34"/>
      <c r="AN1152" s="34"/>
      <c r="AO1152" s="34"/>
      <c r="AP1152" s="34"/>
    </row>
    <row r="1153" spans="1:42" ht="15.6" hidden="1">
      <c r="A1153" s="34" t="s">
        <v>2940</v>
      </c>
      <c r="B1153" s="34" t="s">
        <v>3107</v>
      </c>
      <c r="C1153" s="34"/>
      <c r="D1153" s="34"/>
      <c r="E1153" s="34"/>
      <c r="F1153" s="34"/>
      <c r="G1153" s="34"/>
      <c r="H1153" s="34"/>
      <c r="I1153" s="34"/>
      <c r="J1153" s="34"/>
      <c r="K1153" s="34"/>
      <c r="L1153" s="34"/>
      <c r="M1153" s="34"/>
      <c r="N1153" s="34"/>
      <c r="O1153" s="34"/>
      <c r="P1153" s="34"/>
      <c r="Q1153" s="34"/>
      <c r="R1153" s="34"/>
      <c r="S1153" s="34"/>
      <c r="T1153" s="34"/>
      <c r="U1153" s="34"/>
      <c r="V1153" s="34"/>
      <c r="W1153" s="34"/>
      <c r="X1153" s="34"/>
      <c r="Y1153" s="34"/>
      <c r="Z1153" s="34"/>
      <c r="AA1153" s="34"/>
      <c r="AB1153" s="34"/>
      <c r="AC1153" s="34"/>
      <c r="AD1153" s="34"/>
      <c r="AE1153" s="34"/>
      <c r="AF1153" s="34"/>
      <c r="AG1153" s="34"/>
      <c r="AH1153" s="34"/>
      <c r="AI1153" s="34"/>
      <c r="AJ1153" s="34"/>
      <c r="AK1153" s="34"/>
      <c r="AL1153" s="34"/>
      <c r="AM1153" s="34"/>
      <c r="AN1153" s="34"/>
      <c r="AO1153" s="34"/>
      <c r="AP1153" s="34"/>
    </row>
    <row r="1154" spans="1:42" ht="15.6" hidden="1">
      <c r="A1154" s="34" t="s">
        <v>2940</v>
      </c>
      <c r="B1154" s="34" t="s">
        <v>3108</v>
      </c>
      <c r="C1154" s="34"/>
      <c r="D1154" s="34"/>
      <c r="E1154" s="34"/>
      <c r="F1154" s="34"/>
      <c r="G1154" s="34"/>
      <c r="H1154" s="34"/>
      <c r="I1154" s="34"/>
      <c r="J1154" s="34"/>
      <c r="K1154" s="34"/>
      <c r="L1154" s="34"/>
      <c r="M1154" s="34"/>
      <c r="N1154" s="34"/>
      <c r="O1154" s="34"/>
      <c r="P1154" s="34"/>
      <c r="Q1154" s="34"/>
      <c r="R1154" s="34"/>
      <c r="S1154" s="34"/>
      <c r="T1154" s="34"/>
      <c r="U1154" s="34"/>
      <c r="V1154" s="34"/>
      <c r="W1154" s="34"/>
      <c r="X1154" s="34"/>
      <c r="Y1154" s="34"/>
      <c r="Z1154" s="34"/>
      <c r="AA1154" s="34"/>
      <c r="AB1154" s="34"/>
      <c r="AC1154" s="34"/>
      <c r="AD1154" s="34"/>
      <c r="AE1154" s="34"/>
      <c r="AF1154" s="34"/>
      <c r="AG1154" s="34"/>
      <c r="AH1154" s="34"/>
      <c r="AI1154" s="34"/>
      <c r="AJ1154" s="34"/>
      <c r="AK1154" s="34"/>
      <c r="AL1154" s="34"/>
      <c r="AM1154" s="34"/>
      <c r="AN1154" s="34"/>
      <c r="AO1154" s="34"/>
      <c r="AP1154" s="34"/>
    </row>
    <row r="1155" spans="1:42" ht="15.6" hidden="1">
      <c r="A1155" s="34" t="s">
        <v>2940</v>
      </c>
      <c r="B1155" s="34" t="s">
        <v>3109</v>
      </c>
      <c r="C1155" s="34"/>
      <c r="D1155" s="34"/>
      <c r="E1155" s="34"/>
      <c r="F1155" s="34"/>
      <c r="G1155" s="34"/>
      <c r="H1155" s="34"/>
      <c r="I1155" s="34"/>
      <c r="J1155" s="34"/>
      <c r="K1155" s="34"/>
      <c r="L1155" s="34"/>
      <c r="M1155" s="34"/>
      <c r="N1155" s="34"/>
      <c r="O1155" s="34"/>
      <c r="P1155" s="34"/>
      <c r="Q1155" s="34"/>
      <c r="R1155" s="34"/>
      <c r="S1155" s="34"/>
      <c r="T1155" s="34"/>
      <c r="U1155" s="34"/>
      <c r="V1155" s="34"/>
      <c r="W1155" s="34"/>
      <c r="X1155" s="34"/>
      <c r="Y1155" s="34"/>
      <c r="Z1155" s="34"/>
      <c r="AA1155" s="34"/>
      <c r="AB1155" s="34"/>
      <c r="AC1155" s="34"/>
      <c r="AD1155" s="34"/>
      <c r="AE1155" s="34"/>
      <c r="AF1155" s="34"/>
      <c r="AG1155" s="34"/>
      <c r="AH1155" s="34"/>
      <c r="AI1155" s="34"/>
      <c r="AJ1155" s="34"/>
      <c r="AK1155" s="34"/>
      <c r="AL1155" s="34"/>
      <c r="AM1155" s="34"/>
      <c r="AN1155" s="34"/>
      <c r="AO1155" s="34"/>
      <c r="AP1155" s="34"/>
    </row>
    <row r="1156" spans="1:42" ht="15.6" hidden="1">
      <c r="A1156" s="34" t="s">
        <v>2940</v>
      </c>
      <c r="B1156" s="34" t="s">
        <v>3110</v>
      </c>
      <c r="C1156" s="34"/>
      <c r="D1156" s="34"/>
      <c r="E1156" s="34"/>
      <c r="F1156" s="34"/>
      <c r="G1156" s="34"/>
      <c r="H1156" s="34"/>
      <c r="I1156" s="34"/>
      <c r="J1156" s="34"/>
      <c r="K1156" s="34"/>
      <c r="L1156" s="34"/>
      <c r="M1156" s="34"/>
      <c r="N1156" s="34"/>
      <c r="O1156" s="34"/>
      <c r="P1156" s="34"/>
      <c r="Q1156" s="34"/>
      <c r="R1156" s="34"/>
      <c r="S1156" s="34"/>
      <c r="T1156" s="34"/>
      <c r="U1156" s="34"/>
      <c r="V1156" s="34"/>
      <c r="W1156" s="34"/>
      <c r="X1156" s="34"/>
      <c r="Y1156" s="34"/>
      <c r="Z1156" s="34"/>
      <c r="AA1156" s="34"/>
      <c r="AB1156" s="34"/>
      <c r="AC1156" s="34"/>
      <c r="AD1156" s="34"/>
      <c r="AE1156" s="34"/>
      <c r="AF1156" s="34"/>
      <c r="AG1156" s="34"/>
      <c r="AH1156" s="34"/>
      <c r="AI1156" s="34"/>
      <c r="AJ1156" s="34"/>
      <c r="AK1156" s="34"/>
      <c r="AL1156" s="34"/>
      <c r="AM1156" s="34"/>
      <c r="AN1156" s="34"/>
      <c r="AO1156" s="34"/>
      <c r="AP1156" s="34"/>
    </row>
    <row r="1157" spans="1:42" ht="15.6" hidden="1">
      <c r="A1157" s="34" t="s">
        <v>2940</v>
      </c>
      <c r="B1157" s="34" t="s">
        <v>3111</v>
      </c>
      <c r="C1157" s="34"/>
      <c r="D1157" s="34"/>
      <c r="E1157" s="34"/>
      <c r="F1157" s="34"/>
      <c r="G1157" s="34"/>
      <c r="H1157" s="34"/>
      <c r="I1157" s="34"/>
      <c r="J1157" s="34"/>
      <c r="K1157" s="34"/>
      <c r="L1157" s="34"/>
      <c r="M1157" s="34"/>
      <c r="N1157" s="34"/>
      <c r="O1157" s="34"/>
      <c r="P1157" s="34"/>
      <c r="Q1157" s="34"/>
      <c r="R1157" s="34"/>
      <c r="S1157" s="34"/>
      <c r="T1157" s="34"/>
      <c r="U1157" s="34"/>
      <c r="V1157" s="34"/>
      <c r="W1157" s="34"/>
      <c r="X1157" s="34"/>
      <c r="Y1157" s="34"/>
      <c r="Z1157" s="34"/>
      <c r="AA1157" s="34"/>
      <c r="AB1157" s="34"/>
      <c r="AC1157" s="34"/>
      <c r="AD1157" s="34"/>
      <c r="AE1157" s="34"/>
      <c r="AF1157" s="34"/>
      <c r="AG1157" s="34"/>
      <c r="AH1157" s="34"/>
      <c r="AI1157" s="34"/>
      <c r="AJ1157" s="34"/>
      <c r="AK1157" s="34"/>
      <c r="AL1157" s="34"/>
      <c r="AM1157" s="34"/>
      <c r="AN1157" s="34"/>
      <c r="AO1157" s="34"/>
      <c r="AP1157" s="34"/>
    </row>
    <row r="1158" spans="1:42" ht="15.6" hidden="1">
      <c r="A1158" s="34" t="s">
        <v>2940</v>
      </c>
      <c r="B1158" s="34" t="s">
        <v>3112</v>
      </c>
      <c r="C1158" s="34"/>
      <c r="D1158" s="34"/>
      <c r="E1158" s="34"/>
      <c r="F1158" s="34"/>
      <c r="G1158" s="34"/>
      <c r="H1158" s="34"/>
      <c r="I1158" s="34"/>
      <c r="J1158" s="34"/>
      <c r="K1158" s="34"/>
      <c r="L1158" s="34"/>
      <c r="M1158" s="34"/>
      <c r="N1158" s="34"/>
      <c r="O1158" s="34"/>
      <c r="P1158" s="34"/>
      <c r="Q1158" s="34"/>
      <c r="R1158" s="34"/>
      <c r="S1158" s="34"/>
      <c r="T1158" s="34"/>
      <c r="U1158" s="34"/>
      <c r="V1158" s="34"/>
      <c r="W1158" s="34"/>
      <c r="X1158" s="34"/>
      <c r="Y1158" s="34"/>
      <c r="Z1158" s="34"/>
      <c r="AA1158" s="34"/>
      <c r="AB1158" s="34"/>
      <c r="AC1158" s="34"/>
      <c r="AD1158" s="34"/>
      <c r="AE1158" s="34"/>
      <c r="AF1158" s="34"/>
      <c r="AG1158" s="34"/>
      <c r="AH1158" s="34"/>
      <c r="AI1158" s="34"/>
      <c r="AJ1158" s="34"/>
      <c r="AK1158" s="34"/>
      <c r="AL1158" s="34"/>
      <c r="AM1158" s="34"/>
      <c r="AN1158" s="34"/>
      <c r="AO1158" s="34"/>
      <c r="AP1158" s="34"/>
    </row>
    <row r="1159" spans="1:42" ht="15.6" hidden="1">
      <c r="A1159" s="34" t="s">
        <v>2940</v>
      </c>
      <c r="B1159" s="34" t="s">
        <v>3113</v>
      </c>
      <c r="C1159" s="34"/>
      <c r="D1159" s="34"/>
      <c r="E1159" s="34"/>
      <c r="F1159" s="34"/>
      <c r="G1159" s="34"/>
      <c r="H1159" s="34"/>
      <c r="I1159" s="34"/>
      <c r="J1159" s="34"/>
      <c r="K1159" s="34"/>
      <c r="L1159" s="34"/>
      <c r="M1159" s="34"/>
      <c r="N1159" s="34"/>
      <c r="O1159" s="34"/>
      <c r="P1159" s="34"/>
      <c r="Q1159" s="34"/>
      <c r="R1159" s="34"/>
      <c r="S1159" s="34"/>
      <c r="T1159" s="34"/>
      <c r="U1159" s="34"/>
      <c r="V1159" s="34"/>
      <c r="W1159" s="34"/>
      <c r="X1159" s="34"/>
      <c r="Y1159" s="34"/>
      <c r="Z1159" s="34"/>
      <c r="AA1159" s="34"/>
      <c r="AB1159" s="34"/>
      <c r="AC1159" s="34"/>
      <c r="AD1159" s="34"/>
      <c r="AE1159" s="34"/>
      <c r="AF1159" s="34"/>
      <c r="AG1159" s="34"/>
      <c r="AH1159" s="34"/>
      <c r="AI1159" s="34"/>
      <c r="AJ1159" s="34"/>
      <c r="AK1159" s="34"/>
      <c r="AL1159" s="34"/>
      <c r="AM1159" s="34"/>
      <c r="AN1159" s="34"/>
      <c r="AO1159" s="34"/>
      <c r="AP1159" s="34"/>
    </row>
    <row r="1160" spans="1:42" ht="15.6" hidden="1">
      <c r="A1160" s="34" t="s">
        <v>2940</v>
      </c>
      <c r="B1160" s="34" t="s">
        <v>3114</v>
      </c>
      <c r="C1160" s="34"/>
      <c r="D1160" s="34"/>
      <c r="E1160" s="34"/>
      <c r="F1160" s="34"/>
      <c r="G1160" s="34"/>
      <c r="H1160" s="34"/>
      <c r="I1160" s="34"/>
      <c r="J1160" s="34"/>
      <c r="K1160" s="34"/>
      <c r="L1160" s="34"/>
      <c r="M1160" s="34"/>
      <c r="N1160" s="34"/>
      <c r="O1160" s="34"/>
      <c r="P1160" s="34"/>
      <c r="Q1160" s="34"/>
      <c r="R1160" s="34"/>
      <c r="S1160" s="34"/>
      <c r="T1160" s="34"/>
      <c r="U1160" s="34"/>
      <c r="V1160" s="34"/>
      <c r="W1160" s="34"/>
      <c r="X1160" s="34"/>
      <c r="Y1160" s="34"/>
      <c r="Z1160" s="34"/>
      <c r="AA1160" s="34"/>
      <c r="AB1160" s="34"/>
      <c r="AC1160" s="34"/>
      <c r="AD1160" s="34"/>
      <c r="AE1160" s="34"/>
      <c r="AF1160" s="34"/>
      <c r="AG1160" s="34"/>
      <c r="AH1160" s="34"/>
      <c r="AI1160" s="34"/>
      <c r="AJ1160" s="34"/>
      <c r="AK1160" s="34"/>
      <c r="AL1160" s="34"/>
      <c r="AM1160" s="34"/>
      <c r="AN1160" s="34"/>
      <c r="AO1160" s="34"/>
      <c r="AP1160" s="34"/>
    </row>
    <row r="1161" spans="1:42" ht="15.6" hidden="1">
      <c r="A1161" s="34" t="s">
        <v>2940</v>
      </c>
      <c r="B1161" s="34" t="s">
        <v>3115</v>
      </c>
      <c r="C1161" s="34"/>
      <c r="D1161" s="34"/>
      <c r="E1161" s="34"/>
      <c r="F1161" s="34"/>
      <c r="G1161" s="34"/>
      <c r="H1161" s="34"/>
      <c r="I1161" s="34"/>
      <c r="J1161" s="34"/>
      <c r="K1161" s="34"/>
      <c r="L1161" s="34"/>
      <c r="M1161" s="34"/>
      <c r="N1161" s="34"/>
      <c r="O1161" s="34"/>
      <c r="P1161" s="34"/>
      <c r="Q1161" s="34"/>
      <c r="R1161" s="34"/>
      <c r="S1161" s="34"/>
      <c r="T1161" s="34"/>
      <c r="U1161" s="34"/>
      <c r="V1161" s="34"/>
      <c r="W1161" s="34"/>
      <c r="X1161" s="34"/>
      <c r="Y1161" s="34"/>
      <c r="Z1161" s="34"/>
      <c r="AA1161" s="34"/>
      <c r="AB1161" s="34"/>
      <c r="AC1161" s="34"/>
      <c r="AD1161" s="34"/>
      <c r="AE1161" s="34"/>
      <c r="AF1161" s="34"/>
      <c r="AG1161" s="34"/>
      <c r="AH1161" s="34"/>
      <c r="AI1161" s="34"/>
      <c r="AJ1161" s="34"/>
      <c r="AK1161" s="34"/>
      <c r="AL1161" s="34"/>
      <c r="AM1161" s="34"/>
      <c r="AN1161" s="34"/>
      <c r="AO1161" s="34"/>
      <c r="AP1161" s="34"/>
    </row>
    <row r="1162" spans="1:42" ht="15.6" hidden="1">
      <c r="A1162" s="34" t="s">
        <v>2940</v>
      </c>
      <c r="B1162" s="34" t="s">
        <v>3116</v>
      </c>
      <c r="C1162" s="34"/>
      <c r="D1162" s="34"/>
      <c r="E1162" s="34"/>
      <c r="F1162" s="34"/>
      <c r="G1162" s="34"/>
      <c r="H1162" s="34"/>
      <c r="I1162" s="34"/>
      <c r="J1162" s="34"/>
      <c r="K1162" s="34"/>
      <c r="L1162" s="34"/>
      <c r="M1162" s="34"/>
      <c r="N1162" s="34"/>
      <c r="O1162" s="34"/>
      <c r="P1162" s="34"/>
      <c r="Q1162" s="34"/>
      <c r="R1162" s="34"/>
      <c r="S1162" s="34"/>
      <c r="T1162" s="34"/>
      <c r="U1162" s="34"/>
      <c r="V1162" s="34"/>
      <c r="W1162" s="34"/>
      <c r="X1162" s="34"/>
      <c r="Y1162" s="34"/>
      <c r="Z1162" s="34"/>
      <c r="AA1162" s="34"/>
      <c r="AB1162" s="34"/>
      <c r="AC1162" s="34"/>
      <c r="AD1162" s="34"/>
      <c r="AE1162" s="34"/>
      <c r="AF1162" s="34"/>
      <c r="AG1162" s="34"/>
      <c r="AH1162" s="34"/>
      <c r="AI1162" s="34"/>
      <c r="AJ1162" s="34"/>
      <c r="AK1162" s="34"/>
      <c r="AL1162" s="34"/>
      <c r="AM1162" s="34"/>
      <c r="AN1162" s="34"/>
      <c r="AO1162" s="34"/>
      <c r="AP1162" s="34"/>
    </row>
    <row r="1163" spans="1:42" ht="15.6" hidden="1">
      <c r="A1163" s="34" t="s">
        <v>2940</v>
      </c>
      <c r="B1163" s="34" t="s">
        <v>3117</v>
      </c>
      <c r="C1163" s="34"/>
      <c r="D1163" s="34"/>
      <c r="E1163" s="34"/>
      <c r="F1163" s="34"/>
      <c r="G1163" s="34"/>
      <c r="H1163" s="34"/>
      <c r="I1163" s="34"/>
      <c r="J1163" s="34"/>
      <c r="K1163" s="34"/>
      <c r="L1163" s="34"/>
      <c r="M1163" s="34"/>
      <c r="N1163" s="34"/>
      <c r="O1163" s="34"/>
      <c r="P1163" s="34"/>
      <c r="Q1163" s="34"/>
      <c r="R1163" s="34"/>
      <c r="S1163" s="34"/>
      <c r="T1163" s="34"/>
      <c r="U1163" s="34"/>
      <c r="V1163" s="34"/>
      <c r="W1163" s="34"/>
      <c r="X1163" s="34"/>
      <c r="Y1163" s="34"/>
      <c r="Z1163" s="34"/>
      <c r="AA1163" s="34"/>
      <c r="AB1163" s="34"/>
      <c r="AC1163" s="34"/>
      <c r="AD1163" s="34"/>
      <c r="AE1163" s="34"/>
      <c r="AF1163" s="34"/>
      <c r="AG1163" s="34"/>
      <c r="AH1163" s="34"/>
      <c r="AI1163" s="34"/>
      <c r="AJ1163" s="34"/>
      <c r="AK1163" s="34"/>
      <c r="AL1163" s="34"/>
      <c r="AM1163" s="34"/>
      <c r="AN1163" s="34"/>
      <c r="AO1163" s="34"/>
      <c r="AP1163" s="34"/>
    </row>
    <row r="1164" spans="1:42" ht="15.6" hidden="1">
      <c r="A1164" s="34" t="s">
        <v>2940</v>
      </c>
      <c r="B1164" s="34" t="s">
        <v>3118</v>
      </c>
      <c r="C1164" s="34"/>
      <c r="D1164" s="34"/>
      <c r="E1164" s="34"/>
      <c r="F1164" s="34"/>
      <c r="G1164" s="34"/>
      <c r="H1164" s="34"/>
      <c r="I1164" s="34"/>
      <c r="J1164" s="34"/>
      <c r="K1164" s="34"/>
      <c r="L1164" s="34"/>
      <c r="M1164" s="34"/>
      <c r="N1164" s="34"/>
      <c r="O1164" s="34"/>
      <c r="P1164" s="34"/>
      <c r="Q1164" s="34"/>
      <c r="R1164" s="34"/>
      <c r="S1164" s="34"/>
      <c r="T1164" s="34"/>
      <c r="U1164" s="34"/>
      <c r="V1164" s="34"/>
      <c r="W1164" s="34"/>
      <c r="X1164" s="34"/>
      <c r="Y1164" s="34"/>
      <c r="Z1164" s="34"/>
      <c r="AA1164" s="34"/>
      <c r="AB1164" s="34"/>
      <c r="AC1164" s="34"/>
      <c r="AD1164" s="34"/>
      <c r="AE1164" s="34"/>
      <c r="AF1164" s="34"/>
      <c r="AG1164" s="34"/>
      <c r="AH1164" s="34"/>
      <c r="AI1164" s="34"/>
      <c r="AJ1164" s="34"/>
      <c r="AK1164" s="34"/>
      <c r="AL1164" s="34"/>
      <c r="AM1164" s="34"/>
      <c r="AN1164" s="34"/>
      <c r="AO1164" s="34"/>
      <c r="AP1164" s="34"/>
    </row>
    <row r="1165" spans="1:42" ht="15.6" hidden="1">
      <c r="A1165" s="34" t="s">
        <v>2940</v>
      </c>
      <c r="B1165" s="34" t="s">
        <v>3119</v>
      </c>
      <c r="C1165" s="34"/>
      <c r="D1165" s="34"/>
      <c r="E1165" s="34"/>
      <c r="F1165" s="34"/>
      <c r="G1165" s="34"/>
      <c r="H1165" s="34"/>
      <c r="I1165" s="34"/>
      <c r="J1165" s="34"/>
      <c r="K1165" s="34"/>
      <c r="L1165" s="34"/>
      <c r="M1165" s="34"/>
      <c r="N1165" s="34"/>
      <c r="O1165" s="34"/>
      <c r="P1165" s="34"/>
      <c r="Q1165" s="34"/>
      <c r="R1165" s="34"/>
      <c r="S1165" s="34"/>
      <c r="T1165" s="34"/>
      <c r="U1165" s="34"/>
      <c r="V1165" s="34"/>
      <c r="W1165" s="34"/>
      <c r="X1165" s="34"/>
      <c r="Y1165" s="34"/>
      <c r="Z1165" s="34"/>
      <c r="AA1165" s="34"/>
      <c r="AB1165" s="34"/>
      <c r="AC1165" s="34"/>
      <c r="AD1165" s="34"/>
      <c r="AE1165" s="34"/>
      <c r="AF1165" s="34"/>
      <c r="AG1165" s="34"/>
      <c r="AH1165" s="34"/>
      <c r="AI1165" s="34"/>
      <c r="AJ1165" s="34"/>
      <c r="AK1165" s="34"/>
      <c r="AL1165" s="34"/>
      <c r="AM1165" s="34"/>
      <c r="AN1165" s="34"/>
      <c r="AO1165" s="34"/>
      <c r="AP1165" s="34"/>
    </row>
    <row r="1166" spans="1:42" ht="15.6" hidden="1">
      <c r="A1166" s="34" t="s">
        <v>2940</v>
      </c>
      <c r="B1166" s="34" t="s">
        <v>3120</v>
      </c>
      <c r="C1166" s="34"/>
      <c r="D1166" s="34"/>
      <c r="E1166" s="34"/>
      <c r="F1166" s="34"/>
      <c r="G1166" s="34"/>
      <c r="H1166" s="34"/>
      <c r="I1166" s="34"/>
      <c r="J1166" s="34"/>
      <c r="K1166" s="34"/>
      <c r="L1166" s="34"/>
      <c r="M1166" s="34"/>
      <c r="N1166" s="34"/>
      <c r="O1166" s="34"/>
      <c r="P1166" s="34"/>
      <c r="Q1166" s="34"/>
      <c r="R1166" s="34"/>
      <c r="S1166" s="34"/>
      <c r="T1166" s="34"/>
      <c r="U1166" s="34"/>
      <c r="V1166" s="34"/>
      <c r="W1166" s="34"/>
      <c r="X1166" s="34"/>
      <c r="Y1166" s="34"/>
      <c r="Z1166" s="34"/>
      <c r="AA1166" s="34"/>
      <c r="AB1166" s="34"/>
      <c r="AC1166" s="34"/>
      <c r="AD1166" s="34"/>
      <c r="AE1166" s="34"/>
      <c r="AF1166" s="34"/>
      <c r="AG1166" s="34"/>
      <c r="AH1166" s="34"/>
      <c r="AI1166" s="34"/>
      <c r="AJ1166" s="34"/>
      <c r="AK1166" s="34"/>
      <c r="AL1166" s="34"/>
      <c r="AM1166" s="34"/>
      <c r="AN1166" s="34"/>
      <c r="AO1166" s="34"/>
      <c r="AP1166" s="34"/>
    </row>
    <row r="1167" spans="1:42" ht="15.6" hidden="1">
      <c r="A1167" s="34" t="s">
        <v>2940</v>
      </c>
      <c r="B1167" s="34" t="s">
        <v>3121</v>
      </c>
      <c r="C1167" s="34"/>
      <c r="D1167" s="34"/>
      <c r="E1167" s="34"/>
      <c r="F1167" s="34"/>
      <c r="G1167" s="34"/>
      <c r="H1167" s="34"/>
      <c r="I1167" s="34"/>
      <c r="J1167" s="34"/>
      <c r="K1167" s="34"/>
      <c r="L1167" s="34"/>
      <c r="M1167" s="34"/>
      <c r="N1167" s="34"/>
      <c r="O1167" s="34"/>
      <c r="P1167" s="34"/>
      <c r="Q1167" s="34"/>
      <c r="R1167" s="34"/>
      <c r="S1167" s="34"/>
      <c r="T1167" s="34"/>
      <c r="U1167" s="34"/>
      <c r="V1167" s="34"/>
      <c r="W1167" s="34"/>
      <c r="X1167" s="34"/>
      <c r="Y1167" s="34"/>
      <c r="Z1167" s="34"/>
      <c r="AA1167" s="34"/>
      <c r="AB1167" s="34"/>
      <c r="AC1167" s="34"/>
      <c r="AD1167" s="34"/>
      <c r="AE1167" s="34"/>
      <c r="AF1167" s="34"/>
      <c r="AG1167" s="34"/>
      <c r="AH1167" s="34"/>
      <c r="AI1167" s="34"/>
      <c r="AJ1167" s="34"/>
      <c r="AK1167" s="34"/>
      <c r="AL1167" s="34"/>
      <c r="AM1167" s="34"/>
      <c r="AN1167" s="34"/>
      <c r="AO1167" s="34"/>
      <c r="AP1167" s="34"/>
    </row>
    <row r="1168" spans="1:42" ht="15.6" hidden="1">
      <c r="A1168" s="34" t="s">
        <v>2940</v>
      </c>
      <c r="B1168" s="34" t="s">
        <v>3122</v>
      </c>
      <c r="C1168" s="34"/>
      <c r="D1168" s="34"/>
      <c r="E1168" s="34"/>
      <c r="F1168" s="34"/>
      <c r="G1168" s="34"/>
      <c r="H1168" s="34"/>
      <c r="I1168" s="34"/>
      <c r="J1168" s="34"/>
      <c r="K1168" s="34"/>
      <c r="L1168" s="34"/>
      <c r="M1168" s="34"/>
      <c r="N1168" s="34"/>
      <c r="O1168" s="34"/>
      <c r="P1168" s="34"/>
      <c r="Q1168" s="34"/>
      <c r="R1168" s="34"/>
      <c r="S1168" s="34"/>
      <c r="T1168" s="34"/>
      <c r="U1168" s="34"/>
      <c r="V1168" s="34"/>
      <c r="W1168" s="34"/>
      <c r="X1168" s="34"/>
      <c r="Y1168" s="34"/>
      <c r="Z1168" s="34"/>
      <c r="AA1168" s="34"/>
      <c r="AB1168" s="34"/>
      <c r="AC1168" s="34"/>
      <c r="AD1168" s="34"/>
      <c r="AE1168" s="34"/>
      <c r="AF1168" s="34"/>
      <c r="AG1168" s="34"/>
      <c r="AH1168" s="34"/>
      <c r="AI1168" s="34"/>
      <c r="AJ1168" s="34"/>
      <c r="AK1168" s="34"/>
      <c r="AL1168" s="34"/>
      <c r="AM1168" s="34"/>
      <c r="AN1168" s="34"/>
      <c r="AO1168" s="34"/>
      <c r="AP1168" s="34"/>
    </row>
    <row r="1169" spans="1:42" ht="15.6" hidden="1">
      <c r="A1169" s="34" t="s">
        <v>2940</v>
      </c>
      <c r="B1169" s="34" t="s">
        <v>3123</v>
      </c>
      <c r="C1169" s="34"/>
      <c r="D1169" s="34"/>
      <c r="E1169" s="34"/>
      <c r="F1169" s="34"/>
      <c r="G1169" s="34"/>
      <c r="H1169" s="34"/>
      <c r="I1169" s="34"/>
      <c r="J1169" s="34"/>
      <c r="K1169" s="34"/>
      <c r="L1169" s="34"/>
      <c r="M1169" s="34"/>
      <c r="N1169" s="34"/>
      <c r="O1169" s="34"/>
      <c r="P1169" s="34"/>
      <c r="Q1169" s="34"/>
      <c r="R1169" s="34"/>
      <c r="S1169" s="34"/>
      <c r="T1169" s="34"/>
      <c r="U1169" s="34"/>
      <c r="V1169" s="34"/>
      <c r="W1169" s="34"/>
      <c r="X1169" s="34"/>
      <c r="Y1169" s="34"/>
      <c r="Z1169" s="34"/>
      <c r="AA1169" s="34"/>
      <c r="AB1169" s="34"/>
      <c r="AC1169" s="34"/>
      <c r="AD1169" s="34"/>
      <c r="AE1169" s="34"/>
      <c r="AF1169" s="34"/>
      <c r="AG1169" s="34"/>
      <c r="AH1169" s="34"/>
      <c r="AI1169" s="34"/>
      <c r="AJ1169" s="34"/>
      <c r="AK1169" s="34"/>
      <c r="AL1169" s="34"/>
      <c r="AM1169" s="34"/>
      <c r="AN1169" s="34"/>
      <c r="AO1169" s="34"/>
      <c r="AP1169" s="34"/>
    </row>
    <row r="1170" spans="1:42" ht="15.6" hidden="1">
      <c r="A1170" s="34" t="s">
        <v>2940</v>
      </c>
      <c r="B1170" s="34" t="s">
        <v>3124</v>
      </c>
      <c r="C1170" s="34"/>
      <c r="D1170" s="34"/>
      <c r="E1170" s="34"/>
      <c r="F1170" s="34"/>
      <c r="G1170" s="34"/>
      <c r="H1170" s="34"/>
      <c r="I1170" s="34"/>
      <c r="J1170" s="34"/>
      <c r="K1170" s="34"/>
      <c r="L1170" s="34"/>
      <c r="M1170" s="34"/>
      <c r="N1170" s="34"/>
      <c r="O1170" s="34"/>
      <c r="P1170" s="34"/>
      <c r="Q1170" s="34"/>
      <c r="R1170" s="34"/>
      <c r="S1170" s="34"/>
      <c r="T1170" s="34"/>
      <c r="U1170" s="34"/>
      <c r="V1170" s="34"/>
      <c r="W1170" s="34"/>
      <c r="X1170" s="34"/>
      <c r="Y1170" s="34"/>
      <c r="Z1170" s="34"/>
      <c r="AA1170" s="34"/>
      <c r="AB1170" s="34"/>
      <c r="AC1170" s="34"/>
      <c r="AD1170" s="34"/>
      <c r="AE1170" s="34"/>
      <c r="AF1170" s="34"/>
      <c r="AG1170" s="34"/>
      <c r="AH1170" s="34"/>
      <c r="AI1170" s="34"/>
      <c r="AJ1170" s="34"/>
      <c r="AK1170" s="34"/>
      <c r="AL1170" s="34"/>
      <c r="AM1170" s="34"/>
      <c r="AN1170" s="34"/>
      <c r="AO1170" s="34"/>
      <c r="AP1170" s="34"/>
    </row>
    <row r="1171" spans="1:42" ht="15.6" hidden="1">
      <c r="A1171" s="34" t="s">
        <v>2940</v>
      </c>
      <c r="B1171" s="34" t="s">
        <v>3125</v>
      </c>
      <c r="C1171" s="34"/>
      <c r="D1171" s="34"/>
      <c r="E1171" s="34"/>
      <c r="F1171" s="34"/>
      <c r="G1171" s="34"/>
      <c r="H1171" s="34"/>
      <c r="I1171" s="34"/>
      <c r="J1171" s="34"/>
      <c r="K1171" s="34"/>
      <c r="L1171" s="34"/>
      <c r="M1171" s="34"/>
      <c r="N1171" s="34"/>
      <c r="O1171" s="34"/>
      <c r="P1171" s="34"/>
      <c r="Q1171" s="34"/>
      <c r="R1171" s="34"/>
      <c r="S1171" s="34"/>
      <c r="T1171" s="34"/>
      <c r="U1171" s="34"/>
      <c r="V1171" s="34"/>
      <c r="W1171" s="34"/>
      <c r="X1171" s="34"/>
      <c r="Y1171" s="34"/>
      <c r="Z1171" s="34"/>
      <c r="AA1171" s="34"/>
      <c r="AB1171" s="34"/>
      <c r="AC1171" s="34"/>
      <c r="AD1171" s="34"/>
      <c r="AE1171" s="34"/>
      <c r="AF1171" s="34"/>
      <c r="AG1171" s="34"/>
      <c r="AH1171" s="34"/>
      <c r="AI1171" s="34"/>
      <c r="AJ1171" s="34"/>
      <c r="AK1171" s="34"/>
      <c r="AL1171" s="34"/>
      <c r="AM1171" s="34"/>
      <c r="AN1171" s="34"/>
      <c r="AO1171" s="34"/>
      <c r="AP1171" s="34"/>
    </row>
    <row r="1172" spans="1:42" ht="15.6" hidden="1">
      <c r="A1172" s="34" t="s">
        <v>2940</v>
      </c>
      <c r="B1172" s="34" t="s">
        <v>3126</v>
      </c>
      <c r="C1172" s="34"/>
      <c r="D1172" s="34"/>
      <c r="E1172" s="34"/>
      <c r="F1172" s="34"/>
      <c r="G1172" s="34"/>
      <c r="H1172" s="34"/>
      <c r="I1172" s="34"/>
      <c r="J1172" s="34"/>
      <c r="K1172" s="34"/>
      <c r="L1172" s="34"/>
      <c r="M1172" s="34"/>
      <c r="N1172" s="34"/>
      <c r="O1172" s="34"/>
      <c r="P1172" s="34"/>
      <c r="Q1172" s="34"/>
      <c r="R1172" s="34"/>
      <c r="S1172" s="34"/>
      <c r="T1172" s="34"/>
      <c r="U1172" s="34"/>
      <c r="V1172" s="34"/>
      <c r="W1172" s="34"/>
      <c r="X1172" s="34"/>
      <c r="Y1172" s="34"/>
      <c r="Z1172" s="34"/>
      <c r="AA1172" s="34"/>
      <c r="AB1172" s="34"/>
      <c r="AC1172" s="34"/>
      <c r="AD1172" s="34"/>
      <c r="AE1172" s="34"/>
      <c r="AF1172" s="34"/>
      <c r="AG1172" s="34"/>
      <c r="AH1172" s="34"/>
      <c r="AI1172" s="34"/>
      <c r="AJ1172" s="34"/>
      <c r="AK1172" s="34"/>
      <c r="AL1172" s="34"/>
      <c r="AM1172" s="34"/>
      <c r="AN1172" s="34"/>
      <c r="AO1172" s="34"/>
      <c r="AP1172" s="34"/>
    </row>
    <row r="1173" spans="1:42" ht="15.6" hidden="1">
      <c r="A1173" s="34" t="s">
        <v>2940</v>
      </c>
      <c r="B1173" s="34" t="s">
        <v>3127</v>
      </c>
      <c r="C1173" s="34"/>
      <c r="D1173" s="34"/>
      <c r="E1173" s="34"/>
      <c r="F1173" s="34"/>
      <c r="G1173" s="34"/>
      <c r="H1173" s="34"/>
      <c r="I1173" s="34"/>
      <c r="J1173" s="34"/>
      <c r="K1173" s="34"/>
      <c r="L1173" s="34"/>
      <c r="M1173" s="34"/>
      <c r="N1173" s="34"/>
      <c r="O1173" s="34"/>
      <c r="P1173" s="34"/>
      <c r="Q1173" s="34"/>
      <c r="R1173" s="34"/>
      <c r="S1173" s="34"/>
      <c r="T1173" s="34"/>
      <c r="U1173" s="34"/>
      <c r="V1173" s="34"/>
      <c r="W1173" s="34"/>
      <c r="X1173" s="34"/>
      <c r="Y1173" s="34"/>
      <c r="Z1173" s="34"/>
      <c r="AA1173" s="34"/>
      <c r="AB1173" s="34"/>
      <c r="AC1173" s="34"/>
      <c r="AD1173" s="34"/>
      <c r="AE1173" s="34"/>
      <c r="AF1173" s="34"/>
      <c r="AG1173" s="34"/>
      <c r="AH1173" s="34"/>
      <c r="AI1173" s="34"/>
      <c r="AJ1173" s="34"/>
      <c r="AK1173" s="34"/>
      <c r="AL1173" s="34"/>
      <c r="AM1173" s="34"/>
      <c r="AN1173" s="34"/>
      <c r="AO1173" s="34"/>
      <c r="AP1173" s="34"/>
    </row>
    <row r="1174" spans="1:42" ht="15.6" hidden="1">
      <c r="A1174" s="34" t="s">
        <v>2940</v>
      </c>
      <c r="B1174" s="34" t="s">
        <v>3128</v>
      </c>
      <c r="C1174" s="34"/>
      <c r="D1174" s="34"/>
      <c r="E1174" s="34"/>
      <c r="F1174" s="34"/>
      <c r="G1174" s="34"/>
      <c r="H1174" s="34"/>
      <c r="I1174" s="34"/>
      <c r="J1174" s="34"/>
      <c r="K1174" s="34"/>
      <c r="L1174" s="34"/>
      <c r="M1174" s="34"/>
      <c r="N1174" s="34"/>
      <c r="O1174" s="34"/>
      <c r="P1174" s="34"/>
      <c r="Q1174" s="34"/>
      <c r="R1174" s="34"/>
      <c r="S1174" s="34"/>
      <c r="T1174" s="34"/>
      <c r="U1174" s="34"/>
      <c r="V1174" s="34"/>
      <c r="W1174" s="34"/>
      <c r="X1174" s="34"/>
      <c r="Y1174" s="34"/>
      <c r="Z1174" s="34"/>
      <c r="AA1174" s="34"/>
      <c r="AB1174" s="34"/>
      <c r="AC1174" s="34"/>
      <c r="AD1174" s="34"/>
      <c r="AE1174" s="34"/>
      <c r="AF1174" s="34"/>
      <c r="AG1174" s="34"/>
      <c r="AH1174" s="34"/>
      <c r="AI1174" s="34"/>
      <c r="AJ1174" s="34"/>
      <c r="AK1174" s="34"/>
      <c r="AL1174" s="34"/>
      <c r="AM1174" s="34"/>
      <c r="AN1174" s="34"/>
      <c r="AO1174" s="34"/>
      <c r="AP1174" s="34"/>
    </row>
    <row r="1175" spans="1:42" ht="15.6" hidden="1">
      <c r="A1175" s="34" t="s">
        <v>2940</v>
      </c>
      <c r="B1175" s="34" t="s">
        <v>3129</v>
      </c>
      <c r="C1175" s="34"/>
      <c r="D1175" s="34"/>
      <c r="E1175" s="34"/>
      <c r="F1175" s="34"/>
      <c r="G1175" s="34"/>
      <c r="H1175" s="34"/>
      <c r="I1175" s="34"/>
      <c r="J1175" s="34"/>
      <c r="K1175" s="34"/>
      <c r="L1175" s="34"/>
      <c r="M1175" s="34"/>
      <c r="N1175" s="34"/>
      <c r="O1175" s="34"/>
      <c r="P1175" s="34"/>
      <c r="Q1175" s="34"/>
      <c r="R1175" s="34"/>
      <c r="S1175" s="34"/>
      <c r="T1175" s="34"/>
      <c r="U1175" s="34"/>
      <c r="V1175" s="34"/>
      <c r="W1175" s="34"/>
      <c r="X1175" s="34"/>
      <c r="Y1175" s="34"/>
      <c r="Z1175" s="34"/>
      <c r="AA1175" s="34"/>
      <c r="AB1175" s="34"/>
      <c r="AC1175" s="34"/>
      <c r="AD1175" s="34"/>
      <c r="AE1175" s="34"/>
      <c r="AF1175" s="34"/>
      <c r="AG1175" s="34"/>
      <c r="AH1175" s="34"/>
      <c r="AI1175" s="34"/>
      <c r="AJ1175" s="34"/>
      <c r="AK1175" s="34"/>
      <c r="AL1175" s="34"/>
      <c r="AM1175" s="34"/>
      <c r="AN1175" s="34"/>
      <c r="AO1175" s="34"/>
      <c r="AP1175" s="34"/>
    </row>
    <row r="1176" spans="1:42" ht="15.6" hidden="1">
      <c r="A1176" s="34" t="s">
        <v>2940</v>
      </c>
      <c r="B1176" s="34" t="s">
        <v>3130</v>
      </c>
      <c r="C1176" s="34"/>
      <c r="D1176" s="34"/>
      <c r="E1176" s="34"/>
      <c r="F1176" s="34"/>
      <c r="G1176" s="34"/>
      <c r="H1176" s="34"/>
      <c r="I1176" s="34"/>
      <c r="J1176" s="34"/>
      <c r="K1176" s="34"/>
      <c r="L1176" s="34"/>
      <c r="M1176" s="34"/>
      <c r="N1176" s="34"/>
      <c r="O1176" s="34"/>
      <c r="P1176" s="34"/>
      <c r="Q1176" s="34"/>
      <c r="R1176" s="34"/>
      <c r="S1176" s="34"/>
      <c r="T1176" s="34"/>
      <c r="U1176" s="34"/>
      <c r="V1176" s="34"/>
      <c r="W1176" s="34"/>
      <c r="X1176" s="34"/>
      <c r="Y1176" s="34"/>
      <c r="Z1176" s="34"/>
      <c r="AA1176" s="34"/>
      <c r="AB1176" s="34"/>
      <c r="AC1176" s="34"/>
      <c r="AD1176" s="34"/>
      <c r="AE1176" s="34"/>
      <c r="AF1176" s="34"/>
      <c r="AG1176" s="34"/>
      <c r="AH1176" s="34"/>
      <c r="AI1176" s="34"/>
      <c r="AJ1176" s="34"/>
      <c r="AK1176" s="34"/>
      <c r="AL1176" s="34"/>
      <c r="AM1176" s="34"/>
      <c r="AN1176" s="34"/>
      <c r="AO1176" s="34"/>
      <c r="AP1176" s="34"/>
    </row>
    <row r="1177" spans="1:42" ht="15.6" hidden="1">
      <c r="A1177" s="34" t="s">
        <v>2940</v>
      </c>
      <c r="B1177" s="34" t="s">
        <v>3131</v>
      </c>
      <c r="C1177" s="34"/>
      <c r="D1177" s="34"/>
      <c r="E1177" s="34"/>
      <c r="F1177" s="34"/>
      <c r="G1177" s="34"/>
      <c r="H1177" s="34"/>
      <c r="I1177" s="34"/>
      <c r="J1177" s="34"/>
      <c r="K1177" s="34"/>
      <c r="L1177" s="34"/>
      <c r="M1177" s="34"/>
      <c r="N1177" s="34"/>
      <c r="O1177" s="34"/>
      <c r="P1177" s="34"/>
      <c r="Q1177" s="34"/>
      <c r="R1177" s="34"/>
      <c r="S1177" s="34"/>
      <c r="T1177" s="34"/>
      <c r="U1177" s="34"/>
      <c r="V1177" s="34"/>
      <c r="W1177" s="34"/>
      <c r="X1177" s="34"/>
      <c r="Y1177" s="34"/>
      <c r="Z1177" s="34"/>
      <c r="AA1177" s="34"/>
      <c r="AB1177" s="34"/>
      <c r="AC1177" s="34"/>
      <c r="AD1177" s="34"/>
      <c r="AE1177" s="34"/>
      <c r="AF1177" s="34"/>
      <c r="AG1177" s="34"/>
      <c r="AH1177" s="34"/>
      <c r="AI1177" s="34"/>
      <c r="AJ1177" s="34"/>
      <c r="AK1177" s="34"/>
      <c r="AL1177" s="34"/>
      <c r="AM1177" s="34"/>
      <c r="AN1177" s="34"/>
      <c r="AO1177" s="34"/>
      <c r="AP1177" s="34"/>
    </row>
    <row r="1178" spans="1:42" ht="15.6" hidden="1">
      <c r="A1178" s="34" t="s">
        <v>2940</v>
      </c>
      <c r="B1178" s="34" t="s">
        <v>3132</v>
      </c>
      <c r="C1178" s="34"/>
      <c r="D1178" s="34"/>
      <c r="E1178" s="34"/>
      <c r="F1178" s="34"/>
      <c r="G1178" s="34"/>
      <c r="H1178" s="34"/>
      <c r="I1178" s="34"/>
      <c r="J1178" s="34"/>
      <c r="K1178" s="34"/>
      <c r="L1178" s="34"/>
      <c r="M1178" s="34"/>
      <c r="N1178" s="34"/>
      <c r="O1178" s="34"/>
      <c r="P1178" s="34"/>
      <c r="Q1178" s="34"/>
      <c r="R1178" s="34"/>
      <c r="S1178" s="34"/>
      <c r="T1178" s="34"/>
      <c r="U1178" s="34"/>
      <c r="V1178" s="34"/>
      <c r="W1178" s="34"/>
      <c r="X1178" s="34"/>
      <c r="Y1178" s="34"/>
      <c r="Z1178" s="34"/>
      <c r="AA1178" s="34"/>
      <c r="AB1178" s="34"/>
      <c r="AC1178" s="34"/>
      <c r="AD1178" s="34"/>
      <c r="AE1178" s="34"/>
      <c r="AF1178" s="34"/>
      <c r="AG1178" s="34"/>
      <c r="AH1178" s="34"/>
      <c r="AI1178" s="34"/>
      <c r="AJ1178" s="34"/>
      <c r="AK1178" s="34"/>
      <c r="AL1178" s="34"/>
      <c r="AM1178" s="34"/>
      <c r="AN1178" s="34"/>
      <c r="AO1178" s="34"/>
      <c r="AP1178" s="34"/>
    </row>
    <row r="1179" spans="1:42" ht="15.6" hidden="1">
      <c r="A1179" s="34" t="s">
        <v>2940</v>
      </c>
      <c r="B1179" s="34" t="s">
        <v>3133</v>
      </c>
      <c r="C1179" s="34"/>
      <c r="D1179" s="34"/>
      <c r="E1179" s="34"/>
      <c r="F1179" s="34"/>
      <c r="G1179" s="34"/>
      <c r="H1179" s="34"/>
      <c r="I1179" s="34"/>
      <c r="J1179" s="34"/>
      <c r="K1179" s="34"/>
      <c r="L1179" s="34"/>
      <c r="M1179" s="34"/>
      <c r="N1179" s="34"/>
      <c r="O1179" s="34"/>
      <c r="P1179" s="34"/>
      <c r="Q1179" s="34"/>
      <c r="R1179" s="34"/>
      <c r="S1179" s="34"/>
      <c r="T1179" s="34"/>
      <c r="U1179" s="34"/>
      <c r="V1179" s="34"/>
      <c r="W1179" s="34"/>
      <c r="X1179" s="34"/>
      <c r="Y1179" s="34"/>
      <c r="Z1179" s="34"/>
      <c r="AA1179" s="34"/>
      <c r="AB1179" s="34"/>
      <c r="AC1179" s="34"/>
      <c r="AD1179" s="34"/>
      <c r="AE1179" s="34"/>
      <c r="AF1179" s="34"/>
      <c r="AG1179" s="34"/>
      <c r="AH1179" s="34"/>
      <c r="AI1179" s="34"/>
      <c r="AJ1179" s="34"/>
      <c r="AK1179" s="34"/>
      <c r="AL1179" s="34"/>
      <c r="AM1179" s="34"/>
      <c r="AN1179" s="34"/>
      <c r="AO1179" s="34"/>
      <c r="AP1179" s="34"/>
    </row>
    <row r="1180" spans="1:42" ht="15.6" hidden="1">
      <c r="A1180" s="34" t="s">
        <v>2940</v>
      </c>
      <c r="B1180" s="34" t="s">
        <v>3134</v>
      </c>
      <c r="C1180" s="34"/>
      <c r="D1180" s="34"/>
      <c r="E1180" s="34"/>
      <c r="F1180" s="34"/>
      <c r="G1180" s="34"/>
      <c r="H1180" s="34"/>
      <c r="I1180" s="34"/>
      <c r="J1180" s="34"/>
      <c r="K1180" s="34"/>
      <c r="L1180" s="34"/>
      <c r="M1180" s="34"/>
      <c r="N1180" s="34"/>
      <c r="O1180" s="34"/>
      <c r="P1180" s="34"/>
      <c r="Q1180" s="34"/>
      <c r="R1180" s="34"/>
      <c r="S1180" s="34"/>
      <c r="T1180" s="34"/>
      <c r="U1180" s="34"/>
      <c r="V1180" s="34"/>
      <c r="W1180" s="34"/>
      <c r="X1180" s="34"/>
      <c r="Y1180" s="34"/>
      <c r="Z1180" s="34"/>
      <c r="AA1180" s="34"/>
      <c r="AB1180" s="34"/>
      <c r="AC1180" s="34"/>
      <c r="AD1180" s="34"/>
      <c r="AE1180" s="34"/>
      <c r="AF1180" s="34"/>
      <c r="AG1180" s="34"/>
      <c r="AH1180" s="34"/>
      <c r="AI1180" s="34"/>
      <c r="AJ1180" s="34"/>
      <c r="AK1180" s="34"/>
      <c r="AL1180" s="34"/>
      <c r="AM1180" s="34"/>
      <c r="AN1180" s="34"/>
      <c r="AO1180" s="34"/>
      <c r="AP1180" s="34"/>
    </row>
    <row r="1181" spans="1:42" ht="15.6" hidden="1">
      <c r="A1181" s="34" t="s">
        <v>2940</v>
      </c>
      <c r="B1181" s="34" t="s">
        <v>3135</v>
      </c>
      <c r="C1181" s="34"/>
      <c r="D1181" s="34"/>
      <c r="E1181" s="34"/>
      <c r="F1181" s="34"/>
      <c r="G1181" s="34"/>
      <c r="H1181" s="34"/>
      <c r="I1181" s="34"/>
      <c r="J1181" s="34"/>
      <c r="K1181" s="34"/>
      <c r="L1181" s="34"/>
      <c r="M1181" s="34"/>
      <c r="N1181" s="34"/>
      <c r="O1181" s="34"/>
      <c r="P1181" s="34"/>
      <c r="Q1181" s="34"/>
      <c r="R1181" s="34"/>
      <c r="S1181" s="34"/>
      <c r="T1181" s="34"/>
      <c r="U1181" s="34"/>
      <c r="V1181" s="34"/>
      <c r="W1181" s="34"/>
      <c r="X1181" s="34"/>
      <c r="Y1181" s="34"/>
      <c r="Z1181" s="34"/>
      <c r="AA1181" s="34"/>
      <c r="AB1181" s="34"/>
      <c r="AC1181" s="34"/>
      <c r="AD1181" s="34"/>
      <c r="AE1181" s="34"/>
      <c r="AF1181" s="34"/>
      <c r="AG1181" s="34"/>
      <c r="AH1181" s="34"/>
      <c r="AI1181" s="34"/>
      <c r="AJ1181" s="34"/>
      <c r="AK1181" s="34"/>
      <c r="AL1181" s="34"/>
      <c r="AM1181" s="34"/>
      <c r="AN1181" s="34"/>
      <c r="AO1181" s="34"/>
      <c r="AP1181" s="34"/>
    </row>
    <row r="1182" spans="1:42" ht="15.6" hidden="1">
      <c r="A1182" s="34" t="s">
        <v>2940</v>
      </c>
      <c r="B1182" s="34" t="s">
        <v>3136</v>
      </c>
      <c r="C1182" s="34"/>
      <c r="D1182" s="34"/>
      <c r="E1182" s="34"/>
      <c r="F1182" s="34"/>
      <c r="G1182" s="34"/>
      <c r="H1182" s="34"/>
      <c r="I1182" s="34"/>
      <c r="J1182" s="34"/>
      <c r="K1182" s="34"/>
      <c r="L1182" s="34"/>
      <c r="M1182" s="34"/>
      <c r="N1182" s="34"/>
      <c r="O1182" s="34"/>
      <c r="P1182" s="34"/>
      <c r="Q1182" s="34"/>
      <c r="R1182" s="34"/>
      <c r="S1182" s="34"/>
      <c r="T1182" s="34"/>
      <c r="U1182" s="34"/>
      <c r="V1182" s="34"/>
      <c r="W1182" s="34"/>
      <c r="X1182" s="34"/>
      <c r="Y1182" s="34"/>
      <c r="Z1182" s="34"/>
      <c r="AA1182" s="34"/>
      <c r="AB1182" s="34"/>
      <c r="AC1182" s="34"/>
      <c r="AD1182" s="34"/>
      <c r="AE1182" s="34"/>
      <c r="AF1182" s="34"/>
      <c r="AG1182" s="34"/>
      <c r="AH1182" s="34"/>
      <c r="AI1182" s="34"/>
      <c r="AJ1182" s="34"/>
      <c r="AK1182" s="34"/>
      <c r="AL1182" s="34"/>
      <c r="AM1182" s="34"/>
      <c r="AN1182" s="34"/>
      <c r="AO1182" s="34"/>
      <c r="AP1182" s="34"/>
    </row>
    <row r="1183" spans="1:42" ht="15.6" hidden="1">
      <c r="A1183" s="34" t="s">
        <v>2940</v>
      </c>
      <c r="B1183" s="34" t="s">
        <v>3137</v>
      </c>
      <c r="C1183" s="34"/>
      <c r="D1183" s="34"/>
      <c r="E1183" s="34"/>
      <c r="F1183" s="34"/>
      <c r="G1183" s="34"/>
      <c r="H1183" s="34"/>
      <c r="I1183" s="34"/>
      <c r="J1183" s="34"/>
      <c r="K1183" s="34"/>
      <c r="L1183" s="34"/>
      <c r="M1183" s="34"/>
      <c r="N1183" s="34"/>
      <c r="O1183" s="34"/>
      <c r="P1183" s="34"/>
      <c r="Q1183" s="34"/>
      <c r="R1183" s="34"/>
      <c r="S1183" s="34"/>
      <c r="T1183" s="34"/>
      <c r="U1183" s="34"/>
      <c r="V1183" s="34"/>
      <c r="W1183" s="34"/>
      <c r="X1183" s="34"/>
      <c r="Y1183" s="34"/>
      <c r="Z1183" s="34"/>
      <c r="AA1183" s="34"/>
      <c r="AB1183" s="34"/>
      <c r="AC1183" s="34"/>
      <c r="AD1183" s="34"/>
      <c r="AE1183" s="34"/>
      <c r="AF1183" s="34"/>
      <c r="AG1183" s="34"/>
      <c r="AH1183" s="34"/>
      <c r="AI1183" s="34"/>
      <c r="AJ1183" s="34"/>
      <c r="AK1183" s="34"/>
      <c r="AL1183" s="34"/>
      <c r="AM1183" s="34"/>
      <c r="AN1183" s="34"/>
      <c r="AO1183" s="34"/>
      <c r="AP1183" s="34"/>
    </row>
    <row r="1184" spans="1:42" ht="15.6" hidden="1">
      <c r="A1184" s="34" t="s">
        <v>2940</v>
      </c>
      <c r="B1184" s="34" t="s">
        <v>3138</v>
      </c>
      <c r="C1184" s="34"/>
      <c r="D1184" s="34"/>
      <c r="E1184" s="34"/>
      <c r="F1184" s="34"/>
      <c r="G1184" s="34"/>
      <c r="H1184" s="34"/>
      <c r="I1184" s="34"/>
      <c r="J1184" s="34"/>
      <c r="K1184" s="34"/>
      <c r="L1184" s="34"/>
      <c r="M1184" s="34"/>
      <c r="N1184" s="34"/>
      <c r="O1184" s="34"/>
      <c r="P1184" s="34"/>
      <c r="Q1184" s="34"/>
      <c r="R1184" s="34"/>
      <c r="S1184" s="34"/>
      <c r="T1184" s="34"/>
      <c r="U1184" s="34"/>
      <c r="V1184" s="34"/>
      <c r="W1184" s="34"/>
      <c r="X1184" s="34"/>
      <c r="Y1184" s="34"/>
      <c r="Z1184" s="34"/>
      <c r="AA1184" s="34"/>
      <c r="AB1184" s="34"/>
      <c r="AC1184" s="34"/>
      <c r="AD1184" s="34"/>
      <c r="AE1184" s="34"/>
      <c r="AF1184" s="34"/>
      <c r="AG1184" s="34"/>
      <c r="AH1184" s="34"/>
      <c r="AI1184" s="34"/>
      <c r="AJ1184" s="34"/>
      <c r="AK1184" s="34"/>
      <c r="AL1184" s="34"/>
      <c r="AM1184" s="34"/>
      <c r="AN1184" s="34"/>
      <c r="AO1184" s="34"/>
      <c r="AP1184" s="34"/>
    </row>
    <row r="1185" spans="1:42" ht="15.6" hidden="1">
      <c r="A1185" s="34" t="s">
        <v>2940</v>
      </c>
      <c r="B1185" s="34" t="s">
        <v>3139</v>
      </c>
      <c r="C1185" s="34"/>
      <c r="D1185" s="34"/>
      <c r="E1185" s="34"/>
      <c r="F1185" s="34"/>
      <c r="G1185" s="34"/>
      <c r="H1185" s="34"/>
      <c r="I1185" s="34"/>
      <c r="J1185" s="34"/>
      <c r="K1185" s="34"/>
      <c r="L1185" s="34"/>
      <c r="M1185" s="34"/>
      <c r="N1185" s="34"/>
      <c r="O1185" s="34"/>
      <c r="P1185" s="34"/>
      <c r="Q1185" s="34"/>
      <c r="R1185" s="34"/>
      <c r="S1185" s="34"/>
      <c r="T1185" s="34"/>
      <c r="U1185" s="34"/>
      <c r="V1185" s="34"/>
      <c r="W1185" s="34"/>
      <c r="X1185" s="34"/>
      <c r="Y1185" s="34"/>
      <c r="Z1185" s="34"/>
      <c r="AA1185" s="34"/>
      <c r="AB1185" s="34"/>
      <c r="AC1185" s="34"/>
      <c r="AD1185" s="34"/>
      <c r="AE1185" s="34"/>
      <c r="AF1185" s="34"/>
      <c r="AG1185" s="34"/>
      <c r="AH1185" s="34"/>
      <c r="AI1185" s="34"/>
      <c r="AJ1185" s="34"/>
      <c r="AK1185" s="34"/>
      <c r="AL1185" s="34"/>
      <c r="AM1185" s="34"/>
      <c r="AN1185" s="34"/>
      <c r="AO1185" s="34"/>
      <c r="AP1185" s="34"/>
    </row>
    <row r="1186" spans="1:42" ht="15.6" hidden="1">
      <c r="A1186" s="34" t="s">
        <v>2940</v>
      </c>
      <c r="B1186" s="34" t="s">
        <v>3140</v>
      </c>
      <c r="C1186" s="34"/>
      <c r="D1186" s="34"/>
      <c r="E1186" s="34"/>
      <c r="F1186" s="34"/>
      <c r="G1186" s="34"/>
      <c r="H1186" s="34"/>
      <c r="I1186" s="34"/>
      <c r="J1186" s="34"/>
      <c r="K1186" s="34"/>
      <c r="L1186" s="34"/>
      <c r="M1186" s="34"/>
      <c r="N1186" s="34"/>
      <c r="O1186" s="34"/>
      <c r="P1186" s="34"/>
      <c r="Q1186" s="34"/>
      <c r="R1186" s="34"/>
      <c r="S1186" s="34"/>
      <c r="T1186" s="34"/>
      <c r="U1186" s="34"/>
      <c r="V1186" s="34"/>
      <c r="W1186" s="34"/>
      <c r="X1186" s="34"/>
      <c r="Y1186" s="34"/>
      <c r="Z1186" s="34"/>
      <c r="AA1186" s="34"/>
      <c r="AB1186" s="34"/>
      <c r="AC1186" s="34"/>
      <c r="AD1186" s="34"/>
      <c r="AE1186" s="34"/>
      <c r="AF1186" s="34"/>
      <c r="AG1186" s="34"/>
      <c r="AH1186" s="34"/>
      <c r="AI1186" s="34"/>
      <c r="AJ1186" s="34"/>
      <c r="AK1186" s="34"/>
      <c r="AL1186" s="34"/>
      <c r="AM1186" s="34"/>
      <c r="AN1186" s="34"/>
      <c r="AO1186" s="34"/>
      <c r="AP1186" s="34"/>
    </row>
    <row r="1187" spans="1:42" ht="15.6" hidden="1">
      <c r="A1187" s="34" t="s">
        <v>2940</v>
      </c>
      <c r="B1187" s="34" t="s">
        <v>3141</v>
      </c>
      <c r="C1187" s="34"/>
      <c r="D1187" s="34"/>
      <c r="E1187" s="34"/>
      <c r="F1187" s="34"/>
      <c r="G1187" s="34"/>
      <c r="H1187" s="34"/>
      <c r="I1187" s="34"/>
      <c r="J1187" s="34"/>
      <c r="K1187" s="34"/>
      <c r="L1187" s="34"/>
      <c r="M1187" s="34"/>
      <c r="N1187" s="34"/>
      <c r="O1187" s="34"/>
      <c r="P1187" s="34"/>
      <c r="Q1187" s="34"/>
      <c r="R1187" s="34"/>
      <c r="S1187" s="34"/>
      <c r="T1187" s="34"/>
      <c r="U1187" s="34"/>
      <c r="V1187" s="34"/>
      <c r="W1187" s="34"/>
      <c r="X1187" s="34"/>
      <c r="Y1187" s="34"/>
      <c r="Z1187" s="34"/>
      <c r="AA1187" s="34"/>
      <c r="AB1187" s="34"/>
      <c r="AC1187" s="34"/>
      <c r="AD1187" s="34"/>
      <c r="AE1187" s="34"/>
      <c r="AF1187" s="34"/>
      <c r="AG1187" s="34"/>
      <c r="AH1187" s="34"/>
      <c r="AI1187" s="34"/>
      <c r="AJ1187" s="34"/>
      <c r="AK1187" s="34"/>
      <c r="AL1187" s="34"/>
      <c r="AM1187" s="34"/>
      <c r="AN1187" s="34"/>
      <c r="AO1187" s="34"/>
      <c r="AP1187" s="34"/>
    </row>
    <row r="1188" spans="1:42" ht="15.6" hidden="1">
      <c r="A1188" s="34" t="s">
        <v>2940</v>
      </c>
      <c r="B1188" s="34" t="s">
        <v>3142</v>
      </c>
      <c r="C1188" s="34"/>
      <c r="D1188" s="34"/>
      <c r="E1188" s="34"/>
      <c r="F1188" s="34"/>
      <c r="G1188" s="34"/>
      <c r="H1188" s="34"/>
      <c r="I1188" s="34"/>
      <c r="J1188" s="34"/>
      <c r="K1188" s="34"/>
      <c r="L1188" s="34"/>
      <c r="M1188" s="34"/>
      <c r="N1188" s="34"/>
      <c r="O1188" s="34"/>
      <c r="P1188" s="34"/>
      <c r="Q1188" s="34"/>
      <c r="R1188" s="34"/>
      <c r="S1188" s="34"/>
      <c r="T1188" s="34"/>
      <c r="U1188" s="34"/>
      <c r="V1188" s="34"/>
      <c r="W1188" s="34"/>
      <c r="X1188" s="34"/>
      <c r="Y1188" s="34"/>
      <c r="Z1188" s="34"/>
      <c r="AA1188" s="34"/>
      <c r="AB1188" s="34"/>
      <c r="AC1188" s="34"/>
      <c r="AD1188" s="34"/>
      <c r="AE1188" s="34"/>
      <c r="AF1188" s="34"/>
      <c r="AG1188" s="34"/>
      <c r="AH1188" s="34"/>
      <c r="AI1188" s="34"/>
      <c r="AJ1188" s="34"/>
      <c r="AK1188" s="34"/>
      <c r="AL1188" s="34"/>
      <c r="AM1188" s="34"/>
      <c r="AN1188" s="34"/>
      <c r="AO1188" s="34"/>
      <c r="AP1188" s="34"/>
    </row>
    <row r="1189" spans="1:42" ht="15.6" hidden="1">
      <c r="A1189" s="34" t="s">
        <v>2940</v>
      </c>
      <c r="B1189" s="34" t="s">
        <v>3143</v>
      </c>
      <c r="C1189" s="34"/>
      <c r="D1189" s="34"/>
      <c r="E1189" s="34"/>
      <c r="F1189" s="34"/>
      <c r="G1189" s="34"/>
      <c r="H1189" s="34"/>
      <c r="I1189" s="34"/>
      <c r="J1189" s="34"/>
      <c r="K1189" s="34"/>
      <c r="L1189" s="34"/>
      <c r="M1189" s="34"/>
      <c r="N1189" s="34"/>
      <c r="O1189" s="34"/>
      <c r="P1189" s="34"/>
      <c r="Q1189" s="34"/>
      <c r="R1189" s="34"/>
      <c r="S1189" s="34"/>
      <c r="T1189" s="34"/>
      <c r="U1189" s="34"/>
      <c r="V1189" s="34"/>
      <c r="W1189" s="34"/>
      <c r="X1189" s="34"/>
      <c r="Y1189" s="34"/>
      <c r="Z1189" s="34"/>
      <c r="AA1189" s="34"/>
      <c r="AB1189" s="34"/>
      <c r="AC1189" s="34"/>
      <c r="AD1189" s="34"/>
      <c r="AE1189" s="34"/>
      <c r="AF1189" s="34"/>
      <c r="AG1189" s="34"/>
      <c r="AH1189" s="34"/>
      <c r="AI1189" s="34"/>
      <c r="AJ1189" s="34"/>
      <c r="AK1189" s="34"/>
      <c r="AL1189" s="34"/>
      <c r="AM1189" s="34"/>
      <c r="AN1189" s="34"/>
      <c r="AO1189" s="34"/>
      <c r="AP1189" s="34"/>
    </row>
    <row r="1190" spans="1:42" ht="15.6" hidden="1">
      <c r="A1190" s="34" t="s">
        <v>2940</v>
      </c>
      <c r="B1190" s="34" t="s">
        <v>3144</v>
      </c>
      <c r="C1190" s="34"/>
      <c r="D1190" s="34"/>
      <c r="E1190" s="34"/>
      <c r="F1190" s="34"/>
      <c r="G1190" s="34"/>
      <c r="H1190" s="34"/>
      <c r="I1190" s="34"/>
      <c r="J1190" s="34"/>
      <c r="K1190" s="34"/>
      <c r="L1190" s="34"/>
      <c r="M1190" s="34"/>
      <c r="N1190" s="34"/>
      <c r="O1190" s="34"/>
      <c r="P1190" s="34"/>
      <c r="Q1190" s="34"/>
      <c r="R1190" s="34"/>
      <c r="S1190" s="34"/>
      <c r="T1190" s="34"/>
      <c r="U1190" s="34"/>
      <c r="V1190" s="34"/>
      <c r="W1190" s="34"/>
      <c r="X1190" s="34"/>
      <c r="Y1190" s="34"/>
      <c r="Z1190" s="34"/>
      <c r="AA1190" s="34"/>
      <c r="AB1190" s="34"/>
      <c r="AC1190" s="34"/>
      <c r="AD1190" s="34"/>
      <c r="AE1190" s="34"/>
      <c r="AF1190" s="34"/>
      <c r="AG1190" s="34"/>
      <c r="AH1190" s="34"/>
      <c r="AI1190" s="34"/>
      <c r="AJ1190" s="34"/>
      <c r="AK1190" s="34"/>
      <c r="AL1190" s="34"/>
      <c r="AM1190" s="34"/>
      <c r="AN1190" s="34"/>
      <c r="AO1190" s="34"/>
      <c r="AP1190" s="34"/>
    </row>
    <row r="1191" spans="1:42" ht="15.6" hidden="1">
      <c r="A1191" s="34" t="s">
        <v>2940</v>
      </c>
      <c r="B1191" s="34" t="s">
        <v>3145</v>
      </c>
      <c r="C1191" s="34"/>
      <c r="D1191" s="34"/>
      <c r="E1191" s="34"/>
      <c r="F1191" s="34"/>
      <c r="G1191" s="34"/>
      <c r="H1191" s="34"/>
      <c r="I1191" s="34"/>
      <c r="J1191" s="34"/>
      <c r="K1191" s="34"/>
      <c r="L1191" s="34"/>
      <c r="M1191" s="34"/>
      <c r="N1191" s="34"/>
      <c r="O1191" s="34"/>
      <c r="P1191" s="34"/>
      <c r="Q1191" s="34"/>
      <c r="R1191" s="34"/>
      <c r="S1191" s="34"/>
      <c r="T1191" s="34"/>
      <c r="U1191" s="34"/>
      <c r="V1191" s="34"/>
      <c r="W1191" s="34"/>
      <c r="X1191" s="34"/>
      <c r="Y1191" s="34"/>
      <c r="Z1191" s="34"/>
      <c r="AA1191" s="34"/>
      <c r="AB1191" s="34"/>
      <c r="AC1191" s="34"/>
      <c r="AD1191" s="34"/>
      <c r="AE1191" s="34"/>
      <c r="AF1191" s="34"/>
      <c r="AG1191" s="34"/>
      <c r="AH1191" s="34"/>
      <c r="AI1191" s="34"/>
      <c r="AJ1191" s="34"/>
      <c r="AK1191" s="34"/>
      <c r="AL1191" s="34"/>
      <c r="AM1191" s="34"/>
      <c r="AN1191" s="34"/>
      <c r="AO1191" s="34"/>
      <c r="AP1191" s="34"/>
    </row>
    <row r="1192" spans="1:42" ht="15.6" hidden="1">
      <c r="A1192" s="34" t="s">
        <v>2940</v>
      </c>
      <c r="B1192" s="34" t="s">
        <v>3146</v>
      </c>
      <c r="C1192" s="34"/>
      <c r="D1192" s="34"/>
      <c r="E1192" s="34"/>
      <c r="F1192" s="34"/>
      <c r="G1192" s="34"/>
      <c r="H1192" s="34"/>
      <c r="I1192" s="34"/>
      <c r="J1192" s="34"/>
      <c r="K1192" s="34"/>
      <c r="L1192" s="34"/>
      <c r="M1192" s="34"/>
      <c r="N1192" s="34"/>
      <c r="O1192" s="34"/>
      <c r="P1192" s="34"/>
      <c r="Q1192" s="34"/>
      <c r="R1192" s="34"/>
      <c r="S1192" s="34"/>
      <c r="T1192" s="34"/>
      <c r="U1192" s="34"/>
      <c r="V1192" s="34"/>
      <c r="W1192" s="34"/>
      <c r="X1192" s="34"/>
      <c r="Y1192" s="34"/>
      <c r="Z1192" s="34"/>
      <c r="AA1192" s="34"/>
      <c r="AB1192" s="34"/>
      <c r="AC1192" s="34"/>
      <c r="AD1192" s="34"/>
      <c r="AE1192" s="34"/>
      <c r="AF1192" s="34"/>
      <c r="AG1192" s="34"/>
      <c r="AH1192" s="34"/>
      <c r="AI1192" s="34"/>
      <c r="AJ1192" s="34"/>
      <c r="AK1192" s="34"/>
      <c r="AL1192" s="34"/>
      <c r="AM1192" s="34"/>
      <c r="AN1192" s="34"/>
      <c r="AO1192" s="34"/>
      <c r="AP1192" s="34"/>
    </row>
    <row r="1193" spans="1:42" ht="15.6" hidden="1">
      <c r="A1193" s="34" t="s">
        <v>2940</v>
      </c>
      <c r="B1193" s="34" t="s">
        <v>3147</v>
      </c>
      <c r="C1193" s="34"/>
      <c r="D1193" s="34"/>
      <c r="E1193" s="34"/>
      <c r="F1193" s="34"/>
      <c r="G1193" s="34"/>
      <c r="H1193" s="34"/>
      <c r="I1193" s="34"/>
      <c r="J1193" s="34"/>
      <c r="K1193" s="34"/>
      <c r="L1193" s="34"/>
      <c r="M1193" s="34"/>
      <c r="N1193" s="34"/>
      <c r="O1193" s="34"/>
      <c r="P1193" s="34"/>
      <c r="Q1193" s="34"/>
      <c r="R1193" s="34"/>
      <c r="S1193" s="34"/>
      <c r="T1193" s="34"/>
      <c r="U1193" s="34"/>
      <c r="V1193" s="34"/>
      <c r="W1193" s="34"/>
      <c r="X1193" s="34"/>
      <c r="Y1193" s="34"/>
      <c r="Z1193" s="34"/>
      <c r="AA1193" s="34"/>
      <c r="AB1193" s="34"/>
      <c r="AC1193" s="34"/>
      <c r="AD1193" s="34"/>
      <c r="AE1193" s="34"/>
      <c r="AF1193" s="34"/>
      <c r="AG1193" s="34"/>
      <c r="AH1193" s="34"/>
      <c r="AI1193" s="34"/>
      <c r="AJ1193" s="34"/>
      <c r="AK1193" s="34"/>
      <c r="AL1193" s="34"/>
      <c r="AM1193" s="34"/>
      <c r="AN1193" s="34"/>
      <c r="AO1193" s="34"/>
      <c r="AP1193" s="34"/>
    </row>
    <row r="1194" spans="1:42" ht="15.6" hidden="1">
      <c r="A1194" s="34" t="s">
        <v>2940</v>
      </c>
      <c r="B1194" s="34" t="s">
        <v>3148</v>
      </c>
      <c r="C1194" s="34"/>
      <c r="D1194" s="34"/>
      <c r="E1194" s="34"/>
      <c r="F1194" s="34"/>
      <c r="G1194" s="34"/>
      <c r="H1194" s="34"/>
      <c r="I1194" s="34"/>
      <c r="J1194" s="34"/>
      <c r="K1194" s="34"/>
      <c r="L1194" s="34"/>
      <c r="M1194" s="34"/>
      <c r="N1194" s="34"/>
      <c r="O1194" s="34"/>
      <c r="P1194" s="34"/>
      <c r="Q1194" s="34"/>
      <c r="R1194" s="34"/>
      <c r="S1194" s="34"/>
      <c r="T1194" s="34"/>
      <c r="U1194" s="34"/>
      <c r="V1194" s="34"/>
      <c r="W1194" s="34"/>
      <c r="X1194" s="34"/>
      <c r="Y1194" s="34"/>
      <c r="Z1194" s="34"/>
      <c r="AA1194" s="34"/>
      <c r="AB1194" s="34"/>
      <c r="AC1194" s="34"/>
      <c r="AD1194" s="34"/>
      <c r="AE1194" s="34"/>
      <c r="AF1194" s="34"/>
      <c r="AG1194" s="34"/>
      <c r="AH1194" s="34"/>
      <c r="AI1194" s="34"/>
      <c r="AJ1194" s="34"/>
      <c r="AK1194" s="34"/>
      <c r="AL1194" s="34"/>
      <c r="AM1194" s="34"/>
      <c r="AN1194" s="34"/>
      <c r="AO1194" s="34"/>
      <c r="AP1194" s="34"/>
    </row>
    <row r="1195" spans="1:42" ht="15.6" hidden="1">
      <c r="A1195" s="34" t="s">
        <v>2940</v>
      </c>
      <c r="B1195" s="34" t="s">
        <v>3149</v>
      </c>
      <c r="C1195" s="34"/>
      <c r="D1195" s="34"/>
      <c r="E1195" s="34"/>
      <c r="F1195" s="34"/>
      <c r="G1195" s="34"/>
      <c r="H1195" s="34"/>
      <c r="I1195" s="34"/>
      <c r="J1195" s="34"/>
      <c r="K1195" s="34"/>
      <c r="L1195" s="34"/>
      <c r="M1195" s="34"/>
      <c r="N1195" s="34"/>
      <c r="O1195" s="34"/>
      <c r="P1195" s="34"/>
      <c r="Q1195" s="34"/>
      <c r="R1195" s="34"/>
      <c r="S1195" s="34"/>
      <c r="T1195" s="34"/>
      <c r="U1195" s="34"/>
      <c r="V1195" s="34"/>
      <c r="W1195" s="34"/>
      <c r="X1195" s="34"/>
      <c r="Y1195" s="34"/>
      <c r="Z1195" s="34"/>
      <c r="AA1195" s="34"/>
      <c r="AB1195" s="34"/>
      <c r="AC1195" s="34"/>
      <c r="AD1195" s="34"/>
      <c r="AE1195" s="34"/>
      <c r="AF1195" s="34"/>
      <c r="AG1195" s="34"/>
      <c r="AH1195" s="34"/>
      <c r="AI1195" s="34"/>
      <c r="AJ1195" s="34"/>
      <c r="AK1195" s="34"/>
      <c r="AL1195" s="34"/>
      <c r="AM1195" s="34"/>
      <c r="AN1195" s="34"/>
      <c r="AO1195" s="34"/>
      <c r="AP1195" s="34"/>
    </row>
    <row r="1196" spans="1:42" ht="15.6" hidden="1">
      <c r="A1196" s="34" t="s">
        <v>2940</v>
      </c>
      <c r="B1196" s="34" t="s">
        <v>3150</v>
      </c>
      <c r="C1196" s="34"/>
      <c r="D1196" s="34"/>
      <c r="E1196" s="34"/>
      <c r="F1196" s="34"/>
      <c r="G1196" s="34"/>
      <c r="H1196" s="34"/>
      <c r="I1196" s="34"/>
      <c r="J1196" s="34"/>
      <c r="K1196" s="34"/>
      <c r="L1196" s="34"/>
      <c r="M1196" s="34"/>
      <c r="N1196" s="34"/>
      <c r="O1196" s="34"/>
      <c r="P1196" s="34"/>
      <c r="Q1196" s="34"/>
      <c r="R1196" s="34"/>
      <c r="S1196" s="34"/>
      <c r="T1196" s="34"/>
      <c r="U1196" s="34"/>
      <c r="V1196" s="34"/>
      <c r="W1196" s="34"/>
      <c r="X1196" s="34"/>
      <c r="Y1196" s="34"/>
      <c r="Z1196" s="34"/>
      <c r="AA1196" s="34"/>
      <c r="AB1196" s="34"/>
      <c r="AC1196" s="34"/>
      <c r="AD1196" s="34"/>
      <c r="AE1196" s="34"/>
      <c r="AF1196" s="34"/>
      <c r="AG1196" s="34"/>
      <c r="AH1196" s="34"/>
      <c r="AI1196" s="34"/>
      <c r="AJ1196" s="34"/>
      <c r="AK1196" s="34"/>
      <c r="AL1196" s="34"/>
      <c r="AM1196" s="34"/>
      <c r="AN1196" s="34"/>
      <c r="AO1196" s="34"/>
      <c r="AP1196" s="34"/>
    </row>
    <row r="1197" spans="1:42" ht="15.6" hidden="1">
      <c r="A1197" s="34" t="s">
        <v>2940</v>
      </c>
      <c r="B1197" s="34" t="s">
        <v>3151</v>
      </c>
      <c r="C1197" s="34"/>
      <c r="D1197" s="34"/>
      <c r="E1197" s="34"/>
      <c r="F1197" s="34"/>
      <c r="G1197" s="34"/>
      <c r="H1197" s="34"/>
      <c r="I1197" s="34"/>
      <c r="J1197" s="34"/>
      <c r="K1197" s="34"/>
      <c r="L1197" s="34"/>
      <c r="M1197" s="34"/>
      <c r="N1197" s="34"/>
      <c r="O1197" s="34"/>
      <c r="P1197" s="34"/>
      <c r="Q1197" s="34"/>
      <c r="R1197" s="34"/>
      <c r="S1197" s="34"/>
      <c r="T1197" s="34"/>
      <c r="U1197" s="34"/>
      <c r="V1197" s="34"/>
      <c r="W1197" s="34"/>
      <c r="X1197" s="34"/>
      <c r="Y1197" s="34"/>
      <c r="Z1197" s="34"/>
      <c r="AA1197" s="34"/>
      <c r="AB1197" s="34"/>
      <c r="AC1197" s="34"/>
      <c r="AD1197" s="34"/>
      <c r="AE1197" s="34"/>
      <c r="AF1197" s="34"/>
      <c r="AG1197" s="34"/>
      <c r="AH1197" s="34"/>
      <c r="AI1197" s="34"/>
      <c r="AJ1197" s="34"/>
      <c r="AK1197" s="34"/>
      <c r="AL1197" s="34"/>
      <c r="AM1197" s="34"/>
      <c r="AN1197" s="34"/>
      <c r="AO1197" s="34"/>
      <c r="AP1197" s="34"/>
    </row>
    <row r="1198" spans="1:42" ht="15.6" hidden="1">
      <c r="A1198" s="34" t="s">
        <v>2940</v>
      </c>
      <c r="B1198" s="34" t="s">
        <v>3152</v>
      </c>
      <c r="C1198" s="34"/>
      <c r="D1198" s="34"/>
      <c r="E1198" s="34"/>
      <c r="F1198" s="34"/>
      <c r="G1198" s="34"/>
      <c r="H1198" s="34"/>
      <c r="I1198" s="34"/>
      <c r="J1198" s="34"/>
      <c r="K1198" s="34"/>
      <c r="L1198" s="34"/>
      <c r="M1198" s="34"/>
      <c r="N1198" s="34"/>
      <c r="O1198" s="34"/>
      <c r="P1198" s="34"/>
      <c r="Q1198" s="34"/>
      <c r="R1198" s="34"/>
      <c r="S1198" s="34"/>
      <c r="T1198" s="34"/>
      <c r="U1198" s="34"/>
      <c r="V1198" s="34"/>
      <c r="W1198" s="34"/>
      <c r="X1198" s="34"/>
      <c r="Y1198" s="34"/>
      <c r="Z1198" s="34"/>
      <c r="AA1198" s="34"/>
      <c r="AB1198" s="34"/>
      <c r="AC1198" s="34"/>
      <c r="AD1198" s="34"/>
      <c r="AE1198" s="34"/>
      <c r="AF1198" s="34"/>
      <c r="AG1198" s="34"/>
      <c r="AH1198" s="34"/>
      <c r="AI1198" s="34"/>
      <c r="AJ1198" s="34"/>
      <c r="AK1198" s="34"/>
      <c r="AL1198" s="34"/>
      <c r="AM1198" s="34"/>
      <c r="AN1198" s="34"/>
      <c r="AO1198" s="34"/>
      <c r="AP1198" s="34"/>
    </row>
    <row r="1199" spans="1:42" ht="15.6" hidden="1">
      <c r="A1199" s="34" t="s">
        <v>2940</v>
      </c>
      <c r="B1199" s="34" t="s">
        <v>3153</v>
      </c>
      <c r="C1199" s="34"/>
      <c r="D1199" s="34"/>
      <c r="E1199" s="34"/>
      <c r="F1199" s="34"/>
      <c r="G1199" s="34"/>
      <c r="H1199" s="34"/>
      <c r="I1199" s="34"/>
      <c r="J1199" s="34"/>
      <c r="K1199" s="34"/>
      <c r="L1199" s="34"/>
      <c r="M1199" s="34"/>
      <c r="N1199" s="34"/>
      <c r="O1199" s="34"/>
      <c r="P1199" s="34"/>
      <c r="Q1199" s="34"/>
      <c r="R1199" s="34"/>
      <c r="S1199" s="34"/>
      <c r="T1199" s="34"/>
      <c r="U1199" s="34"/>
      <c r="V1199" s="34"/>
      <c r="W1199" s="34"/>
      <c r="X1199" s="34"/>
      <c r="Y1199" s="34"/>
      <c r="Z1199" s="34"/>
      <c r="AA1199" s="34"/>
      <c r="AB1199" s="34"/>
      <c r="AC1199" s="34"/>
      <c r="AD1199" s="34"/>
      <c r="AE1199" s="34"/>
      <c r="AF1199" s="34"/>
      <c r="AG1199" s="34"/>
      <c r="AH1199" s="34"/>
      <c r="AI1199" s="34"/>
      <c r="AJ1199" s="34"/>
      <c r="AK1199" s="34"/>
      <c r="AL1199" s="34"/>
      <c r="AM1199" s="34"/>
      <c r="AN1199" s="34"/>
      <c r="AO1199" s="34"/>
      <c r="AP1199" s="34"/>
    </row>
    <row r="1200" spans="1:42" ht="15.6" hidden="1">
      <c r="A1200" s="34" t="s">
        <v>2940</v>
      </c>
      <c r="B1200" s="34" t="s">
        <v>3154</v>
      </c>
      <c r="C1200" s="34"/>
      <c r="D1200" s="34"/>
      <c r="E1200" s="34"/>
      <c r="F1200" s="34"/>
      <c r="G1200" s="34"/>
      <c r="H1200" s="34"/>
      <c r="I1200" s="34"/>
      <c r="J1200" s="34"/>
      <c r="K1200" s="34"/>
      <c r="L1200" s="34"/>
      <c r="M1200" s="34"/>
      <c r="N1200" s="34"/>
      <c r="O1200" s="34"/>
      <c r="P1200" s="34"/>
      <c r="Q1200" s="34"/>
      <c r="R1200" s="34"/>
      <c r="S1200" s="34"/>
      <c r="T1200" s="34"/>
      <c r="U1200" s="34"/>
      <c r="V1200" s="34"/>
      <c r="W1200" s="34"/>
      <c r="X1200" s="34"/>
      <c r="Y1200" s="34"/>
      <c r="Z1200" s="34"/>
      <c r="AA1200" s="34"/>
      <c r="AB1200" s="34"/>
      <c r="AC1200" s="34"/>
      <c r="AD1200" s="34"/>
      <c r="AE1200" s="34"/>
      <c r="AF1200" s="34"/>
      <c r="AG1200" s="34"/>
      <c r="AH1200" s="34"/>
      <c r="AI1200" s="34"/>
      <c r="AJ1200" s="34"/>
      <c r="AK1200" s="34"/>
      <c r="AL1200" s="34"/>
      <c r="AM1200" s="34"/>
      <c r="AN1200" s="34"/>
      <c r="AO1200" s="34"/>
      <c r="AP1200" s="34"/>
    </row>
    <row r="1201" spans="1:42" ht="15.6" hidden="1">
      <c r="A1201" s="34" t="s">
        <v>2940</v>
      </c>
      <c r="B1201" s="34" t="s">
        <v>3155</v>
      </c>
      <c r="C1201" s="34"/>
      <c r="D1201" s="34"/>
      <c r="E1201" s="34"/>
      <c r="F1201" s="34"/>
      <c r="G1201" s="34"/>
      <c r="H1201" s="34"/>
      <c r="I1201" s="34"/>
      <c r="J1201" s="34"/>
      <c r="K1201" s="34"/>
      <c r="L1201" s="34"/>
      <c r="M1201" s="34"/>
      <c r="N1201" s="34"/>
      <c r="O1201" s="34"/>
      <c r="P1201" s="34"/>
      <c r="Q1201" s="34"/>
      <c r="R1201" s="34"/>
      <c r="S1201" s="34"/>
      <c r="T1201" s="34"/>
      <c r="U1201" s="34"/>
      <c r="V1201" s="34"/>
      <c r="W1201" s="34"/>
      <c r="X1201" s="34"/>
      <c r="Y1201" s="34"/>
      <c r="Z1201" s="34"/>
      <c r="AA1201" s="34"/>
      <c r="AB1201" s="34"/>
      <c r="AC1201" s="34"/>
      <c r="AD1201" s="34"/>
      <c r="AE1201" s="34"/>
      <c r="AF1201" s="34"/>
      <c r="AG1201" s="34"/>
      <c r="AH1201" s="34"/>
      <c r="AI1201" s="34"/>
      <c r="AJ1201" s="34"/>
      <c r="AK1201" s="34"/>
      <c r="AL1201" s="34"/>
      <c r="AM1201" s="34"/>
      <c r="AN1201" s="34"/>
      <c r="AO1201" s="34"/>
      <c r="AP1201" s="34"/>
    </row>
    <row r="1202" spans="1:42" ht="15.6" hidden="1">
      <c r="A1202" s="34" t="s">
        <v>2940</v>
      </c>
      <c r="B1202" s="34" t="s">
        <v>3156</v>
      </c>
      <c r="C1202" s="34"/>
      <c r="D1202" s="34"/>
      <c r="E1202" s="34"/>
      <c r="F1202" s="34"/>
      <c r="G1202" s="34"/>
      <c r="H1202" s="34"/>
      <c r="I1202" s="34"/>
      <c r="J1202" s="34"/>
      <c r="K1202" s="34"/>
      <c r="L1202" s="34"/>
      <c r="M1202" s="34"/>
      <c r="N1202" s="34"/>
      <c r="O1202" s="34"/>
      <c r="P1202" s="34"/>
      <c r="Q1202" s="34"/>
      <c r="R1202" s="34"/>
      <c r="S1202" s="34"/>
      <c r="T1202" s="34"/>
      <c r="U1202" s="34"/>
      <c r="V1202" s="34"/>
      <c r="W1202" s="34"/>
      <c r="X1202" s="34"/>
      <c r="Y1202" s="34"/>
      <c r="Z1202" s="34"/>
      <c r="AA1202" s="34"/>
      <c r="AB1202" s="34"/>
      <c r="AC1202" s="34"/>
      <c r="AD1202" s="34"/>
      <c r="AE1202" s="34"/>
      <c r="AF1202" s="34"/>
      <c r="AG1202" s="34"/>
      <c r="AH1202" s="34"/>
      <c r="AI1202" s="34"/>
      <c r="AJ1202" s="34"/>
      <c r="AK1202" s="34"/>
      <c r="AL1202" s="34"/>
      <c r="AM1202" s="34"/>
      <c r="AN1202" s="34"/>
      <c r="AO1202" s="34"/>
      <c r="AP1202" s="34"/>
    </row>
    <row r="1203" spans="1:42" ht="15.6" hidden="1">
      <c r="A1203" s="34" t="s">
        <v>2940</v>
      </c>
      <c r="B1203" s="34" t="s">
        <v>3157</v>
      </c>
      <c r="C1203" s="34"/>
      <c r="D1203" s="34"/>
      <c r="E1203" s="34"/>
      <c r="F1203" s="34"/>
      <c r="G1203" s="34"/>
      <c r="H1203" s="34"/>
      <c r="I1203" s="34"/>
      <c r="J1203" s="34"/>
      <c r="K1203" s="34"/>
      <c r="L1203" s="34"/>
      <c r="M1203" s="34"/>
      <c r="N1203" s="34"/>
      <c r="O1203" s="34"/>
      <c r="P1203" s="34"/>
      <c r="Q1203" s="34"/>
      <c r="R1203" s="34"/>
      <c r="S1203" s="34"/>
      <c r="T1203" s="34"/>
      <c r="U1203" s="34"/>
      <c r="V1203" s="34"/>
      <c r="W1203" s="34"/>
      <c r="X1203" s="34"/>
      <c r="Y1203" s="34"/>
      <c r="Z1203" s="34"/>
      <c r="AA1203" s="34"/>
      <c r="AB1203" s="34"/>
      <c r="AC1203" s="34"/>
      <c r="AD1203" s="34"/>
      <c r="AE1203" s="34"/>
      <c r="AF1203" s="34"/>
      <c r="AG1203" s="34"/>
      <c r="AH1203" s="34"/>
      <c r="AI1203" s="34"/>
      <c r="AJ1203" s="34"/>
      <c r="AK1203" s="34"/>
      <c r="AL1203" s="34"/>
      <c r="AM1203" s="34"/>
      <c r="AN1203" s="34"/>
      <c r="AO1203" s="34"/>
      <c r="AP1203" s="34"/>
    </row>
    <row r="1204" spans="1:42" ht="15.6" hidden="1">
      <c r="A1204" s="34" t="s">
        <v>2940</v>
      </c>
      <c r="B1204" s="34" t="s">
        <v>3158</v>
      </c>
      <c r="C1204" s="34"/>
      <c r="D1204" s="34"/>
      <c r="E1204" s="34"/>
      <c r="F1204" s="34"/>
      <c r="G1204" s="34"/>
      <c r="H1204" s="34"/>
      <c r="I1204" s="34"/>
      <c r="J1204" s="34"/>
      <c r="K1204" s="34"/>
      <c r="L1204" s="34"/>
      <c r="M1204" s="34"/>
      <c r="N1204" s="34"/>
      <c r="O1204" s="34"/>
      <c r="P1204" s="34"/>
      <c r="Q1204" s="34"/>
      <c r="R1204" s="34"/>
      <c r="S1204" s="34"/>
      <c r="T1204" s="34"/>
      <c r="U1204" s="34"/>
      <c r="V1204" s="34"/>
      <c r="W1204" s="34"/>
      <c r="X1204" s="34"/>
      <c r="Y1204" s="34"/>
      <c r="Z1204" s="34"/>
      <c r="AA1204" s="34"/>
      <c r="AB1204" s="34"/>
      <c r="AC1204" s="34"/>
      <c r="AD1204" s="34"/>
      <c r="AE1204" s="34"/>
      <c r="AF1204" s="34"/>
      <c r="AG1204" s="34"/>
      <c r="AH1204" s="34"/>
      <c r="AI1204" s="34"/>
      <c r="AJ1204" s="34"/>
      <c r="AK1204" s="34"/>
      <c r="AL1204" s="34"/>
      <c r="AM1204" s="34"/>
      <c r="AN1204" s="34"/>
      <c r="AO1204" s="34"/>
      <c r="AP1204" s="34"/>
    </row>
    <row r="1205" spans="1:42" ht="15.6" hidden="1">
      <c r="A1205" s="34" t="s">
        <v>2940</v>
      </c>
      <c r="B1205" s="34" t="s">
        <v>3159</v>
      </c>
      <c r="C1205" s="34"/>
      <c r="D1205" s="34"/>
      <c r="E1205" s="34"/>
      <c r="F1205" s="34"/>
      <c r="G1205" s="34"/>
      <c r="H1205" s="34"/>
      <c r="I1205" s="34"/>
      <c r="J1205" s="34"/>
      <c r="K1205" s="34"/>
      <c r="L1205" s="34"/>
      <c r="M1205" s="34"/>
      <c r="N1205" s="34"/>
      <c r="O1205" s="34"/>
      <c r="P1205" s="34"/>
      <c r="Q1205" s="34"/>
      <c r="R1205" s="34"/>
      <c r="S1205" s="34"/>
      <c r="T1205" s="34"/>
      <c r="U1205" s="34"/>
      <c r="V1205" s="34"/>
      <c r="W1205" s="34"/>
      <c r="X1205" s="34"/>
      <c r="Y1205" s="34"/>
      <c r="Z1205" s="34"/>
      <c r="AA1205" s="34"/>
      <c r="AB1205" s="34"/>
      <c r="AC1205" s="34"/>
      <c r="AD1205" s="34"/>
      <c r="AE1205" s="34"/>
      <c r="AF1205" s="34"/>
      <c r="AG1205" s="34"/>
      <c r="AH1205" s="34"/>
      <c r="AI1205" s="34"/>
      <c r="AJ1205" s="34"/>
      <c r="AK1205" s="34"/>
      <c r="AL1205" s="34"/>
      <c r="AM1205" s="34"/>
      <c r="AN1205" s="34"/>
      <c r="AO1205" s="34"/>
      <c r="AP1205" s="34"/>
    </row>
    <row r="1206" spans="1:42" ht="15.6" hidden="1">
      <c r="A1206" s="34" t="s">
        <v>2940</v>
      </c>
      <c r="B1206" s="34" t="s">
        <v>3160</v>
      </c>
      <c r="C1206" s="34"/>
      <c r="D1206" s="34"/>
      <c r="E1206" s="34"/>
      <c r="F1206" s="34"/>
      <c r="G1206" s="34"/>
      <c r="H1206" s="34"/>
      <c r="I1206" s="34"/>
      <c r="J1206" s="34"/>
      <c r="K1206" s="34"/>
      <c r="L1206" s="34"/>
      <c r="M1206" s="34"/>
      <c r="N1206" s="34"/>
      <c r="O1206" s="34"/>
      <c r="P1206" s="34"/>
      <c r="Q1206" s="34"/>
      <c r="R1206" s="34"/>
      <c r="S1206" s="34"/>
      <c r="T1206" s="34"/>
      <c r="U1206" s="34"/>
      <c r="V1206" s="34"/>
      <c r="W1206" s="34"/>
      <c r="X1206" s="34"/>
      <c r="Y1206" s="34"/>
      <c r="Z1206" s="34"/>
      <c r="AA1206" s="34"/>
      <c r="AB1206" s="34"/>
      <c r="AC1206" s="34"/>
      <c r="AD1206" s="34"/>
      <c r="AE1206" s="34"/>
      <c r="AF1206" s="34"/>
      <c r="AG1206" s="34"/>
      <c r="AH1206" s="34"/>
      <c r="AI1206" s="34"/>
      <c r="AJ1206" s="34"/>
      <c r="AK1206" s="34"/>
      <c r="AL1206" s="34"/>
      <c r="AM1206" s="34"/>
      <c r="AN1206" s="34"/>
      <c r="AO1206" s="34"/>
      <c r="AP1206" s="34"/>
    </row>
    <row r="1207" spans="1:42" ht="15.6" hidden="1">
      <c r="A1207" s="34" t="s">
        <v>2940</v>
      </c>
      <c r="B1207" s="34" t="s">
        <v>3161</v>
      </c>
      <c r="C1207" s="34"/>
      <c r="D1207" s="34"/>
      <c r="E1207" s="34"/>
      <c r="F1207" s="34"/>
      <c r="G1207" s="34"/>
      <c r="H1207" s="34"/>
      <c r="I1207" s="34"/>
      <c r="J1207" s="34"/>
      <c r="K1207" s="34"/>
      <c r="L1207" s="34"/>
      <c r="M1207" s="34"/>
      <c r="N1207" s="34"/>
      <c r="O1207" s="34"/>
      <c r="P1207" s="34"/>
      <c r="Q1207" s="34"/>
      <c r="R1207" s="34"/>
      <c r="S1207" s="34"/>
      <c r="T1207" s="34"/>
      <c r="U1207" s="34"/>
      <c r="V1207" s="34"/>
      <c r="W1207" s="34"/>
      <c r="X1207" s="34"/>
      <c r="Y1207" s="34"/>
      <c r="Z1207" s="34"/>
      <c r="AA1207" s="34"/>
      <c r="AB1207" s="34"/>
      <c r="AC1207" s="34"/>
      <c r="AD1207" s="34"/>
      <c r="AE1207" s="34"/>
      <c r="AF1207" s="34"/>
      <c r="AG1207" s="34"/>
      <c r="AH1207" s="34"/>
      <c r="AI1207" s="34"/>
      <c r="AJ1207" s="34"/>
      <c r="AK1207" s="34"/>
      <c r="AL1207" s="34"/>
      <c r="AM1207" s="34"/>
      <c r="AN1207" s="34"/>
      <c r="AO1207" s="34"/>
      <c r="AP1207" s="34"/>
    </row>
    <row r="1208" spans="1:42" ht="15.6" hidden="1">
      <c r="A1208" s="34" t="s">
        <v>2940</v>
      </c>
      <c r="B1208" s="34" t="s">
        <v>3162</v>
      </c>
      <c r="C1208" s="34"/>
      <c r="D1208" s="34"/>
      <c r="E1208" s="34"/>
      <c r="F1208" s="34"/>
      <c r="G1208" s="34"/>
      <c r="H1208" s="34"/>
      <c r="I1208" s="34"/>
      <c r="J1208" s="34"/>
      <c r="K1208" s="34"/>
      <c r="L1208" s="34"/>
      <c r="M1208" s="34"/>
      <c r="N1208" s="34"/>
      <c r="O1208" s="34"/>
      <c r="P1208" s="34"/>
      <c r="Q1208" s="34"/>
      <c r="R1208" s="34"/>
      <c r="S1208" s="34"/>
      <c r="T1208" s="34"/>
      <c r="U1208" s="34"/>
      <c r="V1208" s="34"/>
      <c r="W1208" s="34"/>
      <c r="X1208" s="34"/>
      <c r="Y1208" s="34"/>
      <c r="Z1208" s="34"/>
      <c r="AA1208" s="34"/>
      <c r="AB1208" s="34"/>
      <c r="AC1208" s="34"/>
      <c r="AD1208" s="34"/>
      <c r="AE1208" s="34"/>
      <c r="AF1208" s="34"/>
      <c r="AG1208" s="34"/>
      <c r="AH1208" s="34"/>
      <c r="AI1208" s="34"/>
      <c r="AJ1208" s="34"/>
      <c r="AK1208" s="34"/>
      <c r="AL1208" s="34"/>
      <c r="AM1208" s="34"/>
      <c r="AN1208" s="34"/>
      <c r="AO1208" s="34"/>
      <c r="AP1208" s="34"/>
    </row>
    <row r="1209" spans="1:42" ht="15.6" hidden="1">
      <c r="A1209" s="34" t="s">
        <v>2940</v>
      </c>
      <c r="B1209" s="34" t="s">
        <v>3163</v>
      </c>
      <c r="C1209" s="34"/>
      <c r="D1209" s="34"/>
      <c r="E1209" s="34"/>
      <c r="F1209" s="34"/>
      <c r="G1209" s="34"/>
      <c r="H1209" s="34"/>
      <c r="I1209" s="34"/>
      <c r="J1209" s="34"/>
      <c r="K1209" s="34"/>
      <c r="L1209" s="34"/>
      <c r="M1209" s="34"/>
      <c r="N1209" s="34"/>
      <c r="O1209" s="34"/>
      <c r="P1209" s="34"/>
      <c r="Q1209" s="34"/>
      <c r="R1209" s="34"/>
      <c r="S1209" s="34"/>
      <c r="T1209" s="34"/>
      <c r="U1209" s="34"/>
      <c r="V1209" s="34"/>
      <c r="W1209" s="34"/>
      <c r="X1209" s="34"/>
      <c r="Y1209" s="34"/>
      <c r="Z1209" s="34"/>
      <c r="AA1209" s="34"/>
      <c r="AB1209" s="34"/>
      <c r="AC1209" s="34"/>
      <c r="AD1209" s="34"/>
      <c r="AE1209" s="34"/>
      <c r="AF1209" s="34"/>
      <c r="AG1209" s="34"/>
      <c r="AH1209" s="34"/>
      <c r="AI1209" s="34"/>
      <c r="AJ1209" s="34"/>
      <c r="AK1209" s="34"/>
      <c r="AL1209" s="34"/>
      <c r="AM1209" s="34"/>
      <c r="AN1209" s="34"/>
      <c r="AO1209" s="34"/>
      <c r="AP1209" s="34"/>
    </row>
    <row r="1210" spans="1:42" ht="15.6" hidden="1">
      <c r="A1210" s="34" t="s">
        <v>2940</v>
      </c>
      <c r="B1210" s="34" t="s">
        <v>3164</v>
      </c>
      <c r="C1210" s="34"/>
      <c r="D1210" s="34"/>
      <c r="E1210" s="34"/>
      <c r="F1210" s="34"/>
      <c r="G1210" s="34"/>
      <c r="H1210" s="34"/>
      <c r="I1210" s="34"/>
      <c r="J1210" s="34"/>
      <c r="K1210" s="34"/>
      <c r="L1210" s="34"/>
      <c r="M1210" s="34"/>
      <c r="N1210" s="34"/>
      <c r="O1210" s="34"/>
      <c r="P1210" s="34"/>
      <c r="Q1210" s="34"/>
      <c r="R1210" s="34"/>
      <c r="S1210" s="34"/>
      <c r="T1210" s="34"/>
      <c r="U1210" s="34"/>
      <c r="V1210" s="34"/>
      <c r="W1210" s="34"/>
      <c r="X1210" s="34"/>
      <c r="Y1210" s="34"/>
      <c r="Z1210" s="34"/>
      <c r="AA1210" s="34"/>
      <c r="AB1210" s="34"/>
      <c r="AC1210" s="34"/>
      <c r="AD1210" s="34"/>
      <c r="AE1210" s="34"/>
      <c r="AF1210" s="34"/>
      <c r="AG1210" s="34"/>
      <c r="AH1210" s="34"/>
      <c r="AI1210" s="34"/>
      <c r="AJ1210" s="34"/>
      <c r="AK1210" s="34"/>
      <c r="AL1210" s="34"/>
      <c r="AM1210" s="34"/>
      <c r="AN1210" s="34"/>
      <c r="AO1210" s="34"/>
      <c r="AP1210" s="34"/>
    </row>
    <row r="1211" spans="1:42" ht="15.6" hidden="1">
      <c r="A1211" s="34" t="s">
        <v>2940</v>
      </c>
      <c r="B1211" s="34" t="s">
        <v>3165</v>
      </c>
      <c r="C1211" s="34"/>
      <c r="D1211" s="34"/>
      <c r="E1211" s="34"/>
      <c r="F1211" s="34"/>
      <c r="G1211" s="34"/>
      <c r="H1211" s="34"/>
      <c r="I1211" s="34"/>
      <c r="J1211" s="34"/>
      <c r="K1211" s="34"/>
      <c r="L1211" s="34"/>
      <c r="M1211" s="34"/>
      <c r="N1211" s="34"/>
      <c r="O1211" s="34"/>
      <c r="P1211" s="34"/>
      <c r="Q1211" s="34"/>
      <c r="R1211" s="34"/>
      <c r="S1211" s="34"/>
      <c r="T1211" s="34"/>
      <c r="U1211" s="34"/>
      <c r="V1211" s="34"/>
      <c r="W1211" s="34"/>
      <c r="X1211" s="34"/>
      <c r="Y1211" s="34"/>
      <c r="Z1211" s="34"/>
      <c r="AA1211" s="34"/>
      <c r="AB1211" s="34"/>
      <c r="AC1211" s="34"/>
      <c r="AD1211" s="34"/>
      <c r="AE1211" s="34"/>
      <c r="AF1211" s="34"/>
      <c r="AG1211" s="34"/>
      <c r="AH1211" s="34"/>
      <c r="AI1211" s="34"/>
      <c r="AJ1211" s="34"/>
      <c r="AK1211" s="34"/>
      <c r="AL1211" s="34"/>
      <c r="AM1211" s="34"/>
      <c r="AN1211" s="34"/>
      <c r="AO1211" s="34"/>
      <c r="AP1211" s="34"/>
    </row>
    <row r="1212" spans="1:42" ht="15.6" hidden="1">
      <c r="A1212" s="34" t="s">
        <v>2940</v>
      </c>
      <c r="B1212" s="34" t="s">
        <v>3166</v>
      </c>
      <c r="C1212" s="34"/>
      <c r="D1212" s="34"/>
      <c r="E1212" s="34"/>
      <c r="F1212" s="34"/>
      <c r="G1212" s="34"/>
      <c r="H1212" s="34"/>
      <c r="I1212" s="34"/>
      <c r="J1212" s="34"/>
      <c r="K1212" s="34"/>
      <c r="L1212" s="34"/>
      <c r="M1212" s="34"/>
      <c r="N1212" s="34"/>
      <c r="O1212" s="34"/>
      <c r="P1212" s="34"/>
      <c r="Q1212" s="34"/>
      <c r="R1212" s="34"/>
      <c r="S1212" s="34"/>
      <c r="T1212" s="34"/>
      <c r="U1212" s="34"/>
      <c r="V1212" s="34"/>
      <c r="W1212" s="34"/>
      <c r="X1212" s="34"/>
      <c r="Y1212" s="34"/>
      <c r="Z1212" s="34"/>
      <c r="AA1212" s="34"/>
      <c r="AB1212" s="34"/>
      <c r="AC1212" s="34"/>
      <c r="AD1212" s="34"/>
      <c r="AE1212" s="34"/>
      <c r="AF1212" s="34"/>
      <c r="AG1212" s="34"/>
      <c r="AH1212" s="34"/>
      <c r="AI1212" s="34"/>
      <c r="AJ1212" s="34"/>
      <c r="AK1212" s="34"/>
      <c r="AL1212" s="34"/>
      <c r="AM1212" s="34"/>
      <c r="AN1212" s="34"/>
      <c r="AO1212" s="34"/>
      <c r="AP1212" s="34"/>
    </row>
    <row r="1213" spans="1:42" ht="15.6" hidden="1">
      <c r="A1213" s="34" t="s">
        <v>2940</v>
      </c>
      <c r="B1213" s="34" t="s">
        <v>3167</v>
      </c>
      <c r="C1213" s="34"/>
      <c r="D1213" s="34"/>
      <c r="E1213" s="34"/>
      <c r="F1213" s="34"/>
      <c r="G1213" s="34"/>
      <c r="H1213" s="34"/>
      <c r="I1213" s="34"/>
      <c r="J1213" s="34"/>
      <c r="K1213" s="34"/>
      <c r="L1213" s="34"/>
      <c r="M1213" s="34"/>
      <c r="N1213" s="34"/>
      <c r="O1213" s="34"/>
      <c r="P1213" s="34"/>
      <c r="Q1213" s="34"/>
      <c r="R1213" s="34"/>
      <c r="S1213" s="34"/>
      <c r="T1213" s="34"/>
      <c r="U1213" s="34"/>
      <c r="V1213" s="34"/>
      <c r="W1213" s="34"/>
      <c r="X1213" s="34"/>
      <c r="Y1213" s="34"/>
      <c r="Z1213" s="34"/>
      <c r="AA1213" s="34"/>
      <c r="AB1213" s="34"/>
      <c r="AC1213" s="34"/>
      <c r="AD1213" s="34"/>
      <c r="AE1213" s="34"/>
      <c r="AF1213" s="34"/>
      <c r="AG1213" s="34"/>
      <c r="AH1213" s="34"/>
      <c r="AI1213" s="34"/>
      <c r="AJ1213" s="34"/>
      <c r="AK1213" s="34"/>
      <c r="AL1213" s="34"/>
      <c r="AM1213" s="34"/>
      <c r="AN1213" s="34"/>
      <c r="AO1213" s="34"/>
      <c r="AP1213" s="34"/>
    </row>
    <row r="1214" spans="1:42" ht="15.6" hidden="1">
      <c r="A1214" s="34" t="s">
        <v>2940</v>
      </c>
      <c r="B1214" s="34" t="s">
        <v>3168</v>
      </c>
      <c r="C1214" s="34"/>
      <c r="D1214" s="34"/>
      <c r="E1214" s="34"/>
      <c r="F1214" s="34"/>
      <c r="G1214" s="34"/>
      <c r="H1214" s="34"/>
      <c r="I1214" s="34"/>
      <c r="J1214" s="34"/>
      <c r="K1214" s="34"/>
      <c r="L1214" s="34"/>
      <c r="M1214" s="34"/>
      <c r="N1214" s="34"/>
      <c r="O1214" s="34"/>
      <c r="P1214" s="34"/>
      <c r="Q1214" s="34"/>
      <c r="R1214" s="34"/>
      <c r="S1214" s="34"/>
      <c r="T1214" s="34"/>
      <c r="U1214" s="34"/>
      <c r="V1214" s="34"/>
      <c r="W1214" s="34"/>
      <c r="X1214" s="34"/>
      <c r="Y1214" s="34"/>
      <c r="Z1214" s="34"/>
      <c r="AA1214" s="34"/>
      <c r="AB1214" s="34"/>
      <c r="AC1214" s="34"/>
      <c r="AD1214" s="34"/>
      <c r="AE1214" s="34"/>
      <c r="AF1214" s="34"/>
      <c r="AG1214" s="34"/>
      <c r="AH1214" s="34"/>
      <c r="AI1214" s="34"/>
      <c r="AJ1214" s="34"/>
      <c r="AK1214" s="34"/>
      <c r="AL1214" s="34"/>
      <c r="AM1214" s="34"/>
      <c r="AN1214" s="34"/>
      <c r="AO1214" s="34"/>
      <c r="AP1214" s="34"/>
    </row>
    <row r="1215" spans="1:42" ht="15.6" hidden="1">
      <c r="A1215" s="34" t="s">
        <v>2940</v>
      </c>
      <c r="B1215" s="34" t="s">
        <v>3169</v>
      </c>
      <c r="C1215" s="34"/>
      <c r="D1215" s="34"/>
      <c r="E1215" s="34"/>
      <c r="F1215" s="34"/>
      <c r="G1215" s="34"/>
      <c r="H1215" s="34"/>
      <c r="I1215" s="34"/>
      <c r="J1215" s="34"/>
      <c r="K1215" s="34"/>
      <c r="L1215" s="34"/>
      <c r="M1215" s="34"/>
      <c r="N1215" s="34"/>
      <c r="O1215" s="34"/>
      <c r="P1215" s="34"/>
      <c r="Q1215" s="34"/>
      <c r="R1215" s="34"/>
      <c r="S1215" s="34"/>
      <c r="T1215" s="34"/>
      <c r="U1215" s="34"/>
      <c r="V1215" s="34"/>
      <c r="W1215" s="34"/>
      <c r="X1215" s="34"/>
      <c r="Y1215" s="34"/>
      <c r="Z1215" s="34"/>
      <c r="AA1215" s="34"/>
      <c r="AB1215" s="34"/>
      <c r="AC1215" s="34"/>
      <c r="AD1215" s="34"/>
      <c r="AE1215" s="34"/>
      <c r="AF1215" s="34"/>
      <c r="AG1215" s="34"/>
      <c r="AH1215" s="34"/>
      <c r="AI1215" s="34"/>
      <c r="AJ1215" s="34"/>
      <c r="AK1215" s="34"/>
      <c r="AL1215" s="34"/>
      <c r="AM1215" s="34"/>
      <c r="AN1215" s="34"/>
      <c r="AO1215" s="34"/>
      <c r="AP1215" s="34"/>
    </row>
    <row r="1216" spans="1:42" ht="15.6" hidden="1">
      <c r="A1216" s="34" t="s">
        <v>2940</v>
      </c>
      <c r="B1216" s="34" t="s">
        <v>3170</v>
      </c>
      <c r="C1216" s="34"/>
      <c r="D1216" s="34"/>
      <c r="E1216" s="34"/>
      <c r="F1216" s="34"/>
      <c r="G1216" s="34"/>
      <c r="H1216" s="34"/>
      <c r="I1216" s="34"/>
      <c r="J1216" s="34"/>
      <c r="K1216" s="34"/>
      <c r="L1216" s="34"/>
      <c r="M1216" s="34"/>
      <c r="N1216" s="34"/>
      <c r="O1216" s="34"/>
      <c r="P1216" s="34"/>
      <c r="Q1216" s="34"/>
      <c r="R1216" s="34"/>
      <c r="S1216" s="34"/>
      <c r="T1216" s="34"/>
      <c r="U1216" s="34"/>
      <c r="V1216" s="34"/>
      <c r="W1216" s="34"/>
      <c r="X1216" s="34"/>
      <c r="Y1216" s="34"/>
      <c r="Z1216" s="34"/>
      <c r="AA1216" s="34"/>
      <c r="AB1216" s="34"/>
      <c r="AC1216" s="34"/>
      <c r="AD1216" s="34"/>
      <c r="AE1216" s="34"/>
      <c r="AF1216" s="34"/>
      <c r="AG1216" s="34"/>
      <c r="AH1216" s="34"/>
      <c r="AI1216" s="34"/>
      <c r="AJ1216" s="34"/>
      <c r="AK1216" s="34"/>
      <c r="AL1216" s="34"/>
      <c r="AM1216" s="34"/>
      <c r="AN1216" s="34"/>
      <c r="AO1216" s="34"/>
      <c r="AP1216" s="34"/>
    </row>
    <row r="1217" spans="1:42" ht="15.6" hidden="1">
      <c r="A1217" s="34" t="s">
        <v>2940</v>
      </c>
      <c r="B1217" s="34" t="s">
        <v>3171</v>
      </c>
      <c r="C1217" s="34"/>
      <c r="D1217" s="34"/>
      <c r="E1217" s="34"/>
      <c r="F1217" s="34"/>
      <c r="G1217" s="34"/>
      <c r="H1217" s="34"/>
      <c r="I1217" s="34"/>
      <c r="J1217" s="34"/>
      <c r="K1217" s="34"/>
      <c r="L1217" s="34"/>
      <c r="M1217" s="34"/>
      <c r="N1217" s="34"/>
      <c r="O1217" s="34"/>
      <c r="P1217" s="34"/>
      <c r="Q1217" s="34"/>
      <c r="R1217" s="34"/>
      <c r="S1217" s="34"/>
      <c r="T1217" s="34"/>
      <c r="U1217" s="34"/>
      <c r="V1217" s="34"/>
      <c r="W1217" s="34"/>
      <c r="X1217" s="34"/>
      <c r="Y1217" s="34"/>
      <c r="Z1217" s="34"/>
      <c r="AA1217" s="34"/>
      <c r="AB1217" s="34"/>
      <c r="AC1217" s="34"/>
      <c r="AD1217" s="34"/>
      <c r="AE1217" s="34"/>
      <c r="AF1217" s="34"/>
      <c r="AG1217" s="34"/>
      <c r="AH1217" s="34"/>
      <c r="AI1217" s="34"/>
      <c r="AJ1217" s="34"/>
      <c r="AK1217" s="34"/>
      <c r="AL1217" s="34"/>
      <c r="AM1217" s="34"/>
      <c r="AN1217" s="34"/>
      <c r="AO1217" s="34"/>
      <c r="AP1217" s="34"/>
    </row>
    <row r="1218" spans="1:42" ht="15.6" hidden="1">
      <c r="A1218" s="34" t="s">
        <v>2940</v>
      </c>
      <c r="B1218" s="34" t="s">
        <v>3172</v>
      </c>
      <c r="C1218" s="34"/>
      <c r="D1218" s="34"/>
      <c r="E1218" s="34"/>
      <c r="F1218" s="34"/>
      <c r="G1218" s="34"/>
      <c r="H1218" s="34"/>
      <c r="I1218" s="34"/>
      <c r="J1218" s="34"/>
      <c r="K1218" s="34"/>
      <c r="L1218" s="34"/>
      <c r="M1218" s="34"/>
      <c r="N1218" s="34"/>
      <c r="O1218" s="34"/>
      <c r="P1218" s="34"/>
      <c r="Q1218" s="34"/>
      <c r="R1218" s="34"/>
      <c r="S1218" s="34"/>
      <c r="T1218" s="34"/>
      <c r="U1218" s="34"/>
      <c r="V1218" s="34"/>
      <c r="W1218" s="34"/>
      <c r="X1218" s="34"/>
      <c r="Y1218" s="34"/>
      <c r="Z1218" s="34"/>
      <c r="AA1218" s="34"/>
      <c r="AB1218" s="34"/>
      <c r="AC1218" s="34"/>
      <c r="AD1218" s="34"/>
      <c r="AE1218" s="34"/>
      <c r="AF1218" s="34"/>
      <c r="AG1218" s="34"/>
      <c r="AH1218" s="34"/>
      <c r="AI1218" s="34"/>
      <c r="AJ1218" s="34"/>
      <c r="AK1218" s="34"/>
      <c r="AL1218" s="34"/>
      <c r="AM1218" s="34"/>
      <c r="AN1218" s="34"/>
      <c r="AO1218" s="34"/>
      <c r="AP1218" s="34"/>
    </row>
    <row r="1219" spans="1:42" ht="15.6" hidden="1">
      <c r="A1219" s="34" t="s">
        <v>2940</v>
      </c>
      <c r="B1219" s="34" t="s">
        <v>3173</v>
      </c>
      <c r="C1219" s="34"/>
      <c r="D1219" s="34"/>
      <c r="E1219" s="34"/>
      <c r="F1219" s="34"/>
      <c r="G1219" s="34"/>
      <c r="H1219" s="34"/>
      <c r="I1219" s="34"/>
      <c r="J1219" s="34"/>
      <c r="K1219" s="34"/>
      <c r="L1219" s="34"/>
      <c r="M1219" s="34"/>
      <c r="N1219" s="34"/>
      <c r="O1219" s="34"/>
      <c r="P1219" s="34"/>
      <c r="Q1219" s="34"/>
      <c r="R1219" s="34"/>
      <c r="S1219" s="34"/>
      <c r="T1219" s="34"/>
      <c r="U1219" s="34"/>
      <c r="V1219" s="34"/>
      <c r="W1219" s="34"/>
      <c r="X1219" s="34"/>
      <c r="Y1219" s="34"/>
      <c r="Z1219" s="34"/>
      <c r="AA1219" s="34"/>
      <c r="AB1219" s="34"/>
      <c r="AC1219" s="34"/>
      <c r="AD1219" s="34"/>
      <c r="AE1219" s="34"/>
      <c r="AF1219" s="34"/>
      <c r="AG1219" s="34"/>
      <c r="AH1219" s="34"/>
      <c r="AI1219" s="34"/>
      <c r="AJ1219" s="34"/>
      <c r="AK1219" s="34"/>
      <c r="AL1219" s="34"/>
      <c r="AM1219" s="34"/>
      <c r="AN1219" s="34"/>
      <c r="AO1219" s="34"/>
      <c r="AP1219" s="34"/>
    </row>
    <row r="1220" spans="1:42" ht="15.6" hidden="1">
      <c r="A1220" s="34" t="s">
        <v>2940</v>
      </c>
      <c r="B1220" s="34" t="s">
        <v>3174</v>
      </c>
      <c r="C1220" s="34"/>
      <c r="D1220" s="34"/>
      <c r="E1220" s="34"/>
      <c r="F1220" s="34"/>
      <c r="G1220" s="34"/>
      <c r="H1220" s="34"/>
      <c r="I1220" s="34"/>
      <c r="J1220" s="34"/>
      <c r="K1220" s="34"/>
      <c r="L1220" s="34"/>
      <c r="M1220" s="34"/>
      <c r="N1220" s="34"/>
      <c r="O1220" s="34"/>
      <c r="P1220" s="34"/>
      <c r="Q1220" s="34"/>
      <c r="R1220" s="34"/>
      <c r="S1220" s="34"/>
      <c r="T1220" s="34"/>
      <c r="U1220" s="34"/>
      <c r="V1220" s="34"/>
      <c r="W1220" s="34"/>
      <c r="X1220" s="34"/>
      <c r="Y1220" s="34"/>
      <c r="Z1220" s="34"/>
      <c r="AA1220" s="34"/>
      <c r="AB1220" s="34"/>
      <c r="AC1220" s="34"/>
      <c r="AD1220" s="34"/>
      <c r="AE1220" s="34"/>
      <c r="AF1220" s="34"/>
      <c r="AG1220" s="34"/>
      <c r="AH1220" s="34"/>
      <c r="AI1220" s="34"/>
      <c r="AJ1220" s="34"/>
      <c r="AK1220" s="34"/>
      <c r="AL1220" s="34"/>
      <c r="AM1220" s="34"/>
      <c r="AN1220" s="34"/>
      <c r="AO1220" s="34"/>
      <c r="AP1220" s="34"/>
    </row>
    <row r="1221" spans="1:42" ht="15.6" hidden="1">
      <c r="A1221" s="34" t="s">
        <v>2940</v>
      </c>
      <c r="B1221" s="34" t="s">
        <v>3175</v>
      </c>
      <c r="C1221" s="34"/>
      <c r="D1221" s="34"/>
      <c r="E1221" s="34"/>
      <c r="F1221" s="34"/>
      <c r="G1221" s="34"/>
      <c r="H1221" s="34"/>
      <c r="I1221" s="34"/>
      <c r="J1221" s="34"/>
      <c r="K1221" s="34"/>
      <c r="L1221" s="34"/>
      <c r="M1221" s="34"/>
      <c r="N1221" s="34"/>
      <c r="O1221" s="34"/>
      <c r="P1221" s="34"/>
      <c r="Q1221" s="34"/>
      <c r="R1221" s="34"/>
      <c r="S1221" s="34"/>
      <c r="T1221" s="34"/>
      <c r="U1221" s="34"/>
      <c r="V1221" s="34"/>
      <c r="W1221" s="34"/>
      <c r="X1221" s="34"/>
      <c r="Y1221" s="34"/>
      <c r="Z1221" s="34"/>
      <c r="AA1221" s="34"/>
      <c r="AB1221" s="34"/>
      <c r="AC1221" s="34"/>
      <c r="AD1221" s="34"/>
      <c r="AE1221" s="34"/>
      <c r="AF1221" s="34"/>
      <c r="AG1221" s="34"/>
      <c r="AH1221" s="34"/>
      <c r="AI1221" s="34"/>
      <c r="AJ1221" s="34"/>
      <c r="AK1221" s="34"/>
      <c r="AL1221" s="34"/>
      <c r="AM1221" s="34"/>
      <c r="AN1221" s="34"/>
      <c r="AO1221" s="34"/>
      <c r="AP1221" s="34"/>
    </row>
    <row r="1222" spans="1:42" ht="15.6" hidden="1">
      <c r="A1222" s="34" t="s">
        <v>2940</v>
      </c>
      <c r="B1222" s="34" t="s">
        <v>3176</v>
      </c>
      <c r="C1222" s="34"/>
      <c r="D1222" s="34"/>
      <c r="E1222" s="34"/>
      <c r="F1222" s="34"/>
      <c r="G1222" s="34"/>
      <c r="H1222" s="34"/>
      <c r="I1222" s="34"/>
      <c r="J1222" s="34"/>
      <c r="K1222" s="34"/>
      <c r="L1222" s="34"/>
      <c r="M1222" s="34"/>
      <c r="N1222" s="34"/>
      <c r="O1222" s="34"/>
      <c r="P1222" s="34"/>
      <c r="Q1222" s="34"/>
      <c r="R1222" s="34"/>
      <c r="S1222" s="34"/>
      <c r="T1222" s="34"/>
      <c r="U1222" s="34"/>
      <c r="V1222" s="34"/>
      <c r="W1222" s="34"/>
      <c r="X1222" s="34"/>
      <c r="Y1222" s="34"/>
      <c r="Z1222" s="34"/>
      <c r="AA1222" s="34"/>
      <c r="AB1222" s="34"/>
      <c r="AC1222" s="34"/>
      <c r="AD1222" s="34"/>
      <c r="AE1222" s="34"/>
      <c r="AF1222" s="34"/>
      <c r="AG1222" s="34"/>
      <c r="AH1222" s="34"/>
      <c r="AI1222" s="34"/>
      <c r="AJ1222" s="34"/>
      <c r="AK1222" s="34"/>
      <c r="AL1222" s="34"/>
      <c r="AM1222" s="34"/>
      <c r="AN1222" s="34"/>
      <c r="AO1222" s="34"/>
      <c r="AP1222" s="34"/>
    </row>
    <row r="1223" spans="1:42" ht="15.6" hidden="1">
      <c r="A1223" s="34" t="s">
        <v>2940</v>
      </c>
      <c r="B1223" s="34" t="s">
        <v>3177</v>
      </c>
      <c r="C1223" s="34"/>
      <c r="D1223" s="34"/>
      <c r="E1223" s="34"/>
      <c r="F1223" s="34"/>
      <c r="G1223" s="34"/>
      <c r="H1223" s="34"/>
      <c r="I1223" s="34"/>
      <c r="J1223" s="34"/>
      <c r="K1223" s="34"/>
      <c r="L1223" s="34"/>
      <c r="M1223" s="34"/>
      <c r="N1223" s="34"/>
      <c r="O1223" s="34"/>
      <c r="P1223" s="34"/>
      <c r="Q1223" s="34"/>
      <c r="R1223" s="34"/>
      <c r="S1223" s="34"/>
      <c r="T1223" s="34"/>
      <c r="U1223" s="34"/>
      <c r="V1223" s="34"/>
      <c r="W1223" s="34"/>
      <c r="X1223" s="34"/>
      <c r="Y1223" s="34"/>
      <c r="Z1223" s="34"/>
      <c r="AA1223" s="34"/>
      <c r="AB1223" s="34"/>
      <c r="AC1223" s="34"/>
      <c r="AD1223" s="34"/>
      <c r="AE1223" s="34"/>
      <c r="AF1223" s="34"/>
      <c r="AG1223" s="34"/>
      <c r="AH1223" s="34"/>
      <c r="AI1223" s="34"/>
      <c r="AJ1223" s="34"/>
      <c r="AK1223" s="34"/>
      <c r="AL1223" s="34"/>
      <c r="AM1223" s="34"/>
      <c r="AN1223" s="34"/>
      <c r="AO1223" s="34"/>
      <c r="AP1223" s="34"/>
    </row>
    <row r="1224" spans="1:42" ht="15.6" hidden="1">
      <c r="A1224" s="34" t="s">
        <v>2940</v>
      </c>
      <c r="B1224" s="34" t="s">
        <v>3178</v>
      </c>
      <c r="C1224" s="34"/>
      <c r="D1224" s="34"/>
      <c r="E1224" s="34"/>
      <c r="F1224" s="34"/>
      <c r="G1224" s="34"/>
      <c r="H1224" s="34"/>
      <c r="I1224" s="34"/>
      <c r="J1224" s="34"/>
      <c r="K1224" s="34"/>
      <c r="L1224" s="34"/>
      <c r="M1224" s="34"/>
      <c r="N1224" s="34"/>
      <c r="O1224" s="34"/>
      <c r="P1224" s="34"/>
      <c r="Q1224" s="34"/>
      <c r="R1224" s="34"/>
      <c r="S1224" s="34"/>
      <c r="T1224" s="34"/>
      <c r="U1224" s="34"/>
      <c r="V1224" s="34"/>
      <c r="W1224" s="34"/>
      <c r="X1224" s="34"/>
      <c r="Y1224" s="34"/>
      <c r="Z1224" s="34"/>
      <c r="AA1224" s="34"/>
      <c r="AB1224" s="34"/>
      <c r="AC1224" s="34"/>
      <c r="AD1224" s="34"/>
      <c r="AE1224" s="34"/>
      <c r="AF1224" s="34"/>
      <c r="AG1224" s="34"/>
      <c r="AH1224" s="34"/>
      <c r="AI1224" s="34"/>
      <c r="AJ1224" s="34"/>
      <c r="AK1224" s="34"/>
      <c r="AL1224" s="34"/>
      <c r="AM1224" s="34"/>
      <c r="AN1224" s="34"/>
      <c r="AO1224" s="34"/>
      <c r="AP1224" s="34"/>
    </row>
    <row r="1225" spans="1:42" ht="15.6" hidden="1">
      <c r="A1225" s="34" t="s">
        <v>2940</v>
      </c>
      <c r="B1225" s="34" t="s">
        <v>3179</v>
      </c>
      <c r="C1225" s="34"/>
      <c r="D1225" s="34"/>
      <c r="E1225" s="34"/>
      <c r="F1225" s="34"/>
      <c r="G1225" s="34"/>
      <c r="H1225" s="34"/>
      <c r="I1225" s="34"/>
      <c r="J1225" s="34"/>
      <c r="K1225" s="34"/>
      <c r="L1225" s="34"/>
      <c r="M1225" s="34"/>
      <c r="N1225" s="34"/>
      <c r="O1225" s="34"/>
      <c r="P1225" s="34"/>
      <c r="Q1225" s="34"/>
      <c r="R1225" s="34"/>
      <c r="S1225" s="34"/>
      <c r="T1225" s="34"/>
      <c r="U1225" s="34"/>
      <c r="V1225" s="34"/>
      <c r="W1225" s="34"/>
      <c r="X1225" s="34"/>
      <c r="Y1225" s="34"/>
      <c r="Z1225" s="34"/>
      <c r="AA1225" s="34"/>
      <c r="AB1225" s="34"/>
      <c r="AC1225" s="34"/>
      <c r="AD1225" s="34"/>
      <c r="AE1225" s="34"/>
      <c r="AF1225" s="34"/>
      <c r="AG1225" s="34"/>
      <c r="AH1225" s="34"/>
      <c r="AI1225" s="34"/>
      <c r="AJ1225" s="34"/>
      <c r="AK1225" s="34"/>
      <c r="AL1225" s="34"/>
      <c r="AM1225" s="34"/>
      <c r="AN1225" s="34"/>
      <c r="AO1225" s="34"/>
      <c r="AP1225" s="34"/>
    </row>
    <row r="1226" spans="1:42" ht="15.6" hidden="1">
      <c r="A1226" s="34" t="s">
        <v>2940</v>
      </c>
      <c r="B1226" s="34" t="s">
        <v>3180</v>
      </c>
      <c r="C1226" s="34"/>
      <c r="D1226" s="34"/>
      <c r="E1226" s="34"/>
      <c r="F1226" s="34"/>
      <c r="G1226" s="34"/>
      <c r="H1226" s="34"/>
      <c r="I1226" s="34"/>
      <c r="J1226" s="34"/>
      <c r="K1226" s="34"/>
      <c r="L1226" s="34"/>
      <c r="M1226" s="34"/>
      <c r="N1226" s="34"/>
      <c r="O1226" s="34"/>
      <c r="P1226" s="34"/>
      <c r="Q1226" s="34"/>
      <c r="R1226" s="34"/>
      <c r="S1226" s="34"/>
      <c r="T1226" s="34"/>
      <c r="U1226" s="34"/>
      <c r="V1226" s="34"/>
      <c r="W1226" s="34"/>
      <c r="X1226" s="34"/>
      <c r="Y1226" s="34"/>
      <c r="Z1226" s="34"/>
      <c r="AA1226" s="34"/>
      <c r="AB1226" s="34"/>
      <c r="AC1226" s="34"/>
      <c r="AD1226" s="34"/>
      <c r="AE1226" s="34"/>
      <c r="AF1226" s="34"/>
      <c r="AG1226" s="34"/>
      <c r="AH1226" s="34"/>
      <c r="AI1226" s="34"/>
      <c r="AJ1226" s="34"/>
      <c r="AK1226" s="34"/>
      <c r="AL1226" s="34"/>
      <c r="AM1226" s="34"/>
      <c r="AN1226" s="34"/>
      <c r="AO1226" s="34"/>
      <c r="AP1226" s="34"/>
    </row>
    <row r="1227" spans="1:42" ht="15.6" hidden="1">
      <c r="A1227" s="34" t="s">
        <v>114</v>
      </c>
      <c r="B1227" s="34" t="s">
        <v>3181</v>
      </c>
      <c r="C1227" s="34"/>
      <c r="D1227" s="34"/>
      <c r="E1227" s="34"/>
      <c r="F1227" s="34"/>
      <c r="G1227" s="34"/>
      <c r="H1227" s="34"/>
      <c r="I1227" s="34"/>
      <c r="J1227" s="34"/>
      <c r="K1227" s="34"/>
      <c r="L1227" s="34"/>
      <c r="M1227" s="34"/>
      <c r="N1227" s="34"/>
      <c r="O1227" s="34"/>
      <c r="P1227" s="34"/>
      <c r="Q1227" s="34"/>
      <c r="R1227" s="34"/>
      <c r="S1227" s="34"/>
      <c r="T1227" s="34"/>
      <c r="U1227" s="34"/>
      <c r="V1227" s="34"/>
      <c r="W1227" s="34"/>
      <c r="X1227" s="34"/>
      <c r="Y1227" s="34"/>
      <c r="Z1227" s="34"/>
      <c r="AA1227" s="34"/>
      <c r="AB1227" s="34"/>
      <c r="AC1227" s="34"/>
      <c r="AD1227" s="34"/>
      <c r="AE1227" s="34"/>
      <c r="AF1227" s="34"/>
      <c r="AG1227" s="34"/>
      <c r="AH1227" s="34"/>
      <c r="AI1227" s="34"/>
      <c r="AJ1227" s="34"/>
      <c r="AK1227" s="34"/>
      <c r="AL1227" s="34"/>
      <c r="AM1227" s="34"/>
      <c r="AN1227" s="34"/>
      <c r="AO1227" s="34"/>
      <c r="AP1227" s="34"/>
    </row>
    <row r="1228" spans="1:42" ht="15.6" hidden="1">
      <c r="A1228" s="34" t="s">
        <v>114</v>
      </c>
      <c r="B1228" s="34" t="s">
        <v>3182</v>
      </c>
      <c r="C1228" s="34"/>
      <c r="D1228" s="34"/>
      <c r="E1228" s="34"/>
      <c r="F1228" s="34"/>
      <c r="G1228" s="34"/>
      <c r="H1228" s="34"/>
      <c r="I1228" s="34"/>
      <c r="J1228" s="34"/>
      <c r="K1228" s="34"/>
      <c r="L1228" s="34"/>
      <c r="M1228" s="34"/>
      <c r="N1228" s="34"/>
      <c r="O1228" s="34"/>
      <c r="P1228" s="34"/>
      <c r="Q1228" s="34"/>
      <c r="R1228" s="34"/>
      <c r="S1228" s="34"/>
      <c r="T1228" s="34"/>
      <c r="U1228" s="34"/>
      <c r="V1228" s="34"/>
      <c r="W1228" s="34"/>
      <c r="X1228" s="34"/>
      <c r="Y1228" s="34"/>
      <c r="Z1228" s="34"/>
      <c r="AA1228" s="34"/>
      <c r="AB1228" s="34"/>
      <c r="AC1228" s="34"/>
      <c r="AD1228" s="34"/>
      <c r="AE1228" s="34"/>
      <c r="AF1228" s="34"/>
      <c r="AG1228" s="34"/>
      <c r="AH1228" s="34"/>
      <c r="AI1228" s="34"/>
      <c r="AJ1228" s="34"/>
      <c r="AK1228" s="34"/>
      <c r="AL1228" s="34"/>
      <c r="AM1228" s="34"/>
      <c r="AN1228" s="34"/>
      <c r="AO1228" s="34"/>
      <c r="AP1228" s="34"/>
    </row>
    <row r="1229" spans="1:42" ht="15.6" hidden="1">
      <c r="A1229" s="34" t="s">
        <v>114</v>
      </c>
      <c r="B1229" s="34" t="s">
        <v>3183</v>
      </c>
      <c r="C1229" s="34"/>
      <c r="D1229" s="34"/>
      <c r="E1229" s="34"/>
      <c r="F1229" s="34"/>
      <c r="G1229" s="34"/>
      <c r="H1229" s="34"/>
      <c r="I1229" s="34"/>
      <c r="J1229" s="34"/>
      <c r="K1229" s="34"/>
      <c r="L1229" s="34"/>
      <c r="M1229" s="34"/>
      <c r="N1229" s="34"/>
      <c r="O1229" s="34"/>
      <c r="P1229" s="34"/>
      <c r="Q1229" s="34"/>
      <c r="R1229" s="34"/>
      <c r="S1229" s="34"/>
      <c r="T1229" s="34"/>
      <c r="U1229" s="34"/>
      <c r="V1229" s="34"/>
      <c r="W1229" s="34"/>
      <c r="X1229" s="34"/>
      <c r="Y1229" s="34"/>
      <c r="Z1229" s="34"/>
      <c r="AA1229" s="34"/>
      <c r="AB1229" s="34"/>
      <c r="AC1229" s="34"/>
      <c r="AD1229" s="34"/>
      <c r="AE1229" s="34"/>
      <c r="AF1229" s="34"/>
      <c r="AG1229" s="34"/>
      <c r="AH1229" s="34"/>
      <c r="AI1229" s="34"/>
      <c r="AJ1229" s="34"/>
      <c r="AK1229" s="34"/>
      <c r="AL1229" s="34"/>
      <c r="AM1229" s="34"/>
      <c r="AN1229" s="34"/>
      <c r="AO1229" s="34"/>
      <c r="AP1229" s="34"/>
    </row>
    <row r="1230" spans="1:42" ht="15.6" hidden="1">
      <c r="A1230" s="34" t="s">
        <v>114</v>
      </c>
      <c r="B1230" s="34" t="s">
        <v>3184</v>
      </c>
      <c r="C1230" s="34"/>
      <c r="D1230" s="34"/>
      <c r="E1230" s="34"/>
      <c r="F1230" s="34"/>
      <c r="G1230" s="34"/>
      <c r="H1230" s="34"/>
      <c r="I1230" s="34"/>
      <c r="J1230" s="34"/>
      <c r="K1230" s="34"/>
      <c r="L1230" s="34"/>
      <c r="M1230" s="34"/>
      <c r="N1230" s="34"/>
      <c r="O1230" s="34"/>
      <c r="P1230" s="34"/>
      <c r="Q1230" s="34"/>
      <c r="R1230" s="34"/>
      <c r="S1230" s="34"/>
      <c r="T1230" s="34"/>
      <c r="U1230" s="34"/>
      <c r="V1230" s="34"/>
      <c r="W1230" s="34"/>
      <c r="X1230" s="34"/>
      <c r="Y1230" s="34"/>
      <c r="Z1230" s="34"/>
      <c r="AA1230" s="34"/>
      <c r="AB1230" s="34"/>
      <c r="AC1230" s="34"/>
      <c r="AD1230" s="34"/>
      <c r="AE1230" s="34"/>
      <c r="AF1230" s="34"/>
      <c r="AG1230" s="34"/>
      <c r="AH1230" s="34"/>
      <c r="AI1230" s="34"/>
      <c r="AJ1230" s="34"/>
      <c r="AK1230" s="34"/>
      <c r="AL1230" s="34"/>
      <c r="AM1230" s="34"/>
      <c r="AN1230" s="34"/>
      <c r="AO1230" s="34"/>
      <c r="AP1230" s="34"/>
    </row>
    <row r="1231" spans="1:42" ht="15.6" hidden="1">
      <c r="A1231" s="34" t="s">
        <v>114</v>
      </c>
      <c r="B1231" s="34" t="s">
        <v>3185</v>
      </c>
      <c r="C1231" s="34"/>
      <c r="D1231" s="34"/>
      <c r="E1231" s="34"/>
      <c r="F1231" s="34"/>
      <c r="G1231" s="34"/>
      <c r="H1231" s="34"/>
      <c r="I1231" s="34"/>
      <c r="J1231" s="34"/>
      <c r="K1231" s="34"/>
      <c r="L1231" s="34"/>
      <c r="M1231" s="34"/>
      <c r="N1231" s="34"/>
      <c r="O1231" s="34"/>
      <c r="P1231" s="34"/>
      <c r="Q1231" s="34"/>
      <c r="R1231" s="34"/>
      <c r="S1231" s="34"/>
      <c r="T1231" s="34"/>
      <c r="U1231" s="34"/>
      <c r="V1231" s="34"/>
      <c r="W1231" s="34"/>
      <c r="X1231" s="34"/>
      <c r="Y1231" s="34"/>
      <c r="Z1231" s="34"/>
      <c r="AA1231" s="34"/>
      <c r="AB1231" s="34"/>
      <c r="AC1231" s="34"/>
      <c r="AD1231" s="34"/>
      <c r="AE1231" s="34"/>
      <c r="AF1231" s="34"/>
      <c r="AG1231" s="34"/>
      <c r="AH1231" s="34"/>
      <c r="AI1231" s="34"/>
      <c r="AJ1231" s="34"/>
      <c r="AK1231" s="34"/>
      <c r="AL1231" s="34"/>
      <c r="AM1231" s="34"/>
      <c r="AN1231" s="34"/>
      <c r="AO1231" s="34"/>
      <c r="AP1231" s="34"/>
    </row>
    <row r="1232" spans="1:42" ht="15.6" hidden="1">
      <c r="A1232" s="34" t="s">
        <v>114</v>
      </c>
      <c r="B1232" s="34" t="s">
        <v>3186</v>
      </c>
      <c r="C1232" s="34"/>
      <c r="D1232" s="34"/>
      <c r="E1232" s="34"/>
      <c r="F1232" s="34"/>
      <c r="G1232" s="34"/>
      <c r="H1232" s="34"/>
      <c r="I1232" s="34"/>
      <c r="J1232" s="34"/>
      <c r="K1232" s="34"/>
      <c r="L1232" s="34"/>
      <c r="M1232" s="34"/>
      <c r="N1232" s="34"/>
      <c r="O1232" s="34"/>
      <c r="P1232" s="34"/>
      <c r="Q1232" s="34"/>
      <c r="R1232" s="34"/>
      <c r="S1232" s="34"/>
      <c r="T1232" s="34"/>
      <c r="U1232" s="34"/>
      <c r="V1232" s="34"/>
      <c r="W1232" s="34"/>
      <c r="X1232" s="34"/>
      <c r="Y1232" s="34"/>
      <c r="Z1232" s="34"/>
      <c r="AA1232" s="34"/>
      <c r="AB1232" s="34"/>
      <c r="AC1232" s="34"/>
      <c r="AD1232" s="34"/>
      <c r="AE1232" s="34"/>
      <c r="AF1232" s="34"/>
      <c r="AG1232" s="34"/>
      <c r="AH1232" s="34"/>
      <c r="AI1232" s="34"/>
      <c r="AJ1232" s="34"/>
      <c r="AK1232" s="34"/>
      <c r="AL1232" s="34"/>
      <c r="AM1232" s="34"/>
      <c r="AN1232" s="34"/>
      <c r="AO1232" s="34"/>
      <c r="AP1232" s="34"/>
    </row>
    <row r="1233" spans="1:42" ht="15.6" hidden="1">
      <c r="A1233" s="34" t="s">
        <v>114</v>
      </c>
      <c r="B1233" s="34" t="s">
        <v>3187</v>
      </c>
      <c r="C1233" s="34"/>
      <c r="D1233" s="34"/>
      <c r="E1233" s="34"/>
      <c r="F1233" s="34"/>
      <c r="G1233" s="34"/>
      <c r="H1233" s="34"/>
      <c r="I1233" s="34"/>
      <c r="J1233" s="34"/>
      <c r="K1233" s="34"/>
      <c r="L1233" s="34"/>
      <c r="M1233" s="34"/>
      <c r="N1233" s="34"/>
      <c r="O1233" s="34"/>
      <c r="P1233" s="34"/>
      <c r="Q1233" s="34"/>
      <c r="R1233" s="34"/>
      <c r="S1233" s="34"/>
      <c r="T1233" s="34"/>
      <c r="U1233" s="34"/>
      <c r="V1233" s="34"/>
      <c r="W1233" s="34"/>
      <c r="X1233" s="34"/>
      <c r="Y1233" s="34"/>
      <c r="Z1233" s="34"/>
      <c r="AA1233" s="34"/>
      <c r="AB1233" s="34"/>
      <c r="AC1233" s="34"/>
      <c r="AD1233" s="34"/>
      <c r="AE1233" s="34"/>
      <c r="AF1233" s="34"/>
      <c r="AG1233" s="34"/>
      <c r="AH1233" s="34"/>
      <c r="AI1233" s="34"/>
      <c r="AJ1233" s="34"/>
      <c r="AK1233" s="34"/>
      <c r="AL1233" s="34"/>
      <c r="AM1233" s="34"/>
      <c r="AN1233" s="34"/>
      <c r="AO1233" s="34"/>
      <c r="AP1233" s="34"/>
    </row>
    <row r="1234" spans="1:42" ht="15.6" hidden="1">
      <c r="A1234" s="34" t="s">
        <v>114</v>
      </c>
      <c r="B1234" s="34" t="s">
        <v>3188</v>
      </c>
      <c r="C1234" s="34"/>
      <c r="D1234" s="34"/>
      <c r="E1234" s="34"/>
      <c r="F1234" s="34"/>
      <c r="G1234" s="34"/>
      <c r="H1234" s="34"/>
      <c r="I1234" s="34"/>
      <c r="J1234" s="34"/>
      <c r="K1234" s="34"/>
      <c r="L1234" s="34"/>
      <c r="M1234" s="34"/>
      <c r="N1234" s="34"/>
      <c r="O1234" s="34"/>
      <c r="P1234" s="34"/>
      <c r="Q1234" s="34"/>
      <c r="R1234" s="34"/>
      <c r="S1234" s="34"/>
      <c r="T1234" s="34"/>
      <c r="U1234" s="34"/>
      <c r="V1234" s="34"/>
      <c r="W1234" s="34"/>
      <c r="X1234" s="34"/>
      <c r="Y1234" s="34"/>
      <c r="Z1234" s="34"/>
      <c r="AA1234" s="34"/>
      <c r="AB1234" s="34"/>
      <c r="AC1234" s="34"/>
      <c r="AD1234" s="34"/>
      <c r="AE1234" s="34"/>
      <c r="AF1234" s="34"/>
      <c r="AG1234" s="34"/>
      <c r="AH1234" s="34"/>
      <c r="AI1234" s="34"/>
      <c r="AJ1234" s="34"/>
      <c r="AK1234" s="34"/>
      <c r="AL1234" s="34"/>
      <c r="AM1234" s="34"/>
      <c r="AN1234" s="34"/>
      <c r="AO1234" s="34"/>
      <c r="AP1234" s="34"/>
    </row>
    <row r="1235" spans="1:42" ht="15.6" hidden="1">
      <c r="A1235" s="34" t="s">
        <v>114</v>
      </c>
      <c r="B1235" s="34" t="s">
        <v>3189</v>
      </c>
      <c r="C1235" s="34"/>
      <c r="D1235" s="34"/>
      <c r="E1235" s="34"/>
      <c r="F1235" s="34"/>
      <c r="G1235" s="34"/>
      <c r="H1235" s="34"/>
      <c r="I1235" s="34"/>
      <c r="J1235" s="34"/>
      <c r="K1235" s="34"/>
      <c r="L1235" s="34"/>
      <c r="M1235" s="34"/>
      <c r="N1235" s="34"/>
      <c r="O1235" s="34"/>
      <c r="P1235" s="34"/>
      <c r="Q1235" s="34"/>
      <c r="R1235" s="34"/>
      <c r="S1235" s="34"/>
      <c r="T1235" s="34"/>
      <c r="U1235" s="34"/>
      <c r="V1235" s="34"/>
      <c r="W1235" s="34"/>
      <c r="X1235" s="34"/>
      <c r="Y1235" s="34"/>
      <c r="Z1235" s="34"/>
      <c r="AA1235" s="34"/>
      <c r="AB1235" s="34"/>
      <c r="AC1235" s="34"/>
      <c r="AD1235" s="34"/>
      <c r="AE1235" s="34"/>
      <c r="AF1235" s="34"/>
      <c r="AG1235" s="34"/>
      <c r="AH1235" s="34"/>
      <c r="AI1235" s="34"/>
      <c r="AJ1235" s="34"/>
      <c r="AK1235" s="34"/>
      <c r="AL1235" s="34"/>
      <c r="AM1235" s="34"/>
      <c r="AN1235" s="34"/>
      <c r="AO1235" s="34"/>
      <c r="AP1235" s="34"/>
    </row>
    <row r="1236" spans="1:42" ht="15.6" hidden="1">
      <c r="A1236" s="34" t="s">
        <v>114</v>
      </c>
      <c r="B1236" s="34" t="s">
        <v>3190</v>
      </c>
      <c r="C1236" s="34"/>
      <c r="D1236" s="34"/>
      <c r="E1236" s="34"/>
      <c r="F1236" s="34"/>
      <c r="G1236" s="34"/>
      <c r="H1236" s="34"/>
      <c r="I1236" s="34"/>
      <c r="J1236" s="34"/>
      <c r="K1236" s="34"/>
      <c r="L1236" s="34"/>
      <c r="M1236" s="34"/>
      <c r="N1236" s="34"/>
      <c r="O1236" s="34"/>
      <c r="P1236" s="34"/>
      <c r="Q1236" s="34"/>
      <c r="R1236" s="34"/>
      <c r="S1236" s="34"/>
      <c r="T1236" s="34"/>
      <c r="U1236" s="34"/>
      <c r="V1236" s="34"/>
      <c r="W1236" s="34"/>
      <c r="X1236" s="34"/>
      <c r="Y1236" s="34"/>
      <c r="Z1236" s="34"/>
      <c r="AA1236" s="34"/>
      <c r="AB1236" s="34"/>
      <c r="AC1236" s="34"/>
      <c r="AD1236" s="34"/>
      <c r="AE1236" s="34"/>
      <c r="AF1236" s="34"/>
      <c r="AG1236" s="34"/>
      <c r="AH1236" s="34"/>
      <c r="AI1236" s="34"/>
      <c r="AJ1236" s="34"/>
      <c r="AK1236" s="34"/>
      <c r="AL1236" s="34"/>
      <c r="AM1236" s="34"/>
      <c r="AN1236" s="34"/>
      <c r="AO1236" s="34"/>
      <c r="AP1236" s="34"/>
    </row>
    <row r="1237" spans="1:42" ht="15.6" hidden="1">
      <c r="A1237" s="34" t="s">
        <v>114</v>
      </c>
      <c r="B1237" s="34" t="s">
        <v>3191</v>
      </c>
      <c r="C1237" s="34"/>
      <c r="D1237" s="34"/>
      <c r="E1237" s="34"/>
      <c r="F1237" s="34"/>
      <c r="G1237" s="34"/>
      <c r="H1237" s="34"/>
      <c r="I1237" s="34"/>
      <c r="J1237" s="34"/>
      <c r="K1237" s="34"/>
      <c r="L1237" s="34"/>
      <c r="M1237" s="34"/>
      <c r="N1237" s="34"/>
      <c r="O1237" s="34"/>
      <c r="P1237" s="34"/>
      <c r="Q1237" s="34"/>
      <c r="R1237" s="34"/>
      <c r="S1237" s="34"/>
      <c r="T1237" s="34"/>
      <c r="U1237" s="34"/>
      <c r="V1237" s="34"/>
      <c r="W1237" s="34"/>
      <c r="X1237" s="34"/>
      <c r="Y1237" s="34"/>
      <c r="Z1237" s="34"/>
      <c r="AA1237" s="34"/>
      <c r="AB1237" s="34"/>
      <c r="AC1237" s="34"/>
      <c r="AD1237" s="34"/>
      <c r="AE1237" s="34"/>
      <c r="AF1237" s="34"/>
      <c r="AG1237" s="34"/>
      <c r="AH1237" s="34"/>
      <c r="AI1237" s="34"/>
      <c r="AJ1237" s="34"/>
      <c r="AK1237" s="34"/>
      <c r="AL1237" s="34"/>
      <c r="AM1237" s="34"/>
      <c r="AN1237" s="34"/>
      <c r="AO1237" s="34"/>
      <c r="AP1237" s="34"/>
    </row>
    <row r="1238" spans="1:42" ht="15.6" hidden="1">
      <c r="A1238" s="34" t="s">
        <v>114</v>
      </c>
      <c r="B1238" s="34" t="s">
        <v>3192</v>
      </c>
      <c r="C1238" s="34"/>
      <c r="D1238" s="34"/>
      <c r="E1238" s="34"/>
      <c r="F1238" s="34"/>
      <c r="G1238" s="34"/>
      <c r="H1238" s="34"/>
      <c r="I1238" s="34"/>
      <c r="J1238" s="34"/>
      <c r="K1238" s="34"/>
      <c r="L1238" s="34"/>
      <c r="M1238" s="34"/>
      <c r="N1238" s="34"/>
      <c r="O1238" s="34"/>
      <c r="P1238" s="34"/>
      <c r="Q1238" s="34"/>
      <c r="R1238" s="34"/>
      <c r="S1238" s="34"/>
      <c r="T1238" s="34"/>
      <c r="U1238" s="34"/>
      <c r="V1238" s="34"/>
      <c r="W1238" s="34"/>
      <c r="X1238" s="34"/>
      <c r="Y1238" s="34"/>
      <c r="Z1238" s="34"/>
      <c r="AA1238" s="34"/>
      <c r="AB1238" s="34"/>
      <c r="AC1238" s="34"/>
      <c r="AD1238" s="34"/>
      <c r="AE1238" s="34"/>
      <c r="AF1238" s="34"/>
      <c r="AG1238" s="34"/>
      <c r="AH1238" s="34"/>
      <c r="AI1238" s="34"/>
      <c r="AJ1238" s="34"/>
      <c r="AK1238" s="34"/>
      <c r="AL1238" s="34"/>
      <c r="AM1238" s="34"/>
      <c r="AN1238" s="34"/>
      <c r="AO1238" s="34"/>
      <c r="AP1238" s="34"/>
    </row>
    <row r="1239" spans="1:42" ht="15.6" hidden="1">
      <c r="A1239" s="34" t="s">
        <v>114</v>
      </c>
      <c r="B1239" s="34" t="s">
        <v>3193</v>
      </c>
      <c r="C1239" s="34"/>
      <c r="D1239" s="34"/>
      <c r="E1239" s="34"/>
      <c r="F1239" s="34"/>
      <c r="G1239" s="34"/>
      <c r="H1239" s="34"/>
      <c r="I1239" s="34"/>
      <c r="J1239" s="34"/>
      <c r="K1239" s="34"/>
      <c r="L1239" s="34"/>
      <c r="M1239" s="34"/>
      <c r="N1239" s="34"/>
      <c r="O1239" s="34"/>
      <c r="P1239" s="34"/>
      <c r="Q1239" s="34"/>
      <c r="R1239" s="34"/>
      <c r="S1239" s="34"/>
      <c r="T1239" s="34"/>
      <c r="U1239" s="34"/>
      <c r="V1239" s="34"/>
      <c r="W1239" s="34"/>
      <c r="X1239" s="34"/>
      <c r="Y1239" s="34"/>
      <c r="Z1239" s="34"/>
      <c r="AA1239" s="34"/>
      <c r="AB1239" s="34"/>
      <c r="AC1239" s="34"/>
      <c r="AD1239" s="34"/>
      <c r="AE1239" s="34"/>
      <c r="AF1239" s="34"/>
      <c r="AG1239" s="34"/>
      <c r="AH1239" s="34"/>
      <c r="AI1239" s="34"/>
      <c r="AJ1239" s="34"/>
      <c r="AK1239" s="34"/>
      <c r="AL1239" s="34"/>
      <c r="AM1239" s="34"/>
      <c r="AN1239" s="34"/>
      <c r="AO1239" s="34"/>
      <c r="AP1239" s="34"/>
    </row>
    <row r="1240" spans="1:42" ht="15.6" hidden="1">
      <c r="A1240" s="34" t="s">
        <v>114</v>
      </c>
      <c r="B1240" s="34" t="s">
        <v>3194</v>
      </c>
      <c r="C1240" s="34"/>
      <c r="D1240" s="34"/>
      <c r="E1240" s="34"/>
      <c r="F1240" s="34"/>
      <c r="G1240" s="34"/>
      <c r="H1240" s="34"/>
      <c r="I1240" s="34"/>
      <c r="J1240" s="34"/>
      <c r="K1240" s="34"/>
      <c r="L1240" s="34"/>
      <c r="M1240" s="34"/>
      <c r="N1240" s="34"/>
      <c r="O1240" s="34"/>
      <c r="P1240" s="34"/>
      <c r="Q1240" s="34"/>
      <c r="R1240" s="34"/>
      <c r="S1240" s="34"/>
      <c r="T1240" s="34"/>
      <c r="U1240" s="34"/>
      <c r="V1240" s="34"/>
      <c r="W1240" s="34"/>
      <c r="X1240" s="34"/>
      <c r="Y1240" s="34"/>
      <c r="Z1240" s="34"/>
      <c r="AA1240" s="34"/>
      <c r="AB1240" s="34"/>
      <c r="AC1240" s="34"/>
      <c r="AD1240" s="34"/>
      <c r="AE1240" s="34"/>
      <c r="AF1240" s="34"/>
      <c r="AG1240" s="34"/>
      <c r="AH1240" s="34"/>
      <c r="AI1240" s="34"/>
      <c r="AJ1240" s="34"/>
      <c r="AK1240" s="34"/>
      <c r="AL1240" s="34"/>
      <c r="AM1240" s="34"/>
      <c r="AN1240" s="34"/>
      <c r="AO1240" s="34"/>
      <c r="AP1240" s="34"/>
    </row>
    <row r="1241" spans="1:42" ht="15.6" hidden="1">
      <c r="A1241" s="34" t="s">
        <v>114</v>
      </c>
      <c r="B1241" s="34" t="s">
        <v>3195</v>
      </c>
      <c r="C1241" s="34"/>
      <c r="D1241" s="34"/>
      <c r="E1241" s="34"/>
      <c r="F1241" s="34"/>
      <c r="G1241" s="34"/>
      <c r="H1241" s="34"/>
      <c r="I1241" s="34"/>
      <c r="J1241" s="34"/>
      <c r="K1241" s="34"/>
      <c r="L1241" s="34"/>
      <c r="M1241" s="34"/>
      <c r="N1241" s="34"/>
      <c r="O1241" s="34"/>
      <c r="P1241" s="34"/>
      <c r="Q1241" s="34"/>
      <c r="R1241" s="34"/>
      <c r="S1241" s="34"/>
      <c r="T1241" s="34"/>
      <c r="U1241" s="34"/>
      <c r="V1241" s="34"/>
      <c r="W1241" s="34"/>
      <c r="X1241" s="34"/>
      <c r="Y1241" s="34"/>
      <c r="Z1241" s="34"/>
      <c r="AA1241" s="34"/>
      <c r="AB1241" s="34"/>
      <c r="AC1241" s="34"/>
      <c r="AD1241" s="34"/>
      <c r="AE1241" s="34"/>
      <c r="AF1241" s="34"/>
      <c r="AG1241" s="34"/>
      <c r="AH1241" s="34"/>
      <c r="AI1241" s="34"/>
      <c r="AJ1241" s="34"/>
      <c r="AK1241" s="34"/>
      <c r="AL1241" s="34"/>
      <c r="AM1241" s="34"/>
      <c r="AN1241" s="34"/>
      <c r="AO1241" s="34"/>
      <c r="AP1241" s="34"/>
    </row>
    <row r="1242" spans="1:42" ht="15.6" hidden="1">
      <c r="A1242" s="34" t="s">
        <v>114</v>
      </c>
      <c r="B1242" s="34" t="s">
        <v>3196</v>
      </c>
      <c r="C1242" s="34"/>
      <c r="D1242" s="34"/>
      <c r="E1242" s="34"/>
      <c r="F1242" s="34"/>
      <c r="G1242" s="34"/>
      <c r="H1242" s="34"/>
      <c r="I1242" s="34"/>
      <c r="J1242" s="34"/>
      <c r="K1242" s="34"/>
      <c r="L1242" s="34"/>
      <c r="M1242" s="34"/>
      <c r="N1242" s="34"/>
      <c r="O1242" s="34"/>
      <c r="P1242" s="34"/>
      <c r="Q1242" s="34"/>
      <c r="R1242" s="34"/>
      <c r="S1242" s="34"/>
      <c r="T1242" s="34"/>
      <c r="U1242" s="34"/>
      <c r="V1242" s="34"/>
      <c r="W1242" s="34"/>
      <c r="X1242" s="34"/>
      <c r="Y1242" s="34"/>
      <c r="Z1242" s="34"/>
      <c r="AA1242" s="34"/>
      <c r="AB1242" s="34"/>
      <c r="AC1242" s="34"/>
      <c r="AD1242" s="34"/>
      <c r="AE1242" s="34"/>
      <c r="AF1242" s="34"/>
      <c r="AG1242" s="34"/>
      <c r="AH1242" s="34"/>
      <c r="AI1242" s="34"/>
      <c r="AJ1242" s="34"/>
      <c r="AK1242" s="34"/>
      <c r="AL1242" s="34"/>
      <c r="AM1242" s="34"/>
      <c r="AN1242" s="34"/>
      <c r="AO1242" s="34"/>
      <c r="AP1242" s="34"/>
    </row>
    <row r="1243" spans="1:42" ht="15.6" hidden="1">
      <c r="A1243" s="34" t="s">
        <v>114</v>
      </c>
      <c r="B1243" s="34" t="s">
        <v>3197</v>
      </c>
      <c r="C1243" s="34"/>
      <c r="D1243" s="34"/>
      <c r="E1243" s="34"/>
      <c r="F1243" s="34"/>
      <c r="G1243" s="34"/>
      <c r="H1243" s="34"/>
      <c r="I1243" s="34"/>
      <c r="J1243" s="34"/>
      <c r="K1243" s="34"/>
      <c r="L1243" s="34"/>
      <c r="M1243" s="34"/>
      <c r="N1243" s="34"/>
      <c r="O1243" s="34"/>
      <c r="P1243" s="34"/>
      <c r="Q1243" s="34"/>
      <c r="R1243" s="34"/>
      <c r="S1243" s="34"/>
      <c r="T1243" s="34"/>
      <c r="U1243" s="34"/>
      <c r="V1243" s="34"/>
      <c r="W1243" s="34"/>
      <c r="X1243" s="34"/>
      <c r="Y1243" s="34"/>
      <c r="Z1243" s="34"/>
      <c r="AA1243" s="34"/>
      <c r="AB1243" s="34"/>
      <c r="AC1243" s="34"/>
      <c r="AD1243" s="34"/>
      <c r="AE1243" s="34"/>
      <c r="AF1243" s="34"/>
      <c r="AG1243" s="34"/>
      <c r="AH1243" s="34"/>
      <c r="AI1243" s="34"/>
      <c r="AJ1243" s="34"/>
      <c r="AK1243" s="34"/>
      <c r="AL1243" s="34"/>
      <c r="AM1243" s="34"/>
      <c r="AN1243" s="34"/>
      <c r="AO1243" s="34"/>
      <c r="AP1243" s="34"/>
    </row>
    <row r="1244" spans="1:42" ht="15.6" hidden="1">
      <c r="A1244" s="34" t="s">
        <v>114</v>
      </c>
      <c r="B1244" s="34" t="s">
        <v>3198</v>
      </c>
      <c r="C1244" s="34"/>
      <c r="D1244" s="34"/>
      <c r="E1244" s="34"/>
      <c r="F1244" s="34"/>
      <c r="G1244" s="34"/>
      <c r="H1244" s="34"/>
      <c r="I1244" s="34"/>
      <c r="J1244" s="34"/>
      <c r="K1244" s="34"/>
      <c r="L1244" s="34"/>
      <c r="M1244" s="34"/>
      <c r="N1244" s="34"/>
      <c r="O1244" s="34"/>
      <c r="P1244" s="34"/>
      <c r="Q1244" s="34"/>
      <c r="R1244" s="34"/>
      <c r="S1244" s="34"/>
      <c r="T1244" s="34"/>
      <c r="U1244" s="34"/>
      <c r="V1244" s="34"/>
      <c r="W1244" s="34"/>
      <c r="X1244" s="34"/>
      <c r="Y1244" s="34"/>
      <c r="Z1244" s="34"/>
      <c r="AA1244" s="34"/>
      <c r="AB1244" s="34"/>
      <c r="AC1244" s="34"/>
      <c r="AD1244" s="34"/>
      <c r="AE1244" s="34"/>
      <c r="AF1244" s="34"/>
      <c r="AG1244" s="34"/>
      <c r="AH1244" s="34"/>
      <c r="AI1244" s="34"/>
      <c r="AJ1244" s="34"/>
      <c r="AK1244" s="34"/>
      <c r="AL1244" s="34"/>
      <c r="AM1244" s="34"/>
      <c r="AN1244" s="34"/>
      <c r="AO1244" s="34"/>
      <c r="AP1244" s="34"/>
    </row>
    <row r="1245" spans="1:42" ht="15.6" hidden="1">
      <c r="A1245" s="34" t="s">
        <v>114</v>
      </c>
      <c r="B1245" s="34" t="s">
        <v>3199</v>
      </c>
      <c r="C1245" s="34"/>
      <c r="D1245" s="34"/>
      <c r="E1245" s="34"/>
      <c r="F1245" s="34"/>
      <c r="G1245" s="34"/>
      <c r="H1245" s="34"/>
      <c r="I1245" s="34"/>
      <c r="J1245" s="34"/>
      <c r="K1245" s="34"/>
      <c r="L1245" s="34"/>
      <c r="M1245" s="34"/>
      <c r="N1245" s="34"/>
      <c r="O1245" s="34"/>
      <c r="P1245" s="34"/>
      <c r="Q1245" s="34"/>
      <c r="R1245" s="34"/>
      <c r="S1245" s="34"/>
      <c r="T1245" s="34"/>
      <c r="U1245" s="34"/>
      <c r="V1245" s="34"/>
      <c r="W1245" s="34"/>
      <c r="X1245" s="34"/>
      <c r="Y1245" s="34"/>
      <c r="Z1245" s="34"/>
      <c r="AA1245" s="34"/>
      <c r="AB1245" s="34"/>
      <c r="AC1245" s="34"/>
      <c r="AD1245" s="34"/>
      <c r="AE1245" s="34"/>
      <c r="AF1245" s="34"/>
      <c r="AG1245" s="34"/>
      <c r="AH1245" s="34"/>
      <c r="AI1245" s="34"/>
      <c r="AJ1245" s="34"/>
      <c r="AK1245" s="34"/>
      <c r="AL1245" s="34"/>
      <c r="AM1245" s="34"/>
      <c r="AN1245" s="34"/>
      <c r="AO1245" s="34"/>
      <c r="AP1245" s="34"/>
    </row>
    <row r="1246" spans="1:42" ht="15.6" hidden="1">
      <c r="A1246" s="34" t="s">
        <v>114</v>
      </c>
      <c r="B1246" s="34" t="s">
        <v>3200</v>
      </c>
      <c r="C1246" s="34"/>
      <c r="D1246" s="34"/>
      <c r="E1246" s="34"/>
      <c r="F1246" s="34"/>
      <c r="G1246" s="34"/>
      <c r="H1246" s="34"/>
      <c r="I1246" s="34"/>
      <c r="J1246" s="34"/>
      <c r="K1246" s="34"/>
      <c r="L1246" s="34"/>
      <c r="M1246" s="34"/>
      <c r="N1246" s="34"/>
      <c r="O1246" s="34"/>
      <c r="P1246" s="34"/>
      <c r="Q1246" s="34"/>
      <c r="R1246" s="34"/>
      <c r="S1246" s="34"/>
      <c r="T1246" s="34"/>
      <c r="U1246" s="34"/>
      <c r="V1246" s="34"/>
      <c r="W1246" s="34"/>
      <c r="X1246" s="34"/>
      <c r="Y1246" s="34"/>
      <c r="Z1246" s="34"/>
      <c r="AA1246" s="34"/>
      <c r="AB1246" s="34"/>
      <c r="AC1246" s="34"/>
      <c r="AD1246" s="34"/>
      <c r="AE1246" s="34"/>
      <c r="AF1246" s="34"/>
      <c r="AG1246" s="34"/>
      <c r="AH1246" s="34"/>
      <c r="AI1246" s="34"/>
      <c r="AJ1246" s="34"/>
      <c r="AK1246" s="34"/>
      <c r="AL1246" s="34"/>
      <c r="AM1246" s="34"/>
      <c r="AN1246" s="34"/>
      <c r="AO1246" s="34"/>
      <c r="AP1246" s="34"/>
    </row>
    <row r="1247" spans="1:42" ht="15.6" hidden="1">
      <c r="A1247" s="34" t="s">
        <v>114</v>
      </c>
      <c r="B1247" s="34" t="s">
        <v>3201</v>
      </c>
      <c r="C1247" s="34"/>
      <c r="D1247" s="34"/>
      <c r="E1247" s="34"/>
      <c r="F1247" s="34"/>
      <c r="G1247" s="34"/>
      <c r="H1247" s="34"/>
      <c r="I1247" s="34"/>
      <c r="J1247" s="34"/>
      <c r="K1247" s="34"/>
      <c r="L1247" s="34"/>
      <c r="M1247" s="34"/>
      <c r="N1247" s="34"/>
      <c r="O1247" s="34"/>
      <c r="P1247" s="34"/>
      <c r="Q1247" s="34"/>
      <c r="R1247" s="34"/>
      <c r="S1247" s="34"/>
      <c r="T1247" s="34"/>
      <c r="U1247" s="34"/>
      <c r="V1247" s="34"/>
      <c r="W1247" s="34"/>
      <c r="X1247" s="34"/>
      <c r="Y1247" s="34"/>
      <c r="Z1247" s="34"/>
      <c r="AA1247" s="34"/>
      <c r="AB1247" s="34"/>
      <c r="AC1247" s="34"/>
      <c r="AD1247" s="34"/>
      <c r="AE1247" s="34"/>
      <c r="AF1247" s="34"/>
      <c r="AG1247" s="34"/>
      <c r="AH1247" s="34"/>
      <c r="AI1247" s="34"/>
      <c r="AJ1247" s="34"/>
      <c r="AK1247" s="34"/>
      <c r="AL1247" s="34"/>
      <c r="AM1247" s="34"/>
      <c r="AN1247" s="34"/>
      <c r="AO1247" s="34"/>
      <c r="AP1247" s="34"/>
    </row>
    <row r="1248" spans="1:42" ht="15.6" hidden="1">
      <c r="A1248" s="34" t="s">
        <v>114</v>
      </c>
      <c r="B1248" s="34" t="s">
        <v>3202</v>
      </c>
      <c r="C1248" s="34"/>
      <c r="D1248" s="34"/>
      <c r="E1248" s="34"/>
      <c r="F1248" s="34"/>
      <c r="G1248" s="34"/>
      <c r="H1248" s="34"/>
      <c r="I1248" s="34"/>
      <c r="J1248" s="34"/>
      <c r="K1248" s="34"/>
      <c r="L1248" s="34"/>
      <c r="M1248" s="34"/>
      <c r="N1248" s="34"/>
      <c r="O1248" s="34"/>
      <c r="P1248" s="34"/>
      <c r="Q1248" s="34"/>
      <c r="R1248" s="34"/>
      <c r="S1248" s="34"/>
      <c r="T1248" s="34"/>
      <c r="U1248" s="34"/>
      <c r="V1248" s="34"/>
      <c r="W1248" s="34"/>
      <c r="X1248" s="34"/>
      <c r="Y1248" s="34"/>
      <c r="Z1248" s="34"/>
      <c r="AA1248" s="34"/>
      <c r="AB1248" s="34"/>
      <c r="AC1248" s="34"/>
      <c r="AD1248" s="34"/>
      <c r="AE1248" s="34"/>
      <c r="AF1248" s="34"/>
      <c r="AG1248" s="34"/>
      <c r="AH1248" s="34"/>
      <c r="AI1248" s="34"/>
      <c r="AJ1248" s="34"/>
      <c r="AK1248" s="34"/>
      <c r="AL1248" s="34"/>
      <c r="AM1248" s="34"/>
      <c r="AN1248" s="34"/>
      <c r="AO1248" s="34"/>
      <c r="AP1248" s="34"/>
    </row>
    <row r="1249" spans="1:42" ht="15.6" hidden="1">
      <c r="A1249" s="34" t="s">
        <v>114</v>
      </c>
      <c r="B1249" s="34" t="s">
        <v>3203</v>
      </c>
      <c r="C1249" s="34"/>
      <c r="D1249" s="34"/>
      <c r="E1249" s="34"/>
      <c r="F1249" s="34"/>
      <c r="G1249" s="34"/>
      <c r="H1249" s="34"/>
      <c r="I1249" s="34"/>
      <c r="J1249" s="34"/>
      <c r="K1249" s="34"/>
      <c r="L1249" s="34"/>
      <c r="M1249" s="34"/>
      <c r="N1249" s="34"/>
      <c r="O1249" s="34"/>
      <c r="P1249" s="34"/>
      <c r="Q1249" s="34"/>
      <c r="R1249" s="34"/>
      <c r="S1249" s="34"/>
      <c r="T1249" s="34"/>
      <c r="U1249" s="34"/>
      <c r="V1249" s="34"/>
      <c r="W1249" s="34"/>
      <c r="X1249" s="34"/>
      <c r="Y1249" s="34"/>
      <c r="Z1249" s="34"/>
      <c r="AA1249" s="34"/>
      <c r="AB1249" s="34"/>
      <c r="AC1249" s="34"/>
      <c r="AD1249" s="34"/>
      <c r="AE1249" s="34"/>
      <c r="AF1249" s="34"/>
      <c r="AG1249" s="34"/>
      <c r="AH1249" s="34"/>
      <c r="AI1249" s="34"/>
      <c r="AJ1249" s="34"/>
      <c r="AK1249" s="34"/>
      <c r="AL1249" s="34"/>
      <c r="AM1249" s="34"/>
      <c r="AN1249" s="34"/>
      <c r="AO1249" s="34"/>
      <c r="AP1249" s="34"/>
    </row>
    <row r="1250" spans="1:42" ht="15.6" hidden="1">
      <c r="A1250" s="34" t="s">
        <v>114</v>
      </c>
      <c r="B1250" s="34" t="s">
        <v>3204</v>
      </c>
      <c r="C1250" s="34"/>
      <c r="D1250" s="34"/>
      <c r="E1250" s="34"/>
      <c r="F1250" s="34"/>
      <c r="G1250" s="34"/>
      <c r="H1250" s="34"/>
      <c r="I1250" s="34"/>
      <c r="J1250" s="34"/>
      <c r="K1250" s="34"/>
      <c r="L1250" s="34"/>
      <c r="M1250" s="34"/>
      <c r="N1250" s="34"/>
      <c r="O1250" s="34"/>
      <c r="P1250" s="34"/>
      <c r="Q1250" s="34"/>
      <c r="R1250" s="34"/>
      <c r="S1250" s="34"/>
      <c r="T1250" s="34"/>
      <c r="U1250" s="34"/>
      <c r="V1250" s="34"/>
      <c r="W1250" s="34"/>
      <c r="X1250" s="34"/>
      <c r="Y1250" s="34"/>
      <c r="Z1250" s="34"/>
      <c r="AA1250" s="34"/>
      <c r="AB1250" s="34"/>
      <c r="AC1250" s="34"/>
      <c r="AD1250" s="34"/>
      <c r="AE1250" s="34"/>
      <c r="AF1250" s="34"/>
      <c r="AG1250" s="34"/>
      <c r="AH1250" s="34"/>
      <c r="AI1250" s="34"/>
      <c r="AJ1250" s="34"/>
      <c r="AK1250" s="34"/>
      <c r="AL1250" s="34"/>
      <c r="AM1250" s="34"/>
      <c r="AN1250" s="34"/>
      <c r="AO1250" s="34"/>
      <c r="AP1250" s="34"/>
    </row>
    <row r="1251" spans="1:42" ht="15.6" hidden="1">
      <c r="A1251" s="34" t="s">
        <v>114</v>
      </c>
      <c r="B1251" s="34" t="s">
        <v>3205</v>
      </c>
      <c r="C1251" s="34"/>
      <c r="D1251" s="34"/>
      <c r="E1251" s="34"/>
      <c r="F1251" s="34"/>
      <c r="G1251" s="34"/>
      <c r="H1251" s="34"/>
      <c r="I1251" s="34"/>
      <c r="J1251" s="34"/>
      <c r="K1251" s="34"/>
      <c r="L1251" s="34"/>
      <c r="M1251" s="34"/>
      <c r="N1251" s="34"/>
      <c r="O1251" s="34"/>
      <c r="P1251" s="34"/>
      <c r="Q1251" s="34"/>
      <c r="R1251" s="34"/>
      <c r="S1251" s="34"/>
      <c r="T1251" s="34"/>
      <c r="U1251" s="34"/>
      <c r="V1251" s="34"/>
      <c r="W1251" s="34"/>
      <c r="X1251" s="34"/>
      <c r="Y1251" s="34"/>
      <c r="Z1251" s="34"/>
      <c r="AA1251" s="34"/>
      <c r="AB1251" s="34"/>
      <c r="AC1251" s="34"/>
      <c r="AD1251" s="34"/>
      <c r="AE1251" s="34"/>
      <c r="AF1251" s="34"/>
      <c r="AG1251" s="34"/>
      <c r="AH1251" s="34"/>
      <c r="AI1251" s="34"/>
      <c r="AJ1251" s="34"/>
      <c r="AK1251" s="34"/>
      <c r="AL1251" s="34"/>
      <c r="AM1251" s="34"/>
      <c r="AN1251" s="34"/>
      <c r="AO1251" s="34"/>
      <c r="AP1251" s="34"/>
    </row>
    <row r="1252" spans="1:42" ht="15.6" hidden="1">
      <c r="A1252" s="34" t="s">
        <v>114</v>
      </c>
      <c r="B1252" s="34" t="s">
        <v>3206</v>
      </c>
      <c r="C1252" s="34"/>
      <c r="D1252" s="34"/>
      <c r="E1252" s="34"/>
      <c r="F1252" s="34"/>
      <c r="G1252" s="34"/>
      <c r="H1252" s="34"/>
      <c r="I1252" s="34"/>
      <c r="J1252" s="34"/>
      <c r="K1252" s="34"/>
      <c r="L1252" s="34"/>
      <c r="M1252" s="34"/>
      <c r="N1252" s="34"/>
      <c r="O1252" s="34"/>
      <c r="P1252" s="34"/>
      <c r="Q1252" s="34"/>
      <c r="R1252" s="34"/>
      <c r="S1252" s="34"/>
      <c r="T1252" s="34"/>
      <c r="U1252" s="34"/>
      <c r="V1252" s="34"/>
      <c r="W1252" s="34"/>
      <c r="X1252" s="34"/>
      <c r="Y1252" s="34"/>
      <c r="Z1252" s="34"/>
      <c r="AA1252" s="34"/>
      <c r="AB1252" s="34"/>
      <c r="AC1252" s="34"/>
      <c r="AD1252" s="34"/>
      <c r="AE1252" s="34"/>
      <c r="AF1252" s="34"/>
      <c r="AG1252" s="34"/>
      <c r="AH1252" s="34"/>
      <c r="AI1252" s="34"/>
      <c r="AJ1252" s="34"/>
      <c r="AK1252" s="34"/>
      <c r="AL1252" s="34"/>
      <c r="AM1252" s="34"/>
      <c r="AN1252" s="34"/>
      <c r="AO1252" s="34"/>
      <c r="AP1252" s="34"/>
    </row>
    <row r="1253" spans="1:42" ht="15.6" hidden="1">
      <c r="A1253" s="34" t="s">
        <v>114</v>
      </c>
      <c r="B1253" s="34" t="s">
        <v>3207</v>
      </c>
      <c r="C1253" s="34"/>
      <c r="D1253" s="34"/>
      <c r="E1253" s="34"/>
      <c r="F1253" s="34"/>
      <c r="G1253" s="34"/>
      <c r="H1253" s="34"/>
      <c r="I1253" s="34"/>
      <c r="J1253" s="34"/>
      <c r="K1253" s="34"/>
      <c r="L1253" s="34"/>
      <c r="M1253" s="34"/>
      <c r="N1253" s="34"/>
      <c r="O1253" s="34"/>
      <c r="P1253" s="34"/>
      <c r="Q1253" s="34"/>
      <c r="R1253" s="34"/>
      <c r="S1253" s="34"/>
      <c r="T1253" s="34"/>
      <c r="U1253" s="34"/>
      <c r="V1253" s="34"/>
      <c r="W1253" s="34"/>
      <c r="X1253" s="34"/>
      <c r="Y1253" s="34"/>
      <c r="Z1253" s="34"/>
      <c r="AA1253" s="34"/>
      <c r="AB1253" s="34"/>
      <c r="AC1253" s="34"/>
      <c r="AD1253" s="34"/>
      <c r="AE1253" s="34"/>
      <c r="AF1253" s="34"/>
      <c r="AG1253" s="34"/>
      <c r="AH1253" s="34"/>
      <c r="AI1253" s="34"/>
      <c r="AJ1253" s="34"/>
      <c r="AK1253" s="34"/>
      <c r="AL1253" s="34"/>
      <c r="AM1253" s="34"/>
      <c r="AN1253" s="34"/>
      <c r="AO1253" s="34"/>
      <c r="AP1253" s="34"/>
    </row>
    <row r="1254" spans="1:42" ht="15.6" hidden="1">
      <c r="A1254" s="34" t="s">
        <v>114</v>
      </c>
      <c r="B1254" s="34" t="s">
        <v>3208</v>
      </c>
      <c r="C1254" s="34"/>
      <c r="D1254" s="34"/>
      <c r="E1254" s="34"/>
      <c r="F1254" s="34"/>
      <c r="G1254" s="34"/>
      <c r="H1254" s="34"/>
      <c r="I1254" s="34"/>
      <c r="J1254" s="34"/>
      <c r="K1254" s="34"/>
      <c r="L1254" s="34"/>
      <c r="M1254" s="34"/>
      <c r="N1254" s="34"/>
      <c r="O1254" s="34"/>
      <c r="P1254" s="34"/>
      <c r="Q1254" s="34"/>
      <c r="R1254" s="34"/>
      <c r="S1254" s="34"/>
      <c r="T1254" s="34"/>
      <c r="U1254" s="34"/>
      <c r="V1254" s="34"/>
      <c r="W1254" s="34"/>
      <c r="X1254" s="34"/>
      <c r="Y1254" s="34"/>
      <c r="Z1254" s="34"/>
      <c r="AA1254" s="34"/>
      <c r="AB1254" s="34"/>
      <c r="AC1254" s="34"/>
      <c r="AD1254" s="34"/>
      <c r="AE1254" s="34"/>
      <c r="AF1254" s="34"/>
      <c r="AG1254" s="34"/>
      <c r="AH1254" s="34"/>
      <c r="AI1254" s="34"/>
      <c r="AJ1254" s="34"/>
      <c r="AK1254" s="34"/>
      <c r="AL1254" s="34"/>
      <c r="AM1254" s="34"/>
      <c r="AN1254" s="34"/>
      <c r="AO1254" s="34"/>
      <c r="AP1254" s="34"/>
    </row>
    <row r="1255" spans="1:42" ht="15.6" hidden="1">
      <c r="A1255" s="34" t="s">
        <v>114</v>
      </c>
      <c r="B1255" s="34" t="s">
        <v>3209</v>
      </c>
      <c r="C1255" s="34"/>
      <c r="D1255" s="34"/>
      <c r="E1255" s="34"/>
      <c r="F1255" s="34"/>
      <c r="G1255" s="34"/>
      <c r="H1255" s="34"/>
      <c r="I1255" s="34"/>
      <c r="J1255" s="34"/>
      <c r="K1255" s="34"/>
      <c r="L1255" s="34"/>
      <c r="M1255" s="34"/>
      <c r="N1255" s="34"/>
      <c r="O1255" s="34"/>
      <c r="P1255" s="34"/>
      <c r="Q1255" s="34"/>
      <c r="R1255" s="34"/>
      <c r="S1255" s="34"/>
      <c r="T1255" s="34"/>
      <c r="U1255" s="34"/>
      <c r="V1255" s="34"/>
      <c r="W1255" s="34"/>
      <c r="X1255" s="34"/>
      <c r="Y1255" s="34"/>
      <c r="Z1255" s="34"/>
      <c r="AA1255" s="34"/>
      <c r="AB1255" s="34"/>
      <c r="AC1255" s="34"/>
      <c r="AD1255" s="34"/>
      <c r="AE1255" s="34"/>
      <c r="AF1255" s="34"/>
      <c r="AG1255" s="34"/>
      <c r="AH1255" s="34"/>
      <c r="AI1255" s="34"/>
      <c r="AJ1255" s="34"/>
      <c r="AK1255" s="34"/>
      <c r="AL1255" s="34"/>
      <c r="AM1255" s="34"/>
      <c r="AN1255" s="34"/>
      <c r="AO1255" s="34"/>
      <c r="AP1255" s="34"/>
    </row>
    <row r="1256" spans="1:42" ht="15.6" hidden="1">
      <c r="A1256" s="34" t="s">
        <v>114</v>
      </c>
      <c r="B1256" s="34" t="s">
        <v>3210</v>
      </c>
      <c r="C1256" s="34"/>
      <c r="D1256" s="34"/>
      <c r="E1256" s="34"/>
      <c r="F1256" s="34"/>
      <c r="G1256" s="34"/>
      <c r="H1256" s="34"/>
      <c r="I1256" s="34"/>
      <c r="J1256" s="34"/>
      <c r="K1256" s="34"/>
      <c r="L1256" s="34"/>
      <c r="M1256" s="34"/>
      <c r="N1256" s="34"/>
      <c r="O1256" s="34"/>
      <c r="P1256" s="34"/>
      <c r="Q1256" s="34"/>
      <c r="R1256" s="34"/>
      <c r="S1256" s="34"/>
      <c r="T1256" s="34"/>
      <c r="U1256" s="34"/>
      <c r="V1256" s="34"/>
      <c r="W1256" s="34"/>
      <c r="X1256" s="34"/>
      <c r="Y1256" s="34"/>
      <c r="Z1256" s="34"/>
      <c r="AA1256" s="34"/>
      <c r="AB1256" s="34"/>
      <c r="AC1256" s="34"/>
      <c r="AD1256" s="34"/>
      <c r="AE1256" s="34"/>
      <c r="AF1256" s="34"/>
      <c r="AG1256" s="34"/>
      <c r="AH1256" s="34"/>
      <c r="AI1256" s="34"/>
      <c r="AJ1256" s="34"/>
      <c r="AK1256" s="34"/>
      <c r="AL1256" s="34"/>
      <c r="AM1256" s="34"/>
      <c r="AN1256" s="34"/>
      <c r="AO1256" s="34"/>
      <c r="AP1256" s="34"/>
    </row>
    <row r="1257" spans="1:42" ht="15.6" hidden="1">
      <c r="A1257" s="34" t="s">
        <v>114</v>
      </c>
      <c r="B1257" s="34" t="s">
        <v>3211</v>
      </c>
      <c r="C1257" s="34"/>
      <c r="D1257" s="34"/>
      <c r="E1257" s="34"/>
      <c r="F1257" s="34"/>
      <c r="G1257" s="34"/>
      <c r="H1257" s="34"/>
      <c r="I1257" s="34"/>
      <c r="J1257" s="34"/>
      <c r="K1257" s="34"/>
      <c r="L1257" s="34"/>
      <c r="M1257" s="34"/>
      <c r="N1257" s="34"/>
      <c r="O1257" s="34"/>
      <c r="P1257" s="34"/>
      <c r="Q1257" s="34"/>
      <c r="R1257" s="34"/>
      <c r="S1257" s="34"/>
      <c r="T1257" s="34"/>
      <c r="U1257" s="34"/>
      <c r="V1257" s="34"/>
      <c r="W1257" s="34"/>
      <c r="X1257" s="34"/>
      <c r="Y1257" s="34"/>
      <c r="Z1257" s="34"/>
      <c r="AA1257" s="34"/>
      <c r="AB1257" s="34"/>
      <c r="AC1257" s="34"/>
      <c r="AD1257" s="34"/>
      <c r="AE1257" s="34"/>
      <c r="AF1257" s="34"/>
      <c r="AG1257" s="34"/>
      <c r="AH1257" s="34"/>
      <c r="AI1257" s="34"/>
      <c r="AJ1257" s="34"/>
      <c r="AK1257" s="34"/>
      <c r="AL1257" s="34"/>
      <c r="AM1257" s="34"/>
      <c r="AN1257" s="34"/>
      <c r="AO1257" s="34"/>
      <c r="AP1257" s="34"/>
    </row>
    <row r="1258" spans="1:42" ht="15.6" hidden="1">
      <c r="A1258" s="34" t="s">
        <v>114</v>
      </c>
      <c r="B1258" s="34" t="s">
        <v>3212</v>
      </c>
      <c r="C1258" s="34"/>
      <c r="D1258" s="34"/>
      <c r="E1258" s="34"/>
      <c r="F1258" s="34"/>
      <c r="G1258" s="34"/>
      <c r="H1258" s="34"/>
      <c r="I1258" s="34"/>
      <c r="J1258" s="34"/>
      <c r="K1258" s="34"/>
      <c r="L1258" s="34"/>
      <c r="M1258" s="34"/>
      <c r="N1258" s="34"/>
      <c r="O1258" s="34"/>
      <c r="P1258" s="34"/>
      <c r="Q1258" s="34"/>
      <c r="R1258" s="34"/>
      <c r="S1258" s="34"/>
      <c r="T1258" s="34"/>
      <c r="U1258" s="34"/>
      <c r="V1258" s="34"/>
      <c r="W1258" s="34"/>
      <c r="X1258" s="34"/>
      <c r="Y1258" s="34"/>
      <c r="Z1258" s="34"/>
      <c r="AA1258" s="34"/>
      <c r="AB1258" s="34"/>
      <c r="AC1258" s="34"/>
      <c r="AD1258" s="34"/>
      <c r="AE1258" s="34"/>
      <c r="AF1258" s="34"/>
      <c r="AG1258" s="34"/>
      <c r="AH1258" s="34"/>
      <c r="AI1258" s="34"/>
      <c r="AJ1258" s="34"/>
      <c r="AK1258" s="34"/>
      <c r="AL1258" s="34"/>
      <c r="AM1258" s="34"/>
      <c r="AN1258" s="34"/>
      <c r="AO1258" s="34"/>
      <c r="AP1258" s="34"/>
    </row>
    <row r="1259" spans="1:42" ht="15.6" hidden="1">
      <c r="A1259" s="34" t="s">
        <v>114</v>
      </c>
      <c r="B1259" s="34" t="s">
        <v>3213</v>
      </c>
      <c r="C1259" s="34"/>
      <c r="D1259" s="34"/>
      <c r="E1259" s="34"/>
      <c r="F1259" s="34"/>
      <c r="G1259" s="34"/>
      <c r="H1259" s="34"/>
      <c r="I1259" s="34"/>
      <c r="J1259" s="34"/>
      <c r="K1259" s="34"/>
      <c r="L1259" s="34"/>
      <c r="M1259" s="34"/>
      <c r="N1259" s="34"/>
      <c r="O1259" s="34"/>
      <c r="P1259" s="34"/>
      <c r="Q1259" s="34"/>
      <c r="R1259" s="34"/>
      <c r="S1259" s="34"/>
      <c r="T1259" s="34"/>
      <c r="U1259" s="34"/>
      <c r="V1259" s="34"/>
      <c r="W1259" s="34"/>
      <c r="X1259" s="34"/>
      <c r="Y1259" s="34"/>
      <c r="Z1259" s="34"/>
      <c r="AA1259" s="34"/>
      <c r="AB1259" s="34"/>
      <c r="AC1259" s="34"/>
      <c r="AD1259" s="34"/>
      <c r="AE1259" s="34"/>
      <c r="AF1259" s="34"/>
      <c r="AG1259" s="34"/>
      <c r="AH1259" s="34"/>
      <c r="AI1259" s="34"/>
      <c r="AJ1259" s="34"/>
      <c r="AK1259" s="34"/>
      <c r="AL1259" s="34"/>
      <c r="AM1259" s="34"/>
      <c r="AN1259" s="34"/>
      <c r="AO1259" s="34"/>
      <c r="AP1259" s="34"/>
    </row>
    <row r="1260" spans="1:42" ht="15.6" hidden="1">
      <c r="A1260" s="34" t="s">
        <v>114</v>
      </c>
      <c r="B1260" s="34" t="s">
        <v>3214</v>
      </c>
      <c r="C1260" s="34"/>
      <c r="D1260" s="34"/>
      <c r="E1260" s="34"/>
      <c r="F1260" s="34"/>
      <c r="G1260" s="34"/>
      <c r="H1260" s="34"/>
      <c r="I1260" s="34"/>
      <c r="J1260" s="34"/>
      <c r="K1260" s="34"/>
      <c r="L1260" s="34"/>
      <c r="M1260" s="34"/>
      <c r="N1260" s="34"/>
      <c r="O1260" s="34"/>
      <c r="P1260" s="34"/>
      <c r="Q1260" s="34"/>
      <c r="R1260" s="34"/>
      <c r="S1260" s="34"/>
      <c r="T1260" s="34"/>
      <c r="U1260" s="34"/>
      <c r="V1260" s="34"/>
      <c r="W1260" s="34"/>
      <c r="X1260" s="34"/>
      <c r="Y1260" s="34"/>
      <c r="Z1260" s="34"/>
      <c r="AA1260" s="34"/>
      <c r="AB1260" s="34"/>
      <c r="AC1260" s="34"/>
      <c r="AD1260" s="34"/>
      <c r="AE1260" s="34"/>
      <c r="AF1260" s="34"/>
      <c r="AG1260" s="34"/>
      <c r="AH1260" s="34"/>
      <c r="AI1260" s="34"/>
      <c r="AJ1260" s="34"/>
      <c r="AK1260" s="34"/>
      <c r="AL1260" s="34"/>
      <c r="AM1260" s="34"/>
      <c r="AN1260" s="34"/>
      <c r="AO1260" s="34"/>
      <c r="AP1260" s="34"/>
    </row>
    <row r="1261" spans="1:42" ht="15.6" hidden="1">
      <c r="A1261" s="34" t="s">
        <v>114</v>
      </c>
      <c r="B1261" s="34" t="s">
        <v>3215</v>
      </c>
      <c r="C1261" s="34"/>
      <c r="D1261" s="34"/>
      <c r="E1261" s="34"/>
      <c r="F1261" s="34"/>
      <c r="G1261" s="34"/>
      <c r="H1261" s="34"/>
      <c r="I1261" s="34"/>
      <c r="J1261" s="34"/>
      <c r="K1261" s="34"/>
      <c r="L1261" s="34"/>
      <c r="M1261" s="34"/>
      <c r="N1261" s="34"/>
      <c r="O1261" s="34"/>
      <c r="P1261" s="34"/>
      <c r="Q1261" s="34"/>
      <c r="R1261" s="34"/>
      <c r="S1261" s="34"/>
      <c r="T1261" s="34"/>
      <c r="U1261" s="34"/>
      <c r="V1261" s="34"/>
      <c r="W1261" s="34"/>
      <c r="X1261" s="34"/>
      <c r="Y1261" s="34"/>
      <c r="Z1261" s="34"/>
      <c r="AA1261" s="34"/>
      <c r="AB1261" s="34"/>
      <c r="AC1261" s="34"/>
      <c r="AD1261" s="34"/>
      <c r="AE1261" s="34"/>
      <c r="AF1261" s="34"/>
      <c r="AG1261" s="34"/>
      <c r="AH1261" s="34"/>
      <c r="AI1261" s="34"/>
      <c r="AJ1261" s="34"/>
      <c r="AK1261" s="34"/>
      <c r="AL1261" s="34"/>
      <c r="AM1261" s="34"/>
      <c r="AN1261" s="34"/>
      <c r="AO1261" s="34"/>
      <c r="AP1261" s="34"/>
    </row>
    <row r="1262" spans="1:42" ht="15.6" hidden="1">
      <c r="A1262" s="34" t="s">
        <v>114</v>
      </c>
      <c r="B1262" s="34" t="s">
        <v>3216</v>
      </c>
      <c r="C1262" s="34"/>
      <c r="D1262" s="34"/>
      <c r="E1262" s="34"/>
      <c r="F1262" s="34"/>
      <c r="G1262" s="34"/>
      <c r="H1262" s="34"/>
      <c r="I1262" s="34"/>
      <c r="J1262" s="34"/>
      <c r="K1262" s="34"/>
      <c r="L1262" s="34"/>
      <c r="M1262" s="34"/>
      <c r="N1262" s="34"/>
      <c r="O1262" s="34"/>
      <c r="P1262" s="34"/>
      <c r="Q1262" s="34"/>
      <c r="R1262" s="34"/>
      <c r="S1262" s="34"/>
      <c r="T1262" s="34"/>
      <c r="U1262" s="34"/>
      <c r="V1262" s="34"/>
      <c r="W1262" s="34"/>
      <c r="X1262" s="34"/>
      <c r="Y1262" s="34"/>
      <c r="Z1262" s="34"/>
      <c r="AA1262" s="34"/>
      <c r="AB1262" s="34"/>
      <c r="AC1262" s="34"/>
      <c r="AD1262" s="34"/>
      <c r="AE1262" s="34"/>
      <c r="AF1262" s="34"/>
      <c r="AG1262" s="34"/>
      <c r="AH1262" s="34"/>
      <c r="AI1262" s="34"/>
      <c r="AJ1262" s="34"/>
      <c r="AK1262" s="34"/>
      <c r="AL1262" s="34"/>
      <c r="AM1262" s="34"/>
      <c r="AN1262" s="34"/>
      <c r="AO1262" s="34"/>
      <c r="AP1262" s="34"/>
    </row>
    <row r="1263" spans="1:42" ht="15.6" hidden="1">
      <c r="A1263" s="34" t="s">
        <v>114</v>
      </c>
      <c r="B1263" s="34" t="s">
        <v>3217</v>
      </c>
      <c r="C1263" s="34"/>
      <c r="D1263" s="34"/>
      <c r="E1263" s="34"/>
      <c r="F1263" s="34"/>
      <c r="G1263" s="34"/>
      <c r="H1263" s="34"/>
      <c r="I1263" s="34"/>
      <c r="J1263" s="34"/>
      <c r="K1263" s="34"/>
      <c r="L1263" s="34"/>
      <c r="M1263" s="34"/>
      <c r="N1263" s="34"/>
      <c r="O1263" s="34"/>
      <c r="P1263" s="34"/>
      <c r="Q1263" s="34"/>
      <c r="R1263" s="34"/>
      <c r="S1263" s="34"/>
      <c r="T1263" s="34"/>
      <c r="U1263" s="34"/>
      <c r="V1263" s="34"/>
      <c r="W1263" s="34"/>
      <c r="X1263" s="34"/>
      <c r="Y1263" s="34"/>
      <c r="Z1263" s="34"/>
      <c r="AA1263" s="34"/>
      <c r="AB1263" s="34"/>
      <c r="AC1263" s="34"/>
      <c r="AD1263" s="34"/>
      <c r="AE1263" s="34"/>
      <c r="AF1263" s="34"/>
      <c r="AG1263" s="34"/>
      <c r="AH1263" s="34"/>
      <c r="AI1263" s="34"/>
      <c r="AJ1263" s="34"/>
      <c r="AK1263" s="34"/>
      <c r="AL1263" s="34"/>
      <c r="AM1263" s="34"/>
      <c r="AN1263" s="34"/>
      <c r="AO1263" s="34"/>
      <c r="AP1263" s="34"/>
    </row>
    <row r="1264" spans="1:42" ht="15.6" hidden="1">
      <c r="A1264" s="34" t="s">
        <v>114</v>
      </c>
      <c r="B1264" s="34" t="s">
        <v>3218</v>
      </c>
      <c r="C1264" s="34"/>
      <c r="D1264" s="34"/>
      <c r="E1264" s="34"/>
      <c r="F1264" s="34"/>
      <c r="G1264" s="34"/>
      <c r="H1264" s="34"/>
      <c r="I1264" s="34"/>
      <c r="J1264" s="34"/>
      <c r="K1264" s="34"/>
      <c r="L1264" s="34"/>
      <c r="M1264" s="34"/>
      <c r="N1264" s="34"/>
      <c r="O1264" s="34"/>
      <c r="P1264" s="34"/>
      <c r="Q1264" s="34"/>
      <c r="R1264" s="34"/>
      <c r="S1264" s="34"/>
      <c r="T1264" s="34"/>
      <c r="U1264" s="34"/>
      <c r="V1264" s="34"/>
      <c r="W1264" s="34"/>
      <c r="X1264" s="34"/>
      <c r="Y1264" s="34"/>
      <c r="Z1264" s="34"/>
      <c r="AA1264" s="34"/>
      <c r="AB1264" s="34"/>
      <c r="AC1264" s="34"/>
      <c r="AD1264" s="34"/>
      <c r="AE1264" s="34"/>
      <c r="AF1264" s="34"/>
      <c r="AG1264" s="34"/>
      <c r="AH1264" s="34"/>
      <c r="AI1264" s="34"/>
      <c r="AJ1264" s="34"/>
      <c r="AK1264" s="34"/>
      <c r="AL1264" s="34"/>
      <c r="AM1264" s="34"/>
      <c r="AN1264" s="34"/>
      <c r="AO1264" s="34"/>
      <c r="AP1264" s="34"/>
    </row>
    <row r="1265" spans="1:42" ht="15.6" hidden="1">
      <c r="A1265" s="34" t="s">
        <v>114</v>
      </c>
      <c r="B1265" s="34" t="s">
        <v>3219</v>
      </c>
      <c r="C1265" s="34"/>
      <c r="D1265" s="34"/>
      <c r="E1265" s="34"/>
      <c r="F1265" s="34"/>
      <c r="G1265" s="34"/>
      <c r="H1265" s="34"/>
      <c r="I1265" s="34"/>
      <c r="J1265" s="34"/>
      <c r="K1265" s="34"/>
      <c r="L1265" s="34"/>
      <c r="M1265" s="34"/>
      <c r="N1265" s="34"/>
      <c r="O1265" s="34"/>
      <c r="P1265" s="34"/>
      <c r="Q1265" s="34"/>
      <c r="R1265" s="34"/>
      <c r="S1265" s="34"/>
      <c r="T1265" s="34"/>
      <c r="U1265" s="34"/>
      <c r="V1265" s="34"/>
      <c r="W1265" s="34"/>
      <c r="X1265" s="34"/>
      <c r="Y1265" s="34"/>
      <c r="Z1265" s="34"/>
      <c r="AA1265" s="34"/>
      <c r="AB1265" s="34"/>
      <c r="AC1265" s="34"/>
      <c r="AD1265" s="34"/>
      <c r="AE1265" s="34"/>
      <c r="AF1265" s="34"/>
      <c r="AG1265" s="34"/>
      <c r="AH1265" s="34"/>
      <c r="AI1265" s="34"/>
      <c r="AJ1265" s="34"/>
      <c r="AK1265" s="34"/>
      <c r="AL1265" s="34"/>
      <c r="AM1265" s="34"/>
      <c r="AN1265" s="34"/>
      <c r="AO1265" s="34"/>
      <c r="AP1265" s="34"/>
    </row>
    <row r="1266" spans="1:42" ht="15.6" hidden="1">
      <c r="A1266" s="34" t="s">
        <v>114</v>
      </c>
      <c r="B1266" s="34" t="s">
        <v>3220</v>
      </c>
      <c r="C1266" s="34"/>
      <c r="D1266" s="34"/>
      <c r="E1266" s="34"/>
      <c r="F1266" s="34"/>
      <c r="G1266" s="34"/>
      <c r="H1266" s="34"/>
      <c r="I1266" s="34"/>
      <c r="J1266" s="34"/>
      <c r="K1266" s="34"/>
      <c r="L1266" s="34"/>
      <c r="M1266" s="34"/>
      <c r="N1266" s="34"/>
      <c r="O1266" s="34"/>
      <c r="P1266" s="34"/>
      <c r="Q1266" s="34"/>
      <c r="R1266" s="34"/>
      <c r="S1266" s="34"/>
      <c r="T1266" s="34"/>
      <c r="U1266" s="34"/>
      <c r="V1266" s="34"/>
      <c r="W1266" s="34"/>
      <c r="X1266" s="34"/>
      <c r="Y1266" s="34"/>
      <c r="Z1266" s="34"/>
      <c r="AA1266" s="34"/>
      <c r="AB1266" s="34"/>
      <c r="AC1266" s="34"/>
      <c r="AD1266" s="34"/>
      <c r="AE1266" s="34"/>
      <c r="AF1266" s="34"/>
      <c r="AG1266" s="34"/>
      <c r="AH1266" s="34"/>
      <c r="AI1266" s="34"/>
      <c r="AJ1266" s="34"/>
      <c r="AK1266" s="34"/>
      <c r="AL1266" s="34"/>
      <c r="AM1266" s="34"/>
      <c r="AN1266" s="34"/>
      <c r="AO1266" s="34"/>
      <c r="AP1266" s="34"/>
    </row>
    <row r="1267" spans="1:42" ht="15.6" hidden="1">
      <c r="A1267" s="34" t="s">
        <v>114</v>
      </c>
      <c r="B1267" s="85" t="s">
        <v>3221</v>
      </c>
      <c r="C1267" s="34"/>
      <c r="D1267" s="34"/>
      <c r="E1267" s="34"/>
      <c r="F1267" s="34"/>
      <c r="G1267" s="34"/>
      <c r="H1267" s="34"/>
      <c r="I1267" s="34"/>
      <c r="J1267" s="34"/>
      <c r="K1267" s="34"/>
      <c r="L1267" s="34"/>
      <c r="M1267" s="34"/>
      <c r="N1267" s="34"/>
      <c r="O1267" s="34"/>
      <c r="P1267" s="34"/>
      <c r="Q1267" s="34"/>
      <c r="R1267" s="34"/>
      <c r="S1267" s="34"/>
      <c r="T1267" s="34"/>
      <c r="U1267" s="34"/>
      <c r="V1267" s="34"/>
      <c r="W1267" s="34"/>
      <c r="X1267" s="34"/>
      <c r="Y1267" s="34"/>
      <c r="Z1267" s="34"/>
      <c r="AA1267" s="34"/>
      <c r="AB1267" s="34"/>
      <c r="AC1267" s="34"/>
      <c r="AD1267" s="34"/>
      <c r="AE1267" s="34"/>
      <c r="AF1267" s="34"/>
      <c r="AG1267" s="34"/>
      <c r="AH1267" s="34"/>
      <c r="AI1267" s="34"/>
      <c r="AJ1267" s="34"/>
      <c r="AK1267" s="34"/>
      <c r="AL1267" s="34"/>
      <c r="AM1267" s="34"/>
      <c r="AN1267" s="34"/>
      <c r="AO1267" s="34"/>
      <c r="AP1267" s="34"/>
    </row>
    <row r="1268" spans="1:42" ht="15.6" hidden="1">
      <c r="A1268" s="34" t="s">
        <v>114</v>
      </c>
      <c r="B1268" s="34" t="s">
        <v>3222</v>
      </c>
      <c r="C1268" s="34"/>
      <c r="D1268" s="34"/>
      <c r="E1268" s="34"/>
      <c r="F1268" s="34"/>
      <c r="G1268" s="34"/>
      <c r="H1268" s="34"/>
      <c r="I1268" s="34"/>
      <c r="J1268" s="34"/>
      <c r="K1268" s="34"/>
      <c r="L1268" s="34"/>
      <c r="M1268" s="34"/>
      <c r="N1268" s="34"/>
      <c r="O1268" s="34"/>
      <c r="P1268" s="34"/>
      <c r="Q1268" s="34"/>
      <c r="R1268" s="34"/>
      <c r="S1268" s="34"/>
      <c r="T1268" s="34"/>
      <c r="U1268" s="34"/>
      <c r="V1268" s="34"/>
      <c r="W1268" s="34"/>
      <c r="X1268" s="34"/>
      <c r="Y1268" s="34"/>
      <c r="Z1268" s="34"/>
      <c r="AA1268" s="34"/>
      <c r="AB1268" s="34"/>
      <c r="AC1268" s="34"/>
      <c r="AD1268" s="34"/>
      <c r="AE1268" s="34"/>
      <c r="AF1268" s="34"/>
      <c r="AG1268" s="34"/>
      <c r="AH1268" s="34"/>
      <c r="AI1268" s="34"/>
      <c r="AJ1268" s="34"/>
      <c r="AK1268" s="34"/>
      <c r="AL1268" s="34"/>
      <c r="AM1268" s="34"/>
      <c r="AN1268" s="34"/>
      <c r="AO1268" s="34"/>
      <c r="AP1268" s="34"/>
    </row>
    <row r="1269" spans="1:42" ht="15.6" hidden="1">
      <c r="A1269" s="34" t="s">
        <v>114</v>
      </c>
      <c r="B1269" s="34" t="s">
        <v>3223</v>
      </c>
      <c r="C1269" s="34"/>
      <c r="D1269" s="34"/>
      <c r="E1269" s="34"/>
      <c r="F1269" s="34"/>
      <c r="G1269" s="34"/>
      <c r="H1269" s="34"/>
      <c r="I1269" s="34"/>
      <c r="J1269" s="34"/>
      <c r="K1269" s="34"/>
      <c r="L1269" s="34"/>
      <c r="M1269" s="34"/>
      <c r="N1269" s="34"/>
      <c r="O1269" s="34"/>
      <c r="P1269" s="34"/>
      <c r="Q1269" s="34"/>
      <c r="R1269" s="34"/>
      <c r="S1269" s="34"/>
      <c r="T1269" s="34"/>
      <c r="U1269" s="34"/>
      <c r="V1269" s="34"/>
      <c r="W1269" s="34"/>
      <c r="X1269" s="34"/>
      <c r="Y1269" s="34"/>
      <c r="Z1269" s="34"/>
      <c r="AA1269" s="34"/>
      <c r="AB1269" s="34"/>
      <c r="AC1269" s="34"/>
      <c r="AD1269" s="34"/>
      <c r="AE1269" s="34"/>
      <c r="AF1269" s="34"/>
      <c r="AG1269" s="34"/>
      <c r="AH1269" s="34"/>
      <c r="AI1269" s="34"/>
      <c r="AJ1269" s="34"/>
      <c r="AK1269" s="34"/>
      <c r="AL1269" s="34"/>
      <c r="AM1269" s="34"/>
      <c r="AN1269" s="34"/>
      <c r="AO1269" s="34"/>
      <c r="AP1269" s="34"/>
    </row>
    <row r="1270" spans="1:42" ht="15.6" hidden="1">
      <c r="A1270" s="34" t="s">
        <v>114</v>
      </c>
      <c r="B1270" s="34" t="s">
        <v>3224</v>
      </c>
      <c r="C1270" s="34"/>
      <c r="D1270" s="34"/>
      <c r="E1270" s="34"/>
      <c r="F1270" s="34"/>
      <c r="G1270" s="34"/>
      <c r="H1270" s="34"/>
      <c r="I1270" s="34"/>
      <c r="J1270" s="34"/>
      <c r="K1270" s="34"/>
      <c r="L1270" s="34"/>
      <c r="M1270" s="34"/>
      <c r="N1270" s="34"/>
      <c r="O1270" s="34"/>
      <c r="P1270" s="34"/>
      <c r="Q1270" s="34"/>
      <c r="R1270" s="34"/>
      <c r="S1270" s="34"/>
      <c r="T1270" s="34"/>
      <c r="U1270" s="34"/>
      <c r="V1270" s="34"/>
      <c r="W1270" s="34"/>
      <c r="X1270" s="34"/>
      <c r="Y1270" s="34"/>
      <c r="Z1270" s="34"/>
      <c r="AA1270" s="34"/>
      <c r="AB1270" s="34"/>
      <c r="AC1270" s="34"/>
      <c r="AD1270" s="34"/>
      <c r="AE1270" s="34"/>
      <c r="AF1270" s="34"/>
      <c r="AG1270" s="34"/>
      <c r="AH1270" s="34"/>
      <c r="AI1270" s="34"/>
      <c r="AJ1270" s="34"/>
      <c r="AK1270" s="34"/>
      <c r="AL1270" s="34"/>
      <c r="AM1270" s="34"/>
      <c r="AN1270" s="34"/>
      <c r="AO1270" s="34"/>
      <c r="AP1270" s="34"/>
    </row>
    <row r="1271" spans="1:42" ht="15.6" hidden="1">
      <c r="A1271" s="34" t="s">
        <v>114</v>
      </c>
      <c r="B1271" s="34" t="s">
        <v>3225</v>
      </c>
      <c r="C1271" s="34"/>
      <c r="D1271" s="34"/>
      <c r="E1271" s="34"/>
      <c r="F1271" s="34"/>
      <c r="G1271" s="34"/>
      <c r="H1271" s="34"/>
      <c r="I1271" s="34"/>
      <c r="J1271" s="34"/>
      <c r="K1271" s="34"/>
      <c r="L1271" s="34"/>
      <c r="M1271" s="34"/>
      <c r="N1271" s="34"/>
      <c r="O1271" s="34"/>
      <c r="P1271" s="34"/>
      <c r="Q1271" s="34"/>
      <c r="R1271" s="34"/>
      <c r="S1271" s="34"/>
      <c r="T1271" s="34"/>
      <c r="U1271" s="34"/>
      <c r="V1271" s="34"/>
      <c r="W1271" s="34"/>
      <c r="X1271" s="34"/>
      <c r="Y1271" s="34"/>
      <c r="Z1271" s="34"/>
      <c r="AA1271" s="34"/>
      <c r="AB1271" s="34"/>
      <c r="AC1271" s="34"/>
      <c r="AD1271" s="34"/>
      <c r="AE1271" s="34"/>
      <c r="AF1271" s="34"/>
      <c r="AG1271" s="34"/>
      <c r="AH1271" s="34"/>
      <c r="AI1271" s="34"/>
      <c r="AJ1271" s="34"/>
      <c r="AK1271" s="34"/>
      <c r="AL1271" s="34"/>
      <c r="AM1271" s="34"/>
      <c r="AN1271" s="34"/>
      <c r="AO1271" s="34"/>
      <c r="AP1271" s="34"/>
    </row>
    <row r="1272" spans="1:42" ht="15.6" hidden="1">
      <c r="A1272" s="34" t="s">
        <v>114</v>
      </c>
      <c r="B1272" s="34" t="s">
        <v>3226</v>
      </c>
      <c r="C1272" s="34"/>
      <c r="D1272" s="34"/>
      <c r="E1272" s="34"/>
      <c r="F1272" s="34"/>
      <c r="G1272" s="34"/>
      <c r="H1272" s="34"/>
      <c r="I1272" s="34"/>
      <c r="J1272" s="34"/>
      <c r="K1272" s="34"/>
      <c r="L1272" s="34"/>
      <c r="M1272" s="34"/>
      <c r="N1272" s="34"/>
      <c r="O1272" s="34"/>
      <c r="P1272" s="34"/>
      <c r="Q1272" s="34"/>
      <c r="R1272" s="34"/>
      <c r="S1272" s="34"/>
      <c r="T1272" s="34"/>
      <c r="U1272" s="34"/>
      <c r="V1272" s="34"/>
      <c r="W1272" s="34"/>
      <c r="X1272" s="34"/>
      <c r="Y1272" s="34"/>
      <c r="Z1272" s="34"/>
      <c r="AA1272" s="34"/>
      <c r="AB1272" s="34"/>
      <c r="AC1272" s="34"/>
      <c r="AD1272" s="34"/>
      <c r="AE1272" s="34"/>
      <c r="AF1272" s="34"/>
      <c r="AG1272" s="34"/>
      <c r="AH1272" s="34"/>
      <c r="AI1272" s="34"/>
      <c r="AJ1272" s="34"/>
      <c r="AK1272" s="34"/>
      <c r="AL1272" s="34"/>
      <c r="AM1272" s="34"/>
      <c r="AN1272" s="34"/>
      <c r="AO1272" s="34"/>
      <c r="AP1272" s="34"/>
    </row>
    <row r="1273" spans="1:42" ht="15.6" hidden="1">
      <c r="A1273" s="34" t="s">
        <v>114</v>
      </c>
      <c r="B1273" s="34" t="s">
        <v>3227</v>
      </c>
      <c r="C1273" s="34"/>
      <c r="D1273" s="34"/>
      <c r="E1273" s="34"/>
      <c r="F1273" s="34"/>
      <c r="G1273" s="34"/>
      <c r="H1273" s="34"/>
      <c r="I1273" s="34"/>
      <c r="J1273" s="34"/>
      <c r="K1273" s="34"/>
      <c r="L1273" s="34"/>
      <c r="M1273" s="34"/>
      <c r="N1273" s="34"/>
      <c r="O1273" s="34"/>
      <c r="P1273" s="34"/>
      <c r="Q1273" s="34"/>
      <c r="R1273" s="34"/>
      <c r="S1273" s="34"/>
      <c r="T1273" s="34"/>
      <c r="U1273" s="34"/>
      <c r="V1273" s="34"/>
      <c r="W1273" s="34"/>
      <c r="X1273" s="34"/>
      <c r="Y1273" s="34"/>
      <c r="Z1273" s="34"/>
      <c r="AA1273" s="34"/>
      <c r="AB1273" s="34"/>
      <c r="AC1273" s="34"/>
      <c r="AD1273" s="34"/>
      <c r="AE1273" s="34"/>
      <c r="AF1273" s="34"/>
      <c r="AG1273" s="34"/>
      <c r="AH1273" s="34"/>
      <c r="AI1273" s="34"/>
      <c r="AJ1273" s="34"/>
      <c r="AK1273" s="34"/>
      <c r="AL1273" s="34"/>
      <c r="AM1273" s="34"/>
      <c r="AN1273" s="34"/>
      <c r="AO1273" s="34"/>
      <c r="AP1273" s="34"/>
    </row>
    <row r="1274" spans="1:42" ht="15.6" hidden="1">
      <c r="A1274" s="34" t="s">
        <v>114</v>
      </c>
      <c r="B1274" s="34" t="s">
        <v>3228</v>
      </c>
      <c r="C1274" s="34"/>
      <c r="D1274" s="34"/>
      <c r="E1274" s="34"/>
      <c r="F1274" s="34"/>
      <c r="G1274" s="34"/>
      <c r="H1274" s="34"/>
      <c r="I1274" s="34"/>
      <c r="J1274" s="34"/>
      <c r="K1274" s="34"/>
      <c r="L1274" s="34"/>
      <c r="M1274" s="34"/>
      <c r="N1274" s="34"/>
      <c r="O1274" s="34"/>
      <c r="P1274" s="34"/>
      <c r="Q1274" s="34"/>
      <c r="R1274" s="34"/>
      <c r="S1274" s="34"/>
      <c r="T1274" s="34"/>
      <c r="U1274" s="34"/>
      <c r="V1274" s="34"/>
      <c r="W1274" s="34"/>
      <c r="X1274" s="34"/>
      <c r="Y1274" s="34"/>
      <c r="Z1274" s="34"/>
      <c r="AA1274" s="34"/>
      <c r="AB1274" s="34"/>
      <c r="AC1274" s="34"/>
      <c r="AD1274" s="34"/>
      <c r="AE1274" s="34"/>
      <c r="AF1274" s="34"/>
      <c r="AG1274" s="34"/>
      <c r="AH1274" s="34"/>
      <c r="AI1274" s="34"/>
      <c r="AJ1274" s="34"/>
      <c r="AK1274" s="34"/>
      <c r="AL1274" s="34"/>
      <c r="AM1274" s="34"/>
      <c r="AN1274" s="34"/>
      <c r="AO1274" s="34"/>
      <c r="AP1274" s="34"/>
    </row>
    <row r="1275" spans="1:42" ht="15.6" hidden="1">
      <c r="A1275" s="34" t="s">
        <v>114</v>
      </c>
      <c r="B1275" s="34" t="s">
        <v>3229</v>
      </c>
      <c r="C1275" s="34"/>
      <c r="D1275" s="34"/>
      <c r="E1275" s="34"/>
      <c r="F1275" s="34"/>
      <c r="G1275" s="34"/>
      <c r="H1275" s="34"/>
      <c r="I1275" s="34"/>
      <c r="J1275" s="34"/>
      <c r="K1275" s="34"/>
      <c r="L1275" s="34"/>
      <c r="M1275" s="34"/>
      <c r="N1275" s="34"/>
      <c r="O1275" s="34"/>
      <c r="P1275" s="34"/>
      <c r="Q1275" s="34"/>
      <c r="R1275" s="34"/>
      <c r="S1275" s="34"/>
      <c r="T1275" s="34"/>
      <c r="U1275" s="34"/>
      <c r="V1275" s="34"/>
      <c r="W1275" s="34"/>
      <c r="X1275" s="34"/>
      <c r="Y1275" s="34"/>
      <c r="Z1275" s="34"/>
      <c r="AA1275" s="34"/>
      <c r="AB1275" s="34"/>
      <c r="AC1275" s="34"/>
      <c r="AD1275" s="34"/>
      <c r="AE1275" s="34"/>
      <c r="AF1275" s="34"/>
      <c r="AG1275" s="34"/>
      <c r="AH1275" s="34"/>
      <c r="AI1275" s="34"/>
      <c r="AJ1275" s="34"/>
      <c r="AK1275" s="34"/>
      <c r="AL1275" s="34"/>
      <c r="AM1275" s="34"/>
      <c r="AN1275" s="34"/>
      <c r="AO1275" s="34"/>
      <c r="AP1275" s="34"/>
    </row>
    <row r="1276" spans="1:42" ht="15.6" hidden="1">
      <c r="A1276" s="34" t="s">
        <v>114</v>
      </c>
      <c r="B1276" s="34" t="s">
        <v>3230</v>
      </c>
      <c r="C1276" s="34"/>
      <c r="D1276" s="34"/>
      <c r="E1276" s="34"/>
      <c r="F1276" s="34"/>
      <c r="G1276" s="34"/>
      <c r="H1276" s="34"/>
      <c r="I1276" s="34"/>
      <c r="J1276" s="34"/>
      <c r="K1276" s="34"/>
      <c r="L1276" s="34"/>
      <c r="M1276" s="34"/>
      <c r="N1276" s="34"/>
      <c r="O1276" s="34"/>
      <c r="P1276" s="34"/>
      <c r="Q1276" s="34"/>
      <c r="R1276" s="34"/>
      <c r="S1276" s="34"/>
      <c r="T1276" s="34"/>
      <c r="U1276" s="34"/>
      <c r="V1276" s="34"/>
      <c r="W1276" s="34"/>
      <c r="X1276" s="34"/>
      <c r="Y1276" s="34"/>
      <c r="Z1276" s="34"/>
      <c r="AA1276" s="34"/>
      <c r="AB1276" s="34"/>
      <c r="AC1276" s="34"/>
      <c r="AD1276" s="34"/>
      <c r="AE1276" s="34"/>
      <c r="AF1276" s="34"/>
      <c r="AG1276" s="34"/>
      <c r="AH1276" s="34"/>
      <c r="AI1276" s="34"/>
      <c r="AJ1276" s="34"/>
      <c r="AK1276" s="34"/>
      <c r="AL1276" s="34"/>
      <c r="AM1276" s="34"/>
      <c r="AN1276" s="34"/>
      <c r="AO1276" s="34"/>
      <c r="AP1276" s="34"/>
    </row>
    <row r="1277" spans="1:42" ht="15.6" hidden="1">
      <c r="A1277" s="34" t="s">
        <v>114</v>
      </c>
      <c r="B1277" s="34" t="s">
        <v>3231</v>
      </c>
      <c r="C1277" s="34"/>
      <c r="D1277" s="34"/>
      <c r="E1277" s="34"/>
      <c r="F1277" s="34"/>
      <c r="G1277" s="34"/>
      <c r="H1277" s="34"/>
      <c r="I1277" s="34"/>
      <c r="J1277" s="34"/>
      <c r="K1277" s="34"/>
      <c r="L1277" s="34"/>
      <c r="M1277" s="34"/>
      <c r="N1277" s="34"/>
      <c r="O1277" s="34"/>
      <c r="P1277" s="34"/>
      <c r="Q1277" s="34"/>
      <c r="R1277" s="34"/>
      <c r="S1277" s="34"/>
      <c r="T1277" s="34"/>
      <c r="U1277" s="34"/>
      <c r="V1277" s="34"/>
      <c r="W1277" s="34"/>
      <c r="X1277" s="34"/>
      <c r="Y1277" s="34"/>
      <c r="Z1277" s="34"/>
      <c r="AA1277" s="34"/>
      <c r="AB1277" s="34"/>
      <c r="AC1277" s="34"/>
      <c r="AD1277" s="34"/>
      <c r="AE1277" s="34"/>
      <c r="AF1277" s="34"/>
      <c r="AG1277" s="34"/>
      <c r="AH1277" s="34"/>
      <c r="AI1277" s="34"/>
      <c r="AJ1277" s="34"/>
      <c r="AK1277" s="34"/>
      <c r="AL1277" s="34"/>
      <c r="AM1277" s="34"/>
      <c r="AN1277" s="34"/>
      <c r="AO1277" s="34"/>
      <c r="AP1277" s="34"/>
    </row>
    <row r="1278" spans="1:42" ht="15.6" hidden="1">
      <c r="A1278" s="34" t="s">
        <v>3232</v>
      </c>
      <c r="B1278" s="34" t="s">
        <v>3233</v>
      </c>
      <c r="C1278" s="34"/>
      <c r="D1278" s="34"/>
      <c r="E1278" s="34"/>
      <c r="F1278" s="34"/>
      <c r="G1278" s="34"/>
      <c r="H1278" s="34"/>
      <c r="I1278" s="34"/>
      <c r="J1278" s="34"/>
      <c r="K1278" s="34"/>
      <c r="L1278" s="34"/>
      <c r="M1278" s="34"/>
      <c r="N1278" s="34"/>
      <c r="O1278" s="34"/>
      <c r="P1278" s="34"/>
      <c r="Q1278" s="34"/>
      <c r="R1278" s="34"/>
      <c r="S1278" s="34"/>
      <c r="T1278" s="34"/>
      <c r="U1278" s="34"/>
      <c r="V1278" s="34"/>
      <c r="W1278" s="34"/>
      <c r="X1278" s="34"/>
      <c r="Y1278" s="34"/>
      <c r="Z1278" s="34"/>
      <c r="AA1278" s="34"/>
      <c r="AB1278" s="34"/>
      <c r="AC1278" s="34"/>
      <c r="AD1278" s="34"/>
      <c r="AE1278" s="34"/>
      <c r="AF1278" s="34"/>
      <c r="AG1278" s="34"/>
      <c r="AH1278" s="34"/>
      <c r="AI1278" s="34"/>
      <c r="AJ1278" s="34"/>
      <c r="AK1278" s="34"/>
      <c r="AL1278" s="34"/>
      <c r="AM1278" s="34"/>
      <c r="AN1278" s="34"/>
      <c r="AO1278" s="34"/>
      <c r="AP1278" s="34"/>
    </row>
    <row r="1279" spans="1:42" ht="15.6" hidden="1">
      <c r="A1279" s="34" t="s">
        <v>3232</v>
      </c>
      <c r="B1279" s="34" t="s">
        <v>3234</v>
      </c>
      <c r="C1279" s="34"/>
      <c r="D1279" s="34"/>
      <c r="E1279" s="34"/>
      <c r="F1279" s="34"/>
      <c r="G1279" s="34"/>
      <c r="H1279" s="34"/>
      <c r="I1279" s="34"/>
      <c r="J1279" s="34"/>
      <c r="K1279" s="34"/>
      <c r="L1279" s="34"/>
      <c r="M1279" s="34"/>
      <c r="N1279" s="34"/>
      <c r="O1279" s="34"/>
      <c r="P1279" s="34"/>
      <c r="Q1279" s="34"/>
      <c r="R1279" s="34"/>
      <c r="S1279" s="34"/>
      <c r="T1279" s="34"/>
      <c r="U1279" s="34"/>
      <c r="V1279" s="34"/>
      <c r="W1279" s="34"/>
      <c r="X1279" s="34"/>
      <c r="Y1279" s="34"/>
      <c r="Z1279" s="34"/>
      <c r="AA1279" s="34"/>
      <c r="AB1279" s="34"/>
      <c r="AC1279" s="34"/>
      <c r="AD1279" s="34"/>
      <c r="AE1279" s="34"/>
      <c r="AF1279" s="34"/>
      <c r="AG1279" s="34"/>
      <c r="AH1279" s="34"/>
      <c r="AI1279" s="34"/>
      <c r="AJ1279" s="34"/>
      <c r="AK1279" s="34"/>
      <c r="AL1279" s="34"/>
      <c r="AM1279" s="34"/>
      <c r="AN1279" s="34"/>
      <c r="AO1279" s="34"/>
      <c r="AP1279" s="34"/>
    </row>
    <row r="1280" spans="1:42" ht="15.6" hidden="1">
      <c r="A1280" s="34" t="s">
        <v>3232</v>
      </c>
      <c r="B1280" s="34" t="s">
        <v>3235</v>
      </c>
      <c r="C1280" s="34"/>
      <c r="D1280" s="34"/>
      <c r="E1280" s="34"/>
      <c r="F1280" s="34"/>
      <c r="G1280" s="34"/>
      <c r="H1280" s="34"/>
      <c r="I1280" s="34"/>
      <c r="J1280" s="34"/>
      <c r="K1280" s="34"/>
      <c r="L1280" s="34"/>
      <c r="M1280" s="34"/>
      <c r="N1280" s="34"/>
      <c r="O1280" s="34"/>
      <c r="P1280" s="34"/>
      <c r="Q1280" s="34"/>
      <c r="R1280" s="34"/>
      <c r="S1280" s="34"/>
      <c r="T1280" s="34"/>
      <c r="U1280" s="34"/>
      <c r="V1280" s="34"/>
      <c r="W1280" s="34"/>
      <c r="X1280" s="34"/>
      <c r="Y1280" s="34"/>
      <c r="Z1280" s="34"/>
      <c r="AA1280" s="34"/>
      <c r="AB1280" s="34"/>
      <c r="AC1280" s="34"/>
      <c r="AD1280" s="34"/>
      <c r="AE1280" s="34"/>
      <c r="AF1280" s="34"/>
      <c r="AG1280" s="34"/>
      <c r="AH1280" s="34"/>
      <c r="AI1280" s="34"/>
      <c r="AJ1280" s="34"/>
      <c r="AK1280" s="34"/>
      <c r="AL1280" s="34"/>
      <c r="AM1280" s="34"/>
      <c r="AN1280" s="34"/>
      <c r="AO1280" s="34"/>
      <c r="AP1280" s="34"/>
    </row>
    <row r="1281" spans="1:42" ht="15.6" hidden="1">
      <c r="A1281" s="34" t="s">
        <v>3232</v>
      </c>
      <c r="B1281" s="34" t="s">
        <v>3236</v>
      </c>
      <c r="C1281" s="34"/>
      <c r="D1281" s="34"/>
      <c r="E1281" s="34"/>
      <c r="F1281" s="34"/>
      <c r="G1281" s="34"/>
      <c r="H1281" s="34"/>
      <c r="I1281" s="34"/>
      <c r="J1281" s="34"/>
      <c r="K1281" s="34"/>
      <c r="L1281" s="34"/>
      <c r="M1281" s="34"/>
      <c r="N1281" s="34"/>
      <c r="O1281" s="34"/>
      <c r="P1281" s="34"/>
      <c r="Q1281" s="34"/>
      <c r="R1281" s="34"/>
      <c r="S1281" s="34"/>
      <c r="T1281" s="34"/>
      <c r="U1281" s="34"/>
      <c r="V1281" s="34"/>
      <c r="W1281" s="34"/>
      <c r="X1281" s="34"/>
      <c r="Y1281" s="34"/>
      <c r="Z1281" s="34"/>
      <c r="AA1281" s="34"/>
      <c r="AB1281" s="34"/>
      <c r="AC1281" s="34"/>
      <c r="AD1281" s="34"/>
      <c r="AE1281" s="34"/>
      <c r="AF1281" s="34"/>
      <c r="AG1281" s="34"/>
      <c r="AH1281" s="34"/>
      <c r="AI1281" s="34"/>
      <c r="AJ1281" s="34"/>
      <c r="AK1281" s="34"/>
      <c r="AL1281" s="34"/>
      <c r="AM1281" s="34"/>
      <c r="AN1281" s="34"/>
      <c r="AO1281" s="34"/>
      <c r="AP1281" s="34"/>
    </row>
    <row r="1282" spans="1:42" ht="15.6" hidden="1">
      <c r="A1282" s="34" t="s">
        <v>3232</v>
      </c>
      <c r="B1282" s="34" t="s">
        <v>3237</v>
      </c>
      <c r="C1282" s="34"/>
      <c r="D1282" s="34"/>
      <c r="E1282" s="34"/>
      <c r="F1282" s="34"/>
      <c r="G1282" s="34"/>
      <c r="H1282" s="34"/>
      <c r="I1282" s="34"/>
      <c r="J1282" s="34"/>
      <c r="K1282" s="34"/>
      <c r="L1282" s="34"/>
      <c r="M1282" s="34"/>
      <c r="N1282" s="34"/>
      <c r="O1282" s="34"/>
      <c r="P1282" s="34"/>
      <c r="Q1282" s="34"/>
      <c r="R1282" s="34"/>
      <c r="S1282" s="34"/>
      <c r="T1282" s="34"/>
      <c r="U1282" s="34"/>
      <c r="V1282" s="34"/>
      <c r="W1282" s="34"/>
      <c r="X1282" s="34"/>
      <c r="Y1282" s="34"/>
      <c r="Z1282" s="34"/>
      <c r="AA1282" s="34"/>
      <c r="AB1282" s="34"/>
      <c r="AC1282" s="34"/>
      <c r="AD1282" s="34"/>
      <c r="AE1282" s="34"/>
      <c r="AF1282" s="34"/>
      <c r="AG1282" s="34"/>
      <c r="AH1282" s="34"/>
      <c r="AI1282" s="34"/>
      <c r="AJ1282" s="34"/>
      <c r="AK1282" s="34"/>
      <c r="AL1282" s="34"/>
      <c r="AM1282" s="34"/>
      <c r="AN1282" s="34"/>
      <c r="AO1282" s="34"/>
      <c r="AP1282" s="34"/>
    </row>
    <row r="1283" spans="1:42" ht="15.6" hidden="1">
      <c r="A1283" s="34" t="s">
        <v>3232</v>
      </c>
      <c r="B1283" s="34" t="s">
        <v>3238</v>
      </c>
      <c r="C1283" s="34"/>
      <c r="D1283" s="34"/>
      <c r="E1283" s="34"/>
      <c r="F1283" s="34"/>
      <c r="G1283" s="34"/>
      <c r="H1283" s="34"/>
      <c r="I1283" s="34"/>
      <c r="J1283" s="34"/>
      <c r="K1283" s="34"/>
      <c r="L1283" s="34"/>
      <c r="M1283" s="34"/>
      <c r="N1283" s="34"/>
      <c r="O1283" s="34"/>
      <c r="P1283" s="34"/>
      <c r="Q1283" s="34"/>
      <c r="R1283" s="34"/>
      <c r="S1283" s="34"/>
      <c r="T1283" s="34"/>
      <c r="U1283" s="34"/>
      <c r="V1283" s="34"/>
      <c r="W1283" s="34"/>
      <c r="X1283" s="34"/>
      <c r="Y1283" s="34"/>
      <c r="Z1283" s="34"/>
      <c r="AA1283" s="34"/>
      <c r="AB1283" s="34"/>
      <c r="AC1283" s="34"/>
      <c r="AD1283" s="34"/>
      <c r="AE1283" s="34"/>
      <c r="AF1283" s="34"/>
      <c r="AG1283" s="34"/>
      <c r="AH1283" s="34"/>
      <c r="AI1283" s="34"/>
      <c r="AJ1283" s="34"/>
      <c r="AK1283" s="34"/>
      <c r="AL1283" s="34"/>
      <c r="AM1283" s="34"/>
      <c r="AN1283" s="34"/>
      <c r="AO1283" s="34"/>
      <c r="AP1283" s="34"/>
    </row>
    <row r="1284" spans="1:42" ht="15.6" hidden="1">
      <c r="A1284" s="34" t="s">
        <v>3232</v>
      </c>
      <c r="B1284" s="34" t="s">
        <v>3239</v>
      </c>
      <c r="C1284" s="34"/>
      <c r="D1284" s="34"/>
      <c r="E1284" s="34"/>
      <c r="F1284" s="34"/>
      <c r="G1284" s="34"/>
      <c r="H1284" s="34"/>
      <c r="I1284" s="34"/>
      <c r="J1284" s="34"/>
      <c r="K1284" s="34"/>
      <c r="L1284" s="34"/>
      <c r="M1284" s="34"/>
      <c r="N1284" s="34"/>
      <c r="O1284" s="34"/>
      <c r="P1284" s="34"/>
      <c r="Q1284" s="34"/>
      <c r="R1284" s="34"/>
      <c r="S1284" s="34"/>
      <c r="T1284" s="34"/>
      <c r="U1284" s="34"/>
      <c r="V1284" s="34"/>
      <c r="W1284" s="34"/>
      <c r="X1284" s="34"/>
      <c r="Y1284" s="34"/>
      <c r="Z1284" s="34"/>
      <c r="AA1284" s="34"/>
      <c r="AB1284" s="34"/>
      <c r="AC1284" s="34"/>
      <c r="AD1284" s="34"/>
      <c r="AE1284" s="34"/>
      <c r="AF1284" s="34"/>
      <c r="AG1284" s="34"/>
      <c r="AH1284" s="34"/>
      <c r="AI1284" s="34"/>
      <c r="AJ1284" s="34"/>
      <c r="AK1284" s="34"/>
      <c r="AL1284" s="34"/>
      <c r="AM1284" s="34"/>
      <c r="AN1284" s="34"/>
      <c r="AO1284" s="34"/>
      <c r="AP1284" s="34"/>
    </row>
    <row r="1285" spans="1:42" ht="15.6" hidden="1">
      <c r="A1285" s="34" t="s">
        <v>3232</v>
      </c>
      <c r="B1285" s="34" t="s">
        <v>3240</v>
      </c>
      <c r="C1285" s="34"/>
      <c r="D1285" s="34"/>
      <c r="E1285" s="34"/>
      <c r="F1285" s="34"/>
      <c r="G1285" s="34"/>
      <c r="H1285" s="34"/>
      <c r="I1285" s="34"/>
      <c r="J1285" s="34"/>
      <c r="K1285" s="34"/>
      <c r="L1285" s="34"/>
      <c r="M1285" s="34"/>
      <c r="N1285" s="34"/>
      <c r="O1285" s="34"/>
      <c r="P1285" s="34"/>
      <c r="Q1285" s="34"/>
      <c r="R1285" s="34"/>
      <c r="S1285" s="34"/>
      <c r="T1285" s="34"/>
      <c r="U1285" s="34"/>
      <c r="V1285" s="34"/>
      <c r="W1285" s="34"/>
      <c r="X1285" s="34"/>
      <c r="Y1285" s="34"/>
      <c r="Z1285" s="34"/>
      <c r="AA1285" s="34"/>
      <c r="AB1285" s="34"/>
      <c r="AC1285" s="34"/>
      <c r="AD1285" s="34"/>
      <c r="AE1285" s="34"/>
      <c r="AF1285" s="34"/>
      <c r="AG1285" s="34"/>
      <c r="AH1285" s="34"/>
      <c r="AI1285" s="34"/>
      <c r="AJ1285" s="34"/>
      <c r="AK1285" s="34"/>
      <c r="AL1285" s="34"/>
      <c r="AM1285" s="34"/>
      <c r="AN1285" s="34"/>
      <c r="AO1285" s="34"/>
      <c r="AP1285" s="34"/>
    </row>
    <row r="1286" spans="1:42" ht="15.6" hidden="1">
      <c r="A1286" s="34" t="s">
        <v>3232</v>
      </c>
      <c r="B1286" s="34" t="s">
        <v>3241</v>
      </c>
      <c r="C1286" s="34"/>
      <c r="D1286" s="34"/>
      <c r="E1286" s="34"/>
      <c r="F1286" s="34"/>
      <c r="G1286" s="34"/>
      <c r="H1286" s="34"/>
      <c r="I1286" s="34"/>
      <c r="J1286" s="34"/>
      <c r="K1286" s="34"/>
      <c r="L1286" s="34"/>
      <c r="M1286" s="34"/>
      <c r="N1286" s="34"/>
      <c r="O1286" s="34"/>
      <c r="P1286" s="34"/>
      <c r="Q1286" s="34"/>
      <c r="R1286" s="34"/>
      <c r="S1286" s="34"/>
      <c r="T1286" s="34"/>
      <c r="U1286" s="34"/>
      <c r="V1286" s="34"/>
      <c r="W1286" s="34"/>
      <c r="X1286" s="34"/>
      <c r="Y1286" s="34"/>
      <c r="Z1286" s="34"/>
      <c r="AA1286" s="34"/>
      <c r="AB1286" s="34"/>
      <c r="AC1286" s="34"/>
      <c r="AD1286" s="34"/>
      <c r="AE1286" s="34"/>
      <c r="AF1286" s="34"/>
      <c r="AG1286" s="34"/>
      <c r="AH1286" s="34"/>
      <c r="AI1286" s="34"/>
      <c r="AJ1286" s="34"/>
      <c r="AK1286" s="34"/>
      <c r="AL1286" s="34"/>
      <c r="AM1286" s="34"/>
      <c r="AN1286" s="34"/>
      <c r="AO1286" s="34"/>
      <c r="AP1286" s="34"/>
    </row>
    <row r="1287" spans="1:42" ht="15.6" hidden="1">
      <c r="A1287" s="34" t="s">
        <v>3232</v>
      </c>
      <c r="B1287" s="34" t="s">
        <v>3242</v>
      </c>
      <c r="C1287" s="34"/>
      <c r="D1287" s="34"/>
      <c r="E1287" s="34"/>
      <c r="F1287" s="34"/>
      <c r="G1287" s="34"/>
      <c r="H1287" s="34"/>
      <c r="I1287" s="34"/>
      <c r="J1287" s="34"/>
      <c r="K1287" s="34"/>
      <c r="L1287" s="34"/>
      <c r="M1287" s="34"/>
      <c r="N1287" s="34"/>
      <c r="O1287" s="34"/>
      <c r="P1287" s="34"/>
      <c r="Q1287" s="34"/>
      <c r="R1287" s="34"/>
      <c r="S1287" s="34"/>
      <c r="T1287" s="34"/>
      <c r="U1287" s="34"/>
      <c r="V1287" s="34"/>
      <c r="W1287" s="34"/>
      <c r="X1287" s="34"/>
      <c r="Y1287" s="34"/>
      <c r="Z1287" s="34"/>
      <c r="AA1287" s="34"/>
      <c r="AB1287" s="34"/>
      <c r="AC1287" s="34"/>
      <c r="AD1287" s="34"/>
      <c r="AE1287" s="34"/>
      <c r="AF1287" s="34"/>
      <c r="AG1287" s="34"/>
      <c r="AH1287" s="34"/>
      <c r="AI1287" s="34"/>
      <c r="AJ1287" s="34"/>
      <c r="AK1287" s="34"/>
      <c r="AL1287" s="34"/>
      <c r="AM1287" s="34"/>
      <c r="AN1287" s="34"/>
      <c r="AO1287" s="34"/>
      <c r="AP1287" s="34"/>
    </row>
    <row r="1288" spans="1:42" ht="15.6" hidden="1">
      <c r="A1288" s="34" t="s">
        <v>3232</v>
      </c>
      <c r="B1288" s="34" t="s">
        <v>3243</v>
      </c>
      <c r="C1288" s="34"/>
      <c r="D1288" s="34"/>
      <c r="E1288" s="34"/>
      <c r="F1288" s="34"/>
      <c r="G1288" s="34"/>
      <c r="H1288" s="34"/>
      <c r="I1288" s="34"/>
      <c r="J1288" s="34"/>
      <c r="K1288" s="34"/>
      <c r="L1288" s="34"/>
      <c r="M1288" s="34"/>
      <c r="N1288" s="34"/>
      <c r="O1288" s="34"/>
      <c r="P1288" s="34"/>
      <c r="Q1288" s="34"/>
      <c r="R1288" s="34"/>
      <c r="S1288" s="34"/>
      <c r="T1288" s="34"/>
      <c r="U1288" s="34"/>
      <c r="V1288" s="34"/>
      <c r="W1288" s="34"/>
      <c r="X1288" s="34"/>
      <c r="Y1288" s="34"/>
      <c r="Z1288" s="34"/>
      <c r="AA1288" s="34"/>
      <c r="AB1288" s="34"/>
      <c r="AC1288" s="34"/>
      <c r="AD1288" s="34"/>
      <c r="AE1288" s="34"/>
      <c r="AF1288" s="34"/>
      <c r="AG1288" s="34"/>
      <c r="AH1288" s="34"/>
      <c r="AI1288" s="34"/>
      <c r="AJ1288" s="34"/>
      <c r="AK1288" s="34"/>
      <c r="AL1288" s="34"/>
      <c r="AM1288" s="34"/>
      <c r="AN1288" s="34"/>
      <c r="AO1288" s="34"/>
      <c r="AP1288" s="34"/>
    </row>
    <row r="1289" spans="1:42" ht="15.6" hidden="1">
      <c r="A1289" s="34" t="s">
        <v>3244</v>
      </c>
      <c r="B1289" s="34" t="s">
        <v>3245</v>
      </c>
      <c r="C1289" s="34"/>
      <c r="D1289" s="34"/>
      <c r="E1289" s="34"/>
      <c r="F1289" s="34"/>
      <c r="G1289" s="34"/>
      <c r="H1289" s="34"/>
      <c r="I1289" s="34"/>
      <c r="J1289" s="34"/>
      <c r="K1289" s="34"/>
      <c r="L1289" s="34"/>
      <c r="M1289" s="34"/>
      <c r="N1289" s="34"/>
      <c r="O1289" s="34"/>
      <c r="P1289" s="34"/>
      <c r="Q1289" s="34"/>
      <c r="R1289" s="34"/>
      <c r="S1289" s="34"/>
      <c r="T1289" s="34"/>
      <c r="U1289" s="34"/>
      <c r="V1289" s="34"/>
      <c r="W1289" s="34"/>
      <c r="X1289" s="34"/>
      <c r="Y1289" s="34"/>
      <c r="Z1289" s="34"/>
      <c r="AA1289" s="34"/>
      <c r="AB1289" s="34"/>
      <c r="AC1289" s="34"/>
      <c r="AD1289" s="34"/>
      <c r="AE1289" s="34"/>
      <c r="AF1289" s="34"/>
      <c r="AG1289" s="34"/>
      <c r="AH1289" s="34"/>
      <c r="AI1289" s="34"/>
      <c r="AJ1289" s="34"/>
      <c r="AK1289" s="34"/>
      <c r="AL1289" s="34"/>
      <c r="AM1289" s="34"/>
      <c r="AN1289" s="34"/>
      <c r="AO1289" s="34"/>
      <c r="AP1289" s="34"/>
    </row>
    <row r="1290" spans="1:42" ht="15.6" hidden="1">
      <c r="A1290" s="34" t="s">
        <v>3244</v>
      </c>
      <c r="B1290" s="34" t="s">
        <v>3246</v>
      </c>
      <c r="C1290" s="34"/>
      <c r="D1290" s="34"/>
      <c r="E1290" s="34"/>
      <c r="F1290" s="34"/>
      <c r="G1290" s="34"/>
      <c r="H1290" s="34"/>
      <c r="I1290" s="34"/>
      <c r="J1290" s="34"/>
      <c r="K1290" s="34"/>
      <c r="L1290" s="34"/>
      <c r="M1290" s="34"/>
      <c r="N1290" s="34"/>
      <c r="O1290" s="34"/>
      <c r="P1290" s="34"/>
      <c r="Q1290" s="34"/>
      <c r="R1290" s="34"/>
      <c r="S1290" s="34"/>
      <c r="T1290" s="34"/>
      <c r="U1290" s="34"/>
      <c r="V1290" s="34"/>
      <c r="W1290" s="34"/>
      <c r="X1290" s="34"/>
      <c r="Y1290" s="34"/>
      <c r="Z1290" s="34"/>
      <c r="AA1290" s="34"/>
      <c r="AB1290" s="34"/>
      <c r="AC1290" s="34"/>
      <c r="AD1290" s="34"/>
      <c r="AE1290" s="34"/>
      <c r="AF1290" s="34"/>
      <c r="AG1290" s="34"/>
      <c r="AH1290" s="34"/>
      <c r="AI1290" s="34"/>
      <c r="AJ1290" s="34"/>
      <c r="AK1290" s="34"/>
      <c r="AL1290" s="34"/>
      <c r="AM1290" s="34"/>
      <c r="AN1290" s="34"/>
      <c r="AO1290" s="34"/>
      <c r="AP1290" s="34"/>
    </row>
    <row r="1291" spans="1:42" ht="15.6" hidden="1">
      <c r="A1291" s="34" t="s">
        <v>3244</v>
      </c>
      <c r="B1291" s="34" t="s">
        <v>3247</v>
      </c>
      <c r="C1291" s="34"/>
      <c r="D1291" s="34"/>
      <c r="E1291" s="34"/>
      <c r="F1291" s="34"/>
      <c r="G1291" s="34"/>
      <c r="H1291" s="34"/>
      <c r="I1291" s="34"/>
      <c r="J1291" s="34"/>
      <c r="K1291" s="34"/>
      <c r="L1291" s="34"/>
      <c r="M1291" s="34"/>
      <c r="N1291" s="34"/>
      <c r="O1291" s="34"/>
      <c r="P1291" s="34"/>
      <c r="Q1291" s="34"/>
      <c r="R1291" s="34"/>
      <c r="S1291" s="34"/>
      <c r="T1291" s="34"/>
      <c r="U1291" s="34"/>
      <c r="V1291" s="34"/>
      <c r="W1291" s="34"/>
      <c r="X1291" s="34"/>
      <c r="Y1291" s="34"/>
      <c r="Z1291" s="34"/>
      <c r="AA1291" s="34"/>
      <c r="AB1291" s="34"/>
      <c r="AC1291" s="34"/>
      <c r="AD1291" s="34"/>
      <c r="AE1291" s="34"/>
      <c r="AF1291" s="34"/>
      <c r="AG1291" s="34"/>
      <c r="AH1291" s="34"/>
      <c r="AI1291" s="34"/>
      <c r="AJ1291" s="34"/>
      <c r="AK1291" s="34"/>
      <c r="AL1291" s="34"/>
      <c r="AM1291" s="34"/>
      <c r="AN1291" s="34"/>
      <c r="AO1291" s="34"/>
      <c r="AP1291" s="34"/>
    </row>
    <row r="1292" spans="1:42" ht="15.6" hidden="1">
      <c r="A1292" s="34" t="s">
        <v>3244</v>
      </c>
      <c r="B1292" s="34" t="s">
        <v>3248</v>
      </c>
      <c r="C1292" s="34"/>
      <c r="D1292" s="34"/>
      <c r="E1292" s="34"/>
      <c r="F1292" s="34"/>
      <c r="G1292" s="34"/>
      <c r="H1292" s="34"/>
      <c r="I1292" s="34"/>
      <c r="J1292" s="34"/>
      <c r="K1292" s="34"/>
      <c r="L1292" s="34"/>
      <c r="M1292" s="34"/>
      <c r="N1292" s="34"/>
      <c r="O1292" s="34"/>
      <c r="P1292" s="34"/>
      <c r="Q1292" s="34"/>
      <c r="R1292" s="34"/>
      <c r="S1292" s="34"/>
      <c r="T1292" s="34"/>
      <c r="U1292" s="34"/>
      <c r="V1292" s="34"/>
      <c r="W1292" s="34"/>
      <c r="X1292" s="34"/>
      <c r="Y1292" s="34"/>
      <c r="Z1292" s="34"/>
      <c r="AA1292" s="34"/>
      <c r="AB1292" s="34"/>
      <c r="AC1292" s="34"/>
      <c r="AD1292" s="34"/>
      <c r="AE1292" s="34"/>
      <c r="AF1292" s="34"/>
      <c r="AG1292" s="34"/>
      <c r="AH1292" s="34"/>
      <c r="AI1292" s="34"/>
      <c r="AJ1292" s="34"/>
      <c r="AK1292" s="34"/>
      <c r="AL1292" s="34"/>
      <c r="AM1292" s="34"/>
      <c r="AN1292" s="34"/>
      <c r="AO1292" s="34"/>
      <c r="AP1292" s="34"/>
    </row>
    <row r="1293" spans="1:42" ht="15.6" hidden="1">
      <c r="A1293" s="34" t="s">
        <v>3244</v>
      </c>
      <c r="B1293" s="34" t="s">
        <v>3249</v>
      </c>
      <c r="C1293" s="34"/>
      <c r="D1293" s="34"/>
      <c r="E1293" s="34"/>
      <c r="F1293" s="34"/>
      <c r="G1293" s="34"/>
      <c r="H1293" s="34"/>
      <c r="I1293" s="34"/>
      <c r="J1293" s="34"/>
      <c r="K1293" s="34"/>
      <c r="L1293" s="34"/>
      <c r="M1293" s="34"/>
      <c r="N1293" s="34"/>
      <c r="O1293" s="34"/>
      <c r="P1293" s="34"/>
      <c r="Q1293" s="34"/>
      <c r="R1293" s="34"/>
      <c r="S1293" s="34"/>
      <c r="T1293" s="34"/>
      <c r="U1293" s="34"/>
      <c r="V1293" s="34"/>
      <c r="W1293" s="34"/>
      <c r="X1293" s="34"/>
      <c r="Y1293" s="34"/>
      <c r="Z1293" s="34"/>
      <c r="AA1293" s="34"/>
      <c r="AB1293" s="34"/>
      <c r="AC1293" s="34"/>
      <c r="AD1293" s="34"/>
      <c r="AE1293" s="34"/>
      <c r="AF1293" s="34"/>
      <c r="AG1293" s="34"/>
      <c r="AH1293" s="34"/>
      <c r="AI1293" s="34"/>
      <c r="AJ1293" s="34"/>
      <c r="AK1293" s="34"/>
      <c r="AL1293" s="34"/>
      <c r="AM1293" s="34"/>
      <c r="AN1293" s="34"/>
      <c r="AO1293" s="34"/>
      <c r="AP1293" s="34"/>
    </row>
    <row r="1294" spans="1:42" ht="15.6" hidden="1">
      <c r="A1294" s="34" t="s">
        <v>3244</v>
      </c>
      <c r="B1294" s="34" t="s">
        <v>3250</v>
      </c>
      <c r="C1294" s="34"/>
      <c r="D1294" s="34"/>
      <c r="E1294" s="34"/>
      <c r="F1294" s="34"/>
      <c r="G1294" s="34"/>
      <c r="H1294" s="34"/>
      <c r="I1294" s="34"/>
      <c r="J1294" s="34"/>
      <c r="K1294" s="34"/>
      <c r="L1294" s="34"/>
      <c r="M1294" s="34"/>
      <c r="N1294" s="34"/>
      <c r="O1294" s="34"/>
      <c r="P1294" s="34"/>
      <c r="Q1294" s="34"/>
      <c r="R1294" s="34"/>
      <c r="S1294" s="34"/>
      <c r="T1294" s="34"/>
      <c r="U1294" s="34"/>
      <c r="V1294" s="34"/>
      <c r="W1294" s="34"/>
      <c r="X1294" s="34"/>
      <c r="Y1294" s="34"/>
      <c r="Z1294" s="34"/>
      <c r="AA1294" s="34"/>
      <c r="AB1294" s="34"/>
      <c r="AC1294" s="34"/>
      <c r="AD1294" s="34"/>
      <c r="AE1294" s="34"/>
      <c r="AF1294" s="34"/>
      <c r="AG1294" s="34"/>
      <c r="AH1294" s="34"/>
      <c r="AI1294" s="34"/>
      <c r="AJ1294" s="34"/>
      <c r="AK1294" s="34"/>
      <c r="AL1294" s="34"/>
      <c r="AM1294" s="34"/>
      <c r="AN1294" s="34"/>
      <c r="AO1294" s="34"/>
      <c r="AP1294" s="34"/>
    </row>
    <row r="1295" spans="1:42" ht="15.6" hidden="1">
      <c r="A1295" s="34" t="s">
        <v>3244</v>
      </c>
      <c r="B1295" s="34" t="s">
        <v>3251</v>
      </c>
      <c r="C1295" s="34"/>
      <c r="D1295" s="34"/>
      <c r="E1295" s="34"/>
      <c r="F1295" s="34"/>
      <c r="G1295" s="34"/>
      <c r="H1295" s="34"/>
      <c r="I1295" s="34"/>
      <c r="J1295" s="34"/>
      <c r="K1295" s="34"/>
      <c r="L1295" s="34"/>
      <c r="M1295" s="34"/>
      <c r="N1295" s="34"/>
      <c r="O1295" s="34"/>
      <c r="P1295" s="34"/>
      <c r="Q1295" s="34"/>
      <c r="R1295" s="34"/>
      <c r="S1295" s="34"/>
      <c r="T1295" s="34"/>
      <c r="U1295" s="34"/>
      <c r="V1295" s="34"/>
      <c r="W1295" s="34"/>
      <c r="X1295" s="34"/>
      <c r="Y1295" s="34"/>
      <c r="Z1295" s="34"/>
      <c r="AA1295" s="34"/>
      <c r="AB1295" s="34"/>
      <c r="AC1295" s="34"/>
      <c r="AD1295" s="34"/>
      <c r="AE1295" s="34"/>
      <c r="AF1295" s="34"/>
      <c r="AG1295" s="34"/>
      <c r="AH1295" s="34"/>
      <c r="AI1295" s="34"/>
      <c r="AJ1295" s="34"/>
      <c r="AK1295" s="34"/>
      <c r="AL1295" s="34"/>
      <c r="AM1295" s="34"/>
      <c r="AN1295" s="34"/>
      <c r="AO1295" s="34"/>
      <c r="AP1295" s="34"/>
    </row>
    <row r="1296" spans="1:42" ht="15.6" hidden="1">
      <c r="A1296" s="34" t="s">
        <v>3244</v>
      </c>
      <c r="B1296" s="34" t="s">
        <v>3252</v>
      </c>
      <c r="C1296" s="34"/>
      <c r="D1296" s="34"/>
      <c r="E1296" s="34"/>
      <c r="F1296" s="34"/>
      <c r="G1296" s="34"/>
      <c r="H1296" s="34"/>
      <c r="I1296" s="34"/>
      <c r="J1296" s="34"/>
      <c r="K1296" s="34"/>
      <c r="L1296" s="34"/>
      <c r="M1296" s="34"/>
      <c r="N1296" s="34"/>
      <c r="O1296" s="34"/>
      <c r="P1296" s="34"/>
      <c r="Q1296" s="34"/>
      <c r="R1296" s="34"/>
      <c r="S1296" s="34"/>
      <c r="T1296" s="34"/>
      <c r="U1296" s="34"/>
      <c r="V1296" s="34"/>
      <c r="W1296" s="34"/>
      <c r="X1296" s="34"/>
      <c r="Y1296" s="34"/>
      <c r="Z1296" s="34"/>
      <c r="AA1296" s="34"/>
      <c r="AB1296" s="34"/>
      <c r="AC1296" s="34"/>
      <c r="AD1296" s="34"/>
      <c r="AE1296" s="34"/>
      <c r="AF1296" s="34"/>
      <c r="AG1296" s="34"/>
      <c r="AH1296" s="34"/>
      <c r="AI1296" s="34"/>
      <c r="AJ1296" s="34"/>
      <c r="AK1296" s="34"/>
      <c r="AL1296" s="34"/>
      <c r="AM1296" s="34"/>
      <c r="AN1296" s="34"/>
      <c r="AO1296" s="34"/>
      <c r="AP1296" s="34"/>
    </row>
    <row r="1297" spans="1:42" ht="15.6" hidden="1">
      <c r="A1297" s="34" t="s">
        <v>3244</v>
      </c>
      <c r="B1297" s="34" t="s">
        <v>3253</v>
      </c>
      <c r="C1297" s="34"/>
      <c r="D1297" s="34"/>
      <c r="E1297" s="34"/>
      <c r="F1297" s="34"/>
      <c r="G1297" s="34"/>
      <c r="H1297" s="34"/>
      <c r="I1297" s="34"/>
      <c r="J1297" s="34"/>
      <c r="K1297" s="34"/>
      <c r="L1297" s="34"/>
      <c r="M1297" s="34"/>
      <c r="N1297" s="34"/>
      <c r="O1297" s="34"/>
      <c r="P1297" s="34"/>
      <c r="Q1297" s="34"/>
      <c r="R1297" s="34"/>
      <c r="S1297" s="34"/>
      <c r="T1297" s="34"/>
      <c r="U1297" s="34"/>
      <c r="V1297" s="34"/>
      <c r="W1297" s="34"/>
      <c r="X1297" s="34"/>
      <c r="Y1297" s="34"/>
      <c r="Z1297" s="34"/>
      <c r="AA1297" s="34"/>
      <c r="AB1297" s="34"/>
      <c r="AC1297" s="34"/>
      <c r="AD1297" s="34"/>
      <c r="AE1297" s="34"/>
      <c r="AF1297" s="34"/>
      <c r="AG1297" s="34"/>
      <c r="AH1297" s="34"/>
      <c r="AI1297" s="34"/>
      <c r="AJ1297" s="34"/>
      <c r="AK1297" s="34"/>
      <c r="AL1297" s="34"/>
      <c r="AM1297" s="34"/>
      <c r="AN1297" s="34"/>
      <c r="AO1297" s="34"/>
      <c r="AP1297" s="34"/>
    </row>
    <row r="1298" spans="1:42" ht="15.6" hidden="1">
      <c r="A1298" s="34" t="s">
        <v>3244</v>
      </c>
      <c r="B1298" s="34" t="s">
        <v>3254</v>
      </c>
      <c r="C1298" s="34"/>
      <c r="D1298" s="34"/>
      <c r="E1298" s="34"/>
      <c r="F1298" s="34"/>
      <c r="G1298" s="34"/>
      <c r="H1298" s="34"/>
      <c r="I1298" s="34"/>
      <c r="J1298" s="34"/>
      <c r="K1298" s="34"/>
      <c r="L1298" s="34"/>
      <c r="M1298" s="34"/>
      <c r="N1298" s="34"/>
      <c r="O1298" s="34"/>
      <c r="P1298" s="34"/>
      <c r="Q1298" s="34"/>
      <c r="R1298" s="34"/>
      <c r="S1298" s="34"/>
      <c r="T1298" s="34"/>
      <c r="U1298" s="34"/>
      <c r="V1298" s="34"/>
      <c r="W1298" s="34"/>
      <c r="X1298" s="34"/>
      <c r="Y1298" s="34"/>
      <c r="Z1298" s="34"/>
      <c r="AA1298" s="34"/>
      <c r="AB1298" s="34"/>
      <c r="AC1298" s="34"/>
      <c r="AD1298" s="34"/>
      <c r="AE1298" s="34"/>
      <c r="AF1298" s="34"/>
      <c r="AG1298" s="34"/>
      <c r="AH1298" s="34"/>
      <c r="AI1298" s="34"/>
      <c r="AJ1298" s="34"/>
      <c r="AK1298" s="34"/>
      <c r="AL1298" s="34"/>
      <c r="AM1298" s="34"/>
      <c r="AN1298" s="34"/>
      <c r="AO1298" s="34"/>
      <c r="AP1298" s="34"/>
    </row>
    <row r="1299" spans="1:42" ht="15.6" hidden="1">
      <c r="A1299" s="34" t="s">
        <v>3244</v>
      </c>
      <c r="B1299" s="34" t="s">
        <v>3255</v>
      </c>
      <c r="C1299" s="34"/>
      <c r="D1299" s="34"/>
      <c r="E1299" s="34"/>
      <c r="F1299" s="34"/>
      <c r="G1299" s="34"/>
      <c r="H1299" s="34"/>
      <c r="I1299" s="34"/>
      <c r="J1299" s="34"/>
      <c r="K1299" s="34"/>
      <c r="L1299" s="34"/>
      <c r="M1299" s="34"/>
      <c r="N1299" s="34"/>
      <c r="O1299" s="34"/>
      <c r="P1299" s="34"/>
      <c r="Q1299" s="34"/>
      <c r="R1299" s="34"/>
      <c r="S1299" s="34"/>
      <c r="T1299" s="34"/>
      <c r="U1299" s="34"/>
      <c r="V1299" s="34"/>
      <c r="W1299" s="34"/>
      <c r="X1299" s="34"/>
      <c r="Y1299" s="34"/>
      <c r="Z1299" s="34"/>
      <c r="AA1299" s="34"/>
      <c r="AB1299" s="34"/>
      <c r="AC1299" s="34"/>
      <c r="AD1299" s="34"/>
      <c r="AE1299" s="34"/>
      <c r="AF1299" s="34"/>
      <c r="AG1299" s="34"/>
      <c r="AH1299" s="34"/>
      <c r="AI1299" s="34"/>
      <c r="AJ1299" s="34"/>
      <c r="AK1299" s="34"/>
      <c r="AL1299" s="34"/>
      <c r="AM1299" s="34"/>
      <c r="AN1299" s="34"/>
      <c r="AO1299" s="34"/>
      <c r="AP1299" s="34"/>
    </row>
    <row r="1300" spans="1:42" ht="15.6" hidden="1">
      <c r="A1300" s="34" t="s">
        <v>3244</v>
      </c>
      <c r="B1300" s="34" t="s">
        <v>3256</v>
      </c>
      <c r="C1300" s="34"/>
      <c r="D1300" s="34"/>
      <c r="E1300" s="34"/>
      <c r="F1300" s="34"/>
      <c r="G1300" s="34"/>
      <c r="H1300" s="34"/>
      <c r="I1300" s="34"/>
      <c r="J1300" s="34"/>
      <c r="K1300" s="34"/>
      <c r="L1300" s="34"/>
      <c r="M1300" s="34"/>
      <c r="N1300" s="34"/>
      <c r="O1300" s="34"/>
      <c r="P1300" s="34"/>
      <c r="Q1300" s="34"/>
      <c r="R1300" s="34"/>
      <c r="S1300" s="34"/>
      <c r="T1300" s="34"/>
      <c r="U1300" s="34"/>
      <c r="V1300" s="34"/>
      <c r="W1300" s="34"/>
      <c r="X1300" s="34"/>
      <c r="Y1300" s="34"/>
      <c r="Z1300" s="34"/>
      <c r="AA1300" s="34"/>
      <c r="AB1300" s="34"/>
      <c r="AC1300" s="34"/>
      <c r="AD1300" s="34"/>
      <c r="AE1300" s="34"/>
      <c r="AF1300" s="34"/>
      <c r="AG1300" s="34"/>
      <c r="AH1300" s="34"/>
      <c r="AI1300" s="34"/>
      <c r="AJ1300" s="34"/>
      <c r="AK1300" s="34"/>
      <c r="AL1300" s="34"/>
      <c r="AM1300" s="34"/>
      <c r="AN1300" s="34"/>
      <c r="AO1300" s="34"/>
      <c r="AP1300" s="34"/>
    </row>
    <row r="1301" spans="1:42" ht="15.6" hidden="1">
      <c r="A1301" s="34" t="s">
        <v>3244</v>
      </c>
      <c r="B1301" s="34" t="s">
        <v>3257</v>
      </c>
      <c r="C1301" s="34"/>
      <c r="D1301" s="34"/>
      <c r="E1301" s="34"/>
      <c r="F1301" s="34"/>
      <c r="G1301" s="34"/>
      <c r="H1301" s="34"/>
      <c r="I1301" s="34"/>
      <c r="J1301" s="34"/>
      <c r="K1301" s="34"/>
      <c r="L1301" s="34"/>
      <c r="M1301" s="34"/>
      <c r="N1301" s="34"/>
      <c r="O1301" s="34"/>
      <c r="P1301" s="34"/>
      <c r="Q1301" s="34"/>
      <c r="R1301" s="34"/>
      <c r="S1301" s="34"/>
      <c r="T1301" s="34"/>
      <c r="U1301" s="34"/>
      <c r="V1301" s="34"/>
      <c r="W1301" s="34"/>
      <c r="X1301" s="34"/>
      <c r="Y1301" s="34"/>
      <c r="Z1301" s="34"/>
      <c r="AA1301" s="34"/>
      <c r="AB1301" s="34"/>
      <c r="AC1301" s="34"/>
      <c r="AD1301" s="34"/>
      <c r="AE1301" s="34"/>
      <c r="AF1301" s="34"/>
      <c r="AG1301" s="34"/>
      <c r="AH1301" s="34"/>
      <c r="AI1301" s="34"/>
      <c r="AJ1301" s="34"/>
      <c r="AK1301" s="34"/>
      <c r="AL1301" s="34"/>
      <c r="AM1301" s="34"/>
      <c r="AN1301" s="34"/>
      <c r="AO1301" s="34"/>
      <c r="AP1301" s="34"/>
    </row>
    <row r="1302" spans="1:42" ht="15.6" hidden="1">
      <c r="A1302" s="34" t="s">
        <v>3244</v>
      </c>
      <c r="B1302" s="34" t="s">
        <v>3258</v>
      </c>
      <c r="C1302" s="34"/>
      <c r="D1302" s="34"/>
      <c r="E1302" s="34"/>
      <c r="F1302" s="34"/>
      <c r="G1302" s="34"/>
      <c r="H1302" s="34"/>
      <c r="I1302" s="34"/>
      <c r="J1302" s="34"/>
      <c r="K1302" s="34"/>
      <c r="L1302" s="34"/>
      <c r="M1302" s="34"/>
      <c r="N1302" s="34"/>
      <c r="O1302" s="34"/>
      <c r="P1302" s="34"/>
      <c r="Q1302" s="34"/>
      <c r="R1302" s="34"/>
      <c r="S1302" s="34"/>
      <c r="T1302" s="34"/>
      <c r="U1302" s="34"/>
      <c r="V1302" s="34"/>
      <c r="W1302" s="34"/>
      <c r="X1302" s="34"/>
      <c r="Y1302" s="34"/>
      <c r="Z1302" s="34"/>
      <c r="AA1302" s="34"/>
      <c r="AB1302" s="34"/>
      <c r="AC1302" s="34"/>
      <c r="AD1302" s="34"/>
      <c r="AE1302" s="34"/>
      <c r="AF1302" s="34"/>
      <c r="AG1302" s="34"/>
      <c r="AH1302" s="34"/>
      <c r="AI1302" s="34"/>
      <c r="AJ1302" s="34"/>
      <c r="AK1302" s="34"/>
      <c r="AL1302" s="34"/>
      <c r="AM1302" s="34"/>
      <c r="AN1302" s="34"/>
      <c r="AO1302" s="34"/>
      <c r="AP1302" s="34"/>
    </row>
    <row r="1303" spans="1:42" ht="15.6" hidden="1">
      <c r="A1303" s="34" t="s">
        <v>3244</v>
      </c>
      <c r="B1303" s="34" t="s">
        <v>3259</v>
      </c>
      <c r="C1303" s="34"/>
      <c r="D1303" s="34"/>
      <c r="E1303" s="34"/>
      <c r="F1303" s="34"/>
      <c r="G1303" s="34"/>
      <c r="H1303" s="34"/>
      <c r="I1303" s="34"/>
      <c r="J1303" s="34"/>
      <c r="K1303" s="34"/>
      <c r="L1303" s="34"/>
      <c r="M1303" s="34"/>
      <c r="N1303" s="34"/>
      <c r="O1303" s="34"/>
      <c r="P1303" s="34"/>
      <c r="Q1303" s="34"/>
      <c r="R1303" s="34"/>
      <c r="S1303" s="34"/>
      <c r="T1303" s="34"/>
      <c r="U1303" s="34"/>
      <c r="V1303" s="34"/>
      <c r="W1303" s="34"/>
      <c r="X1303" s="34"/>
      <c r="Y1303" s="34"/>
      <c r="Z1303" s="34"/>
      <c r="AA1303" s="34"/>
      <c r="AB1303" s="34"/>
      <c r="AC1303" s="34"/>
      <c r="AD1303" s="34"/>
      <c r="AE1303" s="34"/>
      <c r="AF1303" s="34"/>
      <c r="AG1303" s="34"/>
      <c r="AH1303" s="34"/>
      <c r="AI1303" s="34"/>
      <c r="AJ1303" s="34"/>
      <c r="AK1303" s="34"/>
      <c r="AL1303" s="34"/>
      <c r="AM1303" s="34"/>
      <c r="AN1303" s="34"/>
      <c r="AO1303" s="34"/>
      <c r="AP1303" s="34"/>
    </row>
    <row r="1304" spans="1:42" ht="15.6" hidden="1">
      <c r="A1304" s="34" t="s">
        <v>3244</v>
      </c>
      <c r="B1304" s="34" t="s">
        <v>3260</v>
      </c>
      <c r="C1304" s="34"/>
      <c r="D1304" s="34"/>
      <c r="E1304" s="34"/>
      <c r="F1304" s="34"/>
      <c r="G1304" s="34"/>
      <c r="H1304" s="34"/>
      <c r="I1304" s="34"/>
      <c r="J1304" s="34"/>
      <c r="K1304" s="34"/>
      <c r="L1304" s="34"/>
      <c r="M1304" s="34"/>
      <c r="N1304" s="34"/>
      <c r="O1304" s="34"/>
      <c r="P1304" s="34"/>
      <c r="Q1304" s="34"/>
      <c r="R1304" s="34"/>
      <c r="S1304" s="34"/>
      <c r="T1304" s="34"/>
      <c r="U1304" s="34"/>
      <c r="V1304" s="34"/>
      <c r="W1304" s="34"/>
      <c r="X1304" s="34"/>
      <c r="Y1304" s="34"/>
      <c r="Z1304" s="34"/>
      <c r="AA1304" s="34"/>
      <c r="AB1304" s="34"/>
      <c r="AC1304" s="34"/>
      <c r="AD1304" s="34"/>
      <c r="AE1304" s="34"/>
      <c r="AF1304" s="34"/>
      <c r="AG1304" s="34"/>
      <c r="AH1304" s="34"/>
      <c r="AI1304" s="34"/>
      <c r="AJ1304" s="34"/>
      <c r="AK1304" s="34"/>
      <c r="AL1304" s="34"/>
      <c r="AM1304" s="34"/>
      <c r="AN1304" s="34"/>
      <c r="AO1304" s="34"/>
      <c r="AP1304" s="34"/>
    </row>
    <row r="1305" spans="1:42" ht="15.6" hidden="1">
      <c r="A1305" s="34" t="s">
        <v>3244</v>
      </c>
      <c r="B1305" s="34" t="s">
        <v>3261</v>
      </c>
      <c r="C1305" s="34"/>
      <c r="D1305" s="34"/>
      <c r="E1305" s="34"/>
      <c r="F1305" s="34"/>
      <c r="G1305" s="34"/>
      <c r="H1305" s="34"/>
      <c r="I1305" s="34"/>
      <c r="J1305" s="34"/>
      <c r="K1305" s="34"/>
      <c r="L1305" s="34"/>
      <c r="M1305" s="34"/>
      <c r="N1305" s="34"/>
      <c r="O1305" s="34"/>
      <c r="P1305" s="34"/>
      <c r="Q1305" s="34"/>
      <c r="R1305" s="34"/>
      <c r="S1305" s="34"/>
      <c r="T1305" s="34"/>
      <c r="U1305" s="34"/>
      <c r="V1305" s="34"/>
      <c r="W1305" s="34"/>
      <c r="X1305" s="34"/>
      <c r="Y1305" s="34"/>
      <c r="Z1305" s="34"/>
      <c r="AA1305" s="34"/>
      <c r="AB1305" s="34"/>
      <c r="AC1305" s="34"/>
      <c r="AD1305" s="34"/>
      <c r="AE1305" s="34"/>
      <c r="AF1305" s="34"/>
      <c r="AG1305" s="34"/>
      <c r="AH1305" s="34"/>
      <c r="AI1305" s="34"/>
      <c r="AJ1305" s="34"/>
      <c r="AK1305" s="34"/>
      <c r="AL1305" s="34"/>
      <c r="AM1305" s="34"/>
      <c r="AN1305" s="34"/>
      <c r="AO1305" s="34"/>
      <c r="AP1305" s="34"/>
    </row>
    <row r="1306" spans="1:42" ht="15.6" hidden="1">
      <c r="A1306" s="34" t="s">
        <v>3262</v>
      </c>
      <c r="B1306" s="34" t="s">
        <v>3263</v>
      </c>
      <c r="C1306" s="34"/>
      <c r="D1306" s="34"/>
      <c r="E1306" s="34"/>
      <c r="F1306" s="34"/>
      <c r="G1306" s="34"/>
      <c r="H1306" s="34"/>
      <c r="I1306" s="34"/>
      <c r="J1306" s="34"/>
      <c r="K1306" s="34"/>
      <c r="L1306" s="34"/>
      <c r="M1306" s="34"/>
      <c r="N1306" s="34"/>
      <c r="O1306" s="34"/>
      <c r="P1306" s="34"/>
      <c r="Q1306" s="34"/>
      <c r="R1306" s="34"/>
      <c r="S1306" s="34"/>
      <c r="T1306" s="34"/>
      <c r="U1306" s="34"/>
      <c r="V1306" s="34"/>
      <c r="W1306" s="34"/>
      <c r="X1306" s="34"/>
      <c r="Y1306" s="34"/>
      <c r="Z1306" s="34"/>
      <c r="AA1306" s="34"/>
      <c r="AB1306" s="34"/>
      <c r="AC1306" s="34"/>
      <c r="AD1306" s="34"/>
      <c r="AE1306" s="34"/>
      <c r="AF1306" s="34"/>
      <c r="AG1306" s="34"/>
      <c r="AH1306" s="34"/>
      <c r="AI1306" s="34"/>
      <c r="AJ1306" s="34"/>
      <c r="AK1306" s="34"/>
      <c r="AL1306" s="34"/>
      <c r="AM1306" s="34"/>
      <c r="AN1306" s="34"/>
      <c r="AO1306" s="34"/>
      <c r="AP1306" s="34"/>
    </row>
    <row r="1307" spans="1:42" ht="15.6" hidden="1">
      <c r="A1307" s="34" t="s">
        <v>3262</v>
      </c>
      <c r="B1307" s="34" t="s">
        <v>3264</v>
      </c>
      <c r="C1307" s="34"/>
      <c r="D1307" s="34"/>
      <c r="E1307" s="34"/>
      <c r="F1307" s="34"/>
      <c r="G1307" s="34"/>
      <c r="H1307" s="34"/>
      <c r="I1307" s="34"/>
      <c r="J1307" s="34"/>
      <c r="K1307" s="34"/>
      <c r="L1307" s="34"/>
      <c r="M1307" s="34"/>
      <c r="N1307" s="34"/>
      <c r="O1307" s="34"/>
      <c r="P1307" s="34"/>
      <c r="Q1307" s="34"/>
      <c r="R1307" s="34"/>
      <c r="S1307" s="34"/>
      <c r="T1307" s="34"/>
      <c r="U1307" s="34"/>
      <c r="V1307" s="34"/>
      <c r="W1307" s="34"/>
      <c r="X1307" s="34"/>
      <c r="Y1307" s="34"/>
      <c r="Z1307" s="34"/>
      <c r="AA1307" s="34"/>
      <c r="AB1307" s="34"/>
      <c r="AC1307" s="34"/>
      <c r="AD1307" s="34"/>
      <c r="AE1307" s="34"/>
      <c r="AF1307" s="34"/>
      <c r="AG1307" s="34"/>
      <c r="AH1307" s="34"/>
      <c r="AI1307" s="34"/>
      <c r="AJ1307" s="34"/>
      <c r="AK1307" s="34"/>
      <c r="AL1307" s="34"/>
      <c r="AM1307" s="34"/>
      <c r="AN1307" s="34"/>
      <c r="AO1307" s="34"/>
      <c r="AP1307" s="34"/>
    </row>
    <row r="1308" spans="1:42" ht="15.6" hidden="1">
      <c r="A1308" s="34" t="s">
        <v>3265</v>
      </c>
      <c r="B1308" s="34" t="s">
        <v>3266</v>
      </c>
      <c r="C1308" s="34"/>
      <c r="D1308" s="34"/>
      <c r="E1308" s="34"/>
      <c r="F1308" s="34"/>
      <c r="G1308" s="34"/>
      <c r="H1308" s="34"/>
      <c r="I1308" s="34"/>
      <c r="J1308" s="34"/>
      <c r="K1308" s="34"/>
      <c r="L1308" s="34"/>
      <c r="M1308" s="34"/>
      <c r="N1308" s="34"/>
      <c r="O1308" s="34"/>
      <c r="P1308" s="34"/>
      <c r="Q1308" s="34"/>
      <c r="R1308" s="34"/>
      <c r="S1308" s="34"/>
      <c r="T1308" s="34"/>
      <c r="U1308" s="34"/>
      <c r="V1308" s="34"/>
      <c r="W1308" s="34"/>
      <c r="X1308" s="34"/>
      <c r="Y1308" s="34"/>
      <c r="Z1308" s="34"/>
      <c r="AA1308" s="34"/>
      <c r="AB1308" s="34"/>
      <c r="AC1308" s="34"/>
      <c r="AD1308" s="34"/>
      <c r="AE1308" s="34"/>
      <c r="AF1308" s="34"/>
      <c r="AG1308" s="34"/>
      <c r="AH1308" s="34"/>
      <c r="AI1308" s="34"/>
      <c r="AJ1308" s="34"/>
      <c r="AK1308" s="34"/>
      <c r="AL1308" s="34"/>
      <c r="AM1308" s="34"/>
      <c r="AN1308" s="34"/>
      <c r="AO1308" s="34"/>
      <c r="AP1308" s="34"/>
    </row>
    <row r="1309" spans="1:42" ht="15.6" hidden="1">
      <c r="A1309" s="34" t="s">
        <v>2042</v>
      </c>
      <c r="B1309" s="34" t="s">
        <v>3267</v>
      </c>
      <c r="C1309" s="34"/>
      <c r="D1309" s="34"/>
      <c r="E1309" s="34"/>
      <c r="F1309" s="34"/>
      <c r="G1309" s="34"/>
      <c r="H1309" s="34"/>
      <c r="I1309" s="34"/>
      <c r="J1309" s="34"/>
      <c r="K1309" s="34"/>
      <c r="L1309" s="34"/>
      <c r="M1309" s="34"/>
      <c r="N1309" s="34"/>
      <c r="O1309" s="34"/>
      <c r="P1309" s="34"/>
      <c r="Q1309" s="34"/>
      <c r="R1309" s="34"/>
      <c r="S1309" s="34"/>
      <c r="T1309" s="34"/>
      <c r="U1309" s="34"/>
      <c r="V1309" s="34"/>
      <c r="W1309" s="34"/>
      <c r="X1309" s="34"/>
      <c r="Y1309" s="34"/>
      <c r="Z1309" s="34"/>
      <c r="AA1309" s="34"/>
      <c r="AB1309" s="34"/>
      <c r="AC1309" s="34"/>
      <c r="AD1309" s="34"/>
      <c r="AE1309" s="34"/>
      <c r="AF1309" s="34"/>
      <c r="AG1309" s="34"/>
      <c r="AH1309" s="34"/>
      <c r="AI1309" s="34"/>
      <c r="AJ1309" s="34"/>
      <c r="AK1309" s="34"/>
      <c r="AL1309" s="34"/>
      <c r="AM1309" s="34"/>
      <c r="AN1309" s="34"/>
      <c r="AO1309" s="34"/>
      <c r="AP1309" s="34"/>
    </row>
    <row r="1310" spans="1:42" ht="15.6" hidden="1">
      <c r="A1310" s="34" t="s">
        <v>2042</v>
      </c>
      <c r="B1310" s="34" t="s">
        <v>3268</v>
      </c>
      <c r="C1310" s="34"/>
      <c r="D1310" s="34"/>
      <c r="E1310" s="34"/>
      <c r="F1310" s="34"/>
      <c r="G1310" s="34"/>
      <c r="H1310" s="34"/>
      <c r="I1310" s="34"/>
      <c r="J1310" s="34"/>
      <c r="K1310" s="34"/>
      <c r="L1310" s="34"/>
      <c r="M1310" s="34"/>
      <c r="N1310" s="34"/>
      <c r="O1310" s="34"/>
      <c r="P1310" s="34"/>
      <c r="Q1310" s="34"/>
      <c r="R1310" s="34"/>
      <c r="S1310" s="34"/>
      <c r="T1310" s="34"/>
      <c r="U1310" s="34"/>
      <c r="V1310" s="34"/>
      <c r="W1310" s="34"/>
      <c r="X1310" s="34"/>
      <c r="Y1310" s="34"/>
      <c r="Z1310" s="34"/>
      <c r="AA1310" s="34"/>
      <c r="AB1310" s="34"/>
      <c r="AC1310" s="34"/>
      <c r="AD1310" s="34"/>
      <c r="AE1310" s="34"/>
      <c r="AF1310" s="34"/>
      <c r="AG1310" s="34"/>
      <c r="AH1310" s="34"/>
      <c r="AI1310" s="34"/>
      <c r="AJ1310" s="34"/>
      <c r="AK1310" s="34"/>
      <c r="AL1310" s="34"/>
      <c r="AM1310" s="34"/>
      <c r="AN1310" s="34"/>
      <c r="AO1310" s="34"/>
      <c r="AP1310" s="34"/>
    </row>
    <row r="1311" spans="1:42" ht="15.6" hidden="1">
      <c r="A1311" s="34" t="s">
        <v>2042</v>
      </c>
      <c r="B1311" s="34" t="s">
        <v>3269</v>
      </c>
      <c r="C1311" s="34"/>
      <c r="D1311" s="34"/>
      <c r="E1311" s="34"/>
      <c r="F1311" s="34"/>
      <c r="G1311" s="34"/>
      <c r="H1311" s="34"/>
      <c r="I1311" s="34"/>
      <c r="J1311" s="34"/>
      <c r="K1311" s="34"/>
      <c r="L1311" s="34"/>
      <c r="M1311" s="34"/>
      <c r="N1311" s="34"/>
      <c r="O1311" s="34"/>
      <c r="P1311" s="34"/>
      <c r="Q1311" s="34"/>
      <c r="R1311" s="34"/>
      <c r="S1311" s="34"/>
      <c r="T1311" s="34"/>
      <c r="U1311" s="34"/>
      <c r="V1311" s="34"/>
      <c r="W1311" s="34"/>
      <c r="X1311" s="34"/>
      <c r="Y1311" s="34"/>
      <c r="Z1311" s="34"/>
      <c r="AA1311" s="34"/>
      <c r="AB1311" s="34"/>
      <c r="AC1311" s="34"/>
      <c r="AD1311" s="34"/>
      <c r="AE1311" s="34"/>
      <c r="AF1311" s="34"/>
      <c r="AG1311" s="34"/>
      <c r="AH1311" s="34"/>
      <c r="AI1311" s="34"/>
      <c r="AJ1311" s="34"/>
      <c r="AK1311" s="34"/>
      <c r="AL1311" s="34"/>
      <c r="AM1311" s="34"/>
      <c r="AN1311" s="34"/>
      <c r="AO1311" s="34"/>
      <c r="AP1311" s="34"/>
    </row>
    <row r="1312" spans="1:42" ht="15.6" hidden="1">
      <c r="A1312" s="34" t="s">
        <v>3265</v>
      </c>
      <c r="B1312" s="34" t="s">
        <v>3270</v>
      </c>
      <c r="C1312" s="34"/>
      <c r="D1312" s="34"/>
      <c r="E1312" s="34"/>
      <c r="F1312" s="34"/>
      <c r="G1312" s="34"/>
      <c r="H1312" s="34"/>
      <c r="I1312" s="34"/>
      <c r="J1312" s="34"/>
      <c r="K1312" s="34"/>
      <c r="L1312" s="34"/>
      <c r="M1312" s="34"/>
      <c r="N1312" s="34"/>
      <c r="O1312" s="34"/>
      <c r="P1312" s="34"/>
      <c r="Q1312" s="34"/>
      <c r="R1312" s="34"/>
      <c r="S1312" s="34"/>
      <c r="T1312" s="34"/>
      <c r="U1312" s="34"/>
      <c r="V1312" s="34"/>
      <c r="W1312" s="34"/>
      <c r="X1312" s="34"/>
      <c r="Y1312" s="34"/>
      <c r="Z1312" s="34"/>
      <c r="AA1312" s="34"/>
      <c r="AB1312" s="34"/>
      <c r="AC1312" s="34"/>
      <c r="AD1312" s="34"/>
      <c r="AE1312" s="34"/>
      <c r="AF1312" s="34"/>
      <c r="AG1312" s="34"/>
      <c r="AH1312" s="34"/>
      <c r="AI1312" s="34"/>
      <c r="AJ1312" s="34"/>
      <c r="AK1312" s="34"/>
      <c r="AL1312" s="34"/>
      <c r="AM1312" s="34"/>
      <c r="AN1312" s="34"/>
      <c r="AO1312" s="34"/>
      <c r="AP1312" s="34"/>
    </row>
    <row r="1313" spans="1:42" ht="15.6" hidden="1">
      <c r="A1313" s="34" t="s">
        <v>3265</v>
      </c>
      <c r="B1313" s="34" t="s">
        <v>3271</v>
      </c>
      <c r="C1313" s="34"/>
      <c r="D1313" s="34"/>
      <c r="E1313" s="34"/>
      <c r="F1313" s="34"/>
      <c r="G1313" s="34"/>
      <c r="H1313" s="34"/>
      <c r="I1313" s="34"/>
      <c r="J1313" s="34"/>
      <c r="K1313" s="34"/>
      <c r="L1313" s="34"/>
      <c r="M1313" s="34"/>
      <c r="N1313" s="34"/>
      <c r="O1313" s="34"/>
      <c r="P1313" s="34"/>
      <c r="Q1313" s="34"/>
      <c r="R1313" s="34"/>
      <c r="S1313" s="34"/>
      <c r="T1313" s="34"/>
      <c r="U1313" s="34"/>
      <c r="V1313" s="34"/>
      <c r="W1313" s="34"/>
      <c r="X1313" s="34"/>
      <c r="Y1313" s="34"/>
      <c r="Z1313" s="34"/>
      <c r="AA1313" s="34"/>
      <c r="AB1313" s="34"/>
      <c r="AC1313" s="34"/>
      <c r="AD1313" s="34"/>
      <c r="AE1313" s="34"/>
      <c r="AF1313" s="34"/>
      <c r="AG1313" s="34"/>
      <c r="AH1313" s="34"/>
      <c r="AI1313" s="34"/>
      <c r="AJ1313" s="34"/>
      <c r="AK1313" s="34"/>
      <c r="AL1313" s="34"/>
      <c r="AM1313" s="34"/>
      <c r="AN1313" s="34"/>
      <c r="AO1313" s="34"/>
      <c r="AP1313" s="34"/>
    </row>
    <row r="1314" spans="1:42" ht="15.6" hidden="1">
      <c r="A1314" s="34" t="s">
        <v>3265</v>
      </c>
      <c r="B1314" s="34" t="s">
        <v>3272</v>
      </c>
      <c r="C1314" s="34"/>
      <c r="D1314" s="34"/>
      <c r="E1314" s="34"/>
      <c r="F1314" s="34"/>
      <c r="G1314" s="34"/>
      <c r="H1314" s="34"/>
      <c r="I1314" s="34"/>
      <c r="J1314" s="34"/>
      <c r="K1314" s="34"/>
      <c r="L1314" s="34"/>
      <c r="M1314" s="34"/>
      <c r="N1314" s="34"/>
      <c r="O1314" s="34"/>
      <c r="P1314" s="34"/>
      <c r="Q1314" s="34"/>
      <c r="R1314" s="34"/>
      <c r="S1314" s="34"/>
      <c r="T1314" s="34"/>
      <c r="U1314" s="34"/>
      <c r="V1314" s="34"/>
      <c r="W1314" s="34"/>
      <c r="X1314" s="34"/>
      <c r="Y1314" s="34"/>
      <c r="Z1314" s="34"/>
      <c r="AA1314" s="34"/>
      <c r="AB1314" s="34"/>
      <c r="AC1314" s="34"/>
      <c r="AD1314" s="34"/>
      <c r="AE1314" s="34"/>
      <c r="AF1314" s="34"/>
      <c r="AG1314" s="34"/>
      <c r="AH1314" s="34"/>
      <c r="AI1314" s="34"/>
      <c r="AJ1314" s="34"/>
      <c r="AK1314" s="34"/>
      <c r="AL1314" s="34"/>
      <c r="AM1314" s="34"/>
      <c r="AN1314" s="34"/>
      <c r="AO1314" s="34"/>
      <c r="AP1314" s="34"/>
    </row>
    <row r="1315" spans="1:42" ht="15.6" hidden="1">
      <c r="A1315" s="34" t="s">
        <v>3265</v>
      </c>
      <c r="B1315" s="34" t="s">
        <v>3273</v>
      </c>
      <c r="C1315" s="34"/>
      <c r="D1315" s="34"/>
      <c r="E1315" s="34"/>
      <c r="F1315" s="34"/>
      <c r="G1315" s="34"/>
      <c r="H1315" s="34"/>
      <c r="I1315" s="34"/>
      <c r="J1315" s="34"/>
      <c r="K1315" s="34"/>
      <c r="L1315" s="34"/>
      <c r="M1315" s="34"/>
      <c r="N1315" s="34"/>
      <c r="O1315" s="34"/>
      <c r="P1315" s="34"/>
      <c r="Q1315" s="34"/>
      <c r="R1315" s="34"/>
      <c r="S1315" s="34"/>
      <c r="T1315" s="34"/>
      <c r="U1315" s="34"/>
      <c r="V1315" s="34"/>
      <c r="W1315" s="34"/>
      <c r="X1315" s="34"/>
      <c r="Y1315" s="34"/>
      <c r="Z1315" s="34"/>
      <c r="AA1315" s="34"/>
      <c r="AB1315" s="34"/>
      <c r="AC1315" s="34"/>
      <c r="AD1315" s="34"/>
      <c r="AE1315" s="34"/>
      <c r="AF1315" s="34"/>
      <c r="AG1315" s="34"/>
      <c r="AH1315" s="34"/>
      <c r="AI1315" s="34"/>
      <c r="AJ1315" s="34"/>
      <c r="AK1315" s="34"/>
      <c r="AL1315" s="34"/>
      <c r="AM1315" s="34"/>
      <c r="AN1315" s="34"/>
      <c r="AO1315" s="34"/>
      <c r="AP1315" s="34"/>
    </row>
    <row r="1316" spans="1:42" ht="15.6" hidden="1">
      <c r="A1316" s="34" t="s">
        <v>3265</v>
      </c>
      <c r="B1316" s="34" t="s">
        <v>3274</v>
      </c>
      <c r="C1316" s="34"/>
      <c r="D1316" s="34"/>
      <c r="E1316" s="34"/>
      <c r="F1316" s="34"/>
      <c r="G1316" s="34"/>
      <c r="H1316" s="34"/>
      <c r="I1316" s="34"/>
      <c r="J1316" s="34"/>
      <c r="K1316" s="34"/>
      <c r="L1316" s="34"/>
      <c r="M1316" s="34"/>
      <c r="N1316" s="34"/>
      <c r="O1316" s="34"/>
      <c r="P1316" s="34"/>
      <c r="Q1316" s="34"/>
      <c r="R1316" s="34"/>
      <c r="S1316" s="34"/>
      <c r="T1316" s="34"/>
      <c r="U1316" s="34"/>
      <c r="V1316" s="34"/>
      <c r="W1316" s="34"/>
      <c r="X1316" s="34"/>
      <c r="Y1316" s="34"/>
      <c r="Z1316" s="34"/>
      <c r="AA1316" s="34"/>
      <c r="AB1316" s="34"/>
      <c r="AC1316" s="34"/>
      <c r="AD1316" s="34"/>
      <c r="AE1316" s="34"/>
      <c r="AF1316" s="34"/>
      <c r="AG1316" s="34"/>
      <c r="AH1316" s="34"/>
      <c r="AI1316" s="34"/>
      <c r="AJ1316" s="34"/>
      <c r="AK1316" s="34"/>
      <c r="AL1316" s="34"/>
      <c r="AM1316" s="34"/>
      <c r="AN1316" s="34"/>
      <c r="AO1316" s="34"/>
      <c r="AP1316" s="34"/>
    </row>
    <row r="1317" spans="1:42" ht="15.6" hidden="1">
      <c r="A1317" s="34" t="s">
        <v>3265</v>
      </c>
      <c r="B1317" s="34" t="s">
        <v>3275</v>
      </c>
      <c r="C1317" s="34"/>
      <c r="D1317" s="34"/>
      <c r="E1317" s="34"/>
      <c r="F1317" s="34"/>
      <c r="G1317" s="34"/>
      <c r="H1317" s="34"/>
      <c r="I1317" s="34"/>
      <c r="J1317" s="34"/>
      <c r="K1317" s="34"/>
      <c r="L1317" s="34"/>
      <c r="M1317" s="34"/>
      <c r="N1317" s="34"/>
      <c r="O1317" s="34"/>
      <c r="P1317" s="34"/>
      <c r="Q1317" s="34"/>
      <c r="R1317" s="34"/>
      <c r="S1317" s="34"/>
      <c r="T1317" s="34"/>
      <c r="U1317" s="34"/>
      <c r="V1317" s="34"/>
      <c r="W1317" s="34"/>
      <c r="X1317" s="34"/>
      <c r="Y1317" s="34"/>
      <c r="Z1317" s="34"/>
      <c r="AA1317" s="34"/>
      <c r="AB1317" s="34"/>
      <c r="AC1317" s="34"/>
      <c r="AD1317" s="34"/>
      <c r="AE1317" s="34"/>
      <c r="AF1317" s="34"/>
      <c r="AG1317" s="34"/>
      <c r="AH1317" s="34"/>
      <c r="AI1317" s="34"/>
      <c r="AJ1317" s="34"/>
      <c r="AK1317" s="34"/>
      <c r="AL1317" s="34"/>
      <c r="AM1317" s="34"/>
      <c r="AN1317" s="34"/>
      <c r="AO1317" s="34"/>
      <c r="AP1317" s="34"/>
    </row>
    <row r="1318" spans="1:42" ht="15.6" hidden="1">
      <c r="A1318" s="34" t="s">
        <v>3265</v>
      </c>
      <c r="B1318" s="34" t="s">
        <v>3276</v>
      </c>
      <c r="C1318" s="34"/>
      <c r="D1318" s="34"/>
      <c r="E1318" s="34"/>
      <c r="F1318" s="34"/>
      <c r="G1318" s="34"/>
      <c r="H1318" s="34"/>
      <c r="I1318" s="34"/>
      <c r="J1318" s="34"/>
      <c r="K1318" s="34"/>
      <c r="L1318" s="34"/>
      <c r="M1318" s="34"/>
      <c r="N1318" s="34"/>
      <c r="O1318" s="34"/>
      <c r="P1318" s="34"/>
      <c r="Q1318" s="34"/>
      <c r="R1318" s="34"/>
      <c r="S1318" s="34"/>
      <c r="T1318" s="34"/>
      <c r="U1318" s="34"/>
      <c r="V1318" s="34"/>
      <c r="W1318" s="34"/>
      <c r="X1318" s="34"/>
      <c r="Y1318" s="34"/>
      <c r="Z1318" s="34"/>
      <c r="AA1318" s="34"/>
      <c r="AB1318" s="34"/>
      <c r="AC1318" s="34"/>
      <c r="AD1318" s="34"/>
      <c r="AE1318" s="34"/>
      <c r="AF1318" s="34"/>
      <c r="AG1318" s="34"/>
      <c r="AH1318" s="34"/>
      <c r="AI1318" s="34"/>
      <c r="AJ1318" s="34"/>
      <c r="AK1318" s="34"/>
      <c r="AL1318" s="34"/>
      <c r="AM1318" s="34"/>
      <c r="AN1318" s="34"/>
      <c r="AO1318" s="34"/>
      <c r="AP1318" s="34"/>
    </row>
    <row r="1319" spans="1:42" ht="15.6" hidden="1">
      <c r="A1319" s="34" t="s">
        <v>3265</v>
      </c>
      <c r="B1319" s="34" t="s">
        <v>3277</v>
      </c>
      <c r="C1319" s="34"/>
      <c r="D1319" s="34"/>
      <c r="E1319" s="34"/>
      <c r="F1319" s="34"/>
      <c r="G1319" s="34"/>
      <c r="H1319" s="34"/>
      <c r="I1319" s="34"/>
      <c r="J1319" s="34"/>
      <c r="K1319" s="34"/>
      <c r="L1319" s="34"/>
      <c r="M1319" s="34"/>
      <c r="N1319" s="34"/>
      <c r="O1319" s="34"/>
      <c r="P1319" s="34"/>
      <c r="Q1319" s="34"/>
      <c r="R1319" s="34"/>
      <c r="S1319" s="34"/>
      <c r="T1319" s="34"/>
      <c r="U1319" s="34"/>
      <c r="V1319" s="34"/>
      <c r="W1319" s="34"/>
      <c r="X1319" s="34"/>
      <c r="Y1319" s="34"/>
      <c r="Z1319" s="34"/>
      <c r="AA1319" s="34"/>
      <c r="AB1319" s="34"/>
      <c r="AC1319" s="34"/>
      <c r="AD1319" s="34"/>
      <c r="AE1319" s="34"/>
      <c r="AF1319" s="34"/>
      <c r="AG1319" s="34"/>
      <c r="AH1319" s="34"/>
      <c r="AI1319" s="34"/>
      <c r="AJ1319" s="34"/>
      <c r="AK1319" s="34"/>
      <c r="AL1319" s="34"/>
      <c r="AM1319" s="34"/>
      <c r="AN1319" s="34"/>
      <c r="AO1319" s="34"/>
      <c r="AP1319" s="34"/>
    </row>
    <row r="1320" spans="1:42" ht="15.6" hidden="1">
      <c r="A1320" s="34" t="s">
        <v>3265</v>
      </c>
      <c r="B1320" s="34" t="s">
        <v>3278</v>
      </c>
      <c r="C1320" s="34"/>
      <c r="D1320" s="34"/>
      <c r="E1320" s="34"/>
      <c r="F1320" s="34"/>
      <c r="G1320" s="34"/>
      <c r="H1320" s="34"/>
      <c r="I1320" s="34"/>
      <c r="J1320" s="34"/>
      <c r="K1320" s="34"/>
      <c r="L1320" s="34"/>
      <c r="M1320" s="34"/>
      <c r="N1320" s="34"/>
      <c r="O1320" s="34"/>
      <c r="P1320" s="34"/>
      <c r="Q1320" s="34"/>
      <c r="R1320" s="34"/>
      <c r="S1320" s="34"/>
      <c r="T1320" s="34"/>
      <c r="U1320" s="34"/>
      <c r="V1320" s="34"/>
      <c r="W1320" s="34"/>
      <c r="X1320" s="34"/>
      <c r="Y1320" s="34"/>
      <c r="Z1320" s="34"/>
      <c r="AA1320" s="34"/>
      <c r="AB1320" s="34"/>
      <c r="AC1320" s="34"/>
      <c r="AD1320" s="34"/>
      <c r="AE1320" s="34"/>
      <c r="AF1320" s="34"/>
      <c r="AG1320" s="34"/>
      <c r="AH1320" s="34"/>
      <c r="AI1320" s="34"/>
      <c r="AJ1320" s="34"/>
      <c r="AK1320" s="34"/>
      <c r="AL1320" s="34"/>
      <c r="AM1320" s="34"/>
      <c r="AN1320" s="34"/>
      <c r="AO1320" s="34"/>
      <c r="AP1320" s="34"/>
    </row>
    <row r="1321" spans="1:42" ht="15.6" hidden="1">
      <c r="A1321" s="34" t="s">
        <v>3265</v>
      </c>
      <c r="B1321" s="34" t="s">
        <v>3279</v>
      </c>
      <c r="C1321" s="34"/>
      <c r="D1321" s="34"/>
      <c r="E1321" s="34"/>
      <c r="F1321" s="34"/>
      <c r="G1321" s="34"/>
      <c r="H1321" s="34"/>
      <c r="I1321" s="34"/>
      <c r="J1321" s="34"/>
      <c r="K1321" s="34"/>
      <c r="L1321" s="34"/>
      <c r="M1321" s="34"/>
      <c r="N1321" s="34"/>
      <c r="O1321" s="34"/>
      <c r="P1321" s="34"/>
      <c r="Q1321" s="34"/>
      <c r="R1321" s="34"/>
      <c r="S1321" s="34"/>
      <c r="T1321" s="34"/>
      <c r="U1321" s="34"/>
      <c r="V1321" s="34"/>
      <c r="W1321" s="34"/>
      <c r="X1321" s="34"/>
      <c r="Y1321" s="34"/>
      <c r="Z1321" s="34"/>
      <c r="AA1321" s="34"/>
      <c r="AB1321" s="34"/>
      <c r="AC1321" s="34"/>
      <c r="AD1321" s="34"/>
      <c r="AE1321" s="34"/>
      <c r="AF1321" s="34"/>
      <c r="AG1321" s="34"/>
      <c r="AH1321" s="34"/>
      <c r="AI1321" s="34"/>
      <c r="AJ1321" s="34"/>
      <c r="AK1321" s="34"/>
      <c r="AL1321" s="34"/>
      <c r="AM1321" s="34"/>
      <c r="AN1321" s="34"/>
      <c r="AO1321" s="34"/>
      <c r="AP1321" s="34"/>
    </row>
    <row r="1322" spans="1:42" ht="15.6" hidden="1">
      <c r="A1322" s="34" t="s">
        <v>3265</v>
      </c>
      <c r="B1322" s="34" t="s">
        <v>3280</v>
      </c>
      <c r="C1322" s="34"/>
      <c r="D1322" s="34"/>
      <c r="E1322" s="34"/>
      <c r="F1322" s="34"/>
      <c r="G1322" s="34"/>
      <c r="H1322" s="34"/>
      <c r="I1322" s="34"/>
      <c r="J1322" s="34"/>
      <c r="K1322" s="34"/>
      <c r="L1322" s="34"/>
      <c r="M1322" s="34"/>
      <c r="N1322" s="34"/>
      <c r="O1322" s="34"/>
      <c r="P1322" s="34"/>
      <c r="Q1322" s="34"/>
      <c r="R1322" s="34"/>
      <c r="S1322" s="34"/>
      <c r="T1322" s="34"/>
      <c r="U1322" s="34"/>
      <c r="V1322" s="34"/>
      <c r="W1322" s="34"/>
      <c r="X1322" s="34"/>
      <c r="Y1322" s="34"/>
      <c r="Z1322" s="34"/>
      <c r="AA1322" s="34"/>
      <c r="AB1322" s="34"/>
      <c r="AC1322" s="34"/>
      <c r="AD1322" s="34"/>
      <c r="AE1322" s="34"/>
      <c r="AF1322" s="34"/>
      <c r="AG1322" s="34"/>
      <c r="AH1322" s="34"/>
      <c r="AI1322" s="34"/>
      <c r="AJ1322" s="34"/>
      <c r="AK1322" s="34"/>
      <c r="AL1322" s="34"/>
      <c r="AM1322" s="34"/>
      <c r="AN1322" s="34"/>
      <c r="AO1322" s="34"/>
      <c r="AP1322" s="34"/>
    </row>
    <row r="1323" spans="1:42" ht="15.6" hidden="1">
      <c r="A1323" s="34" t="s">
        <v>3265</v>
      </c>
      <c r="B1323" s="34" t="s">
        <v>3281</v>
      </c>
      <c r="C1323" s="34"/>
      <c r="D1323" s="34"/>
      <c r="E1323" s="34"/>
      <c r="F1323" s="34"/>
      <c r="G1323" s="34"/>
      <c r="H1323" s="34"/>
      <c r="I1323" s="34"/>
      <c r="J1323" s="34"/>
      <c r="K1323" s="34"/>
      <c r="L1323" s="34"/>
      <c r="M1323" s="34"/>
      <c r="N1323" s="34"/>
      <c r="O1323" s="34"/>
      <c r="P1323" s="34"/>
      <c r="Q1323" s="34"/>
      <c r="R1323" s="34"/>
      <c r="S1323" s="34"/>
      <c r="T1323" s="34"/>
      <c r="U1323" s="34"/>
      <c r="V1323" s="34"/>
      <c r="W1323" s="34"/>
      <c r="X1323" s="34"/>
      <c r="Y1323" s="34"/>
      <c r="Z1323" s="34"/>
      <c r="AA1323" s="34"/>
      <c r="AB1323" s="34"/>
      <c r="AC1323" s="34"/>
      <c r="AD1323" s="34"/>
      <c r="AE1323" s="34"/>
      <c r="AF1323" s="34"/>
      <c r="AG1323" s="34"/>
      <c r="AH1323" s="34"/>
      <c r="AI1323" s="34"/>
      <c r="AJ1323" s="34"/>
      <c r="AK1323" s="34"/>
      <c r="AL1323" s="34"/>
      <c r="AM1323" s="34"/>
      <c r="AN1323" s="34"/>
      <c r="AO1323" s="34"/>
      <c r="AP1323" s="34"/>
    </row>
    <row r="1324" spans="1:42" ht="15.6" hidden="1">
      <c r="A1324" s="34" t="s">
        <v>3265</v>
      </c>
      <c r="B1324" s="34" t="s">
        <v>3282</v>
      </c>
      <c r="C1324" s="34"/>
      <c r="D1324" s="34"/>
      <c r="E1324" s="34"/>
      <c r="F1324" s="34"/>
      <c r="G1324" s="34"/>
      <c r="H1324" s="34"/>
      <c r="I1324" s="34"/>
      <c r="J1324" s="34"/>
      <c r="K1324" s="34"/>
      <c r="L1324" s="34"/>
      <c r="M1324" s="34"/>
      <c r="N1324" s="34"/>
      <c r="O1324" s="34"/>
      <c r="P1324" s="34"/>
      <c r="Q1324" s="34"/>
      <c r="R1324" s="34"/>
      <c r="S1324" s="34"/>
      <c r="T1324" s="34"/>
      <c r="U1324" s="34"/>
      <c r="V1324" s="34"/>
      <c r="W1324" s="34"/>
      <c r="X1324" s="34"/>
      <c r="Y1324" s="34"/>
      <c r="Z1324" s="34"/>
      <c r="AA1324" s="34"/>
      <c r="AB1324" s="34"/>
      <c r="AC1324" s="34"/>
      <c r="AD1324" s="34"/>
      <c r="AE1324" s="34"/>
      <c r="AF1324" s="34"/>
      <c r="AG1324" s="34"/>
      <c r="AH1324" s="34"/>
      <c r="AI1324" s="34"/>
      <c r="AJ1324" s="34"/>
      <c r="AK1324" s="34"/>
      <c r="AL1324" s="34"/>
      <c r="AM1324" s="34"/>
      <c r="AN1324" s="34"/>
      <c r="AO1324" s="34"/>
      <c r="AP1324" s="34"/>
    </row>
    <row r="1325" spans="1:42" ht="15.6" hidden="1">
      <c r="A1325" s="34" t="s">
        <v>3265</v>
      </c>
      <c r="B1325" s="34" t="s">
        <v>3283</v>
      </c>
      <c r="C1325" s="34"/>
      <c r="D1325" s="34"/>
      <c r="E1325" s="34"/>
      <c r="F1325" s="34"/>
      <c r="G1325" s="34"/>
      <c r="H1325" s="34"/>
      <c r="I1325" s="34"/>
      <c r="J1325" s="34"/>
      <c r="K1325" s="34"/>
      <c r="L1325" s="34"/>
      <c r="M1325" s="34"/>
      <c r="N1325" s="34"/>
      <c r="O1325" s="34"/>
      <c r="P1325" s="34"/>
      <c r="Q1325" s="34"/>
      <c r="R1325" s="34"/>
      <c r="S1325" s="34"/>
      <c r="T1325" s="34"/>
      <c r="U1325" s="34"/>
      <c r="V1325" s="34"/>
      <c r="W1325" s="34"/>
      <c r="X1325" s="34"/>
      <c r="Y1325" s="34"/>
      <c r="Z1325" s="34"/>
      <c r="AA1325" s="34"/>
      <c r="AB1325" s="34"/>
      <c r="AC1325" s="34"/>
      <c r="AD1325" s="34"/>
      <c r="AE1325" s="34"/>
      <c r="AF1325" s="34"/>
      <c r="AG1325" s="34"/>
      <c r="AH1325" s="34"/>
      <c r="AI1325" s="34"/>
      <c r="AJ1325" s="34"/>
      <c r="AK1325" s="34"/>
      <c r="AL1325" s="34"/>
      <c r="AM1325" s="34"/>
      <c r="AN1325" s="34"/>
      <c r="AO1325" s="34"/>
      <c r="AP1325" s="34"/>
    </row>
    <row r="1326" spans="1:42" ht="15.6" hidden="1">
      <c r="A1326" s="34" t="s">
        <v>3265</v>
      </c>
      <c r="B1326" s="34" t="s">
        <v>3284</v>
      </c>
      <c r="C1326" s="34"/>
      <c r="D1326" s="34"/>
      <c r="E1326" s="34"/>
      <c r="F1326" s="34"/>
      <c r="G1326" s="34"/>
      <c r="H1326" s="34"/>
      <c r="I1326" s="34"/>
      <c r="J1326" s="34"/>
      <c r="K1326" s="34"/>
      <c r="L1326" s="34"/>
      <c r="M1326" s="34"/>
      <c r="N1326" s="34"/>
      <c r="O1326" s="34"/>
      <c r="P1326" s="34"/>
      <c r="Q1326" s="34"/>
      <c r="R1326" s="34"/>
      <c r="S1326" s="34"/>
      <c r="T1326" s="34"/>
      <c r="U1326" s="34"/>
      <c r="V1326" s="34"/>
      <c r="W1326" s="34"/>
      <c r="X1326" s="34"/>
      <c r="Y1326" s="34"/>
      <c r="Z1326" s="34"/>
      <c r="AA1326" s="34"/>
      <c r="AB1326" s="34"/>
      <c r="AC1326" s="34"/>
      <c r="AD1326" s="34"/>
      <c r="AE1326" s="34"/>
      <c r="AF1326" s="34"/>
      <c r="AG1326" s="34"/>
      <c r="AH1326" s="34"/>
      <c r="AI1326" s="34"/>
      <c r="AJ1326" s="34"/>
      <c r="AK1326" s="34"/>
      <c r="AL1326" s="34"/>
      <c r="AM1326" s="34"/>
      <c r="AN1326" s="34"/>
      <c r="AO1326" s="34"/>
      <c r="AP1326" s="34"/>
    </row>
    <row r="1327" spans="1:42" ht="15.6" hidden="1">
      <c r="A1327" s="34" t="s">
        <v>3265</v>
      </c>
      <c r="B1327" s="34" t="s">
        <v>3285</v>
      </c>
      <c r="C1327" s="34"/>
      <c r="D1327" s="34"/>
      <c r="E1327" s="34"/>
      <c r="F1327" s="34"/>
      <c r="G1327" s="34"/>
      <c r="H1327" s="34"/>
      <c r="I1327" s="34"/>
      <c r="J1327" s="34"/>
      <c r="K1327" s="34"/>
      <c r="L1327" s="34"/>
      <c r="M1327" s="34"/>
      <c r="N1327" s="34"/>
      <c r="O1327" s="34"/>
      <c r="P1327" s="34"/>
      <c r="Q1327" s="34"/>
      <c r="R1327" s="34"/>
      <c r="S1327" s="34"/>
      <c r="T1327" s="34"/>
      <c r="U1327" s="34"/>
      <c r="V1327" s="34"/>
      <c r="W1327" s="34"/>
      <c r="X1327" s="34"/>
      <c r="Y1327" s="34"/>
      <c r="Z1327" s="34"/>
      <c r="AA1327" s="34"/>
      <c r="AB1327" s="34"/>
      <c r="AC1327" s="34"/>
      <c r="AD1327" s="34"/>
      <c r="AE1327" s="34"/>
      <c r="AF1327" s="34"/>
      <c r="AG1327" s="34"/>
      <c r="AH1327" s="34"/>
      <c r="AI1327" s="34"/>
      <c r="AJ1327" s="34"/>
      <c r="AK1327" s="34"/>
      <c r="AL1327" s="34"/>
      <c r="AM1327" s="34"/>
      <c r="AN1327" s="34"/>
      <c r="AO1327" s="34"/>
      <c r="AP1327" s="34"/>
    </row>
    <row r="1328" spans="1:42" ht="15.6" hidden="1">
      <c r="A1328" s="34" t="s">
        <v>3265</v>
      </c>
      <c r="B1328" s="34" t="s">
        <v>3286</v>
      </c>
      <c r="C1328" s="34"/>
      <c r="D1328" s="34"/>
      <c r="E1328" s="34"/>
      <c r="F1328" s="34"/>
      <c r="G1328" s="34"/>
      <c r="H1328" s="34"/>
      <c r="I1328" s="34"/>
      <c r="J1328" s="34"/>
      <c r="K1328" s="34"/>
      <c r="L1328" s="34"/>
      <c r="M1328" s="34"/>
      <c r="N1328" s="34"/>
      <c r="O1328" s="34"/>
      <c r="P1328" s="34"/>
      <c r="Q1328" s="34"/>
      <c r="R1328" s="34"/>
      <c r="S1328" s="34"/>
      <c r="T1328" s="34"/>
      <c r="U1328" s="34"/>
      <c r="V1328" s="34"/>
      <c r="W1328" s="34"/>
      <c r="X1328" s="34"/>
      <c r="Y1328" s="34"/>
      <c r="Z1328" s="34"/>
      <c r="AA1328" s="34"/>
      <c r="AB1328" s="34"/>
      <c r="AC1328" s="34"/>
      <c r="AD1328" s="34"/>
      <c r="AE1328" s="34"/>
      <c r="AF1328" s="34"/>
      <c r="AG1328" s="34"/>
      <c r="AH1328" s="34"/>
      <c r="AI1328" s="34"/>
      <c r="AJ1328" s="34"/>
      <c r="AK1328" s="34"/>
      <c r="AL1328" s="34"/>
      <c r="AM1328" s="34"/>
      <c r="AN1328" s="34"/>
      <c r="AO1328" s="34"/>
      <c r="AP1328" s="34"/>
    </row>
    <row r="1329" spans="1:42" ht="15.6" hidden="1">
      <c r="A1329" s="34" t="s">
        <v>3287</v>
      </c>
      <c r="B1329" s="34" t="s">
        <v>3288</v>
      </c>
      <c r="C1329" s="34"/>
      <c r="D1329" s="34"/>
      <c r="E1329" s="34"/>
      <c r="F1329" s="34"/>
      <c r="G1329" s="34"/>
      <c r="H1329" s="34"/>
      <c r="I1329" s="34"/>
      <c r="J1329" s="34"/>
      <c r="K1329" s="34"/>
      <c r="L1329" s="34"/>
      <c r="M1329" s="34"/>
      <c r="N1329" s="34"/>
      <c r="O1329" s="34"/>
      <c r="P1329" s="34"/>
      <c r="Q1329" s="34"/>
      <c r="R1329" s="34"/>
      <c r="S1329" s="34"/>
      <c r="T1329" s="34"/>
      <c r="U1329" s="34"/>
      <c r="V1329" s="34"/>
      <c r="W1329" s="34"/>
      <c r="X1329" s="34"/>
      <c r="Y1329" s="34"/>
      <c r="Z1329" s="34"/>
      <c r="AA1329" s="34"/>
      <c r="AB1329" s="34"/>
      <c r="AC1329" s="34"/>
      <c r="AD1329" s="34"/>
      <c r="AE1329" s="34"/>
      <c r="AF1329" s="34"/>
      <c r="AG1329" s="34"/>
      <c r="AH1329" s="34"/>
      <c r="AI1329" s="34"/>
      <c r="AJ1329" s="34"/>
      <c r="AK1329" s="34"/>
      <c r="AL1329" s="34"/>
      <c r="AM1329" s="34"/>
      <c r="AN1329" s="34"/>
      <c r="AO1329" s="34"/>
      <c r="AP1329" s="34"/>
    </row>
    <row r="1330" spans="1:42" ht="15.6" hidden="1">
      <c r="A1330" s="34" t="s">
        <v>3287</v>
      </c>
      <c r="B1330" s="34" t="s">
        <v>3289</v>
      </c>
      <c r="C1330" s="34"/>
      <c r="D1330" s="34"/>
      <c r="E1330" s="34"/>
      <c r="F1330" s="34"/>
      <c r="G1330" s="34"/>
      <c r="H1330" s="34"/>
      <c r="I1330" s="34"/>
      <c r="J1330" s="34"/>
      <c r="K1330" s="34"/>
      <c r="L1330" s="34"/>
      <c r="M1330" s="34"/>
      <c r="N1330" s="34"/>
      <c r="O1330" s="34"/>
      <c r="P1330" s="34"/>
      <c r="Q1330" s="34"/>
      <c r="R1330" s="34"/>
      <c r="S1330" s="34"/>
      <c r="T1330" s="34"/>
      <c r="U1330" s="34"/>
      <c r="V1330" s="34"/>
      <c r="W1330" s="34"/>
      <c r="X1330" s="34"/>
      <c r="Y1330" s="34"/>
      <c r="Z1330" s="34"/>
      <c r="AA1330" s="34"/>
      <c r="AB1330" s="34"/>
      <c r="AC1330" s="34"/>
      <c r="AD1330" s="34"/>
      <c r="AE1330" s="34"/>
      <c r="AF1330" s="34"/>
      <c r="AG1330" s="34"/>
      <c r="AH1330" s="34"/>
      <c r="AI1330" s="34"/>
      <c r="AJ1330" s="34"/>
      <c r="AK1330" s="34"/>
      <c r="AL1330" s="34"/>
      <c r="AM1330" s="34"/>
      <c r="AN1330" s="34"/>
      <c r="AO1330" s="34"/>
      <c r="AP1330" s="34"/>
    </row>
    <row r="1331" spans="1:42" ht="15.6" hidden="1">
      <c r="A1331" s="34" t="s">
        <v>3287</v>
      </c>
      <c r="B1331" s="34" t="s">
        <v>3290</v>
      </c>
      <c r="C1331" s="34"/>
      <c r="D1331" s="34"/>
      <c r="E1331" s="34"/>
      <c r="F1331" s="34"/>
      <c r="G1331" s="34"/>
      <c r="H1331" s="34"/>
      <c r="I1331" s="34"/>
      <c r="J1331" s="34"/>
      <c r="K1331" s="34"/>
      <c r="L1331" s="34"/>
      <c r="M1331" s="34"/>
      <c r="N1331" s="34"/>
      <c r="O1331" s="34"/>
      <c r="P1331" s="34"/>
      <c r="Q1331" s="34"/>
      <c r="R1331" s="34"/>
      <c r="S1331" s="34"/>
      <c r="T1331" s="34"/>
      <c r="U1331" s="34"/>
      <c r="V1331" s="34"/>
      <c r="W1331" s="34"/>
      <c r="X1331" s="34"/>
      <c r="Y1331" s="34"/>
      <c r="Z1331" s="34"/>
      <c r="AA1331" s="34"/>
      <c r="AB1331" s="34"/>
      <c r="AC1331" s="34"/>
      <c r="AD1331" s="34"/>
      <c r="AE1331" s="34"/>
      <c r="AF1331" s="34"/>
      <c r="AG1331" s="34"/>
      <c r="AH1331" s="34"/>
      <c r="AI1331" s="34"/>
      <c r="AJ1331" s="34"/>
      <c r="AK1331" s="34"/>
      <c r="AL1331" s="34"/>
      <c r="AM1331" s="34"/>
      <c r="AN1331" s="34"/>
      <c r="AO1331" s="34"/>
      <c r="AP1331" s="34"/>
    </row>
    <row r="1332" spans="1:42" ht="15.6" hidden="1">
      <c r="A1332" s="34" t="s">
        <v>3287</v>
      </c>
      <c r="B1332" s="34" t="s">
        <v>3291</v>
      </c>
      <c r="C1332" s="34"/>
      <c r="D1332" s="34"/>
      <c r="E1332" s="34"/>
      <c r="F1332" s="34"/>
      <c r="G1332" s="34"/>
      <c r="H1332" s="34"/>
      <c r="I1332" s="34"/>
      <c r="J1332" s="34"/>
      <c r="K1332" s="34"/>
      <c r="L1332" s="34"/>
      <c r="M1332" s="34"/>
      <c r="N1332" s="34"/>
      <c r="O1332" s="34"/>
      <c r="P1332" s="34"/>
      <c r="Q1332" s="34"/>
      <c r="R1332" s="34"/>
      <c r="S1332" s="34"/>
      <c r="T1332" s="34"/>
      <c r="U1332" s="34"/>
      <c r="V1332" s="34"/>
      <c r="W1332" s="34"/>
      <c r="X1332" s="34"/>
      <c r="Y1332" s="34"/>
      <c r="Z1332" s="34"/>
      <c r="AA1332" s="34"/>
      <c r="AB1332" s="34"/>
      <c r="AC1332" s="34"/>
      <c r="AD1332" s="34"/>
      <c r="AE1332" s="34"/>
      <c r="AF1332" s="34"/>
      <c r="AG1332" s="34"/>
      <c r="AH1332" s="34"/>
      <c r="AI1332" s="34"/>
      <c r="AJ1332" s="34"/>
      <c r="AK1332" s="34"/>
      <c r="AL1332" s="34"/>
      <c r="AM1332" s="34"/>
      <c r="AN1332" s="34"/>
      <c r="AO1332" s="34"/>
      <c r="AP1332" s="34"/>
    </row>
    <row r="1333" spans="1:42" ht="15.6" hidden="1">
      <c r="A1333" s="34" t="s">
        <v>3287</v>
      </c>
      <c r="B1333" s="34" t="s">
        <v>3292</v>
      </c>
      <c r="C1333" s="34"/>
      <c r="D1333" s="34"/>
      <c r="E1333" s="34"/>
      <c r="F1333" s="34"/>
      <c r="G1333" s="34"/>
      <c r="H1333" s="34"/>
      <c r="I1333" s="34"/>
      <c r="J1333" s="34"/>
      <c r="K1333" s="34"/>
      <c r="L1333" s="34"/>
      <c r="M1333" s="34"/>
      <c r="N1333" s="34"/>
      <c r="O1333" s="34"/>
      <c r="P1333" s="34"/>
      <c r="Q1333" s="34"/>
      <c r="R1333" s="34"/>
      <c r="S1333" s="34"/>
      <c r="T1333" s="34"/>
      <c r="U1333" s="34"/>
      <c r="V1333" s="34"/>
      <c r="W1333" s="34"/>
      <c r="X1333" s="34"/>
      <c r="Y1333" s="34"/>
      <c r="Z1333" s="34"/>
      <c r="AA1333" s="34"/>
      <c r="AB1333" s="34"/>
      <c r="AC1333" s="34"/>
      <c r="AD1333" s="34"/>
      <c r="AE1333" s="34"/>
      <c r="AF1333" s="34"/>
      <c r="AG1333" s="34"/>
      <c r="AH1333" s="34"/>
      <c r="AI1333" s="34"/>
      <c r="AJ1333" s="34"/>
      <c r="AK1333" s="34"/>
      <c r="AL1333" s="34"/>
      <c r="AM1333" s="34"/>
      <c r="AN1333" s="34"/>
      <c r="AO1333" s="34"/>
      <c r="AP1333" s="34"/>
    </row>
    <row r="1334" spans="1:42" ht="15.6" hidden="1">
      <c r="A1334" s="34" t="s">
        <v>3287</v>
      </c>
      <c r="B1334" s="34" t="s">
        <v>3293</v>
      </c>
      <c r="C1334" s="34"/>
      <c r="D1334" s="34"/>
      <c r="E1334" s="34"/>
      <c r="F1334" s="34"/>
      <c r="G1334" s="34"/>
      <c r="H1334" s="34"/>
      <c r="I1334" s="34"/>
      <c r="J1334" s="34"/>
      <c r="K1334" s="34"/>
      <c r="L1334" s="34"/>
      <c r="M1334" s="34"/>
      <c r="N1334" s="34"/>
      <c r="O1334" s="34"/>
      <c r="P1334" s="34"/>
      <c r="Q1334" s="34"/>
      <c r="R1334" s="34"/>
      <c r="S1334" s="34"/>
      <c r="T1334" s="34"/>
      <c r="U1334" s="34"/>
      <c r="V1334" s="34"/>
      <c r="W1334" s="34"/>
      <c r="X1334" s="34"/>
      <c r="Y1334" s="34"/>
      <c r="Z1334" s="34"/>
      <c r="AA1334" s="34"/>
      <c r="AB1334" s="34"/>
      <c r="AC1334" s="34"/>
      <c r="AD1334" s="34"/>
      <c r="AE1334" s="34"/>
      <c r="AF1334" s="34"/>
      <c r="AG1334" s="34"/>
      <c r="AH1334" s="34"/>
      <c r="AI1334" s="34"/>
      <c r="AJ1334" s="34"/>
      <c r="AK1334" s="34"/>
      <c r="AL1334" s="34"/>
      <c r="AM1334" s="34"/>
      <c r="AN1334" s="34"/>
      <c r="AO1334" s="34"/>
      <c r="AP1334" s="34"/>
    </row>
    <row r="1335" spans="1:42" ht="15.6" hidden="1">
      <c r="A1335" s="34" t="s">
        <v>3287</v>
      </c>
      <c r="B1335" s="34" t="s">
        <v>3294</v>
      </c>
      <c r="C1335" s="34"/>
      <c r="D1335" s="34"/>
      <c r="E1335" s="34"/>
      <c r="F1335" s="34"/>
      <c r="G1335" s="34"/>
      <c r="H1335" s="34"/>
      <c r="I1335" s="34"/>
      <c r="J1335" s="34"/>
      <c r="K1335" s="34"/>
      <c r="L1335" s="34"/>
      <c r="M1335" s="34"/>
      <c r="N1335" s="34"/>
      <c r="O1335" s="34"/>
      <c r="P1335" s="34"/>
      <c r="Q1335" s="34"/>
      <c r="R1335" s="34"/>
      <c r="S1335" s="34"/>
      <c r="T1335" s="34"/>
      <c r="U1335" s="34"/>
      <c r="V1335" s="34"/>
      <c r="W1335" s="34"/>
      <c r="X1335" s="34"/>
      <c r="Y1335" s="34"/>
      <c r="Z1335" s="34"/>
      <c r="AA1335" s="34"/>
      <c r="AB1335" s="34"/>
      <c r="AC1335" s="34"/>
      <c r="AD1335" s="34"/>
      <c r="AE1335" s="34"/>
      <c r="AF1335" s="34"/>
      <c r="AG1335" s="34"/>
      <c r="AH1335" s="34"/>
      <c r="AI1335" s="34"/>
      <c r="AJ1335" s="34"/>
      <c r="AK1335" s="34"/>
      <c r="AL1335" s="34"/>
      <c r="AM1335" s="34"/>
      <c r="AN1335" s="34"/>
      <c r="AO1335" s="34"/>
      <c r="AP1335" s="34"/>
    </row>
    <row r="1336" spans="1:42" ht="15.6" hidden="1">
      <c r="A1336" s="34" t="s">
        <v>3287</v>
      </c>
      <c r="B1336" s="34" t="s">
        <v>3295</v>
      </c>
      <c r="C1336" s="34"/>
      <c r="D1336" s="34"/>
      <c r="E1336" s="34"/>
      <c r="F1336" s="34"/>
      <c r="G1336" s="34"/>
      <c r="H1336" s="34"/>
      <c r="I1336" s="34"/>
      <c r="J1336" s="34"/>
      <c r="K1336" s="34"/>
      <c r="L1336" s="34"/>
      <c r="M1336" s="34"/>
      <c r="N1336" s="34"/>
      <c r="O1336" s="34"/>
      <c r="P1336" s="34"/>
      <c r="Q1336" s="34"/>
      <c r="R1336" s="34"/>
      <c r="S1336" s="34"/>
      <c r="T1336" s="34"/>
      <c r="U1336" s="34"/>
      <c r="V1336" s="34"/>
      <c r="W1336" s="34"/>
      <c r="X1336" s="34"/>
      <c r="Y1336" s="34"/>
      <c r="Z1336" s="34"/>
      <c r="AA1336" s="34"/>
      <c r="AB1336" s="34"/>
      <c r="AC1336" s="34"/>
      <c r="AD1336" s="34"/>
      <c r="AE1336" s="34"/>
      <c r="AF1336" s="34"/>
      <c r="AG1336" s="34"/>
      <c r="AH1336" s="34"/>
      <c r="AI1336" s="34"/>
      <c r="AJ1336" s="34"/>
      <c r="AK1336" s="34"/>
      <c r="AL1336" s="34"/>
      <c r="AM1336" s="34"/>
      <c r="AN1336" s="34"/>
      <c r="AO1336" s="34"/>
      <c r="AP1336" s="34"/>
    </row>
    <row r="1337" spans="1:42" ht="15.6" hidden="1">
      <c r="A1337" s="34" t="s">
        <v>3287</v>
      </c>
      <c r="B1337" s="34" t="s">
        <v>3296</v>
      </c>
      <c r="C1337" s="34"/>
      <c r="D1337" s="34"/>
      <c r="E1337" s="34"/>
      <c r="F1337" s="34"/>
      <c r="G1337" s="34"/>
      <c r="H1337" s="34"/>
      <c r="I1337" s="34"/>
      <c r="J1337" s="34"/>
      <c r="K1337" s="34"/>
      <c r="L1337" s="34"/>
      <c r="M1337" s="34"/>
      <c r="N1337" s="34"/>
      <c r="O1337" s="34"/>
      <c r="P1337" s="34"/>
      <c r="Q1337" s="34"/>
      <c r="R1337" s="34"/>
      <c r="S1337" s="34"/>
      <c r="T1337" s="34"/>
      <c r="U1337" s="34"/>
      <c r="V1337" s="34"/>
      <c r="W1337" s="34"/>
      <c r="X1337" s="34"/>
      <c r="Y1337" s="34"/>
      <c r="Z1337" s="34"/>
      <c r="AA1337" s="34"/>
      <c r="AB1337" s="34"/>
      <c r="AC1337" s="34"/>
      <c r="AD1337" s="34"/>
      <c r="AE1337" s="34"/>
      <c r="AF1337" s="34"/>
      <c r="AG1337" s="34"/>
      <c r="AH1337" s="34"/>
      <c r="AI1337" s="34"/>
      <c r="AJ1337" s="34"/>
      <c r="AK1337" s="34"/>
      <c r="AL1337" s="34"/>
      <c r="AM1337" s="34"/>
      <c r="AN1337" s="34"/>
      <c r="AO1337" s="34"/>
      <c r="AP1337" s="34"/>
    </row>
    <row r="1338" spans="1:42" ht="15.6" hidden="1">
      <c r="A1338" s="34" t="s">
        <v>3287</v>
      </c>
      <c r="B1338" s="34" t="s">
        <v>3297</v>
      </c>
      <c r="C1338" s="34"/>
      <c r="D1338" s="34"/>
      <c r="E1338" s="34"/>
      <c r="F1338" s="34"/>
      <c r="G1338" s="34"/>
      <c r="H1338" s="34"/>
      <c r="I1338" s="34"/>
      <c r="J1338" s="34"/>
      <c r="K1338" s="34"/>
      <c r="L1338" s="34"/>
      <c r="M1338" s="34"/>
      <c r="N1338" s="34"/>
      <c r="O1338" s="34"/>
      <c r="P1338" s="34"/>
      <c r="Q1338" s="34"/>
      <c r="R1338" s="34"/>
      <c r="S1338" s="34"/>
      <c r="T1338" s="34"/>
      <c r="U1338" s="34"/>
      <c r="V1338" s="34"/>
      <c r="W1338" s="34"/>
      <c r="X1338" s="34"/>
      <c r="Y1338" s="34"/>
      <c r="Z1338" s="34"/>
      <c r="AA1338" s="34"/>
      <c r="AB1338" s="34"/>
      <c r="AC1338" s="34"/>
      <c r="AD1338" s="34"/>
      <c r="AE1338" s="34"/>
      <c r="AF1338" s="34"/>
      <c r="AG1338" s="34"/>
      <c r="AH1338" s="34"/>
      <c r="AI1338" s="34"/>
      <c r="AJ1338" s="34"/>
      <c r="AK1338" s="34"/>
      <c r="AL1338" s="34"/>
      <c r="AM1338" s="34"/>
      <c r="AN1338" s="34"/>
      <c r="AO1338" s="34"/>
      <c r="AP1338" s="34"/>
    </row>
    <row r="1339" spans="1:42" ht="15.6" hidden="1">
      <c r="A1339" s="34"/>
      <c r="B1339" s="34"/>
      <c r="C1339" s="34"/>
      <c r="D1339" s="34"/>
      <c r="E1339" s="34"/>
      <c r="F1339" s="34"/>
      <c r="G1339" s="34"/>
      <c r="H1339" s="34"/>
      <c r="I1339" s="34"/>
      <c r="J1339" s="34"/>
      <c r="K1339" s="34"/>
      <c r="L1339" s="34"/>
      <c r="M1339" s="34"/>
      <c r="N1339" s="34"/>
      <c r="O1339" s="34"/>
      <c r="P1339" s="34"/>
      <c r="Q1339" s="34"/>
      <c r="R1339" s="34"/>
      <c r="S1339" s="34"/>
      <c r="T1339" s="34"/>
      <c r="U1339" s="34"/>
      <c r="V1339" s="34"/>
      <c r="W1339" s="34"/>
      <c r="X1339" s="34"/>
      <c r="Y1339" s="34"/>
      <c r="Z1339" s="34"/>
      <c r="AA1339" s="34"/>
      <c r="AB1339" s="34"/>
      <c r="AC1339" s="34"/>
      <c r="AD1339" s="34"/>
      <c r="AE1339" s="34"/>
      <c r="AF1339" s="34"/>
      <c r="AG1339" s="34"/>
      <c r="AH1339" s="34"/>
      <c r="AI1339" s="34"/>
      <c r="AJ1339" s="34"/>
      <c r="AK1339" s="34"/>
      <c r="AL1339" s="34"/>
      <c r="AM1339" s="34"/>
      <c r="AN1339" s="34"/>
      <c r="AO1339" s="34"/>
      <c r="AP1339" s="34"/>
    </row>
    <row r="1340" spans="1:42" ht="15.6" hidden="1">
      <c r="A1340" s="34"/>
      <c r="B1340" s="34"/>
      <c r="C1340" s="34"/>
      <c r="D1340" s="34"/>
      <c r="E1340" s="34"/>
      <c r="F1340" s="34"/>
      <c r="G1340" s="34"/>
      <c r="H1340" s="34"/>
      <c r="I1340" s="34"/>
      <c r="J1340" s="34"/>
      <c r="K1340" s="34"/>
      <c r="L1340" s="34"/>
      <c r="M1340" s="34"/>
      <c r="N1340" s="34"/>
      <c r="O1340" s="34"/>
      <c r="P1340" s="34"/>
      <c r="Q1340" s="34"/>
      <c r="R1340" s="34"/>
      <c r="S1340" s="34"/>
      <c r="T1340" s="34"/>
      <c r="U1340" s="34"/>
      <c r="V1340" s="34"/>
      <c r="W1340" s="34"/>
      <c r="X1340" s="34"/>
      <c r="Y1340" s="34"/>
      <c r="Z1340" s="34"/>
      <c r="AA1340" s="34"/>
      <c r="AB1340" s="34"/>
      <c r="AC1340" s="34"/>
      <c r="AD1340" s="34"/>
      <c r="AE1340" s="34"/>
      <c r="AF1340" s="34"/>
      <c r="AG1340" s="34"/>
      <c r="AH1340" s="34"/>
      <c r="AI1340" s="34"/>
      <c r="AJ1340" s="34"/>
      <c r="AK1340" s="34"/>
      <c r="AL1340" s="34"/>
      <c r="AM1340" s="34"/>
      <c r="AN1340" s="34"/>
      <c r="AO1340" s="34"/>
      <c r="AP1340" s="34"/>
    </row>
    <row r="1341" spans="1:42" ht="15.6" hidden="1">
      <c r="A1341" s="34"/>
      <c r="B1341" s="34"/>
      <c r="C1341" s="34"/>
      <c r="D1341" s="34"/>
      <c r="E1341" s="34"/>
      <c r="F1341" s="34"/>
      <c r="G1341" s="34"/>
      <c r="H1341" s="34"/>
      <c r="I1341" s="34"/>
      <c r="J1341" s="34"/>
      <c r="K1341" s="34"/>
      <c r="L1341" s="34"/>
      <c r="M1341" s="34"/>
      <c r="N1341" s="34"/>
      <c r="O1341" s="34"/>
      <c r="P1341" s="34"/>
      <c r="Q1341" s="34"/>
      <c r="R1341" s="34"/>
      <c r="S1341" s="34"/>
      <c r="T1341" s="34"/>
      <c r="U1341" s="34"/>
      <c r="V1341" s="34"/>
      <c r="W1341" s="34"/>
      <c r="X1341" s="34"/>
      <c r="Y1341" s="34"/>
      <c r="Z1341" s="34"/>
      <c r="AA1341" s="34"/>
      <c r="AB1341" s="34"/>
      <c r="AC1341" s="34"/>
      <c r="AD1341" s="34"/>
      <c r="AE1341" s="34"/>
      <c r="AF1341" s="34"/>
      <c r="AG1341" s="34"/>
      <c r="AH1341" s="34"/>
      <c r="AI1341" s="34"/>
      <c r="AJ1341" s="34"/>
      <c r="AK1341" s="34"/>
      <c r="AL1341" s="34"/>
      <c r="AM1341" s="34"/>
      <c r="AN1341" s="34"/>
      <c r="AO1341" s="34"/>
      <c r="AP1341" s="34"/>
    </row>
    <row r="1342" spans="1:42" ht="15.6" hidden="1">
      <c r="A1342" s="34"/>
      <c r="B1342" s="34"/>
      <c r="C1342" s="34"/>
      <c r="D1342" s="34"/>
      <c r="E1342" s="34"/>
      <c r="F1342" s="34"/>
      <c r="G1342" s="34"/>
      <c r="H1342" s="34"/>
      <c r="I1342" s="34"/>
      <c r="J1342" s="34"/>
      <c r="K1342" s="34"/>
      <c r="L1342" s="34"/>
      <c r="M1342" s="34"/>
      <c r="N1342" s="34"/>
      <c r="O1342" s="34"/>
      <c r="P1342" s="34"/>
      <c r="Q1342" s="34"/>
      <c r="R1342" s="34"/>
      <c r="S1342" s="34"/>
      <c r="T1342" s="34"/>
      <c r="U1342" s="34"/>
      <c r="V1342" s="34"/>
      <c r="W1342" s="34"/>
      <c r="X1342" s="34"/>
      <c r="Y1342" s="34"/>
      <c r="Z1342" s="34"/>
      <c r="AA1342" s="34"/>
      <c r="AB1342" s="34"/>
      <c r="AC1342" s="34"/>
      <c r="AD1342" s="34"/>
      <c r="AE1342" s="34"/>
      <c r="AF1342" s="34"/>
      <c r="AG1342" s="34"/>
      <c r="AH1342" s="34"/>
      <c r="AI1342" s="34"/>
      <c r="AJ1342" s="34"/>
      <c r="AK1342" s="34"/>
      <c r="AL1342" s="34"/>
      <c r="AM1342" s="34"/>
      <c r="AN1342" s="34"/>
      <c r="AO1342" s="34"/>
      <c r="AP1342" s="34"/>
    </row>
    <row r="1343" spans="1:42" ht="15.6" hidden="1">
      <c r="A1343" s="34"/>
      <c r="B1343" s="34"/>
      <c r="C1343" s="34"/>
      <c r="D1343" s="34"/>
      <c r="E1343" s="34"/>
      <c r="F1343" s="34"/>
      <c r="G1343" s="34"/>
      <c r="H1343" s="34"/>
      <c r="I1343" s="34"/>
      <c r="J1343" s="34"/>
      <c r="K1343" s="34"/>
      <c r="L1343" s="34"/>
      <c r="M1343" s="34"/>
      <c r="N1343" s="34"/>
      <c r="O1343" s="34"/>
      <c r="P1343" s="34"/>
      <c r="Q1343" s="34"/>
      <c r="R1343" s="34"/>
      <c r="S1343" s="34"/>
      <c r="T1343" s="34"/>
      <c r="U1343" s="34"/>
      <c r="V1343" s="34"/>
      <c r="W1343" s="34"/>
      <c r="X1343" s="34"/>
      <c r="Y1343" s="34"/>
      <c r="Z1343" s="34"/>
      <c r="AA1343" s="34"/>
      <c r="AB1343" s="34"/>
      <c r="AC1343" s="34"/>
      <c r="AD1343" s="34"/>
      <c r="AE1343" s="34"/>
      <c r="AF1343" s="34"/>
      <c r="AG1343" s="34"/>
      <c r="AH1343" s="34"/>
      <c r="AI1343" s="34"/>
      <c r="AJ1343" s="34"/>
      <c r="AK1343" s="34"/>
      <c r="AL1343" s="34"/>
      <c r="AM1343" s="34"/>
      <c r="AN1343" s="34"/>
      <c r="AO1343" s="34"/>
      <c r="AP1343" s="34"/>
    </row>
    <row r="1344" spans="1:42" ht="15.6" hidden="1">
      <c r="A1344" s="34"/>
      <c r="B1344" s="34"/>
      <c r="C1344" s="34"/>
      <c r="D1344" s="34"/>
      <c r="E1344" s="34"/>
      <c r="F1344" s="34"/>
      <c r="G1344" s="34"/>
      <c r="H1344" s="34"/>
      <c r="I1344" s="34"/>
      <c r="J1344" s="34"/>
      <c r="K1344" s="34"/>
      <c r="L1344" s="34"/>
      <c r="M1344" s="34"/>
      <c r="N1344" s="34"/>
      <c r="O1344" s="34"/>
      <c r="P1344" s="34"/>
      <c r="Q1344" s="34"/>
      <c r="R1344" s="34"/>
      <c r="S1344" s="34"/>
      <c r="T1344" s="34"/>
      <c r="U1344" s="34"/>
      <c r="V1344" s="34"/>
      <c r="W1344" s="34"/>
      <c r="X1344" s="34"/>
      <c r="Y1344" s="34"/>
      <c r="Z1344" s="34"/>
      <c r="AA1344" s="34"/>
      <c r="AB1344" s="34"/>
      <c r="AC1344" s="34"/>
      <c r="AD1344" s="34"/>
      <c r="AE1344" s="34"/>
      <c r="AF1344" s="34"/>
      <c r="AG1344" s="34"/>
      <c r="AH1344" s="34"/>
      <c r="AI1344" s="34"/>
      <c r="AJ1344" s="34"/>
      <c r="AK1344" s="34"/>
      <c r="AL1344" s="34"/>
      <c r="AM1344" s="34"/>
      <c r="AN1344" s="34"/>
      <c r="AO1344" s="34"/>
      <c r="AP1344" s="34"/>
    </row>
    <row r="1345" spans="1:2" ht="15.6" hidden="1">
      <c r="A1345" s="34"/>
      <c r="B1345" s="34"/>
    </row>
    <row r="1346" spans="1:2" ht="15.6" hidden="1">
      <c r="A1346" s="34"/>
      <c r="B1346" s="34"/>
    </row>
    <row r="1347" spans="1:2" ht="15.6" hidden="1">
      <c r="A1347" s="34"/>
      <c r="B1347" s="34"/>
    </row>
    <row r="1348" spans="1:2" ht="15.6" hidden="1">
      <c r="A1348" s="34"/>
      <c r="B1348" s="34"/>
    </row>
    <row r="1349" spans="1:2" ht="15.6" hidden="1">
      <c r="A1349" s="34"/>
      <c r="B1349" s="34"/>
    </row>
    <row r="1350" spans="1:2" ht="15.6" hidden="1">
      <c r="A1350" s="34"/>
      <c r="B1350" s="34"/>
    </row>
    <row r="1351" spans="1:2" ht="15.6" hidden="1">
      <c r="A1351" s="34"/>
      <c r="B1351" s="34"/>
    </row>
    <row r="1352" spans="1:2" ht="15.6" hidden="1">
      <c r="A1352" s="34"/>
      <c r="B1352" s="34"/>
    </row>
    <row r="1353" spans="1:2" ht="15.6" hidden="1">
      <c r="A1353" s="34"/>
      <c r="B1353" s="34"/>
    </row>
    <row r="1354" spans="1:2" ht="15.6" hidden="1">
      <c r="A1354" s="34"/>
      <c r="B1354" s="34"/>
    </row>
    <row r="1355" spans="1:2" ht="15.6" hidden="1">
      <c r="A1355" s="34"/>
      <c r="B1355" s="34"/>
    </row>
    <row r="1356" spans="1:2" ht="15.6" hidden="1">
      <c r="A1356" s="34"/>
      <c r="B1356" s="34"/>
    </row>
    <row r="1357" spans="1:2" ht="15.6" hidden="1">
      <c r="A1357" s="34"/>
      <c r="B1357" s="34"/>
    </row>
    <row r="1358" spans="1:2" ht="15.6" hidden="1">
      <c r="A1358" s="34"/>
      <c r="B1358" s="34"/>
    </row>
    <row r="1359" spans="1:2" ht="15.6" hidden="1">
      <c r="A1359" s="34"/>
      <c r="B1359" s="34"/>
    </row>
    <row r="1360" spans="1:2" ht="15.6" hidden="1">
      <c r="A1360" s="34"/>
      <c r="B1360" s="34"/>
    </row>
    <row r="1361" spans="1:2" ht="15.6" hidden="1">
      <c r="A1361" s="34"/>
      <c r="B1361" s="34"/>
    </row>
    <row r="1362" spans="1:2" ht="15.6" hidden="1">
      <c r="A1362" s="34"/>
      <c r="B1362" s="34"/>
    </row>
    <row r="1363" spans="1:2" ht="15.6" hidden="1">
      <c r="A1363" s="34"/>
      <c r="B1363" s="34"/>
    </row>
    <row r="1364" spans="1:2" ht="15.6" hidden="1">
      <c r="A1364" s="34"/>
      <c r="B1364" s="34"/>
    </row>
    <row r="1365" spans="1:2" ht="15.6" hidden="1">
      <c r="A1365" s="34"/>
      <c r="B1365" s="34"/>
    </row>
    <row r="1366" spans="1:2" ht="15.6" hidden="1">
      <c r="A1366" s="34"/>
      <c r="B1366" s="34"/>
    </row>
    <row r="1367" spans="1:2" ht="15.6" hidden="1">
      <c r="A1367" s="34"/>
      <c r="B1367" s="34"/>
    </row>
    <row r="1368" spans="1:2" ht="15.6" hidden="1">
      <c r="A1368" s="34"/>
      <c r="B1368" s="34"/>
    </row>
    <row r="1369" spans="1:2" ht="15.6" hidden="1">
      <c r="A1369" s="34"/>
      <c r="B1369" s="34"/>
    </row>
    <row r="1370" spans="1:2" ht="15.6" hidden="1">
      <c r="A1370" s="34"/>
      <c r="B1370" s="34"/>
    </row>
    <row r="1371" spans="1:2" ht="15.6" hidden="1">
      <c r="A1371" s="34"/>
      <c r="B1371" s="34"/>
    </row>
    <row r="1372" spans="1:2" ht="15.6" hidden="1">
      <c r="A1372" s="34"/>
      <c r="B1372" s="34"/>
    </row>
    <row r="1373" spans="1:2" ht="15.6" hidden="1">
      <c r="A1373" s="34"/>
      <c r="B1373" s="34"/>
    </row>
    <row r="1374" spans="1:2" ht="15.6" hidden="1">
      <c r="A1374" s="34"/>
      <c r="B1374" s="34"/>
    </row>
    <row r="1375" spans="1:2" ht="15.6" hidden="1">
      <c r="A1375" s="34"/>
      <c r="B1375" s="34"/>
    </row>
    <row r="1376" spans="1:2" ht="15.6" hidden="1">
      <c r="A1376" s="34"/>
      <c r="B1376" s="34"/>
    </row>
    <row r="1377" spans="1:2" ht="15.6" hidden="1">
      <c r="A1377" s="34"/>
      <c r="B1377" s="34"/>
    </row>
    <row r="1378" spans="1:2" ht="15.6" hidden="1">
      <c r="A1378" s="34"/>
      <c r="B1378" s="34"/>
    </row>
    <row r="1379" spans="1:2" ht="15.6" hidden="1">
      <c r="A1379" s="34"/>
      <c r="B1379" s="34"/>
    </row>
    <row r="1380" spans="1:2" ht="15.6" hidden="1">
      <c r="A1380" s="34"/>
      <c r="B1380" s="34"/>
    </row>
    <row r="1381" spans="1:2" ht="15.6" hidden="1">
      <c r="A1381" s="34"/>
      <c r="B1381" s="34"/>
    </row>
    <row r="1382" spans="1:2" ht="15.6" hidden="1">
      <c r="A1382" s="34"/>
      <c r="B1382" s="34"/>
    </row>
    <row r="1383" spans="1:2" ht="15.6" hidden="1">
      <c r="A1383" s="34"/>
      <c r="B1383" s="34"/>
    </row>
    <row r="1384" spans="1:2" ht="15.6" hidden="1">
      <c r="A1384" s="34"/>
      <c r="B1384" s="34"/>
    </row>
    <row r="1385" spans="1:2" ht="15.6" hidden="1">
      <c r="A1385" s="34"/>
      <c r="B1385" s="34"/>
    </row>
    <row r="1386" spans="1:2" ht="15.6" hidden="1">
      <c r="A1386" s="34"/>
      <c r="B1386" s="34"/>
    </row>
    <row r="1387" spans="1:2" ht="15.6" hidden="1">
      <c r="A1387" s="34"/>
      <c r="B1387" s="34"/>
    </row>
    <row r="1388" spans="1:2" ht="15.6" hidden="1">
      <c r="A1388" s="34"/>
      <c r="B1388" s="34"/>
    </row>
    <row r="1389" spans="1:2" ht="15.6" hidden="1">
      <c r="A1389" s="34"/>
      <c r="B1389" s="34"/>
    </row>
    <row r="1390" spans="1:2" ht="15.6" hidden="1">
      <c r="A1390" s="34"/>
      <c r="B1390" s="34"/>
    </row>
    <row r="1391" spans="1:2" ht="15.6" hidden="1">
      <c r="A1391" s="34"/>
      <c r="B1391" s="34"/>
    </row>
    <row r="1392" spans="1:2" ht="15.6" hidden="1">
      <c r="A1392" s="34"/>
      <c r="B1392" s="34"/>
    </row>
    <row r="1393" spans="1:2" ht="15.6" hidden="1">
      <c r="A1393" s="34"/>
      <c r="B1393" s="34"/>
    </row>
    <row r="1394" spans="1:2" ht="15.6" hidden="1">
      <c r="A1394" s="34"/>
      <c r="B1394" s="34"/>
    </row>
    <row r="1395" spans="1:2" ht="15.6" hidden="1">
      <c r="A1395" s="34"/>
      <c r="B1395" s="34"/>
    </row>
    <row r="1396" spans="1:2" ht="15.6" hidden="1">
      <c r="A1396" s="34"/>
      <c r="B1396" s="34"/>
    </row>
    <row r="1397" spans="1:2" ht="15.6" hidden="1">
      <c r="A1397" s="34"/>
      <c r="B1397" s="34"/>
    </row>
    <row r="1398" spans="1:2" ht="15.6" hidden="1">
      <c r="A1398" s="34"/>
      <c r="B1398" s="34"/>
    </row>
    <row r="1399" spans="1:2" ht="15.6" hidden="1">
      <c r="A1399" s="34"/>
      <c r="B1399" s="34"/>
    </row>
    <row r="1400" spans="1:2" ht="15.6" hidden="1">
      <c r="A1400" s="34"/>
      <c r="B1400" s="34"/>
    </row>
    <row r="1401" spans="1:2" ht="15.6" hidden="1">
      <c r="A1401" s="34"/>
      <c r="B1401" s="34"/>
    </row>
    <row r="1402" spans="1:2" ht="15.6" hidden="1">
      <c r="A1402" s="34"/>
      <c r="B1402" s="34"/>
    </row>
    <row r="1403" spans="1:2" ht="15.6" hidden="1">
      <c r="A1403" s="34"/>
      <c r="B1403" s="34"/>
    </row>
    <row r="1404" spans="1:2" ht="15.6" hidden="1">
      <c r="A1404" s="34"/>
      <c r="B1404" s="34"/>
    </row>
    <row r="1405" spans="1:2" ht="15.6" hidden="1">
      <c r="A1405" s="34"/>
      <c r="B1405" s="34"/>
    </row>
    <row r="1406" spans="1:2" ht="15.6" hidden="1">
      <c r="A1406" s="34"/>
      <c r="B1406" s="34"/>
    </row>
    <row r="1407" spans="1:2" ht="15.6" hidden="1">
      <c r="A1407" s="34"/>
      <c r="B1407" s="34"/>
    </row>
    <row r="1408" spans="1:2" ht="15.6" hidden="1">
      <c r="A1408" s="34"/>
      <c r="B1408" s="34"/>
    </row>
    <row r="1409" spans="1:2" ht="15.6" hidden="1">
      <c r="A1409" s="34"/>
      <c r="B1409" s="34"/>
    </row>
    <row r="1410" spans="1:2" ht="15.6" hidden="1">
      <c r="A1410" s="34"/>
      <c r="B1410" s="34"/>
    </row>
    <row r="1411" spans="1:2" ht="15.6" hidden="1">
      <c r="A1411" s="34"/>
      <c r="B1411" s="34"/>
    </row>
    <row r="1412" spans="1:2" ht="15.6" hidden="1">
      <c r="A1412" s="34"/>
      <c r="B1412" s="34"/>
    </row>
    <row r="1413" spans="1:2" ht="15.6" hidden="1">
      <c r="A1413" s="34"/>
      <c r="B1413" s="34"/>
    </row>
    <row r="1414" spans="1:2" ht="15.6" hidden="1">
      <c r="A1414" s="34"/>
      <c r="B1414" s="34"/>
    </row>
    <row r="1415" spans="1:2" ht="15.6" hidden="1">
      <c r="A1415" s="34"/>
      <c r="B1415" s="34"/>
    </row>
    <row r="1416" spans="1:2" ht="15.6" hidden="1">
      <c r="A1416" s="34"/>
      <c r="B1416" s="34"/>
    </row>
    <row r="1417" spans="1:2" ht="15.6" hidden="1">
      <c r="A1417" s="34"/>
      <c r="B1417" s="34"/>
    </row>
    <row r="1418" spans="1:2" ht="15.6" hidden="1">
      <c r="A1418" s="34"/>
      <c r="B1418" s="34"/>
    </row>
    <row r="1419" spans="1:2" ht="15.6" hidden="1">
      <c r="A1419" s="34"/>
      <c r="B1419" s="34"/>
    </row>
    <row r="1420" spans="1:2" ht="15.6" hidden="1">
      <c r="A1420" s="34"/>
      <c r="B1420" s="34"/>
    </row>
    <row r="1421" spans="1:2" ht="15.6" hidden="1">
      <c r="A1421" s="34"/>
      <c r="B1421" s="34"/>
    </row>
    <row r="1422" spans="1:2" ht="15.6" hidden="1">
      <c r="A1422" s="34"/>
      <c r="B1422" s="34"/>
    </row>
    <row r="1423" spans="1:2" ht="15.6" hidden="1">
      <c r="A1423" s="34"/>
      <c r="B1423" s="34"/>
    </row>
    <row r="1424" spans="1:2" ht="15.6" hidden="1">
      <c r="A1424" s="34"/>
      <c r="B1424" s="34"/>
    </row>
    <row r="1425" spans="1:2" ht="15.6" hidden="1">
      <c r="A1425" s="34"/>
      <c r="B1425" s="34"/>
    </row>
    <row r="1426" spans="1:2" ht="15.6" hidden="1">
      <c r="A1426" s="34"/>
      <c r="B1426" s="34"/>
    </row>
    <row r="1427" spans="1:2" ht="15.6" hidden="1">
      <c r="A1427" s="34"/>
      <c r="B1427" s="34"/>
    </row>
    <row r="1428" spans="1:2" ht="15.6" hidden="1">
      <c r="A1428" s="34"/>
      <c r="B1428" s="34"/>
    </row>
    <row r="1429" spans="1:2" ht="15.6" hidden="1">
      <c r="A1429" s="34"/>
      <c r="B1429" s="34"/>
    </row>
    <row r="1430" spans="1:2" ht="15.6" hidden="1">
      <c r="A1430" s="34"/>
      <c r="B1430" s="34"/>
    </row>
    <row r="1431" spans="1:2" ht="15.6" hidden="1">
      <c r="A1431" s="34"/>
      <c r="B1431" s="34"/>
    </row>
    <row r="1432" spans="1:2" ht="15.6" hidden="1">
      <c r="A1432" s="34"/>
      <c r="B1432" s="34"/>
    </row>
    <row r="1433" spans="1:2" ht="15.6" hidden="1">
      <c r="A1433" s="34"/>
      <c r="B1433" s="34"/>
    </row>
    <row r="1434" spans="1:2" ht="15.6" hidden="1">
      <c r="A1434" s="34"/>
      <c r="B1434" s="34"/>
    </row>
    <row r="1435" spans="1:2" ht="15.6" hidden="1">
      <c r="A1435" s="34"/>
      <c r="B1435" s="34"/>
    </row>
    <row r="1436" spans="1:2" ht="15.6" hidden="1">
      <c r="A1436" s="34"/>
      <c r="B1436" s="34"/>
    </row>
    <row r="1437" spans="1:2" ht="15.6" hidden="1">
      <c r="A1437" s="34"/>
      <c r="B1437" s="34"/>
    </row>
    <row r="1438" spans="1:2" ht="15.6" hidden="1">
      <c r="A1438" s="34"/>
      <c r="B1438" s="34"/>
    </row>
    <row r="1439" spans="1:2" ht="15.6" hidden="1">
      <c r="A1439" s="34"/>
      <c r="B1439" s="34"/>
    </row>
    <row r="1440" spans="1:2" ht="15.6" hidden="1">
      <c r="A1440" s="34"/>
      <c r="B1440" s="34"/>
    </row>
    <row r="1441" spans="1:2" ht="15.6" hidden="1">
      <c r="A1441" s="34"/>
      <c r="B1441" s="34"/>
    </row>
    <row r="1442" spans="1:2" ht="15.6" hidden="1">
      <c r="A1442" s="34"/>
      <c r="B1442" s="34"/>
    </row>
    <row r="1443" spans="1:2" ht="15.6" hidden="1">
      <c r="A1443" s="34"/>
      <c r="B1443" s="34"/>
    </row>
    <row r="1444" spans="1:2" ht="15.6" hidden="1">
      <c r="A1444" s="34"/>
      <c r="B1444" s="34"/>
    </row>
    <row r="1445" spans="1:2" ht="15.6" hidden="1">
      <c r="A1445" s="34"/>
      <c r="B1445" s="34"/>
    </row>
    <row r="1446" spans="1:2" ht="15.6" hidden="1">
      <c r="A1446" s="34"/>
      <c r="B1446" s="34"/>
    </row>
    <row r="1447" spans="1:2" ht="15.6" hidden="1">
      <c r="A1447" s="34"/>
      <c r="B1447" s="34"/>
    </row>
    <row r="1448" spans="1:2" ht="15.6" hidden="1">
      <c r="A1448" s="34"/>
      <c r="B1448" s="34"/>
    </row>
    <row r="1449" spans="1:2" ht="15.6" hidden="1">
      <c r="A1449" s="34"/>
      <c r="B1449" s="34"/>
    </row>
    <row r="1450" spans="1:2" ht="15.6" hidden="1">
      <c r="A1450" s="34"/>
      <c r="B1450" s="34"/>
    </row>
    <row r="1451" spans="1:2" ht="15.6" hidden="1">
      <c r="A1451" s="34"/>
      <c r="B1451" s="34"/>
    </row>
    <row r="1452" spans="1:2" ht="15.6" hidden="1">
      <c r="A1452" s="34"/>
      <c r="B1452" s="34"/>
    </row>
    <row r="1453" spans="1:2" ht="15.6" hidden="1">
      <c r="A1453" s="34"/>
      <c r="B1453" s="34"/>
    </row>
    <row r="1454" spans="1:2" ht="15.6" hidden="1">
      <c r="A1454" s="34"/>
      <c r="B1454" s="34"/>
    </row>
    <row r="1455" spans="1:2" ht="15.6" hidden="1">
      <c r="A1455" s="34"/>
      <c r="B1455" s="34"/>
    </row>
    <row r="1456" spans="1:2" ht="15.6" hidden="1">
      <c r="A1456" s="34"/>
      <c r="B1456" s="34"/>
    </row>
    <row r="1457" spans="1:2" ht="15.6" hidden="1">
      <c r="A1457" s="84" t="s">
        <v>91</v>
      </c>
      <c r="B1457" s="84" t="s">
        <v>1353</v>
      </c>
    </row>
    <row r="1458" spans="1:2" ht="15.6">
      <c r="A1458" s="84" t="s">
        <v>2217</v>
      </c>
      <c r="B1458" s="84" t="s">
        <v>2253</v>
      </c>
    </row>
  </sheetData>
  <pageMargins left="0.7" right="0.7" top="0.75" bottom="0.75" header="0" footer="0"/>
  <pageSetup orientation="landscape"/>
  <tableParts count="1">
    <tablePart r:id="rId1"/>
  </tableParts>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AZ1000"/>
  <sheetViews>
    <sheetView workbookViewId="0"/>
  </sheetViews>
  <sheetFormatPr defaultColWidth="11.19921875" defaultRowHeight="15" customHeight="1"/>
  <cols>
    <col min="1" max="1" width="28" customWidth="1"/>
    <col min="2" max="2" width="30" customWidth="1"/>
    <col min="3" max="3" width="31" customWidth="1"/>
    <col min="4" max="4" width="27" customWidth="1"/>
    <col min="5" max="5" width="22" customWidth="1"/>
    <col min="6" max="6" width="45.19921875" customWidth="1"/>
    <col min="7" max="7" width="25.69921875" customWidth="1"/>
    <col min="8" max="8" width="24" customWidth="1"/>
    <col min="9" max="9" width="16" customWidth="1"/>
    <col min="10" max="10" width="21" customWidth="1"/>
    <col min="11" max="12" width="20.19921875" customWidth="1"/>
    <col min="13" max="13" width="18.19921875" customWidth="1"/>
    <col min="14" max="14" width="10.19921875" customWidth="1"/>
    <col min="15" max="16" width="15.19921875" customWidth="1"/>
    <col min="17" max="17" width="22.19921875" customWidth="1"/>
    <col min="18" max="18" width="17.69921875" customWidth="1"/>
    <col min="19" max="19" width="17.19921875" customWidth="1"/>
    <col min="20" max="20" width="10.19921875" customWidth="1"/>
    <col min="21" max="21" width="17.19921875" customWidth="1"/>
    <col min="22" max="22" width="18" customWidth="1"/>
    <col min="23" max="23" width="17.19921875" customWidth="1"/>
    <col min="24" max="24" width="15.69921875" customWidth="1"/>
    <col min="25" max="25" width="17.19921875" customWidth="1"/>
    <col min="26" max="26" width="18.19921875" customWidth="1"/>
    <col min="27" max="27" width="23" customWidth="1"/>
    <col min="28" max="28" width="22.19921875" customWidth="1"/>
    <col min="29" max="29" width="23.69921875" customWidth="1"/>
    <col min="30" max="30" width="16.19921875" customWidth="1"/>
    <col min="31" max="31" width="10.19921875" customWidth="1"/>
    <col min="32" max="32" width="15.19921875" customWidth="1"/>
    <col min="33" max="33" width="14.19921875" customWidth="1"/>
    <col min="34" max="34" width="10.19921875" customWidth="1"/>
    <col min="35" max="35" width="16.69921875" customWidth="1"/>
    <col min="36" max="36" width="17.19921875" customWidth="1"/>
    <col min="37" max="37" width="14.19921875" customWidth="1"/>
    <col min="38" max="38" width="17" customWidth="1"/>
    <col min="39" max="39" width="16.19921875" customWidth="1"/>
    <col min="40" max="40" width="17" customWidth="1"/>
    <col min="41" max="41" width="15" customWidth="1"/>
    <col min="42" max="42" width="22" customWidth="1"/>
    <col min="43" max="43" width="16" customWidth="1"/>
    <col min="44" max="44" width="19.19921875" customWidth="1"/>
    <col min="45" max="45" width="19.69921875" customWidth="1"/>
    <col min="46" max="46" width="31.19921875" customWidth="1"/>
    <col min="47" max="48" width="15.19921875" customWidth="1"/>
    <col min="49" max="49" width="15.69921875" customWidth="1"/>
    <col min="50" max="50" width="16" customWidth="1"/>
    <col min="51" max="51" width="24" customWidth="1"/>
    <col min="52" max="52" width="19" customWidth="1"/>
  </cols>
  <sheetData>
    <row r="1" spans="1:52">
      <c r="A1" s="34" t="s">
        <v>1916</v>
      </c>
      <c r="B1" s="34" t="s">
        <v>1917</v>
      </c>
      <c r="C1" s="34" t="s">
        <v>1986</v>
      </c>
      <c r="D1" s="34" t="s">
        <v>50</v>
      </c>
      <c r="E1" s="34" t="s">
        <v>1918</v>
      </c>
      <c r="F1" s="34" t="s">
        <v>1919</v>
      </c>
      <c r="G1" s="34" t="s">
        <v>1992</v>
      </c>
      <c r="H1" s="34" t="s">
        <v>2011</v>
      </c>
      <c r="I1" s="34" t="s">
        <v>2024</v>
      </c>
      <c r="J1" s="34" t="s">
        <v>2030</v>
      </c>
      <c r="K1" s="34" t="s">
        <v>2041</v>
      </c>
      <c r="L1" s="34" t="s">
        <v>2042</v>
      </c>
      <c r="M1" s="34" t="s">
        <v>2142</v>
      </c>
      <c r="N1" s="34" t="s">
        <v>2145</v>
      </c>
      <c r="O1" s="34" t="s">
        <v>364</v>
      </c>
      <c r="P1" s="34" t="s">
        <v>2165</v>
      </c>
      <c r="Q1" s="34" t="s">
        <v>2182</v>
      </c>
      <c r="R1" s="34" t="s">
        <v>2217</v>
      </c>
      <c r="S1" s="34" t="s">
        <v>2273</v>
      </c>
      <c r="T1" s="34" t="s">
        <v>538</v>
      </c>
      <c r="U1" s="34" t="s">
        <v>2287</v>
      </c>
      <c r="V1" s="34" t="s">
        <v>2302</v>
      </c>
      <c r="W1" s="34" t="s">
        <v>105</v>
      </c>
      <c r="X1" s="34" t="s">
        <v>2409</v>
      </c>
      <c r="Y1" s="34" t="s">
        <v>101</v>
      </c>
      <c r="Z1" s="34" t="s">
        <v>93</v>
      </c>
      <c r="AA1" s="34" t="s">
        <v>2543</v>
      </c>
      <c r="AB1" s="34" t="s">
        <v>3307</v>
      </c>
      <c r="AC1" s="34" t="s">
        <v>3303</v>
      </c>
      <c r="AD1" s="34" t="s">
        <v>99</v>
      </c>
      <c r="AE1" s="34" t="s">
        <v>1069</v>
      </c>
      <c r="AF1" s="34" t="s">
        <v>2652</v>
      </c>
      <c r="AG1" s="34" t="s">
        <v>2659</v>
      </c>
      <c r="AH1" s="34" t="s">
        <v>2670</v>
      </c>
      <c r="AI1" s="34" t="s">
        <v>2695</v>
      </c>
      <c r="AJ1" s="34" t="s">
        <v>291</v>
      </c>
      <c r="AK1" s="34" t="s">
        <v>2717</v>
      </c>
      <c r="AL1" s="34" t="s">
        <v>2724</v>
      </c>
      <c r="AM1" s="34" t="s">
        <v>91</v>
      </c>
      <c r="AN1" s="34" t="s">
        <v>2756</v>
      </c>
      <c r="AO1" s="34" t="s">
        <v>2784</v>
      </c>
      <c r="AP1" s="34" t="s">
        <v>2787</v>
      </c>
      <c r="AQ1" s="34" t="s">
        <v>2836</v>
      </c>
      <c r="AR1" s="34" t="s">
        <v>2841</v>
      </c>
      <c r="AS1" s="34" t="s">
        <v>2916</v>
      </c>
      <c r="AT1" s="86" t="s">
        <v>2940</v>
      </c>
      <c r="AU1" s="86" t="s">
        <v>114</v>
      </c>
      <c r="AV1" s="34" t="s">
        <v>3232</v>
      </c>
      <c r="AW1" s="34" t="s">
        <v>3244</v>
      </c>
      <c r="AX1" s="34" t="s">
        <v>3262</v>
      </c>
      <c r="AY1" s="34" t="s">
        <v>3265</v>
      </c>
      <c r="AZ1" s="34" t="s">
        <v>3287</v>
      </c>
    </row>
    <row r="2" spans="1:52">
      <c r="A2" s="34" t="s">
        <v>1920</v>
      </c>
      <c r="B2" s="34" t="s">
        <v>1921</v>
      </c>
      <c r="C2" s="34" t="s">
        <v>1987</v>
      </c>
      <c r="D2" s="34" t="s">
        <v>51</v>
      </c>
      <c r="E2" s="34" t="s">
        <v>1922</v>
      </c>
      <c r="F2" s="34" t="s">
        <v>1923</v>
      </c>
      <c r="G2" s="34" t="s">
        <v>1993</v>
      </c>
      <c r="H2" s="34" t="s">
        <v>2012</v>
      </c>
      <c r="I2" s="34" t="s">
        <v>2025</v>
      </c>
      <c r="J2" s="34" t="s">
        <v>2031</v>
      </c>
      <c r="K2" s="34" t="s">
        <v>1923</v>
      </c>
      <c r="L2" s="34" t="s">
        <v>2126</v>
      </c>
      <c r="M2" s="34" t="s">
        <v>2143</v>
      </c>
      <c r="N2" s="34" t="s">
        <v>2146</v>
      </c>
      <c r="O2" s="34" t="s">
        <v>2158</v>
      </c>
      <c r="P2" s="34" t="s">
        <v>2166</v>
      </c>
      <c r="Q2" s="34" t="s">
        <v>2183</v>
      </c>
      <c r="R2" s="34" t="s">
        <v>2218</v>
      </c>
      <c r="S2" s="34" t="s">
        <v>2274</v>
      </c>
      <c r="T2" s="34" t="s">
        <v>2282</v>
      </c>
      <c r="U2" s="34" t="s">
        <v>2288</v>
      </c>
      <c r="V2" s="34" t="s">
        <v>2303</v>
      </c>
      <c r="W2" s="34" t="s">
        <v>2312</v>
      </c>
      <c r="X2" s="34" t="s">
        <v>2410</v>
      </c>
      <c r="Y2" s="34" t="s">
        <v>2441</v>
      </c>
      <c r="Z2" s="34" t="s">
        <v>2472</v>
      </c>
      <c r="AA2" s="34" t="s">
        <v>2544</v>
      </c>
      <c r="AB2" s="34" t="s">
        <v>2565</v>
      </c>
      <c r="AC2" s="34" t="s">
        <v>2572</v>
      </c>
      <c r="AD2" s="34" t="s">
        <v>2602</v>
      </c>
      <c r="AE2" s="34" t="s">
        <v>2631</v>
      </c>
      <c r="AF2" s="34" t="s">
        <v>2653</v>
      </c>
      <c r="AG2" s="34" t="s">
        <v>2660</v>
      </c>
      <c r="AH2" s="34" t="s">
        <v>2671</v>
      </c>
      <c r="AI2" s="34" t="s">
        <v>2696</v>
      </c>
      <c r="AJ2" s="34" t="s">
        <v>2706</v>
      </c>
      <c r="AK2" s="34" t="s">
        <v>2718</v>
      </c>
      <c r="AL2" s="34" t="s">
        <v>2725</v>
      </c>
      <c r="AM2" s="34" t="s">
        <v>2738</v>
      </c>
      <c r="AN2" s="34" t="s">
        <v>2757</v>
      </c>
      <c r="AO2" s="34" t="s">
        <v>2785</v>
      </c>
      <c r="AP2" s="34" t="s">
        <v>2788</v>
      </c>
      <c r="AQ2" s="34" t="s">
        <v>2837</v>
      </c>
      <c r="AR2" s="34" t="s">
        <v>2842</v>
      </c>
      <c r="AS2" s="34" t="s">
        <v>2917</v>
      </c>
      <c r="AT2" s="86" t="s">
        <v>2941</v>
      </c>
      <c r="AU2" s="86" t="s">
        <v>3181</v>
      </c>
      <c r="AV2" s="34" t="s">
        <v>3233</v>
      </c>
      <c r="AW2" s="34" t="s">
        <v>3245</v>
      </c>
      <c r="AX2" s="34" t="s">
        <v>3263</v>
      </c>
      <c r="AY2" s="34" t="s">
        <v>3266</v>
      </c>
      <c r="AZ2" s="34" t="s">
        <v>3291</v>
      </c>
    </row>
    <row r="3" spans="1:52">
      <c r="A3" s="34" t="s">
        <v>1924</v>
      </c>
      <c r="B3" s="34" t="s">
        <v>1925</v>
      </c>
      <c r="C3" s="34" t="s">
        <v>1988</v>
      </c>
      <c r="D3" s="34" t="s">
        <v>1990</v>
      </c>
      <c r="E3" s="34" t="s">
        <v>1926</v>
      </c>
      <c r="F3" s="34" t="s">
        <v>1927</v>
      </c>
      <c r="G3" s="34" t="s">
        <v>1994</v>
      </c>
      <c r="H3" s="34" t="s">
        <v>2013</v>
      </c>
      <c r="I3" s="34" t="s">
        <v>2026</v>
      </c>
      <c r="J3" s="34" t="s">
        <v>2032</v>
      </c>
      <c r="K3" s="34" t="s">
        <v>1927</v>
      </c>
      <c r="L3" s="34" t="s">
        <v>2127</v>
      </c>
      <c r="M3" s="34" t="s">
        <v>2144</v>
      </c>
      <c r="N3" s="34" t="s">
        <v>2147</v>
      </c>
      <c r="O3" s="34" t="s">
        <v>2159</v>
      </c>
      <c r="P3" s="34" t="s">
        <v>2167</v>
      </c>
      <c r="Q3" s="34" t="s">
        <v>2184</v>
      </c>
      <c r="R3" s="34" t="s">
        <v>2219</v>
      </c>
      <c r="S3" s="34" t="s">
        <v>2275</v>
      </c>
      <c r="T3" s="34" t="s">
        <v>2283</v>
      </c>
      <c r="U3" s="34" t="s">
        <v>2289</v>
      </c>
      <c r="V3" s="34" t="s">
        <v>2304</v>
      </c>
      <c r="W3" s="34" t="s">
        <v>2313</v>
      </c>
      <c r="X3" s="34" t="s">
        <v>2411</v>
      </c>
      <c r="Y3" s="34" t="s">
        <v>2442</v>
      </c>
      <c r="Z3" s="34" t="s">
        <v>2473</v>
      </c>
      <c r="AA3" s="34" t="s">
        <v>2545</v>
      </c>
      <c r="AB3" s="34" t="s">
        <v>2566</v>
      </c>
      <c r="AC3" s="34" t="s">
        <v>2573</v>
      </c>
      <c r="AD3" s="34" t="s">
        <v>2603</v>
      </c>
      <c r="AE3" s="34" t="s">
        <v>2632</v>
      </c>
      <c r="AF3" s="34" t="s">
        <v>2654</v>
      </c>
      <c r="AG3" s="34" t="s">
        <v>2661</v>
      </c>
      <c r="AH3" s="34" t="s">
        <v>2672</v>
      </c>
      <c r="AI3" s="34" t="s">
        <v>2697</v>
      </c>
      <c r="AJ3" s="34" t="s">
        <v>2707</v>
      </c>
      <c r="AK3" s="34" t="s">
        <v>2719</v>
      </c>
      <c r="AL3" s="34" t="s">
        <v>2726</v>
      </c>
      <c r="AM3" s="34" t="s">
        <v>2739</v>
      </c>
      <c r="AN3" s="34" t="s">
        <v>2758</v>
      </c>
      <c r="AO3" s="34" t="s">
        <v>2786</v>
      </c>
      <c r="AP3" s="34" t="s">
        <v>2789</v>
      </c>
      <c r="AQ3" s="34" t="s">
        <v>2838</v>
      </c>
      <c r="AR3" s="34" t="s">
        <v>2843</v>
      </c>
      <c r="AS3" s="34" t="s">
        <v>2918</v>
      </c>
      <c r="AT3" s="86" t="s">
        <v>2942</v>
      </c>
      <c r="AU3" s="86" t="s">
        <v>3182</v>
      </c>
      <c r="AV3" s="34" t="s">
        <v>3234</v>
      </c>
      <c r="AW3" s="34" t="s">
        <v>3246</v>
      </c>
      <c r="AX3" s="34" t="s">
        <v>3264</v>
      </c>
      <c r="AY3" s="34" t="s">
        <v>3270</v>
      </c>
      <c r="AZ3" s="34" t="s">
        <v>3292</v>
      </c>
    </row>
    <row r="4" spans="1:52">
      <c r="A4" s="34" t="s">
        <v>1928</v>
      </c>
      <c r="B4" s="34" t="s">
        <v>1929</v>
      </c>
      <c r="C4" s="34" t="s">
        <v>1989</v>
      </c>
      <c r="D4" s="34" t="s">
        <v>1991</v>
      </c>
      <c r="E4" s="34" t="s">
        <v>1930</v>
      </c>
      <c r="F4" s="34" t="s">
        <v>1931</v>
      </c>
      <c r="G4" s="34" t="s">
        <v>1995</v>
      </c>
      <c r="H4" s="34" t="s">
        <v>2014</v>
      </c>
      <c r="I4" s="34" t="s">
        <v>2027</v>
      </c>
      <c r="J4" s="34" t="s">
        <v>2033</v>
      </c>
      <c r="K4" s="34" t="s">
        <v>1931</v>
      </c>
      <c r="L4" s="34" t="s">
        <v>2128</v>
      </c>
      <c r="O4" s="34" t="s">
        <v>2160</v>
      </c>
      <c r="P4" s="34" t="s">
        <v>2168</v>
      </c>
      <c r="Q4" s="34" t="s">
        <v>2185</v>
      </c>
      <c r="R4" s="34" t="s">
        <v>2220</v>
      </c>
      <c r="S4" s="34" t="s">
        <v>2276</v>
      </c>
      <c r="T4" s="34" t="s">
        <v>2284</v>
      </c>
      <c r="U4" s="34" t="s">
        <v>2290</v>
      </c>
      <c r="V4" s="34" t="s">
        <v>2305</v>
      </c>
      <c r="W4" s="34" t="s">
        <v>2314</v>
      </c>
      <c r="X4" s="34" t="s">
        <v>2412</v>
      </c>
      <c r="Y4" s="34" t="s">
        <v>2443</v>
      </c>
      <c r="Z4" s="34" t="s">
        <v>2474</v>
      </c>
      <c r="AA4" s="34" t="s">
        <v>2546</v>
      </c>
      <c r="AB4" s="34" t="s">
        <v>2567</v>
      </c>
      <c r="AC4" s="34" t="s">
        <v>2574</v>
      </c>
      <c r="AD4" s="34" t="s">
        <v>2604</v>
      </c>
      <c r="AE4" s="34" t="s">
        <v>2633</v>
      </c>
      <c r="AF4" s="34" t="s">
        <v>2655</v>
      </c>
      <c r="AG4" s="34" t="s">
        <v>2662</v>
      </c>
      <c r="AH4" s="34" t="s">
        <v>2673</v>
      </c>
      <c r="AI4" s="34" t="s">
        <v>2698</v>
      </c>
      <c r="AJ4" s="34" t="s">
        <v>2708</v>
      </c>
      <c r="AK4" s="34" t="s">
        <v>2720</v>
      </c>
      <c r="AL4" s="34" t="s">
        <v>2727</v>
      </c>
      <c r="AM4" s="34" t="s">
        <v>2740</v>
      </c>
      <c r="AN4" s="34" t="s">
        <v>2759</v>
      </c>
      <c r="AP4" s="34" t="s">
        <v>2790</v>
      </c>
      <c r="AQ4" s="34" t="s">
        <v>2839</v>
      </c>
      <c r="AR4" s="34" t="s">
        <v>2844</v>
      </c>
      <c r="AS4" s="34" t="s">
        <v>2919</v>
      </c>
      <c r="AT4" s="86" t="s">
        <v>2943</v>
      </c>
      <c r="AU4" s="86" t="s">
        <v>3183</v>
      </c>
      <c r="AV4" s="34" t="s">
        <v>3235</v>
      </c>
      <c r="AW4" s="34" t="s">
        <v>3247</v>
      </c>
      <c r="AY4" s="34" t="s">
        <v>3271</v>
      </c>
      <c r="AZ4" s="34" t="s">
        <v>3293</v>
      </c>
    </row>
    <row r="5" spans="1:52">
      <c r="A5" s="34" t="s">
        <v>1932</v>
      </c>
      <c r="B5" s="34" t="s">
        <v>1933</v>
      </c>
      <c r="E5" s="34" t="s">
        <v>1934</v>
      </c>
      <c r="F5" s="34" t="s">
        <v>1935</v>
      </c>
      <c r="G5" s="34" t="s">
        <v>1996</v>
      </c>
      <c r="H5" s="34" t="s">
        <v>2015</v>
      </c>
      <c r="I5" s="34" t="s">
        <v>2028</v>
      </c>
      <c r="J5" s="34" t="s">
        <v>2034</v>
      </c>
      <c r="K5" s="34" t="s">
        <v>1935</v>
      </c>
      <c r="L5" s="34" t="s">
        <v>3267</v>
      </c>
      <c r="O5" s="34" t="s">
        <v>2161</v>
      </c>
      <c r="P5" s="34" t="s">
        <v>2169</v>
      </c>
      <c r="Q5" s="34" t="s">
        <v>2186</v>
      </c>
      <c r="R5" s="34" t="s">
        <v>2221</v>
      </c>
      <c r="S5" s="34" t="s">
        <v>2277</v>
      </c>
      <c r="T5" s="34" t="s">
        <v>2285</v>
      </c>
      <c r="U5" s="34" t="s">
        <v>2291</v>
      </c>
      <c r="V5" s="34" t="s">
        <v>2306</v>
      </c>
      <c r="W5" s="34" t="s">
        <v>2315</v>
      </c>
      <c r="X5" s="34" t="s">
        <v>2413</v>
      </c>
      <c r="Y5" s="34" t="s">
        <v>2444</v>
      </c>
      <c r="Z5" s="34" t="s">
        <v>2475</v>
      </c>
      <c r="AA5" s="34" t="s">
        <v>2547</v>
      </c>
      <c r="AB5" s="34" t="s">
        <v>2568</v>
      </c>
      <c r="AC5" s="34" t="s">
        <v>2575</v>
      </c>
      <c r="AD5" s="34" t="s">
        <v>2605</v>
      </c>
      <c r="AE5" s="34" t="s">
        <v>2634</v>
      </c>
      <c r="AF5" s="34" t="s">
        <v>2656</v>
      </c>
      <c r="AG5" s="34" t="s">
        <v>2663</v>
      </c>
      <c r="AH5" s="34" t="s">
        <v>2674</v>
      </c>
      <c r="AI5" s="34" t="s">
        <v>2699</v>
      </c>
      <c r="AJ5" s="34" t="s">
        <v>2709</v>
      </c>
      <c r="AK5" s="34" t="s">
        <v>2721</v>
      </c>
      <c r="AL5" s="34" t="s">
        <v>2728</v>
      </c>
      <c r="AM5" s="34" t="s">
        <v>2741</v>
      </c>
      <c r="AN5" s="34" t="s">
        <v>2760</v>
      </c>
      <c r="AP5" s="34" t="s">
        <v>2791</v>
      </c>
      <c r="AQ5" s="34" t="s">
        <v>2840</v>
      </c>
      <c r="AR5" s="34" t="s">
        <v>2845</v>
      </c>
      <c r="AS5" s="34" t="s">
        <v>2920</v>
      </c>
      <c r="AT5" s="86" t="s">
        <v>2944</v>
      </c>
      <c r="AU5" s="86" t="s">
        <v>3184</v>
      </c>
      <c r="AV5" s="34" t="s">
        <v>3236</v>
      </c>
      <c r="AW5" s="34" t="s">
        <v>3248</v>
      </c>
      <c r="AY5" s="34" t="s">
        <v>3272</v>
      </c>
      <c r="AZ5" s="34" t="s">
        <v>3294</v>
      </c>
    </row>
    <row r="6" spans="1:52">
      <c r="A6" s="34" t="s">
        <v>1936</v>
      </c>
      <c r="B6" s="34" t="s">
        <v>1937</v>
      </c>
      <c r="E6" s="34" t="s">
        <v>1938</v>
      </c>
      <c r="F6" s="34" t="s">
        <v>1939</v>
      </c>
      <c r="G6" s="34" t="s">
        <v>1997</v>
      </c>
      <c r="H6" s="34" t="s">
        <v>2016</v>
      </c>
      <c r="I6" s="34" t="s">
        <v>2029</v>
      </c>
      <c r="J6" s="34" t="s">
        <v>2035</v>
      </c>
      <c r="K6" s="34" t="s">
        <v>1939</v>
      </c>
      <c r="L6" s="34" t="s">
        <v>3268</v>
      </c>
      <c r="O6" s="34" t="s">
        <v>2162</v>
      </c>
      <c r="P6" s="34" t="s">
        <v>2170</v>
      </c>
      <c r="Q6" s="34" t="s">
        <v>2187</v>
      </c>
      <c r="R6" s="34" t="s">
        <v>2222</v>
      </c>
      <c r="S6" s="34" t="s">
        <v>2278</v>
      </c>
      <c r="T6" s="34" t="s">
        <v>2286</v>
      </c>
      <c r="U6" s="34" t="s">
        <v>2292</v>
      </c>
      <c r="V6" s="34" t="s">
        <v>2307</v>
      </c>
      <c r="W6" s="34" t="s">
        <v>2316</v>
      </c>
      <c r="X6" s="34" t="s">
        <v>2414</v>
      </c>
      <c r="Y6" s="34" t="s">
        <v>2445</v>
      </c>
      <c r="Z6" s="34" t="s">
        <v>2476</v>
      </c>
      <c r="AA6" s="34" t="s">
        <v>2548</v>
      </c>
      <c r="AB6" s="34" t="s">
        <v>2569</v>
      </c>
      <c r="AC6" s="34" t="s">
        <v>2576</v>
      </c>
      <c r="AD6" s="34" t="s">
        <v>2606</v>
      </c>
      <c r="AE6" s="34" t="s">
        <v>2635</v>
      </c>
      <c r="AF6" s="34" t="s">
        <v>2657</v>
      </c>
      <c r="AG6" s="34" t="s">
        <v>2664</v>
      </c>
      <c r="AH6" s="34" t="s">
        <v>2675</v>
      </c>
      <c r="AI6" s="34" t="s">
        <v>2700</v>
      </c>
      <c r="AJ6" s="34" t="s">
        <v>2710</v>
      </c>
      <c r="AK6" s="34" t="s">
        <v>2722</v>
      </c>
      <c r="AL6" s="34" t="s">
        <v>2729</v>
      </c>
      <c r="AM6" s="34" t="s">
        <v>2742</v>
      </c>
      <c r="AN6" s="34" t="s">
        <v>2761</v>
      </c>
      <c r="AP6" s="34" t="s">
        <v>2792</v>
      </c>
      <c r="AR6" s="34" t="s">
        <v>2846</v>
      </c>
      <c r="AS6" s="34" t="s">
        <v>2921</v>
      </c>
      <c r="AT6" s="86" t="s">
        <v>2945</v>
      </c>
      <c r="AU6" s="86" t="s">
        <v>3185</v>
      </c>
      <c r="AV6" s="34" t="s">
        <v>3237</v>
      </c>
      <c r="AW6" s="34" t="s">
        <v>3249</v>
      </c>
      <c r="AY6" s="34" t="s">
        <v>3273</v>
      </c>
      <c r="AZ6" s="34" t="s">
        <v>3290</v>
      </c>
    </row>
    <row r="7" spans="1:52">
      <c r="A7" s="34" t="s">
        <v>1940</v>
      </c>
      <c r="B7" s="34" t="s">
        <v>1941</v>
      </c>
      <c r="E7" s="34" t="s">
        <v>1942</v>
      </c>
      <c r="F7" s="34" t="s">
        <v>1943</v>
      </c>
      <c r="G7" s="34" t="s">
        <v>1998</v>
      </c>
      <c r="H7" s="34" t="s">
        <v>2017</v>
      </c>
      <c r="J7" s="34" t="s">
        <v>2036</v>
      </c>
      <c r="K7" s="34" t="s">
        <v>1943</v>
      </c>
      <c r="L7" s="34" t="s">
        <v>3269</v>
      </c>
      <c r="O7" s="34" t="s">
        <v>2163</v>
      </c>
      <c r="P7" s="34" t="s">
        <v>2171</v>
      </c>
      <c r="Q7" s="34" t="s">
        <v>2188</v>
      </c>
      <c r="R7" s="34" t="s">
        <v>2223</v>
      </c>
      <c r="S7" s="34" t="s">
        <v>2279</v>
      </c>
      <c r="U7" s="34" t="s">
        <v>2293</v>
      </c>
      <c r="V7" s="34" t="s">
        <v>2308</v>
      </c>
      <c r="W7" s="34" t="s">
        <v>2317</v>
      </c>
      <c r="X7" s="34" t="s">
        <v>2415</v>
      </c>
      <c r="Y7" s="34" t="s">
        <v>2446</v>
      </c>
      <c r="Z7" s="34" t="s">
        <v>2477</v>
      </c>
      <c r="AA7" s="34" t="s">
        <v>2549</v>
      </c>
      <c r="AB7" s="34" t="s">
        <v>2570</v>
      </c>
      <c r="AC7" s="34" t="s">
        <v>2577</v>
      </c>
      <c r="AD7" s="34" t="s">
        <v>2607</v>
      </c>
      <c r="AE7" s="34" t="s">
        <v>2636</v>
      </c>
      <c r="AF7" s="34" t="s">
        <v>2658</v>
      </c>
      <c r="AG7" s="34" t="s">
        <v>2665</v>
      </c>
      <c r="AH7" s="34" t="s">
        <v>2676</v>
      </c>
      <c r="AI7" s="34" t="s">
        <v>2701</v>
      </c>
      <c r="AJ7" s="34" t="s">
        <v>2711</v>
      </c>
      <c r="AK7" s="34" t="s">
        <v>2723</v>
      </c>
      <c r="AL7" s="34" t="s">
        <v>2730</v>
      </c>
      <c r="AM7" s="34" t="s">
        <v>2743</v>
      </c>
      <c r="AN7" s="34" t="s">
        <v>2762</v>
      </c>
      <c r="AP7" s="34" t="s">
        <v>2793</v>
      </c>
      <c r="AR7" s="34" t="s">
        <v>2847</v>
      </c>
      <c r="AS7" s="34" t="s">
        <v>2922</v>
      </c>
      <c r="AT7" s="86" t="s">
        <v>2946</v>
      </c>
      <c r="AU7" s="86" t="s">
        <v>3186</v>
      </c>
      <c r="AV7" s="34" t="s">
        <v>3238</v>
      </c>
      <c r="AW7" s="34" t="s">
        <v>3250</v>
      </c>
      <c r="AY7" s="34" t="s">
        <v>3274</v>
      </c>
      <c r="AZ7" s="34" t="s">
        <v>3295</v>
      </c>
    </row>
    <row r="8" spans="1:52">
      <c r="A8" s="34" t="s">
        <v>1944</v>
      </c>
      <c r="B8" s="34" t="s">
        <v>1945</v>
      </c>
      <c r="E8" s="34" t="s">
        <v>1946</v>
      </c>
      <c r="F8" s="34" t="s">
        <v>1947</v>
      </c>
      <c r="G8" s="34" t="s">
        <v>1999</v>
      </c>
      <c r="H8" s="34" t="s">
        <v>2018</v>
      </c>
      <c r="J8" s="34" t="s">
        <v>2037</v>
      </c>
      <c r="K8" s="34" t="s">
        <v>1947</v>
      </c>
      <c r="L8" s="34" t="s">
        <v>2129</v>
      </c>
      <c r="P8" s="34" t="s">
        <v>2172</v>
      </c>
      <c r="Q8" s="34" t="s">
        <v>2189</v>
      </c>
      <c r="R8" s="34" t="s">
        <v>2224</v>
      </c>
      <c r="S8" s="34" t="s">
        <v>2280</v>
      </c>
      <c r="U8" s="34" t="s">
        <v>2294</v>
      </c>
      <c r="V8" s="34" t="s">
        <v>2309</v>
      </c>
      <c r="W8" s="34" t="s">
        <v>2318</v>
      </c>
      <c r="X8" s="34" t="s">
        <v>2416</v>
      </c>
      <c r="Y8" s="34" t="s">
        <v>2447</v>
      </c>
      <c r="Z8" s="34" t="s">
        <v>2478</v>
      </c>
      <c r="AA8" s="34" t="s">
        <v>2550</v>
      </c>
      <c r="AB8" s="34"/>
      <c r="AC8" s="34" t="s">
        <v>2578</v>
      </c>
      <c r="AD8" s="34" t="s">
        <v>2608</v>
      </c>
      <c r="AE8" s="34" t="s">
        <v>2637</v>
      </c>
      <c r="AG8" s="34" t="s">
        <v>2666</v>
      </c>
      <c r="AH8" s="34" t="s">
        <v>2677</v>
      </c>
      <c r="AI8" s="34" t="s">
        <v>2702</v>
      </c>
      <c r="AJ8" s="34" t="s">
        <v>2712</v>
      </c>
      <c r="AL8" s="34" t="s">
        <v>2731</v>
      </c>
      <c r="AM8" s="34" t="s">
        <v>2744</v>
      </c>
      <c r="AN8" s="34" t="s">
        <v>2763</v>
      </c>
      <c r="AP8" s="34" t="s">
        <v>2794</v>
      </c>
      <c r="AR8" s="34" t="s">
        <v>2848</v>
      </c>
      <c r="AS8" s="34" t="s">
        <v>2923</v>
      </c>
      <c r="AT8" s="86" t="s">
        <v>2947</v>
      </c>
      <c r="AU8" s="86" t="s">
        <v>3187</v>
      </c>
      <c r="AV8" s="34" t="s">
        <v>3239</v>
      </c>
      <c r="AW8" s="34" t="s">
        <v>3251</v>
      </c>
      <c r="AY8" s="34" t="s">
        <v>3275</v>
      </c>
      <c r="AZ8" s="34" t="s">
        <v>3296</v>
      </c>
    </row>
    <row r="9" spans="1:52">
      <c r="A9" s="34" t="s">
        <v>1948</v>
      </c>
      <c r="B9" s="34" t="s">
        <v>1949</v>
      </c>
      <c r="E9" s="34" t="s">
        <v>1950</v>
      </c>
      <c r="F9" s="34" t="s">
        <v>1951</v>
      </c>
      <c r="G9" s="34" t="s">
        <v>2000</v>
      </c>
      <c r="H9" s="34" t="s">
        <v>2019</v>
      </c>
      <c r="J9" s="34" t="s">
        <v>2038</v>
      </c>
      <c r="K9" s="34" t="s">
        <v>1951</v>
      </c>
      <c r="L9" s="34" t="s">
        <v>2130</v>
      </c>
      <c r="P9" s="34" t="s">
        <v>2173</v>
      </c>
      <c r="Q9" s="34" t="s">
        <v>2190</v>
      </c>
      <c r="R9" s="34" t="s">
        <v>2225</v>
      </c>
      <c r="S9" s="34" t="s">
        <v>2281</v>
      </c>
      <c r="U9" s="34" t="s">
        <v>2295</v>
      </c>
      <c r="V9" s="34" t="s">
        <v>2310</v>
      </c>
      <c r="W9" s="34" t="s">
        <v>2319</v>
      </c>
      <c r="X9" s="34" t="s">
        <v>2417</v>
      </c>
      <c r="Y9" s="34" t="s">
        <v>2448</v>
      </c>
      <c r="Z9" s="34" t="s">
        <v>2479</v>
      </c>
      <c r="AA9" s="34" t="s">
        <v>2551</v>
      </c>
      <c r="AB9" s="34"/>
      <c r="AC9" s="34" t="s">
        <v>2579</v>
      </c>
      <c r="AD9" s="34" t="s">
        <v>2609</v>
      </c>
      <c r="AE9" s="34" t="s">
        <v>2638</v>
      </c>
      <c r="AG9" s="34" t="s">
        <v>2667</v>
      </c>
      <c r="AH9" s="34" t="s">
        <v>2678</v>
      </c>
      <c r="AI9" s="34" t="s">
        <v>2703</v>
      </c>
      <c r="AJ9" s="34" t="s">
        <v>2713</v>
      </c>
      <c r="AL9" s="34" t="s">
        <v>2732</v>
      </c>
      <c r="AM9" s="34" t="s">
        <v>2745</v>
      </c>
      <c r="AN9" s="34" t="s">
        <v>2764</v>
      </c>
      <c r="AP9" s="34" t="s">
        <v>2795</v>
      </c>
      <c r="AR9" s="34" t="s">
        <v>2849</v>
      </c>
      <c r="AS9" s="34" t="s">
        <v>2924</v>
      </c>
      <c r="AT9" s="86" t="s">
        <v>2948</v>
      </c>
      <c r="AU9" s="86" t="s">
        <v>3188</v>
      </c>
      <c r="AV9" s="34" t="s">
        <v>3240</v>
      </c>
      <c r="AW9" s="34" t="s">
        <v>3252</v>
      </c>
      <c r="AY9" s="34" t="s">
        <v>3276</v>
      </c>
      <c r="AZ9" s="34" t="s">
        <v>3288</v>
      </c>
    </row>
    <row r="10" spans="1:52">
      <c r="A10" s="34" t="s">
        <v>1952</v>
      </c>
      <c r="B10" s="34" t="s">
        <v>1953</v>
      </c>
      <c r="E10" s="34" t="s">
        <v>1954</v>
      </c>
      <c r="F10" s="34" t="s">
        <v>1955</v>
      </c>
      <c r="G10" s="34" t="s">
        <v>2001</v>
      </c>
      <c r="H10" s="34" t="s">
        <v>2020</v>
      </c>
      <c r="J10" s="34" t="s">
        <v>2039</v>
      </c>
      <c r="K10" s="34" t="s">
        <v>1955</v>
      </c>
      <c r="L10" s="34" t="s">
        <v>2131</v>
      </c>
      <c r="P10" s="34" t="s">
        <v>2174</v>
      </c>
      <c r="Q10" s="34" t="s">
        <v>2191</v>
      </c>
      <c r="R10" s="34" t="s">
        <v>2226</v>
      </c>
      <c r="U10" s="34" t="s">
        <v>2296</v>
      </c>
      <c r="V10" s="34" t="s">
        <v>2311</v>
      </c>
      <c r="W10" s="34" t="s">
        <v>2320</v>
      </c>
      <c r="X10" s="34" t="s">
        <v>2418</v>
      </c>
      <c r="Y10" s="34" t="s">
        <v>2449</v>
      </c>
      <c r="Z10" s="34" t="s">
        <v>2480</v>
      </c>
      <c r="AA10" s="34" t="s">
        <v>2552</v>
      </c>
      <c r="AB10" s="34"/>
      <c r="AC10" s="34" t="s">
        <v>2580</v>
      </c>
      <c r="AD10" s="34" t="s">
        <v>2610</v>
      </c>
      <c r="AE10" s="34" t="s">
        <v>2639</v>
      </c>
      <c r="AG10" s="34" t="s">
        <v>2668</v>
      </c>
      <c r="AH10" s="34" t="s">
        <v>2679</v>
      </c>
      <c r="AI10" s="34" t="s">
        <v>2704</v>
      </c>
      <c r="AJ10" s="34" t="s">
        <v>2714</v>
      </c>
      <c r="AL10" s="34" t="s">
        <v>2733</v>
      </c>
      <c r="AM10" s="34" t="s">
        <v>2746</v>
      </c>
      <c r="AN10" s="34" t="s">
        <v>2765</v>
      </c>
      <c r="AP10" s="34" t="s">
        <v>2796</v>
      </c>
      <c r="AR10" s="34" t="s">
        <v>2850</v>
      </c>
      <c r="AS10" s="34" t="s">
        <v>2925</v>
      </c>
      <c r="AT10" s="86" t="s">
        <v>2949</v>
      </c>
      <c r="AU10" s="86" t="s">
        <v>3189</v>
      </c>
      <c r="AV10" s="34" t="s">
        <v>3241</v>
      </c>
      <c r="AW10" s="34" t="s">
        <v>3253</v>
      </c>
      <c r="AY10" s="34" t="s">
        <v>3277</v>
      </c>
      <c r="AZ10" s="34" t="s">
        <v>3289</v>
      </c>
    </row>
    <row r="11" spans="1:52">
      <c r="A11" s="34" t="s">
        <v>1956</v>
      </c>
      <c r="B11" s="34" t="s">
        <v>1957</v>
      </c>
      <c r="E11" s="34" t="s">
        <v>1958</v>
      </c>
      <c r="F11" s="34" t="s">
        <v>1959</v>
      </c>
      <c r="G11" s="34" t="s">
        <v>2002</v>
      </c>
      <c r="H11" s="34" t="s">
        <v>2021</v>
      </c>
      <c r="J11" s="34" t="s">
        <v>2040</v>
      </c>
      <c r="K11" s="34" t="s">
        <v>1959</v>
      </c>
      <c r="L11" s="34" t="s">
        <v>2132</v>
      </c>
      <c r="P11" s="34" t="s">
        <v>2175</v>
      </c>
      <c r="Q11" s="34" t="s">
        <v>2192</v>
      </c>
      <c r="R11" s="34" t="s">
        <v>2227</v>
      </c>
      <c r="U11" s="34" t="s">
        <v>2297</v>
      </c>
      <c r="W11" s="34" t="s">
        <v>2321</v>
      </c>
      <c r="X11" s="34" t="s">
        <v>2419</v>
      </c>
      <c r="Y11" s="34" t="s">
        <v>2450</v>
      </c>
      <c r="Z11" s="34" t="s">
        <v>2481</v>
      </c>
      <c r="AA11" s="34" t="s">
        <v>2553</v>
      </c>
      <c r="AB11" s="34"/>
      <c r="AC11" s="34" t="s">
        <v>2581</v>
      </c>
      <c r="AD11" s="34" t="s">
        <v>2611</v>
      </c>
      <c r="AE11" s="34" t="s">
        <v>2640</v>
      </c>
      <c r="AG11" s="34" t="s">
        <v>2669</v>
      </c>
      <c r="AH11" s="34" t="s">
        <v>2680</v>
      </c>
      <c r="AI11" s="34" t="s">
        <v>2705</v>
      </c>
      <c r="AJ11" s="34" t="s">
        <v>2715</v>
      </c>
      <c r="AL11" s="34" t="s">
        <v>2734</v>
      </c>
      <c r="AM11" s="34" t="s">
        <v>2747</v>
      </c>
      <c r="AN11" s="34" t="s">
        <v>2766</v>
      </c>
      <c r="AP11" s="34" t="s">
        <v>2797</v>
      </c>
      <c r="AR11" s="34" t="s">
        <v>2851</v>
      </c>
      <c r="AS11" s="34" t="s">
        <v>2926</v>
      </c>
      <c r="AT11" s="86" t="s">
        <v>2950</v>
      </c>
      <c r="AU11" s="86" t="s">
        <v>3190</v>
      </c>
      <c r="AV11" s="34" t="s">
        <v>3242</v>
      </c>
      <c r="AW11" s="34" t="s">
        <v>3254</v>
      </c>
      <c r="AY11" s="34" t="s">
        <v>3278</v>
      </c>
      <c r="AZ11" s="34" t="s">
        <v>3297</v>
      </c>
    </row>
    <row r="12" spans="1:52">
      <c r="A12" s="34" t="s">
        <v>1960</v>
      </c>
      <c r="B12" s="34" t="s">
        <v>1961</v>
      </c>
      <c r="E12" s="34" t="s">
        <v>1962</v>
      </c>
      <c r="F12" s="34" t="s">
        <v>1963</v>
      </c>
      <c r="G12" s="34" t="s">
        <v>2003</v>
      </c>
      <c r="H12" s="34" t="s">
        <v>2022</v>
      </c>
      <c r="K12" s="34" t="s">
        <v>1963</v>
      </c>
      <c r="L12" s="34" t="s">
        <v>2133</v>
      </c>
      <c r="P12" s="34" t="s">
        <v>2176</v>
      </c>
      <c r="Q12" s="34" t="s">
        <v>2193</v>
      </c>
      <c r="R12" s="34" t="s">
        <v>2228</v>
      </c>
      <c r="U12" s="34" t="s">
        <v>2298</v>
      </c>
      <c r="W12" s="34" t="s">
        <v>2322</v>
      </c>
      <c r="X12" s="34" t="s">
        <v>2420</v>
      </c>
      <c r="Y12" s="34" t="s">
        <v>2451</v>
      </c>
      <c r="Z12" s="34" t="s">
        <v>2482</v>
      </c>
      <c r="AA12" s="34" t="s">
        <v>2554</v>
      </c>
      <c r="AB12" s="34"/>
      <c r="AC12" s="34" t="s">
        <v>2582</v>
      </c>
      <c r="AD12" s="34" t="s">
        <v>2612</v>
      </c>
      <c r="AE12" s="34" t="s">
        <v>2641</v>
      </c>
      <c r="AH12" s="34" t="s">
        <v>2681</v>
      </c>
      <c r="AJ12" s="34" t="s">
        <v>2716</v>
      </c>
      <c r="AL12" s="34" t="s">
        <v>2735</v>
      </c>
      <c r="AM12" s="34" t="s">
        <v>2748</v>
      </c>
      <c r="AN12" s="34" t="s">
        <v>2767</v>
      </c>
      <c r="AP12" s="34" t="s">
        <v>2798</v>
      </c>
      <c r="AR12" s="34" t="s">
        <v>2852</v>
      </c>
      <c r="AS12" s="34" t="s">
        <v>2927</v>
      </c>
      <c r="AT12" s="86" t="s">
        <v>2951</v>
      </c>
      <c r="AU12" s="86" t="s">
        <v>3191</v>
      </c>
      <c r="AV12" s="34" t="s">
        <v>3243</v>
      </c>
      <c r="AW12" s="34" t="s">
        <v>3255</v>
      </c>
      <c r="AY12" s="34" t="s">
        <v>3279</v>
      </c>
    </row>
    <row r="13" spans="1:52">
      <c r="A13" s="34" t="s">
        <v>1964</v>
      </c>
      <c r="E13" s="34" t="s">
        <v>1965</v>
      </c>
      <c r="F13" s="34" t="s">
        <v>1966</v>
      </c>
      <c r="G13" s="34" t="s">
        <v>2004</v>
      </c>
      <c r="H13" s="34" t="s">
        <v>2023</v>
      </c>
      <c r="K13" s="34" t="s">
        <v>1966</v>
      </c>
      <c r="L13" s="34" t="s">
        <v>2134</v>
      </c>
      <c r="P13" s="34" t="s">
        <v>2177</v>
      </c>
      <c r="Q13" s="34" t="s">
        <v>2194</v>
      </c>
      <c r="R13" s="34" t="s">
        <v>2229</v>
      </c>
      <c r="U13" s="34" t="s">
        <v>2299</v>
      </c>
      <c r="W13" s="34" t="s">
        <v>2323</v>
      </c>
      <c r="X13" s="34" t="s">
        <v>2421</v>
      </c>
      <c r="Y13" s="34" t="s">
        <v>2452</v>
      </c>
      <c r="Z13" s="34" t="s">
        <v>2483</v>
      </c>
      <c r="AA13" s="34" t="s">
        <v>2555</v>
      </c>
      <c r="AB13" s="34"/>
      <c r="AC13" s="34" t="s">
        <v>2583</v>
      </c>
      <c r="AD13" s="34" t="s">
        <v>2613</v>
      </c>
      <c r="AE13" s="34" t="s">
        <v>2642</v>
      </c>
      <c r="AH13" s="34" t="s">
        <v>2682</v>
      </c>
      <c r="AJ13" s="34" t="s">
        <v>2835</v>
      </c>
      <c r="AL13" s="34" t="s">
        <v>2736</v>
      </c>
      <c r="AM13" s="34" t="s">
        <v>2749</v>
      </c>
      <c r="AN13" s="34" t="s">
        <v>2768</v>
      </c>
      <c r="AP13" s="34" t="s">
        <v>2799</v>
      </c>
      <c r="AR13" s="34" t="s">
        <v>2853</v>
      </c>
      <c r="AS13" s="34" t="s">
        <v>2928</v>
      </c>
      <c r="AT13" s="86" t="s">
        <v>2952</v>
      </c>
      <c r="AU13" s="86" t="s">
        <v>3192</v>
      </c>
      <c r="AW13" s="34" t="s">
        <v>3256</v>
      </c>
      <c r="AY13" s="34" t="s">
        <v>3280</v>
      </c>
    </row>
    <row r="14" spans="1:52">
      <c r="A14" s="34" t="s">
        <v>1967</v>
      </c>
      <c r="E14" s="34" t="s">
        <v>1968</v>
      </c>
      <c r="G14" s="34" t="s">
        <v>2005</v>
      </c>
      <c r="L14" s="34" t="s">
        <v>2135</v>
      </c>
      <c r="P14" s="34" t="s">
        <v>2178</v>
      </c>
      <c r="Q14" s="34" t="s">
        <v>2195</v>
      </c>
      <c r="R14" s="34" t="s">
        <v>2230</v>
      </c>
      <c r="U14" s="34" t="s">
        <v>2300</v>
      </c>
      <c r="W14" s="34" t="s">
        <v>2324</v>
      </c>
      <c r="X14" s="34" t="s">
        <v>2422</v>
      </c>
      <c r="Y14" s="34" t="s">
        <v>2453</v>
      </c>
      <c r="Z14" s="34" t="s">
        <v>2484</v>
      </c>
      <c r="AA14" s="34" t="s">
        <v>2556</v>
      </c>
      <c r="AB14" s="34"/>
      <c r="AC14" s="34" t="s">
        <v>2584</v>
      </c>
      <c r="AD14" s="34" t="s">
        <v>2614</v>
      </c>
      <c r="AE14" s="34" t="s">
        <v>2643</v>
      </c>
      <c r="AH14" s="34" t="s">
        <v>2683</v>
      </c>
      <c r="AL14" s="34" t="s">
        <v>2737</v>
      </c>
      <c r="AM14" s="34" t="s">
        <v>2750</v>
      </c>
      <c r="AN14" s="34" t="s">
        <v>2769</v>
      </c>
      <c r="AP14" s="34" t="s">
        <v>2800</v>
      </c>
      <c r="AR14" s="34" t="s">
        <v>2854</v>
      </c>
      <c r="AS14" s="34" t="s">
        <v>2929</v>
      </c>
      <c r="AT14" s="86" t="s">
        <v>2953</v>
      </c>
      <c r="AU14" s="86" t="s">
        <v>3193</v>
      </c>
      <c r="AW14" s="34" t="s">
        <v>3257</v>
      </c>
      <c r="AY14" s="34" t="s">
        <v>3281</v>
      </c>
    </row>
    <row r="15" spans="1:52">
      <c r="A15" s="34" t="s">
        <v>1969</v>
      </c>
      <c r="E15" s="34" t="s">
        <v>1970</v>
      </c>
      <c r="G15" s="34" t="s">
        <v>2006</v>
      </c>
      <c r="L15" s="34" t="s">
        <v>2136</v>
      </c>
      <c r="P15" s="34" t="s">
        <v>2179</v>
      </c>
      <c r="Q15" s="34" t="s">
        <v>2196</v>
      </c>
      <c r="R15" s="34" t="s">
        <v>2231</v>
      </c>
      <c r="U15" s="34" t="s">
        <v>2301</v>
      </c>
      <c r="W15" s="34" t="s">
        <v>2325</v>
      </c>
      <c r="X15" s="34" t="s">
        <v>2423</v>
      </c>
      <c r="Y15" s="34" t="s">
        <v>2454</v>
      </c>
      <c r="Z15" s="34" t="s">
        <v>2485</v>
      </c>
      <c r="AA15" s="34" t="s">
        <v>2557</v>
      </c>
      <c r="AB15" s="34"/>
      <c r="AC15" s="34" t="s">
        <v>2585</v>
      </c>
      <c r="AD15" s="34" t="s">
        <v>2615</v>
      </c>
      <c r="AE15" s="34" t="s">
        <v>2644</v>
      </c>
      <c r="AH15" s="34" t="s">
        <v>2684</v>
      </c>
      <c r="AM15" s="34" t="s">
        <v>2751</v>
      </c>
      <c r="AN15" s="34" t="s">
        <v>2770</v>
      </c>
      <c r="AP15" s="34" t="s">
        <v>2801</v>
      </c>
      <c r="AR15" s="34" t="s">
        <v>2855</v>
      </c>
      <c r="AS15" s="34" t="s">
        <v>2930</v>
      </c>
      <c r="AT15" s="86" t="s">
        <v>2954</v>
      </c>
      <c r="AU15" s="86" t="s">
        <v>3194</v>
      </c>
      <c r="AW15" s="34" t="s">
        <v>3258</v>
      </c>
      <c r="AY15" s="34" t="s">
        <v>3282</v>
      </c>
    </row>
    <row r="16" spans="1:52">
      <c r="A16" s="34" t="s">
        <v>1971</v>
      </c>
      <c r="E16" s="34" t="s">
        <v>1972</v>
      </c>
      <c r="G16" s="34" t="s">
        <v>2007</v>
      </c>
      <c r="L16" s="34" t="s">
        <v>2137</v>
      </c>
      <c r="P16" s="34" t="s">
        <v>2180</v>
      </c>
      <c r="Q16" s="34" t="s">
        <v>2197</v>
      </c>
      <c r="R16" s="34" t="s">
        <v>2232</v>
      </c>
      <c r="W16" s="34" t="s">
        <v>2326</v>
      </c>
      <c r="X16" s="34" t="s">
        <v>2424</v>
      </c>
      <c r="Y16" s="34" t="s">
        <v>2455</v>
      </c>
      <c r="Z16" s="34" t="s">
        <v>2486</v>
      </c>
      <c r="AA16" s="34" t="s">
        <v>2558</v>
      </c>
      <c r="AB16" s="34"/>
      <c r="AC16" s="34" t="s">
        <v>2586</v>
      </c>
      <c r="AD16" s="34" t="s">
        <v>2616</v>
      </c>
      <c r="AE16" s="34" t="s">
        <v>2645</v>
      </c>
      <c r="AH16" s="34" t="s">
        <v>2685</v>
      </c>
      <c r="AM16" s="34" t="s">
        <v>2752</v>
      </c>
      <c r="AN16" s="34" t="s">
        <v>2771</v>
      </c>
      <c r="AP16" s="34" t="s">
        <v>2802</v>
      </c>
      <c r="AR16" s="34" t="s">
        <v>2856</v>
      </c>
      <c r="AS16" s="34" t="s">
        <v>2931</v>
      </c>
      <c r="AT16" s="86" t="s">
        <v>2955</v>
      </c>
      <c r="AU16" s="86" t="s">
        <v>3195</v>
      </c>
      <c r="AW16" s="34" t="s">
        <v>3259</v>
      </c>
      <c r="AY16" s="34" t="s">
        <v>3283</v>
      </c>
    </row>
    <row r="17" spans="1:51">
      <c r="A17" s="34" t="s">
        <v>1973</v>
      </c>
      <c r="E17" s="34" t="s">
        <v>1974</v>
      </c>
      <c r="G17" s="34" t="s">
        <v>2008</v>
      </c>
      <c r="L17" s="34" t="s">
        <v>2138</v>
      </c>
      <c r="P17" s="34" t="s">
        <v>2181</v>
      </c>
      <c r="Q17" s="34" t="s">
        <v>2198</v>
      </c>
      <c r="R17" s="34" t="s">
        <v>2233</v>
      </c>
      <c r="W17" s="34" t="s">
        <v>2327</v>
      </c>
      <c r="X17" s="34" t="s">
        <v>2425</v>
      </c>
      <c r="Y17" s="34" t="s">
        <v>2456</v>
      </c>
      <c r="Z17" s="34" t="s">
        <v>2487</v>
      </c>
      <c r="AA17" s="34" t="s">
        <v>2559</v>
      </c>
      <c r="AB17" s="34"/>
      <c r="AC17" s="34" t="s">
        <v>2587</v>
      </c>
      <c r="AD17" s="34" t="s">
        <v>2617</v>
      </c>
      <c r="AE17" s="34" t="s">
        <v>2646</v>
      </c>
      <c r="AH17" s="34" t="s">
        <v>2686</v>
      </c>
      <c r="AM17" s="34" t="s">
        <v>2753</v>
      </c>
      <c r="AN17" s="34" t="s">
        <v>2772</v>
      </c>
      <c r="AP17" s="34" t="s">
        <v>2803</v>
      </c>
      <c r="AR17" s="34" t="s">
        <v>2857</v>
      </c>
      <c r="AS17" s="34" t="s">
        <v>2932</v>
      </c>
      <c r="AT17" s="86" t="s">
        <v>2956</v>
      </c>
      <c r="AU17" s="86" t="s">
        <v>3196</v>
      </c>
      <c r="AW17" s="34" t="s">
        <v>3260</v>
      </c>
      <c r="AY17" s="34" t="s">
        <v>3284</v>
      </c>
    </row>
    <row r="18" spans="1:51">
      <c r="A18" s="34" t="s">
        <v>1975</v>
      </c>
      <c r="E18" s="34" t="s">
        <v>1976</v>
      </c>
      <c r="G18" s="34" t="s">
        <v>2009</v>
      </c>
      <c r="L18" s="34" t="s">
        <v>2139</v>
      </c>
      <c r="Q18" s="34" t="s">
        <v>2199</v>
      </c>
      <c r="R18" s="34" t="s">
        <v>2234</v>
      </c>
      <c r="W18" s="34" t="s">
        <v>2328</v>
      </c>
      <c r="X18" s="34" t="s">
        <v>2426</v>
      </c>
      <c r="Y18" s="34" t="s">
        <v>2457</v>
      </c>
      <c r="Z18" s="34" t="s">
        <v>2488</v>
      </c>
      <c r="AA18" s="34" t="s">
        <v>2560</v>
      </c>
      <c r="AB18" s="34"/>
      <c r="AC18" s="34" t="s">
        <v>2588</v>
      </c>
      <c r="AD18" s="34" t="s">
        <v>2618</v>
      </c>
      <c r="AE18" s="34" t="s">
        <v>2647</v>
      </c>
      <c r="AH18" s="34" t="s">
        <v>2687</v>
      </c>
      <c r="AM18" s="34" t="s">
        <v>2754</v>
      </c>
      <c r="AN18" s="34" t="s">
        <v>2773</v>
      </c>
      <c r="AP18" s="34" t="s">
        <v>2804</v>
      </c>
      <c r="AR18" s="34" t="s">
        <v>2858</v>
      </c>
      <c r="AS18" s="34" t="s">
        <v>2933</v>
      </c>
      <c r="AT18" s="86" t="s">
        <v>2957</v>
      </c>
      <c r="AU18" s="86" t="s">
        <v>3197</v>
      </c>
      <c r="AW18" s="34" t="s">
        <v>3261</v>
      </c>
      <c r="AY18" s="34" t="s">
        <v>3285</v>
      </c>
    </row>
    <row r="19" spans="1:51">
      <c r="A19" s="34" t="s">
        <v>1977</v>
      </c>
      <c r="E19" s="34" t="s">
        <v>1978</v>
      </c>
      <c r="G19" s="34" t="s">
        <v>2010</v>
      </c>
      <c r="L19" s="34" t="s">
        <v>2140</v>
      </c>
      <c r="Q19" s="34" t="s">
        <v>2200</v>
      </c>
      <c r="R19" s="34" t="s">
        <v>2235</v>
      </c>
      <c r="W19" s="34" t="s">
        <v>2329</v>
      </c>
      <c r="X19" s="34" t="s">
        <v>2427</v>
      </c>
      <c r="Y19" s="34" t="s">
        <v>2458</v>
      </c>
      <c r="Z19" s="34" t="s">
        <v>2489</v>
      </c>
      <c r="AA19" s="34" t="s">
        <v>2561</v>
      </c>
      <c r="AB19" s="34"/>
      <c r="AC19" s="34" t="s">
        <v>2589</v>
      </c>
      <c r="AD19" s="34" t="s">
        <v>2619</v>
      </c>
      <c r="AE19" s="34" t="s">
        <v>2648</v>
      </c>
      <c r="AH19" s="34" t="s">
        <v>2688</v>
      </c>
      <c r="AM19" s="34" t="s">
        <v>2755</v>
      </c>
      <c r="AN19" s="34" t="s">
        <v>2774</v>
      </c>
      <c r="AP19" s="34" t="s">
        <v>2805</v>
      </c>
      <c r="AR19" s="34" t="s">
        <v>2859</v>
      </c>
      <c r="AS19" s="34" t="s">
        <v>2934</v>
      </c>
      <c r="AT19" s="86" t="s">
        <v>2958</v>
      </c>
      <c r="AU19" s="86" t="s">
        <v>3198</v>
      </c>
      <c r="AY19" s="34" t="s">
        <v>3286</v>
      </c>
    </row>
    <row r="20" spans="1:51">
      <c r="E20" s="34" t="s">
        <v>1979</v>
      </c>
      <c r="L20" s="34" t="s">
        <v>2141</v>
      </c>
      <c r="Q20" s="34" t="s">
        <v>2201</v>
      </c>
      <c r="R20" s="34" t="s">
        <v>2236</v>
      </c>
      <c r="W20" s="34" t="s">
        <v>2330</v>
      </c>
      <c r="X20" s="34" t="s">
        <v>2428</v>
      </c>
      <c r="Y20" s="34" t="s">
        <v>2459</v>
      </c>
      <c r="Z20" s="34" t="s">
        <v>2490</v>
      </c>
      <c r="AA20" s="34" t="s">
        <v>2562</v>
      </c>
      <c r="AB20" s="34"/>
      <c r="AC20" s="34" t="s">
        <v>2590</v>
      </c>
      <c r="AD20" s="34" t="s">
        <v>2620</v>
      </c>
      <c r="AE20" s="34" t="s">
        <v>2649</v>
      </c>
      <c r="AH20" s="34" t="s">
        <v>2689</v>
      </c>
      <c r="AM20" s="34" t="s">
        <v>1355</v>
      </c>
      <c r="AN20" s="34" t="s">
        <v>2775</v>
      </c>
      <c r="AP20" s="34" t="s">
        <v>2806</v>
      </c>
      <c r="AR20" s="34" t="s">
        <v>2860</v>
      </c>
      <c r="AS20" s="34" t="s">
        <v>2935</v>
      </c>
      <c r="AT20" s="86" t="s">
        <v>2959</v>
      </c>
      <c r="AU20" s="86" t="s">
        <v>3199</v>
      </c>
    </row>
    <row r="21" spans="1:51">
      <c r="E21" s="34" t="s">
        <v>1980</v>
      </c>
      <c r="L21" s="34" t="s">
        <v>2043</v>
      </c>
      <c r="Q21" s="34" t="s">
        <v>2202</v>
      </c>
      <c r="R21" s="34" t="s">
        <v>2237</v>
      </c>
      <c r="W21" s="34" t="s">
        <v>2331</v>
      </c>
      <c r="X21" s="34" t="s">
        <v>2429</v>
      </c>
      <c r="Y21" s="34" t="s">
        <v>2460</v>
      </c>
      <c r="Z21" s="34" t="s">
        <v>2491</v>
      </c>
      <c r="AA21" s="34" t="s">
        <v>2563</v>
      </c>
      <c r="AB21" s="34"/>
      <c r="AC21" s="34" t="s">
        <v>2591</v>
      </c>
      <c r="AD21" s="34" t="s">
        <v>2621</v>
      </c>
      <c r="AE21" s="34" t="s">
        <v>2650</v>
      </c>
      <c r="AH21" s="34" t="s">
        <v>2690</v>
      </c>
      <c r="AM21" s="34" t="s">
        <v>1353</v>
      </c>
      <c r="AN21" s="34" t="s">
        <v>2776</v>
      </c>
      <c r="AP21" s="34" t="s">
        <v>2807</v>
      </c>
      <c r="AR21" s="34" t="s">
        <v>2861</v>
      </c>
      <c r="AS21" s="34" t="s">
        <v>2936</v>
      </c>
      <c r="AT21" s="86" t="s">
        <v>2960</v>
      </c>
      <c r="AU21" s="86" t="s">
        <v>3200</v>
      </c>
    </row>
    <row r="22" spans="1:51">
      <c r="E22" s="34" t="s">
        <v>1981</v>
      </c>
      <c r="L22" s="34" t="s">
        <v>2044</v>
      </c>
      <c r="Q22" s="34" t="s">
        <v>2203</v>
      </c>
      <c r="R22" s="34" t="s">
        <v>2238</v>
      </c>
      <c r="W22" s="34" t="s">
        <v>2332</v>
      </c>
      <c r="X22" s="34" t="s">
        <v>2430</v>
      </c>
      <c r="Y22" s="34" t="s">
        <v>2461</v>
      </c>
      <c r="Z22" s="34" t="s">
        <v>2492</v>
      </c>
      <c r="AC22" s="34" t="s">
        <v>2592</v>
      </c>
      <c r="AD22" s="34" t="s">
        <v>2622</v>
      </c>
      <c r="AE22" s="34" t="s">
        <v>2651</v>
      </c>
      <c r="AH22" s="34" t="s">
        <v>2691</v>
      </c>
      <c r="AN22" s="34" t="s">
        <v>2777</v>
      </c>
      <c r="AP22" s="34" t="s">
        <v>2808</v>
      </c>
      <c r="AR22" s="34" t="s">
        <v>2862</v>
      </c>
      <c r="AS22" s="34" t="s">
        <v>2937</v>
      </c>
      <c r="AT22" s="86" t="s">
        <v>2961</v>
      </c>
      <c r="AU22" s="86" t="s">
        <v>3201</v>
      </c>
    </row>
    <row r="23" spans="1:51">
      <c r="E23" s="34" t="s">
        <v>1982</v>
      </c>
      <c r="L23" s="34" t="s">
        <v>2045</v>
      </c>
      <c r="Q23" s="34" t="s">
        <v>2204</v>
      </c>
      <c r="R23" s="34" t="s">
        <v>2239</v>
      </c>
      <c r="W23" s="34" t="s">
        <v>2333</v>
      </c>
      <c r="X23" s="34" t="s">
        <v>2431</v>
      </c>
      <c r="Y23" s="34" t="s">
        <v>2462</v>
      </c>
      <c r="Z23" s="34" t="s">
        <v>2493</v>
      </c>
      <c r="AC23" s="34" t="s">
        <v>2593</v>
      </c>
      <c r="AD23" s="34" t="s">
        <v>2623</v>
      </c>
      <c r="AH23" s="34" t="s">
        <v>2692</v>
      </c>
      <c r="AN23" s="34" t="s">
        <v>2778</v>
      </c>
      <c r="AP23" s="34" t="s">
        <v>2809</v>
      </c>
      <c r="AR23" s="34" t="s">
        <v>2863</v>
      </c>
      <c r="AS23" s="34" t="s">
        <v>2938</v>
      </c>
      <c r="AT23" s="86" t="s">
        <v>2962</v>
      </c>
      <c r="AU23" s="86" t="s">
        <v>3202</v>
      </c>
    </row>
    <row r="24" spans="1:51">
      <c r="E24" s="34" t="s">
        <v>1983</v>
      </c>
      <c r="L24" s="34" t="s">
        <v>2046</v>
      </c>
      <c r="Q24" s="34" t="s">
        <v>2205</v>
      </c>
      <c r="R24" s="34" t="s">
        <v>2240</v>
      </c>
      <c r="W24" s="34" t="s">
        <v>2334</v>
      </c>
      <c r="X24" s="34" t="s">
        <v>2432</v>
      </c>
      <c r="Y24" s="34" t="s">
        <v>2463</v>
      </c>
      <c r="Z24" s="34" t="s">
        <v>2494</v>
      </c>
      <c r="AC24" s="34" t="s">
        <v>2594</v>
      </c>
      <c r="AD24" s="34" t="s">
        <v>2624</v>
      </c>
      <c r="AH24" s="34" t="s">
        <v>2693</v>
      </c>
      <c r="AN24" s="34" t="s">
        <v>2779</v>
      </c>
      <c r="AP24" s="34" t="s">
        <v>2810</v>
      </c>
      <c r="AR24" s="34" t="s">
        <v>2864</v>
      </c>
      <c r="AS24" s="34" t="s">
        <v>2939</v>
      </c>
      <c r="AT24" s="86" t="s">
        <v>2963</v>
      </c>
      <c r="AU24" s="86" t="s">
        <v>3203</v>
      </c>
    </row>
    <row r="25" spans="1:51">
      <c r="E25" s="34" t="s">
        <v>1984</v>
      </c>
      <c r="L25" s="34" t="s">
        <v>2047</v>
      </c>
      <c r="Q25" s="34" t="s">
        <v>2206</v>
      </c>
      <c r="R25" s="34" t="s">
        <v>2241</v>
      </c>
      <c r="W25" s="34" t="s">
        <v>2335</v>
      </c>
      <c r="X25" s="34" t="s">
        <v>2433</v>
      </c>
      <c r="Y25" s="34" t="s">
        <v>2464</v>
      </c>
      <c r="Z25" s="34" t="s">
        <v>2495</v>
      </c>
      <c r="AC25" s="34" t="s">
        <v>2595</v>
      </c>
      <c r="AD25" s="34" t="s">
        <v>2625</v>
      </c>
      <c r="AH25" s="34" t="s">
        <v>2694</v>
      </c>
      <c r="AN25" s="34" t="s">
        <v>2780</v>
      </c>
      <c r="AP25" s="34" t="s">
        <v>2811</v>
      </c>
      <c r="AR25" s="34" t="s">
        <v>2865</v>
      </c>
      <c r="AT25" s="86" t="s">
        <v>2964</v>
      </c>
      <c r="AU25" s="86" t="s">
        <v>3204</v>
      </c>
    </row>
    <row r="26" spans="1:51">
      <c r="E26" s="34" t="s">
        <v>1985</v>
      </c>
      <c r="L26" s="34" t="s">
        <v>2048</v>
      </c>
      <c r="Q26" s="34" t="s">
        <v>2207</v>
      </c>
      <c r="R26" s="34" t="s">
        <v>2242</v>
      </c>
      <c r="W26" s="34" t="s">
        <v>2336</v>
      </c>
      <c r="X26" s="34" t="s">
        <v>2434</v>
      </c>
      <c r="Y26" s="34" t="s">
        <v>2465</v>
      </c>
      <c r="Z26" s="34" t="s">
        <v>2496</v>
      </c>
      <c r="AC26" s="34" t="s">
        <v>2596</v>
      </c>
      <c r="AD26" s="34" t="s">
        <v>2626</v>
      </c>
      <c r="AN26" s="34" t="s">
        <v>2781</v>
      </c>
      <c r="AP26" s="34" t="s">
        <v>2812</v>
      </c>
      <c r="AR26" s="34" t="s">
        <v>2866</v>
      </c>
      <c r="AT26" s="86" t="s">
        <v>2965</v>
      </c>
      <c r="AU26" s="86" t="s">
        <v>3205</v>
      </c>
    </row>
    <row r="27" spans="1:51">
      <c r="L27" s="34" t="s">
        <v>2049</v>
      </c>
      <c r="Q27" s="34" t="s">
        <v>2208</v>
      </c>
      <c r="R27" s="34" t="s">
        <v>2243</v>
      </c>
      <c r="W27" s="34" t="s">
        <v>2337</v>
      </c>
      <c r="X27" s="34" t="s">
        <v>2435</v>
      </c>
      <c r="Y27" s="34" t="s">
        <v>2466</v>
      </c>
      <c r="Z27" s="34" t="s">
        <v>2497</v>
      </c>
      <c r="AC27" s="34" t="s">
        <v>2597</v>
      </c>
      <c r="AD27" s="34" t="s">
        <v>2627</v>
      </c>
      <c r="AN27" s="34" t="s">
        <v>2782</v>
      </c>
      <c r="AP27" s="34" t="s">
        <v>2813</v>
      </c>
      <c r="AR27" s="34" t="s">
        <v>2867</v>
      </c>
      <c r="AT27" s="86" t="s">
        <v>2966</v>
      </c>
      <c r="AU27" s="86" t="s">
        <v>3206</v>
      </c>
    </row>
    <row r="28" spans="1:51">
      <c r="L28" s="34" t="s">
        <v>2050</v>
      </c>
      <c r="Q28" s="34" t="s">
        <v>2209</v>
      </c>
      <c r="R28" s="34" t="s">
        <v>2244</v>
      </c>
      <c r="W28" s="34" t="s">
        <v>2338</v>
      </c>
      <c r="X28" s="34" t="s">
        <v>2436</v>
      </c>
      <c r="Y28" s="34" t="s">
        <v>2467</v>
      </c>
      <c r="Z28" s="34" t="s">
        <v>2498</v>
      </c>
      <c r="AC28" s="34" t="s">
        <v>2598</v>
      </c>
      <c r="AD28" s="34" t="s">
        <v>2628</v>
      </c>
      <c r="AN28" s="34" t="s">
        <v>2783</v>
      </c>
      <c r="AP28" s="34" t="s">
        <v>2814</v>
      </c>
      <c r="AR28" s="34" t="s">
        <v>2868</v>
      </c>
      <c r="AT28" s="86" t="s">
        <v>2967</v>
      </c>
      <c r="AU28" s="86" t="s">
        <v>3207</v>
      </c>
    </row>
    <row r="29" spans="1:51">
      <c r="L29" s="34" t="s">
        <v>2051</v>
      </c>
      <c r="Q29" s="34" t="s">
        <v>2210</v>
      </c>
      <c r="R29" s="34" t="s">
        <v>2245</v>
      </c>
      <c r="W29" s="34" t="s">
        <v>2339</v>
      </c>
      <c r="X29" s="34" t="s">
        <v>2437</v>
      </c>
      <c r="Y29" s="34" t="s">
        <v>2468</v>
      </c>
      <c r="Z29" s="34" t="s">
        <v>2499</v>
      </c>
      <c r="AC29" s="34" t="s">
        <v>2599</v>
      </c>
      <c r="AD29" s="34" t="s">
        <v>2629</v>
      </c>
      <c r="AP29" s="34" t="s">
        <v>2815</v>
      </c>
      <c r="AR29" s="34" t="s">
        <v>2869</v>
      </c>
      <c r="AT29" s="86" t="s">
        <v>2968</v>
      </c>
      <c r="AU29" s="86" t="s">
        <v>3208</v>
      </c>
    </row>
    <row r="30" spans="1:51">
      <c r="L30" s="34" t="s">
        <v>2052</v>
      </c>
      <c r="Q30" s="34" t="s">
        <v>2211</v>
      </c>
      <c r="R30" s="34" t="s">
        <v>2246</v>
      </c>
      <c r="W30" s="34" t="s">
        <v>2340</v>
      </c>
      <c r="X30" s="34" t="s">
        <v>2438</v>
      </c>
      <c r="Y30" s="34" t="s">
        <v>2469</v>
      </c>
      <c r="Z30" s="34" t="s">
        <v>2500</v>
      </c>
      <c r="AC30" s="34" t="s">
        <v>2600</v>
      </c>
      <c r="AD30" s="34" t="s">
        <v>2630</v>
      </c>
      <c r="AP30" s="34" t="s">
        <v>2816</v>
      </c>
      <c r="AR30" s="34" t="s">
        <v>2870</v>
      </c>
      <c r="AT30" s="86" t="s">
        <v>2969</v>
      </c>
      <c r="AU30" s="86" t="s">
        <v>3209</v>
      </c>
    </row>
    <row r="31" spans="1:51">
      <c r="L31" s="34" t="s">
        <v>2053</v>
      </c>
      <c r="Q31" s="34" t="s">
        <v>2212</v>
      </c>
      <c r="R31" s="34" t="s">
        <v>2247</v>
      </c>
      <c r="W31" s="34" t="s">
        <v>2341</v>
      </c>
      <c r="X31" s="34" t="s">
        <v>2439</v>
      </c>
      <c r="Y31" s="34" t="s">
        <v>2470</v>
      </c>
      <c r="Z31" s="34" t="s">
        <v>2501</v>
      </c>
      <c r="AC31" s="34" t="s">
        <v>2601</v>
      </c>
      <c r="AP31" s="34" t="s">
        <v>2817</v>
      </c>
      <c r="AR31" s="34" t="s">
        <v>2871</v>
      </c>
      <c r="AT31" s="86" t="s">
        <v>2970</v>
      </c>
      <c r="AU31" s="86" t="s">
        <v>3210</v>
      </c>
    </row>
    <row r="32" spans="1:51">
      <c r="L32" s="34" t="s">
        <v>2054</v>
      </c>
      <c r="Q32" s="34" t="s">
        <v>2213</v>
      </c>
      <c r="R32" s="34" t="s">
        <v>2248</v>
      </c>
      <c r="W32" s="34" t="s">
        <v>2342</v>
      </c>
      <c r="X32" s="34" t="s">
        <v>2440</v>
      </c>
      <c r="Y32" s="34" t="s">
        <v>2471</v>
      </c>
      <c r="Z32" s="34" t="s">
        <v>2502</v>
      </c>
      <c r="AP32" s="34" t="s">
        <v>2818</v>
      </c>
      <c r="AR32" s="34" t="s">
        <v>2872</v>
      </c>
      <c r="AT32" s="86" t="s">
        <v>2971</v>
      </c>
      <c r="AU32" s="86" t="s">
        <v>3211</v>
      </c>
    </row>
    <row r="33" spans="12:47">
      <c r="L33" s="34" t="s">
        <v>2055</v>
      </c>
      <c r="Q33" s="34" t="s">
        <v>2214</v>
      </c>
      <c r="R33" s="34" t="s">
        <v>2249</v>
      </c>
      <c r="W33" s="34" t="s">
        <v>2343</v>
      </c>
      <c r="Z33" s="34" t="s">
        <v>2503</v>
      </c>
      <c r="AP33" s="34" t="s">
        <v>2819</v>
      </c>
      <c r="AR33" s="34" t="s">
        <v>2873</v>
      </c>
      <c r="AT33" s="86" t="s">
        <v>2972</v>
      </c>
      <c r="AU33" s="86" t="s">
        <v>3212</v>
      </c>
    </row>
    <row r="34" spans="12:47">
      <c r="L34" s="34" t="s">
        <v>2056</v>
      </c>
      <c r="Q34" s="34" t="s">
        <v>2215</v>
      </c>
      <c r="R34" s="34" t="s">
        <v>2250</v>
      </c>
      <c r="W34" s="34" t="s">
        <v>2344</v>
      </c>
      <c r="Z34" s="34" t="s">
        <v>2504</v>
      </c>
      <c r="AP34" s="34" t="s">
        <v>2820</v>
      </c>
      <c r="AR34" s="34" t="s">
        <v>2874</v>
      </c>
      <c r="AT34" s="86" t="s">
        <v>2973</v>
      </c>
      <c r="AU34" s="86" t="s">
        <v>3213</v>
      </c>
    </row>
    <row r="35" spans="12:47">
      <c r="L35" s="34" t="s">
        <v>2057</v>
      </c>
      <c r="Q35" s="34" t="s">
        <v>2216</v>
      </c>
      <c r="R35" s="34" t="s">
        <v>2251</v>
      </c>
      <c r="W35" s="34" t="s">
        <v>2345</v>
      </c>
      <c r="Z35" s="34" t="s">
        <v>2505</v>
      </c>
      <c r="AP35" s="34" t="s">
        <v>2821</v>
      </c>
      <c r="AR35" s="34" t="s">
        <v>2875</v>
      </c>
      <c r="AT35" s="86" t="s">
        <v>2974</v>
      </c>
      <c r="AU35" s="86" t="s">
        <v>3214</v>
      </c>
    </row>
    <row r="36" spans="12:47">
      <c r="L36" s="34" t="s">
        <v>2058</v>
      </c>
      <c r="R36" s="34" t="s">
        <v>2252</v>
      </c>
      <c r="W36" s="34" t="s">
        <v>2346</v>
      </c>
      <c r="Z36" s="34" t="s">
        <v>2506</v>
      </c>
      <c r="AP36" s="34" t="s">
        <v>2822</v>
      </c>
      <c r="AR36" s="34" t="s">
        <v>2876</v>
      </c>
      <c r="AT36" s="86" t="s">
        <v>2975</v>
      </c>
      <c r="AU36" s="86" t="s">
        <v>3215</v>
      </c>
    </row>
    <row r="37" spans="12:47">
      <c r="L37" s="34" t="s">
        <v>2059</v>
      </c>
      <c r="R37" s="34" t="s">
        <v>2254</v>
      </c>
      <c r="W37" s="34" t="s">
        <v>2347</v>
      </c>
      <c r="Z37" s="34" t="s">
        <v>2507</v>
      </c>
      <c r="AP37" s="34" t="s">
        <v>2823</v>
      </c>
      <c r="AR37" s="34" t="s">
        <v>2877</v>
      </c>
      <c r="AT37" s="86" t="s">
        <v>2976</v>
      </c>
      <c r="AU37" s="86" t="s">
        <v>3216</v>
      </c>
    </row>
    <row r="38" spans="12:47">
      <c r="L38" s="34" t="s">
        <v>2060</v>
      </c>
      <c r="R38" s="34" t="s">
        <v>2255</v>
      </c>
      <c r="W38" s="34" t="s">
        <v>2348</v>
      </c>
      <c r="Z38" s="34" t="s">
        <v>2508</v>
      </c>
      <c r="AP38" s="34" t="s">
        <v>2824</v>
      </c>
      <c r="AR38" s="34" t="s">
        <v>2878</v>
      </c>
      <c r="AT38" s="86" t="s">
        <v>2977</v>
      </c>
      <c r="AU38" s="86" t="s">
        <v>3217</v>
      </c>
    </row>
    <row r="39" spans="12:47">
      <c r="L39" s="34" t="s">
        <v>2061</v>
      </c>
      <c r="R39" s="34" t="s">
        <v>2256</v>
      </c>
      <c r="W39" s="34" t="s">
        <v>2349</v>
      </c>
      <c r="Z39" s="34" t="s">
        <v>2509</v>
      </c>
      <c r="AP39" s="34" t="s">
        <v>2825</v>
      </c>
      <c r="AR39" s="34" t="s">
        <v>2879</v>
      </c>
      <c r="AT39" s="86" t="s">
        <v>2978</v>
      </c>
      <c r="AU39" s="86" t="s">
        <v>3218</v>
      </c>
    </row>
    <row r="40" spans="12:47">
      <c r="L40" s="34" t="s">
        <v>2062</v>
      </c>
      <c r="R40" s="34" t="s">
        <v>2257</v>
      </c>
      <c r="W40" s="34" t="s">
        <v>2350</v>
      </c>
      <c r="Z40" s="34" t="s">
        <v>2510</v>
      </c>
      <c r="AP40" s="34" t="s">
        <v>2826</v>
      </c>
      <c r="AR40" s="34" t="s">
        <v>2880</v>
      </c>
      <c r="AT40" s="86" t="s">
        <v>2979</v>
      </c>
      <c r="AU40" s="86" t="s">
        <v>3219</v>
      </c>
    </row>
    <row r="41" spans="12:47">
      <c r="L41" s="34" t="s">
        <v>2063</v>
      </c>
      <c r="R41" s="34" t="s">
        <v>2258</v>
      </c>
      <c r="W41" s="34" t="s">
        <v>2351</v>
      </c>
      <c r="Z41" s="34" t="s">
        <v>2511</v>
      </c>
      <c r="AP41" s="34" t="s">
        <v>2827</v>
      </c>
      <c r="AR41" s="34" t="s">
        <v>2881</v>
      </c>
      <c r="AT41" s="86" t="s">
        <v>2980</v>
      </c>
      <c r="AU41" s="86" t="s">
        <v>3220</v>
      </c>
    </row>
    <row r="42" spans="12:47">
      <c r="L42" s="34" t="s">
        <v>2064</v>
      </c>
      <c r="R42" s="34" t="s">
        <v>2259</v>
      </c>
      <c r="W42" s="34" t="s">
        <v>2352</v>
      </c>
      <c r="Z42" s="34" t="s">
        <v>2512</v>
      </c>
      <c r="AP42" s="34" t="s">
        <v>2828</v>
      </c>
      <c r="AR42" s="34" t="s">
        <v>2882</v>
      </c>
      <c r="AT42" s="86" t="s">
        <v>2981</v>
      </c>
      <c r="AU42" s="86" t="s">
        <v>3222</v>
      </c>
    </row>
    <row r="43" spans="12:47">
      <c r="L43" s="34" t="s">
        <v>2065</v>
      </c>
      <c r="R43" s="34" t="s">
        <v>2260</v>
      </c>
      <c r="W43" s="34" t="s">
        <v>2353</v>
      </c>
      <c r="Z43" s="34" t="s">
        <v>2513</v>
      </c>
      <c r="AP43" s="34" t="s">
        <v>2829</v>
      </c>
      <c r="AR43" s="34" t="s">
        <v>2883</v>
      </c>
      <c r="AT43" s="86" t="s">
        <v>2982</v>
      </c>
      <c r="AU43" s="86" t="s">
        <v>3223</v>
      </c>
    </row>
    <row r="44" spans="12:47">
      <c r="L44" s="34" t="s">
        <v>2066</v>
      </c>
      <c r="R44" s="34" t="s">
        <v>2261</v>
      </c>
      <c r="W44" s="34" t="s">
        <v>2354</v>
      </c>
      <c r="Z44" s="34" t="s">
        <v>2514</v>
      </c>
      <c r="AP44" s="34" t="s">
        <v>2830</v>
      </c>
      <c r="AR44" s="34" t="s">
        <v>2884</v>
      </c>
      <c r="AT44" s="86" t="s">
        <v>2983</v>
      </c>
      <c r="AU44" s="86" t="s">
        <v>3224</v>
      </c>
    </row>
    <row r="45" spans="12:47">
      <c r="L45" s="34" t="s">
        <v>2067</v>
      </c>
      <c r="R45" s="34" t="s">
        <v>2262</v>
      </c>
      <c r="W45" s="34" t="s">
        <v>2355</v>
      </c>
      <c r="Z45" s="34" t="s">
        <v>2515</v>
      </c>
      <c r="AP45" s="34" t="s">
        <v>2831</v>
      </c>
      <c r="AR45" s="34" t="s">
        <v>2885</v>
      </c>
      <c r="AT45" s="86" t="s">
        <v>2984</v>
      </c>
      <c r="AU45" s="86" t="s">
        <v>3225</v>
      </c>
    </row>
    <row r="46" spans="12:47">
      <c r="L46" s="34" t="s">
        <v>2068</v>
      </c>
      <c r="R46" s="34" t="s">
        <v>2264</v>
      </c>
      <c r="W46" s="34" t="s">
        <v>2356</v>
      </c>
      <c r="Z46" s="34" t="s">
        <v>2516</v>
      </c>
      <c r="AP46" s="34" t="s">
        <v>2832</v>
      </c>
      <c r="AR46" s="34" t="s">
        <v>2886</v>
      </c>
      <c r="AT46" s="86" t="s">
        <v>2985</v>
      </c>
      <c r="AU46" s="86" t="s">
        <v>3226</v>
      </c>
    </row>
    <row r="47" spans="12:47">
      <c r="L47" s="34" t="s">
        <v>2069</v>
      </c>
      <c r="R47" s="34" t="s">
        <v>2265</v>
      </c>
      <c r="W47" s="34" t="s">
        <v>2357</v>
      </c>
      <c r="Z47" s="34" t="s">
        <v>2517</v>
      </c>
      <c r="AP47" s="34" t="s">
        <v>2833</v>
      </c>
      <c r="AR47" s="34" t="s">
        <v>2887</v>
      </c>
      <c r="AT47" s="86" t="s">
        <v>2986</v>
      </c>
      <c r="AU47" s="86" t="s">
        <v>3227</v>
      </c>
    </row>
    <row r="48" spans="12:47">
      <c r="L48" s="34" t="s">
        <v>2070</v>
      </c>
      <c r="R48" s="34" t="s">
        <v>2266</v>
      </c>
      <c r="W48" s="34" t="s">
        <v>2358</v>
      </c>
      <c r="Z48" s="34" t="s">
        <v>2518</v>
      </c>
      <c r="AP48" s="34" t="s">
        <v>2834</v>
      </c>
      <c r="AR48" s="34" t="s">
        <v>2888</v>
      </c>
      <c r="AT48" s="86" t="s">
        <v>2987</v>
      </c>
      <c r="AU48" s="86" t="s">
        <v>3228</v>
      </c>
    </row>
    <row r="49" spans="12:47">
      <c r="L49" s="34" t="s">
        <v>2071</v>
      </c>
      <c r="R49" s="34" t="s">
        <v>2267</v>
      </c>
      <c r="W49" s="34" t="s">
        <v>2359</v>
      </c>
      <c r="Z49" s="34" t="s">
        <v>2519</v>
      </c>
      <c r="AR49" s="34" t="s">
        <v>2889</v>
      </c>
      <c r="AT49" s="86" t="s">
        <v>2988</v>
      </c>
      <c r="AU49" s="86" t="s">
        <v>3229</v>
      </c>
    </row>
    <row r="50" spans="12:47">
      <c r="L50" s="34" t="s">
        <v>2072</v>
      </c>
      <c r="R50" s="34" t="s">
        <v>2268</v>
      </c>
      <c r="W50" s="34" t="s">
        <v>2360</v>
      </c>
      <c r="Z50" s="34" t="s">
        <v>2520</v>
      </c>
      <c r="AR50" s="34" t="s">
        <v>2890</v>
      </c>
      <c r="AT50" s="86" t="s">
        <v>2989</v>
      </c>
      <c r="AU50" s="86" t="s">
        <v>3230</v>
      </c>
    </row>
    <row r="51" spans="12:47">
      <c r="L51" s="34" t="s">
        <v>2073</v>
      </c>
      <c r="R51" s="34" t="s">
        <v>2269</v>
      </c>
      <c r="W51" s="34" t="s">
        <v>2361</v>
      </c>
      <c r="Z51" s="34" t="s">
        <v>2521</v>
      </c>
      <c r="AR51" s="34" t="s">
        <v>2891</v>
      </c>
      <c r="AT51" s="86" t="s">
        <v>2990</v>
      </c>
      <c r="AU51" s="86" t="s">
        <v>3231</v>
      </c>
    </row>
    <row r="52" spans="12:47">
      <c r="L52" s="34" t="s">
        <v>2074</v>
      </c>
      <c r="R52" s="34" t="s">
        <v>2270</v>
      </c>
      <c r="W52" s="34" t="s">
        <v>2362</v>
      </c>
      <c r="Z52" s="34" t="s">
        <v>2522</v>
      </c>
      <c r="AR52" s="34" t="s">
        <v>2892</v>
      </c>
      <c r="AT52" s="86" t="s">
        <v>2991</v>
      </c>
      <c r="AU52" s="86" t="s">
        <v>3221</v>
      </c>
    </row>
    <row r="53" spans="12:47">
      <c r="L53" s="34" t="s">
        <v>2075</v>
      </c>
      <c r="R53" s="34" t="s">
        <v>2272</v>
      </c>
      <c r="W53" s="34" t="s">
        <v>2363</v>
      </c>
      <c r="Z53" s="34" t="s">
        <v>2523</v>
      </c>
      <c r="AR53" s="34" t="s">
        <v>2893</v>
      </c>
      <c r="AT53" s="86" t="s">
        <v>2992</v>
      </c>
      <c r="AU53" s="86"/>
    </row>
    <row r="54" spans="12:47">
      <c r="L54" s="34" t="s">
        <v>2076</v>
      </c>
      <c r="R54" s="34" t="s">
        <v>3306</v>
      </c>
      <c r="W54" s="34" t="s">
        <v>2364</v>
      </c>
      <c r="Z54" s="34" t="s">
        <v>2524</v>
      </c>
      <c r="AR54" s="34" t="s">
        <v>2894</v>
      </c>
      <c r="AT54" s="86" t="s">
        <v>2993</v>
      </c>
      <c r="AU54" s="86"/>
    </row>
    <row r="55" spans="12:47">
      <c r="L55" s="34" t="s">
        <v>2077</v>
      </c>
      <c r="R55" s="34" t="s">
        <v>2263</v>
      </c>
      <c r="W55" s="34" t="s">
        <v>2365</v>
      </c>
      <c r="Z55" s="34" t="s">
        <v>2525</v>
      </c>
      <c r="AR55" s="34" t="s">
        <v>2895</v>
      </c>
      <c r="AT55" s="86" t="s">
        <v>2994</v>
      </c>
      <c r="AU55" s="86"/>
    </row>
    <row r="56" spans="12:47">
      <c r="L56" s="34" t="s">
        <v>2078</v>
      </c>
      <c r="R56" s="34" t="s">
        <v>2253</v>
      </c>
      <c r="W56" s="34" t="s">
        <v>2366</v>
      </c>
      <c r="Z56" s="34" t="s">
        <v>2526</v>
      </c>
      <c r="AR56" s="34" t="s">
        <v>2896</v>
      </c>
      <c r="AT56" s="86" t="s">
        <v>2995</v>
      </c>
      <c r="AU56" s="86"/>
    </row>
    <row r="57" spans="12:47">
      <c r="L57" s="34" t="s">
        <v>2079</v>
      </c>
      <c r="W57" s="34" t="s">
        <v>2367</v>
      </c>
      <c r="Z57" s="34" t="s">
        <v>2527</v>
      </c>
      <c r="AR57" s="34" t="s">
        <v>2897</v>
      </c>
      <c r="AT57" s="86" t="s">
        <v>2996</v>
      </c>
      <c r="AU57" s="86"/>
    </row>
    <row r="58" spans="12:47">
      <c r="L58" s="34" t="s">
        <v>2080</v>
      </c>
      <c r="W58" s="34" t="s">
        <v>2368</v>
      </c>
      <c r="Z58" s="34" t="s">
        <v>2528</v>
      </c>
      <c r="AR58" s="34" t="s">
        <v>2898</v>
      </c>
      <c r="AT58" s="86" t="s">
        <v>2997</v>
      </c>
      <c r="AU58" s="86"/>
    </row>
    <row r="59" spans="12:47">
      <c r="L59" s="34" t="s">
        <v>2081</v>
      </c>
      <c r="W59" s="34" t="s">
        <v>2369</v>
      </c>
      <c r="Z59" s="34" t="s">
        <v>2529</v>
      </c>
      <c r="AR59" s="34" t="s">
        <v>2899</v>
      </c>
      <c r="AT59" s="86" t="s">
        <v>2998</v>
      </c>
      <c r="AU59" s="86"/>
    </row>
    <row r="60" spans="12:47">
      <c r="L60" s="34" t="s">
        <v>2082</v>
      </c>
      <c r="W60" s="34" t="s">
        <v>2370</v>
      </c>
      <c r="Z60" s="34" t="s">
        <v>2530</v>
      </c>
      <c r="AR60" s="34" t="s">
        <v>2900</v>
      </c>
      <c r="AT60" s="86" t="s">
        <v>2999</v>
      </c>
      <c r="AU60" s="86"/>
    </row>
    <row r="61" spans="12:47">
      <c r="L61" s="34" t="s">
        <v>2083</v>
      </c>
      <c r="W61" s="34" t="s">
        <v>2371</v>
      </c>
      <c r="Z61" s="34" t="s">
        <v>2531</v>
      </c>
      <c r="AR61" s="34" t="s">
        <v>2901</v>
      </c>
      <c r="AT61" s="86" t="s">
        <v>3000</v>
      </c>
      <c r="AU61" s="86"/>
    </row>
    <row r="62" spans="12:47">
      <c r="L62" s="34" t="s">
        <v>2084</v>
      </c>
      <c r="W62" s="34" t="s">
        <v>2372</v>
      </c>
      <c r="Z62" s="34" t="s">
        <v>2532</v>
      </c>
      <c r="AR62" s="34" t="s">
        <v>2902</v>
      </c>
      <c r="AT62" s="86" t="s">
        <v>3001</v>
      </c>
      <c r="AU62" s="86"/>
    </row>
    <row r="63" spans="12:47">
      <c r="L63" s="34" t="s">
        <v>2085</v>
      </c>
      <c r="W63" s="34" t="s">
        <v>2373</v>
      </c>
      <c r="Z63" s="34" t="s">
        <v>2533</v>
      </c>
      <c r="AR63" s="34" t="s">
        <v>2903</v>
      </c>
      <c r="AT63" s="86" t="s">
        <v>3002</v>
      </c>
      <c r="AU63" s="86"/>
    </row>
    <row r="64" spans="12:47">
      <c r="L64" s="34" t="s">
        <v>2086</v>
      </c>
      <c r="W64" s="34" t="s">
        <v>2374</v>
      </c>
      <c r="Z64" s="34" t="s">
        <v>2534</v>
      </c>
      <c r="AR64" s="34" t="s">
        <v>2904</v>
      </c>
      <c r="AT64" s="86" t="s">
        <v>3003</v>
      </c>
      <c r="AU64" s="86"/>
    </row>
    <row r="65" spans="12:47">
      <c r="L65" s="34" t="s">
        <v>2087</v>
      </c>
      <c r="W65" s="34" t="s">
        <v>2375</v>
      </c>
      <c r="Z65" s="34" t="s">
        <v>2535</v>
      </c>
      <c r="AR65" s="34" t="s">
        <v>2905</v>
      </c>
      <c r="AT65" s="86" t="s">
        <v>3004</v>
      </c>
      <c r="AU65" s="86"/>
    </row>
    <row r="66" spans="12:47">
      <c r="L66" s="34" t="s">
        <v>2088</v>
      </c>
      <c r="W66" s="34" t="s">
        <v>2376</v>
      </c>
      <c r="Z66" s="34" t="s">
        <v>2536</v>
      </c>
      <c r="AR66" s="34" t="s">
        <v>2906</v>
      </c>
      <c r="AT66" s="86" t="s">
        <v>3005</v>
      </c>
      <c r="AU66" s="86"/>
    </row>
    <row r="67" spans="12:47">
      <c r="L67" s="34" t="s">
        <v>2089</v>
      </c>
      <c r="W67" s="34" t="s">
        <v>2377</v>
      </c>
      <c r="Z67" s="34" t="s">
        <v>2537</v>
      </c>
      <c r="AR67" s="34" t="s">
        <v>2907</v>
      </c>
      <c r="AT67" s="86" t="s">
        <v>3006</v>
      </c>
      <c r="AU67" s="86"/>
    </row>
    <row r="68" spans="12:47">
      <c r="L68" s="34" t="s">
        <v>2090</v>
      </c>
      <c r="W68" s="34" t="s">
        <v>2378</v>
      </c>
      <c r="Z68" s="34" t="s">
        <v>2538</v>
      </c>
      <c r="AR68" s="34" t="s">
        <v>2908</v>
      </c>
      <c r="AT68" s="86" t="s">
        <v>3007</v>
      </c>
      <c r="AU68" s="86"/>
    </row>
    <row r="69" spans="12:47">
      <c r="L69" s="34" t="s">
        <v>2091</v>
      </c>
      <c r="W69" s="34" t="s">
        <v>2379</v>
      </c>
      <c r="Z69" s="34" t="s">
        <v>2539</v>
      </c>
      <c r="AR69" s="34" t="s">
        <v>2909</v>
      </c>
      <c r="AT69" s="86" t="s">
        <v>3008</v>
      </c>
      <c r="AU69" s="86"/>
    </row>
    <row r="70" spans="12:47">
      <c r="L70" s="34" t="s">
        <v>2092</v>
      </c>
      <c r="W70" s="34" t="s">
        <v>2380</v>
      </c>
      <c r="Z70" s="34" t="s">
        <v>2540</v>
      </c>
      <c r="AR70" s="34" t="s">
        <v>2910</v>
      </c>
      <c r="AT70" s="86" t="s">
        <v>3009</v>
      </c>
      <c r="AU70" s="86"/>
    </row>
    <row r="71" spans="12:47">
      <c r="L71" s="34" t="s">
        <v>2093</v>
      </c>
      <c r="W71" s="34" t="s">
        <v>2381</v>
      </c>
      <c r="Z71" s="34" t="s">
        <v>2542</v>
      </c>
      <c r="AR71" s="34" t="s">
        <v>2911</v>
      </c>
      <c r="AT71" s="86" t="s">
        <v>3010</v>
      </c>
      <c r="AU71" s="86"/>
    </row>
    <row r="72" spans="12:47">
      <c r="L72" s="34" t="s">
        <v>2094</v>
      </c>
      <c r="W72" s="34" t="s">
        <v>2382</v>
      </c>
      <c r="Z72" s="34" t="s">
        <v>2541</v>
      </c>
      <c r="AR72" s="34" t="s">
        <v>2912</v>
      </c>
      <c r="AT72" s="86" t="s">
        <v>3011</v>
      </c>
      <c r="AU72" s="86"/>
    </row>
    <row r="73" spans="12:47">
      <c r="L73" s="34" t="s">
        <v>2095</v>
      </c>
      <c r="W73" s="34" t="s">
        <v>2383</v>
      </c>
      <c r="AR73" s="34" t="s">
        <v>2913</v>
      </c>
      <c r="AT73" s="86" t="s">
        <v>3012</v>
      </c>
      <c r="AU73" s="86"/>
    </row>
    <row r="74" spans="12:47">
      <c r="L74" s="34" t="s">
        <v>2096</v>
      </c>
      <c r="W74" s="34" t="s">
        <v>2384</v>
      </c>
      <c r="AR74" s="34" t="s">
        <v>2914</v>
      </c>
      <c r="AT74" s="86" t="s">
        <v>3013</v>
      </c>
      <c r="AU74" s="86"/>
    </row>
    <row r="75" spans="12:47">
      <c r="L75" s="34" t="s">
        <v>2097</v>
      </c>
      <c r="W75" s="34" t="s">
        <v>2385</v>
      </c>
      <c r="AR75" s="34" t="s">
        <v>2915</v>
      </c>
      <c r="AT75" s="86" t="s">
        <v>3014</v>
      </c>
      <c r="AU75" s="86"/>
    </row>
    <row r="76" spans="12:47">
      <c r="L76" s="34" t="s">
        <v>2098</v>
      </c>
      <c r="W76" s="34" t="s">
        <v>2386</v>
      </c>
      <c r="AT76" s="86" t="s">
        <v>3015</v>
      </c>
      <c r="AU76" s="86"/>
    </row>
    <row r="77" spans="12:47">
      <c r="L77" s="34" t="s">
        <v>2099</v>
      </c>
      <c r="W77" s="34" t="s">
        <v>2387</v>
      </c>
      <c r="AT77" s="86" t="s">
        <v>3016</v>
      </c>
      <c r="AU77" s="86"/>
    </row>
    <row r="78" spans="12:47">
      <c r="L78" s="34" t="s">
        <v>2100</v>
      </c>
      <c r="W78" s="34" t="s">
        <v>2388</v>
      </c>
      <c r="AT78" s="86" t="s">
        <v>3017</v>
      </c>
      <c r="AU78" s="86"/>
    </row>
    <row r="79" spans="12:47">
      <c r="L79" s="34" t="s">
        <v>2101</v>
      </c>
      <c r="W79" s="34" t="s">
        <v>2389</v>
      </c>
      <c r="AT79" s="86" t="s">
        <v>3018</v>
      </c>
      <c r="AU79" s="86"/>
    </row>
    <row r="80" spans="12:47">
      <c r="L80" s="34" t="s">
        <v>2102</v>
      </c>
      <c r="W80" s="34" t="s">
        <v>2390</v>
      </c>
      <c r="AT80" s="86" t="s">
        <v>3019</v>
      </c>
      <c r="AU80" s="86"/>
    </row>
    <row r="81" spans="12:47">
      <c r="L81" s="34" t="s">
        <v>2103</v>
      </c>
      <c r="W81" s="34" t="s">
        <v>2391</v>
      </c>
      <c r="AT81" s="86" t="s">
        <v>3020</v>
      </c>
      <c r="AU81" s="86"/>
    </row>
    <row r="82" spans="12:47">
      <c r="L82" s="34" t="s">
        <v>2104</v>
      </c>
      <c r="W82" s="34" t="s">
        <v>2392</v>
      </c>
      <c r="AT82" s="86" t="s">
        <v>3021</v>
      </c>
      <c r="AU82" s="86"/>
    </row>
    <row r="83" spans="12:47">
      <c r="L83" s="34" t="s">
        <v>2105</v>
      </c>
      <c r="W83" s="34" t="s">
        <v>2393</v>
      </c>
      <c r="AT83" s="86" t="s">
        <v>3022</v>
      </c>
      <c r="AU83" s="86"/>
    </row>
    <row r="84" spans="12:47">
      <c r="L84" s="34" t="s">
        <v>2106</v>
      </c>
      <c r="W84" s="34" t="s">
        <v>2394</v>
      </c>
      <c r="AT84" s="86" t="s">
        <v>3023</v>
      </c>
      <c r="AU84" s="86"/>
    </row>
    <row r="85" spans="12:47">
      <c r="L85" s="34" t="s">
        <v>2107</v>
      </c>
      <c r="W85" s="34" t="s">
        <v>2395</v>
      </c>
      <c r="AT85" s="86" t="s">
        <v>3024</v>
      </c>
      <c r="AU85" s="86"/>
    </row>
    <row r="86" spans="12:47">
      <c r="L86" s="34" t="s">
        <v>2108</v>
      </c>
      <c r="W86" s="34" t="s">
        <v>2396</v>
      </c>
      <c r="AT86" s="86" t="s">
        <v>3025</v>
      </c>
      <c r="AU86" s="86"/>
    </row>
    <row r="87" spans="12:47">
      <c r="L87" s="34" t="s">
        <v>2109</v>
      </c>
      <c r="W87" s="34" t="s">
        <v>2397</v>
      </c>
      <c r="AT87" s="86" t="s">
        <v>3026</v>
      </c>
      <c r="AU87" s="86"/>
    </row>
    <row r="88" spans="12:47">
      <c r="L88" s="34" t="s">
        <v>2110</v>
      </c>
      <c r="W88" s="34" t="s">
        <v>2398</v>
      </c>
      <c r="AT88" s="86" t="s">
        <v>3027</v>
      </c>
      <c r="AU88" s="86"/>
    </row>
    <row r="89" spans="12:47">
      <c r="L89" s="34" t="s">
        <v>2111</v>
      </c>
      <c r="W89" s="34" t="s">
        <v>2399</v>
      </c>
      <c r="AT89" s="86" t="s">
        <v>3028</v>
      </c>
      <c r="AU89" s="86"/>
    </row>
    <row r="90" spans="12:47">
      <c r="L90" s="34" t="s">
        <v>2112</v>
      </c>
      <c r="W90" s="34" t="s">
        <v>2400</v>
      </c>
      <c r="AT90" s="86" t="s">
        <v>3029</v>
      </c>
      <c r="AU90" s="86"/>
    </row>
    <row r="91" spans="12:47">
      <c r="L91" s="34" t="s">
        <v>2113</v>
      </c>
      <c r="W91" s="34" t="s">
        <v>2401</v>
      </c>
      <c r="AT91" s="86" t="s">
        <v>3030</v>
      </c>
      <c r="AU91" s="86"/>
    </row>
    <row r="92" spans="12:47">
      <c r="L92" s="34" t="s">
        <v>2114</v>
      </c>
      <c r="W92" s="34" t="s">
        <v>2402</v>
      </c>
      <c r="AT92" s="86" t="s">
        <v>3031</v>
      </c>
      <c r="AU92" s="86"/>
    </row>
    <row r="93" spans="12:47">
      <c r="L93" s="34" t="s">
        <v>2115</v>
      </c>
      <c r="W93" s="34" t="s">
        <v>2403</v>
      </c>
      <c r="AT93" s="86" t="s">
        <v>3032</v>
      </c>
      <c r="AU93" s="86"/>
    </row>
    <row r="94" spans="12:47">
      <c r="L94" s="34" t="s">
        <v>2116</v>
      </c>
      <c r="W94" s="34" t="s">
        <v>2404</v>
      </c>
      <c r="AT94" s="86" t="s">
        <v>3033</v>
      </c>
      <c r="AU94" s="86"/>
    </row>
    <row r="95" spans="12:47">
      <c r="L95" s="34" t="s">
        <v>2117</v>
      </c>
      <c r="W95" s="34" t="s">
        <v>2405</v>
      </c>
      <c r="AT95" s="86" t="s">
        <v>3034</v>
      </c>
      <c r="AU95" s="86"/>
    </row>
    <row r="96" spans="12:47">
      <c r="L96" s="34" t="s">
        <v>2118</v>
      </c>
      <c r="W96" s="34" t="s">
        <v>2406</v>
      </c>
      <c r="AT96" s="86" t="s">
        <v>3035</v>
      </c>
      <c r="AU96" s="86"/>
    </row>
    <row r="97" spans="12:47">
      <c r="L97" s="34" t="s">
        <v>2119</v>
      </c>
      <c r="W97" s="34" t="s">
        <v>2407</v>
      </c>
      <c r="AT97" s="86" t="s">
        <v>3036</v>
      </c>
      <c r="AU97" s="86"/>
    </row>
    <row r="98" spans="12:47">
      <c r="L98" s="34" t="s">
        <v>2120</v>
      </c>
      <c r="W98" s="34" t="s">
        <v>2408</v>
      </c>
      <c r="AT98" s="86" t="s">
        <v>3037</v>
      </c>
      <c r="AU98" s="86"/>
    </row>
    <row r="99" spans="12:47">
      <c r="L99" s="34" t="s">
        <v>2121</v>
      </c>
      <c r="AT99" s="86" t="s">
        <v>3038</v>
      </c>
      <c r="AU99" s="86"/>
    </row>
    <row r="100" spans="12:47">
      <c r="L100" s="34" t="s">
        <v>2122</v>
      </c>
      <c r="AT100" s="86" t="s">
        <v>3039</v>
      </c>
      <c r="AU100" s="86"/>
    </row>
    <row r="101" spans="12:47">
      <c r="L101" s="34" t="s">
        <v>2123</v>
      </c>
      <c r="AT101" s="86" t="s">
        <v>3040</v>
      </c>
      <c r="AU101" s="86"/>
    </row>
    <row r="102" spans="12:47">
      <c r="L102" s="34" t="s">
        <v>2124</v>
      </c>
      <c r="AT102" s="86" t="s">
        <v>3041</v>
      </c>
      <c r="AU102" s="86"/>
    </row>
    <row r="103" spans="12:47">
      <c r="L103" s="34" t="s">
        <v>2125</v>
      </c>
      <c r="AT103" s="86" t="s">
        <v>3042</v>
      </c>
      <c r="AU103" s="86"/>
    </row>
    <row r="104" spans="12:47">
      <c r="AT104" s="86" t="s">
        <v>3043</v>
      </c>
      <c r="AU104" s="86"/>
    </row>
    <row r="105" spans="12:47">
      <c r="AT105" s="86" t="s">
        <v>3044</v>
      </c>
      <c r="AU105" s="86"/>
    </row>
    <row r="106" spans="12:47">
      <c r="AT106" s="86" t="s">
        <v>3045</v>
      </c>
      <c r="AU106" s="86"/>
    </row>
    <row r="107" spans="12:47">
      <c r="AT107" s="86" t="s">
        <v>3046</v>
      </c>
      <c r="AU107" s="86"/>
    </row>
    <row r="108" spans="12:47">
      <c r="AT108" s="86" t="s">
        <v>3047</v>
      </c>
      <c r="AU108" s="86"/>
    </row>
    <row r="109" spans="12:47">
      <c r="AT109" s="86" t="s">
        <v>3048</v>
      </c>
      <c r="AU109" s="86"/>
    </row>
    <row r="110" spans="12:47">
      <c r="AT110" s="86" t="s">
        <v>3049</v>
      </c>
      <c r="AU110" s="86"/>
    </row>
    <row r="111" spans="12:47">
      <c r="AT111" s="86" t="s">
        <v>3050</v>
      </c>
      <c r="AU111" s="86"/>
    </row>
    <row r="112" spans="12:47">
      <c r="AT112" s="86" t="s">
        <v>3051</v>
      </c>
      <c r="AU112" s="86"/>
    </row>
    <row r="113" spans="46:47">
      <c r="AT113" s="86" t="s">
        <v>3052</v>
      </c>
      <c r="AU113" s="86"/>
    </row>
    <row r="114" spans="46:47">
      <c r="AT114" s="86" t="s">
        <v>3053</v>
      </c>
      <c r="AU114" s="86"/>
    </row>
    <row r="115" spans="46:47">
      <c r="AT115" s="86" t="s">
        <v>3054</v>
      </c>
      <c r="AU115" s="86"/>
    </row>
    <row r="116" spans="46:47">
      <c r="AT116" s="86" t="s">
        <v>3055</v>
      </c>
      <c r="AU116" s="86"/>
    </row>
    <row r="117" spans="46:47">
      <c r="AT117" s="86" t="s">
        <v>3056</v>
      </c>
      <c r="AU117" s="86"/>
    </row>
    <row r="118" spans="46:47">
      <c r="AT118" s="86" t="s">
        <v>3057</v>
      </c>
      <c r="AU118" s="86"/>
    </row>
    <row r="119" spans="46:47">
      <c r="AT119" s="86" t="s">
        <v>3058</v>
      </c>
      <c r="AU119" s="86"/>
    </row>
    <row r="120" spans="46:47">
      <c r="AT120" s="86" t="s">
        <v>3059</v>
      </c>
      <c r="AU120" s="86"/>
    </row>
    <row r="121" spans="46:47">
      <c r="AT121" s="86" t="s">
        <v>3060</v>
      </c>
      <c r="AU121" s="86"/>
    </row>
    <row r="122" spans="46:47">
      <c r="AT122" s="86" t="s">
        <v>3061</v>
      </c>
      <c r="AU122" s="86"/>
    </row>
    <row r="123" spans="46:47">
      <c r="AT123" s="86" t="s">
        <v>3062</v>
      </c>
      <c r="AU123" s="86"/>
    </row>
    <row r="124" spans="46:47">
      <c r="AT124" s="86" t="s">
        <v>3063</v>
      </c>
      <c r="AU124" s="86"/>
    </row>
    <row r="125" spans="46:47">
      <c r="AT125" s="86" t="s">
        <v>3064</v>
      </c>
      <c r="AU125" s="86"/>
    </row>
    <row r="126" spans="46:47">
      <c r="AT126" s="86" t="s">
        <v>3065</v>
      </c>
      <c r="AU126" s="86"/>
    </row>
    <row r="127" spans="46:47">
      <c r="AT127" s="86" t="s">
        <v>3066</v>
      </c>
      <c r="AU127" s="86"/>
    </row>
    <row r="128" spans="46:47">
      <c r="AT128" s="86" t="s">
        <v>3067</v>
      </c>
      <c r="AU128" s="86"/>
    </row>
    <row r="129" spans="46:47">
      <c r="AT129" s="86" t="s">
        <v>3068</v>
      </c>
      <c r="AU129" s="86"/>
    </row>
    <row r="130" spans="46:47">
      <c r="AT130" s="86" t="s">
        <v>3069</v>
      </c>
      <c r="AU130" s="86"/>
    </row>
    <row r="131" spans="46:47">
      <c r="AT131" s="86" t="s">
        <v>3070</v>
      </c>
      <c r="AU131" s="86"/>
    </row>
    <row r="132" spans="46:47">
      <c r="AT132" s="86" t="s">
        <v>3071</v>
      </c>
      <c r="AU132" s="86"/>
    </row>
    <row r="133" spans="46:47">
      <c r="AT133" s="86" t="s">
        <v>3072</v>
      </c>
      <c r="AU133" s="86"/>
    </row>
    <row r="134" spans="46:47">
      <c r="AT134" s="86" t="s">
        <v>3073</v>
      </c>
      <c r="AU134" s="86"/>
    </row>
    <row r="135" spans="46:47">
      <c r="AT135" s="86" t="s">
        <v>3074</v>
      </c>
      <c r="AU135" s="86"/>
    </row>
    <row r="136" spans="46:47">
      <c r="AT136" s="86" t="s">
        <v>3075</v>
      </c>
      <c r="AU136" s="86"/>
    </row>
    <row r="137" spans="46:47">
      <c r="AT137" s="86" t="s">
        <v>3076</v>
      </c>
      <c r="AU137" s="86"/>
    </row>
    <row r="138" spans="46:47">
      <c r="AT138" s="86" t="s">
        <v>3077</v>
      </c>
      <c r="AU138" s="86"/>
    </row>
    <row r="139" spans="46:47">
      <c r="AT139" s="86" t="s">
        <v>3078</v>
      </c>
      <c r="AU139" s="86"/>
    </row>
    <row r="140" spans="46:47">
      <c r="AT140" s="86" t="s">
        <v>3079</v>
      </c>
      <c r="AU140" s="86"/>
    </row>
    <row r="141" spans="46:47">
      <c r="AT141" s="86" t="s">
        <v>3080</v>
      </c>
      <c r="AU141" s="86"/>
    </row>
    <row r="142" spans="46:47">
      <c r="AT142" s="86" t="s">
        <v>3081</v>
      </c>
      <c r="AU142" s="86"/>
    </row>
    <row r="143" spans="46:47">
      <c r="AT143" s="86" t="s">
        <v>3082</v>
      </c>
      <c r="AU143" s="86"/>
    </row>
    <row r="144" spans="46:47">
      <c r="AT144" s="86" t="s">
        <v>3083</v>
      </c>
      <c r="AU144" s="86"/>
    </row>
    <row r="145" spans="46:47">
      <c r="AT145" s="86" t="s">
        <v>3084</v>
      </c>
      <c r="AU145" s="86"/>
    </row>
    <row r="146" spans="46:47">
      <c r="AT146" s="86" t="s">
        <v>3085</v>
      </c>
      <c r="AU146" s="86"/>
    </row>
    <row r="147" spans="46:47">
      <c r="AT147" s="86" t="s">
        <v>3086</v>
      </c>
      <c r="AU147" s="86"/>
    </row>
    <row r="148" spans="46:47">
      <c r="AT148" s="86" t="s">
        <v>3087</v>
      </c>
      <c r="AU148" s="86"/>
    </row>
    <row r="149" spans="46:47">
      <c r="AT149" s="86" t="s">
        <v>3088</v>
      </c>
      <c r="AU149" s="86"/>
    </row>
    <row r="150" spans="46:47">
      <c r="AT150" s="86" t="s">
        <v>3089</v>
      </c>
      <c r="AU150" s="86"/>
    </row>
    <row r="151" spans="46:47">
      <c r="AT151" s="86" t="s">
        <v>3090</v>
      </c>
      <c r="AU151" s="86"/>
    </row>
    <row r="152" spans="46:47">
      <c r="AT152" s="86" t="s">
        <v>3091</v>
      </c>
      <c r="AU152" s="86"/>
    </row>
    <row r="153" spans="46:47">
      <c r="AT153" s="86" t="s">
        <v>3092</v>
      </c>
      <c r="AU153" s="86"/>
    </row>
    <row r="154" spans="46:47">
      <c r="AT154" s="86" t="s">
        <v>3093</v>
      </c>
      <c r="AU154" s="86"/>
    </row>
    <row r="155" spans="46:47">
      <c r="AT155" s="86" t="s">
        <v>3094</v>
      </c>
      <c r="AU155" s="86"/>
    </row>
    <row r="156" spans="46:47">
      <c r="AT156" s="86" t="s">
        <v>3095</v>
      </c>
      <c r="AU156" s="86"/>
    </row>
    <row r="157" spans="46:47">
      <c r="AT157" s="86" t="s">
        <v>3096</v>
      </c>
      <c r="AU157" s="86"/>
    </row>
    <row r="158" spans="46:47">
      <c r="AT158" s="86" t="s">
        <v>3097</v>
      </c>
      <c r="AU158" s="86"/>
    </row>
    <row r="159" spans="46:47">
      <c r="AT159" s="86" t="s">
        <v>3098</v>
      </c>
      <c r="AU159" s="86"/>
    </row>
    <row r="160" spans="46:47">
      <c r="AT160" s="86" t="s">
        <v>3099</v>
      </c>
      <c r="AU160" s="86"/>
    </row>
    <row r="161" spans="46:47">
      <c r="AT161" s="86" t="s">
        <v>3100</v>
      </c>
      <c r="AU161" s="86"/>
    </row>
    <row r="162" spans="46:47">
      <c r="AT162" s="86" t="s">
        <v>3101</v>
      </c>
      <c r="AU162" s="86"/>
    </row>
    <row r="163" spans="46:47">
      <c r="AT163" s="86" t="s">
        <v>3102</v>
      </c>
      <c r="AU163" s="86"/>
    </row>
    <row r="164" spans="46:47">
      <c r="AT164" s="86" t="s">
        <v>3103</v>
      </c>
      <c r="AU164" s="86"/>
    </row>
    <row r="165" spans="46:47">
      <c r="AT165" s="86" t="s">
        <v>3104</v>
      </c>
      <c r="AU165" s="86"/>
    </row>
    <row r="166" spans="46:47">
      <c r="AT166" s="86" t="s">
        <v>3105</v>
      </c>
      <c r="AU166" s="86"/>
    </row>
    <row r="167" spans="46:47">
      <c r="AT167" s="86" t="s">
        <v>3106</v>
      </c>
      <c r="AU167" s="86"/>
    </row>
    <row r="168" spans="46:47">
      <c r="AT168" s="86" t="s">
        <v>3107</v>
      </c>
      <c r="AU168" s="86"/>
    </row>
    <row r="169" spans="46:47">
      <c r="AT169" s="86" t="s">
        <v>3108</v>
      </c>
      <c r="AU169" s="86"/>
    </row>
    <row r="170" spans="46:47">
      <c r="AT170" s="86" t="s">
        <v>3109</v>
      </c>
      <c r="AU170" s="86"/>
    </row>
    <row r="171" spans="46:47">
      <c r="AT171" s="86" t="s">
        <v>3110</v>
      </c>
      <c r="AU171" s="86"/>
    </row>
    <row r="172" spans="46:47">
      <c r="AT172" s="86" t="s">
        <v>3111</v>
      </c>
      <c r="AU172" s="86"/>
    </row>
    <row r="173" spans="46:47">
      <c r="AT173" s="86" t="s">
        <v>3112</v>
      </c>
      <c r="AU173" s="86"/>
    </row>
    <row r="174" spans="46:47">
      <c r="AT174" s="86" t="s">
        <v>3113</v>
      </c>
      <c r="AU174" s="86"/>
    </row>
    <row r="175" spans="46:47">
      <c r="AT175" s="86" t="s">
        <v>3114</v>
      </c>
      <c r="AU175" s="86"/>
    </row>
    <row r="176" spans="46:47">
      <c r="AT176" s="86" t="s">
        <v>3115</v>
      </c>
      <c r="AU176" s="86"/>
    </row>
    <row r="177" spans="46:47">
      <c r="AT177" s="86" t="s">
        <v>3116</v>
      </c>
      <c r="AU177" s="86"/>
    </row>
    <row r="178" spans="46:47">
      <c r="AT178" s="86" t="s">
        <v>3117</v>
      </c>
      <c r="AU178" s="86"/>
    </row>
    <row r="179" spans="46:47">
      <c r="AT179" s="86" t="s">
        <v>3118</v>
      </c>
      <c r="AU179" s="86"/>
    </row>
    <row r="180" spans="46:47">
      <c r="AT180" s="86" t="s">
        <v>3119</v>
      </c>
      <c r="AU180" s="86"/>
    </row>
    <row r="181" spans="46:47">
      <c r="AT181" s="86" t="s">
        <v>3120</v>
      </c>
      <c r="AU181" s="86"/>
    </row>
    <row r="182" spans="46:47">
      <c r="AT182" s="86" t="s">
        <v>3121</v>
      </c>
      <c r="AU182" s="86"/>
    </row>
    <row r="183" spans="46:47">
      <c r="AT183" s="86" t="s">
        <v>3122</v>
      </c>
      <c r="AU183" s="86"/>
    </row>
    <row r="184" spans="46:47">
      <c r="AT184" s="86" t="s">
        <v>3123</v>
      </c>
      <c r="AU184" s="86"/>
    </row>
    <row r="185" spans="46:47">
      <c r="AT185" s="86" t="s">
        <v>3124</v>
      </c>
      <c r="AU185" s="86"/>
    </row>
    <row r="186" spans="46:47">
      <c r="AT186" s="86" t="s">
        <v>3125</v>
      </c>
      <c r="AU186" s="86"/>
    </row>
    <row r="187" spans="46:47">
      <c r="AT187" s="86" t="s">
        <v>3126</v>
      </c>
      <c r="AU187" s="86"/>
    </row>
    <row r="188" spans="46:47">
      <c r="AT188" s="86" t="s">
        <v>3127</v>
      </c>
      <c r="AU188" s="86"/>
    </row>
    <row r="189" spans="46:47">
      <c r="AT189" s="86" t="s">
        <v>3128</v>
      </c>
      <c r="AU189" s="86"/>
    </row>
    <row r="190" spans="46:47">
      <c r="AT190" s="86" t="s">
        <v>3129</v>
      </c>
      <c r="AU190" s="86"/>
    </row>
    <row r="191" spans="46:47">
      <c r="AT191" s="86" t="s">
        <v>3130</v>
      </c>
      <c r="AU191" s="86"/>
    </row>
    <row r="192" spans="46:47">
      <c r="AT192" s="86" t="s">
        <v>3131</v>
      </c>
      <c r="AU192" s="86"/>
    </row>
    <row r="193" spans="46:47">
      <c r="AT193" s="86" t="s">
        <v>3132</v>
      </c>
      <c r="AU193" s="86"/>
    </row>
    <row r="194" spans="46:47">
      <c r="AT194" s="86" t="s">
        <v>3133</v>
      </c>
      <c r="AU194" s="86"/>
    </row>
    <row r="195" spans="46:47">
      <c r="AT195" s="86" t="s">
        <v>3134</v>
      </c>
      <c r="AU195" s="86"/>
    </row>
    <row r="196" spans="46:47">
      <c r="AT196" s="86" t="s">
        <v>3135</v>
      </c>
      <c r="AU196" s="86"/>
    </row>
    <row r="197" spans="46:47">
      <c r="AT197" s="86" t="s">
        <v>3136</v>
      </c>
      <c r="AU197" s="86"/>
    </row>
    <row r="198" spans="46:47">
      <c r="AT198" s="86" t="s">
        <v>3137</v>
      </c>
      <c r="AU198" s="86"/>
    </row>
    <row r="199" spans="46:47">
      <c r="AT199" s="86" t="s">
        <v>3138</v>
      </c>
      <c r="AU199" s="86"/>
    </row>
    <row r="200" spans="46:47">
      <c r="AT200" s="86" t="s">
        <v>3139</v>
      </c>
      <c r="AU200" s="86"/>
    </row>
    <row r="201" spans="46:47">
      <c r="AT201" s="86" t="s">
        <v>3140</v>
      </c>
      <c r="AU201" s="86"/>
    </row>
    <row r="202" spans="46:47">
      <c r="AT202" s="86" t="s">
        <v>3141</v>
      </c>
      <c r="AU202" s="86"/>
    </row>
    <row r="203" spans="46:47">
      <c r="AT203" s="86" t="s">
        <v>3142</v>
      </c>
      <c r="AU203" s="86"/>
    </row>
    <row r="204" spans="46:47">
      <c r="AT204" s="86" t="s">
        <v>3143</v>
      </c>
      <c r="AU204" s="86"/>
    </row>
    <row r="205" spans="46:47">
      <c r="AT205" s="86" t="s">
        <v>3144</v>
      </c>
      <c r="AU205" s="86"/>
    </row>
    <row r="206" spans="46:47">
      <c r="AT206" s="86" t="s">
        <v>3145</v>
      </c>
      <c r="AU206" s="86"/>
    </row>
    <row r="207" spans="46:47">
      <c r="AT207" s="86" t="s">
        <v>3146</v>
      </c>
      <c r="AU207" s="86"/>
    </row>
    <row r="208" spans="46:47">
      <c r="AT208" s="86" t="s">
        <v>3147</v>
      </c>
      <c r="AU208" s="86"/>
    </row>
    <row r="209" spans="46:47">
      <c r="AT209" s="86" t="s">
        <v>3148</v>
      </c>
      <c r="AU209" s="86"/>
    </row>
    <row r="210" spans="46:47">
      <c r="AT210" s="86" t="s">
        <v>3149</v>
      </c>
      <c r="AU210" s="86"/>
    </row>
    <row r="211" spans="46:47">
      <c r="AT211" s="86" t="s">
        <v>3150</v>
      </c>
      <c r="AU211" s="86"/>
    </row>
    <row r="212" spans="46:47">
      <c r="AT212" s="86" t="s">
        <v>3151</v>
      </c>
      <c r="AU212" s="86"/>
    </row>
    <row r="213" spans="46:47">
      <c r="AT213" s="86" t="s">
        <v>3152</v>
      </c>
      <c r="AU213" s="86"/>
    </row>
    <row r="214" spans="46:47">
      <c r="AT214" s="86" t="s">
        <v>3153</v>
      </c>
      <c r="AU214" s="86"/>
    </row>
    <row r="215" spans="46:47">
      <c r="AT215" s="86" t="s">
        <v>3154</v>
      </c>
      <c r="AU215" s="86"/>
    </row>
    <row r="216" spans="46:47">
      <c r="AT216" s="86" t="s">
        <v>3155</v>
      </c>
      <c r="AU216" s="86"/>
    </row>
    <row r="217" spans="46:47">
      <c r="AT217" s="86" t="s">
        <v>3156</v>
      </c>
      <c r="AU217" s="86"/>
    </row>
    <row r="218" spans="46:47">
      <c r="AT218" s="86" t="s">
        <v>3157</v>
      </c>
      <c r="AU218" s="86"/>
    </row>
    <row r="219" spans="46:47">
      <c r="AT219" s="86" t="s">
        <v>3158</v>
      </c>
      <c r="AU219" s="86"/>
    </row>
    <row r="220" spans="46:47">
      <c r="AT220" s="86" t="s">
        <v>3159</v>
      </c>
      <c r="AU220" s="86"/>
    </row>
    <row r="221" spans="46:47">
      <c r="AT221" s="86" t="s">
        <v>3160</v>
      </c>
      <c r="AU221" s="86"/>
    </row>
    <row r="222" spans="46:47">
      <c r="AT222" s="86" t="s">
        <v>3161</v>
      </c>
      <c r="AU222" s="86"/>
    </row>
    <row r="223" spans="46:47">
      <c r="AT223" s="86" t="s">
        <v>3162</v>
      </c>
      <c r="AU223" s="86"/>
    </row>
    <row r="224" spans="46:47">
      <c r="AT224" s="86" t="s">
        <v>3163</v>
      </c>
      <c r="AU224" s="86"/>
    </row>
    <row r="225" spans="46:47">
      <c r="AT225" s="86" t="s">
        <v>3164</v>
      </c>
      <c r="AU225" s="86"/>
    </row>
    <row r="226" spans="46:47">
      <c r="AT226" s="86" t="s">
        <v>3165</v>
      </c>
      <c r="AU226" s="86"/>
    </row>
    <row r="227" spans="46:47">
      <c r="AT227" s="86" t="s">
        <v>3166</v>
      </c>
      <c r="AU227" s="86"/>
    </row>
    <row r="228" spans="46:47">
      <c r="AT228" s="86" t="s">
        <v>3167</v>
      </c>
      <c r="AU228" s="86"/>
    </row>
    <row r="229" spans="46:47">
      <c r="AT229" s="86" t="s">
        <v>3168</v>
      </c>
      <c r="AU229" s="86"/>
    </row>
    <row r="230" spans="46:47">
      <c r="AT230" s="86" t="s">
        <v>3169</v>
      </c>
      <c r="AU230" s="86"/>
    </row>
    <row r="231" spans="46:47">
      <c r="AT231" s="86" t="s">
        <v>3170</v>
      </c>
      <c r="AU231" s="86"/>
    </row>
    <row r="232" spans="46:47">
      <c r="AT232" s="86" t="s">
        <v>3171</v>
      </c>
      <c r="AU232" s="86"/>
    </row>
    <row r="233" spans="46:47">
      <c r="AT233" s="86" t="s">
        <v>3172</v>
      </c>
      <c r="AU233" s="86"/>
    </row>
    <row r="234" spans="46:47">
      <c r="AT234" s="86" t="s">
        <v>3173</v>
      </c>
      <c r="AU234" s="86"/>
    </row>
    <row r="235" spans="46:47">
      <c r="AT235" s="86" t="s">
        <v>3174</v>
      </c>
      <c r="AU235" s="86"/>
    </row>
    <row r="236" spans="46:47">
      <c r="AT236" s="86" t="s">
        <v>3175</v>
      </c>
      <c r="AU236" s="86"/>
    </row>
    <row r="237" spans="46:47">
      <c r="AT237" s="86" t="s">
        <v>3176</v>
      </c>
      <c r="AU237" s="86"/>
    </row>
    <row r="238" spans="46:47">
      <c r="AT238" s="86" t="s">
        <v>3177</v>
      </c>
      <c r="AU238" s="86"/>
    </row>
    <row r="239" spans="46:47">
      <c r="AT239" s="86" t="s">
        <v>3178</v>
      </c>
      <c r="AU239" s="86"/>
    </row>
    <row r="240" spans="46:47">
      <c r="AT240" s="86" t="s">
        <v>3179</v>
      </c>
      <c r="AU240" s="86"/>
    </row>
    <row r="241" spans="46:47">
      <c r="AT241" s="86" t="s">
        <v>3180</v>
      </c>
      <c r="AU241" s="86"/>
    </row>
    <row r="242" spans="46:47"/>
    <row r="243" spans="46:47"/>
    <row r="244" spans="46:47"/>
    <row r="245" spans="46:47"/>
    <row r="246" spans="46:47"/>
    <row r="247" spans="46:47"/>
    <row r="248" spans="46:47"/>
    <row r="249" spans="46:47"/>
    <row r="250" spans="46:47"/>
    <row r="251" spans="46:47"/>
    <row r="252" spans="46:47"/>
    <row r="253" spans="46:47"/>
    <row r="254" spans="46:47"/>
    <row r="255" spans="46:47"/>
    <row r="256" spans="46:47"/>
    <row r="257"/>
    <row r="258"/>
    <row r="259"/>
    <row r="260"/>
    <row r="261"/>
    <row r="262"/>
    <row r="263"/>
    <row r="264"/>
    <row r="265"/>
    <row r="266"/>
    <row r="267"/>
    <row r="268"/>
    <row r="269"/>
    <row r="270"/>
    <row r="271"/>
    <row r="272"/>
    <row r="273"/>
    <row r="274"/>
    <row r="275"/>
    <row r="276"/>
    <row r="277"/>
    <row r="278"/>
    <row r="279"/>
    <row r="280"/>
    <row r="281"/>
    <row r="282"/>
    <row r="283"/>
    <row r="284"/>
    <row r="285"/>
    <row r="286"/>
    <row r="287"/>
    <row r="288"/>
    <row r="289"/>
    <row r="290"/>
    <row r="291"/>
    <row r="292"/>
    <row r="293"/>
    <row r="294"/>
    <row r="295"/>
    <row r="296"/>
    <row r="297"/>
    <row r="298"/>
    <row r="299"/>
    <row r="300"/>
    <row r="301"/>
    <row r="302"/>
    <row r="303"/>
    <row r="304"/>
    <row r="305"/>
    <row r="306"/>
    <row r="307"/>
    <row r="308"/>
    <row r="309"/>
    <row r="310"/>
    <row r="311"/>
    <row r="312"/>
    <row r="313"/>
    <row r="314"/>
    <row r="315"/>
    <row r="316"/>
    <row r="317"/>
    <row r="318"/>
    <row r="319"/>
    <row r="320"/>
    <row r="321"/>
    <row r="322"/>
    <row r="323"/>
    <row r="324"/>
    <row r="325"/>
    <row r="326"/>
    <row r="327"/>
    <row r="328"/>
    <row r="329"/>
    <row r="330"/>
    <row r="331"/>
    <row r="332"/>
    <row r="333"/>
    <row r="334"/>
    <row r="335"/>
    <row r="336"/>
    <row r="337"/>
    <row r="338"/>
    <row r="339"/>
    <row r="340"/>
    <row r="341"/>
    <row r="342"/>
    <row r="343"/>
    <row r="344"/>
    <row r="345"/>
    <row r="346"/>
    <row r="347"/>
    <row r="348"/>
    <row r="349"/>
    <row r="350"/>
    <row r="351"/>
    <row r="352"/>
    <row r="353"/>
    <row r="354"/>
    <row r="355"/>
    <row r="356"/>
    <row r="357"/>
    <row r="358"/>
    <row r="359"/>
    <row r="360"/>
    <row r="361"/>
    <row r="362"/>
    <row r="363"/>
    <row r="364"/>
    <row r="365"/>
    <row r="366"/>
    <row r="367"/>
    <row r="368"/>
    <row r="369"/>
    <row r="370"/>
    <row r="371"/>
    <row r="372"/>
    <row r="373"/>
    <row r="374"/>
    <row r="375"/>
    <row r="376"/>
    <row r="377"/>
    <row r="378"/>
    <row r="379"/>
    <row r="380"/>
    <row r="381"/>
    <row r="382"/>
    <row r="383"/>
    <row r="384"/>
    <row r="385"/>
    <row r="386"/>
    <row r="387"/>
    <row r="388"/>
    <row r="389"/>
    <row r="390"/>
    <row r="391"/>
    <row r="392"/>
    <row r="393"/>
    <row r="394"/>
    <row r="395"/>
    <row r="396"/>
    <row r="397"/>
    <row r="398"/>
    <row r="399"/>
    <row r="400"/>
    <row r="401"/>
    <row r="402"/>
    <row r="403"/>
    <row r="404"/>
    <row r="405"/>
    <row r="406"/>
    <row r="407"/>
    <row r="408"/>
    <row r="409"/>
    <row r="410"/>
    <row r="411"/>
    <row r="412"/>
    <row r="413"/>
    <row r="414"/>
    <row r="415"/>
    <row r="416"/>
    <row r="417"/>
    <row r="418"/>
    <row r="419"/>
    <row r="420"/>
    <row r="421"/>
    <row r="422"/>
    <row r="423"/>
    <row r="424"/>
    <row r="425"/>
    <row r="426"/>
    <row r="427"/>
    <row r="428"/>
    <row r="429"/>
    <row r="430"/>
    <row r="431"/>
    <row r="432"/>
    <row r="433"/>
    <row r="434"/>
    <row r="435"/>
    <row r="436"/>
    <row r="437"/>
    <row r="438"/>
    <row r="439"/>
    <row r="440"/>
    <row r="441"/>
    <row r="442"/>
    <row r="443"/>
    <row r="444"/>
    <row r="445"/>
    <row r="446"/>
    <row r="447"/>
    <row r="448"/>
    <row r="449"/>
    <row r="450"/>
    <row r="451"/>
    <row r="452"/>
    <row r="453"/>
    <row r="454"/>
    <row r="455"/>
    <row r="456"/>
    <row r="457"/>
    <row r="458"/>
    <row r="459"/>
    <row r="460"/>
    <row r="461"/>
    <row r="462"/>
    <row r="463"/>
    <row r="464"/>
    <row r="465"/>
    <row r="466"/>
    <row r="467"/>
    <row r="468"/>
    <row r="469"/>
    <row r="470"/>
    <row r="471"/>
    <row r="472"/>
    <row r="473"/>
    <row r="474"/>
    <row r="475"/>
    <row r="476"/>
    <row r="477"/>
    <row r="478"/>
    <row r="479"/>
    <row r="480"/>
    <row r="481"/>
    <row r="482"/>
    <row r="483"/>
    <row r="484"/>
    <row r="485"/>
    <row r="486"/>
    <row r="487"/>
    <row r="488"/>
    <row r="489"/>
    <row r="490"/>
    <row r="491"/>
    <row r="492"/>
    <row r="493"/>
    <row r="494"/>
    <row r="495"/>
    <row r="496"/>
    <row r="497"/>
    <row r="498"/>
    <row r="499"/>
    <row r="500"/>
    <row r="501"/>
    <row r="502"/>
    <row r="503"/>
    <row r="504"/>
    <row r="505"/>
    <row r="506"/>
    <row r="507"/>
    <row r="508"/>
    <row r="509"/>
    <row r="510"/>
    <row r="511"/>
    <row r="512"/>
    <row r="513"/>
    <row r="514"/>
    <row r="515"/>
    <row r="516"/>
    <row r="517"/>
    <row r="518"/>
    <row r="519"/>
    <row r="520"/>
    <row r="521"/>
    <row r="522"/>
    <row r="523"/>
    <row r="524"/>
    <row r="525"/>
    <row r="526"/>
    <row r="527"/>
    <row r="528"/>
    <row r="529"/>
    <row r="530"/>
    <row r="531"/>
    <row r="532"/>
    <row r="533"/>
    <row r="534"/>
    <row r="535"/>
    <row r="536"/>
    <row r="537"/>
    <row r="538"/>
    <row r="539"/>
    <row r="540"/>
    <row r="541"/>
    <row r="542"/>
    <row r="543"/>
    <row r="544"/>
    <row r="545"/>
    <row r="546"/>
    <row r="547"/>
    <row r="548"/>
    <row r="549"/>
    <row r="550"/>
    <row r="551"/>
    <row r="552"/>
    <row r="553"/>
    <row r="554"/>
    <row r="555"/>
    <row r="556"/>
    <row r="557"/>
    <row r="558"/>
    <row r="559"/>
    <row r="560"/>
    <row r="561"/>
    <row r="562"/>
    <row r="563"/>
    <row r="564"/>
    <row r="565"/>
    <row r="566"/>
    <row r="567"/>
    <row r="568"/>
    <row r="569"/>
    <row r="570"/>
    <row r="571"/>
    <row r="572"/>
    <row r="573"/>
    <row r="574"/>
    <row r="575"/>
    <row r="576"/>
    <row r="577"/>
    <row r="578"/>
    <row r="579"/>
    <row r="580"/>
    <row r="581"/>
    <row r="582"/>
    <row r="583"/>
    <row r="584"/>
    <row r="585"/>
    <row r="586"/>
    <row r="587"/>
    <row r="588"/>
    <row r="589"/>
    <row r="590"/>
    <row r="591"/>
    <row r="592"/>
    <row r="593"/>
    <row r="594"/>
    <row r="595"/>
    <row r="596"/>
    <row r="597"/>
    <row r="598"/>
    <row r="599"/>
    <row r="600"/>
    <row r="601"/>
    <row r="602"/>
    <row r="603"/>
    <row r="604"/>
    <row r="605"/>
    <row r="606"/>
    <row r="607"/>
    <row r="608"/>
    <row r="609"/>
    <row r="610"/>
    <row r="611"/>
    <row r="612"/>
    <row r="613"/>
    <row r="614"/>
    <row r="615"/>
    <row r="616"/>
    <row r="617"/>
    <row r="618"/>
    <row r="619"/>
    <row r="620"/>
    <row r="621"/>
    <row r="622"/>
    <row r="623"/>
    <row r="624"/>
    <row r="625"/>
    <row r="626"/>
    <row r="627"/>
    <row r="628"/>
    <row r="629"/>
    <row r="630"/>
    <row r="631"/>
    <row r="632"/>
    <row r="633"/>
    <row r="634"/>
    <row r="635"/>
    <row r="636"/>
    <row r="637"/>
    <row r="638"/>
    <row r="639"/>
    <row r="640"/>
    <row r="641"/>
    <row r="642"/>
    <row r="643"/>
    <row r="644"/>
    <row r="645"/>
    <row r="646"/>
    <row r="647"/>
    <row r="648"/>
    <row r="649"/>
    <row r="650"/>
    <row r="651"/>
    <row r="652"/>
    <row r="653"/>
    <row r="654"/>
    <row r="655"/>
    <row r="656"/>
    <row r="657"/>
    <row r="658"/>
    <row r="659"/>
    <row r="660"/>
    <row r="661"/>
    <row r="662"/>
    <row r="663"/>
    <row r="664"/>
    <row r="665"/>
    <row r="666"/>
    <row r="667"/>
    <row r="668"/>
    <row r="669"/>
    <row r="670"/>
    <row r="671"/>
    <row r="672"/>
    <row r="673"/>
    <row r="674"/>
    <row r="675"/>
    <row r="676"/>
    <row r="677"/>
    <row r="678"/>
    <row r="679"/>
    <row r="680"/>
    <row r="681"/>
    <row r="682"/>
    <row r="683"/>
    <row r="684"/>
    <row r="685"/>
    <row r="686"/>
    <row r="687"/>
    <row r="688"/>
    <row r="689"/>
    <row r="690"/>
    <row r="691"/>
    <row r="692"/>
    <row r="693"/>
    <row r="694"/>
    <row r="695"/>
    <row r="696"/>
    <row r="697"/>
    <row r="698"/>
    <row r="699"/>
    <row r="700"/>
    <row r="701"/>
    <row r="702"/>
    <row r="703"/>
    <row r="704"/>
    <row r="705"/>
    <row r="706"/>
    <row r="707"/>
    <row r="708"/>
    <row r="709"/>
    <row r="710"/>
    <row r="711"/>
    <row r="712"/>
    <row r="713"/>
    <row r="714"/>
    <row r="715"/>
    <row r="716"/>
    <row r="717"/>
    <row r="718"/>
    <row r="719"/>
    <row r="720"/>
    <row r="721"/>
    <row r="722"/>
    <row r="723"/>
    <row r="724"/>
    <row r="725"/>
    <row r="726"/>
    <row r="727"/>
    <row r="728"/>
    <row r="729"/>
    <row r="730"/>
    <row r="731"/>
    <row r="732"/>
    <row r="733"/>
    <row r="734"/>
    <row r="735"/>
    <row r="736"/>
    <row r="737"/>
    <row r="738"/>
    <row r="739"/>
    <row r="740"/>
    <row r="741"/>
    <row r="742"/>
    <row r="743"/>
    <row r="744"/>
    <row r="745"/>
    <row r="746"/>
    <row r="747"/>
    <row r="748"/>
    <row r="749"/>
    <row r="750"/>
    <row r="751"/>
    <row r="752"/>
    <row r="753"/>
    <row r="754"/>
    <row r="755"/>
    <row r="756"/>
    <row r="757"/>
    <row r="758"/>
    <row r="759"/>
    <row r="760"/>
    <row r="761"/>
    <row r="762"/>
    <row r="763"/>
    <row r="764"/>
    <row r="765"/>
    <row r="766"/>
    <row r="767"/>
    <row r="768"/>
    <row r="769"/>
    <row r="770"/>
    <row r="771"/>
    <row r="772"/>
    <row r="773"/>
    <row r="774"/>
    <row r="775"/>
    <row r="776"/>
    <row r="777"/>
    <row r="778"/>
    <row r="779"/>
    <row r="780"/>
    <row r="781"/>
    <row r="782"/>
    <row r="783"/>
    <row r="784"/>
    <row r="785"/>
    <row r="786"/>
    <row r="787"/>
    <row r="788"/>
    <row r="789"/>
    <row r="790"/>
    <row r="791"/>
    <row r="792"/>
    <row r="793"/>
    <row r="794"/>
    <row r="795"/>
    <row r="796"/>
    <row r="797"/>
    <row r="798"/>
    <row r="799"/>
    <row r="800"/>
    <row r="801"/>
    <row r="802"/>
    <row r="803"/>
    <row r="804"/>
    <row r="805"/>
    <row r="806"/>
    <row r="807"/>
    <row r="808"/>
    <row r="809"/>
    <row r="810"/>
    <row r="811"/>
    <row r="812"/>
    <row r="813"/>
    <row r="814"/>
    <row r="815"/>
    <row r="816"/>
    <row r="817"/>
    <row r="818"/>
    <row r="819"/>
    <row r="820"/>
    <row r="821"/>
    <row r="822"/>
    <row r="823"/>
    <row r="824"/>
    <row r="825"/>
    <row r="826"/>
    <row r="827"/>
    <row r="828"/>
    <row r="829"/>
    <row r="830"/>
    <row r="831"/>
    <row r="832"/>
    <row r="833"/>
    <row r="834"/>
    <row r="835"/>
    <row r="836"/>
    <row r="837"/>
    <row r="838"/>
    <row r="839"/>
    <row r="840"/>
    <row r="841"/>
    <row r="842"/>
    <row r="843"/>
    <row r="844"/>
    <row r="845"/>
    <row r="846"/>
    <row r="847"/>
    <row r="848"/>
    <row r="849"/>
    <row r="850"/>
    <row r="851"/>
    <row r="852"/>
    <row r="853"/>
    <row r="854"/>
    <row r="855"/>
    <row r="856"/>
    <row r="857"/>
    <row r="858"/>
    <row r="859"/>
    <row r="860"/>
    <row r="861"/>
    <row r="862"/>
    <row r="863"/>
    <row r="864"/>
    <row r="865"/>
    <row r="866"/>
    <row r="867"/>
    <row r="868"/>
    <row r="869"/>
    <row r="870"/>
    <row r="871"/>
    <row r="872"/>
    <row r="873"/>
    <row r="874"/>
    <row r="875"/>
    <row r="876"/>
    <row r="877"/>
    <row r="878"/>
    <row r="879"/>
    <row r="880"/>
    <row r="881"/>
    <row r="882"/>
    <row r="883"/>
    <row r="884"/>
    <row r="885"/>
    <row r="886"/>
    <row r="887"/>
    <row r="888"/>
    <row r="889"/>
    <row r="890"/>
    <row r="891"/>
    <row r="892"/>
    <row r="893"/>
    <row r="894"/>
    <row r="895"/>
    <row r="896"/>
    <row r="897"/>
    <row r="898"/>
    <row r="899"/>
    <row r="900"/>
    <row r="901"/>
    <row r="902"/>
    <row r="903"/>
    <row r="904"/>
    <row r="905"/>
    <row r="906"/>
    <row r="907"/>
    <row r="908"/>
    <row r="909"/>
    <row r="910"/>
    <row r="911"/>
    <row r="912"/>
    <row r="913"/>
    <row r="914"/>
    <row r="915"/>
    <row r="916"/>
    <row r="917"/>
    <row r="918"/>
    <row r="919"/>
    <row r="920"/>
    <row r="921"/>
    <row r="922"/>
    <row r="923"/>
    <row r="924"/>
    <row r="925"/>
    <row r="926"/>
    <row r="927"/>
    <row r="928"/>
    <row r="929"/>
    <row r="930"/>
    <row r="931"/>
    <row r="932"/>
    <row r="933"/>
    <row r="934"/>
    <row r="935"/>
    <row r="936"/>
    <row r="937"/>
    <row r="938"/>
    <row r="939"/>
    <row r="940"/>
    <row r="941"/>
    <row r="942"/>
    <row r="943"/>
    <row r="944"/>
    <row r="945"/>
    <row r="946"/>
    <row r="947"/>
    <row r="948"/>
    <row r="949"/>
    <row r="950"/>
    <row r="951"/>
    <row r="952"/>
    <row r="953"/>
    <row r="954"/>
    <row r="955"/>
    <row r="956"/>
    <row r="957"/>
    <row r="958"/>
    <row r="959"/>
    <row r="960"/>
    <row r="961"/>
    <row r="962"/>
    <row r="963"/>
    <row r="964"/>
    <row r="965"/>
    <row r="966"/>
    <row r="967"/>
    <row r="968"/>
    <row r="969"/>
    <row r="970"/>
    <row r="971"/>
    <row r="972"/>
    <row r="973"/>
    <row r="974"/>
    <row r="975"/>
    <row r="976"/>
    <row r="977"/>
    <row r="978"/>
    <row r="979"/>
    <row r="980"/>
    <row r="981"/>
    <row r="982"/>
    <row r="983"/>
    <row r="984"/>
    <row r="985"/>
    <row r="986"/>
    <row r="987"/>
    <row r="988"/>
    <row r="989"/>
    <row r="990"/>
    <row r="991"/>
    <row r="992"/>
    <row r="993"/>
    <row r="994"/>
    <row r="995"/>
    <row r="996"/>
    <row r="997"/>
    <row r="998"/>
    <row r="999"/>
    <row r="1000"/>
  </sheetData>
  <pageMargins left="0.7" right="0.7" top="0.75" bottom="0.75" header="0" footer="0"/>
  <pageSetup paperSize="9" orientation="portrait"/>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outlinePr summaryBelow="0" summaryRight="0"/>
  </sheetPr>
  <dimension ref="A1:E65"/>
  <sheetViews>
    <sheetView zoomScale="111" workbookViewId="0">
      <selection activeCell="E51" sqref="E51"/>
    </sheetView>
  </sheetViews>
  <sheetFormatPr defaultColWidth="11.19921875" defaultRowHeight="15" customHeight="1"/>
  <cols>
    <col min="1" max="1" width="19.19921875" customWidth="1"/>
    <col min="2" max="2" width="11.19921875" customWidth="1"/>
    <col min="3" max="3" width="9.19921875" customWidth="1"/>
  </cols>
  <sheetData>
    <row r="1" spans="1:5">
      <c r="A1" s="87" t="s">
        <v>5</v>
      </c>
      <c r="B1" s="88" t="s">
        <v>6</v>
      </c>
      <c r="C1" s="88" t="s">
        <v>7</v>
      </c>
      <c r="D1" s="88" t="s">
        <v>3308</v>
      </c>
    </row>
    <row r="2" spans="1:5">
      <c r="A2" s="260" t="s">
        <v>3309</v>
      </c>
      <c r="B2" s="89">
        <v>1100</v>
      </c>
      <c r="C2" s="89" t="s">
        <v>48</v>
      </c>
      <c r="D2" s="90"/>
    </row>
    <row r="3" spans="1:5">
      <c r="A3" s="261" t="s">
        <v>3310</v>
      </c>
      <c r="B3" s="89">
        <v>50</v>
      </c>
      <c r="C3" s="89" t="s">
        <v>48</v>
      </c>
      <c r="D3" s="90"/>
    </row>
    <row r="4" spans="1:5">
      <c r="A4" s="261" t="s">
        <v>62</v>
      </c>
      <c r="B4" s="91" t="e">
        <f>SUM(#REF!,#REF!,#REF!,#REF!,#REF!,#REF!,#REF!,#REF!,#REF!,#REF!)</f>
        <v>#REF!</v>
      </c>
      <c r="C4" s="89" t="s">
        <v>48</v>
      </c>
      <c r="D4" s="90"/>
      <c r="E4" s="99" t="e">
        <f>B4*1.15</f>
        <v>#REF!</v>
      </c>
    </row>
    <row r="5" spans="1:5">
      <c r="A5" s="261" t="s">
        <v>72</v>
      </c>
      <c r="B5" s="89" t="e">
        <f>SUM(#REF!,#REF!,#REF!,#REF!)</f>
        <v>#REF!</v>
      </c>
      <c r="C5" s="89" t="s">
        <v>3311</v>
      </c>
      <c r="D5" s="90"/>
    </row>
    <row r="6" spans="1:5">
      <c r="A6" s="261" t="s">
        <v>3312</v>
      </c>
      <c r="B6" s="89">
        <v>80</v>
      </c>
      <c r="C6" s="89" t="s">
        <v>3313</v>
      </c>
      <c r="D6" s="90"/>
    </row>
    <row r="7" spans="1:5">
      <c r="A7" s="261" t="s">
        <v>3314</v>
      </c>
      <c r="B7" s="89">
        <v>1600</v>
      </c>
      <c r="C7" s="89" t="s">
        <v>48</v>
      </c>
      <c r="D7" s="90"/>
      <c r="E7">
        <f>B7*1.25</f>
        <v>2000</v>
      </c>
    </row>
    <row r="8" spans="1:5">
      <c r="A8" s="261" t="s">
        <v>3315</v>
      </c>
      <c r="B8" s="89">
        <v>1000</v>
      </c>
      <c r="C8" s="89" t="s">
        <v>48</v>
      </c>
      <c r="D8" s="90"/>
      <c r="E8">
        <f>B8*1.35</f>
        <v>1350</v>
      </c>
    </row>
    <row r="9" spans="1:5">
      <c r="A9" s="261" t="s">
        <v>56</v>
      </c>
      <c r="B9" s="91" t="e">
        <f>SUM(#REF!,#REF!,#REF!,#REF!,#REF!,#REF!,#REF!,#REF!,#REF!)</f>
        <v>#REF!</v>
      </c>
      <c r="C9" s="89" t="s">
        <v>48</v>
      </c>
      <c r="D9" s="90"/>
      <c r="E9" s="99" t="e">
        <f>B9*1.15</f>
        <v>#REF!</v>
      </c>
    </row>
    <row r="10" spans="1:5">
      <c r="A10" s="261" t="s">
        <v>3316</v>
      </c>
      <c r="B10" s="91" t="e">
        <f>SUM(#REF!,#REF!,#REF!,#REF!,#REF!,#REF!,#REF!,#REF!,#REF!,#REF!)</f>
        <v>#REF!</v>
      </c>
      <c r="C10" s="89" t="s">
        <v>48</v>
      </c>
      <c r="D10" s="90"/>
      <c r="E10" s="100" t="s">
        <v>3317</v>
      </c>
    </row>
    <row r="11" spans="1:5">
      <c r="A11" s="261" t="s">
        <v>3318</v>
      </c>
      <c r="B11" s="91" t="e">
        <f>SUM(#REF!,#REF!,#REF!,#REF!,#REF!,#REF!,#REF!)</f>
        <v>#REF!</v>
      </c>
      <c r="C11" s="89" t="s">
        <v>48</v>
      </c>
      <c r="D11" s="90"/>
      <c r="E11" s="100" t="s">
        <v>3317</v>
      </c>
    </row>
    <row r="12" spans="1:5">
      <c r="A12" s="261" t="s">
        <v>3319</v>
      </c>
      <c r="B12" s="91" t="e">
        <f>SUM(#REF!)</f>
        <v>#REF!</v>
      </c>
      <c r="C12" s="89" t="s">
        <v>48</v>
      </c>
      <c r="D12" s="90"/>
    </row>
    <row r="13" spans="1:5">
      <c r="A13" s="261" t="s">
        <v>3320</v>
      </c>
      <c r="B13" s="89">
        <v>20</v>
      </c>
      <c r="C13" s="89" t="s">
        <v>48</v>
      </c>
      <c r="D13" s="90"/>
    </row>
    <row r="14" spans="1:5">
      <c r="A14" s="261" t="s">
        <v>3321</v>
      </c>
      <c r="B14" s="91" t="e">
        <f>SUM(#REF!,#REF!,#REF!,#REF!)</f>
        <v>#REF!</v>
      </c>
      <c r="C14" s="89" t="s">
        <v>48</v>
      </c>
      <c r="D14" s="90"/>
    </row>
    <row r="15" spans="1:5">
      <c r="A15" s="261" t="s">
        <v>3322</v>
      </c>
      <c r="B15" s="89">
        <v>30</v>
      </c>
      <c r="C15" s="89" t="s">
        <v>48</v>
      </c>
      <c r="D15" s="90"/>
    </row>
    <row r="16" spans="1:5">
      <c r="A16" s="261" t="s">
        <v>3323</v>
      </c>
      <c r="B16" s="89">
        <v>110</v>
      </c>
      <c r="C16" s="89" t="s">
        <v>48</v>
      </c>
      <c r="D16" s="90" t="s">
        <v>3324</v>
      </c>
    </row>
    <row r="17" spans="1:5">
      <c r="A17" s="92" t="s">
        <v>52</v>
      </c>
      <c r="B17" s="89" t="e">
        <f>SUM(#REF!,#REF!,#REF!)</f>
        <v>#REF!</v>
      </c>
      <c r="C17" s="89" t="s">
        <v>48</v>
      </c>
      <c r="D17" s="90"/>
      <c r="E17" t="e">
        <f>B17*1.2</f>
        <v>#REF!</v>
      </c>
    </row>
    <row r="18" spans="1:5">
      <c r="A18" s="93" t="s">
        <v>3325</v>
      </c>
      <c r="B18" s="89">
        <v>500</v>
      </c>
      <c r="C18" s="89" t="s">
        <v>48</v>
      </c>
      <c r="D18" s="90"/>
    </row>
    <row r="19" spans="1:5">
      <c r="A19" s="93" t="s">
        <v>3326</v>
      </c>
      <c r="B19" s="89">
        <v>500</v>
      </c>
      <c r="C19" s="89" t="s">
        <v>48</v>
      </c>
      <c r="D19" s="94"/>
    </row>
    <row r="20" spans="1:5">
      <c r="A20" s="93" t="s">
        <v>58</v>
      </c>
      <c r="B20" s="89" t="e">
        <f>SUM(#REF!,#REF!,#REF!,#REF!)</f>
        <v>#REF!</v>
      </c>
      <c r="C20" s="89" t="s">
        <v>48</v>
      </c>
      <c r="D20" s="94"/>
      <c r="E20" t="e">
        <f>B20*1.1</f>
        <v>#REF!</v>
      </c>
    </row>
    <row r="21" spans="1:5">
      <c r="A21" s="93" t="s">
        <v>3327</v>
      </c>
      <c r="B21" s="89">
        <v>630</v>
      </c>
      <c r="C21" s="89" t="s">
        <v>48</v>
      </c>
      <c r="D21" s="94"/>
      <c r="E21">
        <f>B21*1.1</f>
        <v>693</v>
      </c>
    </row>
    <row r="22" spans="1:5">
      <c r="A22" s="93" t="s">
        <v>3328</v>
      </c>
      <c r="B22" s="89" t="e">
        <f>SUM(#REF!,#REF!,#REF!)</f>
        <v>#REF!</v>
      </c>
      <c r="C22" s="89" t="s">
        <v>3311</v>
      </c>
      <c r="D22" s="95" t="s">
        <v>3329</v>
      </c>
      <c r="E22" s="100" t="s">
        <v>3330</v>
      </c>
    </row>
    <row r="23" spans="1:5">
      <c r="A23" s="93" t="s">
        <v>3331</v>
      </c>
      <c r="B23" s="89" t="e">
        <f>SUM(#REF!,#REF!,#REF!,#REF!)</f>
        <v>#REF!</v>
      </c>
      <c r="C23" s="89" t="s">
        <v>48</v>
      </c>
      <c r="D23" s="94"/>
    </row>
    <row r="24" spans="1:5">
      <c r="A24" s="93" t="s">
        <v>3332</v>
      </c>
      <c r="B24" s="89">
        <v>5</v>
      </c>
      <c r="C24" s="89" t="s">
        <v>48</v>
      </c>
      <c r="D24" s="94"/>
    </row>
    <row r="25" spans="1:5">
      <c r="A25" s="93" t="s">
        <v>3333</v>
      </c>
      <c r="B25" s="89" t="e">
        <f>SUM(#REF!,#REF!)</f>
        <v>#REF!</v>
      </c>
      <c r="C25" s="89" t="s">
        <v>48</v>
      </c>
      <c r="D25" s="94"/>
    </row>
    <row r="26" spans="1:5">
      <c r="A26" s="93" t="s">
        <v>3334</v>
      </c>
      <c r="B26" s="89" t="e">
        <f>SUM(#REF!,#REF!,#REF!)</f>
        <v>#REF!</v>
      </c>
      <c r="C26" s="89" t="s">
        <v>48</v>
      </c>
      <c r="D26" s="94"/>
    </row>
    <row r="27" spans="1:5">
      <c r="A27" s="93" t="s">
        <v>3335</v>
      </c>
      <c r="B27" s="89">
        <v>550</v>
      </c>
      <c r="C27" s="89" t="s">
        <v>48</v>
      </c>
      <c r="D27" s="94"/>
    </row>
    <row r="28" spans="1:5">
      <c r="A28" s="93" t="s">
        <v>3336</v>
      </c>
      <c r="B28" s="89" t="e">
        <f>SUM(#REF!,#REF!)</f>
        <v>#REF!</v>
      </c>
      <c r="C28" s="89" t="s">
        <v>48</v>
      </c>
      <c r="D28" s="94"/>
    </row>
    <row r="29" spans="1:5">
      <c r="A29" s="92" t="s">
        <v>3337</v>
      </c>
      <c r="B29" s="89">
        <v>1500</v>
      </c>
      <c r="C29" s="89" t="s">
        <v>48</v>
      </c>
      <c r="D29" s="94"/>
    </row>
    <row r="30" spans="1:5">
      <c r="A30" s="93" t="s">
        <v>3338</v>
      </c>
      <c r="B30" s="89">
        <v>230</v>
      </c>
      <c r="C30" s="89" t="s">
        <v>48</v>
      </c>
      <c r="D30" s="94"/>
    </row>
    <row r="31" spans="1:5">
      <c r="A31" s="93" t="s">
        <v>47</v>
      </c>
      <c r="B31" s="89">
        <v>1000</v>
      </c>
      <c r="C31" s="89" t="s">
        <v>48</v>
      </c>
      <c r="D31" s="94"/>
    </row>
    <row r="32" spans="1:5">
      <c r="A32" s="93" t="s">
        <v>3339</v>
      </c>
      <c r="B32" s="89">
        <v>250</v>
      </c>
      <c r="C32" s="89" t="s">
        <v>48</v>
      </c>
      <c r="D32" s="94"/>
    </row>
    <row r="33" spans="1:5">
      <c r="A33" s="93" t="s">
        <v>3340</v>
      </c>
      <c r="B33" s="89">
        <v>1000</v>
      </c>
      <c r="C33" s="89" t="s">
        <v>48</v>
      </c>
      <c r="D33" s="94"/>
      <c r="E33">
        <f>B33*1.15</f>
        <v>1150</v>
      </c>
    </row>
    <row r="34" spans="1:5">
      <c r="A34" s="93" t="s">
        <v>3341</v>
      </c>
      <c r="B34" s="89">
        <v>100</v>
      </c>
      <c r="C34" s="89" t="s">
        <v>48</v>
      </c>
      <c r="D34" s="94"/>
    </row>
    <row r="35" spans="1:5">
      <c r="A35" s="92" t="s">
        <v>3342</v>
      </c>
      <c r="B35" s="89">
        <v>1000</v>
      </c>
      <c r="C35" s="89" t="s">
        <v>48</v>
      </c>
      <c r="D35" s="94"/>
    </row>
    <row r="36" spans="1:5">
      <c r="A36" s="93" t="s">
        <v>3343</v>
      </c>
      <c r="B36" s="89">
        <v>330</v>
      </c>
      <c r="C36" s="89" t="s">
        <v>48</v>
      </c>
      <c r="D36" s="94"/>
      <c r="E36">
        <f>B36*1.25</f>
        <v>412.5</v>
      </c>
    </row>
    <row r="37" spans="1:5">
      <c r="A37" s="93" t="s">
        <v>3344</v>
      </c>
      <c r="B37" s="89">
        <v>500</v>
      </c>
      <c r="C37" s="89" t="s">
        <v>48</v>
      </c>
      <c r="D37" s="94"/>
      <c r="E37">
        <f>B37*1.2</f>
        <v>600</v>
      </c>
    </row>
    <row r="38" spans="1:5">
      <c r="A38" s="93" t="s">
        <v>3345</v>
      </c>
      <c r="B38" s="89">
        <v>330</v>
      </c>
      <c r="C38" s="89" t="s">
        <v>48</v>
      </c>
      <c r="D38" s="94"/>
    </row>
    <row r="39" spans="1:5">
      <c r="A39" s="93" t="s">
        <v>3346</v>
      </c>
      <c r="B39" s="91" t="e">
        <f>SUM(#REF!)</f>
        <v>#REF!</v>
      </c>
      <c r="C39" s="89" t="s">
        <v>48</v>
      </c>
      <c r="D39" s="94"/>
    </row>
    <row r="40" spans="1:5">
      <c r="A40" s="93" t="s">
        <v>3347</v>
      </c>
      <c r="B40" s="91" t="e">
        <f>SUM(#REF!)</f>
        <v>#REF!</v>
      </c>
      <c r="C40" s="89" t="s">
        <v>48</v>
      </c>
      <c r="D40" s="94"/>
    </row>
    <row r="41" spans="1:5">
      <c r="A41" s="93" t="s">
        <v>3348</v>
      </c>
      <c r="B41" s="91" t="e">
        <f>SUM(#REF!)</f>
        <v>#REF!</v>
      </c>
      <c r="C41" s="89" t="s">
        <v>48</v>
      </c>
      <c r="D41" s="94"/>
    </row>
    <row r="42" spans="1:5">
      <c r="A42" s="93" t="s">
        <v>3349</v>
      </c>
      <c r="B42" s="91" t="e">
        <f>SUM(#REF!,#REF!,#REF!)</f>
        <v>#REF!</v>
      </c>
      <c r="C42" s="89" t="s">
        <v>48</v>
      </c>
      <c r="D42" s="94"/>
    </row>
    <row r="43" spans="1:5">
      <c r="A43" s="93" t="s">
        <v>3350</v>
      </c>
      <c r="B43" s="89">
        <v>1670</v>
      </c>
      <c r="C43" s="89" t="s">
        <v>48</v>
      </c>
      <c r="D43" s="94"/>
    </row>
    <row r="44" spans="1:5">
      <c r="A44" s="93" t="s">
        <v>3351</v>
      </c>
      <c r="B44" s="91" t="e">
        <f>#REF!+#REF!</f>
        <v>#REF!</v>
      </c>
      <c r="C44" s="89" t="s">
        <v>48</v>
      </c>
      <c r="D44" s="94"/>
    </row>
    <row r="45" spans="1:5">
      <c r="A45" s="93" t="s">
        <v>3352</v>
      </c>
      <c r="B45" s="91" t="e">
        <f>#REF!+#REF!</f>
        <v>#REF!</v>
      </c>
      <c r="C45" s="89" t="s">
        <v>48</v>
      </c>
      <c r="D45" s="94"/>
    </row>
    <row r="46" spans="1:5">
      <c r="A46" s="93" t="s">
        <v>3353</v>
      </c>
      <c r="B46" s="91" t="e">
        <f>#REF!</f>
        <v>#REF!</v>
      </c>
      <c r="C46" s="89" t="s">
        <v>48</v>
      </c>
      <c r="D46" s="94"/>
    </row>
    <row r="47" spans="1:5">
      <c r="A47" s="93" t="s">
        <v>3354</v>
      </c>
      <c r="B47" s="91" t="e">
        <f>#REF!+#REF!</f>
        <v>#REF!</v>
      </c>
      <c r="C47" s="89" t="s">
        <v>48</v>
      </c>
      <c r="D47" s="94"/>
    </row>
    <row r="48" spans="1:5">
      <c r="A48" s="93" t="s">
        <v>3355</v>
      </c>
      <c r="B48" s="91" t="e">
        <f>#REF!</f>
        <v>#REF!</v>
      </c>
      <c r="C48" s="89" t="s">
        <v>48</v>
      </c>
      <c r="D48" s="94"/>
    </row>
    <row r="49" spans="1:5">
      <c r="A49" s="261" t="s">
        <v>3356</v>
      </c>
      <c r="B49" s="91" t="e">
        <f>#REF!</f>
        <v>#REF!</v>
      </c>
      <c r="C49" s="89" t="s">
        <v>48</v>
      </c>
      <c r="D49" s="94"/>
      <c r="E49" s="99" t="e">
        <f>B49*1.25</f>
        <v>#REF!</v>
      </c>
    </row>
    <row r="50" spans="1:5">
      <c r="A50" s="261" t="s">
        <v>3357</v>
      </c>
      <c r="B50" s="89" t="e">
        <f>#REF!</f>
        <v>#REF!</v>
      </c>
      <c r="C50" s="89" t="s">
        <v>48</v>
      </c>
      <c r="D50" s="94"/>
      <c r="E50" t="e">
        <f>B50*1.4</f>
        <v>#REF!</v>
      </c>
    </row>
    <row r="51" spans="1:5">
      <c r="A51" s="261" t="s">
        <v>70</v>
      </c>
      <c r="B51" s="91" t="e">
        <f>#REF!</f>
        <v>#REF!</v>
      </c>
      <c r="C51" s="89" t="s">
        <v>48</v>
      </c>
      <c r="D51" s="94"/>
    </row>
    <row r="52" spans="1:5">
      <c r="A52" s="93" t="s">
        <v>3358</v>
      </c>
      <c r="B52" s="91" t="e">
        <f>#REF!</f>
        <v>#REF!</v>
      </c>
      <c r="C52" s="89" t="s">
        <v>48</v>
      </c>
      <c r="D52" s="90"/>
      <c r="E52" s="99" t="e">
        <f>B52*1.4</f>
        <v>#REF!</v>
      </c>
    </row>
    <row r="53" spans="1:5">
      <c r="A53" s="93" t="s">
        <v>3359</v>
      </c>
      <c r="B53" s="91" t="e">
        <f>#REF!</f>
        <v>#REF!</v>
      </c>
      <c r="C53" s="89" t="s">
        <v>48</v>
      </c>
      <c r="D53" s="90"/>
    </row>
    <row r="54" spans="1:5">
      <c r="A54" s="93" t="s">
        <v>3360</v>
      </c>
      <c r="B54" s="91" t="e">
        <f>#REF!</f>
        <v>#REF!</v>
      </c>
      <c r="C54" s="89" t="s">
        <v>48</v>
      </c>
      <c r="D54" s="90"/>
    </row>
    <row r="55" spans="1:5">
      <c r="A55" s="93" t="s">
        <v>3361</v>
      </c>
      <c r="B55" s="91" t="e">
        <f>#REF!+#REF!</f>
        <v>#REF!</v>
      </c>
      <c r="C55" s="89" t="s">
        <v>48</v>
      </c>
      <c r="D55" s="90"/>
      <c r="E55" s="99" t="e">
        <f>B55*1.15</f>
        <v>#REF!</v>
      </c>
    </row>
    <row r="56" spans="1:5">
      <c r="A56" s="92" t="s">
        <v>3362</v>
      </c>
      <c r="B56" s="89" t="e">
        <f>#REF!</f>
        <v>#REF!</v>
      </c>
      <c r="C56" s="89" t="s">
        <v>48</v>
      </c>
      <c r="D56" s="94"/>
    </row>
    <row r="57" spans="1:5">
      <c r="A57" s="93" t="s">
        <v>3363</v>
      </c>
      <c r="B57" s="89" t="e">
        <f>#REF!</f>
        <v>#REF!</v>
      </c>
      <c r="C57" s="89" t="s">
        <v>48</v>
      </c>
      <c r="D57" s="94"/>
    </row>
    <row r="58" spans="1:5">
      <c r="A58" s="93" t="s">
        <v>3364</v>
      </c>
      <c r="B58" s="89" t="e">
        <f>#REF!</f>
        <v>#REF!</v>
      </c>
      <c r="C58" s="89" t="s">
        <v>48</v>
      </c>
      <c r="D58" s="94"/>
    </row>
    <row r="59" spans="1:5">
      <c r="A59" s="93" t="s">
        <v>3365</v>
      </c>
      <c r="B59" s="91" t="e">
        <f>#REF!</f>
        <v>#REF!</v>
      </c>
      <c r="C59" s="89" t="s">
        <v>48</v>
      </c>
      <c r="D59" s="94"/>
    </row>
    <row r="60" spans="1:5">
      <c r="A60" s="93" t="s">
        <v>3366</v>
      </c>
      <c r="B60" s="91" t="e">
        <f>#REF!</f>
        <v>#REF!</v>
      </c>
      <c r="C60" s="89" t="s">
        <v>48</v>
      </c>
      <c r="D60" s="94"/>
    </row>
    <row r="61" spans="1:5">
      <c r="A61" s="92" t="s">
        <v>3367</v>
      </c>
      <c r="B61" s="89" t="e">
        <f>#REF!</f>
        <v>#REF!</v>
      </c>
      <c r="C61" s="89" t="s">
        <v>48</v>
      </c>
      <c r="D61" s="94"/>
    </row>
    <row r="62" spans="1:5">
      <c r="A62" s="93" t="s">
        <v>3368</v>
      </c>
      <c r="B62" s="89" t="e">
        <f>#REF!</f>
        <v>#REF!</v>
      </c>
      <c r="C62" s="89" t="s">
        <v>3311</v>
      </c>
      <c r="D62" s="94"/>
    </row>
    <row r="63" spans="1:5">
      <c r="A63" s="93" t="s">
        <v>3369</v>
      </c>
      <c r="B63" s="89" t="e">
        <f>#REF!</f>
        <v>#REF!</v>
      </c>
      <c r="C63" s="89" t="s">
        <v>48</v>
      </c>
      <c r="D63" s="94"/>
    </row>
    <row r="64" spans="1:5">
      <c r="A64" s="93" t="s">
        <v>3370</v>
      </c>
      <c r="B64" s="89" t="e">
        <f>#REF!</f>
        <v>#REF!</v>
      </c>
      <c r="C64" s="89" t="s">
        <v>48</v>
      </c>
      <c r="D64" s="94"/>
    </row>
    <row r="65" spans="1:4">
      <c r="A65" s="93" t="s">
        <v>3371</v>
      </c>
      <c r="B65" s="89" t="e">
        <f>#REF!</f>
        <v>#REF!</v>
      </c>
      <c r="C65" s="89" t="s">
        <v>48</v>
      </c>
      <c r="D65" s="94"/>
    </row>
  </sheetData>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322933A-5F42-4721-A941-2FA078E156CE}">
  <dimension ref="A1:BD87"/>
  <sheetViews>
    <sheetView topLeftCell="A6" zoomScale="115" zoomScaleNormal="70" workbookViewId="0">
      <selection activeCell="O23" sqref="O23"/>
    </sheetView>
  </sheetViews>
  <sheetFormatPr defaultColWidth="8.69921875" defaultRowHeight="15.6"/>
  <cols>
    <col min="1" max="1" width="13.09765625" style="103" bestFit="1" customWidth="1"/>
    <col min="2" max="2" width="8.5" style="103" customWidth="1"/>
    <col min="3" max="3" width="6.09765625" style="103" bestFit="1" customWidth="1"/>
    <col min="4" max="4" width="6.09765625" style="295" customWidth="1"/>
    <col min="5" max="5" width="7" style="103" customWidth="1"/>
    <col min="6" max="6" width="6.59765625" style="103" customWidth="1"/>
    <col min="7" max="7" width="5.5" style="103" customWidth="1"/>
    <col min="8" max="9" width="6" style="103" customWidth="1"/>
    <col min="10" max="10" width="2" style="103" customWidth="1"/>
    <col min="11" max="12" width="6" style="103" customWidth="1"/>
    <col min="13" max="13" width="6.5" style="103" customWidth="1"/>
    <col min="14" max="14" width="3" style="104" customWidth="1"/>
    <col min="15" max="15" width="12.5" style="104" bestFit="1" customWidth="1"/>
    <col min="16" max="16" width="11.59765625" style="103" bestFit="1" customWidth="1"/>
    <col min="17" max="17" width="22.09765625" style="105" bestFit="1" customWidth="1"/>
    <col min="18" max="18" width="29.09765625" style="105" bestFit="1" customWidth="1"/>
    <col min="19" max="19" width="14.59765625" style="105" customWidth="1"/>
    <col min="20" max="20" width="14.59765625" style="106" bestFit="1" customWidth="1"/>
    <col min="21" max="21" width="10.09765625" style="106" bestFit="1" customWidth="1"/>
    <col min="22" max="22" width="8.59765625" style="106" bestFit="1" customWidth="1"/>
    <col min="23" max="23" width="5.59765625" style="106" bestFit="1" customWidth="1"/>
    <col min="24" max="24" width="7.09765625" style="106" bestFit="1" customWidth="1"/>
    <col min="25" max="25" width="6.09765625" style="106" customWidth="1"/>
    <col min="26" max="26" width="8.09765625" style="106" bestFit="1" customWidth="1"/>
    <col min="27" max="27" width="9.59765625" style="106" bestFit="1" customWidth="1"/>
    <col min="28" max="28" width="5.59765625" style="106" bestFit="1" customWidth="1"/>
    <col min="29" max="30" width="4.59765625" style="106" bestFit="1" customWidth="1"/>
    <col min="31" max="31" width="8.59765625" style="107" bestFit="1" customWidth="1"/>
    <col min="32" max="32" width="7.59765625" style="108" bestFit="1" customWidth="1"/>
    <col min="33" max="33" width="7" style="106" customWidth="1"/>
    <col min="34" max="34" width="8.5" style="106" customWidth="1"/>
    <col min="35" max="35" width="7.59765625" style="106" bestFit="1" customWidth="1"/>
    <col min="36" max="36" width="8.59765625" style="106" bestFit="1" customWidth="1"/>
    <col min="37" max="37" width="6.59765625" style="106" bestFit="1" customWidth="1"/>
    <col min="38" max="38" width="8.09765625" style="106" bestFit="1" customWidth="1"/>
    <col min="39" max="39" width="4.59765625" style="106" bestFit="1" customWidth="1"/>
    <col min="40" max="40" width="5.09765625" style="106" bestFit="1" customWidth="1"/>
    <col min="41" max="42" width="5.59765625" style="106" bestFit="1" customWidth="1"/>
    <col min="43" max="44" width="6.59765625" style="106" bestFit="1" customWidth="1"/>
    <col min="45" max="45" width="5.59765625" style="106" bestFit="1" customWidth="1"/>
    <col min="46" max="46" width="7.09765625" style="106" bestFit="1" customWidth="1"/>
    <col min="47" max="47" width="5.59765625" style="106" bestFit="1" customWidth="1"/>
    <col min="48" max="51" width="4.59765625" style="106" bestFit="1" customWidth="1"/>
    <col min="52" max="16384" width="8.69921875" style="103"/>
  </cols>
  <sheetData>
    <row r="1" spans="1:51">
      <c r="A1" s="109" t="s">
        <v>0</v>
      </c>
      <c r="B1" s="391" t="s">
        <v>3372</v>
      </c>
      <c r="C1" s="391"/>
      <c r="D1" s="391"/>
      <c r="E1" s="391"/>
      <c r="F1" s="391"/>
      <c r="G1" s="391"/>
      <c r="H1" s="391"/>
      <c r="I1" s="391"/>
      <c r="J1" s="391"/>
      <c r="K1" s="391"/>
      <c r="L1" s="391"/>
      <c r="M1" s="391"/>
      <c r="N1" s="262"/>
      <c r="O1" s="263"/>
      <c r="P1" s="263"/>
      <c r="Q1" s="263"/>
      <c r="R1" s="263"/>
      <c r="S1" s="263"/>
      <c r="T1" s="264"/>
      <c r="U1" s="264"/>
      <c r="V1" s="264"/>
      <c r="W1" s="264"/>
      <c r="X1" s="264"/>
      <c r="Y1" s="264"/>
      <c r="Z1" s="264"/>
      <c r="AA1" s="264"/>
      <c r="AB1" s="264"/>
      <c r="AC1" s="264"/>
      <c r="AD1" s="264"/>
      <c r="AE1" s="265"/>
      <c r="AF1" s="264"/>
      <c r="AG1" s="264"/>
      <c r="AH1" s="264"/>
      <c r="AI1" s="264"/>
      <c r="AJ1" s="264"/>
      <c r="AK1" s="264"/>
      <c r="AL1" s="264"/>
      <c r="AM1" s="264"/>
      <c r="AN1" s="264"/>
      <c r="AO1" s="264"/>
      <c r="AP1" s="264"/>
      <c r="AQ1" s="264"/>
      <c r="AR1" s="264"/>
      <c r="AS1" s="264"/>
      <c r="AT1" s="264"/>
      <c r="AU1" s="264"/>
      <c r="AV1" s="264"/>
      <c r="AW1" s="264"/>
      <c r="AX1" s="264"/>
      <c r="AY1" s="264"/>
    </row>
    <row r="2" spans="1:51" ht="16.95" customHeight="1">
      <c r="A2" s="109" t="s">
        <v>1</v>
      </c>
      <c r="B2" s="178">
        <v>1</v>
      </c>
      <c r="C2" s="111"/>
      <c r="D2" s="266"/>
      <c r="E2" s="266"/>
      <c r="F2" s="267"/>
      <c r="G2" s="268"/>
      <c r="H2" s="269"/>
      <c r="I2" s="269"/>
      <c r="J2" s="269"/>
      <c r="K2" s="263"/>
      <c r="L2" s="263"/>
      <c r="M2" s="263"/>
      <c r="N2" s="262"/>
      <c r="O2" s="263"/>
      <c r="P2" s="263"/>
      <c r="Q2" s="263"/>
      <c r="R2" s="263"/>
      <c r="S2" s="263"/>
      <c r="T2" s="264"/>
      <c r="U2" s="264"/>
      <c r="V2" s="264"/>
      <c r="W2" s="264"/>
      <c r="X2" s="264"/>
      <c r="Y2" s="264"/>
      <c r="Z2" s="264"/>
      <c r="AA2" s="264"/>
      <c r="AB2" s="264"/>
      <c r="AC2" s="264"/>
      <c r="AD2" s="264"/>
      <c r="AE2" s="265"/>
      <c r="AF2" s="264"/>
      <c r="AG2" s="264"/>
      <c r="AH2" s="264"/>
      <c r="AI2" s="264"/>
      <c r="AJ2" s="264"/>
      <c r="AK2" s="264"/>
      <c r="AL2" s="264"/>
      <c r="AM2" s="264"/>
      <c r="AN2" s="264"/>
      <c r="AO2" s="264"/>
      <c r="AP2" s="264"/>
      <c r="AQ2" s="264"/>
      <c r="AR2" s="264"/>
      <c r="AS2" s="264"/>
      <c r="AT2" s="264"/>
      <c r="AU2" s="264"/>
      <c r="AV2" s="264"/>
      <c r="AW2" s="264"/>
      <c r="AX2" s="264"/>
      <c r="AY2" s="264"/>
    </row>
    <row r="3" spans="1:51" ht="16.95" customHeight="1">
      <c r="A3" s="263"/>
      <c r="B3" s="263"/>
      <c r="C3" s="263"/>
      <c r="D3" s="263"/>
      <c r="E3" s="263"/>
      <c r="F3" s="263"/>
      <c r="G3" s="263"/>
      <c r="H3" s="263"/>
      <c r="I3" s="263"/>
      <c r="J3" s="263"/>
      <c r="K3" s="263"/>
      <c r="L3" s="263"/>
      <c r="M3" s="263"/>
      <c r="N3" s="262"/>
      <c r="O3" s="263"/>
      <c r="P3" s="270"/>
      <c r="Q3" s="270"/>
      <c r="R3" s="270"/>
      <c r="S3" s="270"/>
      <c r="T3" s="270"/>
      <c r="U3" s="270"/>
      <c r="V3" s="270"/>
      <c r="W3" s="270"/>
      <c r="X3" s="270"/>
      <c r="Y3" s="270"/>
      <c r="Z3" s="270"/>
      <c r="AA3" s="270"/>
      <c r="AB3" s="270"/>
      <c r="AC3" s="270"/>
      <c r="AD3" s="270"/>
      <c r="AE3" s="270"/>
      <c r="AF3" s="270"/>
      <c r="AG3" s="270"/>
      <c r="AH3" s="270"/>
      <c r="AI3" s="270"/>
      <c r="AJ3" s="270"/>
      <c r="AK3" s="270"/>
      <c r="AL3" s="270"/>
      <c r="AM3" s="270"/>
      <c r="AN3" s="270"/>
      <c r="AO3" s="270"/>
      <c r="AP3" s="270"/>
      <c r="AQ3" s="270"/>
      <c r="AR3" s="270"/>
      <c r="AS3" s="270"/>
      <c r="AT3" s="270"/>
      <c r="AU3" s="270"/>
      <c r="AV3" s="270"/>
      <c r="AW3" s="270"/>
      <c r="AX3" s="270"/>
      <c r="AY3" s="270"/>
    </row>
    <row r="4" spans="1:51" ht="18">
      <c r="A4" s="392" t="s">
        <v>2</v>
      </c>
      <c r="B4" s="392"/>
      <c r="C4" s="392"/>
      <c r="D4" s="392"/>
      <c r="E4" s="392"/>
      <c r="F4" s="263"/>
      <c r="G4" s="393" t="s">
        <v>3</v>
      </c>
      <c r="H4" s="393"/>
      <c r="I4" s="393"/>
      <c r="J4" s="393"/>
      <c r="K4" s="393"/>
      <c r="L4" s="393"/>
      <c r="M4" s="393"/>
      <c r="N4" s="262"/>
      <c r="O4" s="394" t="s">
        <v>4</v>
      </c>
      <c r="P4" s="394"/>
      <c r="Q4" s="394"/>
      <c r="R4" s="394"/>
      <c r="S4" s="394"/>
      <c r="T4" s="394"/>
      <c r="U4" s="394"/>
      <c r="V4" s="394"/>
      <c r="W4" s="394"/>
      <c r="X4" s="394"/>
      <c r="Y4" s="394"/>
      <c r="Z4" s="394"/>
      <c r="AA4" s="394"/>
      <c r="AB4" s="394"/>
      <c r="AC4" s="394"/>
      <c r="AD4" s="394"/>
      <c r="AE4" s="394"/>
      <c r="AF4" s="394"/>
      <c r="AG4" s="394"/>
      <c r="AH4" s="394"/>
      <c r="AI4" s="394"/>
      <c r="AJ4" s="394"/>
      <c r="AK4" s="394"/>
      <c r="AL4" s="394"/>
      <c r="AM4" s="394"/>
      <c r="AN4" s="394"/>
      <c r="AO4" s="394"/>
      <c r="AP4" s="394"/>
      <c r="AQ4" s="394"/>
      <c r="AR4" s="394"/>
      <c r="AS4" s="394"/>
      <c r="AT4" s="394"/>
      <c r="AU4" s="394"/>
      <c r="AV4" s="394"/>
      <c r="AW4" s="394"/>
      <c r="AX4" s="394"/>
      <c r="AY4" s="395"/>
    </row>
    <row r="5" spans="1:51" ht="43.2">
      <c r="A5" s="112" t="s">
        <v>5</v>
      </c>
      <c r="B5" s="113" t="s">
        <v>6</v>
      </c>
      <c r="C5" s="113" t="s">
        <v>7</v>
      </c>
      <c r="D5" s="114" t="s">
        <v>3443</v>
      </c>
      <c r="E5" s="114" t="s">
        <v>8</v>
      </c>
      <c r="F5" s="271"/>
      <c r="G5" s="396" t="s">
        <v>3453</v>
      </c>
      <c r="H5" s="397"/>
      <c r="I5" s="397"/>
      <c r="J5" s="397"/>
      <c r="K5" s="397"/>
      <c r="L5" s="397"/>
      <c r="M5" s="397"/>
      <c r="N5" s="272"/>
      <c r="O5" s="115" t="s">
        <v>10</v>
      </c>
      <c r="P5" s="115" t="s">
        <v>11</v>
      </c>
      <c r="Q5" s="115" t="s">
        <v>12</v>
      </c>
      <c r="R5" s="115" t="s">
        <v>13</v>
      </c>
      <c r="S5" s="115" t="s">
        <v>14</v>
      </c>
      <c r="T5" s="116" t="s">
        <v>15</v>
      </c>
      <c r="U5" s="116" t="s">
        <v>16</v>
      </c>
      <c r="V5" s="116" t="s">
        <v>17</v>
      </c>
      <c r="W5" s="116" t="s">
        <v>18</v>
      </c>
      <c r="X5" s="116" t="s">
        <v>19</v>
      </c>
      <c r="Y5" s="116" t="s">
        <v>20</v>
      </c>
      <c r="Z5" s="116" t="s">
        <v>21</v>
      </c>
      <c r="AA5" s="116" t="s">
        <v>22</v>
      </c>
      <c r="AB5" s="116" t="s">
        <v>23</v>
      </c>
      <c r="AC5" s="116" t="s">
        <v>24</v>
      </c>
      <c r="AD5" s="116" t="s">
        <v>25</v>
      </c>
      <c r="AE5" s="117" t="s">
        <v>26</v>
      </c>
      <c r="AF5" s="116" t="s">
        <v>27</v>
      </c>
      <c r="AG5" s="116" t="s">
        <v>28</v>
      </c>
      <c r="AH5" s="116" t="s">
        <v>29</v>
      </c>
      <c r="AI5" s="116" t="s">
        <v>30</v>
      </c>
      <c r="AJ5" s="116" t="s">
        <v>31</v>
      </c>
      <c r="AK5" s="116" t="s">
        <v>32</v>
      </c>
      <c r="AL5" s="116" t="s">
        <v>33</v>
      </c>
      <c r="AM5" s="116" t="s">
        <v>34</v>
      </c>
      <c r="AN5" s="116" t="s">
        <v>35</v>
      </c>
      <c r="AO5" s="116" t="s">
        <v>36</v>
      </c>
      <c r="AP5" s="116" t="s">
        <v>37</v>
      </c>
      <c r="AQ5" s="116" t="s">
        <v>38</v>
      </c>
      <c r="AR5" s="116" t="s">
        <v>39</v>
      </c>
      <c r="AS5" s="116" t="s">
        <v>40</v>
      </c>
      <c r="AT5" s="116" t="s">
        <v>41</v>
      </c>
      <c r="AU5" s="116" t="s">
        <v>42</v>
      </c>
      <c r="AV5" s="116" t="s">
        <v>43</v>
      </c>
      <c r="AW5" s="116" t="s">
        <v>44</v>
      </c>
      <c r="AX5" s="116" t="s">
        <v>45</v>
      </c>
      <c r="AY5" s="116" t="s">
        <v>46</v>
      </c>
    </row>
    <row r="6" spans="1:51">
      <c r="A6" s="305" t="s">
        <v>3373</v>
      </c>
      <c r="B6" s="306">
        <f>110*1.5</f>
        <v>165</v>
      </c>
      <c r="C6" s="307" t="s">
        <v>48</v>
      </c>
      <c r="D6" s="308">
        <f>B6/0.75</f>
        <v>220</v>
      </c>
      <c r="E6" s="309"/>
      <c r="F6" s="263"/>
      <c r="G6" s="398"/>
      <c r="H6" s="398"/>
      <c r="I6" s="398"/>
      <c r="J6" s="398"/>
      <c r="K6" s="398"/>
      <c r="L6" s="398"/>
      <c r="M6" s="398"/>
      <c r="N6" s="272"/>
      <c r="O6" s="16" t="s">
        <v>64</v>
      </c>
      <c r="P6" s="16">
        <v>284</v>
      </c>
      <c r="Q6" s="16" t="s">
        <v>2836</v>
      </c>
      <c r="R6" s="16" t="s">
        <v>2838</v>
      </c>
      <c r="S6" s="17">
        <v>165</v>
      </c>
      <c r="T6" s="119">
        <f>IFERROR(VLOOKUP($P6,[2]INSA_TCA_v6.0_2023!$A$1:$AU$1342,14,FALSE)*$S6/100,"")</f>
        <v>0</v>
      </c>
      <c r="U6" s="119">
        <f>IFERROR(VLOOKUP($P6,[2]INSA_TCA_v6.0_2023!$A$1:$AU$1342,15,FALSE)*$S6/100,"")</f>
        <v>0</v>
      </c>
      <c r="V6" s="119">
        <f>IFERROR(VLOOKUP($P6,[2]INSA_TCA_v6.0_2023!$A$1:$AU$1342,8,FALSE)*$S6/100,"")</f>
        <v>2.145</v>
      </c>
      <c r="W6" s="119">
        <f>IFERROR(VLOOKUP($P6,[2]INSA_TCA_v6.0_2023!$A$1:$AU$1342,9,FALSE)*$S6/100,"")</f>
        <v>0.495</v>
      </c>
      <c r="X6" s="119">
        <f>IFERROR(VLOOKUP($P6,[2]INSA_TCA_v6.0_2023!$A$1:$AU$1342,10,FALSE)*$S6/100,"")</f>
        <v>0.66</v>
      </c>
      <c r="Y6" s="119">
        <f>IFERROR(VLOOKUP($P6,[2]INSA_TCA_v6.0_2023!$A$1:$AU$1342,11,FALSE)*$S6/100,"")</f>
        <v>0.33</v>
      </c>
      <c r="Z6" s="119">
        <f>IFERROR(VLOOKUP($P6,[2]INSA_TCA_v6.0_2023!$A$1:$AU$1342,24,FALSE)*$S6/100,"")</f>
        <v>94.05</v>
      </c>
      <c r="AA6" s="119">
        <f>IFERROR(VLOOKUP($P6,[2]INSA_TCA_v6.0_2023!$A$1:$AU$1342,13,FALSE)*$S6/100,"")</f>
        <v>0</v>
      </c>
      <c r="AB6" s="119">
        <f>IFERROR(VLOOKUP($P6,[2]INSA_TCA_v6.0_2023!$A$1:$AU$1342,19,FALSE)*$S6/100,"")</f>
        <v>38.609999999999992</v>
      </c>
      <c r="AC6" s="119">
        <f>IFERROR(VLOOKUP($P6,[2]INSA_TCA_v6.0_2023!$A$1:$AU$1342,18,FALSE)*$S6/100,"")</f>
        <v>0</v>
      </c>
      <c r="AD6" s="119">
        <f>IFERROR(VLOOKUP($P6,[2]INSA_TCA_v6.0_2023!$A$1:$AU$1342,20,FALSE)*$S6/100,"")</f>
        <v>0.33</v>
      </c>
      <c r="AE6" s="120">
        <f t="shared" ref="AE6:AE20" si="0">IFERROR(T6*4+V6*9+AB6*4+AC6*2+AF6*7,"")</f>
        <v>173.74499999999998</v>
      </c>
      <c r="AF6" s="119">
        <f>IFERROR(VLOOKUP($P6,[2]INSA_TCA_v6.0_2023!$A$1:$AU$1342,21,FALSE)*$S6/100,"")</f>
        <v>0</v>
      </c>
      <c r="AG6" s="119">
        <f>IFERROR(VLOOKUP($P6,[2]INSA_TCA_v6.0_2023!$A$1:$AU$1342,25,FALSE)*$S6/100,"")</f>
        <v>0</v>
      </c>
      <c r="AH6" s="119">
        <f>IFERROR(VLOOKUP($P6,[2]INSA_TCA_v6.0_2023!$A$1:$AU$1342,27,FALSE)*$S6/100,"")</f>
        <v>0.495</v>
      </c>
      <c r="AI6" s="119">
        <f>IFERROR(VLOOKUP($P6,[2]INSA_TCA_v6.0_2023!$A$1:$AU$1342,28,FALSE)*$S6/100,"")</f>
        <v>0</v>
      </c>
      <c r="AJ6" s="119">
        <f>IFERROR(VLOOKUP($P6,[2]INSA_TCA_v6.0_2023!$A$1:$AU$1342,29,FALSE)*$S6/100,"")</f>
        <v>9.9000000000000005E-2</v>
      </c>
      <c r="AK6" s="119">
        <f>IFERROR(VLOOKUP($P6,[2]INSA_TCA_v6.0_2023!$A$1:$AU$1342,30,FALSE)*$S6/100,"")</f>
        <v>0.19800000000000001</v>
      </c>
      <c r="AL6" s="119">
        <f>IFERROR(VLOOKUP($P6,[2]INSA_TCA_v6.0_2023!$A$1:$AU$1342,32,FALSE)*$S6/100,"")</f>
        <v>19.8</v>
      </c>
      <c r="AM6" s="119">
        <f>IFERROR(VLOOKUP($P6,[2]INSA_TCA_v6.0_2023!$A$1:$AU$1342,34,FALSE)*$S6/100,"")</f>
        <v>0.95699999999999985</v>
      </c>
      <c r="AN6" s="119">
        <f>IFERROR(VLOOKUP($P6,[2]INSA_TCA_v6.0_2023!$A$1:$AU$1342,35,FALSE)*$S6/100,"")</f>
        <v>1.65</v>
      </c>
      <c r="AO6" s="119">
        <f>IFERROR(VLOOKUP($P6,[2]INSA_TCA_v6.0_2023!$A$1:$AU$1342,36,FALSE)*$S6/100,"")</f>
        <v>0</v>
      </c>
      <c r="AP6" s="119">
        <f>IFERROR(VLOOKUP($P6,[2]INSA_TCA_v6.0_2023!$A$1:$AU$1342,37,FALSE)*$S6/100,"")</f>
        <v>13.2</v>
      </c>
      <c r="AQ6" s="119">
        <f>IFERROR(VLOOKUP($P6,[2]INSA_TCA_v6.0_2023!$A$1:$AU$1342,39,FALSE)*$S6/100,"")</f>
        <v>103.95</v>
      </c>
      <c r="AR6" s="119">
        <f>IFERROR(VLOOKUP($P6,[2]INSA_TCA_v6.0_2023!$A$1:$AU$1342,40,FALSE)*$S6/100,"")</f>
        <v>577.5</v>
      </c>
      <c r="AS6" s="119">
        <f>IFERROR(VLOOKUP($P6,[2]INSA_TCA_v6.0_2023!$A$1:$AU$1342,41,FALSE)*$S6/100,"")</f>
        <v>13.2</v>
      </c>
      <c r="AT6" s="119">
        <f>IFERROR(VLOOKUP($P6,[2]INSA_TCA_v6.0_2023!$A$1:$AU$1342,42,FALSE)*$S6/100,"")</f>
        <v>346.5</v>
      </c>
      <c r="AU6" s="119">
        <f>IFERROR(VLOOKUP($P6,[2]INSA_TCA_v6.0_2023!$A$1:$AU$1342,43,FALSE)*$S6/100,"")</f>
        <v>52.8</v>
      </c>
      <c r="AV6" s="119">
        <f>IFERROR(VLOOKUP($P6,[2]INSA_TCA_v6.0_2023!$A$1:$AU$1342,44,FALSE)*$S6/100,"")</f>
        <v>1.1549999999999998</v>
      </c>
      <c r="AW6" s="119">
        <f>IFERROR(VLOOKUP($P6,[2]INSA_TCA_v6.0_2023!$A$1:$AU$1342,45,FALSE)*$S6/100,"")</f>
        <v>0.99</v>
      </c>
      <c r="AX6" s="119">
        <f>IFERROR(VLOOKUP($P6,[2]INSA_TCA_v6.0_2023!$A$1:$AU$1342,46,FALSE)*$S6/100,"")</f>
        <v>0</v>
      </c>
      <c r="AY6" s="119">
        <f>IFERROR(VLOOKUP($P6,[2]INSA_TCA_v6.0_2023!$A$1:$AU$1342,47,FALSE)*$S6/100,"")</f>
        <v>0</v>
      </c>
    </row>
    <row r="7" spans="1:51">
      <c r="A7" s="310" t="s">
        <v>3310</v>
      </c>
      <c r="B7" s="306">
        <f>5*1.5</f>
        <v>7.5</v>
      </c>
      <c r="C7" s="307" t="s">
        <v>48</v>
      </c>
      <c r="D7" s="308">
        <v>7.5</v>
      </c>
      <c r="E7" s="309"/>
      <c r="F7" s="263"/>
      <c r="G7" s="398"/>
      <c r="H7" s="398"/>
      <c r="I7" s="398"/>
      <c r="J7" s="398"/>
      <c r="K7" s="398"/>
      <c r="L7" s="398"/>
      <c r="M7" s="398"/>
      <c r="N7" s="272"/>
      <c r="O7" s="273"/>
      <c r="P7" s="197">
        <v>1165</v>
      </c>
      <c r="Q7" s="197" t="s">
        <v>2217</v>
      </c>
      <c r="R7" s="197" t="s">
        <v>2254</v>
      </c>
      <c r="S7" s="197">
        <v>7.5</v>
      </c>
      <c r="T7" s="119">
        <f>IFERROR(VLOOKUP($P7,[2]INSA_TCA_v6.0_2023!$A$1:$AU$1342,14,FALSE)*$S7/100,"")</f>
        <v>0.33</v>
      </c>
      <c r="U7" s="119">
        <f>IFERROR(VLOOKUP($P7,[2]INSA_TCA_v6.0_2023!$A$1:$AU$1342,15,FALSE)*$S7/100,"")</f>
        <v>0.30749999999999994</v>
      </c>
      <c r="V7" s="119">
        <f>IFERROR(VLOOKUP($P7,[2]INSA_TCA_v6.0_2023!$A$1:$AU$1342,8,FALSE)*$S7/100,"")</f>
        <v>7.4999999999999997E-2</v>
      </c>
      <c r="W7" s="119">
        <f>IFERROR(VLOOKUP($P7,[2]INSA_TCA_v6.0_2023!$A$1:$AU$1342,9,FALSE)*$S7/100,"")</f>
        <v>1.4999999999999999E-2</v>
      </c>
      <c r="X7" s="119">
        <f>IFERROR(VLOOKUP($P7,[2]INSA_TCA_v6.0_2023!$A$1:$AU$1342,10,FALSE)*$S7/100,"")</f>
        <v>0</v>
      </c>
      <c r="Y7" s="119">
        <f>IFERROR(VLOOKUP($P7,[2]INSA_TCA_v6.0_2023!$A$1:$AU$1342,11,FALSE)*$S7/100,"")</f>
        <v>3.7499999999999999E-2</v>
      </c>
      <c r="Z7" s="119">
        <f>IFERROR(VLOOKUP($P7,[2]INSA_TCA_v6.0_2023!$A$1:$AU$1342,24,FALSE)*$S7/100,"")</f>
        <v>0</v>
      </c>
      <c r="AA7" s="119">
        <f>IFERROR(VLOOKUP($P7,[2]INSA_TCA_v6.0_2023!$A$1:$AU$1342,13,FALSE)*$S7/100,"")</f>
        <v>0</v>
      </c>
      <c r="AB7" s="119">
        <f>IFERROR(VLOOKUP($P7,[2]INSA_TCA_v6.0_2023!$A$1:$AU$1342,19,FALSE)*$S7/100,"")</f>
        <v>0.19500000000000001</v>
      </c>
      <c r="AC7" s="119">
        <f>IFERROR(VLOOKUP($P7,[2]INSA_TCA_v6.0_2023!$A$1:$AU$1342,18,FALSE)*$S7/100,"")</f>
        <v>0.2475</v>
      </c>
      <c r="AD7" s="119">
        <f>IFERROR(VLOOKUP($P7,[2]INSA_TCA_v6.0_2023!$A$1:$AU$1342,20,FALSE)*$S7/100,"")</f>
        <v>0.2475</v>
      </c>
      <c r="AE7" s="120">
        <f t="shared" si="0"/>
        <v>3.2700000000000005</v>
      </c>
      <c r="AF7" s="119">
        <f>IFERROR(VLOOKUP($P7,[2]INSA_TCA_v6.0_2023!$A$1:$AU$1342,21,FALSE)*$S7/100,"")</f>
        <v>0</v>
      </c>
      <c r="AG7" s="119">
        <f>IFERROR(VLOOKUP($P7,[2]INSA_TCA_v6.0_2023!$A$1:$AU$1342,25,FALSE)*$S7/100,"")</f>
        <v>26.625</v>
      </c>
      <c r="AH7" s="119">
        <f>IFERROR(VLOOKUP($P7,[2]INSA_TCA_v6.0_2023!$A$1:$AU$1342,27,FALSE)*$S7/100,"")</f>
        <v>0</v>
      </c>
      <c r="AI7" s="119">
        <f>IFERROR(VLOOKUP($P7,[2]INSA_TCA_v6.0_2023!$A$1:$AU$1342,28,FALSE)*$S7/100,"")</f>
        <v>9.8250000000000004E-2</v>
      </c>
      <c r="AJ7" s="119">
        <f>IFERROR(VLOOKUP($P7,[2]INSA_TCA_v6.0_2023!$A$1:$AU$1342,29,FALSE)*$S7/100,"")</f>
        <v>2.2499999999999998E-3</v>
      </c>
      <c r="AK7" s="119">
        <f>IFERROR(VLOOKUP($P7,[2]INSA_TCA_v6.0_2023!$A$1:$AU$1342,30,FALSE)*$S7/100,"")</f>
        <v>1.5E-3</v>
      </c>
      <c r="AL7" s="119">
        <f>IFERROR(VLOOKUP($P7,[2]INSA_TCA_v6.0_2023!$A$1:$AU$1342,32,FALSE)*$S7/100,"")</f>
        <v>9.8250000000000004E-2</v>
      </c>
      <c r="AM7" s="119">
        <f>IFERROR(VLOOKUP($P7,[2]INSA_TCA_v6.0_2023!$A$1:$AU$1342,34,FALSE)*$S7/100,"")</f>
        <v>3.8249999999999999E-2</v>
      </c>
      <c r="AN7" s="119">
        <f>IFERROR(VLOOKUP($P7,[2]INSA_TCA_v6.0_2023!$A$1:$AU$1342,35,FALSE)*$S7/100,"")</f>
        <v>0</v>
      </c>
      <c r="AO7" s="119">
        <f>IFERROR(VLOOKUP($P7,[2]INSA_TCA_v6.0_2023!$A$1:$AU$1342,36,FALSE)*$S7/100,"")</f>
        <v>11.025</v>
      </c>
      <c r="AP7" s="119">
        <f>IFERROR(VLOOKUP($P7,[2]INSA_TCA_v6.0_2023!$A$1:$AU$1342,37,FALSE)*$S7/100,"")</f>
        <v>3.45</v>
      </c>
      <c r="AQ7" s="119">
        <f>IFERROR(VLOOKUP($P7,[2]INSA_TCA_v6.0_2023!$A$1:$AU$1342,39,FALSE)*$S7/100,"")</f>
        <v>98.25</v>
      </c>
      <c r="AR7" s="119">
        <f>IFERROR(VLOOKUP($P7,[2]INSA_TCA_v6.0_2023!$A$1:$AU$1342,40,FALSE)*$S7/100,"")</f>
        <v>15</v>
      </c>
      <c r="AS7" s="119">
        <f>IFERROR(VLOOKUP($P7,[2]INSA_TCA_v6.0_2023!$A$1:$AU$1342,41,FALSE)*$S7/100,"")</f>
        <v>1.125</v>
      </c>
      <c r="AT7" s="119">
        <f>IFERROR(VLOOKUP($P7,[2]INSA_TCA_v6.0_2023!$A$1:$AU$1342,42,FALSE)*$S7/100,"")</f>
        <v>2.9249999999999998</v>
      </c>
      <c r="AU7" s="119">
        <f>IFERROR(VLOOKUP($P7,[2]INSA_TCA_v6.0_2023!$A$1:$AU$1342,43,FALSE)*$S7/100,"")</f>
        <v>1.95</v>
      </c>
      <c r="AV7" s="119">
        <f>IFERROR(VLOOKUP($P7,[2]INSA_TCA_v6.0_2023!$A$1:$AU$1342,44,FALSE)*$S7/100,"")</f>
        <v>7.4999999999999997E-2</v>
      </c>
      <c r="AW7" s="119">
        <f>IFERROR(VLOOKUP($P7,[2]INSA_TCA_v6.0_2023!$A$1:$AU$1342,45,FALSE)*$S7/100,"")</f>
        <v>2.2499999999999999E-2</v>
      </c>
      <c r="AX7" s="119">
        <f>IFERROR(VLOOKUP($P7,[2]INSA_TCA_v6.0_2023!$A$1:$AU$1342,46,FALSE)*$S7/100,"")</f>
        <v>0</v>
      </c>
      <c r="AY7" s="119">
        <f>IFERROR(VLOOKUP($P7,[2]INSA_TCA_v6.0_2023!$A$1:$AU$1342,47,FALSE)*$S7/100,"")</f>
        <v>0</v>
      </c>
    </row>
    <row r="8" spans="1:51">
      <c r="A8" s="310" t="s">
        <v>3374</v>
      </c>
      <c r="B8" s="306">
        <f>3*1.5</f>
        <v>4.5</v>
      </c>
      <c r="C8" s="307" t="s">
        <v>48</v>
      </c>
      <c r="D8" s="308">
        <f>B8/0.75</f>
        <v>6</v>
      </c>
      <c r="E8" s="309"/>
      <c r="F8" s="263"/>
      <c r="G8" s="398"/>
      <c r="H8" s="398"/>
      <c r="I8" s="398"/>
      <c r="J8" s="398"/>
      <c r="K8" s="398"/>
      <c r="L8" s="398"/>
      <c r="M8" s="398"/>
      <c r="N8" s="272"/>
      <c r="O8" s="16" t="s">
        <v>53</v>
      </c>
      <c r="P8" s="8">
        <v>8</v>
      </c>
      <c r="Q8" s="17" t="s">
        <v>93</v>
      </c>
      <c r="R8" s="17" t="s">
        <v>2482</v>
      </c>
      <c r="S8" s="17">
        <v>4.5</v>
      </c>
      <c r="T8" s="119">
        <f>IFERROR(VLOOKUP($P8,[2]INSA_TCA_v6.0_2023!$A$1:$AU$1342,14,FALSE)*$S8/100,"")</f>
        <v>0.50850000000000006</v>
      </c>
      <c r="U8" s="119">
        <f>IFERROR(VLOOKUP($P8,[2]INSA_TCA_v6.0_2023!$A$1:$AU$1342,15,FALSE)*$S8/100,"")</f>
        <v>5.8500000000000003E-2</v>
      </c>
      <c r="V8" s="119">
        <f>IFERROR(VLOOKUP($P8,[2]INSA_TCA_v6.0_2023!$A$1:$AU$1342,8,FALSE)*$S8/100,"")</f>
        <v>2.6999999999999996E-2</v>
      </c>
      <c r="W8" s="119">
        <f>IFERROR(VLOOKUP($P8,[2]INSA_TCA_v6.0_2023!$A$1:$AU$1342,9,FALSE)*$S8/100,"")</f>
        <v>4.5000000000000005E-3</v>
      </c>
      <c r="X8" s="119">
        <f>IFERROR(VLOOKUP($P8,[2]INSA_TCA_v6.0_2023!$A$1:$AU$1342,10,FALSE)*$S8/100,"")</f>
        <v>0</v>
      </c>
      <c r="Y8" s="119">
        <f>IFERROR(VLOOKUP($P8,[2]INSA_TCA_v6.0_2023!$A$1:$AU$1342,11,FALSE)*$S8/100,"")</f>
        <v>1.3499999999999998E-2</v>
      </c>
      <c r="Z8" s="119">
        <f>IFERROR(VLOOKUP($P8,[2]INSA_TCA_v6.0_2023!$A$1:$AU$1342,24,FALSE)*$S8/100,"")</f>
        <v>0</v>
      </c>
      <c r="AA8" s="119">
        <f>IFERROR(VLOOKUP($P8,[2]INSA_TCA_v6.0_2023!$A$1:$AU$1342,13,FALSE)*$S8/100,"")</f>
        <v>0</v>
      </c>
      <c r="AB8" s="119">
        <f>IFERROR(VLOOKUP($P8,[2]INSA_TCA_v6.0_2023!$A$1:$AU$1342,19,FALSE)*$S8/100,"")</f>
        <v>0.17099999999999999</v>
      </c>
      <c r="AC8" s="119">
        <f>IFERROR(VLOOKUP($P8,[2]INSA_TCA_v6.0_2023!$A$1:$AU$1342,18,FALSE)*$S8/100,"")</f>
        <v>0.13500000000000001</v>
      </c>
      <c r="AD8" s="119">
        <f>IFERROR(VLOOKUP($P8,[2]INSA_TCA_v6.0_2023!$A$1:$AU$1342,20,FALSE)*$S8/100,"")</f>
        <v>0</v>
      </c>
      <c r="AE8" s="120">
        <f t="shared" si="0"/>
        <v>3.2310000000000003</v>
      </c>
      <c r="AF8" s="119">
        <f>IFERROR(VLOOKUP($P8,[2]INSA_TCA_v6.0_2023!$A$1:$AU$1342,21,FALSE)*$S8/100,"")</f>
        <v>0</v>
      </c>
      <c r="AG8" s="119">
        <f>IFERROR(VLOOKUP($P8,[2]INSA_TCA_v6.0_2023!$A$1:$AU$1342,25,FALSE)*$S8/100,"")</f>
        <v>0</v>
      </c>
      <c r="AH8" s="119">
        <f>IFERROR(VLOOKUP($P8,[2]INSA_TCA_v6.0_2023!$A$1:$AU$1342,27,FALSE)*$S8/100,"")</f>
        <v>0</v>
      </c>
      <c r="AI8" s="119">
        <f>IFERROR(VLOOKUP($P8,[2]INSA_TCA_v6.0_2023!$A$1:$AU$1342,28,FALSE)*$S8/100,"")</f>
        <v>4.4999999999999999E-4</v>
      </c>
      <c r="AJ8" s="119">
        <f>IFERROR(VLOOKUP($P8,[2]INSA_TCA_v6.0_2023!$A$1:$AU$1342,29,FALSE)*$S8/100,"")</f>
        <v>9.4500000000000001E-3</v>
      </c>
      <c r="AK8" s="119">
        <f>IFERROR(VLOOKUP($P8,[2]INSA_TCA_v6.0_2023!$A$1:$AU$1342,30,FALSE)*$S8/100,"")</f>
        <v>8.9999999999999998E-4</v>
      </c>
      <c r="AL8" s="119">
        <f>IFERROR(VLOOKUP($P8,[2]INSA_TCA_v6.0_2023!$A$1:$AU$1342,32,FALSE)*$S8/100,"")</f>
        <v>6.3E-2</v>
      </c>
      <c r="AM8" s="119">
        <f>IFERROR(VLOOKUP($P8,[2]INSA_TCA_v6.0_2023!$A$1:$AU$1342,34,FALSE)*$S8/100,"")</f>
        <v>1.7100000000000001E-2</v>
      </c>
      <c r="AN8" s="119">
        <f>IFERROR(VLOOKUP($P8,[2]INSA_TCA_v6.0_2023!$A$1:$AU$1342,35,FALSE)*$S8/100,"")</f>
        <v>0</v>
      </c>
      <c r="AO8" s="119">
        <f>IFERROR(VLOOKUP($P8,[2]INSA_TCA_v6.0_2023!$A$1:$AU$1342,36,FALSE)*$S8/100,"")</f>
        <v>0.76500000000000001</v>
      </c>
      <c r="AP8" s="119">
        <f>IFERROR(VLOOKUP($P8,[2]INSA_TCA_v6.0_2023!$A$1:$AU$1342,37,FALSE)*$S8/100,"")</f>
        <v>0.13500000000000001</v>
      </c>
      <c r="AQ8" s="119">
        <f>IFERROR(VLOOKUP($P8,[2]INSA_TCA_v6.0_2023!$A$1:$AU$1342,39,FALSE)*$S8/100,"")</f>
        <v>0.45</v>
      </c>
      <c r="AR8" s="119">
        <f>IFERROR(VLOOKUP($P8,[2]INSA_TCA_v6.0_2023!$A$1:$AU$1342,40,FALSE)*$S8/100,"")</f>
        <v>15.75</v>
      </c>
      <c r="AS8" s="119">
        <f>IFERROR(VLOOKUP($P8,[2]INSA_TCA_v6.0_2023!$A$1:$AU$1342,41,FALSE)*$S8/100,"")</f>
        <v>0.76500000000000001</v>
      </c>
      <c r="AT8" s="119">
        <f>IFERROR(VLOOKUP($P8,[2]INSA_TCA_v6.0_2023!$A$1:$AU$1342,42,FALSE)*$S8/100,"")</f>
        <v>3.87</v>
      </c>
      <c r="AU8" s="119">
        <f>IFERROR(VLOOKUP($P8,[2]INSA_TCA_v6.0_2023!$A$1:$AU$1342,43,FALSE)*$S8/100,"")</f>
        <v>0.76500000000000001</v>
      </c>
      <c r="AV8" s="119">
        <f>IFERROR(VLOOKUP($P8,[2]INSA_TCA_v6.0_2023!$A$1:$AU$1342,44,FALSE)*$S8/100,"")</f>
        <v>3.6000000000000004E-2</v>
      </c>
      <c r="AW8" s="119">
        <f>IFERROR(VLOOKUP($P8,[2]INSA_TCA_v6.0_2023!$A$1:$AU$1342,45,FALSE)*$S8/100,"")</f>
        <v>3.15E-2</v>
      </c>
      <c r="AX8" s="119">
        <f>IFERROR(VLOOKUP($P8,[2]INSA_TCA_v6.0_2023!$A$1:$AU$1342,46,FALSE)*$S8/100,"")</f>
        <v>0</v>
      </c>
      <c r="AY8" s="119">
        <f>IFERROR(VLOOKUP($P8,[2]INSA_TCA_v6.0_2023!$A$1:$AU$1342,47,FALSE)*$S8/100,"")</f>
        <v>0</v>
      </c>
    </row>
    <row r="9" spans="1:51">
      <c r="A9" s="311" t="s">
        <v>72</v>
      </c>
      <c r="B9" s="306">
        <f>1*1.5</f>
        <v>1.5</v>
      </c>
      <c r="C9" s="307" t="s">
        <v>3311</v>
      </c>
      <c r="D9" s="308">
        <v>1.5</v>
      </c>
      <c r="E9" s="309"/>
      <c r="F9" s="263"/>
      <c r="G9" s="398"/>
      <c r="H9" s="398"/>
      <c r="I9" s="398"/>
      <c r="J9" s="398"/>
      <c r="K9" s="398"/>
      <c r="L9" s="398"/>
      <c r="M9" s="398"/>
      <c r="N9" s="272"/>
      <c r="O9" s="16"/>
      <c r="P9" s="17" t="s">
        <v>1151</v>
      </c>
      <c r="Q9" s="17" t="s">
        <v>93</v>
      </c>
      <c r="R9" s="17" t="s">
        <v>2542</v>
      </c>
      <c r="S9" s="17">
        <v>1.5</v>
      </c>
      <c r="T9" s="119">
        <f>IFERROR(VLOOKUP($P9,[2]INSA_TCA_v6.0_2023!$A$1:$AU$1342,14,FALSE)*$S9/100,"")</f>
        <v>0</v>
      </c>
      <c r="U9" s="119">
        <f>IFERROR(VLOOKUP($P9,[2]INSA_TCA_v6.0_2023!$A$1:$AU$1342,15,FALSE)*$S9/100,"")</f>
        <v>0</v>
      </c>
      <c r="V9" s="119">
        <f>IFERROR(VLOOKUP($P9,[2]INSA_TCA_v6.0_2023!$A$1:$AU$1342,8,FALSE)*$S9/100,"")</f>
        <v>0</v>
      </c>
      <c r="W9" s="119">
        <f>IFERROR(VLOOKUP($P9,[2]INSA_TCA_v6.0_2023!$A$1:$AU$1342,9,FALSE)*$S9/100,"")</f>
        <v>0</v>
      </c>
      <c r="X9" s="119">
        <f>IFERROR(VLOOKUP($P9,[2]INSA_TCA_v6.0_2023!$A$1:$AU$1342,10,FALSE)*$S9/100,"")</f>
        <v>0</v>
      </c>
      <c r="Y9" s="119">
        <f>IFERROR(VLOOKUP($P9,[2]INSA_TCA_v6.0_2023!$A$1:$AU$1342,11,FALSE)*$S9/100,"")</f>
        <v>0</v>
      </c>
      <c r="Z9" s="119">
        <f>IFERROR(VLOOKUP($P9,[2]INSA_TCA_v6.0_2023!$A$1:$AU$1342,24,FALSE)*$S9/100,"")</f>
        <v>0</v>
      </c>
      <c r="AA9" s="119">
        <f>IFERROR(VLOOKUP($P9,[2]INSA_TCA_v6.0_2023!$A$1:$AU$1342,13,FALSE)*$S9/100,"")</f>
        <v>0</v>
      </c>
      <c r="AB9" s="119">
        <f>IFERROR(VLOOKUP($P9,[2]INSA_TCA_v6.0_2023!$A$1:$AU$1342,19,FALSE)*$S9/100,"")</f>
        <v>0</v>
      </c>
      <c r="AC9" s="119">
        <f>IFERROR(VLOOKUP($P9,[2]INSA_TCA_v6.0_2023!$A$1:$AU$1342,18,FALSE)*$S9/100,"")</f>
        <v>0</v>
      </c>
      <c r="AD9" s="119">
        <f>IFERROR(VLOOKUP($P9,[2]INSA_TCA_v6.0_2023!$A$1:$AU$1342,20,FALSE)*$S9/100,"")</f>
        <v>0</v>
      </c>
      <c r="AE9" s="120">
        <f t="shared" si="0"/>
        <v>0</v>
      </c>
      <c r="AF9" s="119">
        <f>IFERROR(VLOOKUP($P9,[2]INSA_TCA_v6.0_2023!$A$1:$AU$1342,21,FALSE)*$S9/100,"")</f>
        <v>0</v>
      </c>
      <c r="AG9" s="119">
        <f>IFERROR(VLOOKUP($P9,[2]INSA_TCA_v6.0_2023!$A$1:$AU$1342,25,FALSE)*$S9/100,"")</f>
        <v>0</v>
      </c>
      <c r="AH9" s="119">
        <f>IFERROR(VLOOKUP($P9,[2]INSA_TCA_v6.0_2023!$A$1:$AU$1342,27,FALSE)*$S9/100,"")</f>
        <v>0</v>
      </c>
      <c r="AI9" s="119">
        <f>IFERROR(VLOOKUP($P9,[2]INSA_TCA_v6.0_2023!$A$1:$AU$1342,28,FALSE)*$S9/100,"")</f>
        <v>0</v>
      </c>
      <c r="AJ9" s="119">
        <f>IFERROR(VLOOKUP($P9,[2]INSA_TCA_v6.0_2023!$A$1:$AU$1342,29,FALSE)*$S9/100,"")</f>
        <v>0</v>
      </c>
      <c r="AK9" s="119">
        <f>IFERROR(VLOOKUP($P9,[2]INSA_TCA_v6.0_2023!$A$1:$AU$1342,30,FALSE)*$S9/100,"")</f>
        <v>0</v>
      </c>
      <c r="AL9" s="119">
        <f>IFERROR(VLOOKUP($P9,[2]INSA_TCA_v6.0_2023!$A$1:$AU$1342,32,FALSE)*$S9/100,"")</f>
        <v>0</v>
      </c>
      <c r="AM9" s="119">
        <f>IFERROR(VLOOKUP($P9,[2]INSA_TCA_v6.0_2023!$A$1:$AU$1342,34,FALSE)*$S9/100,"")</f>
        <v>0</v>
      </c>
      <c r="AN9" s="119">
        <f>IFERROR(VLOOKUP($P9,[2]INSA_TCA_v6.0_2023!$A$1:$AU$1342,35,FALSE)*$S9/100,"")</f>
        <v>0</v>
      </c>
      <c r="AO9" s="119">
        <f>IFERROR(VLOOKUP($P9,[2]INSA_TCA_v6.0_2023!$A$1:$AU$1342,36,FALSE)*$S9/100,"")</f>
        <v>0</v>
      </c>
      <c r="AP9" s="119">
        <f>IFERROR(VLOOKUP($P9,[2]INSA_TCA_v6.0_2023!$A$1:$AU$1342,37,FALSE)*$S9/100,"")</f>
        <v>0</v>
      </c>
      <c r="AQ9" s="119">
        <f>IFERROR(VLOOKUP($P9,[2]INSA_TCA_v6.0_2023!$A$1:$AU$1342,39,FALSE)*$S9/100,"")</f>
        <v>0</v>
      </c>
      <c r="AR9" s="119">
        <f>IFERROR(VLOOKUP($P9,[2]INSA_TCA_v6.0_2023!$A$1:$AU$1342,40,FALSE)*$S9/100,"")</f>
        <v>0</v>
      </c>
      <c r="AS9" s="119">
        <f>IFERROR(VLOOKUP($P9,[2]INSA_TCA_v6.0_2023!$A$1:$AU$1342,41,FALSE)*$S9/100,"")</f>
        <v>0</v>
      </c>
      <c r="AT9" s="119">
        <f>IFERROR(VLOOKUP($P9,[2]INSA_TCA_v6.0_2023!$A$1:$AU$1342,42,FALSE)*$S9/100,"")</f>
        <v>0</v>
      </c>
      <c r="AU9" s="119">
        <f>IFERROR(VLOOKUP($P9,[2]INSA_TCA_v6.0_2023!$A$1:$AU$1342,43,FALSE)*$S9/100,"")</f>
        <v>0</v>
      </c>
      <c r="AV9" s="119">
        <f>IFERROR(VLOOKUP($P9,[2]INSA_TCA_v6.0_2023!$A$1:$AU$1342,44,FALSE)*$S9/100,"")</f>
        <v>0</v>
      </c>
      <c r="AW9" s="119">
        <f>IFERROR(VLOOKUP($P9,[2]INSA_TCA_v6.0_2023!$A$1:$AU$1342,45,FALSE)*$S9/100,"")</f>
        <v>0</v>
      </c>
      <c r="AX9" s="119">
        <f>IFERROR(VLOOKUP($P9,[2]INSA_TCA_v6.0_2023!$A$1:$AU$1342,46,FALSE)*$S9/100,"")</f>
        <v>0</v>
      </c>
      <c r="AY9" s="119">
        <f>IFERROR(VLOOKUP($P9,[2]INSA_TCA_v6.0_2023!$A$1:$AU$1342,47,FALSE)*$S9/100,"")</f>
        <v>0</v>
      </c>
    </row>
    <row r="10" spans="1:51">
      <c r="A10" s="310" t="s">
        <v>3312</v>
      </c>
      <c r="B10" s="306">
        <f>15*1.5</f>
        <v>22.5</v>
      </c>
      <c r="C10" s="307" t="s">
        <v>3313</v>
      </c>
      <c r="D10" s="308">
        <v>22.5</v>
      </c>
      <c r="E10" s="309"/>
      <c r="F10" s="263"/>
      <c r="G10" s="398"/>
      <c r="H10" s="398"/>
      <c r="I10" s="398"/>
      <c r="J10" s="398"/>
      <c r="K10" s="398"/>
      <c r="L10" s="398"/>
      <c r="M10" s="398"/>
      <c r="N10" s="272"/>
      <c r="O10" s="16"/>
      <c r="P10" s="17">
        <v>712</v>
      </c>
      <c r="Q10" s="17" t="s">
        <v>1918</v>
      </c>
      <c r="R10" s="17" t="s">
        <v>1980</v>
      </c>
      <c r="S10" s="17">
        <v>22.5</v>
      </c>
      <c r="T10" s="119">
        <f>IFERROR(VLOOKUP($P10,[2]INSA_TCA_v6.0_2023!$A$1:$AU$1342,14,FALSE)*$S10/100,"")</f>
        <v>0.27</v>
      </c>
      <c r="U10" s="119">
        <f>IFERROR(VLOOKUP($P10,[2]INSA_TCA_v6.0_2023!$A$1:$AU$1342,15,FALSE)*$S10/100,"")</f>
        <v>0.27</v>
      </c>
      <c r="V10" s="119">
        <f>IFERROR(VLOOKUP($P10,[2]INSA_TCA_v6.0_2023!$A$1:$AU$1342,8,FALSE)*$S10/100,"")</f>
        <v>0</v>
      </c>
      <c r="W10" s="119">
        <f>IFERROR(VLOOKUP($P10,[2]INSA_TCA_v6.0_2023!$A$1:$AU$1342,9,FALSE)*$S10/100,"")</f>
        <v>0</v>
      </c>
      <c r="X10" s="119">
        <f>IFERROR(VLOOKUP($P10,[2]INSA_TCA_v6.0_2023!$A$1:$AU$1342,10,FALSE)*$S10/100,"")</f>
        <v>0</v>
      </c>
      <c r="Y10" s="119">
        <f>IFERROR(VLOOKUP($P10,[2]INSA_TCA_v6.0_2023!$A$1:$AU$1342,11,FALSE)*$S10/100,"")</f>
        <v>0</v>
      </c>
      <c r="Z10" s="119">
        <f>IFERROR(VLOOKUP($P10,[2]INSA_TCA_v6.0_2023!$A$1:$AU$1342,24,FALSE)*$S10/100,"")</f>
        <v>0</v>
      </c>
      <c r="AA10" s="119">
        <f>IFERROR(VLOOKUP($P10,[2]INSA_TCA_v6.0_2023!$A$1:$AU$1342,13,FALSE)*$S10/100,"")</f>
        <v>0</v>
      </c>
      <c r="AB10" s="119">
        <f>IFERROR(VLOOKUP($P10,[2]INSA_TCA_v6.0_2023!$A$1:$AU$1342,19,FALSE)*$S10/100,"")</f>
        <v>2.2499999999999999E-2</v>
      </c>
      <c r="AC10" s="119">
        <f>IFERROR(VLOOKUP($P10,[2]INSA_TCA_v6.0_2023!$A$1:$AU$1342,18,FALSE)*$S10/100,"")</f>
        <v>0</v>
      </c>
      <c r="AD10" s="119">
        <f>IFERROR(VLOOKUP($P10,[2]INSA_TCA_v6.0_2023!$A$1:$AU$1342,20,FALSE)*$S10/100,"")</f>
        <v>0</v>
      </c>
      <c r="AE10" s="120">
        <f t="shared" si="0"/>
        <v>16.290000000000003</v>
      </c>
      <c r="AF10" s="119">
        <f>IFERROR(VLOOKUP($P10,[2]INSA_TCA_v6.0_2023!$A$1:$AU$1342,21,FALSE)*$S10/100,"")</f>
        <v>2.16</v>
      </c>
      <c r="AG10" s="119">
        <f>IFERROR(VLOOKUP($P10,[2]INSA_TCA_v6.0_2023!$A$1:$AU$1342,25,FALSE)*$S10/100,"")</f>
        <v>0</v>
      </c>
      <c r="AH10" s="119">
        <f>IFERROR(VLOOKUP($P10,[2]INSA_TCA_v6.0_2023!$A$1:$AU$1342,27,FALSE)*$S10/100,"")</f>
        <v>0</v>
      </c>
      <c r="AI10" s="119">
        <f>IFERROR(VLOOKUP($P10,[2]INSA_TCA_v6.0_2023!$A$1:$AU$1342,28,FALSE)*$S10/100,"")</f>
        <v>0</v>
      </c>
      <c r="AJ10" s="119">
        <f>IFERROR(VLOOKUP($P10,[2]INSA_TCA_v6.0_2023!$A$1:$AU$1342,29,FALSE)*$S10/100,"")</f>
        <v>4.5000000000000005E-3</v>
      </c>
      <c r="AK10" s="119">
        <f>IFERROR(VLOOKUP($P10,[2]INSA_TCA_v6.0_2023!$A$1:$AU$1342,30,FALSE)*$S10/100,"")</f>
        <v>2.2500000000000003E-3</v>
      </c>
      <c r="AL10" s="119">
        <f>IFERROR(VLOOKUP($P10,[2]INSA_TCA_v6.0_2023!$A$1:$AU$1342,32,FALSE)*$S10/100,"")</f>
        <v>1.3499999999999998E-2</v>
      </c>
      <c r="AM10" s="119">
        <f>IFERROR(VLOOKUP($P10,[2]INSA_TCA_v6.0_2023!$A$1:$AU$1342,34,FALSE)*$S10/100,"")</f>
        <v>4.5000000000000005E-3</v>
      </c>
      <c r="AN10" s="119">
        <f>IFERROR(VLOOKUP($P10,[2]INSA_TCA_v6.0_2023!$A$1:$AU$1342,35,FALSE)*$S10/100,"")</f>
        <v>0</v>
      </c>
      <c r="AO10" s="119">
        <f>IFERROR(VLOOKUP($P10,[2]INSA_TCA_v6.0_2023!$A$1:$AU$1342,36,FALSE)*$S10/100,"")</f>
        <v>0</v>
      </c>
      <c r="AP10" s="119">
        <f>IFERROR(VLOOKUP($P10,[2]INSA_TCA_v6.0_2023!$A$1:$AU$1342,37,FALSE)*$S10/100,"")</f>
        <v>0</v>
      </c>
      <c r="AQ10" s="119">
        <f>IFERROR(VLOOKUP($P10,[2]INSA_TCA_v6.0_2023!$A$1:$AU$1342,39,FALSE)*$S10/100,"")</f>
        <v>2.0249999999999999</v>
      </c>
      <c r="AR10" s="119">
        <f>IFERROR(VLOOKUP($P10,[2]INSA_TCA_v6.0_2023!$A$1:$AU$1342,40,FALSE)*$S10/100,"")</f>
        <v>20.7</v>
      </c>
      <c r="AS10" s="119">
        <f>IFERROR(VLOOKUP($P10,[2]INSA_TCA_v6.0_2023!$A$1:$AU$1342,41,FALSE)*$S10/100,"")</f>
        <v>2.9249999999999998</v>
      </c>
      <c r="AT10" s="119">
        <f>IFERROR(VLOOKUP($P10,[2]INSA_TCA_v6.0_2023!$A$1:$AU$1342,42,FALSE)*$S10/100,"")</f>
        <v>2.0249999999999999</v>
      </c>
      <c r="AU10" s="119">
        <f>IFERROR(VLOOKUP($P10,[2]INSA_TCA_v6.0_2023!$A$1:$AU$1342,43,FALSE)*$S10/100,"")</f>
        <v>1.8</v>
      </c>
      <c r="AV10" s="119">
        <f>IFERROR(VLOOKUP($P10,[2]INSA_TCA_v6.0_2023!$A$1:$AU$1342,44,FALSE)*$S10/100,"")</f>
        <v>0.18</v>
      </c>
      <c r="AW10" s="119">
        <f>IFERROR(VLOOKUP($P10,[2]INSA_TCA_v6.0_2023!$A$1:$AU$1342,45,FALSE)*$S10/100,"")</f>
        <v>6.7500000000000004E-2</v>
      </c>
      <c r="AX10" s="119">
        <f>IFERROR(VLOOKUP($P10,[2]INSA_TCA_v6.0_2023!$A$1:$AU$1342,46,FALSE)*$S10/100,"")</f>
        <v>0</v>
      </c>
      <c r="AY10" s="119">
        <f>IFERROR(VLOOKUP($P10,[2]INSA_TCA_v6.0_2023!$A$1:$AU$1342,47,FALSE)*$S10/100,"")</f>
        <v>0</v>
      </c>
    </row>
    <row r="11" spans="1:51">
      <c r="A11" s="310" t="s">
        <v>3375</v>
      </c>
      <c r="B11" s="306">
        <f>160*1.5</f>
        <v>240</v>
      </c>
      <c r="C11" s="307" t="s">
        <v>48</v>
      </c>
      <c r="D11" s="312">
        <f>B11/0.77</f>
        <v>311.68831168831167</v>
      </c>
      <c r="E11" s="309"/>
      <c r="F11" s="263"/>
      <c r="G11" s="398"/>
      <c r="H11" s="398"/>
      <c r="I11" s="398"/>
      <c r="J11" s="398"/>
      <c r="K11" s="398"/>
      <c r="L11" s="398"/>
      <c r="M11" s="398"/>
      <c r="N11" s="272"/>
      <c r="O11" s="16" t="s">
        <v>90</v>
      </c>
      <c r="P11" s="96">
        <v>593</v>
      </c>
      <c r="Q11" s="96" t="s">
        <v>50</v>
      </c>
      <c r="R11" s="96" t="s">
        <v>1991</v>
      </c>
      <c r="S11" s="96">
        <v>240</v>
      </c>
      <c r="T11" s="119">
        <f>IFERROR(VLOOKUP($P11,[2]INSA_TCA_v6.0_2023!$A$1:$AU$1342,14,FALSE)*$S11/100,"")</f>
        <v>67.92</v>
      </c>
      <c r="U11" s="119">
        <f>IFERROR(VLOOKUP($P11,[2]INSA_TCA_v6.0_2023!$A$1:$AU$1342,15,FALSE)*$S11/100,"")</f>
        <v>18.96</v>
      </c>
      <c r="V11" s="119">
        <f>IFERROR(VLOOKUP($P11,[2]INSA_TCA_v6.0_2023!$A$1:$AU$1342,8,FALSE)*$S11/100,"")</f>
        <v>0</v>
      </c>
      <c r="W11" s="119">
        <f>IFERROR(VLOOKUP($P11,[2]INSA_TCA_v6.0_2023!$A$1:$AU$1342,9,FALSE)*$S11/100,"")</f>
        <v>0</v>
      </c>
      <c r="X11" s="119">
        <f>IFERROR(VLOOKUP($P11,[2]INSA_TCA_v6.0_2023!$A$1:$AU$1342,10,FALSE)*$S11/100,"")</f>
        <v>0</v>
      </c>
      <c r="Y11" s="119">
        <f>IFERROR(VLOOKUP($P11,[2]INSA_TCA_v6.0_2023!$A$1:$AU$1342,11,FALSE)*$S11/100,"")</f>
        <v>0</v>
      </c>
      <c r="Z11" s="119">
        <f>IFERROR(VLOOKUP($P11,[2]INSA_TCA_v6.0_2023!$A$1:$AU$1342,24,FALSE)*$S11/100,"")</f>
        <v>0</v>
      </c>
      <c r="AA11" s="119">
        <f>IFERROR(VLOOKUP($P11,[2]INSA_TCA_v6.0_2023!$A$1:$AU$1342,13,FALSE)*$S11/100,"")</f>
        <v>0</v>
      </c>
      <c r="AB11" s="119">
        <f>IFERROR(VLOOKUP($P11,[2]INSA_TCA_v6.0_2023!$A$1:$AU$1342,19,FALSE)*$S11/100,"")</f>
        <v>2.4</v>
      </c>
      <c r="AC11" s="119">
        <f>IFERROR(VLOOKUP($P11,[2]INSA_TCA_v6.0_2023!$A$1:$AU$1342,18,FALSE)*$S11/100,"")</f>
        <v>6.48</v>
      </c>
      <c r="AD11" s="119">
        <f>IFERROR(VLOOKUP($P11,[2]INSA_TCA_v6.0_2023!$A$1:$AU$1342,20,FALSE)*$S11/100,"")</f>
        <v>0.24</v>
      </c>
      <c r="AE11" s="120">
        <f t="shared" si="0"/>
        <v>294.24</v>
      </c>
      <c r="AF11" s="119">
        <f>IFERROR(VLOOKUP($P11,[2]INSA_TCA_v6.0_2023!$A$1:$AU$1342,21,FALSE)*$S11/100,"")</f>
        <v>0</v>
      </c>
      <c r="AG11" s="119">
        <f>IFERROR(VLOOKUP($P11,[2]INSA_TCA_v6.0_2023!$A$1:$AU$1342,25,FALSE)*$S11/100,"")</f>
        <v>1560</v>
      </c>
      <c r="AH11" s="119">
        <f>IFERROR(VLOOKUP($P11,[2]INSA_TCA_v6.0_2023!$A$1:$AU$1342,27,FALSE)*$S11/100,"")</f>
        <v>0</v>
      </c>
      <c r="AI11" s="119">
        <f>IFERROR(VLOOKUP($P11,[2]INSA_TCA_v6.0_2023!$A$1:$AU$1342,28,FALSE)*$S11/100,"")</f>
        <v>11.04</v>
      </c>
      <c r="AJ11" s="119">
        <f>IFERROR(VLOOKUP($P11,[2]INSA_TCA_v6.0_2023!$A$1:$AU$1342,29,FALSE)*$S11/100,"")</f>
        <v>0.40800000000000003</v>
      </c>
      <c r="AK11" s="119">
        <f>IFERROR(VLOOKUP($P11,[2]INSA_TCA_v6.0_2023!$A$1:$AU$1342,30,FALSE)*$S11/100,"")</f>
        <v>0</v>
      </c>
      <c r="AL11" s="119">
        <f>IFERROR(VLOOKUP($P11,[2]INSA_TCA_v6.0_2023!$A$1:$AU$1342,32,FALSE)*$S11/100,"")</f>
        <v>1.92</v>
      </c>
      <c r="AM11" s="119">
        <f>IFERROR(VLOOKUP($P11,[2]INSA_TCA_v6.0_2023!$A$1:$AU$1342,34,FALSE)*$S11/100,"")</f>
        <v>0.21599999999999997</v>
      </c>
      <c r="AN11" s="119">
        <f>IFERROR(VLOOKUP($P11,[2]INSA_TCA_v6.0_2023!$A$1:$AU$1342,35,FALSE)*$S11/100,"")</f>
        <v>0</v>
      </c>
      <c r="AO11" s="119">
        <f>IFERROR(VLOOKUP($P11,[2]INSA_TCA_v6.0_2023!$A$1:$AU$1342,36,FALSE)*$S11/100,"")</f>
        <v>60</v>
      </c>
      <c r="AP11" s="119">
        <f>IFERROR(VLOOKUP($P11,[2]INSA_TCA_v6.0_2023!$A$1:$AU$1342,37,FALSE)*$S11/100,"")</f>
        <v>40.799999999999997</v>
      </c>
      <c r="AQ11" s="119">
        <f>IFERROR(VLOOKUP($P11,[2]INSA_TCA_v6.0_2023!$A$1:$AU$1342,39,FALSE)*$S11/100,"")</f>
        <v>50.4</v>
      </c>
      <c r="AR11" s="119">
        <f>IFERROR(VLOOKUP($P11,[2]INSA_TCA_v6.0_2023!$A$1:$AU$1342,40,FALSE)*$S11/100,"")</f>
        <v>840</v>
      </c>
      <c r="AS11" s="119">
        <f>IFERROR(VLOOKUP($P11,[2]INSA_TCA_v6.0_2023!$A$1:$AU$1342,41,FALSE)*$S11/100,"")</f>
        <v>57.6</v>
      </c>
      <c r="AT11" s="119">
        <f>IFERROR(VLOOKUP($P11,[2]INSA_TCA_v6.0_2023!$A$1:$AU$1342,42,FALSE)*$S11/100,"")</f>
        <v>76.8</v>
      </c>
      <c r="AU11" s="119">
        <f>IFERROR(VLOOKUP($P11,[2]INSA_TCA_v6.0_2023!$A$1:$AU$1342,43,FALSE)*$S11/100,"")</f>
        <v>33.6</v>
      </c>
      <c r="AV11" s="119">
        <f>IFERROR(VLOOKUP($P11,[2]INSA_TCA_v6.0_2023!$A$1:$AU$1342,44,FALSE)*$S11/100,"")</f>
        <v>0.96</v>
      </c>
      <c r="AW11" s="119">
        <f>IFERROR(VLOOKUP($P11,[2]INSA_TCA_v6.0_2023!$A$1:$AU$1342,45,FALSE)*$S11/100,"")</f>
        <v>0.72</v>
      </c>
      <c r="AX11" s="119">
        <f>IFERROR(VLOOKUP($P11,[2]INSA_TCA_v6.0_2023!$A$1:$AU$1342,46,FALSE)*$S11/100,"")</f>
        <v>0</v>
      </c>
      <c r="AY11" s="119">
        <f>IFERROR(VLOOKUP($P11,[2]INSA_TCA_v6.0_2023!$A$1:$AU$1342,47,FALSE)*$S11/100,"")</f>
        <v>0</v>
      </c>
    </row>
    <row r="12" spans="1:51">
      <c r="A12" s="310" t="s">
        <v>3376</v>
      </c>
      <c r="B12" s="306">
        <f>100*1.5</f>
        <v>150</v>
      </c>
      <c r="C12" s="307" t="s">
        <v>48</v>
      </c>
      <c r="D12" s="312">
        <f>B12/0.65</f>
        <v>230.76923076923077</v>
      </c>
      <c r="E12" s="309"/>
      <c r="F12" s="263"/>
      <c r="G12" s="398"/>
      <c r="H12" s="398"/>
      <c r="I12" s="398"/>
      <c r="J12" s="398"/>
      <c r="K12" s="398"/>
      <c r="L12" s="398"/>
      <c r="M12" s="398"/>
      <c r="N12" s="272"/>
      <c r="O12" s="273"/>
      <c r="P12" s="97">
        <v>7</v>
      </c>
      <c r="Q12" s="97" t="s">
        <v>93</v>
      </c>
      <c r="R12" s="97" t="s">
        <v>2499</v>
      </c>
      <c r="S12" s="97">
        <v>3</v>
      </c>
      <c r="T12" s="119">
        <f>IFERROR(VLOOKUP($P12,[2]INSA_TCA_v6.0_2023!$A$1:$AU$1342,14,FALSE)*$S12/100,"")</f>
        <v>5.4000000000000006E-2</v>
      </c>
      <c r="U12" s="119">
        <f>IFERROR(VLOOKUP($P12,[2]INSA_TCA_v6.0_2023!$A$1:$AU$1342,15,FALSE)*$S12/100,"")</f>
        <v>4.4999999999999998E-2</v>
      </c>
      <c r="V12" s="119">
        <f>IFERROR(VLOOKUP($P12,[2]INSA_TCA_v6.0_2023!$A$1:$AU$1342,8,FALSE)*$S12/100,"")</f>
        <v>1.7999999999999999E-2</v>
      </c>
      <c r="W12" s="119">
        <f>IFERROR(VLOOKUP($P12,[2]INSA_TCA_v6.0_2023!$A$1:$AU$1342,9,FALSE)*$S12/100,"")</f>
        <v>3.0000000000000005E-3</v>
      </c>
      <c r="X12" s="119">
        <f>IFERROR(VLOOKUP($P12,[2]INSA_TCA_v6.0_2023!$A$1:$AU$1342,10,FALSE)*$S12/100,"")</f>
        <v>0</v>
      </c>
      <c r="Y12" s="119">
        <f>IFERROR(VLOOKUP($P12,[2]INSA_TCA_v6.0_2023!$A$1:$AU$1342,11,FALSE)*$S12/100,"")</f>
        <v>1.2000000000000002E-2</v>
      </c>
      <c r="Z12" s="119">
        <f>IFERROR(VLOOKUP($P12,[2]INSA_TCA_v6.0_2023!$A$1:$AU$1342,24,FALSE)*$S12/100,"")</f>
        <v>0</v>
      </c>
      <c r="AA12" s="119">
        <f>IFERROR(VLOOKUP($P12,[2]INSA_TCA_v6.0_2023!$A$1:$AU$1342,13,FALSE)*$S12/100,"")</f>
        <v>0</v>
      </c>
      <c r="AB12" s="119">
        <f>IFERROR(VLOOKUP($P12,[2]INSA_TCA_v6.0_2023!$A$1:$AU$1342,19,FALSE)*$S12/100,"")</f>
        <v>7.1999999999999995E-2</v>
      </c>
      <c r="AC12" s="119">
        <f>IFERROR(VLOOKUP($P12,[2]INSA_TCA_v6.0_2023!$A$1:$AU$1342,18,FALSE)*$S12/100,"")</f>
        <v>8.6999999999999994E-2</v>
      </c>
      <c r="AD12" s="119">
        <f>IFERROR(VLOOKUP($P12,[2]INSA_TCA_v6.0_2023!$A$1:$AU$1342,20,FALSE)*$S12/100,"")</f>
        <v>3.0000000000000005E-3</v>
      </c>
      <c r="AE12" s="120">
        <f t="shared" si="0"/>
        <v>0.83999999999999986</v>
      </c>
      <c r="AF12" s="119">
        <f>IFERROR(VLOOKUP($P12,[2]INSA_TCA_v6.0_2023!$A$1:$AU$1342,21,FALSE)*$S12/100,"")</f>
        <v>0</v>
      </c>
      <c r="AG12" s="119">
        <f>IFERROR(VLOOKUP($P12,[2]INSA_TCA_v6.0_2023!$A$1:$AU$1342,25,FALSE)*$S12/100,"")</f>
        <v>3.06</v>
      </c>
      <c r="AH12" s="119">
        <f>IFERROR(VLOOKUP($P12,[2]INSA_TCA_v6.0_2023!$A$1:$AU$1342,27,FALSE)*$S12/100,"")</f>
        <v>0</v>
      </c>
      <c r="AI12" s="119">
        <f>IFERROR(VLOOKUP($P12,[2]INSA_TCA_v6.0_2023!$A$1:$AU$1342,28,FALSE)*$S12/100,"")</f>
        <v>2.0999999999999998E-2</v>
      </c>
      <c r="AJ12" s="119">
        <f>IFERROR(VLOOKUP($P12,[2]INSA_TCA_v6.0_2023!$A$1:$AU$1342,29,FALSE)*$S12/100,"")</f>
        <v>2.1000000000000003E-3</v>
      </c>
      <c r="AK12" s="119">
        <f>IFERROR(VLOOKUP($P12,[2]INSA_TCA_v6.0_2023!$A$1:$AU$1342,30,FALSE)*$S12/100,"")</f>
        <v>3.5999999999999999E-3</v>
      </c>
      <c r="AL12" s="119">
        <f>IFERROR(VLOOKUP($P12,[2]INSA_TCA_v6.0_2023!$A$1:$AU$1342,32,FALSE)*$S12/100,"")</f>
        <v>3.3000000000000002E-2</v>
      </c>
      <c r="AM12" s="119">
        <f>IFERROR(VLOOKUP($P12,[2]INSA_TCA_v6.0_2023!$A$1:$AU$1342,34,FALSE)*$S12/100,"")</f>
        <v>5.4000000000000003E-3</v>
      </c>
      <c r="AN12" s="119">
        <f>IFERROR(VLOOKUP($P12,[2]INSA_TCA_v6.0_2023!$A$1:$AU$1342,35,FALSE)*$S12/100,"")</f>
        <v>0</v>
      </c>
      <c r="AO12" s="119">
        <f>IFERROR(VLOOKUP($P12,[2]INSA_TCA_v6.0_2023!$A$1:$AU$1342,36,FALSE)*$S12/100,"")</f>
        <v>1.89</v>
      </c>
      <c r="AP12" s="119">
        <f>IFERROR(VLOOKUP($P12,[2]INSA_TCA_v6.0_2023!$A$1:$AU$1342,37,FALSE)*$S12/100,"")</f>
        <v>0.54</v>
      </c>
      <c r="AQ12" s="119">
        <f>IFERROR(VLOOKUP($P12,[2]INSA_TCA_v6.0_2023!$A$1:$AU$1342,39,FALSE)*$S12/100,"")</f>
        <v>0.84</v>
      </c>
      <c r="AR12" s="119">
        <f>IFERROR(VLOOKUP($P12,[2]INSA_TCA_v6.0_2023!$A$1:$AU$1342,40,FALSE)*$S12/100,"")</f>
        <v>16.2</v>
      </c>
      <c r="AS12" s="119">
        <f>IFERROR(VLOOKUP($P12,[2]INSA_TCA_v6.0_2023!$A$1:$AU$1342,41,FALSE)*$S12/100,"")</f>
        <v>2.94</v>
      </c>
      <c r="AT12" s="119">
        <f>IFERROR(VLOOKUP($P12,[2]INSA_TCA_v6.0_2023!$A$1:$AU$1342,42,FALSE)*$S12/100,"")</f>
        <v>1.08</v>
      </c>
      <c r="AU12" s="119">
        <f>IFERROR(VLOOKUP($P12,[2]INSA_TCA_v6.0_2023!$A$1:$AU$1342,43,FALSE)*$S12/100,"")</f>
        <v>0.78</v>
      </c>
      <c r="AV12" s="119">
        <f>IFERROR(VLOOKUP($P12,[2]INSA_TCA_v6.0_2023!$A$1:$AU$1342,44,FALSE)*$S12/100,"")</f>
        <v>5.6999999999999995E-2</v>
      </c>
      <c r="AW12" s="119">
        <f>IFERROR(VLOOKUP($P12,[2]INSA_TCA_v6.0_2023!$A$1:$AU$1342,45,FALSE)*$S12/100,"")</f>
        <v>6.000000000000001E-3</v>
      </c>
      <c r="AX12" s="119">
        <f>IFERROR(VLOOKUP($P12,[2]INSA_TCA_v6.0_2023!$A$1:$AU$1342,46,FALSE)*$S12/100,"")</f>
        <v>0</v>
      </c>
      <c r="AY12" s="119">
        <f>IFERROR(VLOOKUP($P12,[2]INSA_TCA_v6.0_2023!$A$1:$AU$1342,47,FALSE)*$S12/100,"")</f>
        <v>0</v>
      </c>
    </row>
    <row r="13" spans="1:51">
      <c r="A13" s="310" t="s">
        <v>3377</v>
      </c>
      <c r="B13" s="306">
        <f>33*1.5</f>
        <v>49.5</v>
      </c>
      <c r="C13" s="307" t="s">
        <v>48</v>
      </c>
      <c r="D13" s="312">
        <f>B13/0.89</f>
        <v>55.617977528089888</v>
      </c>
      <c r="E13" s="309"/>
      <c r="F13" s="263"/>
      <c r="G13" s="398"/>
      <c r="H13" s="398"/>
      <c r="I13" s="398"/>
      <c r="J13" s="398"/>
      <c r="K13" s="398"/>
      <c r="L13" s="398"/>
      <c r="M13" s="398"/>
      <c r="N13" s="272"/>
      <c r="O13" s="16" t="s">
        <v>53</v>
      </c>
      <c r="P13" s="17">
        <v>579</v>
      </c>
      <c r="Q13" s="17" t="s">
        <v>93</v>
      </c>
      <c r="R13" s="17" t="s">
        <v>2473</v>
      </c>
      <c r="S13" s="17">
        <v>150</v>
      </c>
      <c r="T13" s="119">
        <f>IFERROR(VLOOKUP($P13,[2]INSA_TCA_v6.0_2023!$A$1:$AU$1342,14,FALSE)*$S13/100,"")</f>
        <v>2.5499999999999998</v>
      </c>
      <c r="U13" s="119">
        <f>IFERROR(VLOOKUP($P13,[2]INSA_TCA_v6.0_2023!$A$1:$AU$1342,15,FALSE)*$S13/100,"")</f>
        <v>2.1</v>
      </c>
      <c r="V13" s="119">
        <f>IFERROR(VLOOKUP($P13,[2]INSA_TCA_v6.0_2023!$A$1:$AU$1342,8,FALSE)*$S13/100,"")</f>
        <v>0.3</v>
      </c>
      <c r="W13" s="119">
        <f>IFERROR(VLOOKUP($P13,[2]INSA_TCA_v6.0_2023!$A$1:$AU$1342,9,FALSE)*$S13/100,"")</f>
        <v>0.15</v>
      </c>
      <c r="X13" s="119">
        <f>IFERROR(VLOOKUP($P13,[2]INSA_TCA_v6.0_2023!$A$1:$AU$1342,10,FALSE)*$S13/100,"")</f>
        <v>0</v>
      </c>
      <c r="Y13" s="119">
        <f>IFERROR(VLOOKUP($P13,[2]INSA_TCA_v6.0_2023!$A$1:$AU$1342,11,FALSE)*$S13/100,"")</f>
        <v>0</v>
      </c>
      <c r="Z13" s="119">
        <f>IFERROR(VLOOKUP($P13,[2]INSA_TCA_v6.0_2023!$A$1:$AU$1342,24,FALSE)*$S13/100,"")</f>
        <v>0</v>
      </c>
      <c r="AA13" s="119">
        <f>IFERROR(VLOOKUP($P13,[2]INSA_TCA_v6.0_2023!$A$1:$AU$1342,13,FALSE)*$S13/100,"")</f>
        <v>0</v>
      </c>
      <c r="AB13" s="119">
        <f>IFERROR(VLOOKUP($P13,[2]INSA_TCA_v6.0_2023!$A$1:$AU$1342,19,FALSE)*$S13/100,"")</f>
        <v>0.45</v>
      </c>
      <c r="AC13" s="119">
        <f>IFERROR(VLOOKUP($P13,[2]INSA_TCA_v6.0_2023!$A$1:$AU$1342,18,FALSE)*$S13/100,"")</f>
        <v>1.05</v>
      </c>
      <c r="AD13" s="119">
        <f>IFERROR(VLOOKUP($P13,[2]INSA_TCA_v6.0_2023!$A$1:$AU$1342,20,FALSE)*$S13/100,"")</f>
        <v>0</v>
      </c>
      <c r="AE13" s="120">
        <f t="shared" si="0"/>
        <v>16.8</v>
      </c>
      <c r="AF13" s="119">
        <f>IFERROR(VLOOKUP($P13,[2]INSA_TCA_v6.0_2023!$A$1:$AU$1342,21,FALSE)*$S13/100,"")</f>
        <v>0</v>
      </c>
      <c r="AG13" s="119">
        <f>IFERROR(VLOOKUP($P13,[2]INSA_TCA_v6.0_2023!$A$1:$AU$1342,25,FALSE)*$S13/100,"")</f>
        <v>240</v>
      </c>
      <c r="AH13" s="119">
        <f>IFERROR(VLOOKUP($P13,[2]INSA_TCA_v6.0_2023!$A$1:$AU$1342,27,FALSE)*$S13/100,"")</f>
        <v>0</v>
      </c>
      <c r="AI13" s="119">
        <f>IFERROR(VLOOKUP($P13,[2]INSA_TCA_v6.0_2023!$A$1:$AU$1342,28,FALSE)*$S13/100,"")</f>
        <v>1.5</v>
      </c>
      <c r="AJ13" s="119">
        <f>IFERROR(VLOOKUP($P13,[2]INSA_TCA_v6.0_2023!$A$1:$AU$1342,29,FALSE)*$S13/100,"")</f>
        <v>1.4999999999999999E-2</v>
      </c>
      <c r="AK13" s="119">
        <f>IFERROR(VLOOKUP($P13,[2]INSA_TCA_v6.0_2023!$A$1:$AU$1342,30,FALSE)*$S13/100,"")</f>
        <v>1.4999999999999999E-2</v>
      </c>
      <c r="AL13" s="119">
        <f>IFERROR(VLOOKUP($P13,[2]INSA_TCA_v6.0_2023!$A$1:$AU$1342,32,FALSE)*$S13/100,"")</f>
        <v>0.9</v>
      </c>
      <c r="AM13" s="119">
        <f>IFERROR(VLOOKUP($P13,[2]INSA_TCA_v6.0_2023!$A$1:$AU$1342,34,FALSE)*$S13/100,"")</f>
        <v>0.06</v>
      </c>
      <c r="AN13" s="119">
        <f>IFERROR(VLOOKUP($P13,[2]INSA_TCA_v6.0_2023!$A$1:$AU$1342,35,FALSE)*$S13/100,"")</f>
        <v>0</v>
      </c>
      <c r="AO13" s="119">
        <f>IFERROR(VLOOKUP($P13,[2]INSA_TCA_v6.0_2023!$A$1:$AU$1342,36,FALSE)*$S13/100,"")</f>
        <v>18</v>
      </c>
      <c r="AP13" s="119">
        <f>IFERROR(VLOOKUP($P13,[2]INSA_TCA_v6.0_2023!$A$1:$AU$1342,37,FALSE)*$S13/100,"")</f>
        <v>12</v>
      </c>
      <c r="AQ13" s="119">
        <f>IFERROR(VLOOKUP($P13,[2]INSA_TCA_v6.0_2023!$A$1:$AU$1342,39,FALSE)*$S13/100,"")</f>
        <v>1.5</v>
      </c>
      <c r="AR13" s="119">
        <f>IFERROR(VLOOKUP($P13,[2]INSA_TCA_v6.0_2023!$A$1:$AU$1342,40,FALSE)*$S13/100,"")</f>
        <v>300</v>
      </c>
      <c r="AS13" s="119">
        <f>IFERROR(VLOOKUP($P13,[2]INSA_TCA_v6.0_2023!$A$1:$AU$1342,41,FALSE)*$S13/100,"")</f>
        <v>37.5</v>
      </c>
      <c r="AT13" s="119">
        <f>IFERROR(VLOOKUP($P13,[2]INSA_TCA_v6.0_2023!$A$1:$AU$1342,42,FALSE)*$S13/100,"")</f>
        <v>7.5</v>
      </c>
      <c r="AU13" s="119">
        <f>IFERROR(VLOOKUP($P13,[2]INSA_TCA_v6.0_2023!$A$1:$AU$1342,43,FALSE)*$S13/100,"")</f>
        <v>7.5</v>
      </c>
      <c r="AV13" s="119">
        <f>IFERROR(VLOOKUP($P13,[2]INSA_TCA_v6.0_2023!$A$1:$AU$1342,44,FALSE)*$S13/100,"")</f>
        <v>0.15</v>
      </c>
      <c r="AW13" s="119">
        <f>IFERROR(VLOOKUP($P13,[2]INSA_TCA_v6.0_2023!$A$1:$AU$1342,45,FALSE)*$S13/100,"")</f>
        <v>0.15</v>
      </c>
      <c r="AX13" s="119">
        <f>IFERROR(VLOOKUP($P13,[2]INSA_TCA_v6.0_2023!$A$1:$AU$1342,46,FALSE)*$S13/100,"")</f>
        <v>0</v>
      </c>
      <c r="AY13" s="119">
        <f>IFERROR(VLOOKUP($P13,[2]INSA_TCA_v6.0_2023!$A$1:$AU$1342,47,FALSE)*$S13/100,"")</f>
        <v>0</v>
      </c>
    </row>
    <row r="14" spans="1:51">
      <c r="A14" s="310" t="s">
        <v>3316</v>
      </c>
      <c r="B14" s="306">
        <f>10*1.5</f>
        <v>15</v>
      </c>
      <c r="C14" s="307" t="s">
        <v>48</v>
      </c>
      <c r="D14" s="308">
        <v>15</v>
      </c>
      <c r="E14" s="309"/>
      <c r="F14" s="263"/>
      <c r="G14" s="398"/>
      <c r="H14" s="398"/>
      <c r="I14" s="398"/>
      <c r="J14" s="398"/>
      <c r="K14" s="398"/>
      <c r="L14" s="398"/>
      <c r="M14" s="398"/>
      <c r="N14" s="272"/>
      <c r="O14" s="16" t="s">
        <v>53</v>
      </c>
      <c r="P14" s="17">
        <v>597</v>
      </c>
      <c r="Q14" s="17" t="s">
        <v>93</v>
      </c>
      <c r="R14" s="17" t="s">
        <v>2489</v>
      </c>
      <c r="S14" s="17">
        <v>49.5</v>
      </c>
      <c r="T14" s="119">
        <f>IFERROR(VLOOKUP($P14,[2]INSA_TCA_v6.0_2023!$A$1:$AU$1342,14,FALSE)*$S14/100,"")</f>
        <v>1.5345000000000002</v>
      </c>
      <c r="U14" s="119">
        <f>IFERROR(VLOOKUP($P14,[2]INSA_TCA_v6.0_2023!$A$1:$AU$1342,15,FALSE)*$S14/100,"")</f>
        <v>1.089</v>
      </c>
      <c r="V14" s="119">
        <f>IFERROR(VLOOKUP($P14,[2]INSA_TCA_v6.0_2023!$A$1:$AU$1342,8,FALSE)*$S14/100,"")</f>
        <v>9.9000000000000005E-2</v>
      </c>
      <c r="W14" s="119">
        <f>IFERROR(VLOOKUP($P14,[2]INSA_TCA_v6.0_2023!$A$1:$AU$1342,9,FALSE)*$S14/100,"")</f>
        <v>0</v>
      </c>
      <c r="X14" s="119">
        <f>IFERROR(VLOOKUP($P14,[2]INSA_TCA_v6.0_2023!$A$1:$AU$1342,10,FALSE)*$S14/100,"")</f>
        <v>0</v>
      </c>
      <c r="Y14" s="119">
        <f>IFERROR(VLOOKUP($P14,[2]INSA_TCA_v6.0_2023!$A$1:$AU$1342,11,FALSE)*$S14/100,"")</f>
        <v>9.9000000000000005E-2</v>
      </c>
      <c r="Z14" s="119">
        <f>IFERROR(VLOOKUP($P14,[2]INSA_TCA_v6.0_2023!$A$1:$AU$1342,24,FALSE)*$S14/100,"")</f>
        <v>0</v>
      </c>
      <c r="AA14" s="119">
        <f>IFERROR(VLOOKUP($P14,[2]INSA_TCA_v6.0_2023!$A$1:$AU$1342,13,FALSE)*$S14/100,"")</f>
        <v>0</v>
      </c>
      <c r="AB14" s="119">
        <f>IFERROR(VLOOKUP($P14,[2]INSA_TCA_v6.0_2023!$A$1:$AU$1342,19,FALSE)*$S14/100,"")</f>
        <v>0.44550000000000006</v>
      </c>
      <c r="AC14" s="119">
        <f>IFERROR(VLOOKUP($P14,[2]INSA_TCA_v6.0_2023!$A$1:$AU$1342,18,FALSE)*$S14/100,"")</f>
        <v>0.64350000000000007</v>
      </c>
      <c r="AD14" s="119">
        <f>IFERROR(VLOOKUP($P14,[2]INSA_TCA_v6.0_2023!$A$1:$AU$1342,20,FALSE)*$S14/100,"")</f>
        <v>0</v>
      </c>
      <c r="AE14" s="120">
        <f t="shared" si="0"/>
        <v>10.098000000000003</v>
      </c>
      <c r="AF14" s="119">
        <f>IFERROR(VLOOKUP($P14,[2]INSA_TCA_v6.0_2023!$A$1:$AU$1342,21,FALSE)*$S14/100,"")</f>
        <v>0</v>
      </c>
      <c r="AG14" s="119">
        <f>IFERROR(VLOOKUP($P14,[2]INSA_TCA_v6.0_2023!$A$1:$AU$1342,25,FALSE)*$S14/100,"")</f>
        <v>0</v>
      </c>
      <c r="AH14" s="119">
        <f>IFERROR(VLOOKUP($P14,[2]INSA_TCA_v6.0_2023!$A$1:$AU$1342,27,FALSE)*$S14/100,"")</f>
        <v>0</v>
      </c>
      <c r="AI14" s="119">
        <f>IFERROR(VLOOKUP($P14,[2]INSA_TCA_v6.0_2023!$A$1:$AU$1342,28,FALSE)*$S14/100,"")</f>
        <v>0.14849999999999999</v>
      </c>
      <c r="AJ14" s="119">
        <f>IFERROR(VLOOKUP($P14,[2]INSA_TCA_v6.0_2023!$A$1:$AU$1342,29,FALSE)*$S14/100,"")</f>
        <v>6.4350000000000004E-2</v>
      </c>
      <c r="AK14" s="119">
        <f>IFERROR(VLOOKUP($P14,[2]INSA_TCA_v6.0_2023!$A$1:$AU$1342,30,FALSE)*$S14/100,"")</f>
        <v>4.9499999999999995E-3</v>
      </c>
      <c r="AL14" s="119">
        <f>IFERROR(VLOOKUP($P14,[2]INSA_TCA_v6.0_2023!$A$1:$AU$1342,32,FALSE)*$S14/100,"")</f>
        <v>0.34649999999999997</v>
      </c>
      <c r="AM14" s="119">
        <f>IFERROR(VLOOKUP($P14,[2]INSA_TCA_v6.0_2023!$A$1:$AU$1342,34,FALSE)*$S14/100,"")</f>
        <v>9.9000000000000005E-2</v>
      </c>
      <c r="AN14" s="119">
        <f>IFERROR(VLOOKUP($P14,[2]INSA_TCA_v6.0_2023!$A$1:$AU$1342,35,FALSE)*$S14/100,"")</f>
        <v>0</v>
      </c>
      <c r="AO14" s="119">
        <f>IFERROR(VLOOKUP($P14,[2]INSA_TCA_v6.0_2023!$A$1:$AU$1342,36,FALSE)*$S14/100,"")</f>
        <v>3.96</v>
      </c>
      <c r="AP14" s="119">
        <f>IFERROR(VLOOKUP($P14,[2]INSA_TCA_v6.0_2023!$A$1:$AU$1342,37,FALSE)*$S14/100,"")</f>
        <v>8.4149999999999991</v>
      </c>
      <c r="AQ14" s="119">
        <f>IFERROR(VLOOKUP($P14,[2]INSA_TCA_v6.0_2023!$A$1:$AU$1342,39,FALSE)*$S14/100,"")</f>
        <v>4.95</v>
      </c>
      <c r="AR14" s="119">
        <f>IFERROR(VLOOKUP($P14,[2]INSA_TCA_v6.0_2023!$A$1:$AU$1342,40,FALSE)*$S14/100,"")</f>
        <v>103.95</v>
      </c>
      <c r="AS14" s="119">
        <f>IFERROR(VLOOKUP($P14,[2]INSA_TCA_v6.0_2023!$A$1:$AU$1342,41,FALSE)*$S14/100,"")</f>
        <v>15.345000000000001</v>
      </c>
      <c r="AT14" s="119">
        <f>IFERROR(VLOOKUP($P14,[2]INSA_TCA_v6.0_2023!$A$1:$AU$1342,42,FALSE)*$S14/100,"")</f>
        <v>14.85</v>
      </c>
      <c r="AU14" s="119">
        <f>IFERROR(VLOOKUP($P14,[2]INSA_TCA_v6.0_2023!$A$1:$AU$1342,43,FALSE)*$S14/100,"")</f>
        <v>5.94</v>
      </c>
      <c r="AV14" s="119">
        <f>IFERROR(VLOOKUP($P14,[2]INSA_TCA_v6.0_2023!$A$1:$AU$1342,44,FALSE)*$S14/100,"")</f>
        <v>0.2475</v>
      </c>
      <c r="AW14" s="119">
        <f>IFERROR(VLOOKUP($P14,[2]INSA_TCA_v6.0_2023!$A$1:$AU$1342,45,FALSE)*$S14/100,"")</f>
        <v>0.14849999999999999</v>
      </c>
      <c r="AX14" s="119">
        <f>IFERROR(VLOOKUP($P14,[2]INSA_TCA_v6.0_2023!$A$1:$AU$1342,46,FALSE)*$S14/100,"")</f>
        <v>0</v>
      </c>
      <c r="AY14" s="119">
        <f>IFERROR(VLOOKUP($P14,[2]INSA_TCA_v6.0_2023!$A$1:$AU$1342,47,FALSE)*$S14/100,"")</f>
        <v>0.84149999999999991</v>
      </c>
    </row>
    <row r="15" spans="1:51">
      <c r="A15" s="310" t="s">
        <v>3318</v>
      </c>
      <c r="B15" s="306">
        <f>0.2*1.5</f>
        <v>0.30000000000000004</v>
      </c>
      <c r="C15" s="307" t="s">
        <v>48</v>
      </c>
      <c r="D15" s="308">
        <v>0.3</v>
      </c>
      <c r="E15" s="309"/>
      <c r="F15" s="263"/>
      <c r="G15" s="398"/>
      <c r="H15" s="398"/>
      <c r="I15" s="398"/>
      <c r="J15" s="398"/>
      <c r="K15" s="398"/>
      <c r="L15" s="398"/>
      <c r="M15" s="398"/>
      <c r="N15" s="272"/>
      <c r="O15" s="16" t="s">
        <v>55</v>
      </c>
      <c r="P15" s="17">
        <v>395</v>
      </c>
      <c r="Q15" s="17" t="s">
        <v>101</v>
      </c>
      <c r="R15" s="17" t="s">
        <v>2441</v>
      </c>
      <c r="S15" s="17">
        <v>15</v>
      </c>
      <c r="T15" s="119">
        <f>IFERROR(VLOOKUP($P15,[2]INSA_TCA_v6.0_2023!$A$1:$AU$1342,14,FALSE)*$S15/100,"")</f>
        <v>0</v>
      </c>
      <c r="U15" s="119">
        <f>IFERROR(VLOOKUP($P15,[2]INSA_TCA_v6.0_2023!$A$1:$AU$1342,15,FALSE)*$S15/100,"")</f>
        <v>0</v>
      </c>
      <c r="V15" s="119">
        <f>IFERROR(VLOOKUP($P15,[2]INSA_TCA_v6.0_2023!$A$1:$AU$1342,8,FALSE)*$S15/100,"")</f>
        <v>14.984999999999999</v>
      </c>
      <c r="W15" s="119">
        <f>IFERROR(VLOOKUP($P15,[2]INSA_TCA_v6.0_2023!$A$1:$AU$1342,9,FALSE)*$S15/100,"")</f>
        <v>2.16</v>
      </c>
      <c r="X15" s="119">
        <f>IFERROR(VLOOKUP($P15,[2]INSA_TCA_v6.0_2023!$A$1:$AU$1342,10,FALSE)*$S15/100,"")</f>
        <v>11.79</v>
      </c>
      <c r="Y15" s="119">
        <f>IFERROR(VLOOKUP($P15,[2]INSA_TCA_v6.0_2023!$A$1:$AU$1342,11,FALSE)*$S15/100,"")</f>
        <v>1.0349999999999999</v>
      </c>
      <c r="Z15" s="119">
        <f>IFERROR(VLOOKUP($P15,[2]INSA_TCA_v6.0_2023!$A$1:$AU$1342,24,FALSE)*$S15/100,"")</f>
        <v>0</v>
      </c>
      <c r="AA15" s="119">
        <f>IFERROR(VLOOKUP($P15,[2]INSA_TCA_v6.0_2023!$A$1:$AU$1342,13,FALSE)*$S15/100,"")</f>
        <v>0</v>
      </c>
      <c r="AB15" s="119">
        <f>IFERROR(VLOOKUP($P15,[2]INSA_TCA_v6.0_2023!$A$1:$AU$1342,19,FALSE)*$S15/100,"")</f>
        <v>0</v>
      </c>
      <c r="AC15" s="119">
        <f>IFERROR(VLOOKUP($P15,[2]INSA_TCA_v6.0_2023!$A$1:$AU$1342,18,FALSE)*$S15/100,"")</f>
        <v>0</v>
      </c>
      <c r="AD15" s="119">
        <f>IFERROR(VLOOKUP($P15,[2]INSA_TCA_v6.0_2023!$A$1:$AU$1342,20,FALSE)*$S15/100,"")</f>
        <v>0</v>
      </c>
      <c r="AE15" s="120">
        <f t="shared" si="0"/>
        <v>134.86500000000001</v>
      </c>
      <c r="AF15" s="119">
        <f>IFERROR(VLOOKUP($P15,[2]INSA_TCA_v6.0_2023!$A$1:$AU$1342,21,FALSE)*$S15/100,"")</f>
        <v>0</v>
      </c>
      <c r="AG15" s="119">
        <f>IFERROR(VLOOKUP($P15,[2]INSA_TCA_v6.0_2023!$A$1:$AU$1342,25,FALSE)*$S15/100,"")</f>
        <v>0</v>
      </c>
      <c r="AH15" s="119">
        <f>IFERROR(VLOOKUP($P15,[2]INSA_TCA_v6.0_2023!$A$1:$AU$1342,27,FALSE)*$S15/100,"")</f>
        <v>0</v>
      </c>
      <c r="AI15" s="119">
        <f>IFERROR(VLOOKUP($P15,[2]INSA_TCA_v6.0_2023!$A$1:$AU$1342,28,FALSE)*$S15/100,"")</f>
        <v>2.1</v>
      </c>
      <c r="AJ15" s="119">
        <f>IFERROR(VLOOKUP($P15,[2]INSA_TCA_v6.0_2023!$A$1:$AU$1342,29,FALSE)*$S15/100,"")</f>
        <v>0</v>
      </c>
      <c r="AK15" s="119">
        <f>IFERROR(VLOOKUP($P15,[2]INSA_TCA_v6.0_2023!$A$1:$AU$1342,30,FALSE)*$S15/100,"")</f>
        <v>0</v>
      </c>
      <c r="AL15" s="119">
        <f>IFERROR(VLOOKUP($P15,[2]INSA_TCA_v6.0_2023!$A$1:$AU$1342,32,FALSE)*$S15/100,"")</f>
        <v>0</v>
      </c>
      <c r="AM15" s="119">
        <f>IFERROR(VLOOKUP($P15,[2]INSA_TCA_v6.0_2023!$A$1:$AU$1342,34,FALSE)*$S15/100,"")</f>
        <v>0</v>
      </c>
      <c r="AN15" s="119">
        <f>IFERROR(VLOOKUP($P15,[2]INSA_TCA_v6.0_2023!$A$1:$AU$1342,35,FALSE)*$S15/100,"")</f>
        <v>0</v>
      </c>
      <c r="AO15" s="119">
        <f>IFERROR(VLOOKUP($P15,[2]INSA_TCA_v6.0_2023!$A$1:$AU$1342,36,FALSE)*$S15/100,"")</f>
        <v>0</v>
      </c>
      <c r="AP15" s="119">
        <f>IFERROR(VLOOKUP($P15,[2]INSA_TCA_v6.0_2023!$A$1:$AU$1342,37,FALSE)*$S15/100,"")</f>
        <v>0</v>
      </c>
      <c r="AQ15" s="119">
        <f>IFERROR(VLOOKUP($P15,[2]INSA_TCA_v6.0_2023!$A$1:$AU$1342,39,FALSE)*$S15/100,"")</f>
        <v>0</v>
      </c>
      <c r="AR15" s="119">
        <f>IFERROR(VLOOKUP($P15,[2]INSA_TCA_v6.0_2023!$A$1:$AU$1342,40,FALSE)*$S15/100,"")</f>
        <v>0</v>
      </c>
      <c r="AS15" s="119">
        <f>IFERROR(VLOOKUP($P15,[2]INSA_TCA_v6.0_2023!$A$1:$AU$1342,41,FALSE)*$S15/100,"")</f>
        <v>0</v>
      </c>
      <c r="AT15" s="119">
        <f>IFERROR(VLOOKUP($P15,[2]INSA_TCA_v6.0_2023!$A$1:$AU$1342,42,FALSE)*$S15/100,"")</f>
        <v>0</v>
      </c>
      <c r="AU15" s="119">
        <f>IFERROR(VLOOKUP($P15,[2]INSA_TCA_v6.0_2023!$A$1:$AU$1342,43,FALSE)*$S15/100,"")</f>
        <v>0</v>
      </c>
      <c r="AV15" s="119">
        <f>IFERROR(VLOOKUP($P15,[2]INSA_TCA_v6.0_2023!$A$1:$AU$1342,44,FALSE)*$S15/100,"")</f>
        <v>0</v>
      </c>
      <c r="AW15" s="119">
        <f>IFERROR(VLOOKUP($P15,[2]INSA_TCA_v6.0_2023!$A$1:$AU$1342,45,FALSE)*$S15/100,"")</f>
        <v>0</v>
      </c>
      <c r="AX15" s="119">
        <f>IFERROR(VLOOKUP($P15,[2]INSA_TCA_v6.0_2023!$A$1:$AU$1342,46,FALSE)*$S15/100,"")</f>
        <v>0</v>
      </c>
      <c r="AY15" s="119">
        <f>IFERROR(VLOOKUP($P15,[2]INSA_TCA_v6.0_2023!$A$1:$AU$1342,47,FALSE)*$S15/100,"")</f>
        <v>0</v>
      </c>
    </row>
    <row r="16" spans="1:51">
      <c r="A16" s="310" t="s">
        <v>3378</v>
      </c>
      <c r="B16" s="306">
        <f>5*1.5</f>
        <v>7.5</v>
      </c>
      <c r="C16" s="313" t="s">
        <v>48</v>
      </c>
      <c r="D16" s="314" t="s">
        <v>3444</v>
      </c>
      <c r="E16" s="315"/>
      <c r="F16" s="263"/>
      <c r="G16" s="398"/>
      <c r="H16" s="398"/>
      <c r="I16" s="398"/>
      <c r="J16" s="398"/>
      <c r="K16" s="398"/>
      <c r="L16" s="398"/>
      <c r="M16" s="398"/>
      <c r="N16" s="272"/>
      <c r="O16" s="16"/>
      <c r="P16" s="17">
        <v>972</v>
      </c>
      <c r="Q16" s="17" t="s">
        <v>2217</v>
      </c>
      <c r="R16" s="17" t="s">
        <v>2268</v>
      </c>
      <c r="S16" s="17">
        <v>0.3</v>
      </c>
      <c r="T16" s="119">
        <f>IFERROR(VLOOKUP($P16,[2]INSA_TCA_v6.0_2023!$A$1:$AU$1342,14,FALSE)*$S16/100,"")</f>
        <v>0</v>
      </c>
      <c r="U16" s="119">
        <f>IFERROR(VLOOKUP($P16,[2]INSA_TCA_v6.0_2023!$A$1:$AU$1342,15,FALSE)*$S16/100,"")</f>
        <v>0</v>
      </c>
      <c r="V16" s="119">
        <f>IFERROR(VLOOKUP($P16,[2]INSA_TCA_v6.0_2023!$A$1:$AU$1342,8,FALSE)*$S16/100,"")</f>
        <v>0</v>
      </c>
      <c r="W16" s="119">
        <f>IFERROR(VLOOKUP($P16,[2]INSA_TCA_v6.0_2023!$A$1:$AU$1342,9,FALSE)*$S16/100,"")</f>
        <v>0</v>
      </c>
      <c r="X16" s="119">
        <f>IFERROR(VLOOKUP($P16,[2]INSA_TCA_v6.0_2023!$A$1:$AU$1342,10,FALSE)*$S16/100,"")</f>
        <v>0</v>
      </c>
      <c r="Y16" s="119">
        <f>IFERROR(VLOOKUP($P16,[2]INSA_TCA_v6.0_2023!$A$1:$AU$1342,11,FALSE)*$S16/100,"")</f>
        <v>0</v>
      </c>
      <c r="Z16" s="119">
        <f>IFERROR(VLOOKUP($P16,[2]INSA_TCA_v6.0_2023!$A$1:$AU$1342,24,FALSE)*$S16/100,"")</f>
        <v>0</v>
      </c>
      <c r="AA16" s="119">
        <f>IFERROR(VLOOKUP($P16,[2]INSA_TCA_v6.0_2023!$A$1:$AU$1342,13,FALSE)*$S16/100,"")</f>
        <v>0</v>
      </c>
      <c r="AB16" s="119">
        <f>IFERROR(VLOOKUP($P16,[2]INSA_TCA_v6.0_2023!$A$1:$AU$1342,19,FALSE)*$S16/100,"")</f>
        <v>0</v>
      </c>
      <c r="AC16" s="119">
        <f>IFERROR(VLOOKUP($P16,[2]INSA_TCA_v6.0_2023!$A$1:$AU$1342,18,FALSE)*$S16/100,"")</f>
        <v>0</v>
      </c>
      <c r="AD16" s="119">
        <f>IFERROR(VLOOKUP($P16,[2]INSA_TCA_v6.0_2023!$A$1:$AU$1342,20,FALSE)*$S16/100,"")</f>
        <v>0.3</v>
      </c>
      <c r="AE16" s="120">
        <f t="shared" si="0"/>
        <v>0</v>
      </c>
      <c r="AF16" s="119">
        <f>IFERROR(VLOOKUP($P16,[2]INSA_TCA_v6.0_2023!$A$1:$AU$1342,21,FALSE)*$S16/100,"")</f>
        <v>0</v>
      </c>
      <c r="AG16" s="119">
        <f>IFERROR(VLOOKUP($P16,[2]INSA_TCA_v6.0_2023!$A$1:$AU$1342,25,FALSE)*$S16/100,"")</f>
        <v>0</v>
      </c>
      <c r="AH16" s="119">
        <f>IFERROR(VLOOKUP($P16,[2]INSA_TCA_v6.0_2023!$A$1:$AU$1342,27,FALSE)*$S16/100,"")</f>
        <v>0</v>
      </c>
      <c r="AI16" s="119">
        <f>IFERROR(VLOOKUP($P16,[2]INSA_TCA_v6.0_2023!$A$1:$AU$1342,28,FALSE)*$S16/100,"")</f>
        <v>0</v>
      </c>
      <c r="AJ16" s="119">
        <f>IFERROR(VLOOKUP($P16,[2]INSA_TCA_v6.0_2023!$A$1:$AU$1342,29,FALSE)*$S16/100,"")</f>
        <v>0</v>
      </c>
      <c r="AK16" s="119">
        <f>IFERROR(VLOOKUP($P16,[2]INSA_TCA_v6.0_2023!$A$1:$AU$1342,30,FALSE)*$S16/100,"")</f>
        <v>0</v>
      </c>
      <c r="AL16" s="119">
        <f>IFERROR(VLOOKUP($P16,[2]INSA_TCA_v6.0_2023!$A$1:$AU$1342,32,FALSE)*$S16/100,"")</f>
        <v>0</v>
      </c>
      <c r="AM16" s="119">
        <f>IFERROR(VLOOKUP($P16,[2]INSA_TCA_v6.0_2023!$A$1:$AU$1342,34,FALSE)*$S16/100,"")</f>
        <v>0</v>
      </c>
      <c r="AN16" s="119">
        <f>IFERROR(VLOOKUP($P16,[2]INSA_TCA_v6.0_2023!$A$1:$AU$1342,35,FALSE)*$S16/100,"")</f>
        <v>0</v>
      </c>
      <c r="AO16" s="119">
        <f>IFERROR(VLOOKUP($P16,[2]INSA_TCA_v6.0_2023!$A$1:$AU$1342,36,FALSE)*$S16/100,"")</f>
        <v>0</v>
      </c>
      <c r="AP16" s="119">
        <f>IFERROR(VLOOKUP($P16,[2]INSA_TCA_v6.0_2023!$A$1:$AU$1342,37,FALSE)*$S16/100,"")</f>
        <v>0</v>
      </c>
      <c r="AQ16" s="119">
        <f>IFERROR(VLOOKUP($P16,[2]INSA_TCA_v6.0_2023!$A$1:$AU$1342,39,FALSE)*$S16/100,"")</f>
        <v>120</v>
      </c>
      <c r="AR16" s="119">
        <f>IFERROR(VLOOKUP($P16,[2]INSA_TCA_v6.0_2023!$A$1:$AU$1342,40,FALSE)*$S16/100,"")</f>
        <v>0</v>
      </c>
      <c r="AS16" s="119">
        <f>IFERROR(VLOOKUP($P16,[2]INSA_TCA_v6.0_2023!$A$1:$AU$1342,41,FALSE)*$S16/100,"")</f>
        <v>0</v>
      </c>
      <c r="AT16" s="119">
        <f>IFERROR(VLOOKUP($P16,[2]INSA_TCA_v6.0_2023!$A$1:$AU$1342,42,FALSE)*$S16/100,"")</f>
        <v>0</v>
      </c>
      <c r="AU16" s="119">
        <f>IFERROR(VLOOKUP($P16,[2]INSA_TCA_v6.0_2023!$A$1:$AU$1342,43,FALSE)*$S16/100,"")</f>
        <v>0.9</v>
      </c>
      <c r="AV16" s="119">
        <f>IFERROR(VLOOKUP($P16,[2]INSA_TCA_v6.0_2023!$A$1:$AU$1342,44,FALSE)*$S16/100,"")</f>
        <v>0</v>
      </c>
      <c r="AW16" s="119">
        <f>IFERROR(VLOOKUP($P16,[2]INSA_TCA_v6.0_2023!$A$1:$AU$1342,45,FALSE)*$S16/100,"")</f>
        <v>0</v>
      </c>
      <c r="AX16" s="119">
        <f>IFERROR(VLOOKUP($P16,[2]INSA_TCA_v6.0_2023!$A$1:$AU$1342,46,FALSE)*$S16/100,"")</f>
        <v>0</v>
      </c>
      <c r="AY16" s="119">
        <f>IFERROR(VLOOKUP($P16,[2]INSA_TCA_v6.0_2023!$A$1:$AU$1342,47,FALSE)*$S16/100,"")</f>
        <v>0</v>
      </c>
    </row>
    <row r="17" spans="1:51">
      <c r="A17" s="311" t="s">
        <v>3320</v>
      </c>
      <c r="B17" s="306">
        <f>2*1.5</f>
        <v>3</v>
      </c>
      <c r="C17" s="313" t="s">
        <v>48</v>
      </c>
      <c r="D17" s="314" t="s">
        <v>3445</v>
      </c>
      <c r="E17" s="315"/>
      <c r="F17" s="263"/>
      <c r="G17" s="398"/>
      <c r="H17" s="398"/>
      <c r="I17" s="398"/>
      <c r="J17" s="398"/>
      <c r="K17" s="398"/>
      <c r="L17" s="398"/>
      <c r="M17" s="398"/>
      <c r="N17" s="272"/>
      <c r="O17" s="16"/>
      <c r="P17" s="17">
        <v>703</v>
      </c>
      <c r="Q17" s="17" t="s">
        <v>105</v>
      </c>
      <c r="R17" s="17" t="s">
        <v>2324</v>
      </c>
      <c r="S17" s="17">
        <v>16.5</v>
      </c>
      <c r="T17" s="119">
        <f>IFERROR(VLOOKUP($P17,[2]INSA_TCA_v6.0_2023!$A$1:$AU$1342,14,FALSE)*$S17/100,"")</f>
        <v>0</v>
      </c>
      <c r="U17" s="119">
        <f>IFERROR(VLOOKUP($P17,[2]INSA_TCA_v6.0_2023!$A$1:$AU$1342,15,FALSE)*$S17/100,"")</f>
        <v>0</v>
      </c>
      <c r="V17" s="119">
        <f>IFERROR(VLOOKUP($P17,[2]INSA_TCA_v6.0_2023!$A$1:$AU$1342,8,FALSE)*$S17/100,"")</f>
        <v>3.0525000000000002</v>
      </c>
      <c r="W17" s="119">
        <f>IFERROR(VLOOKUP($P17,[2]INSA_TCA_v6.0_2023!$A$1:$AU$1342,9,FALSE)*$S17/100,"")</f>
        <v>0.47850000000000004</v>
      </c>
      <c r="X17" s="119">
        <f>IFERROR(VLOOKUP($P17,[2]INSA_TCA_v6.0_2023!$A$1:$AU$1342,10,FALSE)*$S17/100,"")</f>
        <v>1.5840000000000001</v>
      </c>
      <c r="Y17" s="119">
        <f>IFERROR(VLOOKUP($P17,[2]INSA_TCA_v6.0_2023!$A$1:$AU$1342,11,FALSE)*$S17/100,"")</f>
        <v>0.36300000000000004</v>
      </c>
      <c r="Z17" s="119">
        <f>IFERROR(VLOOKUP($P17,[2]INSA_TCA_v6.0_2023!$A$1:$AU$1342,24,FALSE)*$S17/100,"")</f>
        <v>0</v>
      </c>
      <c r="AA17" s="119">
        <f>IFERROR(VLOOKUP($P17,[2]INSA_TCA_v6.0_2023!$A$1:$AU$1342,13,FALSE)*$S17/100,"")</f>
        <v>0</v>
      </c>
      <c r="AB17" s="119">
        <f>IFERROR(VLOOKUP($P17,[2]INSA_TCA_v6.0_2023!$A$1:$AU$1342,19,FALSE)*$S17/100,"")</f>
        <v>0.23099999999999998</v>
      </c>
      <c r="AC17" s="119">
        <f>IFERROR(VLOOKUP($P17,[2]INSA_TCA_v6.0_2023!$A$1:$AU$1342,18,FALSE)*$S17/100,"")</f>
        <v>0.66</v>
      </c>
      <c r="AD17" s="119">
        <f>IFERROR(VLOOKUP($P17,[2]INSA_TCA_v6.0_2023!$A$1:$AU$1342,20,FALSE)*$S17/100,"")</f>
        <v>0.87450000000000006</v>
      </c>
      <c r="AE17" s="120">
        <f t="shared" si="0"/>
        <v>29.716500000000003</v>
      </c>
      <c r="AF17" s="119">
        <f>IFERROR(VLOOKUP($P17,[2]INSA_TCA_v6.0_2023!$A$1:$AU$1342,21,FALSE)*$S17/100,"")</f>
        <v>0</v>
      </c>
      <c r="AG17" s="119">
        <f>IFERROR(VLOOKUP($P17,[2]INSA_TCA_v6.0_2023!$A$1:$AU$1342,25,FALSE)*$S17/100,"")</f>
        <v>6.4349999999999996</v>
      </c>
      <c r="AH17" s="119">
        <f>IFERROR(VLOOKUP($P17,[2]INSA_TCA_v6.0_2023!$A$1:$AU$1342,27,FALSE)*$S17/100,"")</f>
        <v>0</v>
      </c>
      <c r="AI17" s="119">
        <f>IFERROR(VLOOKUP($P17,[2]INSA_TCA_v6.0_2023!$A$1:$AU$1342,28,FALSE)*$S17/100,"")</f>
        <v>0.33</v>
      </c>
      <c r="AJ17" s="119">
        <f>IFERROR(VLOOKUP($P17,[2]INSA_TCA_v6.0_2023!$A$1:$AU$1342,29,FALSE)*$S17/100,"")</f>
        <v>3.3E-3</v>
      </c>
      <c r="AK17" s="119">
        <f>IFERROR(VLOOKUP($P17,[2]INSA_TCA_v6.0_2023!$A$1:$AU$1342,30,FALSE)*$S17/100,"")</f>
        <v>1.155E-2</v>
      </c>
      <c r="AL17" s="119">
        <f>IFERROR(VLOOKUP($P17,[2]INSA_TCA_v6.0_2023!$A$1:$AU$1342,32,FALSE)*$S17/100,"")</f>
        <v>0.11549999999999999</v>
      </c>
      <c r="AM17" s="119">
        <f>IFERROR(VLOOKUP($P17,[2]INSA_TCA_v6.0_2023!$A$1:$AU$1342,34,FALSE)*$S17/100,"")</f>
        <v>3.3E-3</v>
      </c>
      <c r="AN17" s="119">
        <f>IFERROR(VLOOKUP($P17,[2]INSA_TCA_v6.0_2023!$A$1:$AU$1342,35,FALSE)*$S17/100,"")</f>
        <v>0</v>
      </c>
      <c r="AO17" s="119">
        <f>IFERROR(VLOOKUP($P17,[2]INSA_TCA_v6.0_2023!$A$1:$AU$1342,36,FALSE)*$S17/100,"")</f>
        <v>0</v>
      </c>
      <c r="AP17" s="119">
        <f>IFERROR(VLOOKUP($P17,[2]INSA_TCA_v6.0_2023!$A$1:$AU$1342,37,FALSE)*$S17/100,"")</f>
        <v>0</v>
      </c>
      <c r="AQ17" s="119">
        <f>IFERROR(VLOOKUP($P17,[2]INSA_TCA_v6.0_2023!$A$1:$AU$1342,39,FALSE)*$S17/100,"")</f>
        <v>346.5</v>
      </c>
      <c r="AR17" s="119">
        <f>IFERROR(VLOOKUP($P17,[2]INSA_TCA_v6.0_2023!$A$1:$AU$1342,40,FALSE)*$S17/100,"")</f>
        <v>9.9</v>
      </c>
      <c r="AS17" s="119">
        <f>IFERROR(VLOOKUP($P17,[2]INSA_TCA_v6.0_2023!$A$1:$AU$1342,41,FALSE)*$S17/100,"")</f>
        <v>8.91</v>
      </c>
      <c r="AT17" s="119">
        <f>IFERROR(VLOOKUP($P17,[2]INSA_TCA_v6.0_2023!$A$1:$AU$1342,42,FALSE)*$S17/100,"")</f>
        <v>2.31</v>
      </c>
      <c r="AU17" s="119">
        <f>IFERROR(VLOOKUP($P17,[2]INSA_TCA_v6.0_2023!$A$1:$AU$1342,43,FALSE)*$S17/100,"")</f>
        <v>3.63</v>
      </c>
      <c r="AV17" s="119">
        <f>IFERROR(VLOOKUP($P17,[2]INSA_TCA_v6.0_2023!$A$1:$AU$1342,44,FALSE)*$S17/100,"")</f>
        <v>0.26400000000000001</v>
      </c>
      <c r="AW17" s="119">
        <f>IFERROR(VLOOKUP($P17,[2]INSA_TCA_v6.0_2023!$A$1:$AU$1342,45,FALSE)*$S17/100,"")</f>
        <v>3.3000000000000002E-2</v>
      </c>
      <c r="AX17" s="119">
        <f>IFERROR(VLOOKUP($P17,[2]INSA_TCA_v6.0_2023!$A$1:$AU$1342,46,FALSE)*$S17/100,"")</f>
        <v>0</v>
      </c>
      <c r="AY17" s="119">
        <f>IFERROR(VLOOKUP($P17,[2]INSA_TCA_v6.0_2023!$A$1:$AU$1342,47,FALSE)*$S17/100,"")</f>
        <v>0.67649999999999988</v>
      </c>
    </row>
    <row r="18" spans="1:51">
      <c r="A18" s="310" t="s">
        <v>3321</v>
      </c>
      <c r="B18" s="316">
        <f>(2*1.5)</f>
        <v>3</v>
      </c>
      <c r="C18" s="313" t="s">
        <v>48</v>
      </c>
      <c r="D18" s="314" t="s">
        <v>3445</v>
      </c>
      <c r="E18" s="315"/>
      <c r="F18" s="263"/>
      <c r="G18" s="398"/>
      <c r="H18" s="398"/>
      <c r="I18" s="398"/>
      <c r="J18" s="398"/>
      <c r="K18" s="398"/>
      <c r="L18" s="398"/>
      <c r="M18" s="398"/>
      <c r="N18" s="272"/>
      <c r="O18" s="16"/>
      <c r="P18" s="17">
        <v>314</v>
      </c>
      <c r="Q18" s="17" t="s">
        <v>2217</v>
      </c>
      <c r="R18" s="17" t="s">
        <v>2269</v>
      </c>
      <c r="S18" s="17">
        <v>7.5</v>
      </c>
      <c r="T18" s="119">
        <f>IFERROR(VLOOKUP($P18,[2]INSA_TCA_v6.0_2023!$A$1:$AU$1342,14,FALSE)*$S18/100,"")</f>
        <v>4.4999999999999998E-2</v>
      </c>
      <c r="U18" s="119">
        <f>IFERROR(VLOOKUP($P18,[2]INSA_TCA_v6.0_2023!$A$1:$AU$1342,15,FALSE)*$S18/100,"")</f>
        <v>4.4999999999999998E-2</v>
      </c>
      <c r="V18" s="119">
        <f>IFERROR(VLOOKUP($P18,[2]INSA_TCA_v6.0_2023!$A$1:$AU$1342,8,FALSE)*$S18/100,"")</f>
        <v>0</v>
      </c>
      <c r="W18" s="119">
        <f>IFERROR(VLOOKUP($P18,[2]INSA_TCA_v6.0_2023!$A$1:$AU$1342,9,FALSE)*$S18/100,"")</f>
        <v>0</v>
      </c>
      <c r="X18" s="119">
        <f>IFERROR(VLOOKUP($P18,[2]INSA_TCA_v6.0_2023!$A$1:$AU$1342,10,FALSE)*$S18/100,"")</f>
        <v>0</v>
      </c>
      <c r="Y18" s="119">
        <f>IFERROR(VLOOKUP($P18,[2]INSA_TCA_v6.0_2023!$A$1:$AU$1342,11,FALSE)*$S18/100,"")</f>
        <v>0</v>
      </c>
      <c r="Z18" s="119">
        <f>IFERROR(VLOOKUP($P18,[2]INSA_TCA_v6.0_2023!$A$1:$AU$1342,24,FALSE)*$S18/100,"")</f>
        <v>0</v>
      </c>
      <c r="AA18" s="119">
        <f>IFERROR(VLOOKUP($P18,[2]INSA_TCA_v6.0_2023!$A$1:$AU$1342,13,FALSE)*$S18/100,"")</f>
        <v>0</v>
      </c>
      <c r="AB18" s="119">
        <f>IFERROR(VLOOKUP($P18,[2]INSA_TCA_v6.0_2023!$A$1:$AU$1342,19,FALSE)*$S18/100,"")</f>
        <v>2.2499999999999999E-2</v>
      </c>
      <c r="AC18" s="119">
        <f>IFERROR(VLOOKUP($P18,[2]INSA_TCA_v6.0_2023!$A$1:$AU$1342,18,FALSE)*$S18/100,"")</f>
        <v>0</v>
      </c>
      <c r="AD18" s="119">
        <f>IFERROR(VLOOKUP($P18,[2]INSA_TCA_v6.0_2023!$A$1:$AU$1342,20,FALSE)*$S18/100,"")</f>
        <v>0</v>
      </c>
      <c r="AE18" s="120">
        <f t="shared" si="0"/>
        <v>0.27</v>
      </c>
      <c r="AF18" s="119">
        <f>IFERROR(VLOOKUP($P18,[2]INSA_TCA_v6.0_2023!$A$1:$AU$1342,21,FALSE)*$S18/100,"")</f>
        <v>0</v>
      </c>
      <c r="AG18" s="119">
        <f>IFERROR(VLOOKUP($P18,[2]INSA_TCA_v6.0_2023!$A$1:$AU$1342,25,FALSE)*$S18/100,"")</f>
        <v>0</v>
      </c>
      <c r="AH18" s="119">
        <f>IFERROR(VLOOKUP($P18,[2]INSA_TCA_v6.0_2023!$A$1:$AU$1342,27,FALSE)*$S18/100,"")</f>
        <v>0</v>
      </c>
      <c r="AI18" s="119">
        <f>IFERROR(VLOOKUP($P18,[2]INSA_TCA_v6.0_2023!$A$1:$AU$1342,28,FALSE)*$S18/100,"")</f>
        <v>0</v>
      </c>
      <c r="AJ18" s="119">
        <f>IFERROR(VLOOKUP($P18,[2]INSA_TCA_v6.0_2023!$A$1:$AU$1342,29,FALSE)*$S18/100,"")</f>
        <v>0</v>
      </c>
      <c r="AK18" s="119">
        <f>IFERROR(VLOOKUP($P18,[2]INSA_TCA_v6.0_2023!$A$1:$AU$1342,30,FALSE)*$S18/100,"")</f>
        <v>0</v>
      </c>
      <c r="AL18" s="119">
        <f>IFERROR(VLOOKUP($P18,[2]INSA_TCA_v6.0_2023!$A$1:$AU$1342,32,FALSE)*$S18/100,"")</f>
        <v>0</v>
      </c>
      <c r="AM18" s="119">
        <f>IFERROR(VLOOKUP($P18,[2]INSA_TCA_v6.0_2023!$A$1:$AU$1342,34,FALSE)*$S18/100,"")</f>
        <v>0</v>
      </c>
      <c r="AN18" s="119">
        <f>IFERROR(VLOOKUP($P18,[2]INSA_TCA_v6.0_2023!$A$1:$AU$1342,35,FALSE)*$S18/100,"")</f>
        <v>0</v>
      </c>
      <c r="AO18" s="119">
        <f>IFERROR(VLOOKUP($P18,[2]INSA_TCA_v6.0_2023!$A$1:$AU$1342,36,FALSE)*$S18/100,"")</f>
        <v>0</v>
      </c>
      <c r="AP18" s="119">
        <f>IFERROR(VLOOKUP($P18,[2]INSA_TCA_v6.0_2023!$A$1:$AU$1342,37,FALSE)*$S18/100,"")</f>
        <v>0</v>
      </c>
      <c r="AQ18" s="119">
        <f>IFERROR(VLOOKUP($P18,[2]INSA_TCA_v6.0_2023!$A$1:$AU$1342,39,FALSE)*$S18/100,"")</f>
        <v>1.2</v>
      </c>
      <c r="AR18" s="119">
        <f>IFERROR(VLOOKUP($P18,[2]INSA_TCA_v6.0_2023!$A$1:$AU$1342,40,FALSE)*$S18/100,"")</f>
        <v>4.2750000000000004</v>
      </c>
      <c r="AS18" s="119">
        <f>IFERROR(VLOOKUP($P18,[2]INSA_TCA_v6.0_2023!$A$1:$AU$1342,41,FALSE)*$S18/100,"")</f>
        <v>1.05</v>
      </c>
      <c r="AT18" s="119">
        <f>IFERROR(VLOOKUP($P18,[2]INSA_TCA_v6.0_2023!$A$1:$AU$1342,42,FALSE)*$S18/100,"")</f>
        <v>0.45</v>
      </c>
      <c r="AU18" s="119">
        <f>IFERROR(VLOOKUP($P18,[2]INSA_TCA_v6.0_2023!$A$1:$AU$1342,43,FALSE)*$S18/100,"")</f>
        <v>0.375</v>
      </c>
      <c r="AV18" s="119">
        <f>IFERROR(VLOOKUP($P18,[2]INSA_TCA_v6.0_2023!$A$1:$AU$1342,44,FALSE)*$S18/100,"")</f>
        <v>2.2499999999999999E-2</v>
      </c>
      <c r="AW18" s="119">
        <f>IFERROR(VLOOKUP($P18,[2]INSA_TCA_v6.0_2023!$A$1:$AU$1342,45,FALSE)*$S18/100,"")</f>
        <v>7.4999999999999997E-3</v>
      </c>
      <c r="AX18" s="119">
        <f>IFERROR(VLOOKUP($P18,[2]INSA_TCA_v6.0_2023!$A$1:$AU$1342,46,FALSE)*$S18/100,"")</f>
        <v>0</v>
      </c>
      <c r="AY18" s="119">
        <f>IFERROR(VLOOKUP($P18,[2]INSA_TCA_v6.0_2023!$A$1:$AU$1342,47,FALSE)*$S18/100,"")</f>
        <v>0</v>
      </c>
    </row>
    <row r="19" spans="1:51">
      <c r="A19" s="310" t="s">
        <v>3379</v>
      </c>
      <c r="B19" s="306">
        <f>3*1.5</f>
        <v>4.5</v>
      </c>
      <c r="C19" s="313" t="s">
        <v>48</v>
      </c>
      <c r="D19" s="314" t="s">
        <v>3446</v>
      </c>
      <c r="E19" s="315"/>
      <c r="F19" s="263"/>
      <c r="G19" s="398"/>
      <c r="H19" s="398"/>
      <c r="I19" s="398"/>
      <c r="J19" s="398"/>
      <c r="K19" s="398"/>
      <c r="L19" s="398"/>
      <c r="M19" s="398"/>
      <c r="N19" s="272"/>
      <c r="O19" s="16"/>
      <c r="P19" s="17">
        <v>1900000081</v>
      </c>
      <c r="Q19" s="17" t="s">
        <v>2273</v>
      </c>
      <c r="R19" s="17" t="s">
        <v>2281</v>
      </c>
      <c r="S19" s="17">
        <v>4.5</v>
      </c>
      <c r="T19" s="119">
        <f>IFERROR(VLOOKUP($P19,[2]INSA_TCA_v6.0_2023!$A$1:$AU$1342,14,FALSE)*$S19/100,"")</f>
        <v>0.74250000000000005</v>
      </c>
      <c r="U19" s="119">
        <f>IFERROR(VLOOKUP($P19,[2]INSA_TCA_v6.0_2023!$A$1:$AU$1342,15,FALSE)*$S19/100,"")</f>
        <v>0.5625</v>
      </c>
      <c r="V19" s="119">
        <f>IFERROR(VLOOKUP($P19,[2]INSA_TCA_v6.0_2023!$A$1:$AU$1342,8,FALSE)*$S19/100,"")</f>
        <v>2.2499999999999999E-2</v>
      </c>
      <c r="W19" s="119">
        <f>IFERROR(VLOOKUP($P19,[2]INSA_TCA_v6.0_2023!$A$1:$AU$1342,9,FALSE)*$S19/100,"")</f>
        <v>9.0000000000000011E-3</v>
      </c>
      <c r="X19" s="119">
        <f>IFERROR(VLOOKUP($P19,[2]INSA_TCA_v6.0_2023!$A$1:$AU$1342,10,FALSE)*$S19/100,"")</f>
        <v>0</v>
      </c>
      <c r="Y19" s="119">
        <f>IFERROR(VLOOKUP($P19,[2]INSA_TCA_v6.0_2023!$A$1:$AU$1342,11,FALSE)*$S19/100,"")</f>
        <v>9.0000000000000011E-3</v>
      </c>
      <c r="Z19" s="119">
        <f>IFERROR(VLOOKUP($P19,[2]INSA_TCA_v6.0_2023!$A$1:$AU$1342,24,FALSE)*$S19/100,"")</f>
        <v>0</v>
      </c>
      <c r="AA19" s="119">
        <f>IFERROR(VLOOKUP($P19,[2]INSA_TCA_v6.0_2023!$A$1:$AU$1342,13,FALSE)*$S19/100,"")</f>
        <v>0</v>
      </c>
      <c r="AB19" s="119">
        <f>IFERROR(VLOOKUP($P19,[2]INSA_TCA_v6.0_2023!$A$1:$AU$1342,19,FALSE)*$S19/100,"")</f>
        <v>2.2499999999999999E-2</v>
      </c>
      <c r="AC19" s="119">
        <f>IFERROR(VLOOKUP($P19,[2]INSA_TCA_v6.0_2023!$A$1:$AU$1342,18,FALSE)*$S19/100,"")</f>
        <v>2.2499999999999999E-2</v>
      </c>
      <c r="AD19" s="119">
        <f>IFERROR(VLOOKUP($P19,[2]INSA_TCA_v6.0_2023!$A$1:$AU$1342,20,FALSE)*$S19/100,"")</f>
        <v>3.15E-2</v>
      </c>
      <c r="AE19" s="120">
        <f t="shared" si="0"/>
        <v>3.3075000000000001</v>
      </c>
      <c r="AF19" s="119">
        <f>IFERROR(VLOOKUP($P19,[2]INSA_TCA_v6.0_2023!$A$1:$AU$1342,21,FALSE)*$S19/100,"")</f>
        <v>0</v>
      </c>
      <c r="AG19" s="119">
        <f>IFERROR(VLOOKUP($P19,[2]INSA_TCA_v6.0_2023!$A$1:$AU$1342,25,FALSE)*$S19/100,"")</f>
        <v>4.4999999999999998E-2</v>
      </c>
      <c r="AH19" s="119">
        <f>IFERROR(VLOOKUP($P19,[2]INSA_TCA_v6.0_2023!$A$1:$AU$1342,27,FALSE)*$S19/100,"")</f>
        <v>0</v>
      </c>
      <c r="AI19" s="119">
        <f>IFERROR(VLOOKUP($P19,[2]INSA_TCA_v6.0_2023!$A$1:$AU$1342,28,FALSE)*$S19/100,"")</f>
        <v>4.5000000000000005E-3</v>
      </c>
      <c r="AJ19" s="119">
        <f>IFERROR(VLOOKUP($P19,[2]INSA_TCA_v6.0_2023!$A$1:$AU$1342,29,FALSE)*$S19/100,"")</f>
        <v>4.4999999999999999E-4</v>
      </c>
      <c r="AK19" s="119">
        <f>IFERROR(VLOOKUP($P19,[2]INSA_TCA_v6.0_2023!$A$1:$AU$1342,30,FALSE)*$S19/100,"")</f>
        <v>8.9999999999999998E-4</v>
      </c>
      <c r="AL19" s="119">
        <f>IFERROR(VLOOKUP($P19,[2]INSA_TCA_v6.0_2023!$A$1:$AU$1342,32,FALSE)*$S19/100,"")</f>
        <v>9.1799999999999993E-2</v>
      </c>
      <c r="AM19" s="119">
        <f>IFERROR(VLOOKUP($P19,[2]INSA_TCA_v6.0_2023!$A$1:$AU$1342,34,FALSE)*$S19/100,"")</f>
        <v>4.4999999999999999E-4</v>
      </c>
      <c r="AN19" s="119">
        <f>IFERROR(VLOOKUP($P19,[2]INSA_TCA_v6.0_2023!$A$1:$AU$1342,35,FALSE)*$S19/100,"")</f>
        <v>0</v>
      </c>
      <c r="AO19" s="119">
        <f>IFERROR(VLOOKUP($P19,[2]INSA_TCA_v6.0_2023!$A$1:$AU$1342,36,FALSE)*$S19/100,"")</f>
        <v>0.18</v>
      </c>
      <c r="AP19" s="119">
        <f>IFERROR(VLOOKUP($P19,[2]INSA_TCA_v6.0_2023!$A$1:$AU$1342,37,FALSE)*$S19/100,"")</f>
        <v>0.36</v>
      </c>
      <c r="AQ19" s="119">
        <f>IFERROR(VLOOKUP($P19,[2]INSA_TCA_v6.0_2023!$A$1:$AU$1342,39,FALSE)*$S19/100,"")</f>
        <v>13.05</v>
      </c>
      <c r="AR19" s="119">
        <f>IFERROR(VLOOKUP($P19,[2]INSA_TCA_v6.0_2023!$A$1:$AU$1342,40,FALSE)*$S19/100,"")</f>
        <v>4.4550000000000001</v>
      </c>
      <c r="AS19" s="119">
        <f>IFERROR(VLOOKUP($P19,[2]INSA_TCA_v6.0_2023!$A$1:$AU$1342,41,FALSE)*$S19/100,"")</f>
        <v>0.67500000000000004</v>
      </c>
      <c r="AT19" s="119">
        <f>IFERROR(VLOOKUP($P19,[2]INSA_TCA_v6.0_2023!$A$1:$AU$1342,42,FALSE)*$S19/100,"")</f>
        <v>0.67500000000000004</v>
      </c>
      <c r="AU19" s="119">
        <f>IFERROR(VLOOKUP($P19,[2]INSA_TCA_v6.0_2023!$A$1:$AU$1342,43,FALSE)*$S19/100,"")</f>
        <v>0.29249999999999998</v>
      </c>
      <c r="AV19" s="119">
        <f>IFERROR(VLOOKUP($P19,[2]INSA_TCA_v6.0_2023!$A$1:$AU$1342,44,FALSE)*$S19/100,"")</f>
        <v>2.6999999999999996E-2</v>
      </c>
      <c r="AW19" s="119">
        <f>IFERROR(VLOOKUP($P19,[2]INSA_TCA_v6.0_2023!$A$1:$AU$1342,45,FALSE)*$S19/100,"")</f>
        <v>9.0000000000000011E-3</v>
      </c>
      <c r="AX19" s="119">
        <f>IFERROR(VLOOKUP($P19,[2]INSA_TCA_v6.0_2023!$A$1:$AU$1342,46,FALSE)*$S19/100,"")</f>
        <v>1.3499999999999998E-2</v>
      </c>
      <c r="AY19" s="119">
        <f>IFERROR(VLOOKUP($P19,[2]INSA_TCA_v6.0_2023!$A$1:$AU$1342,47,FALSE)*$S19/100,"")</f>
        <v>4.4999999999999998E-2</v>
      </c>
    </row>
    <row r="20" spans="1:51">
      <c r="A20" s="310" t="s">
        <v>3380</v>
      </c>
      <c r="B20" s="306">
        <f>11*1.5</f>
        <v>16.5</v>
      </c>
      <c r="C20" s="307" t="s">
        <v>48</v>
      </c>
      <c r="D20" s="308">
        <v>16.5</v>
      </c>
      <c r="E20" s="315" t="s">
        <v>3324</v>
      </c>
      <c r="F20" s="263"/>
      <c r="G20" s="398"/>
      <c r="H20" s="398"/>
      <c r="I20" s="398"/>
      <c r="J20" s="398"/>
      <c r="K20" s="398"/>
      <c r="L20" s="398"/>
      <c r="M20" s="398"/>
      <c r="N20" s="272"/>
      <c r="O20" s="16"/>
      <c r="P20" s="206" t="s">
        <v>889</v>
      </c>
      <c r="Q20" s="206" t="s">
        <v>3307</v>
      </c>
      <c r="R20" s="206"/>
      <c r="S20" s="206">
        <v>3</v>
      </c>
      <c r="T20" s="119">
        <f>IFERROR(VLOOKUP($P20,[2]INSA_TCA_v6.0_2023!$A$1:$AU$1342,14,FALSE)*$S20/100,"")</f>
        <v>2.58</v>
      </c>
      <c r="U20" s="119">
        <f>IFERROR(VLOOKUP($P20,[2]INSA_TCA_v6.0_2023!$A$1:$AU$1342,15,FALSE)*$S20/100,"")</f>
        <v>0</v>
      </c>
      <c r="V20" s="119">
        <f>IFERROR(VLOOKUP($P20,[2]INSA_TCA_v6.0_2023!$A$1:$AU$1342,8,FALSE)*$S20/100,"")</f>
        <v>1.4999999999999999E-2</v>
      </c>
      <c r="W20" s="119">
        <f>IFERROR(VLOOKUP($P20,[2]INSA_TCA_v6.0_2023!$A$1:$AU$1342,9,FALSE)*$S20/100,"")</f>
        <v>3.0000000000000005E-3</v>
      </c>
      <c r="X20" s="119">
        <f>IFERROR(VLOOKUP($P20,[2]INSA_TCA_v6.0_2023!$A$1:$AU$1342,10,FALSE)*$S20/100,"")</f>
        <v>0</v>
      </c>
      <c r="Y20" s="119">
        <f>IFERROR(VLOOKUP($P20,[2]INSA_TCA_v6.0_2023!$A$1:$AU$1342,11,FALSE)*$S20/100,"")</f>
        <v>0</v>
      </c>
      <c r="Z20" s="119">
        <f>IFERROR(VLOOKUP($P20,[2]INSA_TCA_v6.0_2023!$A$1:$AU$1342,24,FALSE)*$S20/100,"")</f>
        <v>0</v>
      </c>
      <c r="AA20" s="119">
        <f>IFERROR(VLOOKUP($P20,[2]INSA_TCA_v6.0_2023!$A$1:$AU$1342,13,FALSE)*$S20/100,"")</f>
        <v>0</v>
      </c>
      <c r="AB20" s="119">
        <f>IFERROR(VLOOKUP($P20,[2]INSA_TCA_v6.0_2023!$A$1:$AU$1342,19,FALSE)*$S20/100,"")</f>
        <v>1.4999999999999999E-2</v>
      </c>
      <c r="AC20" s="119">
        <f>IFERROR(VLOOKUP($P20,[2]INSA_TCA_v6.0_2023!$A$1:$AU$1342,18,FALSE)*$S20/100,"")</f>
        <v>0.03</v>
      </c>
      <c r="AD20" s="119">
        <f>IFERROR(VLOOKUP($P20,[2]INSA_TCA_v6.0_2023!$A$1:$AU$1342,20,FALSE)*$S20/100,"")</f>
        <v>2.9999999999999997E-4</v>
      </c>
      <c r="AE20" s="120">
        <f t="shared" si="0"/>
        <v>10.575000000000001</v>
      </c>
      <c r="AF20" s="119">
        <f>IFERROR(VLOOKUP($P20,[2]INSA_TCA_v6.0_2023!$A$1:$AU$1342,21,FALSE)*$S20/100,"")</f>
        <v>0</v>
      </c>
      <c r="AG20" s="119">
        <f>IFERROR(VLOOKUP($P20,[2]INSA_TCA_v6.0_2023!$A$1:$AU$1342,25,FALSE)*$S20/100,"")</f>
        <v>0</v>
      </c>
      <c r="AH20" s="119">
        <f>IFERROR(VLOOKUP($P20,[2]INSA_TCA_v6.0_2023!$A$1:$AU$1342,27,FALSE)*$S20/100,"")</f>
        <v>0</v>
      </c>
      <c r="AI20" s="119">
        <f>IFERROR(VLOOKUP($P20,[2]INSA_TCA_v6.0_2023!$A$1:$AU$1342,28,FALSE)*$S20/100,"")</f>
        <v>0</v>
      </c>
      <c r="AJ20" s="119">
        <f>IFERROR(VLOOKUP($P20,[2]INSA_TCA_v6.0_2023!$A$1:$AU$1342,29,FALSE)*$S20/100,"")</f>
        <v>0</v>
      </c>
      <c r="AK20" s="119">
        <f>IFERROR(VLOOKUP($P20,[2]INSA_TCA_v6.0_2023!$A$1:$AU$1342,30,FALSE)*$S20/100,"")</f>
        <v>0</v>
      </c>
      <c r="AL20" s="119">
        <f>IFERROR(VLOOKUP($P20,[2]INSA_TCA_v6.0_2023!$A$1:$AU$1342,32,FALSE)*$S20/100,"")</f>
        <v>0</v>
      </c>
      <c r="AM20" s="119">
        <f>IFERROR(VLOOKUP($P20,[2]INSA_TCA_v6.0_2023!$A$1:$AU$1342,34,FALSE)*$S20/100,"")</f>
        <v>0</v>
      </c>
      <c r="AN20" s="119">
        <f>IFERROR(VLOOKUP($P20,[2]INSA_TCA_v6.0_2023!$A$1:$AU$1342,35,FALSE)*$S20/100,"")</f>
        <v>0</v>
      </c>
      <c r="AO20" s="119">
        <f>IFERROR(VLOOKUP($P20,[2]INSA_TCA_v6.0_2023!$A$1:$AU$1342,36,FALSE)*$S20/100,"")</f>
        <v>0</v>
      </c>
      <c r="AP20" s="119">
        <f>IFERROR(VLOOKUP($P20,[2]INSA_TCA_v6.0_2023!$A$1:$AU$1342,37,FALSE)*$S20/100,"")</f>
        <v>0</v>
      </c>
      <c r="AQ20" s="119">
        <f>IFERROR(VLOOKUP($P20,[2]INSA_TCA_v6.0_2023!$A$1:$AU$1342,39,FALSE)*$S20/100,"")</f>
        <v>0</v>
      </c>
      <c r="AR20" s="119">
        <f>IFERROR(VLOOKUP($P20,[2]INSA_TCA_v6.0_2023!$A$1:$AU$1342,40,FALSE)*$S20/100,"")</f>
        <v>0</v>
      </c>
      <c r="AS20" s="119">
        <f>IFERROR(VLOOKUP($P20,[2]INSA_TCA_v6.0_2023!$A$1:$AU$1342,41,FALSE)*$S20/100,"")</f>
        <v>0</v>
      </c>
      <c r="AT20" s="119">
        <f>IFERROR(VLOOKUP($P20,[2]INSA_TCA_v6.0_2023!$A$1:$AU$1342,42,FALSE)*$S20/100,"")</f>
        <v>0</v>
      </c>
      <c r="AU20" s="119">
        <f>IFERROR(VLOOKUP($P20,[2]INSA_TCA_v6.0_2023!$A$1:$AU$1342,43,FALSE)*$S20/100,"")</f>
        <v>0</v>
      </c>
      <c r="AV20" s="119">
        <f>IFERROR(VLOOKUP($P20,[2]INSA_TCA_v6.0_2023!$A$1:$AU$1342,44,FALSE)*$S20/100,"")</f>
        <v>0</v>
      </c>
      <c r="AW20" s="119">
        <f>IFERROR(VLOOKUP($P20,[2]INSA_TCA_v6.0_2023!$A$1:$AU$1342,45,FALSE)*$S20/100,"")</f>
        <v>0</v>
      </c>
      <c r="AX20" s="119">
        <f>IFERROR(VLOOKUP($P20,[2]INSA_TCA_v6.0_2023!$A$1:$AU$1342,46,FALSE)*$S20/100,"")</f>
        <v>0</v>
      </c>
      <c r="AY20" s="119">
        <f>IFERROR(VLOOKUP($P20,[2]INSA_TCA_v6.0_2023!$A$1:$AU$1342,47,FALSE)*$S20/100,"")</f>
        <v>0</v>
      </c>
    </row>
    <row r="21" spans="1:51">
      <c r="A21" s="182"/>
      <c r="B21" s="183"/>
      <c r="C21" s="181"/>
      <c r="D21" s="181"/>
      <c r="E21" s="181"/>
      <c r="F21" s="263"/>
      <c r="G21" s="398"/>
      <c r="H21" s="398"/>
      <c r="I21" s="398"/>
      <c r="J21" s="398"/>
      <c r="K21" s="398"/>
      <c r="L21" s="398"/>
      <c r="M21" s="398"/>
      <c r="N21" s="272"/>
      <c r="O21" s="274"/>
      <c r="P21" s="274"/>
      <c r="Q21" s="274"/>
      <c r="R21" s="274"/>
      <c r="S21" s="274"/>
      <c r="T21" s="275"/>
      <c r="U21" s="275"/>
      <c r="V21" s="275"/>
      <c r="W21" s="275"/>
      <c r="X21" s="275"/>
      <c r="Y21" s="275"/>
      <c r="Z21" s="275"/>
      <c r="AA21" s="275"/>
      <c r="AB21" s="275"/>
      <c r="AC21" s="275"/>
      <c r="AD21" s="275"/>
      <c r="AE21" s="276"/>
      <c r="AF21" s="275"/>
      <c r="AG21" s="275"/>
      <c r="AH21" s="275"/>
      <c r="AI21" s="275"/>
      <c r="AJ21" s="275"/>
      <c r="AK21" s="275"/>
      <c r="AL21" s="275"/>
      <c r="AM21" s="275"/>
      <c r="AN21" s="275"/>
      <c r="AO21" s="275"/>
      <c r="AP21" s="275"/>
      <c r="AQ21" s="275"/>
      <c r="AR21" s="275"/>
      <c r="AS21" s="275"/>
      <c r="AT21" s="275"/>
      <c r="AU21" s="275"/>
      <c r="AV21" s="275"/>
      <c r="AW21" s="275"/>
      <c r="AX21" s="275"/>
      <c r="AY21" s="275"/>
    </row>
    <row r="22" spans="1:51">
      <c r="A22" s="180"/>
      <c r="B22" s="183"/>
      <c r="C22" s="184"/>
      <c r="D22" s="184"/>
      <c r="E22" s="181"/>
      <c r="F22" s="263"/>
      <c r="G22" s="398"/>
      <c r="H22" s="398"/>
      <c r="I22" s="398"/>
      <c r="J22" s="398"/>
      <c r="K22" s="398"/>
      <c r="L22" s="398"/>
      <c r="M22" s="398"/>
      <c r="N22" s="272"/>
      <c r="O22" s="399" t="s">
        <v>73</v>
      </c>
      <c r="P22" s="399"/>
      <c r="Q22" s="399"/>
      <c r="R22" s="399"/>
      <c r="S22" s="400"/>
      <c r="T22" s="133">
        <f t="shared" ref="T22:AD22" si="1">SUM(T6:T20)</f>
        <v>76.534500000000008</v>
      </c>
      <c r="U22" s="133">
        <f t="shared" si="1"/>
        <v>23.437500000000004</v>
      </c>
      <c r="V22" s="133">
        <f t="shared" si="1"/>
        <v>20.739000000000004</v>
      </c>
      <c r="W22" s="133">
        <f t="shared" si="1"/>
        <v>3.3180000000000001</v>
      </c>
      <c r="X22" s="133">
        <f t="shared" si="1"/>
        <v>14.033999999999999</v>
      </c>
      <c r="Y22" s="133">
        <f t="shared" si="1"/>
        <v>1.8989999999999998</v>
      </c>
      <c r="Z22" s="133">
        <f t="shared" si="1"/>
        <v>94.05</v>
      </c>
      <c r="AA22" s="133">
        <f t="shared" si="1"/>
        <v>0</v>
      </c>
      <c r="AB22" s="133">
        <f t="shared" si="1"/>
        <v>42.657000000000004</v>
      </c>
      <c r="AC22" s="133">
        <f t="shared" si="1"/>
        <v>9.355500000000001</v>
      </c>
      <c r="AD22" s="133">
        <f t="shared" si="1"/>
        <v>2.0268000000000002</v>
      </c>
      <c r="AE22" s="134">
        <f>T22*4+V22*9+AB22*4+AC22*2+AF22*7</f>
        <v>697.24800000000016</v>
      </c>
      <c r="AF22" s="133">
        <f t="shared" ref="AF22:AY22" si="2">SUM(AF6:AF20)</f>
        <v>2.16</v>
      </c>
      <c r="AG22" s="133">
        <f t="shared" si="2"/>
        <v>1836.165</v>
      </c>
      <c r="AH22" s="133">
        <f t="shared" si="2"/>
        <v>0.495</v>
      </c>
      <c r="AI22" s="133">
        <f t="shared" si="2"/>
        <v>15.242700000000001</v>
      </c>
      <c r="AJ22" s="133">
        <f t="shared" si="2"/>
        <v>0.60839999999999994</v>
      </c>
      <c r="AK22" s="133">
        <f t="shared" si="2"/>
        <v>0.23865000000000003</v>
      </c>
      <c r="AL22" s="133">
        <f t="shared" si="2"/>
        <v>23.381550000000001</v>
      </c>
      <c r="AM22" s="133">
        <f t="shared" si="2"/>
        <v>1.401</v>
      </c>
      <c r="AN22" s="133">
        <f t="shared" si="2"/>
        <v>1.65</v>
      </c>
      <c r="AO22" s="133">
        <f t="shared" si="2"/>
        <v>95.820000000000007</v>
      </c>
      <c r="AP22" s="133">
        <f t="shared" si="2"/>
        <v>78.899999999999991</v>
      </c>
      <c r="AQ22" s="133">
        <f t="shared" si="2"/>
        <v>743.11500000000001</v>
      </c>
      <c r="AR22" s="133">
        <f t="shared" si="2"/>
        <v>1907.7300000000002</v>
      </c>
      <c r="AS22" s="133">
        <f t="shared" si="2"/>
        <v>142.03500000000003</v>
      </c>
      <c r="AT22" s="133">
        <f t="shared" si="2"/>
        <v>458.98500000000001</v>
      </c>
      <c r="AU22" s="133">
        <f t="shared" si="2"/>
        <v>110.3325</v>
      </c>
      <c r="AV22" s="133">
        <f t="shared" si="2"/>
        <v>3.1739999999999995</v>
      </c>
      <c r="AW22" s="133">
        <f t="shared" si="2"/>
        <v>2.1854999999999993</v>
      </c>
      <c r="AX22" s="133">
        <f t="shared" si="2"/>
        <v>1.3499999999999998E-2</v>
      </c>
      <c r="AY22" s="133">
        <f t="shared" si="2"/>
        <v>1.5629999999999997</v>
      </c>
    </row>
    <row r="23" spans="1:51">
      <c r="A23" s="185"/>
      <c r="B23" s="186"/>
      <c r="C23" s="187"/>
      <c r="D23" s="187"/>
      <c r="E23" s="188"/>
      <c r="F23" s="263"/>
      <c r="G23" s="398"/>
      <c r="H23" s="398"/>
      <c r="I23" s="398"/>
      <c r="J23" s="398"/>
      <c r="K23" s="398"/>
      <c r="L23" s="398"/>
      <c r="M23" s="398"/>
      <c r="N23" s="272"/>
      <c r="O23" s="278"/>
      <c r="P23" s="279"/>
      <c r="Q23" s="279"/>
      <c r="R23" s="279"/>
      <c r="S23" s="279"/>
      <c r="T23" s="136" t="s">
        <v>48</v>
      </c>
      <c r="U23" s="136" t="s">
        <v>48</v>
      </c>
      <c r="V23" s="136" t="s">
        <v>48</v>
      </c>
      <c r="W23" s="136" t="s">
        <v>48</v>
      </c>
      <c r="X23" s="136" t="s">
        <v>48</v>
      </c>
      <c r="Y23" s="136" t="s">
        <v>48</v>
      </c>
      <c r="Z23" s="136" t="s">
        <v>48</v>
      </c>
      <c r="AA23" s="136" t="s">
        <v>48</v>
      </c>
      <c r="AB23" s="136" t="s">
        <v>48</v>
      </c>
      <c r="AC23" s="136" t="s">
        <v>48</v>
      </c>
      <c r="AD23" s="136" t="s">
        <v>48</v>
      </c>
      <c r="AE23" s="137" t="s">
        <v>74</v>
      </c>
      <c r="AF23" s="136" t="s">
        <v>48</v>
      </c>
      <c r="AG23" s="136" t="s">
        <v>75</v>
      </c>
      <c r="AH23" s="136" t="s">
        <v>75</v>
      </c>
      <c r="AI23" s="136" t="s">
        <v>76</v>
      </c>
      <c r="AJ23" s="136" t="s">
        <v>76</v>
      </c>
      <c r="AK23" s="136" t="s">
        <v>76</v>
      </c>
      <c r="AL23" s="136" t="s">
        <v>76</v>
      </c>
      <c r="AM23" s="136" t="s">
        <v>76</v>
      </c>
      <c r="AN23" s="136" t="s">
        <v>75</v>
      </c>
      <c r="AO23" s="136" t="s">
        <v>76</v>
      </c>
      <c r="AP23" s="136" t="s">
        <v>75</v>
      </c>
      <c r="AQ23" s="136" t="s">
        <v>76</v>
      </c>
      <c r="AR23" s="136" t="s">
        <v>76</v>
      </c>
      <c r="AS23" s="136" t="s">
        <v>76</v>
      </c>
      <c r="AT23" s="136" t="s">
        <v>76</v>
      </c>
      <c r="AU23" s="136" t="s">
        <v>76</v>
      </c>
      <c r="AV23" s="136" t="s">
        <v>76</v>
      </c>
      <c r="AW23" s="136" t="s">
        <v>76</v>
      </c>
      <c r="AX23" s="136" t="s">
        <v>75</v>
      </c>
      <c r="AY23" s="136" t="s">
        <v>75</v>
      </c>
    </row>
    <row r="24" spans="1:51">
      <c r="A24" s="263"/>
      <c r="B24" s="263"/>
      <c r="C24" s="263"/>
      <c r="D24" s="263"/>
      <c r="E24" s="269"/>
      <c r="F24" s="263"/>
      <c r="G24" s="280"/>
      <c r="H24" s="280"/>
      <c r="I24" s="280"/>
      <c r="J24" s="280"/>
      <c r="K24" s="280"/>
      <c r="L24" s="280"/>
      <c r="M24" s="280"/>
      <c r="N24" s="272"/>
      <c r="O24" s="263"/>
      <c r="P24" s="263"/>
      <c r="Q24" s="263"/>
      <c r="R24" s="263"/>
      <c r="S24" s="263"/>
      <c r="T24" s="264"/>
      <c r="U24" s="264"/>
      <c r="V24" s="264"/>
      <c r="W24" s="264"/>
      <c r="X24" s="264"/>
      <c r="Y24" s="264"/>
      <c r="Z24" s="264"/>
      <c r="AA24" s="264"/>
      <c r="AB24" s="264"/>
      <c r="AC24" s="264"/>
      <c r="AD24" s="264"/>
      <c r="AE24" s="265"/>
      <c r="AF24" s="264"/>
      <c r="AG24" s="264"/>
      <c r="AH24" s="264"/>
      <c r="AI24" s="264"/>
      <c r="AJ24" s="264"/>
      <c r="AK24" s="264"/>
      <c r="AL24" s="264"/>
      <c r="AM24" s="264"/>
      <c r="AN24" s="264"/>
      <c r="AO24" s="264"/>
      <c r="AP24" s="264"/>
      <c r="AQ24" s="264"/>
      <c r="AR24" s="264"/>
      <c r="AS24" s="264"/>
      <c r="AT24" s="264"/>
      <c r="AU24" s="264"/>
      <c r="AV24" s="264"/>
      <c r="AW24" s="264"/>
      <c r="AX24" s="264"/>
      <c r="AY24" s="264"/>
    </row>
    <row r="25" spans="1:51" ht="18.600000000000001" thickBot="1">
      <c r="A25" s="401" t="s">
        <v>77</v>
      </c>
      <c r="B25" s="402"/>
      <c r="C25" s="403"/>
      <c r="D25" s="403"/>
      <c r="E25" s="404"/>
      <c r="F25" s="263"/>
      <c r="G25" s="405" t="s">
        <v>78</v>
      </c>
      <c r="H25" s="405"/>
      <c r="I25" s="405"/>
      <c r="J25" s="405"/>
      <c r="K25" s="405"/>
      <c r="L25" s="405"/>
      <c r="M25" s="405"/>
      <c r="N25" s="272"/>
      <c r="O25" s="406" t="s">
        <v>79</v>
      </c>
      <c r="P25" s="406"/>
      <c r="Q25" s="406"/>
      <c r="R25" s="406"/>
      <c r="S25" s="406"/>
      <c r="T25" s="406"/>
      <c r="U25" s="281" t="s">
        <v>80</v>
      </c>
      <c r="V25" s="407" t="s">
        <v>80</v>
      </c>
      <c r="W25" s="407"/>
      <c r="X25" s="407"/>
      <c r="Y25" s="407"/>
      <c r="Z25" s="407"/>
      <c r="AA25" s="407"/>
      <c r="AB25" s="407"/>
      <c r="AC25" s="407"/>
      <c r="AD25" s="407"/>
      <c r="AE25" s="408"/>
      <c r="AF25" s="264"/>
      <c r="AG25" s="282"/>
      <c r="AH25" s="282"/>
      <c r="AI25" s="387" t="s">
        <v>81</v>
      </c>
      <c r="AJ25" s="388"/>
      <c r="AK25" s="389"/>
      <c r="AL25" s="283"/>
      <c r="AM25" s="264"/>
      <c r="AN25" s="264"/>
      <c r="AO25" s="264"/>
      <c r="AP25" s="264"/>
      <c r="AQ25" s="264"/>
      <c r="AR25" s="264"/>
      <c r="AS25" s="264"/>
      <c r="AT25" s="264"/>
      <c r="AU25" s="264"/>
      <c r="AV25" s="264"/>
      <c r="AW25" s="264"/>
      <c r="AX25" s="264"/>
      <c r="AY25" s="264"/>
    </row>
    <row r="26" spans="1:51" ht="16.2" thickBot="1">
      <c r="A26" s="409" t="s">
        <v>82</v>
      </c>
      <c r="B26" s="410"/>
      <c r="C26" s="403"/>
      <c r="D26" s="403"/>
      <c r="E26" s="404"/>
      <c r="F26" s="263"/>
      <c r="G26" s="138"/>
      <c r="H26" s="139"/>
      <c r="I26" s="139"/>
      <c r="J26" s="139"/>
      <c r="K26" s="139"/>
      <c r="L26" s="139"/>
      <c r="M26" s="140"/>
      <c r="N26" s="272"/>
      <c r="O26" s="141"/>
      <c r="P26" s="142" t="s">
        <v>83</v>
      </c>
      <c r="Q26" s="142"/>
      <c r="R26" s="142" t="s">
        <v>84</v>
      </c>
      <c r="S26" s="142" t="s">
        <v>85</v>
      </c>
      <c r="T26" s="143" t="s">
        <v>85</v>
      </c>
      <c r="U26" s="264"/>
      <c r="V26" s="264"/>
      <c r="W26" s="264"/>
      <c r="X26" s="264"/>
      <c r="Y26" s="264"/>
      <c r="Z26" s="264"/>
      <c r="AA26" s="264"/>
      <c r="AB26" s="264"/>
      <c r="AC26" s="264"/>
      <c r="AD26" s="265"/>
      <c r="AE26" s="265"/>
      <c r="AF26" s="264"/>
      <c r="AG26" s="282"/>
      <c r="AH26" s="282"/>
      <c r="AI26" s="411" t="s">
        <v>10</v>
      </c>
      <c r="AJ26" s="411"/>
      <c r="AK26" s="411"/>
      <c r="AL26" s="263"/>
      <c r="AM26" s="264"/>
      <c r="AN26" s="264"/>
      <c r="AO26" s="264"/>
      <c r="AP26" s="264"/>
      <c r="AQ26" s="264"/>
      <c r="AR26" s="264"/>
      <c r="AS26" s="264"/>
      <c r="AT26" s="264"/>
      <c r="AU26" s="264"/>
      <c r="AV26" s="264"/>
      <c r="AW26" s="264"/>
      <c r="AX26" s="264"/>
      <c r="AY26" s="264"/>
    </row>
    <row r="27" spans="1:51">
      <c r="A27" s="284"/>
      <c r="B27" s="284"/>
      <c r="C27" s="284"/>
      <c r="D27" s="284"/>
      <c r="E27" s="284"/>
      <c r="F27" s="263"/>
      <c r="G27" s="412" t="s">
        <v>86</v>
      </c>
      <c r="H27" s="413"/>
      <c r="I27" s="413"/>
      <c r="J27" s="413"/>
      <c r="K27" s="413"/>
      <c r="L27" s="413"/>
      <c r="M27" s="414"/>
      <c r="N27" s="272"/>
      <c r="O27" s="144" t="s">
        <v>49</v>
      </c>
      <c r="P27" s="415" t="s">
        <v>87</v>
      </c>
      <c r="Q27" s="145">
        <v>35</v>
      </c>
      <c r="R27" s="146">
        <f t="shared" ref="R27:R39" si="3">SUMIF(O$6:O$20,O27,S$6:S$20)</f>
        <v>0</v>
      </c>
      <c r="S27" s="146">
        <f t="shared" ref="S27:S39" si="4">R27/Q27</f>
        <v>0</v>
      </c>
      <c r="T27" s="418">
        <f>SUM(S27:S29)/B2</f>
        <v>1.92</v>
      </c>
      <c r="U27" s="264"/>
      <c r="V27" s="264"/>
      <c r="W27" s="264"/>
      <c r="X27" s="264"/>
      <c r="Y27" s="264"/>
      <c r="Z27" s="264"/>
      <c r="AA27" s="264"/>
      <c r="AB27" s="264"/>
      <c r="AC27" s="264"/>
      <c r="AD27" s="265"/>
      <c r="AE27" s="265"/>
      <c r="AF27" s="264"/>
      <c r="AG27" s="282"/>
      <c r="AH27" s="282"/>
      <c r="AI27" s="147" t="s">
        <v>49</v>
      </c>
      <c r="AJ27" s="391" t="s">
        <v>88</v>
      </c>
      <c r="AK27" s="391"/>
      <c r="AL27" s="263"/>
      <c r="AM27" s="264"/>
      <c r="AN27" s="264"/>
      <c r="AO27" s="264"/>
      <c r="AP27" s="264"/>
      <c r="AQ27" s="264"/>
      <c r="AR27" s="264"/>
      <c r="AS27" s="264"/>
      <c r="AT27" s="264"/>
      <c r="AU27" s="264"/>
      <c r="AV27" s="264"/>
      <c r="AW27" s="264"/>
      <c r="AX27" s="264"/>
      <c r="AY27" s="264"/>
    </row>
    <row r="28" spans="1:51">
      <c r="A28" s="421" t="s">
        <v>89</v>
      </c>
      <c r="B28" s="421"/>
      <c r="C28" s="422"/>
      <c r="D28" s="422"/>
      <c r="E28" s="423"/>
      <c r="F28" s="263"/>
      <c r="G28" s="424">
        <f>T27/8</f>
        <v>0.24</v>
      </c>
      <c r="H28" s="425"/>
      <c r="I28" s="425"/>
      <c r="J28" s="425"/>
      <c r="K28" s="425"/>
      <c r="L28" s="425"/>
      <c r="M28" s="426"/>
      <c r="N28" s="272"/>
      <c r="O28" s="148" t="s">
        <v>90</v>
      </c>
      <c r="P28" s="416"/>
      <c r="Q28" s="149">
        <v>125</v>
      </c>
      <c r="R28" s="150">
        <f t="shared" si="3"/>
        <v>240</v>
      </c>
      <c r="S28" s="150">
        <f t="shared" si="4"/>
        <v>1.92</v>
      </c>
      <c r="T28" s="419"/>
      <c r="U28" s="264"/>
      <c r="V28" s="264"/>
      <c r="W28" s="264"/>
      <c r="X28" s="264"/>
      <c r="Y28" s="264"/>
      <c r="Z28" s="264"/>
      <c r="AA28" s="264"/>
      <c r="AB28" s="264"/>
      <c r="AC28" s="264"/>
      <c r="AD28" s="265"/>
      <c r="AE28" s="265"/>
      <c r="AF28" s="264"/>
      <c r="AG28" s="282"/>
      <c r="AH28" s="282"/>
      <c r="AI28" s="147" t="s">
        <v>90</v>
      </c>
      <c r="AJ28" s="391" t="s">
        <v>50</v>
      </c>
      <c r="AK28" s="391"/>
      <c r="AL28" s="263"/>
      <c r="AM28" s="264"/>
      <c r="AN28" s="264"/>
      <c r="AO28" s="264"/>
      <c r="AP28" s="264"/>
      <c r="AQ28" s="264"/>
      <c r="AR28" s="264"/>
      <c r="AS28" s="264"/>
      <c r="AT28" s="264"/>
      <c r="AU28" s="264"/>
      <c r="AV28" s="264"/>
      <c r="AW28" s="264"/>
      <c r="AX28" s="264"/>
      <c r="AY28" s="264"/>
    </row>
    <row r="29" spans="1:51" ht="16.2" thickBot="1">
      <c r="A29" s="263"/>
      <c r="B29" s="263"/>
      <c r="C29" s="263"/>
      <c r="D29" s="263"/>
      <c r="E29" s="263"/>
      <c r="F29" s="263"/>
      <c r="G29" s="151"/>
      <c r="H29" s="285"/>
      <c r="I29" s="285"/>
      <c r="J29" s="285"/>
      <c r="K29" s="285"/>
      <c r="L29" s="285"/>
      <c r="M29" s="152"/>
      <c r="N29" s="286"/>
      <c r="O29" s="153" t="s">
        <v>41</v>
      </c>
      <c r="P29" s="417"/>
      <c r="Q29" s="154">
        <v>50</v>
      </c>
      <c r="R29" s="155">
        <f t="shared" si="3"/>
        <v>0</v>
      </c>
      <c r="S29" s="155">
        <f t="shared" si="4"/>
        <v>0</v>
      </c>
      <c r="T29" s="420"/>
      <c r="U29" s="264"/>
      <c r="V29" s="264"/>
      <c r="W29" s="264"/>
      <c r="X29" s="264"/>
      <c r="Y29" s="264"/>
      <c r="Z29" s="264"/>
      <c r="AA29" s="264"/>
      <c r="AB29" s="264"/>
      <c r="AC29" s="264"/>
      <c r="AD29" s="265"/>
      <c r="AE29" s="265"/>
      <c r="AF29" s="264"/>
      <c r="AG29" s="282"/>
      <c r="AH29" s="282"/>
      <c r="AI29" s="147" t="s">
        <v>41</v>
      </c>
      <c r="AJ29" s="391" t="s">
        <v>91</v>
      </c>
      <c r="AK29" s="391"/>
      <c r="AL29" s="263"/>
      <c r="AM29" s="264"/>
      <c r="AN29" s="264"/>
      <c r="AO29" s="264"/>
      <c r="AP29" s="264"/>
      <c r="AQ29" s="264"/>
      <c r="AR29" s="264"/>
      <c r="AS29" s="264"/>
      <c r="AT29" s="264"/>
      <c r="AU29" s="264"/>
      <c r="AV29" s="264"/>
      <c r="AW29" s="264"/>
      <c r="AX29" s="264"/>
      <c r="AY29" s="264"/>
    </row>
    <row r="30" spans="1:51">
      <c r="A30" s="427" t="s">
        <v>92</v>
      </c>
      <c r="B30" s="427"/>
      <c r="C30" s="427"/>
      <c r="D30" s="427"/>
      <c r="E30" s="427"/>
      <c r="F30" s="263"/>
      <c r="G30" s="412" t="s">
        <v>93</v>
      </c>
      <c r="H30" s="413"/>
      <c r="I30" s="414"/>
      <c r="J30" s="287"/>
      <c r="K30" s="412" t="s">
        <v>94</v>
      </c>
      <c r="L30" s="413"/>
      <c r="M30" s="414"/>
      <c r="N30" s="262"/>
      <c r="O30" s="144" t="s">
        <v>64</v>
      </c>
      <c r="P30" s="415" t="s">
        <v>95</v>
      </c>
      <c r="Q30" s="156">
        <v>30</v>
      </c>
      <c r="R30" s="146">
        <f t="shared" si="3"/>
        <v>165</v>
      </c>
      <c r="S30" s="146">
        <f t="shared" si="4"/>
        <v>5.5</v>
      </c>
      <c r="T30" s="418">
        <f>SUM(S30:S31)/B2</f>
        <v>5.5</v>
      </c>
      <c r="U30" s="264"/>
      <c r="V30" s="264"/>
      <c r="W30" s="264"/>
      <c r="X30" s="264"/>
      <c r="Y30" s="264"/>
      <c r="Z30" s="264"/>
      <c r="AA30" s="264"/>
      <c r="AB30" s="264"/>
      <c r="AC30" s="264"/>
      <c r="AD30" s="265"/>
      <c r="AE30" s="265"/>
      <c r="AF30" s="264"/>
      <c r="AG30" s="282"/>
      <c r="AH30" s="282"/>
      <c r="AI30" s="147" t="s">
        <v>64</v>
      </c>
      <c r="AJ30" s="391" t="s">
        <v>96</v>
      </c>
      <c r="AK30" s="391"/>
      <c r="AL30" s="263"/>
      <c r="AM30" s="264"/>
      <c r="AN30" s="264"/>
      <c r="AO30" s="264"/>
      <c r="AP30" s="264"/>
      <c r="AQ30" s="264"/>
      <c r="AR30" s="264"/>
      <c r="AS30" s="264"/>
      <c r="AT30" s="264"/>
      <c r="AU30" s="264"/>
      <c r="AV30" s="264"/>
      <c r="AW30" s="264"/>
      <c r="AX30" s="264"/>
      <c r="AY30" s="264"/>
    </row>
    <row r="31" spans="1:51" ht="16.2" thickBot="1">
      <c r="A31" s="428"/>
      <c r="B31" s="428"/>
      <c r="C31" s="428"/>
      <c r="D31" s="428"/>
      <c r="E31" s="428"/>
      <c r="F31" s="263"/>
      <c r="G31" s="430">
        <f>T32/4</f>
        <v>0.28333333333333333</v>
      </c>
      <c r="H31" s="431"/>
      <c r="I31" s="432"/>
      <c r="J31" s="288"/>
      <c r="K31" s="433">
        <f>T33/3</f>
        <v>0.5</v>
      </c>
      <c r="L31" s="434"/>
      <c r="M31" s="435"/>
      <c r="N31" s="262"/>
      <c r="O31" s="153" t="s">
        <v>97</v>
      </c>
      <c r="P31" s="417"/>
      <c r="Q31" s="154">
        <v>50</v>
      </c>
      <c r="R31" s="155">
        <f t="shared" si="3"/>
        <v>0</v>
      </c>
      <c r="S31" s="155">
        <f t="shared" si="4"/>
        <v>0</v>
      </c>
      <c r="T31" s="420"/>
      <c r="U31" s="264"/>
      <c r="V31" s="264"/>
      <c r="W31" s="264"/>
      <c r="X31" s="264"/>
      <c r="Y31" s="264"/>
      <c r="Z31" s="264"/>
      <c r="AA31" s="264"/>
      <c r="AB31" s="264"/>
      <c r="AC31" s="264"/>
      <c r="AD31" s="265"/>
      <c r="AE31" s="265"/>
      <c r="AF31" s="264"/>
      <c r="AG31" s="282"/>
      <c r="AH31" s="282"/>
      <c r="AI31" s="147" t="s">
        <v>97</v>
      </c>
      <c r="AJ31" s="391" t="s">
        <v>98</v>
      </c>
      <c r="AK31" s="391"/>
      <c r="AL31" s="263"/>
      <c r="AM31" s="264"/>
      <c r="AN31" s="264"/>
      <c r="AO31" s="264"/>
      <c r="AP31" s="264"/>
      <c r="AQ31" s="264"/>
      <c r="AR31" s="264"/>
      <c r="AS31" s="264"/>
      <c r="AT31" s="264"/>
      <c r="AU31" s="264"/>
      <c r="AV31" s="264"/>
      <c r="AW31" s="264"/>
      <c r="AX31" s="264"/>
      <c r="AY31" s="264"/>
    </row>
    <row r="32" spans="1:51" ht="16.2" thickBot="1">
      <c r="A32" s="429"/>
      <c r="B32" s="429"/>
      <c r="C32" s="429"/>
      <c r="D32" s="429"/>
      <c r="E32" s="429"/>
      <c r="F32" s="263"/>
      <c r="G32" s="151"/>
      <c r="H32" s="285"/>
      <c r="I32" s="285"/>
      <c r="J32" s="285"/>
      <c r="K32" s="285"/>
      <c r="L32" s="285"/>
      <c r="M32" s="152"/>
      <c r="N32" s="262"/>
      <c r="O32" s="157" t="s">
        <v>53</v>
      </c>
      <c r="P32" s="158" t="s">
        <v>93</v>
      </c>
      <c r="Q32" s="159">
        <v>180</v>
      </c>
      <c r="R32" s="160">
        <f t="shared" si="3"/>
        <v>204</v>
      </c>
      <c r="S32" s="160">
        <f t="shared" si="4"/>
        <v>1.1333333333333333</v>
      </c>
      <c r="T32" s="161">
        <f>S32/B2</f>
        <v>1.1333333333333333</v>
      </c>
      <c r="U32" s="264"/>
      <c r="V32" s="264"/>
      <c r="W32" s="264"/>
      <c r="X32" s="264"/>
      <c r="Y32" s="264"/>
      <c r="Z32" s="264"/>
      <c r="AA32" s="264"/>
      <c r="AB32" s="264"/>
      <c r="AC32" s="264"/>
      <c r="AD32" s="265"/>
      <c r="AE32" s="265"/>
      <c r="AF32" s="264"/>
      <c r="AG32" s="282"/>
      <c r="AH32" s="282"/>
      <c r="AI32" s="147" t="s">
        <v>53</v>
      </c>
      <c r="AJ32" s="391" t="s">
        <v>93</v>
      </c>
      <c r="AK32" s="391"/>
      <c r="AL32" s="263"/>
      <c r="AM32" s="264"/>
      <c r="AN32" s="264"/>
      <c r="AO32" s="264"/>
      <c r="AP32" s="264"/>
      <c r="AQ32" s="264"/>
      <c r="AR32" s="264"/>
      <c r="AS32" s="264"/>
      <c r="AT32" s="264"/>
      <c r="AU32" s="264"/>
      <c r="AV32" s="264"/>
      <c r="AW32" s="264"/>
      <c r="AX32" s="264"/>
      <c r="AY32" s="264"/>
    </row>
    <row r="33" spans="1:37">
      <c r="A33" s="429"/>
      <c r="B33" s="429"/>
      <c r="C33" s="429"/>
      <c r="D33" s="429"/>
      <c r="E33" s="429"/>
      <c r="F33" s="263"/>
      <c r="G33" s="412" t="s">
        <v>99</v>
      </c>
      <c r="H33" s="413"/>
      <c r="I33" s="414"/>
      <c r="J33" s="287"/>
      <c r="K33" s="412" t="s">
        <v>100</v>
      </c>
      <c r="L33" s="413"/>
      <c r="M33" s="414"/>
      <c r="N33" s="262"/>
      <c r="O33" s="144" t="s">
        <v>55</v>
      </c>
      <c r="P33" s="415" t="s">
        <v>101</v>
      </c>
      <c r="Q33" s="156">
        <v>10</v>
      </c>
      <c r="R33" s="146">
        <f t="shared" si="3"/>
        <v>15</v>
      </c>
      <c r="S33" s="146">
        <f t="shared" si="4"/>
        <v>1.5</v>
      </c>
      <c r="T33" s="418">
        <f>SUM(S33:S34)/B2</f>
        <v>1.5</v>
      </c>
      <c r="U33" s="264"/>
      <c r="V33" s="264"/>
      <c r="W33" s="264"/>
      <c r="X33" s="264"/>
      <c r="Y33" s="264"/>
      <c r="Z33" s="264"/>
      <c r="AA33" s="264"/>
      <c r="AB33" s="264"/>
      <c r="AC33" s="264"/>
      <c r="AD33" s="265"/>
      <c r="AE33" s="265"/>
      <c r="AF33" s="264"/>
      <c r="AG33" s="282"/>
      <c r="AH33" s="282"/>
      <c r="AI33" s="147" t="s">
        <v>102</v>
      </c>
      <c r="AJ33" s="391" t="s">
        <v>103</v>
      </c>
      <c r="AK33" s="391"/>
    </row>
    <row r="34" spans="1:37" ht="16.2" thickBot="1">
      <c r="A34" s="429"/>
      <c r="B34" s="429"/>
      <c r="C34" s="429"/>
      <c r="D34" s="429"/>
      <c r="E34" s="429"/>
      <c r="F34" s="263"/>
      <c r="G34" s="433">
        <f>T35/2</f>
        <v>0</v>
      </c>
      <c r="H34" s="434"/>
      <c r="I34" s="435"/>
      <c r="J34" s="288"/>
      <c r="K34" s="433">
        <f>T30/4</f>
        <v>1.375</v>
      </c>
      <c r="L34" s="434"/>
      <c r="M34" s="435"/>
      <c r="N34" s="262"/>
      <c r="O34" s="153" t="s">
        <v>102</v>
      </c>
      <c r="P34" s="417"/>
      <c r="Q34" s="154">
        <v>15</v>
      </c>
      <c r="R34" s="155">
        <f t="shared" si="3"/>
        <v>0</v>
      </c>
      <c r="S34" s="155">
        <f t="shared" si="4"/>
        <v>0</v>
      </c>
      <c r="T34" s="420"/>
      <c r="U34" s="264"/>
      <c r="V34" s="264"/>
      <c r="W34" s="264"/>
      <c r="X34" s="264"/>
      <c r="Y34" s="264"/>
      <c r="Z34" s="264"/>
      <c r="AA34" s="264"/>
      <c r="AB34" s="264"/>
      <c r="AC34" s="264"/>
      <c r="AD34" s="265"/>
      <c r="AE34" s="265"/>
      <c r="AF34" s="264"/>
      <c r="AG34" s="282"/>
      <c r="AH34" s="282"/>
      <c r="AI34" s="147" t="s">
        <v>55</v>
      </c>
      <c r="AJ34" s="391" t="s">
        <v>104</v>
      </c>
      <c r="AK34" s="391"/>
    </row>
    <row r="35" spans="1:37">
      <c r="A35" s="429"/>
      <c r="B35" s="429"/>
      <c r="C35" s="429"/>
      <c r="D35" s="429"/>
      <c r="E35" s="429"/>
      <c r="F35" s="263"/>
      <c r="G35" s="151"/>
      <c r="H35" s="285"/>
      <c r="I35" s="285"/>
      <c r="J35" s="285"/>
      <c r="K35" s="285"/>
      <c r="L35" s="285"/>
      <c r="M35" s="152"/>
      <c r="N35" s="262"/>
      <c r="O35" s="144" t="s">
        <v>61</v>
      </c>
      <c r="P35" s="415" t="s">
        <v>99</v>
      </c>
      <c r="Q35" s="156">
        <v>25</v>
      </c>
      <c r="R35" s="146">
        <f t="shared" si="3"/>
        <v>0</v>
      </c>
      <c r="S35" s="146">
        <f t="shared" si="4"/>
        <v>0</v>
      </c>
      <c r="T35" s="436">
        <f>SUM(S36:S37)/B2</f>
        <v>0</v>
      </c>
      <c r="U35" s="264"/>
      <c r="V35" s="264"/>
      <c r="W35" s="264"/>
      <c r="X35" s="264"/>
      <c r="Y35" s="264"/>
      <c r="Z35" s="264"/>
      <c r="AA35" s="264"/>
      <c r="AB35" s="264"/>
      <c r="AC35" s="264"/>
      <c r="AD35" s="265"/>
      <c r="AE35" s="265"/>
      <c r="AF35" s="264"/>
      <c r="AG35" s="282"/>
      <c r="AH35" s="282"/>
      <c r="AI35" s="147" t="s">
        <v>57</v>
      </c>
      <c r="AJ35" s="391" t="s">
        <v>105</v>
      </c>
      <c r="AK35" s="391"/>
    </row>
    <row r="36" spans="1:37" ht="16.2" thickBot="1">
      <c r="A36" s="263"/>
      <c r="B36" s="263"/>
      <c r="C36" s="263"/>
      <c r="D36" s="263"/>
      <c r="E36" s="263"/>
      <c r="F36" s="263"/>
      <c r="G36" s="412" t="s">
        <v>105</v>
      </c>
      <c r="H36" s="413"/>
      <c r="I36" s="414"/>
      <c r="J36" s="287"/>
      <c r="K36" s="412" t="s">
        <v>106</v>
      </c>
      <c r="L36" s="413"/>
      <c r="M36" s="414"/>
      <c r="N36" s="262"/>
      <c r="O36" s="153" t="s">
        <v>107</v>
      </c>
      <c r="P36" s="417"/>
      <c r="Q36" s="154">
        <v>80</v>
      </c>
      <c r="R36" s="155">
        <f t="shared" si="3"/>
        <v>0</v>
      </c>
      <c r="S36" s="155">
        <f t="shared" si="4"/>
        <v>0</v>
      </c>
      <c r="T36" s="437"/>
      <c r="U36" s="264"/>
      <c r="V36" s="264"/>
      <c r="W36" s="264"/>
      <c r="X36" s="264"/>
      <c r="Y36" s="264"/>
      <c r="Z36" s="264"/>
      <c r="AA36" s="264"/>
      <c r="AB36" s="264"/>
      <c r="AC36" s="264"/>
      <c r="AD36" s="265"/>
      <c r="AE36" s="265"/>
      <c r="AF36" s="264"/>
      <c r="AG36" s="282"/>
      <c r="AH36" s="282"/>
      <c r="AI36" s="147" t="s">
        <v>61</v>
      </c>
      <c r="AJ36" s="391" t="s">
        <v>108</v>
      </c>
      <c r="AK36" s="391"/>
    </row>
    <row r="37" spans="1:37">
      <c r="A37" s="392" t="s">
        <v>109</v>
      </c>
      <c r="B37" s="392"/>
      <c r="C37" s="445"/>
      <c r="D37" s="445"/>
      <c r="E37" s="446"/>
      <c r="F37" s="263"/>
      <c r="G37" s="447">
        <f>T39/4</f>
        <v>0</v>
      </c>
      <c r="H37" s="448"/>
      <c r="I37" s="449"/>
      <c r="J37" s="289"/>
      <c r="K37" s="450">
        <f>T37/3</f>
        <v>0</v>
      </c>
      <c r="L37" s="451"/>
      <c r="M37" s="452"/>
      <c r="N37" s="262"/>
      <c r="O37" s="144" t="s">
        <v>59</v>
      </c>
      <c r="P37" s="415" t="s">
        <v>106</v>
      </c>
      <c r="Q37" s="156">
        <v>200</v>
      </c>
      <c r="R37" s="146">
        <f t="shared" si="3"/>
        <v>0</v>
      </c>
      <c r="S37" s="146">
        <f t="shared" si="4"/>
        <v>0</v>
      </c>
      <c r="T37" s="418">
        <f>SUM(S37:S38)/B2</f>
        <v>0</v>
      </c>
      <c r="U37" s="264"/>
      <c r="V37" s="264"/>
      <c r="W37" s="264"/>
      <c r="X37" s="264"/>
      <c r="Y37" s="264"/>
      <c r="Z37" s="264"/>
      <c r="AA37" s="264"/>
      <c r="AB37" s="264"/>
      <c r="AC37" s="264"/>
      <c r="AD37" s="265"/>
      <c r="AE37" s="265"/>
      <c r="AF37" s="264"/>
      <c r="AG37" s="282"/>
      <c r="AH37" s="282"/>
      <c r="AI37" s="147" t="s">
        <v>107</v>
      </c>
      <c r="AJ37" s="391" t="s">
        <v>110</v>
      </c>
      <c r="AK37" s="391"/>
    </row>
    <row r="38" spans="1:37" ht="16.2" thickBot="1">
      <c r="A38" s="442" t="s">
        <v>111</v>
      </c>
      <c r="B38" s="442"/>
      <c r="C38" s="443"/>
      <c r="D38" s="443"/>
      <c r="E38" s="444"/>
      <c r="F38" s="263"/>
      <c r="G38" s="164"/>
      <c r="H38" s="165"/>
      <c r="I38" s="165"/>
      <c r="J38" s="165"/>
      <c r="K38" s="165"/>
      <c r="L38" s="165"/>
      <c r="M38" s="166"/>
      <c r="N38" s="262"/>
      <c r="O38" s="153" t="s">
        <v>112</v>
      </c>
      <c r="P38" s="417"/>
      <c r="Q38" s="154">
        <v>30</v>
      </c>
      <c r="R38" s="155">
        <f t="shared" si="3"/>
        <v>0</v>
      </c>
      <c r="S38" s="155">
        <f t="shared" si="4"/>
        <v>0</v>
      </c>
      <c r="T38" s="420"/>
      <c r="U38" s="264"/>
      <c r="V38" s="264"/>
      <c r="W38" s="264"/>
      <c r="X38" s="264"/>
      <c r="Y38" s="264"/>
      <c r="Z38" s="264"/>
      <c r="AA38" s="264"/>
      <c r="AB38" s="264"/>
      <c r="AC38" s="264"/>
      <c r="AD38" s="264"/>
      <c r="AE38" s="265"/>
      <c r="AF38" s="264"/>
      <c r="AG38" s="282"/>
      <c r="AH38" s="282"/>
      <c r="AI38" s="147" t="s">
        <v>59</v>
      </c>
      <c r="AJ38" s="391" t="s">
        <v>113</v>
      </c>
      <c r="AK38" s="391"/>
    </row>
    <row r="39" spans="1:37" ht="16.2" thickBot="1">
      <c r="A39" s="263"/>
      <c r="B39" s="263"/>
      <c r="C39" s="263"/>
      <c r="D39" s="263"/>
      <c r="E39" s="263"/>
      <c r="F39" s="263"/>
      <c r="G39" s="263"/>
      <c r="H39" s="263"/>
      <c r="I39" s="263"/>
      <c r="J39" s="263"/>
      <c r="K39" s="263"/>
      <c r="L39" s="263"/>
      <c r="M39" s="263"/>
      <c r="N39" s="262"/>
      <c r="O39" s="157" t="s">
        <v>57</v>
      </c>
      <c r="P39" s="158" t="s">
        <v>105</v>
      </c>
      <c r="Q39" s="159">
        <v>160</v>
      </c>
      <c r="R39" s="160">
        <f t="shared" si="3"/>
        <v>0</v>
      </c>
      <c r="S39" s="160">
        <f t="shared" si="4"/>
        <v>0</v>
      </c>
      <c r="T39" s="161">
        <f>S39/B2</f>
        <v>0</v>
      </c>
      <c r="U39" s="264"/>
      <c r="V39" s="264"/>
      <c r="W39" s="264"/>
      <c r="X39" s="264"/>
      <c r="Y39" s="264"/>
      <c r="Z39" s="264"/>
      <c r="AA39" s="264"/>
      <c r="AB39" s="264"/>
      <c r="AC39" s="264"/>
      <c r="AD39" s="264"/>
      <c r="AE39" s="265"/>
      <c r="AF39" s="264"/>
      <c r="AG39" s="282"/>
      <c r="AH39" s="282"/>
      <c r="AI39" s="147" t="s">
        <v>112</v>
      </c>
      <c r="AJ39" s="391" t="s">
        <v>114</v>
      </c>
      <c r="AK39" s="391"/>
    </row>
    <row r="40" spans="1:37">
      <c r="A40" s="438" t="s">
        <v>115</v>
      </c>
      <c r="B40" s="438"/>
      <c r="C40" s="438"/>
      <c r="D40" s="438"/>
      <c r="E40" s="438"/>
      <c r="F40" s="438"/>
      <c r="G40" s="438"/>
      <c r="H40" s="438"/>
      <c r="I40" s="438"/>
      <c r="J40" s="438"/>
      <c r="K40" s="438"/>
      <c r="L40" s="438"/>
      <c r="M40" s="438"/>
      <c r="N40" s="262"/>
      <c r="O40" s="269"/>
      <c r="P40" s="439"/>
      <c r="Q40" s="279"/>
      <c r="R40" s="290"/>
      <c r="S40" s="263"/>
      <c r="T40" s="440"/>
      <c r="U40" s="264"/>
      <c r="V40" s="264"/>
      <c r="W40" s="264"/>
      <c r="X40" s="264"/>
      <c r="Y40" s="264"/>
      <c r="Z40" s="264"/>
      <c r="AA40" s="264"/>
      <c r="AB40" s="264"/>
      <c r="AC40" s="264"/>
      <c r="AD40" s="264"/>
      <c r="AE40" s="265"/>
      <c r="AF40" s="264"/>
      <c r="AG40" s="264"/>
      <c r="AH40" s="264"/>
      <c r="AI40" s="264"/>
      <c r="AJ40" s="264"/>
      <c r="AK40" s="264"/>
    </row>
    <row r="41" spans="1:37">
      <c r="A41" s="168" t="s">
        <v>116</v>
      </c>
      <c r="B41" s="168" t="s">
        <v>117</v>
      </c>
      <c r="C41" s="168" t="s">
        <v>118</v>
      </c>
      <c r="D41" s="168"/>
      <c r="E41" s="168" t="s">
        <v>119</v>
      </c>
      <c r="F41" s="168" t="s">
        <v>120</v>
      </c>
      <c r="G41" s="441" t="s">
        <v>121</v>
      </c>
      <c r="H41" s="441"/>
      <c r="I41" s="169" t="s">
        <v>122</v>
      </c>
      <c r="J41" s="441" t="s">
        <v>123</v>
      </c>
      <c r="K41" s="441"/>
      <c r="L41" s="168" t="s">
        <v>124</v>
      </c>
      <c r="M41" s="168" t="s">
        <v>125</v>
      </c>
      <c r="N41" s="262"/>
      <c r="O41" s="269"/>
      <c r="P41" s="439"/>
      <c r="Q41" s="279"/>
      <c r="R41" s="290"/>
      <c r="S41" s="263"/>
      <c r="T41" s="440"/>
      <c r="U41" s="264"/>
      <c r="V41" s="264"/>
      <c r="W41" s="264"/>
      <c r="X41" s="264"/>
      <c r="Y41" s="264"/>
      <c r="Z41" s="264"/>
      <c r="AA41" s="264"/>
      <c r="AB41" s="264"/>
      <c r="AC41" s="264"/>
      <c r="AD41" s="264"/>
      <c r="AE41" s="265"/>
      <c r="AF41" s="264"/>
      <c r="AG41" s="264"/>
      <c r="AH41" s="264"/>
      <c r="AI41" s="264"/>
      <c r="AJ41" s="264"/>
      <c r="AK41" s="264"/>
    </row>
    <row r="42" spans="1:37">
      <c r="A42" s="170">
        <f>AE22</f>
        <v>697.24800000000016</v>
      </c>
      <c r="B42" s="171">
        <f>V22</f>
        <v>20.739000000000004</v>
      </c>
      <c r="C42" s="171">
        <f>W22</f>
        <v>3.3180000000000001</v>
      </c>
      <c r="D42" s="171"/>
      <c r="E42" s="171">
        <f>X22</f>
        <v>14.033999999999999</v>
      </c>
      <c r="F42" s="171">
        <f>Y22</f>
        <v>1.8989999999999998</v>
      </c>
      <c r="G42" s="453">
        <f>T22</f>
        <v>76.534500000000008</v>
      </c>
      <c r="H42" s="453"/>
      <c r="I42" s="171">
        <f>U22</f>
        <v>23.437500000000004</v>
      </c>
      <c r="J42" s="453">
        <f>AC22</f>
        <v>9.355500000000001</v>
      </c>
      <c r="K42" s="453"/>
      <c r="L42" s="171">
        <f>AB22</f>
        <v>42.657000000000004</v>
      </c>
      <c r="M42" s="171">
        <f>AD22</f>
        <v>2.0268000000000002</v>
      </c>
      <c r="N42" s="262"/>
      <c r="O42" s="454" t="s">
        <v>3381</v>
      </c>
      <c r="P42" s="454"/>
      <c r="Q42" s="454"/>
      <c r="R42" s="454"/>
      <c r="S42" s="263"/>
      <c r="T42" s="279"/>
      <c r="U42" s="264"/>
      <c r="V42" s="264"/>
      <c r="W42" s="264"/>
      <c r="X42" s="264"/>
      <c r="Y42" s="264"/>
      <c r="Z42" s="264"/>
      <c r="AA42" s="264"/>
      <c r="AB42" s="264"/>
      <c r="AC42" s="264"/>
      <c r="AD42" s="264"/>
      <c r="AE42" s="265"/>
      <c r="AF42" s="264"/>
      <c r="AG42" s="264"/>
      <c r="AH42" s="264"/>
      <c r="AI42" s="264"/>
      <c r="AJ42" s="264"/>
      <c r="AK42" s="264"/>
    </row>
    <row r="43" spans="1:37">
      <c r="A43" s="291"/>
      <c r="B43" s="292"/>
      <c r="C43" s="292"/>
      <c r="D43" s="292"/>
      <c r="E43" s="292"/>
      <c r="F43" s="292"/>
      <c r="G43" s="292"/>
      <c r="H43" s="292"/>
      <c r="I43" s="292"/>
      <c r="J43" s="292"/>
      <c r="K43" s="292"/>
      <c r="L43" s="292"/>
      <c r="M43" s="292"/>
      <c r="N43" s="262"/>
      <c r="O43" s="454"/>
      <c r="P43" s="454"/>
      <c r="Q43" s="454"/>
      <c r="R43" s="454"/>
      <c r="S43" s="263"/>
      <c r="T43" s="264"/>
      <c r="U43" s="264"/>
      <c r="V43" s="264"/>
      <c r="W43" s="264"/>
      <c r="X43" s="264"/>
      <c r="Y43" s="264"/>
      <c r="Z43" s="264"/>
      <c r="AA43" s="264"/>
      <c r="AB43" s="264"/>
      <c r="AC43" s="264"/>
      <c r="AD43" s="264"/>
      <c r="AE43" s="265"/>
      <c r="AF43" s="264"/>
      <c r="AG43" s="264"/>
      <c r="AH43" s="264"/>
      <c r="AI43" s="264"/>
      <c r="AJ43" s="264"/>
      <c r="AK43" s="264"/>
    </row>
    <row r="44" spans="1:37">
      <c r="A44" s="438" t="s">
        <v>126</v>
      </c>
      <c r="B44" s="438"/>
      <c r="C44" s="438"/>
      <c r="D44" s="438"/>
      <c r="E44" s="438"/>
      <c r="F44" s="438"/>
      <c r="G44" s="438"/>
      <c r="H44" s="438"/>
      <c r="I44" s="438"/>
      <c r="J44" s="438"/>
      <c r="K44" s="438"/>
      <c r="L44" s="438"/>
      <c r="M44" s="438"/>
      <c r="N44" s="262"/>
      <c r="O44" s="455" t="s">
        <v>3382</v>
      </c>
      <c r="P44" s="455"/>
      <c r="Q44" s="455"/>
      <c r="R44" s="455"/>
      <c r="S44" s="263"/>
      <c r="T44" s="264"/>
      <c r="U44" s="293"/>
      <c r="V44" s="293"/>
      <c r="W44" s="293"/>
      <c r="X44" s="293"/>
      <c r="Y44" s="264"/>
      <c r="Z44" s="264"/>
      <c r="AA44" s="264"/>
      <c r="AB44" s="264"/>
      <c r="AC44" s="264"/>
      <c r="AD44" s="264"/>
      <c r="AE44" s="265"/>
      <c r="AF44" s="264"/>
      <c r="AG44" s="264"/>
      <c r="AH44" s="264"/>
      <c r="AI44" s="264"/>
      <c r="AJ44" s="264"/>
      <c r="AK44" s="264"/>
    </row>
    <row r="45" spans="1:37">
      <c r="A45" s="168" t="s">
        <v>116</v>
      </c>
      <c r="B45" s="168" t="s">
        <v>117</v>
      </c>
      <c r="C45" s="168" t="s">
        <v>118</v>
      </c>
      <c r="D45" s="168"/>
      <c r="E45" s="168" t="s">
        <v>119</v>
      </c>
      <c r="F45" s="168" t="s">
        <v>120</v>
      </c>
      <c r="G45" s="441" t="s">
        <v>121</v>
      </c>
      <c r="H45" s="441"/>
      <c r="I45" s="169" t="s">
        <v>122</v>
      </c>
      <c r="J45" s="441" t="s">
        <v>123</v>
      </c>
      <c r="K45" s="441"/>
      <c r="L45" s="168" t="s">
        <v>124</v>
      </c>
      <c r="M45" s="168" t="s">
        <v>125</v>
      </c>
      <c r="N45" s="262"/>
      <c r="O45" s="455"/>
      <c r="P45" s="455"/>
      <c r="Q45" s="455"/>
      <c r="R45" s="455"/>
      <c r="S45" s="263"/>
      <c r="T45" s="264"/>
      <c r="U45" s="264"/>
      <c r="V45" s="264"/>
      <c r="W45" s="264"/>
      <c r="X45" s="264"/>
      <c r="Y45" s="264"/>
      <c r="Z45" s="264"/>
      <c r="AA45" s="264"/>
      <c r="AB45" s="264"/>
      <c r="AC45" s="264"/>
      <c r="AD45" s="264"/>
      <c r="AE45" s="265"/>
      <c r="AF45" s="264"/>
      <c r="AG45" s="264"/>
      <c r="AH45" s="264"/>
      <c r="AI45" s="264"/>
      <c r="AJ45" s="264"/>
      <c r="AK45" s="264"/>
    </row>
    <row r="46" spans="1:37">
      <c r="A46" s="172">
        <f>IFERROR(AE22/B2,"")</f>
        <v>697.24800000000016</v>
      </c>
      <c r="B46" s="173">
        <f>IFERROR(V22/B2,"")</f>
        <v>20.739000000000004</v>
      </c>
      <c r="C46" s="173">
        <f>IFERROR(W22/B2,"")</f>
        <v>3.3180000000000001</v>
      </c>
      <c r="D46" s="173"/>
      <c r="E46" s="173">
        <f>IFERROR(X22/B2,"")</f>
        <v>14.033999999999999</v>
      </c>
      <c r="F46" s="173">
        <f>IFERROR(Y22/B2,"")</f>
        <v>1.8989999999999998</v>
      </c>
      <c r="G46" s="456">
        <f>IFERROR(T22/B2,"")</f>
        <v>76.534500000000008</v>
      </c>
      <c r="H46" s="456"/>
      <c r="I46" s="173">
        <f>IFERROR(U22/B2,"")</f>
        <v>23.437500000000004</v>
      </c>
      <c r="J46" s="456">
        <f>IFERROR(AC22/B2,"")</f>
        <v>9.355500000000001</v>
      </c>
      <c r="K46" s="456"/>
      <c r="L46" s="173">
        <f>IFERROR(AB22/B2,"")</f>
        <v>42.657000000000004</v>
      </c>
      <c r="M46" s="173">
        <f>IFERROR(AD22/B2,"")</f>
        <v>2.0268000000000002</v>
      </c>
      <c r="N46" s="262"/>
      <c r="O46" s="455"/>
      <c r="P46" s="455"/>
      <c r="Q46" s="455"/>
      <c r="R46" s="455"/>
      <c r="S46" s="263"/>
      <c r="T46" s="264"/>
      <c r="U46" s="294"/>
      <c r="V46" s="294"/>
      <c r="W46" s="294"/>
      <c r="X46" s="294"/>
      <c r="Y46" s="264"/>
      <c r="Z46" s="264"/>
      <c r="AA46" s="264"/>
      <c r="AB46" s="264"/>
      <c r="AC46" s="264"/>
      <c r="AD46" s="264"/>
      <c r="AE46" s="265"/>
      <c r="AF46" s="264"/>
      <c r="AG46" s="264"/>
      <c r="AH46" s="264"/>
      <c r="AI46" s="264"/>
      <c r="AJ46" s="264"/>
      <c r="AK46" s="264"/>
    </row>
    <row r="47" spans="1:37">
      <c r="A47" s="263"/>
      <c r="B47" s="263"/>
      <c r="C47" s="263"/>
      <c r="D47" s="263"/>
      <c r="E47" s="263"/>
      <c r="F47" s="263"/>
      <c r="G47" s="263"/>
      <c r="H47" s="263"/>
      <c r="I47" s="263"/>
      <c r="J47" s="263"/>
      <c r="K47" s="263"/>
      <c r="L47" s="263"/>
      <c r="M47" s="263"/>
      <c r="N47" s="262"/>
      <c r="O47" s="455"/>
      <c r="P47" s="455"/>
      <c r="Q47" s="455"/>
      <c r="R47" s="455"/>
      <c r="S47" s="263"/>
      <c r="T47" s="264"/>
      <c r="U47" s="294"/>
      <c r="V47" s="294"/>
      <c r="W47" s="294"/>
      <c r="X47" s="294"/>
      <c r="Y47" s="264"/>
      <c r="Z47" s="264"/>
      <c r="AA47" s="264"/>
      <c r="AB47" s="264"/>
      <c r="AC47" s="264"/>
      <c r="AD47" s="264"/>
      <c r="AE47" s="265"/>
      <c r="AF47" s="264"/>
      <c r="AG47" s="264"/>
      <c r="AH47" s="264"/>
      <c r="AI47" s="264"/>
      <c r="AJ47" s="264"/>
      <c r="AK47" s="264"/>
    </row>
    <row r="48" spans="1:37">
      <c r="A48" s="263"/>
      <c r="B48" s="263"/>
      <c r="C48" s="263"/>
      <c r="D48" s="263"/>
      <c r="E48" s="263"/>
      <c r="F48" s="263"/>
      <c r="G48" s="263"/>
      <c r="H48" s="263"/>
      <c r="I48" s="263"/>
      <c r="J48" s="263"/>
      <c r="K48" s="263"/>
      <c r="L48" s="263"/>
      <c r="M48" s="263"/>
      <c r="N48" s="262"/>
      <c r="O48" s="455"/>
      <c r="P48" s="455"/>
      <c r="Q48" s="455"/>
      <c r="R48" s="455"/>
      <c r="S48" s="263"/>
      <c r="T48" s="264"/>
      <c r="U48" s="294"/>
      <c r="V48" s="294"/>
      <c r="W48" s="294"/>
      <c r="X48" s="294"/>
      <c r="Y48" s="264"/>
      <c r="Z48" s="264"/>
      <c r="AA48" s="264"/>
      <c r="AB48" s="264"/>
      <c r="AC48" s="264"/>
      <c r="AD48" s="264"/>
      <c r="AE48" s="265"/>
      <c r="AF48" s="264"/>
      <c r="AG48" s="264"/>
      <c r="AH48" s="264"/>
      <c r="AI48" s="264"/>
      <c r="AJ48" s="264"/>
      <c r="AK48" s="264"/>
    </row>
    <row r="49" spans="15:18">
      <c r="O49" s="455"/>
      <c r="P49" s="455"/>
      <c r="Q49" s="455"/>
      <c r="R49" s="455"/>
    </row>
    <row r="50" spans="15:18">
      <c r="O50" s="455"/>
      <c r="P50" s="455"/>
      <c r="Q50" s="455"/>
      <c r="R50" s="455"/>
    </row>
    <row r="51" spans="15:18">
      <c r="O51" s="455"/>
      <c r="P51" s="455"/>
      <c r="Q51" s="455"/>
      <c r="R51" s="455"/>
    </row>
    <row r="87" spans="56:56">
      <c r="BD87" s="295" t="s">
        <v>127</v>
      </c>
    </row>
  </sheetData>
  <mergeCells count="74">
    <mergeCell ref="AI25:AK25"/>
    <mergeCell ref="B1:M1"/>
    <mergeCell ref="A4:E4"/>
    <mergeCell ref="G4:M4"/>
    <mergeCell ref="O4:AY4"/>
    <mergeCell ref="G5:M23"/>
    <mergeCell ref="O22:S22"/>
    <mergeCell ref="A25:B25"/>
    <mergeCell ref="C25:E25"/>
    <mergeCell ref="G25:M25"/>
    <mergeCell ref="O25:T25"/>
    <mergeCell ref="V25:AE25"/>
    <mergeCell ref="A26:B26"/>
    <mergeCell ref="C26:E26"/>
    <mergeCell ref="AI26:AK26"/>
    <mergeCell ref="G27:M27"/>
    <mergeCell ref="P27:P29"/>
    <mergeCell ref="T27:T29"/>
    <mergeCell ref="AJ27:AK27"/>
    <mergeCell ref="A28:B28"/>
    <mergeCell ref="C28:E28"/>
    <mergeCell ref="G28:M28"/>
    <mergeCell ref="AJ28:AK28"/>
    <mergeCell ref="AJ29:AK29"/>
    <mergeCell ref="A30:E30"/>
    <mergeCell ref="G30:I30"/>
    <mergeCell ref="K30:M30"/>
    <mergeCell ref="P30:P31"/>
    <mergeCell ref="T30:T31"/>
    <mergeCell ref="AJ30:AK30"/>
    <mergeCell ref="A31:E35"/>
    <mergeCell ref="G31:I31"/>
    <mergeCell ref="K31:M31"/>
    <mergeCell ref="AJ31:AK31"/>
    <mergeCell ref="AJ32:AK32"/>
    <mergeCell ref="G33:I33"/>
    <mergeCell ref="K33:M33"/>
    <mergeCell ref="P33:P34"/>
    <mergeCell ref="T33:T34"/>
    <mergeCell ref="AJ33:AK33"/>
    <mergeCell ref="G34:I34"/>
    <mergeCell ref="K34:M34"/>
    <mergeCell ref="AJ34:AK34"/>
    <mergeCell ref="P35:P36"/>
    <mergeCell ref="T35:T36"/>
    <mergeCell ref="AJ35:AK35"/>
    <mergeCell ref="G36:I36"/>
    <mergeCell ref="K36:M36"/>
    <mergeCell ref="AJ36:AK36"/>
    <mergeCell ref="A40:M40"/>
    <mergeCell ref="P40:P41"/>
    <mergeCell ref="T40:T41"/>
    <mergeCell ref="G41:H41"/>
    <mergeCell ref="J41:K41"/>
    <mergeCell ref="AJ37:AK37"/>
    <mergeCell ref="A38:B38"/>
    <mergeCell ref="C38:E38"/>
    <mergeCell ref="AJ38:AK38"/>
    <mergeCell ref="AJ39:AK39"/>
    <mergeCell ref="A37:B37"/>
    <mergeCell ref="C37:E37"/>
    <mergeCell ref="G37:I37"/>
    <mergeCell ref="K37:M37"/>
    <mergeCell ref="P37:P38"/>
    <mergeCell ref="T37:T38"/>
    <mergeCell ref="G42:H42"/>
    <mergeCell ref="J42:K42"/>
    <mergeCell ref="O42:R43"/>
    <mergeCell ref="A44:M44"/>
    <mergeCell ref="O44:R51"/>
    <mergeCell ref="G45:H45"/>
    <mergeCell ref="J45:K45"/>
    <mergeCell ref="G46:H46"/>
    <mergeCell ref="J46:K46"/>
  </mergeCells>
  <conditionalFormatting sqref="G28 G31 G34 G37">
    <cfRule type="dataBar" priority="4">
      <dataBar>
        <cfvo type="num" val="0"/>
        <cfvo type="num" val="1"/>
        <color theme="7"/>
      </dataBar>
      <extLst>
        <ext xmlns:x14="http://schemas.microsoft.com/office/spreadsheetml/2009/9/main" uri="{B025F937-C7B1-47D3-B67F-A62EFF666E3E}">
          <x14:id>{013B0CD4-902E-4A03-96E7-0BAEF242D574}</x14:id>
        </ext>
      </extLst>
    </cfRule>
  </conditionalFormatting>
  <conditionalFormatting sqref="K31">
    <cfRule type="dataBar" priority="3">
      <dataBar>
        <cfvo type="num" val="0"/>
        <cfvo type="num" val="1"/>
        <color theme="7"/>
      </dataBar>
      <extLst>
        <ext xmlns:x14="http://schemas.microsoft.com/office/spreadsheetml/2009/9/main" uri="{B025F937-C7B1-47D3-B67F-A62EFF666E3E}">
          <x14:id>{2E726DD0-6444-4D3F-A68E-4EB31F77F07A}</x14:id>
        </ext>
      </extLst>
    </cfRule>
  </conditionalFormatting>
  <conditionalFormatting sqref="K34">
    <cfRule type="dataBar" priority="2">
      <dataBar>
        <cfvo type="num" val="0"/>
        <cfvo type="num" val="1"/>
        <color theme="7"/>
      </dataBar>
      <extLst>
        <ext xmlns:x14="http://schemas.microsoft.com/office/spreadsheetml/2009/9/main" uri="{B025F937-C7B1-47D3-B67F-A62EFF666E3E}">
          <x14:id>{9E7E6BF1-F978-434C-BCD9-CDDFCD7DC250}</x14:id>
        </ext>
      </extLst>
    </cfRule>
  </conditionalFormatting>
  <conditionalFormatting sqref="K37">
    <cfRule type="dataBar" priority="1">
      <dataBar>
        <cfvo type="num" val="0"/>
        <cfvo type="num" val="1"/>
        <color theme="7"/>
      </dataBar>
      <extLst>
        <ext xmlns:x14="http://schemas.microsoft.com/office/spreadsheetml/2009/9/main" uri="{B025F937-C7B1-47D3-B67F-A62EFF666E3E}">
          <x14:id>{A86715EA-CA3E-403A-9137-2155C75D3848}</x14:id>
        </ext>
      </extLst>
    </cfRule>
  </conditionalFormatting>
  <dataValidations count="3">
    <dataValidation type="list" allowBlank="1" showInputMessage="1" showErrorMessage="1" sqref="O27:O41" xr:uid="{70C46D4C-35A0-4E42-B40B-EB5814C91A9D}">
      <formula1>$AI$27:$AI$39</formula1>
    </dataValidation>
    <dataValidation type="list" allowBlank="1" showErrorMessage="1" sqref="O6:O20" xr:uid="{8EF1EB23-7C3B-40EB-80ED-5ABE189DE944}">
      <formula1>$AJ$27:$AJ$39</formula1>
    </dataValidation>
    <dataValidation type="list" allowBlank="1" showErrorMessage="1" sqref="R6:R20" xr:uid="{C4C0723E-8816-4912-AD61-8B315D07ABB6}">
      <formula1>INDIRECT(Q6)</formula1>
    </dataValidation>
  </dataValidations>
  <pageMargins left="0.70866141732283472" right="0.70866141732283472" top="0.74803149606299213" bottom="0.74803149606299213" header="0.31496062992125984" footer="0.31496062992125984"/>
  <pageSetup paperSize="9" orientation="portrait" copies="2" r:id="rId1"/>
  <headerFooter scaleWithDoc="0" alignWithMargins="0">
    <oddHeader>&amp;L&amp;G&amp;C&amp;G&amp;R&amp;G</oddHeader>
  </headerFooter>
  <drawing r:id="rId2"/>
  <legacyDrawingHF r:id="rId3"/>
  <extLst>
    <ext xmlns:x14="http://schemas.microsoft.com/office/spreadsheetml/2009/9/main" uri="{78C0D931-6437-407d-A8EE-F0AAD7539E65}">
      <x14:conditionalFormattings>
        <x14:conditionalFormatting xmlns:xm="http://schemas.microsoft.com/office/excel/2006/main">
          <x14:cfRule type="dataBar" id="{013B0CD4-902E-4A03-96E7-0BAEF242D574}">
            <x14:dataBar minLength="0" maxLength="100">
              <x14:cfvo type="num">
                <xm:f>0</xm:f>
              </x14:cfvo>
              <x14:cfvo type="num">
                <xm:f>1</xm:f>
              </x14:cfvo>
              <x14:negativeFillColor rgb="FFFF0000"/>
              <x14:axisColor rgb="FF000000"/>
            </x14:dataBar>
          </x14:cfRule>
          <xm:sqref>G28 G31 G34 G37</xm:sqref>
        </x14:conditionalFormatting>
        <x14:conditionalFormatting xmlns:xm="http://schemas.microsoft.com/office/excel/2006/main">
          <x14:cfRule type="dataBar" id="{2E726DD0-6444-4D3F-A68E-4EB31F77F07A}">
            <x14:dataBar minLength="0" maxLength="100">
              <x14:cfvo type="num">
                <xm:f>0</xm:f>
              </x14:cfvo>
              <x14:cfvo type="num">
                <xm:f>1</xm:f>
              </x14:cfvo>
              <x14:negativeFillColor rgb="FFFF0000"/>
              <x14:axisColor rgb="FF000000"/>
            </x14:dataBar>
          </x14:cfRule>
          <xm:sqref>K31</xm:sqref>
        </x14:conditionalFormatting>
        <x14:conditionalFormatting xmlns:xm="http://schemas.microsoft.com/office/excel/2006/main">
          <x14:cfRule type="dataBar" id="{9E7E6BF1-F978-434C-BCD9-CDDFCD7DC250}">
            <x14:dataBar minLength="0" maxLength="100">
              <x14:cfvo type="num">
                <xm:f>0</xm:f>
              </x14:cfvo>
              <x14:cfvo type="num">
                <xm:f>1</xm:f>
              </x14:cfvo>
              <x14:negativeFillColor rgb="FFFF0000"/>
              <x14:axisColor rgb="FF000000"/>
            </x14:dataBar>
          </x14:cfRule>
          <xm:sqref>K34</xm:sqref>
        </x14:conditionalFormatting>
        <x14:conditionalFormatting xmlns:xm="http://schemas.microsoft.com/office/excel/2006/main">
          <x14:cfRule type="dataBar" id="{A86715EA-CA3E-403A-9137-2155C75D3848}">
            <x14:dataBar minLength="0" maxLength="100">
              <x14:cfvo type="num">
                <xm:f>0</xm:f>
              </x14:cfvo>
              <x14:cfvo type="num">
                <xm:f>1</xm:f>
              </x14:cfvo>
              <x14:negativeFillColor rgb="FFFF0000"/>
              <x14:axisColor rgb="FF000000"/>
            </x14:dataBar>
          </x14:cfRule>
          <xm:sqref>K37</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ErrorMessage="1" xr:uid="{188BC048-35E9-4FC3-9119-856ADB4AFFE4}">
          <x14:formula1>
            <xm:f>Foods!$1:$1</xm:f>
          </x14:formula1>
          <xm:sqref>Q6:Q20</xm:sqref>
        </x14:dataValidation>
      </x14:dataValidations>
    </ext>
  </extLs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A855E0E-C34B-489E-B911-75504F18E4BB}">
  <dimension ref="A1:BD88"/>
  <sheetViews>
    <sheetView topLeftCell="A10" zoomScale="95" zoomScaleNormal="70" workbookViewId="0">
      <selection activeCell="P25" sqref="P25"/>
    </sheetView>
  </sheetViews>
  <sheetFormatPr defaultColWidth="8.69921875" defaultRowHeight="15.6"/>
  <cols>
    <col min="1" max="1" width="13.09765625" style="103" bestFit="1" customWidth="1"/>
    <col min="2" max="2" width="8.5" style="103" customWidth="1"/>
    <col min="3" max="3" width="6.09765625" style="103" bestFit="1" customWidth="1"/>
    <col min="4" max="4" width="9.5" style="295" bestFit="1" customWidth="1"/>
    <col min="5" max="5" width="7" style="103" customWidth="1"/>
    <col min="6" max="6" width="6.59765625" style="103" customWidth="1"/>
    <col min="7" max="7" width="5.5" style="103" customWidth="1"/>
    <col min="8" max="9" width="6" style="103" customWidth="1"/>
    <col min="10" max="10" width="2" style="103" customWidth="1"/>
    <col min="11" max="12" width="6" style="103" customWidth="1"/>
    <col min="13" max="13" width="6.5" style="103" customWidth="1"/>
    <col min="14" max="14" width="3" style="104" customWidth="1"/>
    <col min="15" max="15" width="12.5" style="104" bestFit="1" customWidth="1"/>
    <col min="16" max="16" width="11.59765625" style="103" bestFit="1" customWidth="1"/>
    <col min="17" max="17" width="12.5" style="105" bestFit="1" customWidth="1"/>
    <col min="18" max="18" width="29" style="105" bestFit="1" customWidth="1"/>
    <col min="19" max="19" width="14.59765625" style="105" customWidth="1"/>
    <col min="20" max="20" width="14.59765625" style="106" bestFit="1" customWidth="1"/>
    <col min="21" max="21" width="10" style="106" bestFit="1" customWidth="1"/>
    <col min="22" max="22" width="8.59765625" style="106" bestFit="1" customWidth="1"/>
    <col min="23" max="23" width="5.59765625" style="106" bestFit="1" customWidth="1"/>
    <col min="24" max="24" width="7" style="106" bestFit="1" customWidth="1"/>
    <col min="25" max="25" width="6.09765625" style="106" customWidth="1"/>
    <col min="26" max="26" width="8" style="106" bestFit="1" customWidth="1"/>
    <col min="27" max="27" width="9.59765625" style="106" bestFit="1" customWidth="1"/>
    <col min="28" max="28" width="5.59765625" style="106" bestFit="1" customWidth="1"/>
    <col min="29" max="29" width="4.59765625" style="106" bestFit="1" customWidth="1"/>
    <col min="30" max="30" width="4.5" style="106" bestFit="1" customWidth="1"/>
    <col min="31" max="31" width="8.59765625" style="107" bestFit="1" customWidth="1"/>
    <col min="32" max="32" width="7.59765625" style="108" bestFit="1" customWidth="1"/>
    <col min="33" max="33" width="7" style="106" customWidth="1"/>
    <col min="34" max="34" width="8.5" style="106" customWidth="1"/>
    <col min="35" max="35" width="7.5" style="106" bestFit="1" customWidth="1"/>
    <col min="36" max="36" width="8.59765625" style="106" bestFit="1" customWidth="1"/>
    <col min="37" max="37" width="6.59765625" style="106" bestFit="1" customWidth="1"/>
    <col min="38" max="38" width="8" style="106" bestFit="1" customWidth="1"/>
    <col min="39" max="39" width="4.5" style="106" bestFit="1" customWidth="1"/>
    <col min="40" max="40" width="5.09765625" style="106" bestFit="1" customWidth="1"/>
    <col min="41" max="43" width="5.59765625" style="106" bestFit="1" customWidth="1"/>
    <col min="44" max="44" width="6.59765625" style="106" bestFit="1" customWidth="1"/>
    <col min="45" max="45" width="5.59765625" style="106" bestFit="1" customWidth="1"/>
    <col min="46" max="46" width="7" style="106" bestFit="1" customWidth="1"/>
    <col min="47" max="47" width="5.59765625" style="106" bestFit="1" customWidth="1"/>
    <col min="48" max="51" width="4.5" style="106" bestFit="1" customWidth="1"/>
    <col min="52" max="16384" width="8.69921875" style="103"/>
  </cols>
  <sheetData>
    <row r="1" spans="1:51">
      <c r="A1" s="109" t="s">
        <v>0</v>
      </c>
      <c r="B1" s="391" t="s">
        <v>3384</v>
      </c>
      <c r="C1" s="391"/>
      <c r="D1" s="391"/>
      <c r="E1" s="391"/>
      <c r="F1" s="391"/>
      <c r="G1" s="391"/>
      <c r="H1" s="391"/>
      <c r="I1" s="391"/>
      <c r="J1" s="391"/>
      <c r="K1" s="391"/>
      <c r="L1" s="391"/>
      <c r="M1" s="391"/>
      <c r="N1" s="262"/>
      <c r="O1" s="263"/>
      <c r="P1" s="263"/>
      <c r="Q1" s="263"/>
      <c r="R1" s="263"/>
      <c r="S1" s="263"/>
      <c r="T1" s="264"/>
      <c r="U1" s="264"/>
      <c r="V1" s="264"/>
      <c r="W1" s="264"/>
      <c r="X1" s="264"/>
      <c r="Y1" s="264"/>
      <c r="Z1" s="264"/>
      <c r="AA1" s="264"/>
      <c r="AB1" s="264"/>
      <c r="AC1" s="264"/>
      <c r="AD1" s="264"/>
      <c r="AE1" s="265"/>
      <c r="AF1" s="264"/>
      <c r="AG1" s="264"/>
      <c r="AH1" s="264"/>
      <c r="AI1" s="264"/>
      <c r="AJ1" s="264"/>
      <c r="AK1" s="264"/>
      <c r="AL1" s="264"/>
      <c r="AM1" s="264"/>
      <c r="AN1" s="264"/>
      <c r="AO1" s="264"/>
      <c r="AP1" s="264"/>
      <c r="AQ1" s="264"/>
      <c r="AR1" s="264"/>
      <c r="AS1" s="264"/>
      <c r="AT1" s="264"/>
      <c r="AU1" s="264"/>
      <c r="AV1" s="264"/>
      <c r="AW1" s="264"/>
      <c r="AX1" s="264"/>
      <c r="AY1" s="264"/>
    </row>
    <row r="2" spans="1:51" ht="12.75" customHeight="1">
      <c r="A2" s="109" t="s">
        <v>1</v>
      </c>
      <c r="B2" s="178">
        <v>1</v>
      </c>
      <c r="C2" s="111"/>
      <c r="D2" s="266"/>
      <c r="E2" s="266"/>
      <c r="F2" s="267"/>
      <c r="G2" s="268"/>
      <c r="H2" s="269"/>
      <c r="I2" s="269"/>
      <c r="J2" s="269"/>
      <c r="K2" s="263"/>
      <c r="L2" s="263"/>
      <c r="M2" s="263"/>
      <c r="N2" s="262"/>
      <c r="O2" s="263"/>
      <c r="P2" s="263"/>
      <c r="Q2" s="263"/>
      <c r="R2" s="263"/>
      <c r="S2" s="263"/>
      <c r="T2" s="264"/>
      <c r="U2" s="264"/>
      <c r="V2" s="264"/>
      <c r="W2" s="264"/>
      <c r="X2" s="264"/>
      <c r="Y2" s="264"/>
      <c r="Z2" s="264"/>
      <c r="AA2" s="264"/>
      <c r="AB2" s="264"/>
      <c r="AC2" s="264"/>
      <c r="AD2" s="264"/>
      <c r="AE2" s="265"/>
      <c r="AF2" s="264"/>
      <c r="AG2" s="264"/>
      <c r="AH2" s="264"/>
      <c r="AI2" s="264"/>
      <c r="AJ2" s="264"/>
      <c r="AK2" s="264"/>
      <c r="AL2" s="264"/>
      <c r="AM2" s="264"/>
      <c r="AN2" s="264"/>
      <c r="AO2" s="264"/>
      <c r="AP2" s="264"/>
      <c r="AQ2" s="264"/>
      <c r="AR2" s="264"/>
      <c r="AS2" s="264"/>
      <c r="AT2" s="264"/>
      <c r="AU2" s="264"/>
      <c r="AV2" s="264"/>
      <c r="AW2" s="264"/>
      <c r="AX2" s="264"/>
      <c r="AY2" s="264"/>
    </row>
    <row r="3" spans="1:51" ht="12.75" customHeight="1">
      <c r="A3" s="263"/>
      <c r="B3" s="263"/>
      <c r="C3" s="263"/>
      <c r="D3" s="263"/>
      <c r="E3" s="263"/>
      <c r="F3" s="263"/>
      <c r="G3" s="263"/>
      <c r="H3" s="263"/>
      <c r="I3" s="263"/>
      <c r="J3" s="263"/>
      <c r="K3" s="263"/>
      <c r="L3" s="263"/>
      <c r="M3" s="263"/>
      <c r="N3" s="262"/>
      <c r="O3" s="263"/>
      <c r="P3" s="270"/>
      <c r="Q3" s="270"/>
      <c r="R3" s="270"/>
      <c r="S3" s="270"/>
      <c r="T3" s="270"/>
      <c r="U3" s="270"/>
      <c r="V3" s="270"/>
      <c r="W3" s="270"/>
      <c r="X3" s="270"/>
      <c r="Y3" s="270"/>
      <c r="Z3" s="270"/>
      <c r="AA3" s="270"/>
      <c r="AB3" s="270"/>
      <c r="AC3" s="270"/>
      <c r="AD3" s="270"/>
      <c r="AE3" s="270"/>
      <c r="AF3" s="270"/>
      <c r="AG3" s="270"/>
      <c r="AH3" s="270"/>
      <c r="AI3" s="270"/>
      <c r="AJ3" s="270"/>
      <c r="AK3" s="270"/>
      <c r="AL3" s="270"/>
      <c r="AM3" s="270"/>
      <c r="AN3" s="270"/>
      <c r="AO3" s="270"/>
      <c r="AP3" s="270"/>
      <c r="AQ3" s="270"/>
      <c r="AR3" s="270"/>
      <c r="AS3" s="270"/>
      <c r="AT3" s="270"/>
      <c r="AU3" s="270"/>
      <c r="AV3" s="270"/>
      <c r="AW3" s="270"/>
      <c r="AX3" s="270"/>
      <c r="AY3" s="270"/>
    </row>
    <row r="4" spans="1:51" ht="18">
      <c r="A4" s="392" t="s">
        <v>2</v>
      </c>
      <c r="B4" s="392"/>
      <c r="C4" s="392"/>
      <c r="D4" s="392"/>
      <c r="E4" s="392"/>
      <c r="F4" s="263"/>
      <c r="G4" s="393" t="s">
        <v>3</v>
      </c>
      <c r="H4" s="393"/>
      <c r="I4" s="393"/>
      <c r="J4" s="393"/>
      <c r="K4" s="393"/>
      <c r="L4" s="393"/>
      <c r="M4" s="393"/>
      <c r="N4" s="262"/>
      <c r="O4" s="394" t="s">
        <v>4</v>
      </c>
      <c r="P4" s="394"/>
      <c r="Q4" s="394"/>
      <c r="R4" s="394"/>
      <c r="S4" s="394"/>
      <c r="T4" s="394"/>
      <c r="U4" s="394"/>
      <c r="V4" s="394"/>
      <c r="W4" s="394"/>
      <c r="X4" s="394"/>
      <c r="Y4" s="394"/>
      <c r="Z4" s="394"/>
      <c r="AA4" s="394"/>
      <c r="AB4" s="394"/>
      <c r="AC4" s="394"/>
      <c r="AD4" s="394"/>
      <c r="AE4" s="394"/>
      <c r="AF4" s="394"/>
      <c r="AG4" s="394"/>
      <c r="AH4" s="394"/>
      <c r="AI4" s="394"/>
      <c r="AJ4" s="394"/>
      <c r="AK4" s="394"/>
      <c r="AL4" s="394"/>
      <c r="AM4" s="394"/>
      <c r="AN4" s="394"/>
      <c r="AO4" s="394"/>
      <c r="AP4" s="394"/>
      <c r="AQ4" s="394"/>
      <c r="AR4" s="394"/>
      <c r="AS4" s="394"/>
      <c r="AT4" s="394"/>
      <c r="AU4" s="394"/>
      <c r="AV4" s="394"/>
      <c r="AW4" s="394"/>
      <c r="AX4" s="394"/>
      <c r="AY4" s="395"/>
    </row>
    <row r="5" spans="1:51" ht="28.8">
      <c r="A5" s="112" t="s">
        <v>5</v>
      </c>
      <c r="B5" s="113" t="s">
        <v>6</v>
      </c>
      <c r="C5" s="113" t="s">
        <v>7</v>
      </c>
      <c r="D5" s="114" t="s">
        <v>3452</v>
      </c>
      <c r="E5" s="114" t="s">
        <v>8</v>
      </c>
      <c r="F5" s="271"/>
      <c r="G5" s="521" t="s">
        <v>3454</v>
      </c>
      <c r="H5" s="522"/>
      <c r="I5" s="522"/>
      <c r="J5" s="522"/>
      <c r="K5" s="522"/>
      <c r="L5" s="522"/>
      <c r="M5" s="522"/>
      <c r="N5" s="272"/>
      <c r="O5" s="115" t="s">
        <v>10</v>
      </c>
      <c r="P5" s="115" t="s">
        <v>11</v>
      </c>
      <c r="Q5" s="115" t="s">
        <v>12</v>
      </c>
      <c r="R5" s="115" t="s">
        <v>13</v>
      </c>
      <c r="S5" s="115" t="s">
        <v>14</v>
      </c>
      <c r="T5" s="116" t="s">
        <v>15</v>
      </c>
      <c r="U5" s="116" t="s">
        <v>16</v>
      </c>
      <c r="V5" s="116" t="s">
        <v>17</v>
      </c>
      <c r="W5" s="116" t="s">
        <v>18</v>
      </c>
      <c r="X5" s="116" t="s">
        <v>19</v>
      </c>
      <c r="Y5" s="116" t="s">
        <v>20</v>
      </c>
      <c r="Z5" s="116" t="s">
        <v>21</v>
      </c>
      <c r="AA5" s="116" t="s">
        <v>22</v>
      </c>
      <c r="AB5" s="116" t="s">
        <v>23</v>
      </c>
      <c r="AC5" s="116" t="s">
        <v>24</v>
      </c>
      <c r="AD5" s="116" t="s">
        <v>25</v>
      </c>
      <c r="AE5" s="117" t="s">
        <v>26</v>
      </c>
      <c r="AF5" s="116" t="s">
        <v>27</v>
      </c>
      <c r="AG5" s="116" t="s">
        <v>28</v>
      </c>
      <c r="AH5" s="116" t="s">
        <v>29</v>
      </c>
      <c r="AI5" s="116" t="s">
        <v>30</v>
      </c>
      <c r="AJ5" s="116" t="s">
        <v>31</v>
      </c>
      <c r="AK5" s="116" t="s">
        <v>32</v>
      </c>
      <c r="AL5" s="116" t="s">
        <v>33</v>
      </c>
      <c r="AM5" s="116" t="s">
        <v>34</v>
      </c>
      <c r="AN5" s="116" t="s">
        <v>35</v>
      </c>
      <c r="AO5" s="116" t="s">
        <v>36</v>
      </c>
      <c r="AP5" s="116" t="s">
        <v>37</v>
      </c>
      <c r="AQ5" s="116" t="s">
        <v>38</v>
      </c>
      <c r="AR5" s="116" t="s">
        <v>39</v>
      </c>
      <c r="AS5" s="116" t="s">
        <v>40</v>
      </c>
      <c r="AT5" s="116" t="s">
        <v>41</v>
      </c>
      <c r="AU5" s="116" t="s">
        <v>42</v>
      </c>
      <c r="AV5" s="116" t="s">
        <v>43</v>
      </c>
      <c r="AW5" s="116" t="s">
        <v>44</v>
      </c>
      <c r="AX5" s="116" t="s">
        <v>45</v>
      </c>
      <c r="AY5" s="116" t="s">
        <v>46</v>
      </c>
    </row>
    <row r="6" spans="1:51">
      <c r="A6" s="176" t="s">
        <v>52</v>
      </c>
      <c r="B6" s="174">
        <v>200</v>
      </c>
      <c r="C6" s="195" t="s">
        <v>48</v>
      </c>
      <c r="D6" s="304">
        <f>B6/0.87</f>
        <v>229.88505747126436</v>
      </c>
      <c r="E6" s="118"/>
      <c r="F6" s="263"/>
      <c r="G6" s="522"/>
      <c r="H6" s="522"/>
      <c r="I6" s="522"/>
      <c r="J6" s="522"/>
      <c r="K6" s="522"/>
      <c r="L6" s="522"/>
      <c r="M6" s="522"/>
      <c r="N6" s="272"/>
      <c r="O6" s="16" t="s">
        <v>49</v>
      </c>
      <c r="P6" s="16">
        <v>585</v>
      </c>
      <c r="Q6" s="16" t="s">
        <v>50</v>
      </c>
      <c r="R6" s="16" t="s">
        <v>1990</v>
      </c>
      <c r="S6" s="17">
        <v>200</v>
      </c>
      <c r="T6" s="119">
        <f>IFERROR(VLOOKUP($P6,[2]INSA_TCA_v6.0_2023!$A$1:$AU$1342,14,FALSE)*$S6/100,"")</f>
        <v>38.4</v>
      </c>
      <c r="U6" s="119">
        <f>IFERROR(VLOOKUP($P6,[2]INSA_TCA_v6.0_2023!$A$1:$AU$1342,15,FALSE)*$S6/100,"")</f>
        <v>2.4</v>
      </c>
      <c r="V6" s="119">
        <f>IFERROR(VLOOKUP($P6,[2]INSA_TCA_v6.0_2023!$A$1:$AU$1342,8,FALSE)*$S6/100,"")</f>
        <v>0</v>
      </c>
      <c r="W6" s="119">
        <f>IFERROR(VLOOKUP($P6,[2]INSA_TCA_v6.0_2023!$A$1:$AU$1342,9,FALSE)*$S6/100,"")</f>
        <v>0</v>
      </c>
      <c r="X6" s="119">
        <f>IFERROR(VLOOKUP($P6,[2]INSA_TCA_v6.0_2023!$A$1:$AU$1342,10,FALSE)*$S6/100,"")</f>
        <v>0</v>
      </c>
      <c r="Y6" s="119">
        <f>IFERROR(VLOOKUP($P6,[2]INSA_TCA_v6.0_2023!$A$1:$AU$1342,11,FALSE)*$S6/100,"")</f>
        <v>0</v>
      </c>
      <c r="Z6" s="119">
        <f>IFERROR(VLOOKUP($P6,[2]INSA_TCA_v6.0_2023!$A$1:$AU$1342,24,FALSE)*$S6/100,"")</f>
        <v>0</v>
      </c>
      <c r="AA6" s="119">
        <f>IFERROR(VLOOKUP($P6,[2]INSA_TCA_v6.0_2023!$A$1:$AU$1342,13,FALSE)*$S6/100,"")</f>
        <v>0</v>
      </c>
      <c r="AB6" s="119">
        <f>IFERROR(VLOOKUP($P6,[2]INSA_TCA_v6.0_2023!$A$1:$AU$1342,19,FALSE)*$S6/100,"")</f>
        <v>5</v>
      </c>
      <c r="AC6" s="119">
        <f>IFERROR(VLOOKUP($P6,[2]INSA_TCA_v6.0_2023!$A$1:$AU$1342,18,FALSE)*$S6/100,"")</f>
        <v>3.2</v>
      </c>
      <c r="AD6" s="119">
        <f>IFERROR(VLOOKUP($P6,[2]INSA_TCA_v6.0_2023!$A$1:$AU$1342,20,FALSE)*$S6/100,"")</f>
        <v>0</v>
      </c>
      <c r="AE6" s="120">
        <f t="shared" ref="AE6:AE19" si="0">IFERROR(T6*4+V6*9+AB6*4+AC6*2+AF6*7,"")</f>
        <v>180</v>
      </c>
      <c r="AF6" s="119">
        <f>IFERROR(VLOOKUP($P6,[2]INSA_TCA_v6.0_2023!$A$1:$AU$1342,21,FALSE)*$S6/100,"")</f>
        <v>0</v>
      </c>
      <c r="AG6" s="119">
        <f>IFERROR(VLOOKUP($P6,[2]INSA_TCA_v6.0_2023!$A$1:$AU$1342,25,FALSE)*$S6/100,"")</f>
        <v>0</v>
      </c>
      <c r="AH6" s="119">
        <f>IFERROR(VLOOKUP($P6,[2]INSA_TCA_v6.0_2023!$A$1:$AU$1342,27,FALSE)*$S6/100,"")</f>
        <v>0</v>
      </c>
      <c r="AI6" s="119">
        <f>IFERROR(VLOOKUP($P6,[2]INSA_TCA_v6.0_2023!$A$1:$AU$1342,28,FALSE)*$S6/100,"")</f>
        <v>0.12</v>
      </c>
      <c r="AJ6" s="119">
        <f>IFERROR(VLOOKUP($P6,[2]INSA_TCA_v6.0_2023!$A$1:$AU$1342,29,FALSE)*$S6/100,"")</f>
        <v>0.42</v>
      </c>
      <c r="AK6" s="119">
        <f>IFERROR(VLOOKUP($P6,[2]INSA_TCA_v6.0_2023!$A$1:$AU$1342,30,FALSE)*$S6/100,"")</f>
        <v>0.04</v>
      </c>
      <c r="AL6" s="119">
        <f>IFERROR(VLOOKUP($P6,[2]INSA_TCA_v6.0_2023!$A$1:$AU$1342,32,FALSE)*$S6/100,"")</f>
        <v>4</v>
      </c>
      <c r="AM6" s="119">
        <f>IFERROR(VLOOKUP($P6,[2]INSA_TCA_v6.0_2023!$A$1:$AU$1342,34,FALSE)*$S6/100,"")</f>
        <v>0.88</v>
      </c>
      <c r="AN6" s="119">
        <f>IFERROR(VLOOKUP($P6,[2]INSA_TCA_v6.0_2023!$A$1:$AU$1342,35,FALSE)*$S6/100,"")</f>
        <v>0</v>
      </c>
      <c r="AO6" s="119">
        <f>IFERROR(VLOOKUP($P6,[2]INSA_TCA_v6.0_2023!$A$1:$AU$1342,36,FALSE)*$S6/100,"")</f>
        <v>28</v>
      </c>
      <c r="AP6" s="119">
        <f>IFERROR(VLOOKUP($P6,[2]INSA_TCA_v6.0_2023!$A$1:$AU$1342,37,FALSE)*$S6/100,"")</f>
        <v>70</v>
      </c>
      <c r="AQ6" s="119">
        <f>IFERROR(VLOOKUP($P6,[2]INSA_TCA_v6.0_2023!$A$1:$AU$1342,39,FALSE)*$S6/100,"")</f>
        <v>18</v>
      </c>
      <c r="AR6" s="119">
        <f>IFERROR(VLOOKUP($P6,[2]INSA_TCA_v6.0_2023!$A$1:$AU$1342,40,FALSE)*$S6/100,"")</f>
        <v>900</v>
      </c>
      <c r="AS6" s="119">
        <f>IFERROR(VLOOKUP($P6,[2]INSA_TCA_v6.0_2023!$A$1:$AU$1342,41,FALSE)*$S6/100,"")</f>
        <v>18</v>
      </c>
      <c r="AT6" s="119">
        <f>IFERROR(VLOOKUP($P6,[2]INSA_TCA_v6.0_2023!$A$1:$AU$1342,42,FALSE)*$S6/100,"")</f>
        <v>84</v>
      </c>
      <c r="AU6" s="119">
        <f>IFERROR(VLOOKUP($P6,[2]INSA_TCA_v6.0_2023!$A$1:$AU$1342,43,FALSE)*$S6/100,"")</f>
        <v>26</v>
      </c>
      <c r="AV6" s="119">
        <f>IFERROR(VLOOKUP($P6,[2]INSA_TCA_v6.0_2023!$A$1:$AU$1342,44,FALSE)*$S6/100,"")</f>
        <v>0.4</v>
      </c>
      <c r="AW6" s="119">
        <f>IFERROR(VLOOKUP($P6,[2]INSA_TCA_v6.0_2023!$A$1:$AU$1342,45,FALSE)*$S6/100,"")</f>
        <v>0.4</v>
      </c>
      <c r="AX6" s="119">
        <f>IFERROR(VLOOKUP($P6,[2]INSA_TCA_v6.0_2023!$A$1:$AU$1342,46,FALSE)*$S6/100,"")</f>
        <v>0</v>
      </c>
      <c r="AY6" s="119">
        <f>IFERROR(VLOOKUP($P6,[2]INSA_TCA_v6.0_2023!$A$1:$AU$1342,47,FALSE)*$S6/100,"")</f>
        <v>0</v>
      </c>
    </row>
    <row r="7" spans="1:51">
      <c r="A7" s="296" t="s">
        <v>3325</v>
      </c>
      <c r="B7" s="174">
        <v>50</v>
      </c>
      <c r="C7" s="195" t="s">
        <v>48</v>
      </c>
      <c r="D7" s="304">
        <f>B7/1</f>
        <v>50</v>
      </c>
      <c r="E7" s="118"/>
      <c r="F7" s="263"/>
      <c r="G7" s="522"/>
      <c r="H7" s="522"/>
      <c r="I7" s="522"/>
      <c r="J7" s="522"/>
      <c r="K7" s="522"/>
      <c r="L7" s="522"/>
      <c r="M7" s="522"/>
      <c r="N7" s="272"/>
      <c r="O7" s="16" t="s">
        <v>64</v>
      </c>
      <c r="P7" s="17">
        <v>197</v>
      </c>
      <c r="Q7" s="17" t="s">
        <v>3265</v>
      </c>
      <c r="R7" s="17" t="s">
        <v>3285</v>
      </c>
      <c r="S7" s="17">
        <v>50</v>
      </c>
      <c r="T7" s="119">
        <f>IFERROR(VLOOKUP($P7,[2]INSA_TCA_v6.0_2023!$A$1:$AU$1342,14,FALSE)*$S7/100,"")</f>
        <v>0</v>
      </c>
      <c r="U7" s="119">
        <f>IFERROR(VLOOKUP($P7,[2]INSA_TCA_v6.0_2023!$A$1:$AU$1342,15,FALSE)*$S7/100,"")</f>
        <v>0</v>
      </c>
      <c r="V7" s="119">
        <f>IFERROR(VLOOKUP($P7,[2]INSA_TCA_v6.0_2023!$A$1:$AU$1342,8,FALSE)*$S7/100,"")</f>
        <v>4.9000000000000004</v>
      </c>
      <c r="W7" s="119">
        <f>IFERROR(VLOOKUP($P7,[2]INSA_TCA_v6.0_2023!$A$1:$AU$1342,9,FALSE)*$S7/100,"")</f>
        <v>1.9</v>
      </c>
      <c r="X7" s="119">
        <f>IFERROR(VLOOKUP($P7,[2]INSA_TCA_v6.0_2023!$A$1:$AU$1342,10,FALSE)*$S7/100,"")</f>
        <v>2.2000000000000002</v>
      </c>
      <c r="Y7" s="119">
        <f>IFERROR(VLOOKUP($P7,[2]INSA_TCA_v6.0_2023!$A$1:$AU$1342,11,FALSE)*$S7/100,"")</f>
        <v>0.15</v>
      </c>
      <c r="Z7" s="119">
        <f>IFERROR(VLOOKUP($P7,[2]INSA_TCA_v6.0_2023!$A$1:$AU$1342,24,FALSE)*$S7/100,"")</f>
        <v>34.5</v>
      </c>
      <c r="AA7" s="119">
        <f>IFERROR(VLOOKUP($P7,[2]INSA_TCA_v6.0_2023!$A$1:$AU$1342,13,FALSE)*$S7/100,"")</f>
        <v>0.2</v>
      </c>
      <c r="AB7" s="119">
        <f>IFERROR(VLOOKUP($P7,[2]INSA_TCA_v6.0_2023!$A$1:$AU$1342,19,FALSE)*$S7/100,"")</f>
        <v>10.85</v>
      </c>
      <c r="AC7" s="119">
        <f>IFERROR(VLOOKUP($P7,[2]INSA_TCA_v6.0_2023!$A$1:$AU$1342,18,FALSE)*$S7/100,"")</f>
        <v>0</v>
      </c>
      <c r="AD7" s="119">
        <f>IFERROR(VLOOKUP($P7,[2]INSA_TCA_v6.0_2023!$A$1:$AU$1342,20,FALSE)*$S7/100,"")</f>
        <v>0.1</v>
      </c>
      <c r="AE7" s="120">
        <f t="shared" si="0"/>
        <v>87.5</v>
      </c>
      <c r="AF7" s="119">
        <f>IFERROR(VLOOKUP($P7,[2]INSA_TCA_v6.0_2023!$A$1:$AU$1342,21,FALSE)*$S7/100,"")</f>
        <v>0</v>
      </c>
      <c r="AG7" s="119">
        <f>IFERROR(VLOOKUP($P7,[2]INSA_TCA_v6.0_2023!$A$1:$AU$1342,25,FALSE)*$S7/100,"")</f>
        <v>0</v>
      </c>
      <c r="AH7" s="119">
        <f>IFERROR(VLOOKUP($P7,[2]INSA_TCA_v6.0_2023!$A$1:$AU$1342,27,FALSE)*$S7/100,"")</f>
        <v>0.35</v>
      </c>
      <c r="AI7" s="119">
        <f>IFERROR(VLOOKUP($P7,[2]INSA_TCA_v6.0_2023!$A$1:$AU$1342,28,FALSE)*$S7/100,"")</f>
        <v>4.4999999999999998E-2</v>
      </c>
      <c r="AJ7" s="119">
        <f>IFERROR(VLOOKUP($P7,[2]INSA_TCA_v6.0_2023!$A$1:$AU$1342,29,FALSE)*$S7/100,"")</f>
        <v>3.5000000000000003E-2</v>
      </c>
      <c r="AK7" s="119">
        <f>IFERROR(VLOOKUP($P7,[2]INSA_TCA_v6.0_2023!$A$1:$AU$1342,30,FALSE)*$S7/100,"")</f>
        <v>0.09</v>
      </c>
      <c r="AL7" s="119">
        <f>IFERROR(VLOOKUP($P7,[2]INSA_TCA_v6.0_2023!$A$1:$AU$1342,32,FALSE)*$S7/100,"")</f>
        <v>4.4000000000000004</v>
      </c>
      <c r="AM7" s="119">
        <f>IFERROR(VLOOKUP($P7,[2]INSA_TCA_v6.0_2023!$A$1:$AU$1342,34,FALSE)*$S7/100,"")</f>
        <v>0.21</v>
      </c>
      <c r="AN7" s="119">
        <f>IFERROR(VLOOKUP($P7,[2]INSA_TCA_v6.0_2023!$A$1:$AU$1342,35,FALSE)*$S7/100,"")</f>
        <v>1</v>
      </c>
      <c r="AO7" s="119">
        <f>IFERROR(VLOOKUP($P7,[2]INSA_TCA_v6.0_2023!$A$1:$AU$1342,36,FALSE)*$S7/100,"")</f>
        <v>0</v>
      </c>
      <c r="AP7" s="119">
        <f>IFERROR(VLOOKUP($P7,[2]INSA_TCA_v6.0_2023!$A$1:$AU$1342,37,FALSE)*$S7/100,"")</f>
        <v>3</v>
      </c>
      <c r="AQ7" s="119">
        <f>IFERROR(VLOOKUP($P7,[2]INSA_TCA_v6.0_2023!$A$1:$AU$1342,39,FALSE)*$S7/100,"")</f>
        <v>33</v>
      </c>
      <c r="AR7" s="119">
        <f>IFERROR(VLOOKUP($P7,[2]INSA_TCA_v6.0_2023!$A$1:$AU$1342,40,FALSE)*$S7/100,"")</f>
        <v>170</v>
      </c>
      <c r="AS7" s="119">
        <f>IFERROR(VLOOKUP($P7,[2]INSA_TCA_v6.0_2023!$A$1:$AU$1342,41,FALSE)*$S7/100,"")</f>
        <v>6</v>
      </c>
      <c r="AT7" s="119">
        <f>IFERROR(VLOOKUP($P7,[2]INSA_TCA_v6.0_2023!$A$1:$AU$1342,42,FALSE)*$S7/100,"")</f>
        <v>125</v>
      </c>
      <c r="AU7" s="119">
        <f>IFERROR(VLOOKUP($P7,[2]INSA_TCA_v6.0_2023!$A$1:$AU$1342,43,FALSE)*$S7/100,"")</f>
        <v>10</v>
      </c>
      <c r="AV7" s="119">
        <f>IFERROR(VLOOKUP($P7,[2]INSA_TCA_v6.0_2023!$A$1:$AU$1342,44,FALSE)*$S7/100,"")</f>
        <v>0.65</v>
      </c>
      <c r="AW7" s="119">
        <f>IFERROR(VLOOKUP($P7,[2]INSA_TCA_v6.0_2023!$A$1:$AU$1342,45,FALSE)*$S7/100,"")</f>
        <v>2.65</v>
      </c>
      <c r="AX7" s="119">
        <f>IFERROR(VLOOKUP($P7,[2]INSA_TCA_v6.0_2023!$A$1:$AU$1342,46,FALSE)*$S7/100,"")</f>
        <v>0</v>
      </c>
      <c r="AY7" s="119">
        <f>IFERROR(VLOOKUP($P7,[2]INSA_TCA_v6.0_2023!$A$1:$AU$1342,47,FALSE)*$S7/100,"")</f>
        <v>0</v>
      </c>
    </row>
    <row r="8" spans="1:51">
      <c r="A8" s="177" t="s">
        <v>3326</v>
      </c>
      <c r="B8" s="174">
        <v>50</v>
      </c>
      <c r="C8" s="195" t="s">
        <v>48</v>
      </c>
      <c r="D8" s="302">
        <f>B8/1</f>
        <v>50</v>
      </c>
      <c r="E8" s="118"/>
      <c r="F8" s="263"/>
      <c r="G8" s="522"/>
      <c r="H8" s="522"/>
      <c r="I8" s="522"/>
      <c r="J8" s="522"/>
      <c r="K8" s="522"/>
      <c r="L8" s="522"/>
      <c r="M8" s="522"/>
      <c r="N8" s="272"/>
      <c r="O8" s="16" t="s">
        <v>107</v>
      </c>
      <c r="P8" s="8">
        <v>538</v>
      </c>
      <c r="Q8" s="17" t="s">
        <v>99</v>
      </c>
      <c r="R8" s="17" t="s">
        <v>2623</v>
      </c>
      <c r="S8" s="17">
        <v>50</v>
      </c>
      <c r="T8" s="119">
        <f>IFERROR(VLOOKUP($P8,[2]INSA_TCA_v6.0_2023!$A$1:$AU$1342,14,FALSE)*$S8/100,"")</f>
        <v>8.35</v>
      </c>
      <c r="U8" s="119">
        <f>IFERROR(VLOOKUP($P8,[2]INSA_TCA_v6.0_2023!$A$1:$AU$1342,15,FALSE)*$S8/100,"")</f>
        <v>0.2</v>
      </c>
      <c r="V8" s="119">
        <f>IFERROR(VLOOKUP($P8,[2]INSA_TCA_v6.0_2023!$A$1:$AU$1342,8,FALSE)*$S8/100,"")</f>
        <v>0.15</v>
      </c>
      <c r="W8" s="119">
        <f>IFERROR(VLOOKUP($P8,[2]INSA_TCA_v6.0_2023!$A$1:$AU$1342,9,FALSE)*$S8/100,"")</f>
        <v>0</v>
      </c>
      <c r="X8" s="119">
        <f>IFERROR(VLOOKUP($P8,[2]INSA_TCA_v6.0_2023!$A$1:$AU$1342,10,FALSE)*$S8/100,"")</f>
        <v>0.05</v>
      </c>
      <c r="Y8" s="119">
        <f>IFERROR(VLOOKUP($P8,[2]INSA_TCA_v6.0_2023!$A$1:$AU$1342,11,FALSE)*$S8/100,"")</f>
        <v>0.05</v>
      </c>
      <c r="Z8" s="119">
        <f>IFERROR(VLOOKUP($P8,[2]INSA_TCA_v6.0_2023!$A$1:$AU$1342,24,FALSE)*$S8/100,"")</f>
        <v>0</v>
      </c>
      <c r="AA8" s="119">
        <f>IFERROR(VLOOKUP($P8,[2]INSA_TCA_v6.0_2023!$A$1:$AU$1342,13,FALSE)*$S8/100,"")</f>
        <v>0</v>
      </c>
      <c r="AB8" s="119">
        <f>IFERROR(VLOOKUP($P8,[2]INSA_TCA_v6.0_2023!$A$1:$AU$1342,19,FALSE)*$S8/100,"")</f>
        <v>4.55</v>
      </c>
      <c r="AC8" s="119">
        <f>IFERROR(VLOOKUP($P8,[2]INSA_TCA_v6.0_2023!$A$1:$AU$1342,18,FALSE)*$S8/100,"")</f>
        <v>2.2000000000000002</v>
      </c>
      <c r="AD8" s="119">
        <f>IFERROR(VLOOKUP($P8,[2]INSA_TCA_v6.0_2023!$A$1:$AU$1342,20,FALSE)*$S8/100,"")</f>
        <v>0.2</v>
      </c>
      <c r="AE8" s="120">
        <f t="shared" si="0"/>
        <v>57.35</v>
      </c>
      <c r="AF8" s="119">
        <f>IFERROR(VLOOKUP($P8,[2]INSA_TCA_v6.0_2023!$A$1:$AU$1342,21,FALSE)*$S8/100,"")</f>
        <v>0</v>
      </c>
      <c r="AG8" s="119">
        <f>IFERROR(VLOOKUP($P8,[2]INSA_TCA_v6.0_2023!$A$1:$AU$1342,25,FALSE)*$S8/100,"")</f>
        <v>2</v>
      </c>
      <c r="AH8" s="119">
        <f>IFERROR(VLOOKUP($P8,[2]INSA_TCA_v6.0_2023!$A$1:$AU$1342,27,FALSE)*$S8/100,"")</f>
        <v>0</v>
      </c>
      <c r="AI8" s="119">
        <f>IFERROR(VLOOKUP($P8,[2]INSA_TCA_v6.0_2023!$A$1:$AU$1342,28,FALSE)*$S8/100,"")</f>
        <v>0</v>
      </c>
      <c r="AJ8" s="119">
        <f>IFERROR(VLOOKUP($P8,[2]INSA_TCA_v6.0_2023!$A$1:$AU$1342,29,FALSE)*$S8/100,"")</f>
        <v>6.5000000000000002E-2</v>
      </c>
      <c r="AK8" s="119">
        <f>IFERROR(VLOOKUP($P8,[2]INSA_TCA_v6.0_2023!$A$1:$AU$1342,30,FALSE)*$S8/100,"")</f>
        <v>3.5000000000000003E-2</v>
      </c>
      <c r="AL8" s="119">
        <f>IFERROR(VLOOKUP($P8,[2]INSA_TCA_v6.0_2023!$A$1:$AU$1342,32,FALSE)*$S8/100,"")</f>
        <v>0.85</v>
      </c>
      <c r="AM8" s="119">
        <f>IFERROR(VLOOKUP($P8,[2]INSA_TCA_v6.0_2023!$A$1:$AU$1342,34,FALSE)*$S8/100,"")</f>
        <v>0.12</v>
      </c>
      <c r="AN8" s="119">
        <f>IFERROR(VLOOKUP($P8,[2]INSA_TCA_v6.0_2023!$A$1:$AU$1342,35,FALSE)*$S8/100,"")</f>
        <v>0</v>
      </c>
      <c r="AO8" s="119">
        <f>IFERROR(VLOOKUP($P8,[2]INSA_TCA_v6.0_2023!$A$1:$AU$1342,36,FALSE)*$S8/100,"")</f>
        <v>0</v>
      </c>
      <c r="AP8" s="119">
        <f>IFERROR(VLOOKUP($P8,[2]INSA_TCA_v6.0_2023!$A$1:$AU$1342,37,FALSE)*$S8/100,"")</f>
        <v>12.5</v>
      </c>
      <c r="AQ8" s="119">
        <f>IFERROR(VLOOKUP($P8,[2]INSA_TCA_v6.0_2023!$A$1:$AU$1342,39,FALSE)*$S8/100,"")</f>
        <v>80</v>
      </c>
      <c r="AR8" s="119">
        <f>IFERROR(VLOOKUP($P8,[2]INSA_TCA_v6.0_2023!$A$1:$AU$1342,40,FALSE)*$S8/100,"")</f>
        <v>140</v>
      </c>
      <c r="AS8" s="119">
        <f>IFERROR(VLOOKUP($P8,[2]INSA_TCA_v6.0_2023!$A$1:$AU$1342,41,FALSE)*$S8/100,"")</f>
        <v>12.5</v>
      </c>
      <c r="AT8" s="119">
        <f>IFERROR(VLOOKUP($P8,[2]INSA_TCA_v6.0_2023!$A$1:$AU$1342,42,FALSE)*$S8/100,"")</f>
        <v>55</v>
      </c>
      <c r="AU8" s="119">
        <f>IFERROR(VLOOKUP($P8,[2]INSA_TCA_v6.0_2023!$A$1:$AU$1342,43,FALSE)*$S8/100,"")</f>
        <v>16.5</v>
      </c>
      <c r="AV8" s="119">
        <f>IFERROR(VLOOKUP($P8,[2]INSA_TCA_v6.0_2023!$A$1:$AU$1342,44,FALSE)*$S8/100,"")</f>
        <v>1.1499999999999999</v>
      </c>
      <c r="AW8" s="119">
        <f>IFERROR(VLOOKUP($P8,[2]INSA_TCA_v6.0_2023!$A$1:$AU$1342,45,FALSE)*$S8/100,"")</f>
        <v>0.7</v>
      </c>
      <c r="AX8" s="119">
        <f>IFERROR(VLOOKUP($P8,[2]INSA_TCA_v6.0_2023!$A$1:$AU$1342,46,FALSE)*$S8/100,"")</f>
        <v>0</v>
      </c>
      <c r="AY8" s="119">
        <f>IFERROR(VLOOKUP($P8,[2]INSA_TCA_v6.0_2023!$A$1:$AU$1342,47,FALSE)*$S8/100,"")</f>
        <v>0</v>
      </c>
    </row>
    <row r="9" spans="1:51">
      <c r="A9" s="177" t="s">
        <v>56</v>
      </c>
      <c r="B9" s="174">
        <v>25</v>
      </c>
      <c r="C9" s="195" t="s">
        <v>48</v>
      </c>
      <c r="D9" s="304">
        <f>B9/0.89</f>
        <v>28.089887640449437</v>
      </c>
      <c r="E9" s="118"/>
      <c r="F9" s="263"/>
      <c r="G9" s="522"/>
      <c r="H9" s="522"/>
      <c r="I9" s="522"/>
      <c r="J9" s="522"/>
      <c r="K9" s="522"/>
      <c r="L9" s="522"/>
      <c r="M9" s="522"/>
      <c r="N9" s="272"/>
      <c r="O9" s="16" t="s">
        <v>53</v>
      </c>
      <c r="P9" s="17">
        <v>600</v>
      </c>
      <c r="Q9" s="17" t="s">
        <v>93</v>
      </c>
      <c r="R9" s="17" t="s">
        <v>2494</v>
      </c>
      <c r="S9" s="17">
        <v>63</v>
      </c>
      <c r="T9" s="119">
        <f>IFERROR(VLOOKUP($P9,[2]INSA_TCA_v6.0_2023!$A$1:$AU$1342,14,FALSE)*$S9/100,"")</f>
        <v>2.7720000000000002</v>
      </c>
      <c r="U9" s="119">
        <f>IFERROR(VLOOKUP($P9,[2]INSA_TCA_v6.0_2023!$A$1:$AU$1342,15,FALSE)*$S9/100,"")</f>
        <v>2.5829999999999997</v>
      </c>
      <c r="V9" s="119">
        <f>IFERROR(VLOOKUP($P9,[2]INSA_TCA_v6.0_2023!$A$1:$AU$1342,8,FALSE)*$S9/100,"")</f>
        <v>0</v>
      </c>
      <c r="W9" s="119">
        <f>IFERROR(VLOOKUP($P9,[2]INSA_TCA_v6.0_2023!$A$1:$AU$1342,9,FALSE)*$S9/100,"")</f>
        <v>0</v>
      </c>
      <c r="X9" s="119">
        <f>IFERROR(VLOOKUP($P9,[2]INSA_TCA_v6.0_2023!$A$1:$AU$1342,10,FALSE)*$S9/100,"")</f>
        <v>0</v>
      </c>
      <c r="Y9" s="119">
        <f>IFERROR(VLOOKUP($P9,[2]INSA_TCA_v6.0_2023!$A$1:$AU$1342,11,FALSE)*$S9/100,"")</f>
        <v>0</v>
      </c>
      <c r="Z9" s="119">
        <f>IFERROR(VLOOKUP($P9,[2]INSA_TCA_v6.0_2023!$A$1:$AU$1342,24,FALSE)*$S9/100,"")</f>
        <v>0</v>
      </c>
      <c r="AA9" s="119">
        <f>IFERROR(VLOOKUP($P9,[2]INSA_TCA_v6.0_2023!$A$1:$AU$1342,13,FALSE)*$S9/100,"")</f>
        <v>0</v>
      </c>
      <c r="AB9" s="119">
        <f>IFERROR(VLOOKUP($P9,[2]INSA_TCA_v6.0_2023!$A$1:$AU$1342,19,FALSE)*$S9/100,"")</f>
        <v>0.37799999999999995</v>
      </c>
      <c r="AC9" s="119">
        <f>IFERROR(VLOOKUP($P9,[2]INSA_TCA_v6.0_2023!$A$1:$AU$1342,18,FALSE)*$S9/100,"")</f>
        <v>1.6380000000000001</v>
      </c>
      <c r="AD9" s="119">
        <f>IFERROR(VLOOKUP($P9,[2]INSA_TCA_v6.0_2023!$A$1:$AU$1342,20,FALSE)*$S9/100,"")</f>
        <v>6.3E-2</v>
      </c>
      <c r="AE9" s="120">
        <f t="shared" si="0"/>
        <v>15.876000000000001</v>
      </c>
      <c r="AF9" s="119">
        <f>IFERROR(VLOOKUP($P9,[2]INSA_TCA_v6.0_2023!$A$1:$AU$1342,21,FALSE)*$S9/100,"")</f>
        <v>0</v>
      </c>
      <c r="AG9" s="119">
        <f>IFERROR(VLOOKUP($P9,[2]INSA_TCA_v6.0_2023!$A$1:$AU$1342,25,FALSE)*$S9/100,"")</f>
        <v>587.79</v>
      </c>
      <c r="AH9" s="119">
        <f>IFERROR(VLOOKUP($P9,[2]INSA_TCA_v6.0_2023!$A$1:$AU$1342,27,FALSE)*$S9/100,"")</f>
        <v>0</v>
      </c>
      <c r="AI9" s="119">
        <f>IFERROR(VLOOKUP($P9,[2]INSA_TCA_v6.0_2023!$A$1:$AU$1342,28,FALSE)*$S9/100,"")</f>
        <v>0.315</v>
      </c>
      <c r="AJ9" s="119">
        <f>IFERROR(VLOOKUP($P9,[2]INSA_TCA_v6.0_2023!$A$1:$AU$1342,29,FALSE)*$S9/100,"")</f>
        <v>3.15E-2</v>
      </c>
      <c r="AK9" s="119">
        <f>IFERROR(VLOOKUP($P9,[2]INSA_TCA_v6.0_2023!$A$1:$AU$1342,30,FALSE)*$S9/100,"")</f>
        <v>1.26E-2</v>
      </c>
      <c r="AL9" s="119">
        <f>IFERROR(VLOOKUP($P9,[2]INSA_TCA_v6.0_2023!$A$1:$AU$1342,32,FALSE)*$S9/100,"")</f>
        <v>0.63</v>
      </c>
      <c r="AM9" s="119">
        <f>IFERROR(VLOOKUP($P9,[2]INSA_TCA_v6.0_2023!$A$1:$AU$1342,34,FALSE)*$S9/100,"")</f>
        <v>4.41E-2</v>
      </c>
      <c r="AN9" s="119">
        <f>IFERROR(VLOOKUP($P9,[2]INSA_TCA_v6.0_2023!$A$1:$AU$1342,35,FALSE)*$S9/100,"")</f>
        <v>0</v>
      </c>
      <c r="AO9" s="119">
        <f>IFERROR(VLOOKUP($P9,[2]INSA_TCA_v6.0_2023!$A$1:$AU$1342,36,FALSE)*$S9/100,"")</f>
        <v>1.89</v>
      </c>
      <c r="AP9" s="119">
        <f>IFERROR(VLOOKUP($P9,[2]INSA_TCA_v6.0_2023!$A$1:$AU$1342,37,FALSE)*$S9/100,"")</f>
        <v>17.64</v>
      </c>
      <c r="AQ9" s="119">
        <f>IFERROR(VLOOKUP($P9,[2]INSA_TCA_v6.0_2023!$A$1:$AU$1342,39,FALSE)*$S9/100,"")</f>
        <v>36.54</v>
      </c>
      <c r="AR9" s="119">
        <f>IFERROR(VLOOKUP($P9,[2]INSA_TCA_v6.0_2023!$A$1:$AU$1342,40,FALSE)*$S9/100,"")</f>
        <v>195.3</v>
      </c>
      <c r="AS9" s="119">
        <f>IFERROR(VLOOKUP($P9,[2]INSA_TCA_v6.0_2023!$A$1:$AU$1342,41,FALSE)*$S9/100,"")</f>
        <v>25.83</v>
      </c>
      <c r="AT9" s="119">
        <f>IFERROR(VLOOKUP($P9,[2]INSA_TCA_v6.0_2023!$A$1:$AU$1342,42,FALSE)*$S9/100,"")</f>
        <v>20.79</v>
      </c>
      <c r="AU9" s="119">
        <f>IFERROR(VLOOKUP($P9,[2]INSA_TCA_v6.0_2023!$A$1:$AU$1342,43,FALSE)*$S9/100,"")</f>
        <v>4.41</v>
      </c>
      <c r="AV9" s="119">
        <f>IFERROR(VLOOKUP($P9,[2]INSA_TCA_v6.0_2023!$A$1:$AU$1342,44,FALSE)*$S9/100,"")</f>
        <v>0.44099999999999995</v>
      </c>
      <c r="AW9" s="119">
        <f>IFERROR(VLOOKUP($P9,[2]INSA_TCA_v6.0_2023!$A$1:$AU$1342,45,FALSE)*$S9/100,"")</f>
        <v>6.3E-2</v>
      </c>
      <c r="AX9" s="119">
        <f>IFERROR(VLOOKUP($P9,[2]INSA_TCA_v6.0_2023!$A$1:$AU$1342,46,FALSE)*$S9/100,"")</f>
        <v>0</v>
      </c>
      <c r="AY9" s="119">
        <f>IFERROR(VLOOKUP($P9,[2]INSA_TCA_v6.0_2023!$A$1:$AU$1342,47,FALSE)*$S9/100,"")</f>
        <v>1.071</v>
      </c>
    </row>
    <row r="10" spans="1:51">
      <c r="A10" s="177" t="s">
        <v>62</v>
      </c>
      <c r="B10" s="174">
        <v>5</v>
      </c>
      <c r="C10" s="195" t="s">
        <v>48</v>
      </c>
      <c r="D10" s="304">
        <f>B10/0.75</f>
        <v>6.666666666666667</v>
      </c>
      <c r="E10" s="118"/>
      <c r="F10" s="263"/>
      <c r="G10" s="522"/>
      <c r="H10" s="522"/>
      <c r="I10" s="522"/>
      <c r="J10" s="522"/>
      <c r="K10" s="522"/>
      <c r="L10" s="522"/>
      <c r="M10" s="522"/>
      <c r="N10" s="272"/>
      <c r="O10" s="16" t="s">
        <v>53</v>
      </c>
      <c r="P10" s="17">
        <v>597</v>
      </c>
      <c r="Q10" s="17" t="s">
        <v>93</v>
      </c>
      <c r="R10" s="17" t="s">
        <v>2489</v>
      </c>
      <c r="S10" s="17">
        <v>25</v>
      </c>
      <c r="T10" s="119">
        <f>IFERROR(VLOOKUP($P10,[2]INSA_TCA_v6.0_2023!$A$1:$AU$1342,14,FALSE)*$S10/100,"")</f>
        <v>0.77500000000000002</v>
      </c>
      <c r="U10" s="119">
        <f>IFERROR(VLOOKUP($P10,[2]INSA_TCA_v6.0_2023!$A$1:$AU$1342,15,FALSE)*$S10/100,"")</f>
        <v>0.55000000000000004</v>
      </c>
      <c r="V10" s="119">
        <f>IFERROR(VLOOKUP($P10,[2]INSA_TCA_v6.0_2023!$A$1:$AU$1342,8,FALSE)*$S10/100,"")</f>
        <v>0.05</v>
      </c>
      <c r="W10" s="119">
        <f>IFERROR(VLOOKUP($P10,[2]INSA_TCA_v6.0_2023!$A$1:$AU$1342,9,FALSE)*$S10/100,"")</f>
        <v>0</v>
      </c>
      <c r="X10" s="119">
        <f>IFERROR(VLOOKUP($P10,[2]INSA_TCA_v6.0_2023!$A$1:$AU$1342,10,FALSE)*$S10/100,"")</f>
        <v>0</v>
      </c>
      <c r="Y10" s="119">
        <f>IFERROR(VLOOKUP($P10,[2]INSA_TCA_v6.0_2023!$A$1:$AU$1342,11,FALSE)*$S10/100,"")</f>
        <v>0.05</v>
      </c>
      <c r="Z10" s="119">
        <f>IFERROR(VLOOKUP($P10,[2]INSA_TCA_v6.0_2023!$A$1:$AU$1342,24,FALSE)*$S10/100,"")</f>
        <v>0</v>
      </c>
      <c r="AA10" s="119">
        <f>IFERROR(VLOOKUP($P10,[2]INSA_TCA_v6.0_2023!$A$1:$AU$1342,13,FALSE)*$S10/100,"")</f>
        <v>0</v>
      </c>
      <c r="AB10" s="119">
        <f>IFERROR(VLOOKUP($P10,[2]INSA_TCA_v6.0_2023!$A$1:$AU$1342,19,FALSE)*$S10/100,"")</f>
        <v>0.22500000000000001</v>
      </c>
      <c r="AC10" s="119">
        <f>IFERROR(VLOOKUP($P10,[2]INSA_TCA_v6.0_2023!$A$1:$AU$1342,18,FALSE)*$S10/100,"")</f>
        <v>0.32500000000000001</v>
      </c>
      <c r="AD10" s="119">
        <f>IFERROR(VLOOKUP($P10,[2]INSA_TCA_v6.0_2023!$A$1:$AU$1342,20,FALSE)*$S10/100,"")</f>
        <v>0</v>
      </c>
      <c r="AE10" s="120">
        <f t="shared" si="0"/>
        <v>5.1000000000000005</v>
      </c>
      <c r="AF10" s="119">
        <f>IFERROR(VLOOKUP($P10,[2]INSA_TCA_v6.0_2023!$A$1:$AU$1342,21,FALSE)*$S10/100,"")</f>
        <v>0</v>
      </c>
      <c r="AG10" s="119">
        <f>IFERROR(VLOOKUP($P10,[2]INSA_TCA_v6.0_2023!$A$1:$AU$1342,25,FALSE)*$S10/100,"")</f>
        <v>0</v>
      </c>
      <c r="AH10" s="119">
        <f>IFERROR(VLOOKUP($P10,[2]INSA_TCA_v6.0_2023!$A$1:$AU$1342,27,FALSE)*$S10/100,"")</f>
        <v>0</v>
      </c>
      <c r="AI10" s="119">
        <f>IFERROR(VLOOKUP($P10,[2]INSA_TCA_v6.0_2023!$A$1:$AU$1342,28,FALSE)*$S10/100,"")</f>
        <v>7.4999999999999997E-2</v>
      </c>
      <c r="AJ10" s="119">
        <f>IFERROR(VLOOKUP($P10,[2]INSA_TCA_v6.0_2023!$A$1:$AU$1342,29,FALSE)*$S10/100,"")</f>
        <v>3.2500000000000001E-2</v>
      </c>
      <c r="AK10" s="119">
        <f>IFERROR(VLOOKUP($P10,[2]INSA_TCA_v6.0_2023!$A$1:$AU$1342,30,FALSE)*$S10/100,"")</f>
        <v>2.5000000000000001E-3</v>
      </c>
      <c r="AL10" s="119">
        <f>IFERROR(VLOOKUP($P10,[2]INSA_TCA_v6.0_2023!$A$1:$AU$1342,32,FALSE)*$S10/100,"")</f>
        <v>0.17499999999999999</v>
      </c>
      <c r="AM10" s="119">
        <f>IFERROR(VLOOKUP($P10,[2]INSA_TCA_v6.0_2023!$A$1:$AU$1342,34,FALSE)*$S10/100,"")</f>
        <v>0.05</v>
      </c>
      <c r="AN10" s="119">
        <f>IFERROR(VLOOKUP($P10,[2]INSA_TCA_v6.0_2023!$A$1:$AU$1342,35,FALSE)*$S10/100,"")</f>
        <v>0</v>
      </c>
      <c r="AO10" s="119">
        <f>IFERROR(VLOOKUP($P10,[2]INSA_TCA_v6.0_2023!$A$1:$AU$1342,36,FALSE)*$S10/100,"")</f>
        <v>2</v>
      </c>
      <c r="AP10" s="119">
        <f>IFERROR(VLOOKUP($P10,[2]INSA_TCA_v6.0_2023!$A$1:$AU$1342,37,FALSE)*$S10/100,"")</f>
        <v>4.25</v>
      </c>
      <c r="AQ10" s="119">
        <f>IFERROR(VLOOKUP($P10,[2]INSA_TCA_v6.0_2023!$A$1:$AU$1342,39,FALSE)*$S10/100,"")</f>
        <v>2.5</v>
      </c>
      <c r="AR10" s="119">
        <f>IFERROR(VLOOKUP($P10,[2]INSA_TCA_v6.0_2023!$A$1:$AU$1342,40,FALSE)*$S10/100,"")</f>
        <v>52.5</v>
      </c>
      <c r="AS10" s="119">
        <f>IFERROR(VLOOKUP($P10,[2]INSA_TCA_v6.0_2023!$A$1:$AU$1342,41,FALSE)*$S10/100,"")</f>
        <v>7.75</v>
      </c>
      <c r="AT10" s="119">
        <f>IFERROR(VLOOKUP($P10,[2]INSA_TCA_v6.0_2023!$A$1:$AU$1342,42,FALSE)*$S10/100,"")</f>
        <v>7.5</v>
      </c>
      <c r="AU10" s="119">
        <f>IFERROR(VLOOKUP($P10,[2]INSA_TCA_v6.0_2023!$A$1:$AU$1342,43,FALSE)*$S10/100,"")</f>
        <v>3</v>
      </c>
      <c r="AV10" s="119">
        <f>IFERROR(VLOOKUP($P10,[2]INSA_TCA_v6.0_2023!$A$1:$AU$1342,44,FALSE)*$S10/100,"")</f>
        <v>0.125</v>
      </c>
      <c r="AW10" s="119">
        <f>IFERROR(VLOOKUP($P10,[2]INSA_TCA_v6.0_2023!$A$1:$AU$1342,45,FALSE)*$S10/100,"")</f>
        <v>7.4999999999999997E-2</v>
      </c>
      <c r="AX10" s="119">
        <f>IFERROR(VLOOKUP($P10,[2]INSA_TCA_v6.0_2023!$A$1:$AU$1342,46,FALSE)*$S10/100,"")</f>
        <v>0</v>
      </c>
      <c r="AY10" s="119">
        <f>IFERROR(VLOOKUP($P10,[2]INSA_TCA_v6.0_2023!$A$1:$AU$1342,47,FALSE)*$S10/100,"")</f>
        <v>0.42499999999999999</v>
      </c>
    </row>
    <row r="11" spans="1:51">
      <c r="A11" s="177" t="s">
        <v>58</v>
      </c>
      <c r="B11" s="174">
        <v>63</v>
      </c>
      <c r="C11" s="195" t="s">
        <v>48</v>
      </c>
      <c r="D11" s="304">
        <f>B11/0.82</f>
        <v>76.829268292682926</v>
      </c>
      <c r="E11" s="118"/>
      <c r="F11" s="263"/>
      <c r="G11" s="522"/>
      <c r="H11" s="522"/>
      <c r="I11" s="522"/>
      <c r="J11" s="522"/>
      <c r="K11" s="522"/>
      <c r="L11" s="522"/>
      <c r="M11" s="522"/>
      <c r="N11" s="272"/>
      <c r="O11" s="16" t="s">
        <v>53</v>
      </c>
      <c r="P11" s="96">
        <v>8</v>
      </c>
      <c r="Q11" s="96" t="s">
        <v>93</v>
      </c>
      <c r="R11" s="96" t="s">
        <v>2482</v>
      </c>
      <c r="S11" s="96">
        <v>5</v>
      </c>
      <c r="T11" s="119">
        <f>IFERROR(VLOOKUP($P11,[2]INSA_TCA_v6.0_2023!$A$1:$AU$1342,14,FALSE)*$S11/100,"")</f>
        <v>0.56499999999999995</v>
      </c>
      <c r="U11" s="119">
        <f>IFERROR(VLOOKUP($P11,[2]INSA_TCA_v6.0_2023!$A$1:$AU$1342,15,FALSE)*$S11/100,"")</f>
        <v>6.5000000000000002E-2</v>
      </c>
      <c r="V11" s="119">
        <f>IFERROR(VLOOKUP($P11,[2]INSA_TCA_v6.0_2023!$A$1:$AU$1342,8,FALSE)*$S11/100,"")</f>
        <v>0.03</v>
      </c>
      <c r="W11" s="119">
        <f>IFERROR(VLOOKUP($P11,[2]INSA_TCA_v6.0_2023!$A$1:$AU$1342,9,FALSE)*$S11/100,"")</f>
        <v>5.0000000000000001E-3</v>
      </c>
      <c r="X11" s="119">
        <f>IFERROR(VLOOKUP($P11,[2]INSA_TCA_v6.0_2023!$A$1:$AU$1342,10,FALSE)*$S11/100,"")</f>
        <v>0</v>
      </c>
      <c r="Y11" s="119">
        <f>IFERROR(VLOOKUP($P11,[2]INSA_TCA_v6.0_2023!$A$1:$AU$1342,11,FALSE)*$S11/100,"")</f>
        <v>1.4999999999999999E-2</v>
      </c>
      <c r="Z11" s="119">
        <f>IFERROR(VLOOKUP($P11,[2]INSA_TCA_v6.0_2023!$A$1:$AU$1342,24,FALSE)*$S11/100,"")</f>
        <v>0</v>
      </c>
      <c r="AA11" s="119">
        <f>IFERROR(VLOOKUP($P11,[2]INSA_TCA_v6.0_2023!$A$1:$AU$1342,13,FALSE)*$S11/100,"")</f>
        <v>0</v>
      </c>
      <c r="AB11" s="119">
        <f>IFERROR(VLOOKUP($P11,[2]INSA_TCA_v6.0_2023!$A$1:$AU$1342,19,FALSE)*$S11/100,"")</f>
        <v>0.19</v>
      </c>
      <c r="AC11" s="119">
        <f>IFERROR(VLOOKUP($P11,[2]INSA_TCA_v6.0_2023!$A$1:$AU$1342,18,FALSE)*$S11/100,"")</f>
        <v>0.15</v>
      </c>
      <c r="AD11" s="119">
        <f>IFERROR(VLOOKUP($P11,[2]INSA_TCA_v6.0_2023!$A$1:$AU$1342,20,FALSE)*$S11/100,"")</f>
        <v>0</v>
      </c>
      <c r="AE11" s="120">
        <f t="shared" si="0"/>
        <v>3.59</v>
      </c>
      <c r="AF11" s="119">
        <f>IFERROR(VLOOKUP($P11,[2]INSA_TCA_v6.0_2023!$A$1:$AU$1342,21,FALSE)*$S11/100,"")</f>
        <v>0</v>
      </c>
      <c r="AG11" s="119">
        <f>IFERROR(VLOOKUP($P11,[2]INSA_TCA_v6.0_2023!$A$1:$AU$1342,25,FALSE)*$S11/100,"")</f>
        <v>0</v>
      </c>
      <c r="AH11" s="119">
        <f>IFERROR(VLOOKUP($P11,[2]INSA_TCA_v6.0_2023!$A$1:$AU$1342,27,FALSE)*$S11/100,"")</f>
        <v>0</v>
      </c>
      <c r="AI11" s="119">
        <f>IFERROR(VLOOKUP($P11,[2]INSA_TCA_v6.0_2023!$A$1:$AU$1342,28,FALSE)*$S11/100,"")</f>
        <v>5.0000000000000001E-4</v>
      </c>
      <c r="AJ11" s="119">
        <f>IFERROR(VLOOKUP($P11,[2]INSA_TCA_v6.0_2023!$A$1:$AU$1342,29,FALSE)*$S11/100,"")</f>
        <v>1.0500000000000001E-2</v>
      </c>
      <c r="AK11" s="119">
        <f>IFERROR(VLOOKUP($P11,[2]INSA_TCA_v6.0_2023!$A$1:$AU$1342,30,FALSE)*$S11/100,"")</f>
        <v>1E-3</v>
      </c>
      <c r="AL11" s="119">
        <f>IFERROR(VLOOKUP($P11,[2]INSA_TCA_v6.0_2023!$A$1:$AU$1342,32,FALSE)*$S11/100,"")</f>
        <v>7.0000000000000007E-2</v>
      </c>
      <c r="AM11" s="119">
        <f>IFERROR(VLOOKUP($P11,[2]INSA_TCA_v6.0_2023!$A$1:$AU$1342,34,FALSE)*$S11/100,"")</f>
        <v>1.9E-2</v>
      </c>
      <c r="AN11" s="119">
        <f>IFERROR(VLOOKUP($P11,[2]INSA_TCA_v6.0_2023!$A$1:$AU$1342,35,FALSE)*$S11/100,"")</f>
        <v>0</v>
      </c>
      <c r="AO11" s="119">
        <f>IFERROR(VLOOKUP($P11,[2]INSA_TCA_v6.0_2023!$A$1:$AU$1342,36,FALSE)*$S11/100,"")</f>
        <v>0.85</v>
      </c>
      <c r="AP11" s="119">
        <f>IFERROR(VLOOKUP($P11,[2]INSA_TCA_v6.0_2023!$A$1:$AU$1342,37,FALSE)*$S11/100,"")</f>
        <v>0.15</v>
      </c>
      <c r="AQ11" s="119">
        <f>IFERROR(VLOOKUP($P11,[2]INSA_TCA_v6.0_2023!$A$1:$AU$1342,39,FALSE)*$S11/100,"")</f>
        <v>0.5</v>
      </c>
      <c r="AR11" s="119">
        <f>IFERROR(VLOOKUP($P11,[2]INSA_TCA_v6.0_2023!$A$1:$AU$1342,40,FALSE)*$S11/100,"")</f>
        <v>17.5</v>
      </c>
      <c r="AS11" s="119">
        <f>IFERROR(VLOOKUP($P11,[2]INSA_TCA_v6.0_2023!$A$1:$AU$1342,41,FALSE)*$S11/100,"")</f>
        <v>0.85</v>
      </c>
      <c r="AT11" s="119">
        <f>IFERROR(VLOOKUP($P11,[2]INSA_TCA_v6.0_2023!$A$1:$AU$1342,42,FALSE)*$S11/100,"")</f>
        <v>4.3</v>
      </c>
      <c r="AU11" s="119">
        <f>IFERROR(VLOOKUP($P11,[2]INSA_TCA_v6.0_2023!$A$1:$AU$1342,43,FALSE)*$S11/100,"")</f>
        <v>0.85</v>
      </c>
      <c r="AV11" s="119">
        <f>IFERROR(VLOOKUP($P11,[2]INSA_TCA_v6.0_2023!$A$1:$AU$1342,44,FALSE)*$S11/100,"")</f>
        <v>0.04</v>
      </c>
      <c r="AW11" s="119">
        <f>IFERROR(VLOOKUP($P11,[2]INSA_TCA_v6.0_2023!$A$1:$AU$1342,45,FALSE)*$S11/100,"")</f>
        <v>3.5000000000000003E-2</v>
      </c>
      <c r="AX11" s="119">
        <f>IFERROR(VLOOKUP($P11,[2]INSA_TCA_v6.0_2023!$A$1:$AU$1342,46,FALSE)*$S11/100,"")</f>
        <v>0</v>
      </c>
      <c r="AY11" s="119">
        <f>IFERROR(VLOOKUP($P11,[2]INSA_TCA_v6.0_2023!$A$1:$AU$1342,47,FALSE)*$S11/100,"")</f>
        <v>0</v>
      </c>
    </row>
    <row r="12" spans="1:51">
      <c r="A12" s="177" t="s">
        <v>3327</v>
      </c>
      <c r="B12" s="174">
        <v>63</v>
      </c>
      <c r="C12" s="195" t="s">
        <v>48</v>
      </c>
      <c r="D12" s="304">
        <f>B12/0.96</f>
        <v>65.625</v>
      </c>
      <c r="E12" s="118"/>
      <c r="F12" s="263"/>
      <c r="G12" s="522"/>
      <c r="H12" s="522"/>
      <c r="I12" s="522"/>
      <c r="J12" s="522"/>
      <c r="K12" s="522"/>
      <c r="L12" s="522"/>
      <c r="M12" s="522"/>
      <c r="N12" s="272"/>
      <c r="O12" s="16" t="s">
        <v>53</v>
      </c>
      <c r="P12" s="98">
        <v>619</v>
      </c>
      <c r="Q12" s="98" t="s">
        <v>93</v>
      </c>
      <c r="R12" s="98" t="s">
        <v>2485</v>
      </c>
      <c r="S12" s="98">
        <v>63</v>
      </c>
      <c r="T12" s="119">
        <f>IFERROR(VLOOKUP($P12,[2]INSA_TCA_v6.0_2023!$A$1:$AU$1342,14,FALSE)*$S12/100,"")</f>
        <v>1.5119999999999998</v>
      </c>
      <c r="U12" s="119">
        <f>IFERROR(VLOOKUP($P12,[2]INSA_TCA_v6.0_2023!$A$1:$AU$1342,15,FALSE)*$S12/100,"")</f>
        <v>1.3860000000000001</v>
      </c>
      <c r="V12" s="119">
        <f>IFERROR(VLOOKUP($P12,[2]INSA_TCA_v6.0_2023!$A$1:$AU$1342,8,FALSE)*$S12/100,"")</f>
        <v>0.126</v>
      </c>
      <c r="W12" s="119">
        <f>IFERROR(VLOOKUP($P12,[2]INSA_TCA_v6.0_2023!$A$1:$AU$1342,9,FALSE)*$S12/100,"")</f>
        <v>0</v>
      </c>
      <c r="X12" s="119">
        <f>IFERROR(VLOOKUP($P12,[2]INSA_TCA_v6.0_2023!$A$1:$AU$1342,10,FALSE)*$S12/100,"")</f>
        <v>0</v>
      </c>
      <c r="Y12" s="119">
        <f>IFERROR(VLOOKUP($P12,[2]INSA_TCA_v6.0_2023!$A$1:$AU$1342,11,FALSE)*$S12/100,"")</f>
        <v>6.3E-2</v>
      </c>
      <c r="Z12" s="119">
        <f>IFERROR(VLOOKUP($P12,[2]INSA_TCA_v6.0_2023!$A$1:$AU$1342,24,FALSE)*$S12/100,"")</f>
        <v>0</v>
      </c>
      <c r="AA12" s="119">
        <f>IFERROR(VLOOKUP($P12,[2]INSA_TCA_v6.0_2023!$A$1:$AU$1342,13,FALSE)*$S12/100,"")</f>
        <v>0</v>
      </c>
      <c r="AB12" s="119">
        <f>IFERROR(VLOOKUP($P12,[2]INSA_TCA_v6.0_2023!$A$1:$AU$1342,19,FALSE)*$S12/100,"")</f>
        <v>0.69300000000000006</v>
      </c>
      <c r="AC12" s="119">
        <f>IFERROR(VLOOKUP($P12,[2]INSA_TCA_v6.0_2023!$A$1:$AU$1342,18,FALSE)*$S12/100,"")</f>
        <v>1.575</v>
      </c>
      <c r="AD12" s="119">
        <f>IFERROR(VLOOKUP($P12,[2]INSA_TCA_v6.0_2023!$A$1:$AU$1342,20,FALSE)*$S12/100,"")</f>
        <v>0</v>
      </c>
      <c r="AE12" s="120">
        <f t="shared" si="0"/>
        <v>13.103999999999999</v>
      </c>
      <c r="AF12" s="119">
        <f>IFERROR(VLOOKUP($P12,[2]INSA_TCA_v6.0_2023!$A$1:$AU$1342,21,FALSE)*$S12/100,"")</f>
        <v>0</v>
      </c>
      <c r="AG12" s="119">
        <f>IFERROR(VLOOKUP($P12,[2]INSA_TCA_v6.0_2023!$A$1:$AU$1342,25,FALSE)*$S12/100,"")</f>
        <v>5.67</v>
      </c>
      <c r="AH12" s="119">
        <f>IFERROR(VLOOKUP($P12,[2]INSA_TCA_v6.0_2023!$A$1:$AU$1342,27,FALSE)*$S12/100,"")</f>
        <v>0</v>
      </c>
      <c r="AI12" s="119">
        <f>IFERROR(VLOOKUP($P12,[2]INSA_TCA_v6.0_2023!$A$1:$AU$1342,28,FALSE)*$S12/100,"")</f>
        <v>1.89E-2</v>
      </c>
      <c r="AJ12" s="119">
        <f>IFERROR(VLOOKUP($P12,[2]INSA_TCA_v6.0_2023!$A$1:$AU$1342,29,FALSE)*$S12/100,"")</f>
        <v>3.15E-2</v>
      </c>
      <c r="AK12" s="119">
        <f>IFERROR(VLOOKUP($P12,[2]INSA_TCA_v6.0_2023!$A$1:$AU$1342,30,FALSE)*$S12/100,"")</f>
        <v>1.89E-2</v>
      </c>
      <c r="AL12" s="119">
        <f>IFERROR(VLOOKUP($P12,[2]INSA_TCA_v6.0_2023!$A$1:$AU$1342,32,FALSE)*$S12/100,"")</f>
        <v>0.44099999999999995</v>
      </c>
      <c r="AM12" s="119">
        <f>IFERROR(VLOOKUP($P12,[2]INSA_TCA_v6.0_2023!$A$1:$AU$1342,34,FALSE)*$S12/100,"")</f>
        <v>5.04E-2</v>
      </c>
      <c r="AN12" s="119">
        <f>IFERROR(VLOOKUP($P12,[2]INSA_TCA_v6.0_2023!$A$1:$AU$1342,35,FALSE)*$S12/100,"")</f>
        <v>0</v>
      </c>
      <c r="AO12" s="119">
        <f>IFERROR(VLOOKUP($P12,[2]INSA_TCA_v6.0_2023!$A$1:$AU$1342,36,FALSE)*$S12/100,"")</f>
        <v>2.52</v>
      </c>
      <c r="AP12" s="119">
        <f>IFERROR(VLOOKUP($P12,[2]INSA_TCA_v6.0_2023!$A$1:$AU$1342,37,FALSE)*$S12/100,"")</f>
        <v>12.6</v>
      </c>
      <c r="AQ12" s="119">
        <f>IFERROR(VLOOKUP($P12,[2]INSA_TCA_v6.0_2023!$A$1:$AU$1342,39,FALSE)*$S12/100,"")</f>
        <v>1.89</v>
      </c>
      <c r="AR12" s="119">
        <f>IFERROR(VLOOKUP($P12,[2]INSA_TCA_v6.0_2023!$A$1:$AU$1342,40,FALSE)*$S12/100,"")</f>
        <v>144.9</v>
      </c>
      <c r="AS12" s="119">
        <f>IFERROR(VLOOKUP($P12,[2]INSA_TCA_v6.0_2023!$A$1:$AU$1342,41,FALSE)*$S12/100,"")</f>
        <v>10.71</v>
      </c>
      <c r="AT12" s="119">
        <f>IFERROR(VLOOKUP($P12,[2]INSA_TCA_v6.0_2023!$A$1:$AU$1342,42,FALSE)*$S12/100,"")</f>
        <v>16.38</v>
      </c>
      <c r="AU12" s="119">
        <f>IFERROR(VLOOKUP($P12,[2]INSA_TCA_v6.0_2023!$A$1:$AU$1342,43,FALSE)*$S12/100,"")</f>
        <v>7.56</v>
      </c>
      <c r="AV12" s="119">
        <f>IFERROR(VLOOKUP($P12,[2]INSA_TCA_v6.0_2023!$A$1:$AU$1342,44,FALSE)*$S12/100,"")</f>
        <v>0.252</v>
      </c>
      <c r="AW12" s="119">
        <f>IFERROR(VLOOKUP($P12,[2]INSA_TCA_v6.0_2023!$A$1:$AU$1342,45,FALSE)*$S12/100,"")</f>
        <v>0.126</v>
      </c>
      <c r="AX12" s="119">
        <f>IFERROR(VLOOKUP($P12,[2]INSA_TCA_v6.0_2023!$A$1:$AU$1342,46,FALSE)*$S12/100,"")</f>
        <v>0</v>
      </c>
      <c r="AY12" s="119">
        <f>IFERROR(VLOOKUP($P12,[2]INSA_TCA_v6.0_2023!$A$1:$AU$1342,47,FALSE)*$S12/100,"")</f>
        <v>0</v>
      </c>
    </row>
    <row r="13" spans="1:51">
      <c r="A13" s="177" t="s">
        <v>3385</v>
      </c>
      <c r="B13" s="174">
        <v>1</v>
      </c>
      <c r="C13" s="195" t="s">
        <v>3311</v>
      </c>
      <c r="D13" s="302">
        <f t="shared" ref="D13:D21" si="1">B13/1</f>
        <v>1</v>
      </c>
      <c r="E13" s="118"/>
      <c r="F13" s="263"/>
      <c r="G13" s="522"/>
      <c r="H13" s="522"/>
      <c r="I13" s="522"/>
      <c r="J13" s="522"/>
      <c r="K13" s="522"/>
      <c r="L13" s="522"/>
      <c r="M13" s="522"/>
      <c r="N13" s="272"/>
      <c r="O13" s="16" t="s">
        <v>97</v>
      </c>
      <c r="P13" s="17">
        <v>83</v>
      </c>
      <c r="Q13" s="17" t="s">
        <v>2724</v>
      </c>
      <c r="R13" s="17" t="s">
        <v>2730</v>
      </c>
      <c r="S13" s="17">
        <v>55</v>
      </c>
      <c r="T13" s="119">
        <f>IFERROR(VLOOKUP($P13,[2]INSA_TCA_v6.0_2023!$A$1:$AU$1342,14,FALSE)*$S13/100,"")</f>
        <v>0.27500000000000002</v>
      </c>
      <c r="U13" s="119">
        <f>IFERROR(VLOOKUP($P13,[2]INSA_TCA_v6.0_2023!$A$1:$AU$1342,15,FALSE)*$S13/100,"")</f>
        <v>0.27500000000000002</v>
      </c>
      <c r="V13" s="119">
        <f>IFERROR(VLOOKUP($P13,[2]INSA_TCA_v6.0_2023!$A$1:$AU$1342,8,FALSE)*$S13/100,"")</f>
        <v>5.5549999999999997</v>
      </c>
      <c r="W13" s="119">
        <f>IFERROR(VLOOKUP($P13,[2]INSA_TCA_v6.0_2023!$A$1:$AU$1342,9,FALSE)*$S13/100,"")</f>
        <v>1.4850000000000001</v>
      </c>
      <c r="X13" s="119">
        <f>IFERROR(VLOOKUP($P13,[2]INSA_TCA_v6.0_2023!$A$1:$AU$1342,10,FALSE)*$S13/100,"")</f>
        <v>2.31</v>
      </c>
      <c r="Y13" s="119">
        <f>IFERROR(VLOOKUP($P13,[2]INSA_TCA_v6.0_2023!$A$1:$AU$1342,11,FALSE)*$S13/100,"")</f>
        <v>0.88</v>
      </c>
      <c r="Z13" s="119">
        <f>IFERROR(VLOOKUP($P13,[2]INSA_TCA_v6.0_2023!$A$1:$AU$1342,24,FALSE)*$S13/100,"")</f>
        <v>224.4</v>
      </c>
      <c r="AA13" s="119">
        <f>IFERROR(VLOOKUP($P13,[2]INSA_TCA_v6.0_2023!$A$1:$AU$1342,13,FALSE)*$S13/100,"")</f>
        <v>0</v>
      </c>
      <c r="AB13" s="119">
        <f>IFERROR(VLOOKUP($P13,[2]INSA_TCA_v6.0_2023!$A$1:$AU$1342,19,FALSE)*$S13/100,"")</f>
        <v>6.93</v>
      </c>
      <c r="AC13" s="119">
        <f>IFERROR(VLOOKUP($P13,[2]INSA_TCA_v6.0_2023!$A$1:$AU$1342,18,FALSE)*$S13/100,"")</f>
        <v>0</v>
      </c>
      <c r="AD13" s="119">
        <f>IFERROR(VLOOKUP($P13,[2]INSA_TCA_v6.0_2023!$A$1:$AU$1342,20,FALSE)*$S13/100,"")</f>
        <v>0</v>
      </c>
      <c r="AE13" s="120">
        <f t="shared" si="0"/>
        <v>78.814999999999998</v>
      </c>
      <c r="AF13" s="119">
        <f>IFERROR(VLOOKUP($P13,[2]INSA_TCA_v6.0_2023!$A$1:$AU$1342,21,FALSE)*$S13/100,"")</f>
        <v>0</v>
      </c>
      <c r="AG13" s="119">
        <f>IFERROR(VLOOKUP($P13,[2]INSA_TCA_v6.0_2023!$A$1:$AU$1342,25,FALSE)*$S13/100,"")</f>
        <v>104.5</v>
      </c>
      <c r="AH13" s="119">
        <f>IFERROR(VLOOKUP($P13,[2]INSA_TCA_v6.0_2023!$A$1:$AU$1342,27,FALSE)*$S13/100,"")</f>
        <v>0.93500000000000005</v>
      </c>
      <c r="AI13" s="119">
        <f>IFERROR(VLOOKUP($P13,[2]INSA_TCA_v6.0_2023!$A$1:$AU$1342,28,FALSE)*$S13/100,"")</f>
        <v>1.2649999999999999</v>
      </c>
      <c r="AJ13" s="119">
        <f>IFERROR(VLOOKUP($P13,[2]INSA_TCA_v6.0_2023!$A$1:$AU$1342,29,FALSE)*$S13/100,"")</f>
        <v>3.8500000000000006E-2</v>
      </c>
      <c r="AK13" s="119">
        <f>IFERROR(VLOOKUP($P13,[2]INSA_TCA_v6.0_2023!$A$1:$AU$1342,30,FALSE)*$S13/100,"")</f>
        <v>0.24199999999999999</v>
      </c>
      <c r="AL13" s="119">
        <f>IFERROR(VLOOKUP($P13,[2]INSA_TCA_v6.0_2023!$A$1:$AU$1342,32,FALSE)*$S13/100,"")</f>
        <v>2.09</v>
      </c>
      <c r="AM13" s="119">
        <f>IFERROR(VLOOKUP($P13,[2]INSA_TCA_v6.0_2023!$A$1:$AU$1342,34,FALSE)*$S13/100,"")</f>
        <v>0.19800000000000001</v>
      </c>
      <c r="AN13" s="119">
        <f>IFERROR(VLOOKUP($P13,[2]INSA_TCA_v6.0_2023!$A$1:$AU$1342,35,FALSE)*$S13/100,"")</f>
        <v>0.55000000000000004</v>
      </c>
      <c r="AO13" s="119">
        <f>IFERROR(VLOOKUP($P13,[2]INSA_TCA_v6.0_2023!$A$1:$AU$1342,36,FALSE)*$S13/100,"")</f>
        <v>0</v>
      </c>
      <c r="AP13" s="119">
        <f>IFERROR(VLOOKUP($P13,[2]INSA_TCA_v6.0_2023!$A$1:$AU$1342,37,FALSE)*$S13/100,"")</f>
        <v>27.5</v>
      </c>
      <c r="AQ13" s="119">
        <f>IFERROR(VLOOKUP($P13,[2]INSA_TCA_v6.0_2023!$A$1:$AU$1342,39,FALSE)*$S13/100,"")</f>
        <v>0.44</v>
      </c>
      <c r="AR13" s="119">
        <f>IFERROR(VLOOKUP($P13,[2]INSA_TCA_v6.0_2023!$A$1:$AU$1342,40,FALSE)*$S13/100,"")</f>
        <v>71.5</v>
      </c>
      <c r="AS13" s="119">
        <f>IFERROR(VLOOKUP($P13,[2]INSA_TCA_v6.0_2023!$A$1:$AU$1342,41,FALSE)*$S13/100,"")</f>
        <v>24.2</v>
      </c>
      <c r="AT13" s="119">
        <f>IFERROR(VLOOKUP($P13,[2]INSA_TCA_v6.0_2023!$A$1:$AU$1342,42,FALSE)*$S13/100,"")</f>
        <v>99</v>
      </c>
      <c r="AU13" s="119">
        <f>IFERROR(VLOOKUP($P13,[2]INSA_TCA_v6.0_2023!$A$1:$AU$1342,43,FALSE)*$S13/100,"")</f>
        <v>6.05</v>
      </c>
      <c r="AV13" s="119">
        <f>IFERROR(VLOOKUP($P13,[2]INSA_TCA_v6.0_2023!$A$1:$AU$1342,44,FALSE)*$S13/100,"")</f>
        <v>1.155</v>
      </c>
      <c r="AW13" s="119">
        <f>IFERROR(VLOOKUP($P13,[2]INSA_TCA_v6.0_2023!$A$1:$AU$1342,45,FALSE)*$S13/100,"")</f>
        <v>0.71499999999999997</v>
      </c>
      <c r="AX13" s="119">
        <f>IFERROR(VLOOKUP($P13,[2]INSA_TCA_v6.0_2023!$A$1:$AU$1342,46,FALSE)*$S13/100,"")</f>
        <v>0</v>
      </c>
      <c r="AY13" s="119">
        <f>IFERROR(VLOOKUP($P13,[2]INSA_TCA_v6.0_2023!$A$1:$AU$1342,47,FALSE)*$S13/100,"")</f>
        <v>0</v>
      </c>
    </row>
    <row r="14" spans="1:51">
      <c r="A14" s="177" t="s">
        <v>3316</v>
      </c>
      <c r="B14" s="174">
        <v>6</v>
      </c>
      <c r="C14" s="195" t="s">
        <v>48</v>
      </c>
      <c r="D14" s="302">
        <f t="shared" si="1"/>
        <v>6</v>
      </c>
      <c r="E14" s="118"/>
      <c r="F14" s="263"/>
      <c r="G14" s="522"/>
      <c r="H14" s="522"/>
      <c r="I14" s="522"/>
      <c r="J14" s="522"/>
      <c r="K14" s="522"/>
      <c r="L14" s="522"/>
      <c r="M14" s="522"/>
      <c r="N14" s="272"/>
      <c r="O14" s="16" t="s">
        <v>55</v>
      </c>
      <c r="P14" s="17">
        <v>395</v>
      </c>
      <c r="Q14" s="17" t="s">
        <v>101</v>
      </c>
      <c r="R14" s="17" t="s">
        <v>2441</v>
      </c>
      <c r="S14" s="17">
        <v>6</v>
      </c>
      <c r="T14" s="119">
        <f>IFERROR(VLOOKUP($P14,[2]INSA_TCA_v6.0_2023!$A$1:$AU$1342,14,FALSE)*$S14/100,"")</f>
        <v>0</v>
      </c>
      <c r="U14" s="119">
        <f>IFERROR(VLOOKUP($P14,[2]INSA_TCA_v6.0_2023!$A$1:$AU$1342,15,FALSE)*$S14/100,"")</f>
        <v>0</v>
      </c>
      <c r="V14" s="119">
        <f>IFERROR(VLOOKUP($P14,[2]INSA_TCA_v6.0_2023!$A$1:$AU$1342,8,FALSE)*$S14/100,"")</f>
        <v>5.9940000000000007</v>
      </c>
      <c r="W14" s="119">
        <f>IFERROR(VLOOKUP($P14,[2]INSA_TCA_v6.0_2023!$A$1:$AU$1342,9,FALSE)*$S14/100,"")</f>
        <v>0.8640000000000001</v>
      </c>
      <c r="X14" s="119">
        <f>IFERROR(VLOOKUP($P14,[2]INSA_TCA_v6.0_2023!$A$1:$AU$1342,10,FALSE)*$S14/100,"")</f>
        <v>4.7159999999999993</v>
      </c>
      <c r="Y14" s="119">
        <f>IFERROR(VLOOKUP($P14,[2]INSA_TCA_v6.0_2023!$A$1:$AU$1342,11,FALSE)*$S14/100,"")</f>
        <v>0.41400000000000003</v>
      </c>
      <c r="Z14" s="119">
        <f>IFERROR(VLOOKUP($P14,[2]INSA_TCA_v6.0_2023!$A$1:$AU$1342,24,FALSE)*$S14/100,"")</f>
        <v>0</v>
      </c>
      <c r="AA14" s="119">
        <f>IFERROR(VLOOKUP($P14,[2]INSA_TCA_v6.0_2023!$A$1:$AU$1342,13,FALSE)*$S14/100,"")</f>
        <v>0</v>
      </c>
      <c r="AB14" s="119">
        <f>IFERROR(VLOOKUP($P14,[2]INSA_TCA_v6.0_2023!$A$1:$AU$1342,19,FALSE)*$S14/100,"")</f>
        <v>0</v>
      </c>
      <c r="AC14" s="119">
        <f>IFERROR(VLOOKUP($P14,[2]INSA_TCA_v6.0_2023!$A$1:$AU$1342,18,FALSE)*$S14/100,"")</f>
        <v>0</v>
      </c>
      <c r="AD14" s="119">
        <f>IFERROR(VLOOKUP($P14,[2]INSA_TCA_v6.0_2023!$A$1:$AU$1342,20,FALSE)*$S14/100,"")</f>
        <v>0</v>
      </c>
      <c r="AE14" s="120">
        <f t="shared" si="0"/>
        <v>53.946000000000005</v>
      </c>
      <c r="AF14" s="119">
        <f>IFERROR(VLOOKUP($P14,[2]INSA_TCA_v6.0_2023!$A$1:$AU$1342,21,FALSE)*$S14/100,"")</f>
        <v>0</v>
      </c>
      <c r="AG14" s="119">
        <f>IFERROR(VLOOKUP($P14,[2]INSA_TCA_v6.0_2023!$A$1:$AU$1342,25,FALSE)*$S14/100,"")</f>
        <v>0</v>
      </c>
      <c r="AH14" s="119">
        <f>IFERROR(VLOOKUP($P14,[2]INSA_TCA_v6.0_2023!$A$1:$AU$1342,27,FALSE)*$S14/100,"")</f>
        <v>0</v>
      </c>
      <c r="AI14" s="119">
        <f>IFERROR(VLOOKUP($P14,[2]INSA_TCA_v6.0_2023!$A$1:$AU$1342,28,FALSE)*$S14/100,"")</f>
        <v>0.84</v>
      </c>
      <c r="AJ14" s="119">
        <f>IFERROR(VLOOKUP($P14,[2]INSA_TCA_v6.0_2023!$A$1:$AU$1342,29,FALSE)*$S14/100,"")</f>
        <v>0</v>
      </c>
      <c r="AK14" s="119">
        <f>IFERROR(VLOOKUP($P14,[2]INSA_TCA_v6.0_2023!$A$1:$AU$1342,30,FALSE)*$S14/100,"")</f>
        <v>0</v>
      </c>
      <c r="AL14" s="119">
        <f>IFERROR(VLOOKUP($P14,[2]INSA_TCA_v6.0_2023!$A$1:$AU$1342,32,FALSE)*$S14/100,"")</f>
        <v>0</v>
      </c>
      <c r="AM14" s="119">
        <f>IFERROR(VLOOKUP($P14,[2]INSA_TCA_v6.0_2023!$A$1:$AU$1342,34,FALSE)*$S14/100,"")</f>
        <v>0</v>
      </c>
      <c r="AN14" s="119">
        <f>IFERROR(VLOOKUP($P14,[2]INSA_TCA_v6.0_2023!$A$1:$AU$1342,35,FALSE)*$S14/100,"")</f>
        <v>0</v>
      </c>
      <c r="AO14" s="119">
        <f>IFERROR(VLOOKUP($P14,[2]INSA_TCA_v6.0_2023!$A$1:$AU$1342,36,FALSE)*$S14/100,"")</f>
        <v>0</v>
      </c>
      <c r="AP14" s="119">
        <f>IFERROR(VLOOKUP($P14,[2]INSA_TCA_v6.0_2023!$A$1:$AU$1342,37,FALSE)*$S14/100,"")</f>
        <v>0</v>
      </c>
      <c r="AQ14" s="119">
        <f>IFERROR(VLOOKUP($P14,[2]INSA_TCA_v6.0_2023!$A$1:$AU$1342,39,FALSE)*$S14/100,"")</f>
        <v>0</v>
      </c>
      <c r="AR14" s="119">
        <f>IFERROR(VLOOKUP($P14,[2]INSA_TCA_v6.0_2023!$A$1:$AU$1342,40,FALSE)*$S14/100,"")</f>
        <v>0</v>
      </c>
      <c r="AS14" s="119">
        <f>IFERROR(VLOOKUP($P14,[2]INSA_TCA_v6.0_2023!$A$1:$AU$1342,41,FALSE)*$S14/100,"")</f>
        <v>0</v>
      </c>
      <c r="AT14" s="119">
        <f>IFERROR(VLOOKUP($P14,[2]INSA_TCA_v6.0_2023!$A$1:$AU$1342,42,FALSE)*$S14/100,"")</f>
        <v>0</v>
      </c>
      <c r="AU14" s="119">
        <f>IFERROR(VLOOKUP($P14,[2]INSA_TCA_v6.0_2023!$A$1:$AU$1342,43,FALSE)*$S14/100,"")</f>
        <v>0</v>
      </c>
      <c r="AV14" s="119">
        <f>IFERROR(VLOOKUP($P14,[2]INSA_TCA_v6.0_2023!$A$1:$AU$1342,44,FALSE)*$S14/100,"")</f>
        <v>0</v>
      </c>
      <c r="AW14" s="119">
        <f>IFERROR(VLOOKUP($P14,[2]INSA_TCA_v6.0_2023!$A$1:$AU$1342,45,FALSE)*$S14/100,"")</f>
        <v>0</v>
      </c>
      <c r="AX14" s="119">
        <f>IFERROR(VLOOKUP($P14,[2]INSA_TCA_v6.0_2023!$A$1:$AU$1342,46,FALSE)*$S14/100,"")</f>
        <v>0</v>
      </c>
      <c r="AY14" s="119">
        <f>IFERROR(VLOOKUP($P14,[2]INSA_TCA_v6.0_2023!$A$1:$AU$1342,47,FALSE)*$S14/100,"")</f>
        <v>0</v>
      </c>
    </row>
    <row r="15" spans="1:51">
      <c r="A15" s="209" t="s">
        <v>3386</v>
      </c>
      <c r="B15" s="174">
        <v>75</v>
      </c>
      <c r="C15" s="195" t="s">
        <v>48</v>
      </c>
      <c r="D15" s="302">
        <f t="shared" si="1"/>
        <v>75</v>
      </c>
      <c r="E15" s="118"/>
      <c r="F15" s="263"/>
      <c r="G15" s="522"/>
      <c r="H15" s="522"/>
      <c r="I15" s="522"/>
      <c r="J15" s="522"/>
      <c r="K15" s="522"/>
      <c r="L15" s="522"/>
      <c r="M15" s="522"/>
      <c r="N15" s="272"/>
      <c r="O15" s="16" t="s">
        <v>53</v>
      </c>
      <c r="P15" s="17" t="s">
        <v>1247</v>
      </c>
      <c r="Q15" s="17" t="s">
        <v>2217</v>
      </c>
      <c r="R15" s="17" t="s">
        <v>2263</v>
      </c>
      <c r="S15" s="17">
        <v>75</v>
      </c>
      <c r="T15" s="119">
        <f>IFERROR(VLOOKUP($P15,[2]INSA_TCA_v6.0_2023!$A$1:$AU$1342,14,FALSE)*$S15/100,"")</f>
        <v>2.7</v>
      </c>
      <c r="U15" s="119">
        <f>IFERROR(VLOOKUP($P15,[2]INSA_TCA_v6.0_2023!$A$1:$AU$1342,15,FALSE)*$S15/100,"")</f>
        <v>2.1749999999999998</v>
      </c>
      <c r="V15" s="119">
        <f>IFERROR(VLOOKUP($P15,[2]INSA_TCA_v6.0_2023!$A$1:$AU$1342,8,FALSE)*$S15/100,"")</f>
        <v>0</v>
      </c>
      <c r="W15" s="119">
        <f>IFERROR(VLOOKUP($P15,[2]INSA_TCA_v6.0_2023!$A$1:$AU$1342,9,FALSE)*$S15/100,"")</f>
        <v>0</v>
      </c>
      <c r="X15" s="119">
        <f>IFERROR(VLOOKUP($P15,[2]INSA_TCA_v6.0_2023!$A$1:$AU$1342,10,FALSE)*$S15/100,"")</f>
        <v>0</v>
      </c>
      <c r="Y15" s="119">
        <f>IFERROR(VLOOKUP($P15,[2]INSA_TCA_v6.0_2023!$A$1:$AU$1342,11,FALSE)*$S15/100,"")</f>
        <v>0</v>
      </c>
      <c r="Z15" s="119">
        <f>IFERROR(VLOOKUP($P15,[2]INSA_TCA_v6.0_2023!$A$1:$AU$1342,24,FALSE)*$S15/100,"")</f>
        <v>0</v>
      </c>
      <c r="AA15" s="119">
        <f>IFERROR(VLOOKUP($P15,[2]INSA_TCA_v6.0_2023!$A$1:$AU$1342,13,FALSE)*$S15/100,"")</f>
        <v>0</v>
      </c>
      <c r="AB15" s="119">
        <f>IFERROR(VLOOKUP($P15,[2]INSA_TCA_v6.0_2023!$A$1:$AU$1342,19,FALSE)*$S15/100,"")</f>
        <v>0.82499999999999996</v>
      </c>
      <c r="AC15" s="119">
        <f>IFERROR(VLOOKUP($P15,[2]INSA_TCA_v6.0_2023!$A$1:$AU$1342,18,FALSE)*$S15/100,"")</f>
        <v>0</v>
      </c>
      <c r="AD15" s="119">
        <f>IFERROR(VLOOKUP($P15,[2]INSA_TCA_v6.0_2023!$A$1:$AU$1342,20,FALSE)*$S15/100,"")</f>
        <v>7.4999999999999997E-2</v>
      </c>
      <c r="AE15" s="120">
        <f t="shared" si="0"/>
        <v>14.100000000000001</v>
      </c>
      <c r="AF15" s="119">
        <f>IFERROR(VLOOKUP($P15,[2]INSA_TCA_v6.0_2023!$A$1:$AU$1342,21,FALSE)*$S15/100,"")</f>
        <v>0</v>
      </c>
      <c r="AG15" s="119">
        <f>IFERROR(VLOOKUP($P15,[2]INSA_TCA_v6.0_2023!$A$1:$AU$1342,25,FALSE)*$S15/100,"")</f>
        <v>0</v>
      </c>
      <c r="AH15" s="119">
        <f>IFERROR(VLOOKUP($P15,[2]INSA_TCA_v6.0_2023!$A$1:$AU$1342,27,FALSE)*$S15/100,"")</f>
        <v>0</v>
      </c>
      <c r="AI15" s="119">
        <f>IFERROR(VLOOKUP($P15,[2]INSA_TCA_v6.0_2023!$A$1:$AU$1342,28,FALSE)*$S15/100,"")</f>
        <v>0</v>
      </c>
      <c r="AJ15" s="119">
        <f>IFERROR(VLOOKUP($P15,[2]INSA_TCA_v6.0_2023!$A$1:$AU$1342,29,FALSE)*$S15/100,"")</f>
        <v>0</v>
      </c>
      <c r="AK15" s="119">
        <f>IFERROR(VLOOKUP($P15,[2]INSA_TCA_v6.0_2023!$A$1:$AU$1342,30,FALSE)*$S15/100,"")</f>
        <v>0</v>
      </c>
      <c r="AL15" s="119">
        <f>IFERROR(VLOOKUP($P15,[2]INSA_TCA_v6.0_2023!$A$1:$AU$1342,32,FALSE)*$S15/100,"")</f>
        <v>0</v>
      </c>
      <c r="AM15" s="119">
        <f>IFERROR(VLOOKUP($P15,[2]INSA_TCA_v6.0_2023!$A$1:$AU$1342,34,FALSE)*$S15/100,"")</f>
        <v>0</v>
      </c>
      <c r="AN15" s="119">
        <f>IFERROR(VLOOKUP($P15,[2]INSA_TCA_v6.0_2023!$A$1:$AU$1342,35,FALSE)*$S15/100,"")</f>
        <v>0</v>
      </c>
      <c r="AO15" s="119">
        <f>IFERROR(VLOOKUP($P15,[2]INSA_TCA_v6.0_2023!$A$1:$AU$1342,36,FALSE)*$S15/100,"")</f>
        <v>0</v>
      </c>
      <c r="AP15" s="119">
        <f>IFERROR(VLOOKUP($P15,[2]INSA_TCA_v6.0_2023!$A$1:$AU$1342,37,FALSE)*$S15/100,"")</f>
        <v>0</v>
      </c>
      <c r="AQ15" s="119">
        <f>IFERROR(VLOOKUP($P15,[2]INSA_TCA_v6.0_2023!$A$1:$AU$1342,39,FALSE)*$S15/100,"")</f>
        <v>0</v>
      </c>
      <c r="AR15" s="119">
        <f>IFERROR(VLOOKUP($P15,[2]INSA_TCA_v6.0_2023!$A$1:$AU$1342,40,FALSE)*$S15/100,"")</f>
        <v>0</v>
      </c>
      <c r="AS15" s="119">
        <f>IFERROR(VLOOKUP($P15,[2]INSA_TCA_v6.0_2023!$A$1:$AU$1342,41,FALSE)*$S15/100,"")</f>
        <v>0</v>
      </c>
      <c r="AT15" s="119">
        <f>IFERROR(VLOOKUP($P15,[2]INSA_TCA_v6.0_2023!$A$1:$AU$1342,42,FALSE)*$S15/100,"")</f>
        <v>0</v>
      </c>
      <c r="AU15" s="119">
        <f>IFERROR(VLOOKUP($P15,[2]INSA_TCA_v6.0_2023!$A$1:$AU$1342,43,FALSE)*$S15/100,"")</f>
        <v>0</v>
      </c>
      <c r="AV15" s="119">
        <f>IFERROR(VLOOKUP($P15,[2]INSA_TCA_v6.0_2023!$A$1:$AU$1342,44,FALSE)*$S15/100,"")</f>
        <v>0</v>
      </c>
      <c r="AW15" s="119">
        <f>IFERROR(VLOOKUP($P15,[2]INSA_TCA_v6.0_2023!$A$1:$AU$1342,45,FALSE)*$S15/100,"")</f>
        <v>0</v>
      </c>
      <c r="AX15" s="119">
        <f>IFERROR(VLOOKUP($P15,[2]INSA_TCA_v6.0_2023!$A$1:$AU$1342,46,FALSE)*$S15/100,"")</f>
        <v>0</v>
      </c>
      <c r="AY15" s="119">
        <f>IFERROR(VLOOKUP($P15,[2]INSA_TCA_v6.0_2023!$A$1:$AU$1342,47,FALSE)*$S15/100,"")</f>
        <v>0</v>
      </c>
    </row>
    <row r="16" spans="1:51">
      <c r="A16" s="209" t="s">
        <v>3387</v>
      </c>
      <c r="B16" s="175" t="s">
        <v>3388</v>
      </c>
      <c r="C16" s="196" t="s">
        <v>48</v>
      </c>
      <c r="D16" s="303">
        <f t="shared" si="1"/>
        <v>0.5</v>
      </c>
      <c r="E16" s="130"/>
      <c r="F16" s="263"/>
      <c r="G16" s="522"/>
      <c r="H16" s="522"/>
      <c r="I16" s="522"/>
      <c r="J16" s="522"/>
      <c r="K16" s="522"/>
      <c r="L16" s="522"/>
      <c r="M16" s="522"/>
      <c r="N16" s="272"/>
      <c r="O16" s="16"/>
      <c r="P16" s="17">
        <v>549</v>
      </c>
      <c r="Q16" s="17" t="s">
        <v>2217</v>
      </c>
      <c r="R16" s="17" t="s">
        <v>2221</v>
      </c>
      <c r="S16" s="17">
        <v>0.5</v>
      </c>
      <c r="T16" s="119">
        <f>IFERROR(VLOOKUP($P16,[2]INSA_TCA_v6.0_2023!$A$1:$AU$1342,14,FALSE)*$S16/100,"")</f>
        <v>0.27750000000000002</v>
      </c>
      <c r="U16" s="119">
        <f>IFERROR(VLOOKUP($P16,[2]INSA_TCA_v6.0_2023!$A$1:$AU$1342,15,FALSE)*$S16/100,"")</f>
        <v>0.27750000000000002</v>
      </c>
      <c r="V16" s="119">
        <f>IFERROR(VLOOKUP($P16,[2]INSA_TCA_v6.0_2023!$A$1:$AU$1342,8,FALSE)*$S16/100,"")</f>
        <v>1.6E-2</v>
      </c>
      <c r="W16" s="119">
        <f>IFERROR(VLOOKUP($P16,[2]INSA_TCA_v6.0_2023!$A$1:$AU$1342,9,FALSE)*$S16/100,"")</f>
        <v>3.4999999999999996E-3</v>
      </c>
      <c r="X16" s="119">
        <f>IFERROR(VLOOKUP($P16,[2]INSA_TCA_v6.0_2023!$A$1:$AU$1342,10,FALSE)*$S16/100,"")</f>
        <v>2.5000000000000001E-3</v>
      </c>
      <c r="Y16" s="119">
        <f>IFERROR(VLOOKUP($P16,[2]INSA_TCA_v6.0_2023!$A$1:$AU$1342,11,FALSE)*$S16/100,"")</f>
        <v>2.5000000000000001E-3</v>
      </c>
      <c r="Z16" s="119">
        <f>IFERROR(VLOOKUP($P16,[2]INSA_TCA_v6.0_2023!$A$1:$AU$1342,24,FALSE)*$S16/100,"")</f>
        <v>0</v>
      </c>
      <c r="AA16" s="119">
        <f>IFERROR(VLOOKUP($P16,[2]INSA_TCA_v6.0_2023!$A$1:$AU$1342,13,FALSE)*$S16/100,"")</f>
        <v>0</v>
      </c>
      <c r="AB16" s="119">
        <f>IFERROR(VLOOKUP($P16,[2]INSA_TCA_v6.0_2023!$A$1:$AU$1342,19,FALSE)*$S16/100,"")</f>
        <v>1.95E-2</v>
      </c>
      <c r="AC16" s="119">
        <f>IFERROR(VLOOKUP($P16,[2]INSA_TCA_v6.0_2023!$A$1:$AU$1342,18,FALSE)*$S16/100,"")</f>
        <v>0.122</v>
      </c>
      <c r="AD16" s="119">
        <f>IFERROR(VLOOKUP($P16,[2]INSA_TCA_v6.0_2023!$A$1:$AU$1342,20,FALSE)*$S16/100,"")</f>
        <v>5.0000000000000001E-4</v>
      </c>
      <c r="AE16" s="120">
        <f t="shared" si="0"/>
        <v>1.5760000000000001</v>
      </c>
      <c r="AF16" s="119">
        <f>IFERROR(VLOOKUP($P16,[2]INSA_TCA_v6.0_2023!$A$1:$AU$1342,21,FALSE)*$S16/100,"")</f>
        <v>0</v>
      </c>
      <c r="AG16" s="119">
        <f>IFERROR(VLOOKUP($P16,[2]INSA_TCA_v6.0_2023!$A$1:$AU$1342,25,FALSE)*$S16/100,"")</f>
        <v>0.13</v>
      </c>
      <c r="AH16" s="119">
        <f>IFERROR(VLOOKUP($P16,[2]INSA_TCA_v6.0_2023!$A$1:$AU$1342,27,FALSE)*$S16/100,"")</f>
        <v>0</v>
      </c>
      <c r="AI16" s="119">
        <f>IFERROR(VLOOKUP($P16,[2]INSA_TCA_v6.0_2023!$A$1:$AU$1342,28,FALSE)*$S16/100,"")</f>
        <v>5.0000000000000001E-4</v>
      </c>
      <c r="AJ16" s="119">
        <f>IFERROR(VLOOKUP($P16,[2]INSA_TCA_v6.0_2023!$A$1:$AU$1342,29,FALSE)*$S16/100,"")</f>
        <v>4.0000000000000002E-4</v>
      </c>
      <c r="AK16" s="119">
        <f>IFERROR(VLOOKUP($P16,[2]INSA_TCA_v6.0_2023!$A$1:$AU$1342,30,FALSE)*$S16/100,"")</f>
        <v>7.000000000000001E-4</v>
      </c>
      <c r="AL16" s="119">
        <f>IFERROR(VLOOKUP($P16,[2]INSA_TCA_v6.0_2023!$A$1:$AU$1342,32,FALSE)*$S16/100,"")</f>
        <v>6.5000000000000006E-3</v>
      </c>
      <c r="AM16" s="119">
        <f>IFERROR(VLOOKUP($P16,[2]INSA_TCA_v6.0_2023!$A$1:$AU$1342,34,FALSE)*$S16/100,"")</f>
        <v>1.25E-3</v>
      </c>
      <c r="AN16" s="119">
        <f>IFERROR(VLOOKUP($P16,[2]INSA_TCA_v6.0_2023!$A$1:$AU$1342,35,FALSE)*$S16/100,"")</f>
        <v>0</v>
      </c>
      <c r="AO16" s="119">
        <f>IFERROR(VLOOKUP($P16,[2]INSA_TCA_v6.0_2023!$A$1:$AU$1342,36,FALSE)*$S16/100,"")</f>
        <v>0.14000000000000001</v>
      </c>
      <c r="AP16" s="119">
        <f>IFERROR(VLOOKUP($P16,[2]INSA_TCA_v6.0_2023!$A$1:$AU$1342,37,FALSE)*$S16/100,"")</f>
        <v>0</v>
      </c>
      <c r="AQ16" s="119">
        <f>IFERROR(VLOOKUP($P16,[2]INSA_TCA_v6.0_2023!$A$1:$AU$1342,39,FALSE)*$S16/100,"")</f>
        <v>0.13</v>
      </c>
      <c r="AR16" s="119">
        <f>IFERROR(VLOOKUP($P16,[2]INSA_TCA_v6.0_2023!$A$1:$AU$1342,40,FALSE)*$S16/100,"")</f>
        <v>2.5</v>
      </c>
      <c r="AS16" s="119">
        <f>IFERROR(VLOOKUP($P16,[2]INSA_TCA_v6.0_2023!$A$1:$AU$1342,41,FALSE)*$S16/100,"")</f>
        <v>6.15</v>
      </c>
      <c r="AT16" s="119">
        <f>IFERROR(VLOOKUP($P16,[2]INSA_TCA_v6.0_2023!$A$1:$AU$1342,42,FALSE)*$S16/100,"")</f>
        <v>0.30499999999999999</v>
      </c>
      <c r="AU16" s="119">
        <f>IFERROR(VLOOKUP($P16,[2]INSA_TCA_v6.0_2023!$A$1:$AU$1342,43,FALSE)*$S16/100,"")</f>
        <v>0.28000000000000003</v>
      </c>
      <c r="AV16" s="119">
        <f>IFERROR(VLOOKUP($P16,[2]INSA_TCA_v6.0_2023!$A$1:$AU$1342,44,FALSE)*$S16/100,"")</f>
        <v>0.19</v>
      </c>
      <c r="AW16" s="119">
        <f>IFERROR(VLOOKUP($P16,[2]INSA_TCA_v6.0_2023!$A$1:$AU$1342,45,FALSE)*$S16/100,"")</f>
        <v>0.01</v>
      </c>
      <c r="AX16" s="119">
        <f>IFERROR(VLOOKUP($P16,[2]INSA_TCA_v6.0_2023!$A$1:$AU$1342,46,FALSE)*$S16/100,"")</f>
        <v>0</v>
      </c>
      <c r="AY16" s="119">
        <f>IFERROR(VLOOKUP($P16,[2]INSA_TCA_v6.0_2023!$A$1:$AU$1342,47,FALSE)*$S16/100,"")</f>
        <v>0</v>
      </c>
    </row>
    <row r="17" spans="1:51">
      <c r="A17" s="209" t="s">
        <v>3389</v>
      </c>
      <c r="B17" s="175" t="s">
        <v>68</v>
      </c>
      <c r="C17" s="196" t="s">
        <v>48</v>
      </c>
      <c r="D17" s="304">
        <f t="shared" si="1"/>
        <v>1</v>
      </c>
      <c r="E17" s="130"/>
      <c r="F17" s="263"/>
      <c r="G17" s="522"/>
      <c r="H17" s="522"/>
      <c r="I17" s="522"/>
      <c r="J17" s="522"/>
      <c r="K17" s="522"/>
      <c r="L17" s="522"/>
      <c r="M17" s="522"/>
      <c r="N17" s="272"/>
      <c r="O17" s="16"/>
      <c r="P17" s="17">
        <v>1212</v>
      </c>
      <c r="Q17" s="17" t="s">
        <v>2217</v>
      </c>
      <c r="R17" s="17" t="s">
        <v>2230</v>
      </c>
      <c r="S17" s="17">
        <v>1</v>
      </c>
      <c r="T17" s="119">
        <f>IFERROR(VLOOKUP($P17,[2]INSA_TCA_v6.0_2023!$A$1:$AU$1342,14,FALSE)*$S17/100,"")</f>
        <v>0.28499999999999998</v>
      </c>
      <c r="U17" s="119">
        <f>IFERROR(VLOOKUP($P17,[2]INSA_TCA_v6.0_2023!$A$1:$AU$1342,15,FALSE)*$S17/100,"")</f>
        <v>0.245</v>
      </c>
      <c r="V17" s="119">
        <f>IFERROR(VLOOKUP($P17,[2]INSA_TCA_v6.0_2023!$A$1:$AU$1342,8,FALSE)*$S17/100,"")</f>
        <v>0.36299999999999999</v>
      </c>
      <c r="W17" s="119">
        <f>IFERROR(VLOOKUP($P17,[2]INSA_TCA_v6.0_2023!$A$1:$AU$1342,9,FALSE)*$S17/100,"")</f>
        <v>0.121</v>
      </c>
      <c r="X17" s="119">
        <f>IFERROR(VLOOKUP($P17,[2]INSA_TCA_v6.0_2023!$A$1:$AU$1342,10,FALSE)*$S17/100,"")</f>
        <v>0.121</v>
      </c>
      <c r="Y17" s="119">
        <f>IFERROR(VLOOKUP($P17,[2]INSA_TCA_v6.0_2023!$A$1:$AU$1342,11,FALSE)*$S17/100,"")</f>
        <v>0.121</v>
      </c>
      <c r="Z17" s="119">
        <f>IFERROR(VLOOKUP($P17,[2]INSA_TCA_v6.0_2023!$A$1:$AU$1342,24,FALSE)*$S17/100,"")</f>
        <v>0</v>
      </c>
      <c r="AA17" s="119">
        <f>IFERROR(VLOOKUP($P17,[2]INSA_TCA_v6.0_2023!$A$1:$AU$1342,13,FALSE)*$S17/100,"")</f>
        <v>0</v>
      </c>
      <c r="AB17" s="119">
        <f>IFERROR(VLOOKUP($P17,[2]INSA_TCA_v6.0_2023!$A$1:$AU$1342,19,FALSE)*$S17/100,"")</f>
        <v>5.7999999999999996E-2</v>
      </c>
      <c r="AC17" s="119">
        <f>IFERROR(VLOOKUP($P17,[2]INSA_TCA_v6.0_2023!$A$1:$AU$1342,18,FALSE)*$S17/100,"")</f>
        <v>0.20800000000000002</v>
      </c>
      <c r="AD17" s="119">
        <f>IFERROR(VLOOKUP($P17,[2]INSA_TCA_v6.0_2023!$A$1:$AU$1342,20,FALSE)*$S17/100,"")</f>
        <v>0</v>
      </c>
      <c r="AE17" s="120">
        <f t="shared" si="0"/>
        <v>5.0550000000000006</v>
      </c>
      <c r="AF17" s="119">
        <f>IFERROR(VLOOKUP($P17,[2]INSA_TCA_v6.0_2023!$A$1:$AU$1342,21,FALSE)*$S17/100,"")</f>
        <v>0</v>
      </c>
      <c r="AG17" s="119">
        <f>IFERROR(VLOOKUP($P17,[2]INSA_TCA_v6.0_2023!$A$1:$AU$1342,25,FALSE)*$S17/100,"")</f>
        <v>0.03</v>
      </c>
      <c r="AH17" s="119">
        <f>IFERROR(VLOOKUP($P17,[2]INSA_TCA_v6.0_2023!$A$1:$AU$1342,27,FALSE)*$S17/100,"")</f>
        <v>0</v>
      </c>
      <c r="AI17" s="119">
        <f>IFERROR(VLOOKUP($P17,[2]INSA_TCA_v6.0_2023!$A$1:$AU$1342,28,FALSE)*$S17/100,"")</f>
        <v>0</v>
      </c>
      <c r="AJ17" s="119">
        <f>IFERROR(VLOOKUP($P17,[2]INSA_TCA_v6.0_2023!$A$1:$AU$1342,29,FALSE)*$S17/100,"")</f>
        <v>3.4999999999999996E-3</v>
      </c>
      <c r="AK17" s="119">
        <f>IFERROR(VLOOKUP($P17,[2]INSA_TCA_v6.0_2023!$A$1:$AU$1342,30,FALSE)*$S17/100,"")</f>
        <v>5.9999999999999995E-4</v>
      </c>
      <c r="AL17" s="119">
        <f>IFERROR(VLOOKUP($P17,[2]INSA_TCA_v6.0_2023!$A$1:$AU$1342,32,FALSE)*$S17/100,"")</f>
        <v>1.3000000000000001E-2</v>
      </c>
      <c r="AM17" s="119">
        <f>IFERROR(VLOOKUP($P17,[2]INSA_TCA_v6.0_2023!$A$1:$AU$1342,34,FALSE)*$S17/100,"")</f>
        <v>1.6000000000000001E-3</v>
      </c>
      <c r="AN17" s="119">
        <f>IFERROR(VLOOKUP($P17,[2]INSA_TCA_v6.0_2023!$A$1:$AU$1342,35,FALSE)*$S17/100,"")</f>
        <v>0</v>
      </c>
      <c r="AO17" s="119">
        <f>IFERROR(VLOOKUP($P17,[2]INSA_TCA_v6.0_2023!$A$1:$AU$1342,36,FALSE)*$S17/100,"")</f>
        <v>0.03</v>
      </c>
      <c r="AP17" s="119">
        <f>IFERROR(VLOOKUP($P17,[2]INSA_TCA_v6.0_2023!$A$1:$AU$1342,37,FALSE)*$S17/100,"")</f>
        <v>0.76</v>
      </c>
      <c r="AQ17" s="119">
        <f>IFERROR(VLOOKUP($P17,[2]INSA_TCA_v6.0_2023!$A$1:$AU$1342,39,FALSE)*$S17/100,"")</f>
        <v>0.16</v>
      </c>
      <c r="AR17" s="119">
        <f>IFERROR(VLOOKUP($P17,[2]INSA_TCA_v6.0_2023!$A$1:$AU$1342,40,FALSE)*$S17/100,"")</f>
        <v>3.5</v>
      </c>
      <c r="AS17" s="119">
        <f>IFERROR(VLOOKUP($P17,[2]INSA_TCA_v6.0_2023!$A$1:$AU$1342,41,FALSE)*$S17/100,"")</f>
        <v>1.8</v>
      </c>
      <c r="AT17" s="119">
        <f>IFERROR(VLOOKUP($P17,[2]INSA_TCA_v6.0_2023!$A$1:$AU$1342,42,FALSE)*$S17/100,"")</f>
        <v>2.1</v>
      </c>
      <c r="AU17" s="119">
        <f>IFERROR(VLOOKUP($P17,[2]INSA_TCA_v6.0_2023!$A$1:$AU$1342,43,FALSE)*$S17/100,"")</f>
        <v>1.8</v>
      </c>
      <c r="AV17" s="119">
        <f>IFERROR(VLOOKUP($P17,[2]INSA_TCA_v6.0_2023!$A$1:$AU$1342,44,FALSE)*$S17/100,"")</f>
        <v>0.03</v>
      </c>
      <c r="AW17" s="119">
        <f>IFERROR(VLOOKUP($P17,[2]INSA_TCA_v6.0_2023!$A$1:$AU$1342,45,FALSE)*$S17/100,"")</f>
        <v>2.2000000000000002E-2</v>
      </c>
      <c r="AX17" s="119">
        <f>IFERROR(VLOOKUP($P17,[2]INSA_TCA_v6.0_2023!$A$1:$AU$1342,46,FALSE)*$S17/100,"")</f>
        <v>0</v>
      </c>
      <c r="AY17" s="119">
        <f>IFERROR(VLOOKUP($P17,[2]INSA_TCA_v6.0_2023!$A$1:$AU$1342,47,FALSE)*$S17/100,"")</f>
        <v>0</v>
      </c>
    </row>
    <row r="18" spans="1:51">
      <c r="A18" s="177" t="s">
        <v>3318</v>
      </c>
      <c r="B18" s="175" t="s">
        <v>3388</v>
      </c>
      <c r="C18" s="196" t="s">
        <v>48</v>
      </c>
      <c r="D18" s="303">
        <f t="shared" si="1"/>
        <v>0.5</v>
      </c>
      <c r="E18" s="130"/>
      <c r="F18" s="263"/>
      <c r="G18" s="522"/>
      <c r="H18" s="522"/>
      <c r="I18" s="522"/>
      <c r="J18" s="522"/>
      <c r="K18" s="522"/>
      <c r="L18" s="522"/>
      <c r="M18" s="522"/>
      <c r="N18" s="272"/>
      <c r="O18" s="16"/>
      <c r="P18" s="17">
        <v>972</v>
      </c>
      <c r="Q18" s="17" t="s">
        <v>2217</v>
      </c>
      <c r="R18" s="17" t="s">
        <v>2268</v>
      </c>
      <c r="S18" s="17">
        <v>0.5</v>
      </c>
      <c r="T18" s="119">
        <f>IFERROR(VLOOKUP($P18,[2]INSA_TCA_v6.0_2023!$A$1:$AU$1342,14,FALSE)*$S18/100,"")</f>
        <v>0</v>
      </c>
      <c r="U18" s="119">
        <f>IFERROR(VLOOKUP($P18,[2]INSA_TCA_v6.0_2023!$A$1:$AU$1342,15,FALSE)*$S18/100,"")</f>
        <v>0</v>
      </c>
      <c r="V18" s="119">
        <f>IFERROR(VLOOKUP($P18,[2]INSA_TCA_v6.0_2023!$A$1:$AU$1342,8,FALSE)*$S18/100,"")</f>
        <v>0</v>
      </c>
      <c r="W18" s="119">
        <f>IFERROR(VLOOKUP($P18,[2]INSA_TCA_v6.0_2023!$A$1:$AU$1342,9,FALSE)*$S18/100,"")</f>
        <v>0</v>
      </c>
      <c r="X18" s="119">
        <f>IFERROR(VLOOKUP($P18,[2]INSA_TCA_v6.0_2023!$A$1:$AU$1342,10,FALSE)*$S18/100,"")</f>
        <v>0</v>
      </c>
      <c r="Y18" s="119">
        <f>IFERROR(VLOOKUP($P18,[2]INSA_TCA_v6.0_2023!$A$1:$AU$1342,11,FALSE)*$S18/100,"")</f>
        <v>0</v>
      </c>
      <c r="Z18" s="119">
        <f>IFERROR(VLOOKUP($P18,[2]INSA_TCA_v6.0_2023!$A$1:$AU$1342,24,FALSE)*$S18/100,"")</f>
        <v>0</v>
      </c>
      <c r="AA18" s="119">
        <f>IFERROR(VLOOKUP($P18,[2]INSA_TCA_v6.0_2023!$A$1:$AU$1342,13,FALSE)*$S18/100,"")</f>
        <v>0</v>
      </c>
      <c r="AB18" s="119">
        <f>IFERROR(VLOOKUP($P18,[2]INSA_TCA_v6.0_2023!$A$1:$AU$1342,19,FALSE)*$S18/100,"")</f>
        <v>0</v>
      </c>
      <c r="AC18" s="119">
        <f>IFERROR(VLOOKUP($P18,[2]INSA_TCA_v6.0_2023!$A$1:$AU$1342,18,FALSE)*$S18/100,"")</f>
        <v>0</v>
      </c>
      <c r="AD18" s="119">
        <f>IFERROR(VLOOKUP($P18,[2]INSA_TCA_v6.0_2023!$A$1:$AU$1342,20,FALSE)*$S18/100,"")</f>
        <v>0.5</v>
      </c>
      <c r="AE18" s="120">
        <f t="shared" si="0"/>
        <v>0</v>
      </c>
      <c r="AF18" s="119">
        <f>IFERROR(VLOOKUP($P18,[2]INSA_TCA_v6.0_2023!$A$1:$AU$1342,21,FALSE)*$S18/100,"")</f>
        <v>0</v>
      </c>
      <c r="AG18" s="119">
        <f>IFERROR(VLOOKUP($P18,[2]INSA_TCA_v6.0_2023!$A$1:$AU$1342,25,FALSE)*$S18/100,"")</f>
        <v>0</v>
      </c>
      <c r="AH18" s="119">
        <f>IFERROR(VLOOKUP($P18,[2]INSA_TCA_v6.0_2023!$A$1:$AU$1342,27,FALSE)*$S18/100,"")</f>
        <v>0</v>
      </c>
      <c r="AI18" s="119">
        <f>IFERROR(VLOOKUP($P18,[2]INSA_TCA_v6.0_2023!$A$1:$AU$1342,28,FALSE)*$S18/100,"")</f>
        <v>0</v>
      </c>
      <c r="AJ18" s="119">
        <f>IFERROR(VLOOKUP($P18,[2]INSA_TCA_v6.0_2023!$A$1:$AU$1342,29,FALSE)*$S18/100,"")</f>
        <v>0</v>
      </c>
      <c r="AK18" s="119">
        <f>IFERROR(VLOOKUP($P18,[2]INSA_TCA_v6.0_2023!$A$1:$AU$1342,30,FALSE)*$S18/100,"")</f>
        <v>0</v>
      </c>
      <c r="AL18" s="119">
        <f>IFERROR(VLOOKUP($P18,[2]INSA_TCA_v6.0_2023!$A$1:$AU$1342,32,FALSE)*$S18/100,"")</f>
        <v>0</v>
      </c>
      <c r="AM18" s="119">
        <f>IFERROR(VLOOKUP($P18,[2]INSA_TCA_v6.0_2023!$A$1:$AU$1342,34,FALSE)*$S18/100,"")</f>
        <v>0</v>
      </c>
      <c r="AN18" s="119">
        <f>IFERROR(VLOOKUP($P18,[2]INSA_TCA_v6.0_2023!$A$1:$AU$1342,35,FALSE)*$S18/100,"")</f>
        <v>0</v>
      </c>
      <c r="AO18" s="119">
        <f>IFERROR(VLOOKUP($P18,[2]INSA_TCA_v6.0_2023!$A$1:$AU$1342,36,FALSE)*$S18/100,"")</f>
        <v>0</v>
      </c>
      <c r="AP18" s="119">
        <f>IFERROR(VLOOKUP($P18,[2]INSA_TCA_v6.0_2023!$A$1:$AU$1342,37,FALSE)*$S18/100,"")</f>
        <v>0</v>
      </c>
      <c r="AQ18" s="119">
        <f>IFERROR(VLOOKUP($P18,[2]INSA_TCA_v6.0_2023!$A$1:$AU$1342,39,FALSE)*$S18/100,"")</f>
        <v>200</v>
      </c>
      <c r="AR18" s="119">
        <f>IFERROR(VLOOKUP($P18,[2]INSA_TCA_v6.0_2023!$A$1:$AU$1342,40,FALSE)*$S18/100,"")</f>
        <v>0</v>
      </c>
      <c r="AS18" s="119">
        <f>IFERROR(VLOOKUP($P18,[2]INSA_TCA_v6.0_2023!$A$1:$AU$1342,41,FALSE)*$S18/100,"")</f>
        <v>0</v>
      </c>
      <c r="AT18" s="119">
        <f>IFERROR(VLOOKUP($P18,[2]INSA_TCA_v6.0_2023!$A$1:$AU$1342,42,FALSE)*$S18/100,"")</f>
        <v>0</v>
      </c>
      <c r="AU18" s="119">
        <f>IFERROR(VLOOKUP($P18,[2]INSA_TCA_v6.0_2023!$A$1:$AU$1342,43,FALSE)*$S18/100,"")</f>
        <v>1.5</v>
      </c>
      <c r="AV18" s="119">
        <f>IFERROR(VLOOKUP($P18,[2]INSA_TCA_v6.0_2023!$A$1:$AU$1342,44,FALSE)*$S18/100,"")</f>
        <v>0</v>
      </c>
      <c r="AW18" s="119">
        <f>IFERROR(VLOOKUP($P18,[2]INSA_TCA_v6.0_2023!$A$1:$AU$1342,45,FALSE)*$S18/100,"")</f>
        <v>0</v>
      </c>
      <c r="AX18" s="119">
        <f>IFERROR(VLOOKUP($P18,[2]INSA_TCA_v6.0_2023!$A$1:$AU$1342,46,FALSE)*$S18/100,"")</f>
        <v>0</v>
      </c>
      <c r="AY18" s="119">
        <f>IFERROR(VLOOKUP($P18,[2]INSA_TCA_v6.0_2023!$A$1:$AU$1342,47,FALSE)*$S18/100,"")</f>
        <v>0</v>
      </c>
    </row>
    <row r="19" spans="1:51">
      <c r="A19" s="177" t="s">
        <v>3334</v>
      </c>
      <c r="B19" s="174">
        <v>1</v>
      </c>
      <c r="C19" s="196" t="s">
        <v>48</v>
      </c>
      <c r="D19" s="304">
        <f t="shared" si="1"/>
        <v>1</v>
      </c>
      <c r="E19" s="130"/>
      <c r="F19" s="263"/>
      <c r="G19" s="522"/>
      <c r="H19" s="522"/>
      <c r="I19" s="522"/>
      <c r="J19" s="522"/>
      <c r="K19" s="522"/>
      <c r="L19" s="522"/>
      <c r="M19" s="522"/>
      <c r="N19" s="272"/>
      <c r="O19" s="16"/>
      <c r="P19" s="17">
        <v>1213</v>
      </c>
      <c r="Q19" s="17" t="s">
        <v>2217</v>
      </c>
      <c r="R19" s="17" t="s">
        <v>2231</v>
      </c>
      <c r="S19" s="17">
        <v>1</v>
      </c>
      <c r="T19" s="119">
        <f>IFERROR(VLOOKUP($P19,[2]INSA_TCA_v6.0_2023!$A$1:$AU$1342,14,FALSE)*$S19/100,"")</f>
        <v>0.26400000000000001</v>
      </c>
      <c r="U19" s="119">
        <f>IFERROR(VLOOKUP($P19,[2]INSA_TCA_v6.0_2023!$A$1:$AU$1342,15,FALSE)*$S19/100,"")</f>
        <v>4.0999999999999995E-2</v>
      </c>
      <c r="V19" s="119">
        <f>IFERROR(VLOOKUP($P19,[2]INSA_TCA_v6.0_2023!$A$1:$AU$1342,8,FALSE)*$S19/100,"")</f>
        <v>4.2999999999999997E-2</v>
      </c>
      <c r="W19" s="119">
        <f>IFERROR(VLOOKUP($P19,[2]INSA_TCA_v6.0_2023!$A$1:$AU$1342,9,FALSE)*$S19/100,"")</f>
        <v>1.6E-2</v>
      </c>
      <c r="X19" s="119">
        <f>IFERROR(VLOOKUP($P19,[2]INSA_TCA_v6.0_2023!$A$1:$AU$1342,10,FALSE)*$S19/100,"")</f>
        <v>6.9999999999999993E-3</v>
      </c>
      <c r="Y19" s="119">
        <f>IFERROR(VLOOKUP($P19,[2]INSA_TCA_v6.0_2023!$A$1:$AU$1342,11,FALSE)*$S19/100,"")</f>
        <v>1.3999999999999999E-2</v>
      </c>
      <c r="Z19" s="119">
        <f>IFERROR(VLOOKUP($P19,[2]INSA_TCA_v6.0_2023!$A$1:$AU$1342,24,FALSE)*$S19/100,"")</f>
        <v>0</v>
      </c>
      <c r="AA19" s="119">
        <f>IFERROR(VLOOKUP($P19,[2]INSA_TCA_v6.0_2023!$A$1:$AU$1342,13,FALSE)*$S19/100,"")</f>
        <v>0</v>
      </c>
      <c r="AB19" s="119">
        <f>IFERROR(VLOOKUP($P19,[2]INSA_TCA_v6.0_2023!$A$1:$AU$1342,19,FALSE)*$S19/100,"")</f>
        <v>0.09</v>
      </c>
      <c r="AC19" s="119">
        <f>IFERROR(VLOOKUP($P19,[2]INSA_TCA_v6.0_2023!$A$1:$AU$1342,18,FALSE)*$S19/100,"")</f>
        <v>0.42499999999999999</v>
      </c>
      <c r="AD19" s="119">
        <f>IFERROR(VLOOKUP($P19,[2]INSA_TCA_v6.0_2023!$A$1:$AU$1342,20,FALSE)*$S19/100,"")</f>
        <v>1E-3</v>
      </c>
      <c r="AE19" s="120">
        <f t="shared" si="0"/>
        <v>2.653</v>
      </c>
      <c r="AF19" s="119">
        <f>IFERROR(VLOOKUP($P19,[2]INSA_TCA_v6.0_2023!$A$1:$AU$1342,21,FALSE)*$S19/100,"")</f>
        <v>0</v>
      </c>
      <c r="AG19" s="119">
        <f>IFERROR(VLOOKUP($P19,[2]INSA_TCA_v6.0_2023!$A$1:$AU$1342,25,FALSE)*$S19/100,"")</f>
        <v>0.85</v>
      </c>
      <c r="AH19" s="119">
        <f>IFERROR(VLOOKUP($P19,[2]INSA_TCA_v6.0_2023!$A$1:$AU$1342,27,FALSE)*$S19/100,"")</f>
        <v>0</v>
      </c>
      <c r="AI19" s="119">
        <f>IFERROR(VLOOKUP($P19,[2]INSA_TCA_v6.0_2023!$A$1:$AU$1342,28,FALSE)*$S19/100,"")</f>
        <v>0.18260000000000001</v>
      </c>
      <c r="AJ19" s="119">
        <f>IFERROR(VLOOKUP($P19,[2]INSA_TCA_v6.0_2023!$A$1:$AU$1342,29,FALSE)*$S19/100,"")</f>
        <v>1.8E-3</v>
      </c>
      <c r="AK19" s="119">
        <f>IFERROR(VLOOKUP($P19,[2]INSA_TCA_v6.0_2023!$A$1:$AU$1342,30,FALSE)*$S19/100,"")</f>
        <v>5.3E-3</v>
      </c>
      <c r="AL19" s="119">
        <f>IFERROR(VLOOKUP($P19,[2]INSA_TCA_v6.0_2023!$A$1:$AU$1342,32,FALSE)*$S19/100,"")</f>
        <v>7.1399999999999991E-2</v>
      </c>
      <c r="AM19" s="119">
        <f>IFERROR(VLOOKUP($P19,[2]INSA_TCA_v6.0_2023!$A$1:$AU$1342,34,FALSE)*$S19/100,"")</f>
        <v>1.04E-2</v>
      </c>
      <c r="AN19" s="119">
        <f>IFERROR(VLOOKUP($P19,[2]INSA_TCA_v6.0_2023!$A$1:$AU$1342,35,FALSE)*$S19/100,"")</f>
        <v>0</v>
      </c>
      <c r="AO19" s="119">
        <f>IFERROR(VLOOKUP($P19,[2]INSA_TCA_v6.0_2023!$A$1:$AU$1342,36,FALSE)*$S19/100,"")</f>
        <v>2.3E-2</v>
      </c>
      <c r="AP19" s="119">
        <f>IFERROR(VLOOKUP($P19,[2]INSA_TCA_v6.0_2023!$A$1:$AU$1342,37,FALSE)*$S19/100,"")</f>
        <v>2.37</v>
      </c>
      <c r="AQ19" s="119">
        <f>IFERROR(VLOOKUP($P19,[2]INSA_TCA_v6.0_2023!$A$1:$AU$1342,39,FALSE)*$S19/100,"")</f>
        <v>0.25</v>
      </c>
      <c r="AR19" s="119">
        <f>IFERROR(VLOOKUP($P19,[2]INSA_TCA_v6.0_2023!$A$1:$AU$1342,40,FALSE)*$S19/100,"")</f>
        <v>12.6</v>
      </c>
      <c r="AS19" s="119">
        <f>IFERROR(VLOOKUP($P19,[2]INSA_TCA_v6.0_2023!$A$1:$AU$1342,41,FALSE)*$S19/100,"")</f>
        <v>16</v>
      </c>
      <c r="AT19" s="119">
        <f>IFERROR(VLOOKUP($P19,[2]INSA_TCA_v6.0_2023!$A$1:$AU$1342,42,FALSE)*$S19/100,"")</f>
        <v>1.5</v>
      </c>
      <c r="AU19" s="119">
        <f>IFERROR(VLOOKUP($P19,[2]INSA_TCA_v6.0_2023!$A$1:$AU$1342,43,FALSE)*$S19/100,"")</f>
        <v>2.7</v>
      </c>
      <c r="AV19" s="119">
        <f>IFERROR(VLOOKUP($P19,[2]INSA_TCA_v6.0_2023!$A$1:$AU$1342,44,FALSE)*$S19/100,"")</f>
        <v>0.37</v>
      </c>
      <c r="AW19" s="119">
        <f>IFERROR(VLOOKUP($P19,[2]INSA_TCA_v6.0_2023!$A$1:$AU$1342,45,FALSE)*$S19/100,"")</f>
        <v>2.7000000000000003E-2</v>
      </c>
      <c r="AX19" s="119">
        <f>IFERROR(VLOOKUP($P19,[2]INSA_TCA_v6.0_2023!$A$1:$AU$1342,46,FALSE)*$S19/100,"")</f>
        <v>0</v>
      </c>
      <c r="AY19" s="119">
        <f>IFERROR(VLOOKUP($P19,[2]INSA_TCA_v6.0_2023!$A$1:$AU$1342,47,FALSE)*$S19/100,"")</f>
        <v>0</v>
      </c>
    </row>
    <row r="20" spans="1:51">
      <c r="A20" s="209" t="s">
        <v>3390</v>
      </c>
      <c r="B20" s="174">
        <v>55</v>
      </c>
      <c r="C20" s="195" t="s">
        <v>48</v>
      </c>
      <c r="D20" s="302">
        <f t="shared" si="1"/>
        <v>55</v>
      </c>
      <c r="E20" s="130"/>
      <c r="F20" s="263"/>
      <c r="G20" s="522"/>
      <c r="H20" s="522"/>
      <c r="I20" s="522"/>
      <c r="J20" s="522"/>
      <c r="K20" s="522"/>
      <c r="L20" s="522"/>
      <c r="M20" s="522"/>
      <c r="N20" s="272"/>
      <c r="O20" s="16" t="s">
        <v>112</v>
      </c>
      <c r="P20" s="17">
        <v>1224</v>
      </c>
      <c r="Q20" s="17" t="s">
        <v>114</v>
      </c>
      <c r="R20" s="17" t="s">
        <v>3215</v>
      </c>
      <c r="S20" s="17">
        <v>10</v>
      </c>
      <c r="T20" s="119"/>
      <c r="U20" s="119"/>
      <c r="V20" s="119"/>
      <c r="W20" s="119"/>
      <c r="X20" s="119"/>
      <c r="Y20" s="119"/>
      <c r="Z20" s="119"/>
      <c r="AA20" s="119"/>
      <c r="AB20" s="119"/>
      <c r="AC20" s="119"/>
      <c r="AD20" s="119"/>
      <c r="AE20" s="120"/>
      <c r="AF20" s="119"/>
      <c r="AG20" s="119"/>
      <c r="AH20" s="119"/>
      <c r="AI20" s="119"/>
      <c r="AJ20" s="119"/>
      <c r="AK20" s="119"/>
      <c r="AL20" s="119"/>
      <c r="AM20" s="119"/>
      <c r="AN20" s="119"/>
      <c r="AO20" s="119"/>
      <c r="AP20" s="119"/>
      <c r="AQ20" s="119"/>
      <c r="AR20" s="119"/>
      <c r="AS20" s="119"/>
      <c r="AT20" s="119"/>
      <c r="AU20" s="119"/>
      <c r="AV20" s="119"/>
      <c r="AW20" s="119"/>
      <c r="AX20" s="119"/>
      <c r="AY20" s="119"/>
    </row>
    <row r="21" spans="1:51">
      <c r="A21" s="209" t="s">
        <v>3391</v>
      </c>
      <c r="B21" s="174">
        <v>10</v>
      </c>
      <c r="C21" s="195" t="s">
        <v>48</v>
      </c>
      <c r="D21" s="302">
        <f t="shared" si="1"/>
        <v>10</v>
      </c>
      <c r="E21" s="130"/>
      <c r="F21" s="263"/>
      <c r="G21" s="522"/>
      <c r="H21" s="522"/>
      <c r="I21" s="522"/>
      <c r="J21" s="522"/>
      <c r="K21" s="522"/>
      <c r="L21" s="522"/>
      <c r="M21" s="522"/>
      <c r="N21" s="272"/>
      <c r="O21" s="16" t="s">
        <v>59</v>
      </c>
      <c r="P21" s="206">
        <v>76</v>
      </c>
      <c r="Q21" s="206" t="s">
        <v>3303</v>
      </c>
      <c r="R21" s="206" t="s">
        <v>2587</v>
      </c>
      <c r="S21" s="206">
        <v>55</v>
      </c>
      <c r="T21" s="119">
        <f>IFERROR(VLOOKUP($P21,[2]INSA_TCA_v6.0_2023!$A$1:$AU$1342,14,FALSE)*$S21/100,"")</f>
        <v>2.75</v>
      </c>
      <c r="U21" s="119">
        <f>IFERROR(VLOOKUP($P21,[2]INSA_TCA_v6.0_2023!$A$1:$AU$1342,15,FALSE)*$S21/100,"")</f>
        <v>2.75</v>
      </c>
      <c r="V21" s="119">
        <f>IFERROR(VLOOKUP($P21,[2]INSA_TCA_v6.0_2023!$A$1:$AU$1342,8,FALSE)*$S21/100,"")</f>
        <v>0.99</v>
      </c>
      <c r="W21" s="119">
        <f>IFERROR(VLOOKUP($P21,[2]INSA_TCA_v6.0_2023!$A$1:$AU$1342,9,FALSE)*$S21/100,"")</f>
        <v>0.55000000000000004</v>
      </c>
      <c r="X21" s="119">
        <f>IFERROR(VLOOKUP($P21,[2]INSA_TCA_v6.0_2023!$A$1:$AU$1342,10,FALSE)*$S21/100,"")</f>
        <v>0.22</v>
      </c>
      <c r="Y21" s="119">
        <f>IFERROR(VLOOKUP($P21,[2]INSA_TCA_v6.0_2023!$A$1:$AU$1342,11,FALSE)*$S21/100,"")</f>
        <v>5.5E-2</v>
      </c>
      <c r="Z21" s="119">
        <f>IFERROR(VLOOKUP($P21,[2]INSA_TCA_v6.0_2023!$A$1:$AU$1342,24,FALSE)*$S21/100,"")</f>
        <v>3.3</v>
      </c>
      <c r="AA21" s="119">
        <f>IFERROR(VLOOKUP($P21,[2]INSA_TCA_v6.0_2023!$A$1:$AU$1342,13,FALSE)*$S21/100,"")</f>
        <v>5.5E-2</v>
      </c>
      <c r="AB21" s="119">
        <f>IFERROR(VLOOKUP($P21,[2]INSA_TCA_v6.0_2023!$A$1:$AU$1342,19,FALSE)*$S21/100,"")</f>
        <v>2.31</v>
      </c>
      <c r="AC21" s="119">
        <f>IFERROR(VLOOKUP($P21,[2]INSA_TCA_v6.0_2023!$A$1:$AU$1342,18,FALSE)*$S21/100,"")</f>
        <v>0</v>
      </c>
      <c r="AD21" s="119">
        <f>IFERROR(VLOOKUP($P21,[2]INSA_TCA_v6.0_2023!$A$1:$AU$1342,20,FALSE)*$S21/100,"")</f>
        <v>0.11</v>
      </c>
      <c r="AE21" s="120">
        <f>IFERROR(T21*4+V21*9+AB21*4+AC21*2+AF21*7,"")</f>
        <v>29.15</v>
      </c>
      <c r="AF21" s="119">
        <f>IFERROR(VLOOKUP($P21,[2]INSA_TCA_v6.0_2023!$A$1:$AU$1342,21,FALSE)*$S21/100,"")</f>
        <v>0</v>
      </c>
      <c r="AG21" s="119">
        <f>IFERROR(VLOOKUP($P21,[2]INSA_TCA_v6.0_2023!$A$1:$AU$1342,25,FALSE)*$S21/100,"")</f>
        <v>16.5</v>
      </c>
      <c r="AH21" s="119">
        <f>IFERROR(VLOOKUP($P21,[2]INSA_TCA_v6.0_2023!$A$1:$AU$1342,27,FALSE)*$S21/100,"")</f>
        <v>0</v>
      </c>
      <c r="AI21" s="119">
        <f>IFERROR(VLOOKUP($P21,[2]INSA_TCA_v6.0_2023!$A$1:$AU$1342,28,FALSE)*$S21/100,"")</f>
        <v>1.6500000000000001E-2</v>
      </c>
      <c r="AJ21" s="119">
        <f>IFERROR(VLOOKUP($P21,[2]INSA_TCA_v6.0_2023!$A$1:$AU$1342,29,FALSE)*$S21/100,"")</f>
        <v>1.6500000000000001E-2</v>
      </c>
      <c r="AK21" s="119">
        <f>IFERROR(VLOOKUP($P21,[2]INSA_TCA_v6.0_2023!$A$1:$AU$1342,30,FALSE)*$S21/100,"")</f>
        <v>0.13200000000000001</v>
      </c>
      <c r="AL21" s="119">
        <f>IFERROR(VLOOKUP($P21,[2]INSA_TCA_v6.0_2023!$A$1:$AU$1342,32,FALSE)*$S21/100,"")</f>
        <v>0.60500000000000009</v>
      </c>
      <c r="AM21" s="119">
        <f>IFERROR(VLOOKUP($P21,[2]INSA_TCA_v6.0_2023!$A$1:$AU$1342,34,FALSE)*$S21/100,"")</f>
        <v>1.6500000000000001E-2</v>
      </c>
      <c r="AN21" s="119">
        <f>IFERROR(VLOOKUP($P21,[2]INSA_TCA_v6.0_2023!$A$1:$AU$1342,35,FALSE)*$S21/100,"")</f>
        <v>0</v>
      </c>
      <c r="AO21" s="119">
        <f>IFERROR(VLOOKUP($P21,[2]INSA_TCA_v6.0_2023!$A$1:$AU$1342,36,FALSE)*$S21/100,"")</f>
        <v>0</v>
      </c>
      <c r="AP21" s="119">
        <f>IFERROR(VLOOKUP($P21,[2]INSA_TCA_v6.0_2023!$A$1:$AU$1342,37,FALSE)*$S21/100,"")</f>
        <v>0.93500000000000005</v>
      </c>
      <c r="AQ21" s="119">
        <f>IFERROR(VLOOKUP($P21,[2]INSA_TCA_v6.0_2023!$A$1:$AU$1342,39,FALSE)*$S21/100,"")</f>
        <v>34.1</v>
      </c>
      <c r="AR21" s="119">
        <f>IFERROR(VLOOKUP($P21,[2]INSA_TCA_v6.0_2023!$A$1:$AU$1342,40,FALSE)*$S21/100,"")</f>
        <v>99</v>
      </c>
      <c r="AS21" s="119">
        <f>IFERROR(VLOOKUP($P21,[2]INSA_TCA_v6.0_2023!$A$1:$AU$1342,41,FALSE)*$S21/100,"")</f>
        <v>66</v>
      </c>
      <c r="AT21" s="119">
        <f>IFERROR(VLOOKUP($P21,[2]INSA_TCA_v6.0_2023!$A$1:$AU$1342,42,FALSE)*$S21/100,"")</f>
        <v>60.5</v>
      </c>
      <c r="AU21" s="119">
        <f>IFERROR(VLOOKUP($P21,[2]INSA_TCA_v6.0_2023!$A$1:$AU$1342,43,FALSE)*$S21/100,"")</f>
        <v>6.6</v>
      </c>
      <c r="AV21" s="119">
        <f>IFERROR(VLOOKUP($P21,[2]INSA_TCA_v6.0_2023!$A$1:$AU$1342,44,FALSE)*$S21/100,"")</f>
        <v>0.11</v>
      </c>
      <c r="AW21" s="119">
        <f>IFERROR(VLOOKUP($P21,[2]INSA_TCA_v6.0_2023!$A$1:$AU$1342,45,FALSE)*$S21/100,"")</f>
        <v>0.27500000000000002</v>
      </c>
      <c r="AX21" s="119">
        <f>IFERROR(VLOOKUP($P21,[2]INSA_TCA_v6.0_2023!$A$1:$AU$1342,46,FALSE)*$S21/100,"")</f>
        <v>0</v>
      </c>
      <c r="AY21" s="119">
        <f>IFERROR(VLOOKUP($P21,[2]INSA_TCA_v6.0_2023!$A$1:$AU$1342,47,FALSE)*$S21/100,"")</f>
        <v>9.9</v>
      </c>
    </row>
    <row r="22" spans="1:51">
      <c r="A22" s="130"/>
      <c r="B22" s="131"/>
      <c r="C22" s="130"/>
      <c r="D22" s="130"/>
      <c r="E22" s="130"/>
      <c r="F22" s="263"/>
      <c r="G22" s="522"/>
      <c r="H22" s="522"/>
      <c r="I22" s="522"/>
      <c r="J22" s="522"/>
      <c r="K22" s="522"/>
      <c r="L22" s="522"/>
      <c r="M22" s="522"/>
      <c r="N22" s="272"/>
      <c r="O22" s="274"/>
      <c r="P22" s="274"/>
      <c r="Q22" s="274"/>
      <c r="R22" s="274"/>
      <c r="S22" s="274"/>
      <c r="T22" s="275"/>
      <c r="U22" s="275"/>
      <c r="V22" s="275"/>
      <c r="W22" s="275"/>
      <c r="X22" s="275"/>
      <c r="Y22" s="275"/>
      <c r="Z22" s="275"/>
      <c r="AA22" s="275"/>
      <c r="AB22" s="275"/>
      <c r="AC22" s="275"/>
      <c r="AD22" s="275"/>
      <c r="AE22" s="276"/>
      <c r="AF22" s="275"/>
      <c r="AG22" s="275"/>
      <c r="AH22" s="275"/>
      <c r="AI22" s="275"/>
      <c r="AJ22" s="275"/>
      <c r="AK22" s="275"/>
      <c r="AL22" s="275"/>
      <c r="AM22" s="275"/>
      <c r="AN22" s="275"/>
      <c r="AO22" s="275"/>
      <c r="AP22" s="275"/>
      <c r="AQ22" s="275"/>
      <c r="AR22" s="275"/>
      <c r="AS22" s="275"/>
      <c r="AT22" s="275"/>
      <c r="AU22" s="275"/>
      <c r="AV22" s="275"/>
      <c r="AW22" s="275"/>
      <c r="AX22" s="275"/>
      <c r="AY22" s="275"/>
    </row>
    <row r="23" spans="1:51">
      <c r="A23" s="130"/>
      <c r="B23" s="131"/>
      <c r="C23" s="130"/>
      <c r="D23" s="130"/>
      <c r="E23" s="130"/>
      <c r="F23" s="263"/>
      <c r="G23" s="522"/>
      <c r="H23" s="522"/>
      <c r="I23" s="522"/>
      <c r="J23" s="522"/>
      <c r="K23" s="522"/>
      <c r="L23" s="522"/>
      <c r="M23" s="522"/>
      <c r="N23" s="272"/>
      <c r="O23" s="399" t="s">
        <v>73</v>
      </c>
      <c r="P23" s="399"/>
      <c r="Q23" s="399"/>
      <c r="R23" s="399"/>
      <c r="S23" s="400"/>
      <c r="T23" s="133">
        <f t="shared" ref="T23:AD23" si="2">SUM(T6:T21)</f>
        <v>58.9255</v>
      </c>
      <c r="U23" s="133">
        <f t="shared" si="2"/>
        <v>12.9475</v>
      </c>
      <c r="V23" s="133">
        <f t="shared" si="2"/>
        <v>18.216999999999995</v>
      </c>
      <c r="W23" s="133">
        <f t="shared" si="2"/>
        <v>4.9444999999999988</v>
      </c>
      <c r="X23" s="133">
        <f t="shared" si="2"/>
        <v>9.6265000000000001</v>
      </c>
      <c r="Y23" s="133">
        <f t="shared" si="2"/>
        <v>1.8144999999999998</v>
      </c>
      <c r="Z23" s="133">
        <f t="shared" si="2"/>
        <v>262.2</v>
      </c>
      <c r="AA23" s="133">
        <f t="shared" si="2"/>
        <v>0.255</v>
      </c>
      <c r="AB23" s="133">
        <f t="shared" si="2"/>
        <v>32.118500000000004</v>
      </c>
      <c r="AC23" s="133">
        <f t="shared" si="2"/>
        <v>9.8430000000000017</v>
      </c>
      <c r="AD23" s="133">
        <f t="shared" si="2"/>
        <v>1.0495000000000001</v>
      </c>
      <c r="AE23" s="134">
        <f>T23*4+V23*9+AB23*4+AC23*2+AF23*7</f>
        <v>547.81500000000005</v>
      </c>
      <c r="AF23" s="133">
        <f t="shared" ref="AF23:AY23" si="3">SUM(AF6:AF21)</f>
        <v>0</v>
      </c>
      <c r="AG23" s="133">
        <f t="shared" si="3"/>
        <v>717.46999999999991</v>
      </c>
      <c r="AH23" s="133">
        <f t="shared" si="3"/>
        <v>1.2850000000000001</v>
      </c>
      <c r="AI23" s="133">
        <f t="shared" si="3"/>
        <v>2.879</v>
      </c>
      <c r="AJ23" s="133">
        <f t="shared" si="3"/>
        <v>0.68669999999999976</v>
      </c>
      <c r="AK23" s="133">
        <f t="shared" si="3"/>
        <v>0.5806</v>
      </c>
      <c r="AL23" s="133">
        <f t="shared" si="3"/>
        <v>13.351900000000004</v>
      </c>
      <c r="AM23" s="133">
        <f t="shared" si="3"/>
        <v>1.6012499999999998</v>
      </c>
      <c r="AN23" s="133">
        <f t="shared" si="3"/>
        <v>1.55</v>
      </c>
      <c r="AO23" s="133">
        <f t="shared" si="3"/>
        <v>35.45300000000001</v>
      </c>
      <c r="AP23" s="133">
        <f t="shared" si="3"/>
        <v>151.70499999999998</v>
      </c>
      <c r="AQ23" s="133">
        <f t="shared" si="3"/>
        <v>407.51</v>
      </c>
      <c r="AR23" s="133">
        <f t="shared" si="3"/>
        <v>1809.3</v>
      </c>
      <c r="AS23" s="133">
        <f t="shared" si="3"/>
        <v>195.79</v>
      </c>
      <c r="AT23" s="133">
        <f t="shared" si="3"/>
        <v>476.37500000000006</v>
      </c>
      <c r="AU23" s="133">
        <f t="shared" si="3"/>
        <v>87.249999999999986</v>
      </c>
      <c r="AV23" s="133">
        <f t="shared" si="3"/>
        <v>4.9130000000000011</v>
      </c>
      <c r="AW23" s="133">
        <f t="shared" si="3"/>
        <v>5.0980000000000008</v>
      </c>
      <c r="AX23" s="133">
        <f t="shared" si="3"/>
        <v>0</v>
      </c>
      <c r="AY23" s="133">
        <f t="shared" si="3"/>
        <v>11.396000000000001</v>
      </c>
    </row>
    <row r="24" spans="1:51">
      <c r="A24" s="110"/>
      <c r="B24" s="135"/>
      <c r="C24" s="110"/>
      <c r="D24" s="110"/>
      <c r="E24" s="110"/>
      <c r="F24" s="263"/>
      <c r="G24" s="522"/>
      <c r="H24" s="522"/>
      <c r="I24" s="522"/>
      <c r="J24" s="522"/>
      <c r="K24" s="522"/>
      <c r="L24" s="522"/>
      <c r="M24" s="522"/>
      <c r="N24" s="272"/>
      <c r="O24" s="278"/>
      <c r="P24" s="279"/>
      <c r="Q24" s="279"/>
      <c r="R24" s="279"/>
      <c r="S24" s="279"/>
      <c r="T24" s="136" t="s">
        <v>48</v>
      </c>
      <c r="U24" s="136" t="s">
        <v>48</v>
      </c>
      <c r="V24" s="136" t="s">
        <v>48</v>
      </c>
      <c r="W24" s="136" t="s">
        <v>48</v>
      </c>
      <c r="X24" s="136" t="s">
        <v>48</v>
      </c>
      <c r="Y24" s="136" t="s">
        <v>48</v>
      </c>
      <c r="Z24" s="136" t="s">
        <v>48</v>
      </c>
      <c r="AA24" s="136" t="s">
        <v>48</v>
      </c>
      <c r="AB24" s="136" t="s">
        <v>48</v>
      </c>
      <c r="AC24" s="136" t="s">
        <v>48</v>
      </c>
      <c r="AD24" s="136" t="s">
        <v>48</v>
      </c>
      <c r="AE24" s="137" t="s">
        <v>74</v>
      </c>
      <c r="AF24" s="136" t="s">
        <v>48</v>
      </c>
      <c r="AG24" s="136" t="s">
        <v>75</v>
      </c>
      <c r="AH24" s="136" t="s">
        <v>75</v>
      </c>
      <c r="AI24" s="136" t="s">
        <v>76</v>
      </c>
      <c r="AJ24" s="136" t="s">
        <v>76</v>
      </c>
      <c r="AK24" s="136" t="s">
        <v>76</v>
      </c>
      <c r="AL24" s="136" t="s">
        <v>76</v>
      </c>
      <c r="AM24" s="136" t="s">
        <v>76</v>
      </c>
      <c r="AN24" s="136" t="s">
        <v>75</v>
      </c>
      <c r="AO24" s="136" t="s">
        <v>76</v>
      </c>
      <c r="AP24" s="136" t="s">
        <v>75</v>
      </c>
      <c r="AQ24" s="136" t="s">
        <v>76</v>
      </c>
      <c r="AR24" s="136" t="s">
        <v>76</v>
      </c>
      <c r="AS24" s="136" t="s">
        <v>76</v>
      </c>
      <c r="AT24" s="136" t="s">
        <v>76</v>
      </c>
      <c r="AU24" s="136" t="s">
        <v>76</v>
      </c>
      <c r="AV24" s="136" t="s">
        <v>76</v>
      </c>
      <c r="AW24" s="136" t="s">
        <v>76</v>
      </c>
      <c r="AX24" s="136" t="s">
        <v>75</v>
      </c>
      <c r="AY24" s="136" t="s">
        <v>75</v>
      </c>
    </row>
    <row r="25" spans="1:51">
      <c r="A25" s="263"/>
      <c r="B25" s="263"/>
      <c r="C25" s="263"/>
      <c r="D25" s="263"/>
      <c r="E25" s="269"/>
      <c r="F25" s="263"/>
      <c r="G25" s="522"/>
      <c r="H25" s="522"/>
      <c r="I25" s="522"/>
      <c r="J25" s="522"/>
      <c r="K25" s="522"/>
      <c r="L25" s="522"/>
      <c r="M25" s="522"/>
      <c r="N25" s="272"/>
      <c r="O25" s="263"/>
      <c r="P25" s="263"/>
      <c r="Q25" s="263"/>
      <c r="R25" s="263"/>
      <c r="S25" s="263"/>
      <c r="T25" s="264"/>
      <c r="U25" s="264"/>
      <c r="V25" s="264"/>
      <c r="W25" s="264"/>
      <c r="X25" s="264"/>
      <c r="Y25" s="264"/>
      <c r="Z25" s="264"/>
      <c r="AA25" s="264"/>
      <c r="AB25" s="264"/>
      <c r="AC25" s="264"/>
      <c r="AD25" s="264"/>
      <c r="AE25" s="265"/>
      <c r="AF25" s="264"/>
      <c r="AG25" s="264"/>
      <c r="AH25" s="264"/>
      <c r="AI25" s="264"/>
      <c r="AJ25" s="264"/>
      <c r="AK25" s="264"/>
      <c r="AL25" s="264"/>
      <c r="AM25" s="264"/>
      <c r="AN25" s="264"/>
      <c r="AO25" s="264"/>
      <c r="AP25" s="264"/>
      <c r="AQ25" s="264"/>
      <c r="AR25" s="264"/>
      <c r="AS25" s="264"/>
      <c r="AT25" s="264"/>
      <c r="AU25" s="264"/>
      <c r="AV25" s="264"/>
      <c r="AW25" s="264"/>
      <c r="AX25" s="264"/>
      <c r="AY25" s="264"/>
    </row>
    <row r="26" spans="1:51" ht="18.600000000000001" thickBot="1">
      <c r="A26" s="401" t="s">
        <v>77</v>
      </c>
      <c r="B26" s="402"/>
      <c r="C26" s="403"/>
      <c r="D26" s="403"/>
      <c r="E26" s="404"/>
      <c r="F26" s="263"/>
      <c r="G26" s="295"/>
      <c r="H26" s="295"/>
      <c r="I26" s="295"/>
      <c r="J26" s="295"/>
      <c r="K26" s="295"/>
      <c r="L26" s="295"/>
      <c r="M26" s="295"/>
      <c r="N26" s="272"/>
      <c r="O26" s="406" t="s">
        <v>79</v>
      </c>
      <c r="P26" s="406"/>
      <c r="Q26" s="406"/>
      <c r="R26" s="406"/>
      <c r="S26" s="406"/>
      <c r="T26" s="406"/>
      <c r="U26" s="281" t="s">
        <v>80</v>
      </c>
      <c r="V26" s="407" t="s">
        <v>80</v>
      </c>
      <c r="W26" s="407"/>
      <c r="X26" s="407"/>
      <c r="Y26" s="407"/>
      <c r="Z26" s="407"/>
      <c r="AA26" s="407"/>
      <c r="AB26" s="407"/>
      <c r="AC26" s="407"/>
      <c r="AD26" s="407"/>
      <c r="AE26" s="408"/>
      <c r="AF26" s="264"/>
      <c r="AG26" s="282"/>
      <c r="AH26" s="282"/>
      <c r="AI26" s="387" t="s">
        <v>81</v>
      </c>
      <c r="AJ26" s="388"/>
      <c r="AK26" s="389"/>
      <c r="AL26" s="283"/>
      <c r="AM26" s="264"/>
      <c r="AN26" s="264"/>
      <c r="AO26" s="264"/>
      <c r="AP26" s="264"/>
      <c r="AQ26" s="264"/>
      <c r="AR26" s="264"/>
      <c r="AS26" s="264"/>
      <c r="AT26" s="264"/>
      <c r="AU26" s="264"/>
      <c r="AV26" s="264"/>
      <c r="AW26" s="264"/>
      <c r="AX26" s="264"/>
      <c r="AY26" s="264"/>
    </row>
    <row r="27" spans="1:51" ht="16.2" thickBot="1">
      <c r="A27" s="409" t="s">
        <v>82</v>
      </c>
      <c r="B27" s="410"/>
      <c r="C27" s="403"/>
      <c r="D27" s="403"/>
      <c r="E27" s="404"/>
      <c r="F27" s="263"/>
      <c r="G27" s="405" t="s">
        <v>78</v>
      </c>
      <c r="H27" s="405"/>
      <c r="I27" s="405"/>
      <c r="J27" s="405"/>
      <c r="K27" s="405"/>
      <c r="L27" s="405"/>
      <c r="M27" s="405"/>
      <c r="N27" s="272"/>
      <c r="O27" s="141"/>
      <c r="P27" s="142" t="s">
        <v>83</v>
      </c>
      <c r="Q27" s="142"/>
      <c r="R27" s="142" t="s">
        <v>84</v>
      </c>
      <c r="S27" s="142" t="s">
        <v>85</v>
      </c>
      <c r="T27" s="143" t="s">
        <v>85</v>
      </c>
      <c r="U27" s="264"/>
      <c r="V27" s="264"/>
      <c r="W27" s="264"/>
      <c r="X27" s="264"/>
      <c r="Y27" s="264"/>
      <c r="Z27" s="264"/>
      <c r="AA27" s="264"/>
      <c r="AB27" s="264"/>
      <c r="AC27" s="264"/>
      <c r="AD27" s="265"/>
      <c r="AE27" s="265"/>
      <c r="AF27" s="264"/>
      <c r="AG27" s="282"/>
      <c r="AH27" s="282"/>
      <c r="AI27" s="411" t="s">
        <v>10</v>
      </c>
      <c r="AJ27" s="411"/>
      <c r="AK27" s="411"/>
      <c r="AL27" s="263"/>
      <c r="AM27" s="264"/>
      <c r="AN27" s="264"/>
      <c r="AO27" s="264"/>
      <c r="AP27" s="264"/>
      <c r="AQ27" s="264"/>
      <c r="AR27" s="264"/>
      <c r="AS27" s="264"/>
      <c r="AT27" s="264"/>
      <c r="AU27" s="264"/>
      <c r="AV27" s="264"/>
      <c r="AW27" s="264"/>
      <c r="AX27" s="264"/>
      <c r="AY27" s="264"/>
    </row>
    <row r="28" spans="1:51">
      <c r="A28" s="284"/>
      <c r="B28" s="284"/>
      <c r="C28" s="284"/>
      <c r="D28" s="284"/>
      <c r="E28" s="284"/>
      <c r="F28" s="263"/>
      <c r="G28" s="412" t="s">
        <v>86</v>
      </c>
      <c r="H28" s="413"/>
      <c r="I28" s="413"/>
      <c r="J28" s="413"/>
      <c r="K28" s="413"/>
      <c r="L28" s="413"/>
      <c r="M28" s="414"/>
      <c r="N28" s="272"/>
      <c r="O28" s="144" t="s">
        <v>49</v>
      </c>
      <c r="P28" s="415" t="s">
        <v>87</v>
      </c>
      <c r="Q28" s="145">
        <v>35</v>
      </c>
      <c r="R28" s="146">
        <f t="shared" ref="R28:R40" si="4">SUMIF(O$6:O$21,O28,S$6:S$21)</f>
        <v>200</v>
      </c>
      <c r="S28" s="146">
        <f t="shared" ref="S28:S40" si="5">R28/Q28</f>
        <v>5.7142857142857144</v>
      </c>
      <c r="T28" s="418">
        <f>SUM(S28:S30)/B2</f>
        <v>5.7142857142857144</v>
      </c>
      <c r="U28" s="264"/>
      <c r="V28" s="264"/>
      <c r="W28" s="264"/>
      <c r="X28" s="264"/>
      <c r="Y28" s="264"/>
      <c r="Z28" s="264"/>
      <c r="AA28" s="264"/>
      <c r="AB28" s="264"/>
      <c r="AC28" s="264"/>
      <c r="AD28" s="265"/>
      <c r="AE28" s="265"/>
      <c r="AF28" s="264"/>
      <c r="AG28" s="282"/>
      <c r="AH28" s="282"/>
      <c r="AI28" s="147" t="s">
        <v>49</v>
      </c>
      <c r="AJ28" s="391" t="s">
        <v>88</v>
      </c>
      <c r="AK28" s="391"/>
      <c r="AL28" s="263"/>
      <c r="AM28" s="264"/>
      <c r="AN28" s="264"/>
      <c r="AO28" s="264"/>
      <c r="AP28" s="264"/>
      <c r="AQ28" s="264"/>
      <c r="AR28" s="264"/>
      <c r="AS28" s="264"/>
      <c r="AT28" s="264"/>
      <c r="AU28" s="264"/>
      <c r="AV28" s="264"/>
      <c r="AW28" s="264"/>
      <c r="AX28" s="264"/>
      <c r="AY28" s="264"/>
    </row>
    <row r="29" spans="1:51">
      <c r="A29" s="421" t="s">
        <v>89</v>
      </c>
      <c r="B29" s="421"/>
      <c r="C29" s="422"/>
      <c r="D29" s="422"/>
      <c r="E29" s="423"/>
      <c r="F29" s="263"/>
      <c r="G29" s="424">
        <f>T28/8</f>
        <v>0.7142857142857143</v>
      </c>
      <c r="H29" s="425"/>
      <c r="I29" s="425"/>
      <c r="J29" s="425"/>
      <c r="K29" s="425"/>
      <c r="L29" s="425"/>
      <c r="M29" s="426"/>
      <c r="N29" s="272"/>
      <c r="O29" s="148" t="s">
        <v>90</v>
      </c>
      <c r="P29" s="416"/>
      <c r="Q29" s="149">
        <v>125</v>
      </c>
      <c r="R29" s="150">
        <f t="shared" si="4"/>
        <v>0</v>
      </c>
      <c r="S29" s="150">
        <f t="shared" si="5"/>
        <v>0</v>
      </c>
      <c r="T29" s="419"/>
      <c r="U29" s="264"/>
      <c r="V29" s="264"/>
      <c r="W29" s="264"/>
      <c r="X29" s="264"/>
      <c r="Y29" s="264"/>
      <c r="Z29" s="264"/>
      <c r="AA29" s="264"/>
      <c r="AB29" s="264"/>
      <c r="AC29" s="264"/>
      <c r="AD29" s="265"/>
      <c r="AE29" s="265"/>
      <c r="AF29" s="264"/>
      <c r="AG29" s="282"/>
      <c r="AH29" s="282"/>
      <c r="AI29" s="147" t="s">
        <v>90</v>
      </c>
      <c r="AJ29" s="391" t="s">
        <v>50</v>
      </c>
      <c r="AK29" s="391"/>
      <c r="AL29" s="263"/>
      <c r="AM29" s="264"/>
      <c r="AN29" s="264"/>
      <c r="AO29" s="264"/>
      <c r="AP29" s="264"/>
      <c r="AQ29" s="264"/>
      <c r="AR29" s="264"/>
      <c r="AS29" s="264"/>
      <c r="AT29" s="264"/>
      <c r="AU29" s="264"/>
      <c r="AV29" s="264"/>
      <c r="AW29" s="264"/>
      <c r="AX29" s="264"/>
      <c r="AY29" s="264"/>
    </row>
    <row r="30" spans="1:51" ht="16.2" thickBot="1">
      <c r="A30" s="263"/>
      <c r="B30" s="263"/>
      <c r="C30" s="263"/>
      <c r="D30" s="263"/>
      <c r="E30" s="263"/>
      <c r="F30" s="263"/>
      <c r="G30" s="151"/>
      <c r="H30" s="285"/>
      <c r="I30" s="285"/>
      <c r="J30" s="285"/>
      <c r="K30" s="285"/>
      <c r="L30" s="285"/>
      <c r="M30" s="152"/>
      <c r="N30" s="286"/>
      <c r="O30" s="153" t="s">
        <v>41</v>
      </c>
      <c r="P30" s="417"/>
      <c r="Q30" s="154">
        <v>50</v>
      </c>
      <c r="R30" s="155">
        <f t="shared" si="4"/>
        <v>0</v>
      </c>
      <c r="S30" s="155">
        <f t="shared" si="5"/>
        <v>0</v>
      </c>
      <c r="T30" s="420"/>
      <c r="U30" s="264"/>
      <c r="V30" s="264"/>
      <c r="W30" s="264"/>
      <c r="X30" s="264"/>
      <c r="Y30" s="264"/>
      <c r="Z30" s="264"/>
      <c r="AA30" s="264"/>
      <c r="AB30" s="264"/>
      <c r="AC30" s="264"/>
      <c r="AD30" s="265"/>
      <c r="AE30" s="265"/>
      <c r="AF30" s="264"/>
      <c r="AG30" s="282"/>
      <c r="AH30" s="282"/>
      <c r="AI30" s="147" t="s">
        <v>41</v>
      </c>
      <c r="AJ30" s="391" t="s">
        <v>91</v>
      </c>
      <c r="AK30" s="391"/>
      <c r="AL30" s="263"/>
      <c r="AM30" s="264"/>
      <c r="AN30" s="264"/>
      <c r="AO30" s="264"/>
      <c r="AP30" s="264"/>
      <c r="AQ30" s="264"/>
      <c r="AR30" s="264"/>
      <c r="AS30" s="264"/>
      <c r="AT30" s="264"/>
      <c r="AU30" s="264"/>
      <c r="AV30" s="264"/>
      <c r="AW30" s="264"/>
      <c r="AX30" s="264"/>
      <c r="AY30" s="264"/>
    </row>
    <row r="31" spans="1:51">
      <c r="A31" s="427" t="s">
        <v>92</v>
      </c>
      <c r="B31" s="427"/>
      <c r="C31" s="427"/>
      <c r="D31" s="427"/>
      <c r="E31" s="427"/>
      <c r="F31" s="263"/>
      <c r="G31" s="412" t="s">
        <v>93</v>
      </c>
      <c r="H31" s="413"/>
      <c r="I31" s="414"/>
      <c r="J31" s="287"/>
      <c r="K31" s="412" t="s">
        <v>94</v>
      </c>
      <c r="L31" s="413"/>
      <c r="M31" s="414"/>
      <c r="N31" s="262"/>
      <c r="O31" s="144" t="s">
        <v>64</v>
      </c>
      <c r="P31" s="415" t="s">
        <v>95</v>
      </c>
      <c r="Q31" s="156">
        <v>30</v>
      </c>
      <c r="R31" s="146">
        <f t="shared" si="4"/>
        <v>50</v>
      </c>
      <c r="S31" s="146">
        <f t="shared" si="5"/>
        <v>1.6666666666666667</v>
      </c>
      <c r="T31" s="418">
        <f>SUM(S31:S32)/B2</f>
        <v>2.7666666666666666</v>
      </c>
      <c r="U31" s="264"/>
      <c r="V31" s="264"/>
      <c r="W31" s="264"/>
      <c r="X31" s="264"/>
      <c r="Y31" s="264"/>
      <c r="Z31" s="264"/>
      <c r="AA31" s="264"/>
      <c r="AB31" s="264"/>
      <c r="AC31" s="264"/>
      <c r="AD31" s="265"/>
      <c r="AE31" s="265"/>
      <c r="AF31" s="264"/>
      <c r="AG31" s="282"/>
      <c r="AH31" s="282"/>
      <c r="AI31" s="147" t="s">
        <v>64</v>
      </c>
      <c r="AJ31" s="391" t="s">
        <v>96</v>
      </c>
      <c r="AK31" s="391"/>
      <c r="AL31" s="263"/>
      <c r="AM31" s="264"/>
      <c r="AN31" s="264"/>
      <c r="AO31" s="264"/>
      <c r="AP31" s="264"/>
      <c r="AQ31" s="264"/>
      <c r="AR31" s="264"/>
      <c r="AS31" s="264"/>
      <c r="AT31" s="264"/>
      <c r="AU31" s="264"/>
      <c r="AV31" s="264"/>
      <c r="AW31" s="264"/>
      <c r="AX31" s="264"/>
      <c r="AY31" s="264"/>
    </row>
    <row r="32" spans="1:51" ht="16.2" thickBot="1">
      <c r="A32" s="428"/>
      <c r="B32" s="428"/>
      <c r="C32" s="428"/>
      <c r="D32" s="428"/>
      <c r="E32" s="428"/>
      <c r="F32" s="263"/>
      <c r="G32" s="430">
        <f>T33/4</f>
        <v>0.32083333333333336</v>
      </c>
      <c r="H32" s="431"/>
      <c r="I32" s="432"/>
      <c r="J32" s="288"/>
      <c r="K32" s="433">
        <f>T34/3</f>
        <v>0.19999999999999998</v>
      </c>
      <c r="L32" s="434"/>
      <c r="M32" s="435"/>
      <c r="N32" s="262"/>
      <c r="O32" s="153" t="s">
        <v>97</v>
      </c>
      <c r="P32" s="417"/>
      <c r="Q32" s="154">
        <v>50</v>
      </c>
      <c r="R32" s="155">
        <f t="shared" si="4"/>
        <v>55</v>
      </c>
      <c r="S32" s="155">
        <f t="shared" si="5"/>
        <v>1.1000000000000001</v>
      </c>
      <c r="T32" s="420"/>
      <c r="U32" s="264"/>
      <c r="V32" s="264"/>
      <c r="W32" s="264"/>
      <c r="X32" s="264"/>
      <c r="Y32" s="264"/>
      <c r="Z32" s="264"/>
      <c r="AA32" s="264"/>
      <c r="AB32" s="264"/>
      <c r="AC32" s="264"/>
      <c r="AD32" s="265"/>
      <c r="AE32" s="265"/>
      <c r="AF32" s="264"/>
      <c r="AG32" s="282"/>
      <c r="AH32" s="282"/>
      <c r="AI32" s="147" t="s">
        <v>97</v>
      </c>
      <c r="AJ32" s="391" t="s">
        <v>98</v>
      </c>
      <c r="AK32" s="391"/>
      <c r="AL32" s="263"/>
      <c r="AM32" s="264"/>
      <c r="AN32" s="264"/>
      <c r="AO32" s="264"/>
      <c r="AP32" s="264"/>
      <c r="AQ32" s="264"/>
      <c r="AR32" s="264"/>
      <c r="AS32" s="264"/>
      <c r="AT32" s="264"/>
      <c r="AU32" s="264"/>
      <c r="AV32" s="264"/>
      <c r="AW32" s="264"/>
      <c r="AX32" s="264"/>
      <c r="AY32" s="264"/>
    </row>
    <row r="33" spans="1:37" ht="16.2" thickBot="1">
      <c r="A33" s="429"/>
      <c r="B33" s="429"/>
      <c r="C33" s="429"/>
      <c r="D33" s="429"/>
      <c r="E33" s="429"/>
      <c r="F33" s="263"/>
      <c r="G33" s="151"/>
      <c r="H33" s="285"/>
      <c r="I33" s="285"/>
      <c r="J33" s="285"/>
      <c r="K33" s="285"/>
      <c r="L33" s="285"/>
      <c r="M33" s="152"/>
      <c r="N33" s="262"/>
      <c r="O33" s="157" t="s">
        <v>53</v>
      </c>
      <c r="P33" s="158" t="s">
        <v>93</v>
      </c>
      <c r="Q33" s="159">
        <v>180</v>
      </c>
      <c r="R33" s="160">
        <f t="shared" si="4"/>
        <v>231</v>
      </c>
      <c r="S33" s="160">
        <f t="shared" si="5"/>
        <v>1.2833333333333334</v>
      </c>
      <c r="T33" s="161">
        <f>S33/B2</f>
        <v>1.2833333333333334</v>
      </c>
      <c r="U33" s="264"/>
      <c r="V33" s="264"/>
      <c r="W33" s="264"/>
      <c r="X33" s="264"/>
      <c r="Y33" s="264"/>
      <c r="Z33" s="264"/>
      <c r="AA33" s="264"/>
      <c r="AB33" s="264"/>
      <c r="AC33" s="264"/>
      <c r="AD33" s="265"/>
      <c r="AE33" s="265"/>
      <c r="AF33" s="264"/>
      <c r="AG33" s="282"/>
      <c r="AH33" s="282"/>
      <c r="AI33" s="147" t="s">
        <v>53</v>
      </c>
      <c r="AJ33" s="391" t="s">
        <v>93</v>
      </c>
      <c r="AK33" s="391"/>
    </row>
    <row r="34" spans="1:37">
      <c r="A34" s="429"/>
      <c r="B34" s="429"/>
      <c r="C34" s="429"/>
      <c r="D34" s="429"/>
      <c r="E34" s="429"/>
      <c r="F34" s="263"/>
      <c r="G34" s="412" t="s">
        <v>99</v>
      </c>
      <c r="H34" s="413"/>
      <c r="I34" s="414"/>
      <c r="J34" s="287"/>
      <c r="K34" s="412" t="s">
        <v>100</v>
      </c>
      <c r="L34" s="413"/>
      <c r="M34" s="414"/>
      <c r="N34" s="262"/>
      <c r="O34" s="144" t="s">
        <v>55</v>
      </c>
      <c r="P34" s="415" t="s">
        <v>101</v>
      </c>
      <c r="Q34" s="156">
        <v>10</v>
      </c>
      <c r="R34" s="146">
        <f t="shared" si="4"/>
        <v>6</v>
      </c>
      <c r="S34" s="146">
        <f t="shared" si="5"/>
        <v>0.6</v>
      </c>
      <c r="T34" s="418">
        <f>SUM(S34:S35)/B2</f>
        <v>0.6</v>
      </c>
      <c r="U34" s="264"/>
      <c r="V34" s="264"/>
      <c r="W34" s="264"/>
      <c r="X34" s="264"/>
      <c r="Y34" s="264"/>
      <c r="Z34" s="264"/>
      <c r="AA34" s="264"/>
      <c r="AB34" s="264"/>
      <c r="AC34" s="264"/>
      <c r="AD34" s="265"/>
      <c r="AE34" s="265"/>
      <c r="AF34" s="264"/>
      <c r="AG34" s="282"/>
      <c r="AH34" s="282"/>
      <c r="AI34" s="147" t="s">
        <v>102</v>
      </c>
      <c r="AJ34" s="391" t="s">
        <v>103</v>
      </c>
      <c r="AK34" s="391"/>
    </row>
    <row r="35" spans="1:37" ht="16.2" thickBot="1">
      <c r="A35" s="429"/>
      <c r="B35" s="429"/>
      <c r="C35" s="429"/>
      <c r="D35" s="429"/>
      <c r="E35" s="429"/>
      <c r="F35" s="263"/>
      <c r="G35" s="433">
        <f>T36/2</f>
        <v>0.45</v>
      </c>
      <c r="H35" s="434"/>
      <c r="I35" s="435"/>
      <c r="J35" s="288"/>
      <c r="K35" s="433">
        <f>T31/4</f>
        <v>0.69166666666666665</v>
      </c>
      <c r="L35" s="434"/>
      <c r="M35" s="435"/>
      <c r="N35" s="262"/>
      <c r="O35" s="153" t="s">
        <v>102</v>
      </c>
      <c r="P35" s="417"/>
      <c r="Q35" s="154">
        <v>15</v>
      </c>
      <c r="R35" s="155">
        <f t="shared" si="4"/>
        <v>0</v>
      </c>
      <c r="S35" s="155">
        <f t="shared" si="5"/>
        <v>0</v>
      </c>
      <c r="T35" s="420"/>
      <c r="U35" s="264"/>
      <c r="V35" s="264"/>
      <c r="W35" s="264"/>
      <c r="X35" s="264"/>
      <c r="Y35" s="264"/>
      <c r="Z35" s="264"/>
      <c r="AA35" s="264"/>
      <c r="AB35" s="264"/>
      <c r="AC35" s="264"/>
      <c r="AD35" s="265"/>
      <c r="AE35" s="265"/>
      <c r="AF35" s="264"/>
      <c r="AG35" s="282"/>
      <c r="AH35" s="282"/>
      <c r="AI35" s="147" t="s">
        <v>55</v>
      </c>
      <c r="AJ35" s="391" t="s">
        <v>104</v>
      </c>
      <c r="AK35" s="391"/>
    </row>
    <row r="36" spans="1:37">
      <c r="A36" s="429"/>
      <c r="B36" s="429"/>
      <c r="C36" s="429"/>
      <c r="D36" s="429"/>
      <c r="E36" s="429"/>
      <c r="F36" s="263"/>
      <c r="G36" s="151"/>
      <c r="H36" s="285"/>
      <c r="I36" s="285"/>
      <c r="J36" s="285"/>
      <c r="K36" s="285"/>
      <c r="L36" s="285"/>
      <c r="M36" s="152"/>
      <c r="N36" s="262"/>
      <c r="O36" s="144" t="s">
        <v>61</v>
      </c>
      <c r="P36" s="415" t="s">
        <v>99</v>
      </c>
      <c r="Q36" s="156">
        <v>25</v>
      </c>
      <c r="R36" s="146">
        <f t="shared" si="4"/>
        <v>0</v>
      </c>
      <c r="S36" s="146">
        <f t="shared" si="5"/>
        <v>0</v>
      </c>
      <c r="T36" s="436">
        <f>SUM(S37:S38)/B2</f>
        <v>0.9</v>
      </c>
      <c r="U36" s="264"/>
      <c r="V36" s="264"/>
      <c r="W36" s="264"/>
      <c r="X36" s="264"/>
      <c r="Y36" s="264"/>
      <c r="Z36" s="264"/>
      <c r="AA36" s="264"/>
      <c r="AB36" s="264"/>
      <c r="AC36" s="264"/>
      <c r="AD36" s="265"/>
      <c r="AE36" s="265"/>
      <c r="AF36" s="264"/>
      <c r="AG36" s="282"/>
      <c r="AH36" s="282"/>
      <c r="AI36" s="147" t="s">
        <v>57</v>
      </c>
      <c r="AJ36" s="391" t="s">
        <v>105</v>
      </c>
      <c r="AK36" s="391"/>
    </row>
    <row r="37" spans="1:37" ht="16.2" thickBot="1">
      <c r="A37" s="263"/>
      <c r="B37" s="263"/>
      <c r="C37" s="263"/>
      <c r="D37" s="263"/>
      <c r="E37" s="263"/>
      <c r="F37" s="263"/>
      <c r="G37" s="412" t="s">
        <v>105</v>
      </c>
      <c r="H37" s="413"/>
      <c r="I37" s="414"/>
      <c r="J37" s="287"/>
      <c r="K37" s="412" t="s">
        <v>106</v>
      </c>
      <c r="L37" s="413"/>
      <c r="M37" s="414"/>
      <c r="N37" s="262"/>
      <c r="O37" s="153" t="s">
        <v>107</v>
      </c>
      <c r="P37" s="417"/>
      <c r="Q37" s="154">
        <v>80</v>
      </c>
      <c r="R37" s="155">
        <f t="shared" si="4"/>
        <v>50</v>
      </c>
      <c r="S37" s="155">
        <f t="shared" si="5"/>
        <v>0.625</v>
      </c>
      <c r="T37" s="437"/>
      <c r="U37" s="264"/>
      <c r="V37" s="264"/>
      <c r="W37" s="264"/>
      <c r="X37" s="264"/>
      <c r="Y37" s="264"/>
      <c r="Z37" s="264"/>
      <c r="AA37" s="264"/>
      <c r="AB37" s="264"/>
      <c r="AC37" s="264"/>
      <c r="AD37" s="265"/>
      <c r="AE37" s="265"/>
      <c r="AF37" s="264"/>
      <c r="AG37" s="282"/>
      <c r="AH37" s="282"/>
      <c r="AI37" s="147" t="s">
        <v>61</v>
      </c>
      <c r="AJ37" s="391" t="s">
        <v>108</v>
      </c>
      <c r="AK37" s="391"/>
    </row>
    <row r="38" spans="1:37">
      <c r="A38" s="392" t="s">
        <v>109</v>
      </c>
      <c r="B38" s="392"/>
      <c r="C38" s="445"/>
      <c r="D38" s="445"/>
      <c r="E38" s="446"/>
      <c r="F38" s="263"/>
      <c r="G38" s="447">
        <f>T40/4</f>
        <v>0</v>
      </c>
      <c r="H38" s="448"/>
      <c r="I38" s="449"/>
      <c r="J38" s="289"/>
      <c r="K38" s="450">
        <f>T38/3</f>
        <v>0.20277777777777781</v>
      </c>
      <c r="L38" s="451"/>
      <c r="M38" s="452"/>
      <c r="N38" s="262"/>
      <c r="O38" s="144" t="s">
        <v>59</v>
      </c>
      <c r="P38" s="415" t="s">
        <v>106</v>
      </c>
      <c r="Q38" s="156">
        <v>200</v>
      </c>
      <c r="R38" s="146">
        <f t="shared" si="4"/>
        <v>55</v>
      </c>
      <c r="S38" s="146">
        <f t="shared" si="5"/>
        <v>0.27500000000000002</v>
      </c>
      <c r="T38" s="418">
        <f>SUM(S38:S39)/B2</f>
        <v>0.60833333333333339</v>
      </c>
      <c r="U38" s="264"/>
      <c r="V38" s="264"/>
      <c r="W38" s="264"/>
      <c r="X38" s="264"/>
      <c r="Y38" s="264"/>
      <c r="Z38" s="264"/>
      <c r="AA38" s="264"/>
      <c r="AB38" s="264"/>
      <c r="AC38" s="264"/>
      <c r="AD38" s="265"/>
      <c r="AE38" s="265"/>
      <c r="AF38" s="264"/>
      <c r="AG38" s="282"/>
      <c r="AH38" s="282"/>
      <c r="AI38" s="147" t="s">
        <v>107</v>
      </c>
      <c r="AJ38" s="391" t="s">
        <v>110</v>
      </c>
      <c r="AK38" s="391"/>
    </row>
    <row r="39" spans="1:37" ht="16.2" thickBot="1">
      <c r="A39" s="442" t="s">
        <v>111</v>
      </c>
      <c r="B39" s="442"/>
      <c r="C39" s="443"/>
      <c r="D39" s="443"/>
      <c r="E39" s="444"/>
      <c r="F39" s="263"/>
      <c r="G39" s="164"/>
      <c r="H39" s="165"/>
      <c r="I39" s="165"/>
      <c r="J39" s="165"/>
      <c r="K39" s="165"/>
      <c r="L39" s="165"/>
      <c r="M39" s="166"/>
      <c r="N39" s="262"/>
      <c r="O39" s="153" t="s">
        <v>112</v>
      </c>
      <c r="P39" s="417"/>
      <c r="Q39" s="154">
        <v>30</v>
      </c>
      <c r="R39" s="155">
        <f t="shared" si="4"/>
        <v>10</v>
      </c>
      <c r="S39" s="155">
        <f t="shared" si="5"/>
        <v>0.33333333333333331</v>
      </c>
      <c r="T39" s="420"/>
      <c r="U39" s="264"/>
      <c r="V39" s="264"/>
      <c r="W39" s="264"/>
      <c r="X39" s="264"/>
      <c r="Y39" s="264"/>
      <c r="Z39" s="264"/>
      <c r="AA39" s="264"/>
      <c r="AB39" s="264"/>
      <c r="AC39" s="264"/>
      <c r="AD39" s="264"/>
      <c r="AE39" s="265"/>
      <c r="AF39" s="264"/>
      <c r="AG39" s="282"/>
      <c r="AH39" s="282"/>
      <c r="AI39" s="147" t="s">
        <v>59</v>
      </c>
      <c r="AJ39" s="391" t="s">
        <v>113</v>
      </c>
      <c r="AK39" s="391"/>
    </row>
    <row r="40" spans="1:37" ht="16.2" thickBot="1">
      <c r="A40" s="263"/>
      <c r="B40" s="263"/>
      <c r="C40" s="263"/>
      <c r="D40" s="263"/>
      <c r="E40" s="263"/>
      <c r="F40" s="263"/>
      <c r="G40" s="263"/>
      <c r="H40" s="263"/>
      <c r="I40" s="263"/>
      <c r="J40" s="263"/>
      <c r="K40" s="263"/>
      <c r="L40" s="263"/>
      <c r="M40" s="263"/>
      <c r="N40" s="262"/>
      <c r="O40" s="157" t="s">
        <v>57</v>
      </c>
      <c r="P40" s="158" t="s">
        <v>105</v>
      </c>
      <c r="Q40" s="159">
        <v>160</v>
      </c>
      <c r="R40" s="160">
        <f t="shared" si="4"/>
        <v>0</v>
      </c>
      <c r="S40" s="160">
        <f t="shared" si="5"/>
        <v>0</v>
      </c>
      <c r="T40" s="161">
        <f>S40/B2</f>
        <v>0</v>
      </c>
      <c r="U40" s="264"/>
      <c r="V40" s="264"/>
      <c r="W40" s="264"/>
      <c r="X40" s="264"/>
      <c r="Y40" s="264"/>
      <c r="Z40" s="264"/>
      <c r="AA40" s="264"/>
      <c r="AB40" s="264"/>
      <c r="AC40" s="264"/>
      <c r="AD40" s="264"/>
      <c r="AE40" s="265"/>
      <c r="AF40" s="264"/>
      <c r="AG40" s="282"/>
      <c r="AH40" s="282"/>
      <c r="AI40" s="147" t="s">
        <v>112</v>
      </c>
      <c r="AJ40" s="391" t="s">
        <v>114</v>
      </c>
      <c r="AK40" s="391"/>
    </row>
    <row r="41" spans="1:37">
      <c r="A41" s="438" t="s">
        <v>115</v>
      </c>
      <c r="B41" s="438"/>
      <c r="C41" s="438"/>
      <c r="D41" s="438"/>
      <c r="E41" s="438"/>
      <c r="F41" s="438"/>
      <c r="G41" s="438"/>
      <c r="H41" s="438"/>
      <c r="I41" s="438"/>
      <c r="J41" s="438"/>
      <c r="K41" s="438"/>
      <c r="L41" s="438"/>
      <c r="M41" s="438"/>
      <c r="N41" s="262"/>
      <c r="O41" s="269"/>
      <c r="P41" s="439"/>
      <c r="Q41" s="279"/>
      <c r="R41" s="290"/>
      <c r="S41" s="263"/>
      <c r="T41" s="440"/>
      <c r="U41" s="264"/>
      <c r="V41" s="264"/>
      <c r="W41" s="264"/>
      <c r="X41" s="264"/>
      <c r="Y41" s="264"/>
      <c r="Z41" s="264"/>
      <c r="AA41" s="264"/>
      <c r="AB41" s="264"/>
      <c r="AC41" s="264"/>
      <c r="AD41" s="264"/>
      <c r="AE41" s="265"/>
      <c r="AF41" s="264"/>
      <c r="AG41" s="264"/>
      <c r="AH41" s="264"/>
      <c r="AI41" s="264"/>
      <c r="AJ41" s="264"/>
      <c r="AK41" s="264"/>
    </row>
    <row r="42" spans="1:37">
      <c r="A42" s="168" t="s">
        <v>116</v>
      </c>
      <c r="B42" s="168" t="s">
        <v>117</v>
      </c>
      <c r="C42" s="168" t="s">
        <v>118</v>
      </c>
      <c r="D42" s="168"/>
      <c r="E42" s="168" t="s">
        <v>119</v>
      </c>
      <c r="F42" s="168" t="s">
        <v>120</v>
      </c>
      <c r="G42" s="441" t="s">
        <v>121</v>
      </c>
      <c r="H42" s="441"/>
      <c r="I42" s="169" t="s">
        <v>122</v>
      </c>
      <c r="J42" s="441" t="s">
        <v>123</v>
      </c>
      <c r="K42" s="441"/>
      <c r="L42" s="168" t="s">
        <v>124</v>
      </c>
      <c r="M42" s="168" t="s">
        <v>125</v>
      </c>
      <c r="N42" s="262"/>
      <c r="O42" s="269"/>
      <c r="P42" s="439"/>
      <c r="Q42" s="279"/>
      <c r="R42" s="290"/>
      <c r="S42" s="263"/>
      <c r="T42" s="440"/>
      <c r="U42" s="264"/>
      <c r="V42" s="264"/>
      <c r="W42" s="264"/>
      <c r="X42" s="264"/>
      <c r="Y42" s="264"/>
      <c r="Z42" s="264"/>
      <c r="AA42" s="264"/>
      <c r="AB42" s="264"/>
      <c r="AC42" s="264"/>
      <c r="AD42" s="264"/>
      <c r="AE42" s="265"/>
      <c r="AF42" s="264"/>
      <c r="AG42" s="264"/>
      <c r="AH42" s="264"/>
      <c r="AI42" s="264"/>
      <c r="AJ42" s="264"/>
      <c r="AK42" s="264"/>
    </row>
    <row r="43" spans="1:37">
      <c r="A43" s="170">
        <f>AE23</f>
        <v>547.81500000000005</v>
      </c>
      <c r="B43" s="171">
        <f>V23</f>
        <v>18.216999999999995</v>
      </c>
      <c r="C43" s="171">
        <f>W23</f>
        <v>4.9444999999999988</v>
      </c>
      <c r="D43" s="171"/>
      <c r="E43" s="171">
        <f>X23</f>
        <v>9.6265000000000001</v>
      </c>
      <c r="F43" s="171">
        <f>Y23</f>
        <v>1.8144999999999998</v>
      </c>
      <c r="G43" s="453">
        <f>T23</f>
        <v>58.9255</v>
      </c>
      <c r="H43" s="453"/>
      <c r="I43" s="171">
        <f>U23</f>
        <v>12.9475</v>
      </c>
      <c r="J43" s="453">
        <f>AC23</f>
        <v>9.8430000000000017</v>
      </c>
      <c r="K43" s="453"/>
      <c r="L43" s="171">
        <f>AB23</f>
        <v>32.118500000000004</v>
      </c>
      <c r="M43" s="171">
        <f>AD23</f>
        <v>1.0495000000000001</v>
      </c>
      <c r="N43" s="262"/>
      <c r="O43" s="454" t="s">
        <v>3392</v>
      </c>
      <c r="P43" s="454"/>
      <c r="Q43" s="454"/>
      <c r="R43" s="454"/>
      <c r="S43" s="263"/>
      <c r="T43" s="279"/>
      <c r="U43" s="264"/>
      <c r="V43" s="264"/>
      <c r="W43" s="264"/>
      <c r="X43" s="264"/>
      <c r="Y43" s="264"/>
      <c r="Z43" s="264"/>
      <c r="AA43" s="264"/>
      <c r="AB43" s="264"/>
      <c r="AC43" s="264"/>
      <c r="AD43" s="264"/>
      <c r="AE43" s="265"/>
      <c r="AF43" s="264"/>
      <c r="AG43" s="264"/>
      <c r="AH43" s="264"/>
      <c r="AI43" s="264"/>
      <c r="AJ43" s="264"/>
      <c r="AK43" s="264"/>
    </row>
    <row r="44" spans="1:37">
      <c r="A44" s="291"/>
      <c r="B44" s="292"/>
      <c r="C44" s="292"/>
      <c r="D44" s="292"/>
      <c r="E44" s="292"/>
      <c r="F44" s="292"/>
      <c r="G44" s="292"/>
      <c r="H44" s="292"/>
      <c r="I44" s="292"/>
      <c r="J44" s="292"/>
      <c r="K44" s="292"/>
      <c r="L44" s="292"/>
      <c r="M44" s="292"/>
      <c r="N44" s="262"/>
      <c r="O44" s="454"/>
      <c r="P44" s="454"/>
      <c r="Q44" s="454"/>
      <c r="R44" s="454"/>
      <c r="S44" s="263"/>
      <c r="T44" s="264"/>
      <c r="U44" s="264"/>
      <c r="V44" s="264"/>
      <c r="W44" s="264"/>
      <c r="X44" s="264"/>
      <c r="Y44" s="264"/>
      <c r="Z44" s="264"/>
      <c r="AA44" s="264"/>
      <c r="AB44" s="264"/>
      <c r="AC44" s="264"/>
      <c r="AD44" s="264"/>
      <c r="AE44" s="265"/>
      <c r="AF44" s="264"/>
      <c r="AG44" s="264"/>
      <c r="AH44" s="264"/>
      <c r="AI44" s="264"/>
      <c r="AJ44" s="264"/>
      <c r="AK44" s="264"/>
    </row>
    <row r="45" spans="1:37">
      <c r="A45" s="438" t="s">
        <v>126</v>
      </c>
      <c r="B45" s="438"/>
      <c r="C45" s="438"/>
      <c r="D45" s="438"/>
      <c r="E45" s="438"/>
      <c r="F45" s="438"/>
      <c r="G45" s="438"/>
      <c r="H45" s="438"/>
      <c r="I45" s="438"/>
      <c r="J45" s="438"/>
      <c r="K45" s="438"/>
      <c r="L45" s="438"/>
      <c r="M45" s="438"/>
      <c r="N45" s="262"/>
      <c r="O45" s="455" t="s">
        <v>3393</v>
      </c>
      <c r="P45" s="455"/>
      <c r="Q45" s="455"/>
      <c r="R45" s="455"/>
      <c r="S45" s="263"/>
      <c r="T45" s="264"/>
      <c r="U45" s="293"/>
      <c r="V45" s="293"/>
      <c r="W45" s="293"/>
      <c r="X45" s="293"/>
      <c r="Y45" s="264"/>
      <c r="Z45" s="264"/>
      <c r="AA45" s="264"/>
      <c r="AB45" s="264"/>
      <c r="AC45" s="264"/>
      <c r="AD45" s="264"/>
      <c r="AE45" s="265"/>
      <c r="AF45" s="264"/>
      <c r="AG45" s="264"/>
      <c r="AH45" s="264"/>
      <c r="AI45" s="264"/>
      <c r="AJ45" s="264"/>
      <c r="AK45" s="264"/>
    </row>
    <row r="46" spans="1:37">
      <c r="A46" s="168" t="s">
        <v>116</v>
      </c>
      <c r="B46" s="168" t="s">
        <v>117</v>
      </c>
      <c r="C46" s="168" t="s">
        <v>118</v>
      </c>
      <c r="D46" s="168"/>
      <c r="E46" s="168" t="s">
        <v>119</v>
      </c>
      <c r="F46" s="168" t="s">
        <v>120</v>
      </c>
      <c r="G46" s="441" t="s">
        <v>121</v>
      </c>
      <c r="H46" s="441"/>
      <c r="I46" s="169" t="s">
        <v>122</v>
      </c>
      <c r="J46" s="441" t="s">
        <v>123</v>
      </c>
      <c r="K46" s="441"/>
      <c r="L46" s="168" t="s">
        <v>124</v>
      </c>
      <c r="M46" s="168" t="s">
        <v>125</v>
      </c>
      <c r="N46" s="262"/>
      <c r="O46" s="455"/>
      <c r="P46" s="455"/>
      <c r="Q46" s="455"/>
      <c r="R46" s="455"/>
      <c r="S46" s="263"/>
      <c r="T46" s="264"/>
      <c r="U46" s="264"/>
      <c r="V46" s="264"/>
      <c r="W46" s="264"/>
      <c r="X46" s="264"/>
      <c r="Y46" s="264"/>
      <c r="Z46" s="264"/>
      <c r="AA46" s="264"/>
      <c r="AB46" s="264"/>
      <c r="AC46" s="264"/>
      <c r="AD46" s="264"/>
      <c r="AE46" s="265"/>
      <c r="AF46" s="264"/>
      <c r="AG46" s="264"/>
      <c r="AH46" s="264"/>
      <c r="AI46" s="264"/>
      <c r="AJ46" s="264"/>
      <c r="AK46" s="264"/>
    </row>
    <row r="47" spans="1:37">
      <c r="A47" s="172">
        <f>IFERROR(AE23/B2,"")</f>
        <v>547.81500000000005</v>
      </c>
      <c r="B47" s="173">
        <f>IFERROR(V23/B2,"")</f>
        <v>18.216999999999995</v>
      </c>
      <c r="C47" s="173">
        <f>IFERROR(W23/B2,"")</f>
        <v>4.9444999999999988</v>
      </c>
      <c r="D47" s="173"/>
      <c r="E47" s="173">
        <f>IFERROR(X23/B2,"")</f>
        <v>9.6265000000000001</v>
      </c>
      <c r="F47" s="173">
        <f>IFERROR(Y23/B2,"")</f>
        <v>1.8144999999999998</v>
      </c>
      <c r="G47" s="456">
        <f>IFERROR(T23/B2,"")</f>
        <v>58.9255</v>
      </c>
      <c r="H47" s="456"/>
      <c r="I47" s="173">
        <f>IFERROR(U23/B2,"")</f>
        <v>12.9475</v>
      </c>
      <c r="J47" s="456">
        <f>IFERROR(AC23/B2,"")</f>
        <v>9.8430000000000017</v>
      </c>
      <c r="K47" s="456"/>
      <c r="L47" s="173">
        <f>IFERROR(AB23/B2,"")</f>
        <v>32.118500000000004</v>
      </c>
      <c r="M47" s="173">
        <f>IFERROR(AD23/B2,"")</f>
        <v>1.0495000000000001</v>
      </c>
      <c r="N47" s="262"/>
      <c r="O47" s="455"/>
      <c r="P47" s="455"/>
      <c r="Q47" s="455"/>
      <c r="R47" s="455"/>
      <c r="S47" s="263"/>
      <c r="T47" s="264"/>
      <c r="U47" s="294"/>
      <c r="V47" s="294"/>
      <c r="W47" s="294"/>
      <c r="X47" s="294"/>
      <c r="Y47" s="264"/>
      <c r="Z47" s="264"/>
      <c r="AA47" s="264"/>
      <c r="AB47" s="264"/>
      <c r="AC47" s="264"/>
      <c r="AD47" s="264"/>
      <c r="AE47" s="265"/>
      <c r="AF47" s="264"/>
      <c r="AG47" s="264"/>
      <c r="AH47" s="264"/>
      <c r="AI47" s="264"/>
      <c r="AJ47" s="264"/>
      <c r="AK47" s="264"/>
    </row>
    <row r="48" spans="1:37">
      <c r="A48" s="263"/>
      <c r="B48" s="263"/>
      <c r="C48" s="263"/>
      <c r="D48" s="263"/>
      <c r="E48" s="263"/>
      <c r="F48" s="263"/>
      <c r="G48" s="263"/>
      <c r="H48" s="263"/>
      <c r="I48" s="263"/>
      <c r="J48" s="263"/>
      <c r="K48" s="263"/>
      <c r="L48" s="263"/>
      <c r="M48" s="263"/>
      <c r="N48" s="262"/>
      <c r="O48" s="455"/>
      <c r="P48" s="455"/>
      <c r="Q48" s="455"/>
      <c r="R48" s="455"/>
      <c r="S48" s="263"/>
      <c r="T48" s="264"/>
      <c r="U48" s="294"/>
      <c r="V48" s="294"/>
      <c r="W48" s="294"/>
      <c r="X48" s="294"/>
      <c r="Y48" s="264"/>
      <c r="Z48" s="264"/>
      <c r="AA48" s="264"/>
      <c r="AB48" s="264"/>
      <c r="AC48" s="264"/>
      <c r="AD48" s="264"/>
      <c r="AE48" s="265"/>
      <c r="AF48" s="264"/>
      <c r="AG48" s="264"/>
      <c r="AH48" s="264"/>
      <c r="AI48" s="264"/>
      <c r="AJ48" s="264"/>
      <c r="AK48" s="264"/>
    </row>
    <row r="49" spans="1:18">
      <c r="A49" s="263"/>
      <c r="B49" s="263"/>
      <c r="C49" s="263"/>
      <c r="D49" s="263"/>
      <c r="E49" s="263"/>
      <c r="F49" s="263"/>
      <c r="G49" s="263"/>
      <c r="H49" s="263"/>
      <c r="I49" s="263"/>
      <c r="J49" s="263"/>
      <c r="K49" s="263"/>
      <c r="L49" s="263"/>
      <c r="M49" s="263"/>
      <c r="N49" s="262"/>
      <c r="O49" s="455"/>
      <c r="P49" s="455"/>
      <c r="Q49" s="455"/>
      <c r="R49" s="455"/>
    </row>
    <row r="50" spans="1:18">
      <c r="A50" s="263"/>
      <c r="B50" s="263"/>
      <c r="C50" s="263"/>
      <c r="D50" s="263"/>
      <c r="E50" s="263"/>
      <c r="F50" s="263"/>
      <c r="G50" s="263"/>
      <c r="H50" s="263"/>
      <c r="I50" s="263"/>
      <c r="J50" s="263"/>
      <c r="K50" s="263"/>
      <c r="L50" s="263"/>
      <c r="M50" s="263"/>
      <c r="N50" s="262"/>
      <c r="O50" s="455"/>
      <c r="P50" s="455"/>
      <c r="Q50" s="455"/>
      <c r="R50" s="455"/>
    </row>
    <row r="51" spans="1:18">
      <c r="A51" s="295"/>
      <c r="B51" s="295"/>
      <c r="C51" s="295"/>
      <c r="E51" s="295"/>
      <c r="F51" s="295"/>
      <c r="G51" s="295"/>
      <c r="H51" s="295"/>
      <c r="I51" s="295"/>
      <c r="J51" s="295"/>
      <c r="K51" s="295"/>
      <c r="L51" s="295"/>
      <c r="M51" s="295"/>
      <c r="N51" s="297"/>
      <c r="O51" s="455"/>
      <c r="P51" s="455"/>
      <c r="Q51" s="455"/>
      <c r="R51" s="455"/>
    </row>
    <row r="52" spans="1:18">
      <c r="A52" s="295"/>
      <c r="B52" s="295"/>
      <c r="C52" s="295"/>
      <c r="E52" s="295"/>
      <c r="F52" s="295"/>
      <c r="G52" s="295"/>
      <c r="H52" s="295"/>
      <c r="I52" s="295"/>
      <c r="J52" s="295"/>
      <c r="K52" s="295"/>
      <c r="L52" s="295"/>
      <c r="M52" s="295"/>
      <c r="N52" s="297"/>
      <c r="O52" s="455"/>
      <c r="P52" s="455"/>
      <c r="Q52" s="455"/>
      <c r="R52" s="455"/>
    </row>
    <row r="88" spans="56:56">
      <c r="BD88" s="295" t="s">
        <v>127</v>
      </c>
    </row>
  </sheetData>
  <mergeCells count="74">
    <mergeCell ref="A27:B27"/>
    <mergeCell ref="C27:E27"/>
    <mergeCell ref="G27:M27"/>
    <mergeCell ref="AI27:AK27"/>
    <mergeCell ref="B1:M1"/>
    <mergeCell ref="A4:E4"/>
    <mergeCell ref="G4:M4"/>
    <mergeCell ref="O4:AY4"/>
    <mergeCell ref="G5:M25"/>
    <mergeCell ref="O23:S23"/>
    <mergeCell ref="A26:B26"/>
    <mergeCell ref="C26:E26"/>
    <mergeCell ref="O26:T26"/>
    <mergeCell ref="V26:AE26"/>
    <mergeCell ref="AI26:AK26"/>
    <mergeCell ref="G28:M28"/>
    <mergeCell ref="P28:P30"/>
    <mergeCell ref="T28:T30"/>
    <mergeCell ref="AJ28:AK28"/>
    <mergeCell ref="A29:B29"/>
    <mergeCell ref="C29:E29"/>
    <mergeCell ref="G29:M29"/>
    <mergeCell ref="AJ29:AK29"/>
    <mergeCell ref="AJ30:AK30"/>
    <mergeCell ref="AJ31:AK31"/>
    <mergeCell ref="A32:E36"/>
    <mergeCell ref="G32:I32"/>
    <mergeCell ref="K32:M32"/>
    <mergeCell ref="AJ32:AK32"/>
    <mergeCell ref="A31:E31"/>
    <mergeCell ref="G31:I31"/>
    <mergeCell ref="K31:M31"/>
    <mergeCell ref="P31:P32"/>
    <mergeCell ref="T31:T32"/>
    <mergeCell ref="AJ33:AK33"/>
    <mergeCell ref="G34:I34"/>
    <mergeCell ref="K34:M34"/>
    <mergeCell ref="P34:P35"/>
    <mergeCell ref="T34:T35"/>
    <mergeCell ref="AJ34:AK34"/>
    <mergeCell ref="G35:I35"/>
    <mergeCell ref="K35:M35"/>
    <mergeCell ref="AJ35:AK35"/>
    <mergeCell ref="P36:P37"/>
    <mergeCell ref="T36:T37"/>
    <mergeCell ref="AJ36:AK36"/>
    <mergeCell ref="G37:I37"/>
    <mergeCell ref="K37:M37"/>
    <mergeCell ref="AJ37:AK37"/>
    <mergeCell ref="A41:M41"/>
    <mergeCell ref="P41:P42"/>
    <mergeCell ref="T41:T42"/>
    <mergeCell ref="G42:H42"/>
    <mergeCell ref="J42:K42"/>
    <mergeCell ref="AJ38:AK38"/>
    <mergeCell ref="A39:B39"/>
    <mergeCell ref="C39:E39"/>
    <mergeCell ref="AJ39:AK39"/>
    <mergeCell ref="AJ40:AK40"/>
    <mergeCell ref="A38:B38"/>
    <mergeCell ref="C38:E38"/>
    <mergeCell ref="G38:I38"/>
    <mergeCell ref="K38:M38"/>
    <mergeCell ref="P38:P39"/>
    <mergeCell ref="T38:T39"/>
    <mergeCell ref="G43:H43"/>
    <mergeCell ref="J43:K43"/>
    <mergeCell ref="O43:R44"/>
    <mergeCell ref="A45:M45"/>
    <mergeCell ref="O45:R52"/>
    <mergeCell ref="G46:H46"/>
    <mergeCell ref="J46:K46"/>
    <mergeCell ref="G47:H47"/>
    <mergeCell ref="J47:K47"/>
  </mergeCells>
  <conditionalFormatting sqref="G29 G32 G35 G38">
    <cfRule type="dataBar" priority="4">
      <dataBar>
        <cfvo type="num" val="0"/>
        <cfvo type="num" val="1"/>
        <color theme="7"/>
      </dataBar>
      <extLst>
        <ext xmlns:x14="http://schemas.microsoft.com/office/spreadsheetml/2009/9/main" uri="{B025F937-C7B1-47D3-B67F-A62EFF666E3E}">
          <x14:id>{C28A58DE-BA16-49FD-9538-88E66AB319AE}</x14:id>
        </ext>
      </extLst>
    </cfRule>
  </conditionalFormatting>
  <conditionalFormatting sqref="K32">
    <cfRule type="dataBar" priority="3">
      <dataBar>
        <cfvo type="num" val="0"/>
        <cfvo type="num" val="1"/>
        <color theme="7"/>
      </dataBar>
      <extLst>
        <ext xmlns:x14="http://schemas.microsoft.com/office/spreadsheetml/2009/9/main" uri="{B025F937-C7B1-47D3-B67F-A62EFF666E3E}">
          <x14:id>{50427618-6317-4217-B569-02EE446BD019}</x14:id>
        </ext>
      </extLst>
    </cfRule>
  </conditionalFormatting>
  <conditionalFormatting sqref="K35">
    <cfRule type="dataBar" priority="2">
      <dataBar>
        <cfvo type="num" val="0"/>
        <cfvo type="num" val="1"/>
        <color theme="7"/>
      </dataBar>
      <extLst>
        <ext xmlns:x14="http://schemas.microsoft.com/office/spreadsheetml/2009/9/main" uri="{B025F937-C7B1-47D3-B67F-A62EFF666E3E}">
          <x14:id>{15210BC2-502E-4653-84BF-882E63D074FE}</x14:id>
        </ext>
      </extLst>
    </cfRule>
  </conditionalFormatting>
  <conditionalFormatting sqref="K38">
    <cfRule type="dataBar" priority="1">
      <dataBar>
        <cfvo type="num" val="0"/>
        <cfvo type="num" val="1"/>
        <color theme="7"/>
      </dataBar>
      <extLst>
        <ext xmlns:x14="http://schemas.microsoft.com/office/spreadsheetml/2009/9/main" uri="{B025F937-C7B1-47D3-B67F-A62EFF666E3E}">
          <x14:id>{904F4787-1801-42D7-8A5E-08627BF2A3B9}</x14:id>
        </ext>
      </extLst>
    </cfRule>
  </conditionalFormatting>
  <dataValidations count="3">
    <dataValidation type="list" allowBlank="1" showInputMessage="1" showErrorMessage="1" sqref="O28:O42" xr:uid="{B07C1CB9-4F11-4D5D-9224-8DDF90E83277}">
      <formula1>$AI$28:$AI$40</formula1>
    </dataValidation>
    <dataValidation type="list" allowBlank="1" showErrorMessage="1" sqref="O6:O21" xr:uid="{A3F450F3-FE7B-4B88-8806-D52CE81675B7}">
      <formula1>$AJ$28:$AJ$40</formula1>
    </dataValidation>
    <dataValidation type="list" allowBlank="1" showErrorMessage="1" sqref="R6:R21" xr:uid="{C0A49450-D431-4B76-A5EF-1EB6160EE79F}">
      <formula1>INDIRECT(Q6)</formula1>
    </dataValidation>
  </dataValidations>
  <pageMargins left="0.70866141732283472" right="0.70866141732283472" top="0.74803149606299213" bottom="0.74803149606299213" header="0.31496062992125984" footer="0.31496062992125984"/>
  <pageSetup paperSize="9" orientation="portrait" copies="2" r:id="rId1"/>
  <headerFooter scaleWithDoc="0" alignWithMargins="0">
    <oddHeader>&amp;L&amp;G&amp;C&amp;G&amp;R&amp;G</oddHeader>
  </headerFooter>
  <drawing r:id="rId2"/>
  <legacyDrawingHF r:id="rId3"/>
  <extLst>
    <ext xmlns:x14="http://schemas.microsoft.com/office/spreadsheetml/2009/9/main" uri="{78C0D931-6437-407d-A8EE-F0AAD7539E65}">
      <x14:conditionalFormattings>
        <x14:conditionalFormatting xmlns:xm="http://schemas.microsoft.com/office/excel/2006/main">
          <x14:cfRule type="dataBar" id="{C28A58DE-BA16-49FD-9538-88E66AB319AE}">
            <x14:dataBar minLength="0" maxLength="100">
              <x14:cfvo type="num">
                <xm:f>0</xm:f>
              </x14:cfvo>
              <x14:cfvo type="num">
                <xm:f>1</xm:f>
              </x14:cfvo>
              <x14:negativeFillColor rgb="FFFF0000"/>
              <x14:axisColor rgb="FF000000"/>
            </x14:dataBar>
          </x14:cfRule>
          <xm:sqref>G29 G32 G35 G38</xm:sqref>
        </x14:conditionalFormatting>
        <x14:conditionalFormatting xmlns:xm="http://schemas.microsoft.com/office/excel/2006/main">
          <x14:cfRule type="dataBar" id="{50427618-6317-4217-B569-02EE446BD019}">
            <x14:dataBar minLength="0" maxLength="100">
              <x14:cfvo type="num">
                <xm:f>0</xm:f>
              </x14:cfvo>
              <x14:cfvo type="num">
                <xm:f>1</xm:f>
              </x14:cfvo>
              <x14:negativeFillColor rgb="FFFF0000"/>
              <x14:axisColor rgb="FF000000"/>
            </x14:dataBar>
          </x14:cfRule>
          <xm:sqref>K32</xm:sqref>
        </x14:conditionalFormatting>
        <x14:conditionalFormatting xmlns:xm="http://schemas.microsoft.com/office/excel/2006/main">
          <x14:cfRule type="dataBar" id="{15210BC2-502E-4653-84BF-882E63D074FE}">
            <x14:dataBar minLength="0" maxLength="100">
              <x14:cfvo type="num">
                <xm:f>0</xm:f>
              </x14:cfvo>
              <x14:cfvo type="num">
                <xm:f>1</xm:f>
              </x14:cfvo>
              <x14:negativeFillColor rgb="FFFF0000"/>
              <x14:axisColor rgb="FF000000"/>
            </x14:dataBar>
          </x14:cfRule>
          <xm:sqref>K35</xm:sqref>
        </x14:conditionalFormatting>
        <x14:conditionalFormatting xmlns:xm="http://schemas.microsoft.com/office/excel/2006/main">
          <x14:cfRule type="dataBar" id="{904F4787-1801-42D7-8A5E-08627BF2A3B9}">
            <x14:dataBar minLength="0" maxLength="100">
              <x14:cfvo type="num">
                <xm:f>0</xm:f>
              </x14:cfvo>
              <x14:cfvo type="num">
                <xm:f>1</xm:f>
              </x14:cfvo>
              <x14:negativeFillColor rgb="FFFF0000"/>
              <x14:axisColor rgb="FF000000"/>
            </x14:dataBar>
          </x14:cfRule>
          <xm:sqref>K38</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ErrorMessage="1" xr:uid="{C875BA3B-0932-485F-B5D8-96E424FA94D4}">
          <x14:formula1>
            <xm:f>Foods!$1:$1</xm:f>
          </x14:formula1>
          <xm:sqref>Q6:Q21</xm:sqref>
        </x14:dataValidation>
      </x14:dataValidations>
    </ext>
  </extLst>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AC2C6FFB-FDDF-4E2A-95F4-F9AFD685C0FF}">
  <dimension ref="A1:BD87"/>
  <sheetViews>
    <sheetView zoomScale="63" zoomScaleNormal="60" workbookViewId="0">
      <selection activeCell="Q24" sqref="Q24"/>
    </sheetView>
  </sheetViews>
  <sheetFormatPr defaultColWidth="8.69921875" defaultRowHeight="15.6"/>
  <cols>
    <col min="1" max="1" width="13.09765625" style="103" bestFit="1" customWidth="1"/>
    <col min="2" max="2" width="8.5" style="190" customWidth="1"/>
    <col min="3" max="3" width="6.09765625" style="103" bestFit="1" customWidth="1"/>
    <col min="4" max="4" width="6.09765625" style="295" customWidth="1"/>
    <col min="5" max="5" width="7" style="103" customWidth="1"/>
    <col min="6" max="6" width="6.59765625" style="103" customWidth="1"/>
    <col min="7" max="7" width="5.5" style="103" customWidth="1"/>
    <col min="8" max="9" width="6" style="103" customWidth="1"/>
    <col min="10" max="10" width="2" style="103" customWidth="1"/>
    <col min="11" max="12" width="6" style="103" customWidth="1"/>
    <col min="13" max="13" width="6.5" style="103" customWidth="1"/>
    <col min="14" max="14" width="3" style="104" customWidth="1"/>
    <col min="15" max="15" width="12.5" style="104" bestFit="1" customWidth="1"/>
    <col min="16" max="16" width="11.59765625" style="103" bestFit="1" customWidth="1"/>
    <col min="17" max="17" width="12.5" style="105" bestFit="1" customWidth="1"/>
    <col min="18" max="18" width="29" style="105" bestFit="1" customWidth="1"/>
    <col min="19" max="19" width="14.59765625" style="105" customWidth="1"/>
    <col min="20" max="20" width="14.59765625" style="106" bestFit="1" customWidth="1"/>
    <col min="21" max="21" width="10" style="106" bestFit="1" customWidth="1"/>
    <col min="22" max="22" width="8.59765625" style="106" bestFit="1" customWidth="1"/>
    <col min="23" max="23" width="5.59765625" style="106" bestFit="1" customWidth="1"/>
    <col min="24" max="24" width="7" style="106" bestFit="1" customWidth="1"/>
    <col min="25" max="25" width="6.09765625" style="106" customWidth="1"/>
    <col min="26" max="26" width="8" style="106" bestFit="1" customWidth="1"/>
    <col min="27" max="27" width="9.59765625" style="106" bestFit="1" customWidth="1"/>
    <col min="28" max="28" width="5.59765625" style="106" bestFit="1" customWidth="1"/>
    <col min="29" max="29" width="4.59765625" style="106" bestFit="1" customWidth="1"/>
    <col min="30" max="30" width="4.5" style="106" bestFit="1" customWidth="1"/>
    <col min="31" max="31" width="8.59765625" style="107" bestFit="1" customWidth="1"/>
    <col min="32" max="32" width="7.59765625" style="108" bestFit="1" customWidth="1"/>
    <col min="33" max="33" width="7" style="106" customWidth="1"/>
    <col min="34" max="34" width="8.5" style="106" customWidth="1"/>
    <col min="35" max="35" width="7.5" style="106" bestFit="1" customWidth="1"/>
    <col min="36" max="36" width="8.59765625" style="106" bestFit="1" customWidth="1"/>
    <col min="37" max="37" width="6.59765625" style="106" bestFit="1" customWidth="1"/>
    <col min="38" max="38" width="8" style="106" bestFit="1" customWidth="1"/>
    <col min="39" max="39" width="4.5" style="106" bestFit="1" customWidth="1"/>
    <col min="40" max="40" width="5.09765625" style="106" bestFit="1" customWidth="1"/>
    <col min="41" max="43" width="5.59765625" style="106" bestFit="1" customWidth="1"/>
    <col min="44" max="44" width="6.59765625" style="106" bestFit="1" customWidth="1"/>
    <col min="45" max="45" width="5.59765625" style="106" bestFit="1" customWidth="1"/>
    <col min="46" max="46" width="7" style="106" bestFit="1" customWidth="1"/>
    <col min="47" max="47" width="5.59765625" style="106" bestFit="1" customWidth="1"/>
    <col min="48" max="51" width="4.5" style="106" bestFit="1" customWidth="1"/>
    <col min="52" max="16384" width="8.69921875" style="103"/>
  </cols>
  <sheetData>
    <row r="1" spans="1:51">
      <c r="A1" s="109" t="s">
        <v>0</v>
      </c>
      <c r="B1" s="391" t="s">
        <v>3398</v>
      </c>
      <c r="C1" s="391"/>
      <c r="D1" s="391"/>
      <c r="E1" s="391"/>
      <c r="F1" s="391"/>
      <c r="G1" s="391"/>
      <c r="H1" s="391"/>
      <c r="I1" s="391"/>
      <c r="J1" s="391"/>
      <c r="K1" s="391"/>
      <c r="L1" s="391"/>
      <c r="M1" s="391"/>
      <c r="N1" s="262"/>
      <c r="O1" s="263"/>
      <c r="P1" s="263"/>
      <c r="Q1" s="263"/>
      <c r="R1" s="263"/>
      <c r="S1" s="263"/>
      <c r="T1" s="264"/>
      <c r="U1" s="264"/>
      <c r="V1" s="264"/>
      <c r="W1" s="264"/>
      <c r="X1" s="264"/>
      <c r="Y1" s="264"/>
      <c r="Z1" s="264"/>
      <c r="AA1" s="264"/>
      <c r="AB1" s="264"/>
      <c r="AC1" s="264"/>
      <c r="AD1" s="264"/>
      <c r="AE1" s="265"/>
      <c r="AF1" s="264"/>
      <c r="AG1" s="264"/>
      <c r="AH1" s="264"/>
      <c r="AI1" s="264"/>
      <c r="AJ1" s="264"/>
      <c r="AK1" s="264"/>
      <c r="AL1" s="264"/>
      <c r="AM1" s="264"/>
      <c r="AN1" s="264"/>
      <c r="AO1" s="264"/>
      <c r="AP1" s="264"/>
      <c r="AQ1" s="264"/>
      <c r="AR1" s="264"/>
      <c r="AS1" s="264"/>
      <c r="AT1" s="264"/>
      <c r="AU1" s="264"/>
      <c r="AV1" s="264"/>
      <c r="AW1" s="264"/>
      <c r="AX1" s="264"/>
      <c r="AY1" s="264"/>
    </row>
    <row r="2" spans="1:51" ht="18">
      <c r="A2" s="109" t="s">
        <v>1</v>
      </c>
      <c r="B2" s="178">
        <v>1</v>
      </c>
      <c r="C2" s="111"/>
      <c r="D2" s="266"/>
      <c r="E2" s="266"/>
      <c r="F2" s="267"/>
      <c r="G2" s="268"/>
      <c r="H2" s="269"/>
      <c r="I2" s="269"/>
      <c r="J2" s="269"/>
      <c r="K2" s="263"/>
      <c r="L2" s="263"/>
      <c r="M2" s="263"/>
      <c r="N2" s="262"/>
      <c r="O2" s="263"/>
      <c r="P2" s="263"/>
      <c r="Q2" s="263"/>
      <c r="R2" s="263"/>
      <c r="S2" s="263"/>
      <c r="T2" s="264"/>
      <c r="U2" s="264"/>
      <c r="V2" s="264"/>
      <c r="W2" s="264"/>
      <c r="X2" s="264"/>
      <c r="Y2" s="264"/>
      <c r="Z2" s="264"/>
      <c r="AA2" s="264"/>
      <c r="AB2" s="264"/>
      <c r="AC2" s="264"/>
      <c r="AD2" s="264"/>
      <c r="AE2" s="265"/>
      <c r="AF2" s="264"/>
      <c r="AG2" s="264"/>
      <c r="AH2" s="264"/>
      <c r="AI2" s="264"/>
      <c r="AJ2" s="264"/>
      <c r="AK2" s="264"/>
      <c r="AL2" s="264"/>
      <c r="AM2" s="264"/>
      <c r="AN2" s="264"/>
      <c r="AO2" s="264"/>
      <c r="AP2" s="264"/>
      <c r="AQ2" s="264"/>
      <c r="AR2" s="264"/>
      <c r="AS2" s="264"/>
      <c r="AT2" s="264"/>
      <c r="AU2" s="264"/>
      <c r="AV2" s="264"/>
      <c r="AW2" s="264"/>
      <c r="AX2" s="264"/>
      <c r="AY2" s="264"/>
    </row>
    <row r="3" spans="1:51" ht="33.6">
      <c r="A3" s="263"/>
      <c r="B3" s="279"/>
      <c r="C3" s="263"/>
      <c r="D3" s="263"/>
      <c r="E3" s="263"/>
      <c r="F3" s="263"/>
      <c r="G3" s="263"/>
      <c r="H3" s="263"/>
      <c r="I3" s="263"/>
      <c r="J3" s="263"/>
      <c r="K3" s="263"/>
      <c r="L3" s="263"/>
      <c r="M3" s="263"/>
      <c r="N3" s="262"/>
      <c r="O3" s="263"/>
      <c r="P3" s="270"/>
      <c r="Q3" s="270"/>
      <c r="R3" s="270"/>
      <c r="S3" s="270"/>
      <c r="T3" s="270"/>
      <c r="U3" s="270"/>
      <c r="V3" s="270"/>
      <c r="W3" s="270"/>
      <c r="X3" s="270"/>
      <c r="Y3" s="270"/>
      <c r="Z3" s="270"/>
      <c r="AA3" s="270"/>
      <c r="AB3" s="270"/>
      <c r="AC3" s="270"/>
      <c r="AD3" s="270"/>
      <c r="AE3" s="270"/>
      <c r="AF3" s="270"/>
      <c r="AG3" s="270"/>
      <c r="AH3" s="270"/>
      <c r="AI3" s="270"/>
      <c r="AJ3" s="270"/>
      <c r="AK3" s="270"/>
      <c r="AL3" s="270"/>
      <c r="AM3" s="270"/>
      <c r="AN3" s="270"/>
      <c r="AO3" s="270"/>
      <c r="AP3" s="270"/>
      <c r="AQ3" s="270"/>
      <c r="AR3" s="270"/>
      <c r="AS3" s="270"/>
      <c r="AT3" s="270"/>
      <c r="AU3" s="270"/>
      <c r="AV3" s="270"/>
      <c r="AW3" s="270"/>
      <c r="AX3" s="270"/>
      <c r="AY3" s="270"/>
    </row>
    <row r="4" spans="1:51" ht="18">
      <c r="A4" s="392" t="s">
        <v>2</v>
      </c>
      <c r="B4" s="392"/>
      <c r="C4" s="392"/>
      <c r="D4" s="392"/>
      <c r="E4" s="392"/>
      <c r="F4" s="263"/>
      <c r="G4" s="393" t="s">
        <v>3</v>
      </c>
      <c r="H4" s="393"/>
      <c r="I4" s="393"/>
      <c r="J4" s="393"/>
      <c r="K4" s="393"/>
      <c r="L4" s="393"/>
      <c r="M4" s="393"/>
      <c r="N4" s="262"/>
      <c r="O4" s="394" t="s">
        <v>4</v>
      </c>
      <c r="P4" s="394"/>
      <c r="Q4" s="394"/>
      <c r="R4" s="394"/>
      <c r="S4" s="394"/>
      <c r="T4" s="394"/>
      <c r="U4" s="394"/>
      <c r="V4" s="394"/>
      <c r="W4" s="394"/>
      <c r="X4" s="394"/>
      <c r="Y4" s="394"/>
      <c r="Z4" s="394"/>
      <c r="AA4" s="394"/>
      <c r="AB4" s="394"/>
      <c r="AC4" s="394"/>
      <c r="AD4" s="394"/>
      <c r="AE4" s="394"/>
      <c r="AF4" s="394"/>
      <c r="AG4" s="394"/>
      <c r="AH4" s="394"/>
      <c r="AI4" s="394"/>
      <c r="AJ4" s="394"/>
      <c r="AK4" s="394"/>
      <c r="AL4" s="394"/>
      <c r="AM4" s="394"/>
      <c r="AN4" s="394"/>
      <c r="AO4" s="394"/>
      <c r="AP4" s="394"/>
      <c r="AQ4" s="394"/>
      <c r="AR4" s="394"/>
      <c r="AS4" s="394"/>
      <c r="AT4" s="394"/>
      <c r="AU4" s="394"/>
      <c r="AV4" s="394"/>
      <c r="AW4" s="394"/>
      <c r="AX4" s="394"/>
      <c r="AY4" s="395"/>
    </row>
    <row r="5" spans="1:51" ht="28.8">
      <c r="A5" s="112" t="s">
        <v>5</v>
      </c>
      <c r="B5" s="113" t="s">
        <v>6</v>
      </c>
      <c r="C5" s="113" t="s">
        <v>7</v>
      </c>
      <c r="D5" s="113" t="s">
        <v>3443</v>
      </c>
      <c r="E5" s="114" t="s">
        <v>8</v>
      </c>
      <c r="F5" s="271"/>
      <c r="G5" s="530" t="s">
        <v>3399</v>
      </c>
      <c r="H5" s="531"/>
      <c r="I5" s="531"/>
      <c r="J5" s="531"/>
      <c r="K5" s="531"/>
      <c r="L5" s="531"/>
      <c r="M5" s="490"/>
      <c r="N5" s="272"/>
      <c r="O5" s="115" t="s">
        <v>10</v>
      </c>
      <c r="P5" s="115" t="s">
        <v>11</v>
      </c>
      <c r="Q5" s="115" t="s">
        <v>12</v>
      </c>
      <c r="R5" s="115" t="s">
        <v>13</v>
      </c>
      <c r="S5" s="115" t="s">
        <v>14</v>
      </c>
      <c r="T5" s="116" t="s">
        <v>15</v>
      </c>
      <c r="U5" s="116" t="s">
        <v>16</v>
      </c>
      <c r="V5" s="116" t="s">
        <v>17</v>
      </c>
      <c r="W5" s="116" t="s">
        <v>18</v>
      </c>
      <c r="X5" s="116" t="s">
        <v>19</v>
      </c>
      <c r="Y5" s="116" t="s">
        <v>20</v>
      </c>
      <c r="Z5" s="116" t="s">
        <v>21</v>
      </c>
      <c r="AA5" s="116" t="s">
        <v>22</v>
      </c>
      <c r="AB5" s="116" t="s">
        <v>23</v>
      </c>
      <c r="AC5" s="116" t="s">
        <v>24</v>
      </c>
      <c r="AD5" s="116" t="s">
        <v>25</v>
      </c>
      <c r="AE5" s="117" t="s">
        <v>26</v>
      </c>
      <c r="AF5" s="116" t="s">
        <v>27</v>
      </c>
      <c r="AG5" s="116" t="s">
        <v>28</v>
      </c>
      <c r="AH5" s="116" t="s">
        <v>29</v>
      </c>
      <c r="AI5" s="116" t="s">
        <v>30</v>
      </c>
      <c r="AJ5" s="116" t="s">
        <v>31</v>
      </c>
      <c r="AK5" s="116" t="s">
        <v>32</v>
      </c>
      <c r="AL5" s="116" t="s">
        <v>33</v>
      </c>
      <c r="AM5" s="116" t="s">
        <v>34</v>
      </c>
      <c r="AN5" s="116" t="s">
        <v>35</v>
      </c>
      <c r="AO5" s="116" t="s">
        <v>36</v>
      </c>
      <c r="AP5" s="116" t="s">
        <v>37</v>
      </c>
      <c r="AQ5" s="116" t="s">
        <v>38</v>
      </c>
      <c r="AR5" s="116" t="s">
        <v>39</v>
      </c>
      <c r="AS5" s="116" t="s">
        <v>40</v>
      </c>
      <c r="AT5" s="116" t="s">
        <v>41</v>
      </c>
      <c r="AU5" s="116" t="s">
        <v>42</v>
      </c>
      <c r="AV5" s="116" t="s">
        <v>43</v>
      </c>
      <c r="AW5" s="116" t="s">
        <v>44</v>
      </c>
      <c r="AX5" s="116" t="s">
        <v>45</v>
      </c>
      <c r="AY5" s="116" t="s">
        <v>46</v>
      </c>
    </row>
    <row r="6" spans="1:51">
      <c r="A6" s="176" t="s">
        <v>3342</v>
      </c>
      <c r="B6" s="174">
        <v>100</v>
      </c>
      <c r="C6" s="195" t="s">
        <v>48</v>
      </c>
      <c r="D6" s="302">
        <v>100</v>
      </c>
      <c r="E6" s="179"/>
      <c r="F6" s="263"/>
      <c r="G6" s="491"/>
      <c r="H6" s="492"/>
      <c r="I6" s="492"/>
      <c r="J6" s="492"/>
      <c r="K6" s="492"/>
      <c r="L6" s="492"/>
      <c r="M6" s="490"/>
      <c r="N6" s="272"/>
      <c r="O6" s="121" t="s">
        <v>64</v>
      </c>
      <c r="P6" s="121">
        <v>197</v>
      </c>
      <c r="Q6" s="121" t="s">
        <v>3265</v>
      </c>
      <c r="R6" s="121" t="s">
        <v>3285</v>
      </c>
      <c r="S6" s="17">
        <v>100</v>
      </c>
      <c r="T6" s="119">
        <f>IFERROR(VLOOKUP($P6,[2]INSA_TCA_v6.0_2023!$A$1:$AU$1342,14,FALSE)*$S6/100,"")</f>
        <v>0</v>
      </c>
      <c r="U6" s="119">
        <f>IFERROR(VLOOKUP($P6,[2]INSA_TCA_v6.0_2023!$A$1:$AU$1342,15,FALSE)*$S6/100,"")</f>
        <v>0</v>
      </c>
      <c r="V6" s="119">
        <f>IFERROR(VLOOKUP($P6,[2]INSA_TCA_v6.0_2023!$A$1:$AU$1342,8,FALSE)*$S6/100,"")</f>
        <v>9.8000000000000007</v>
      </c>
      <c r="W6" s="119">
        <f>IFERROR(VLOOKUP($P6,[2]INSA_TCA_v6.0_2023!$A$1:$AU$1342,9,FALSE)*$S6/100,"")</f>
        <v>3.8</v>
      </c>
      <c r="X6" s="119">
        <f>IFERROR(VLOOKUP($P6,[2]INSA_TCA_v6.0_2023!$A$1:$AU$1342,10,FALSE)*$S6/100,"")</f>
        <v>4.4000000000000004</v>
      </c>
      <c r="Y6" s="119">
        <f>IFERROR(VLOOKUP($P6,[2]INSA_TCA_v6.0_2023!$A$1:$AU$1342,11,FALSE)*$S6/100,"")</f>
        <v>0.3</v>
      </c>
      <c r="Z6" s="119">
        <f>IFERROR(VLOOKUP($P6,[2]INSA_TCA_v6.0_2023!$A$1:$AU$1342,24,FALSE)*$S6/100,"")</f>
        <v>69</v>
      </c>
      <c r="AA6" s="119">
        <f>IFERROR(VLOOKUP($P6,[2]INSA_TCA_v6.0_2023!$A$1:$AU$1342,13,FALSE)*$S6/100,"")</f>
        <v>0.4</v>
      </c>
      <c r="AB6" s="119">
        <f>IFERROR(VLOOKUP($P6,[2]INSA_TCA_v6.0_2023!$A$1:$AU$1342,19,FALSE)*$S6/100,"")</f>
        <v>21.7</v>
      </c>
      <c r="AC6" s="119">
        <f>IFERROR(VLOOKUP($P6,[2]INSA_TCA_v6.0_2023!$A$1:$AU$1342,18,FALSE)*$S6/100,"")</f>
        <v>0</v>
      </c>
      <c r="AD6" s="119">
        <f>IFERROR(VLOOKUP($P6,[2]INSA_TCA_v6.0_2023!$A$1:$AU$1342,20,FALSE)*$S6/100,"")</f>
        <v>0.2</v>
      </c>
      <c r="AE6" s="120">
        <f t="shared" ref="AE6:AE20" si="0">IFERROR(T6*4+V6*9+AB6*4+AC6*2+AF6*7,"")</f>
        <v>175</v>
      </c>
      <c r="AF6" s="119">
        <f>IFERROR(VLOOKUP($P6,[2]INSA_TCA_v6.0_2023!$A$1:$AU$1342,21,FALSE)*$S6/100,"")</f>
        <v>0</v>
      </c>
      <c r="AG6" s="119">
        <f>IFERROR(VLOOKUP($P6,[2]INSA_TCA_v6.0_2023!$A$1:$AU$1342,25,FALSE)*$S6/100,"")</f>
        <v>0</v>
      </c>
      <c r="AH6" s="119">
        <f>IFERROR(VLOOKUP($P6,[2]INSA_TCA_v6.0_2023!$A$1:$AU$1342,27,FALSE)*$S6/100,"")</f>
        <v>0.7</v>
      </c>
      <c r="AI6" s="119">
        <f>IFERROR(VLOOKUP($P6,[2]INSA_TCA_v6.0_2023!$A$1:$AU$1342,28,FALSE)*$S6/100,"")</f>
        <v>0.09</v>
      </c>
      <c r="AJ6" s="119">
        <f>IFERROR(VLOOKUP($P6,[2]INSA_TCA_v6.0_2023!$A$1:$AU$1342,29,FALSE)*$S6/100,"")</f>
        <v>7.0000000000000007E-2</v>
      </c>
      <c r="AK6" s="119">
        <f>IFERROR(VLOOKUP($P6,[2]INSA_TCA_v6.0_2023!$A$1:$AU$1342,30,FALSE)*$S6/100,"")</f>
        <v>0.18</v>
      </c>
      <c r="AL6" s="119">
        <f>IFERROR(VLOOKUP($P6,[2]INSA_TCA_v6.0_2023!$A$1:$AU$1342,32,FALSE)*$S6/100,"")</f>
        <v>8.8000000000000007</v>
      </c>
      <c r="AM6" s="119">
        <f>IFERROR(VLOOKUP($P6,[2]INSA_TCA_v6.0_2023!$A$1:$AU$1342,34,FALSE)*$S6/100,"")</f>
        <v>0.42</v>
      </c>
      <c r="AN6" s="119">
        <f>IFERROR(VLOOKUP($P6,[2]INSA_TCA_v6.0_2023!$A$1:$AU$1342,35,FALSE)*$S6/100,"")</f>
        <v>2</v>
      </c>
      <c r="AO6" s="119">
        <f>IFERROR(VLOOKUP($P6,[2]INSA_TCA_v6.0_2023!$A$1:$AU$1342,36,FALSE)*$S6/100,"")</f>
        <v>0</v>
      </c>
      <c r="AP6" s="119">
        <f>IFERROR(VLOOKUP($P6,[2]INSA_TCA_v6.0_2023!$A$1:$AU$1342,37,FALSE)*$S6/100,"")</f>
        <v>6</v>
      </c>
      <c r="AQ6" s="119">
        <f>IFERROR(VLOOKUP($P6,[2]INSA_TCA_v6.0_2023!$A$1:$AU$1342,39,FALSE)*$S6/100,"")</f>
        <v>66</v>
      </c>
      <c r="AR6" s="119">
        <f>IFERROR(VLOOKUP($P6,[2]INSA_TCA_v6.0_2023!$A$1:$AU$1342,40,FALSE)*$S6/100,"")</f>
        <v>340</v>
      </c>
      <c r="AS6" s="119">
        <f>IFERROR(VLOOKUP($P6,[2]INSA_TCA_v6.0_2023!$A$1:$AU$1342,41,FALSE)*$S6/100,"")</f>
        <v>12</v>
      </c>
      <c r="AT6" s="119">
        <f>IFERROR(VLOOKUP($P6,[2]INSA_TCA_v6.0_2023!$A$1:$AU$1342,42,FALSE)*$S6/100,"")</f>
        <v>250</v>
      </c>
      <c r="AU6" s="119">
        <f>IFERROR(VLOOKUP($P6,[2]INSA_TCA_v6.0_2023!$A$1:$AU$1342,43,FALSE)*$S6/100,"")</f>
        <v>20</v>
      </c>
      <c r="AV6" s="119">
        <f>IFERROR(VLOOKUP($P6,[2]INSA_TCA_v6.0_2023!$A$1:$AU$1342,44,FALSE)*$S6/100,"")</f>
        <v>1.3</v>
      </c>
      <c r="AW6" s="119">
        <f>IFERROR(VLOOKUP($P6,[2]INSA_TCA_v6.0_2023!$A$1:$AU$1342,45,FALSE)*$S6/100,"")</f>
        <v>5.3</v>
      </c>
      <c r="AX6" s="119">
        <f>IFERROR(VLOOKUP($P6,[2]INSA_TCA_v6.0_2023!$A$1:$AU$1342,46,FALSE)*$S6/100,"")</f>
        <v>0</v>
      </c>
      <c r="AY6" s="119">
        <f>IFERROR(VLOOKUP($P6,[2]INSA_TCA_v6.0_2023!$A$1:$AU$1342,47,FALSE)*$S6/100,"")</f>
        <v>0</v>
      </c>
    </row>
    <row r="7" spans="1:51">
      <c r="A7" s="177" t="s">
        <v>56</v>
      </c>
      <c r="B7" s="174">
        <v>33</v>
      </c>
      <c r="C7" s="195" t="s">
        <v>48</v>
      </c>
      <c r="D7" s="304">
        <f>B7/0.89</f>
        <v>37.078651685393261</v>
      </c>
      <c r="E7" s="179"/>
      <c r="F7" s="263"/>
      <c r="G7" s="491"/>
      <c r="H7" s="492"/>
      <c r="I7" s="492"/>
      <c r="J7" s="492"/>
      <c r="K7" s="492"/>
      <c r="L7" s="492"/>
      <c r="M7" s="490"/>
      <c r="N7" s="272"/>
      <c r="O7" s="121" t="s">
        <v>53</v>
      </c>
      <c r="P7" s="122">
        <v>597</v>
      </c>
      <c r="Q7" s="122" t="s">
        <v>93</v>
      </c>
      <c r="R7" s="122" t="s">
        <v>2489</v>
      </c>
      <c r="S7" s="17">
        <v>33</v>
      </c>
      <c r="T7" s="119">
        <f>IFERROR(VLOOKUP($P7,[2]INSA_TCA_v6.0_2023!$A$1:$AU$1342,14,FALSE)*$S7/100,"")</f>
        <v>1.0229999999999999</v>
      </c>
      <c r="U7" s="119">
        <f>IFERROR(VLOOKUP($P7,[2]INSA_TCA_v6.0_2023!$A$1:$AU$1342,15,FALSE)*$S7/100,"")</f>
        <v>0.72600000000000009</v>
      </c>
      <c r="V7" s="119">
        <f>IFERROR(VLOOKUP($P7,[2]INSA_TCA_v6.0_2023!$A$1:$AU$1342,8,FALSE)*$S7/100,"")</f>
        <v>6.6000000000000003E-2</v>
      </c>
      <c r="W7" s="119">
        <f>IFERROR(VLOOKUP($P7,[2]INSA_TCA_v6.0_2023!$A$1:$AU$1342,9,FALSE)*$S7/100,"")</f>
        <v>0</v>
      </c>
      <c r="X7" s="119">
        <f>IFERROR(VLOOKUP($P7,[2]INSA_TCA_v6.0_2023!$A$1:$AU$1342,10,FALSE)*$S7/100,"")</f>
        <v>0</v>
      </c>
      <c r="Y7" s="119">
        <f>IFERROR(VLOOKUP($P7,[2]INSA_TCA_v6.0_2023!$A$1:$AU$1342,11,FALSE)*$S7/100,"")</f>
        <v>6.6000000000000003E-2</v>
      </c>
      <c r="Z7" s="119">
        <f>IFERROR(VLOOKUP($P7,[2]INSA_TCA_v6.0_2023!$A$1:$AU$1342,24,FALSE)*$S7/100,"")</f>
        <v>0</v>
      </c>
      <c r="AA7" s="119">
        <f>IFERROR(VLOOKUP($P7,[2]INSA_TCA_v6.0_2023!$A$1:$AU$1342,13,FALSE)*$S7/100,"")</f>
        <v>0</v>
      </c>
      <c r="AB7" s="119">
        <f>IFERROR(VLOOKUP($P7,[2]INSA_TCA_v6.0_2023!$A$1:$AU$1342,19,FALSE)*$S7/100,"")</f>
        <v>0.29699999999999999</v>
      </c>
      <c r="AC7" s="119">
        <f>IFERROR(VLOOKUP($P7,[2]INSA_TCA_v6.0_2023!$A$1:$AU$1342,18,FALSE)*$S7/100,"")</f>
        <v>0.42899999999999999</v>
      </c>
      <c r="AD7" s="119">
        <f>IFERROR(VLOOKUP($P7,[2]INSA_TCA_v6.0_2023!$A$1:$AU$1342,20,FALSE)*$S7/100,"")</f>
        <v>0</v>
      </c>
      <c r="AE7" s="120">
        <f t="shared" si="0"/>
        <v>6.7319999999999993</v>
      </c>
      <c r="AF7" s="119">
        <f>IFERROR(VLOOKUP($P7,[2]INSA_TCA_v6.0_2023!$A$1:$AU$1342,21,FALSE)*$S7/100,"")</f>
        <v>0</v>
      </c>
      <c r="AG7" s="119">
        <f>IFERROR(VLOOKUP($P7,[2]INSA_TCA_v6.0_2023!$A$1:$AU$1342,25,FALSE)*$S7/100,"")</f>
        <v>0</v>
      </c>
      <c r="AH7" s="119">
        <f>IFERROR(VLOOKUP($P7,[2]INSA_TCA_v6.0_2023!$A$1:$AU$1342,27,FALSE)*$S7/100,"")</f>
        <v>0</v>
      </c>
      <c r="AI7" s="119">
        <f>IFERROR(VLOOKUP($P7,[2]INSA_TCA_v6.0_2023!$A$1:$AU$1342,28,FALSE)*$S7/100,"")</f>
        <v>9.9000000000000005E-2</v>
      </c>
      <c r="AJ7" s="119">
        <f>IFERROR(VLOOKUP($P7,[2]INSA_TCA_v6.0_2023!$A$1:$AU$1342,29,FALSE)*$S7/100,"")</f>
        <v>4.2900000000000001E-2</v>
      </c>
      <c r="AK7" s="119">
        <f>IFERROR(VLOOKUP($P7,[2]INSA_TCA_v6.0_2023!$A$1:$AU$1342,30,FALSE)*$S7/100,"")</f>
        <v>3.3E-3</v>
      </c>
      <c r="AL7" s="119">
        <f>IFERROR(VLOOKUP($P7,[2]INSA_TCA_v6.0_2023!$A$1:$AU$1342,32,FALSE)*$S7/100,"")</f>
        <v>0.23099999999999998</v>
      </c>
      <c r="AM7" s="119">
        <f>IFERROR(VLOOKUP($P7,[2]INSA_TCA_v6.0_2023!$A$1:$AU$1342,34,FALSE)*$S7/100,"")</f>
        <v>6.6000000000000003E-2</v>
      </c>
      <c r="AN7" s="119">
        <f>IFERROR(VLOOKUP($P7,[2]INSA_TCA_v6.0_2023!$A$1:$AU$1342,35,FALSE)*$S7/100,"")</f>
        <v>0</v>
      </c>
      <c r="AO7" s="119">
        <f>IFERROR(VLOOKUP($P7,[2]INSA_TCA_v6.0_2023!$A$1:$AU$1342,36,FALSE)*$S7/100,"")</f>
        <v>2.64</v>
      </c>
      <c r="AP7" s="119">
        <f>IFERROR(VLOOKUP($P7,[2]INSA_TCA_v6.0_2023!$A$1:$AU$1342,37,FALSE)*$S7/100,"")</f>
        <v>5.61</v>
      </c>
      <c r="AQ7" s="119">
        <f>IFERROR(VLOOKUP($P7,[2]INSA_TCA_v6.0_2023!$A$1:$AU$1342,39,FALSE)*$S7/100,"")</f>
        <v>3.3</v>
      </c>
      <c r="AR7" s="119">
        <f>IFERROR(VLOOKUP($P7,[2]INSA_TCA_v6.0_2023!$A$1:$AU$1342,40,FALSE)*$S7/100,"")</f>
        <v>69.3</v>
      </c>
      <c r="AS7" s="119">
        <f>IFERROR(VLOOKUP($P7,[2]INSA_TCA_v6.0_2023!$A$1:$AU$1342,41,FALSE)*$S7/100,"")</f>
        <v>10.23</v>
      </c>
      <c r="AT7" s="119">
        <f>IFERROR(VLOOKUP($P7,[2]INSA_TCA_v6.0_2023!$A$1:$AU$1342,42,FALSE)*$S7/100,"")</f>
        <v>9.9</v>
      </c>
      <c r="AU7" s="119">
        <f>IFERROR(VLOOKUP($P7,[2]INSA_TCA_v6.0_2023!$A$1:$AU$1342,43,FALSE)*$S7/100,"")</f>
        <v>3.96</v>
      </c>
      <c r="AV7" s="119">
        <f>IFERROR(VLOOKUP($P7,[2]INSA_TCA_v6.0_2023!$A$1:$AU$1342,44,FALSE)*$S7/100,"")</f>
        <v>0.16500000000000001</v>
      </c>
      <c r="AW7" s="119">
        <f>IFERROR(VLOOKUP($P7,[2]INSA_TCA_v6.0_2023!$A$1:$AU$1342,45,FALSE)*$S7/100,"")</f>
        <v>9.9000000000000005E-2</v>
      </c>
      <c r="AX7" s="119">
        <f>IFERROR(VLOOKUP($P7,[2]INSA_TCA_v6.0_2023!$A$1:$AU$1342,46,FALSE)*$S7/100,"")</f>
        <v>0</v>
      </c>
      <c r="AY7" s="119">
        <f>IFERROR(VLOOKUP($P7,[2]INSA_TCA_v6.0_2023!$A$1:$AU$1342,47,FALSE)*$S7/100,"")</f>
        <v>0.56100000000000005</v>
      </c>
    </row>
    <row r="8" spans="1:51">
      <c r="A8" s="177" t="s">
        <v>62</v>
      </c>
      <c r="B8" s="208">
        <v>2</v>
      </c>
      <c r="C8" s="195" t="s">
        <v>48</v>
      </c>
      <c r="D8" s="304">
        <f>B8/0.75</f>
        <v>2.6666666666666665</v>
      </c>
      <c r="E8" s="179"/>
      <c r="F8" s="263"/>
      <c r="G8" s="491"/>
      <c r="H8" s="492"/>
      <c r="I8" s="492"/>
      <c r="J8" s="492"/>
      <c r="K8" s="492"/>
      <c r="L8" s="492"/>
      <c r="M8" s="490"/>
      <c r="N8" s="272"/>
      <c r="O8" s="121" t="s">
        <v>53</v>
      </c>
      <c r="P8" s="269">
        <v>8</v>
      </c>
      <c r="Q8" s="122" t="s">
        <v>93</v>
      </c>
      <c r="R8" s="122" t="s">
        <v>2482</v>
      </c>
      <c r="S8" s="17">
        <v>2</v>
      </c>
      <c r="T8" s="119">
        <f>IFERROR(VLOOKUP($P8,[2]INSA_TCA_v6.0_2023!$A$1:$AU$1342,14,FALSE)*$S8/100,"")</f>
        <v>0.22600000000000001</v>
      </c>
      <c r="U8" s="119">
        <f>IFERROR(VLOOKUP($P8,[2]INSA_TCA_v6.0_2023!$A$1:$AU$1342,15,FALSE)*$S8/100,"")</f>
        <v>2.6000000000000002E-2</v>
      </c>
      <c r="V8" s="119">
        <f>IFERROR(VLOOKUP($P8,[2]INSA_TCA_v6.0_2023!$A$1:$AU$1342,8,FALSE)*$S8/100,"")</f>
        <v>1.2E-2</v>
      </c>
      <c r="W8" s="119">
        <f>IFERROR(VLOOKUP($P8,[2]INSA_TCA_v6.0_2023!$A$1:$AU$1342,9,FALSE)*$S8/100,"")</f>
        <v>2E-3</v>
      </c>
      <c r="X8" s="119">
        <f>IFERROR(VLOOKUP($P8,[2]INSA_TCA_v6.0_2023!$A$1:$AU$1342,10,FALSE)*$S8/100,"")</f>
        <v>0</v>
      </c>
      <c r="Y8" s="119">
        <f>IFERROR(VLOOKUP($P8,[2]INSA_TCA_v6.0_2023!$A$1:$AU$1342,11,FALSE)*$S8/100,"")</f>
        <v>6.0000000000000001E-3</v>
      </c>
      <c r="Z8" s="119">
        <f>IFERROR(VLOOKUP($P8,[2]INSA_TCA_v6.0_2023!$A$1:$AU$1342,24,FALSE)*$S8/100,"")</f>
        <v>0</v>
      </c>
      <c r="AA8" s="119">
        <f>IFERROR(VLOOKUP($P8,[2]INSA_TCA_v6.0_2023!$A$1:$AU$1342,13,FALSE)*$S8/100,"")</f>
        <v>0</v>
      </c>
      <c r="AB8" s="119">
        <f>IFERROR(VLOOKUP($P8,[2]INSA_TCA_v6.0_2023!$A$1:$AU$1342,19,FALSE)*$S8/100,"")</f>
        <v>7.5999999999999998E-2</v>
      </c>
      <c r="AC8" s="119">
        <f>IFERROR(VLOOKUP($P8,[2]INSA_TCA_v6.0_2023!$A$1:$AU$1342,18,FALSE)*$S8/100,"")</f>
        <v>0.06</v>
      </c>
      <c r="AD8" s="119">
        <f>IFERROR(VLOOKUP($P8,[2]INSA_TCA_v6.0_2023!$A$1:$AU$1342,20,FALSE)*$S8/100,"")</f>
        <v>0</v>
      </c>
      <c r="AE8" s="120">
        <f t="shared" si="0"/>
        <v>1.4359999999999999</v>
      </c>
      <c r="AF8" s="119">
        <f>IFERROR(VLOOKUP($P8,[2]INSA_TCA_v6.0_2023!$A$1:$AU$1342,21,FALSE)*$S8/100,"")</f>
        <v>0</v>
      </c>
      <c r="AG8" s="119">
        <f>IFERROR(VLOOKUP($P8,[2]INSA_TCA_v6.0_2023!$A$1:$AU$1342,25,FALSE)*$S8/100,"")</f>
        <v>0</v>
      </c>
      <c r="AH8" s="119">
        <f>IFERROR(VLOOKUP($P8,[2]INSA_TCA_v6.0_2023!$A$1:$AU$1342,27,FALSE)*$S8/100,"")</f>
        <v>0</v>
      </c>
      <c r="AI8" s="119">
        <f>IFERROR(VLOOKUP($P8,[2]INSA_TCA_v6.0_2023!$A$1:$AU$1342,28,FALSE)*$S8/100,"")</f>
        <v>2.0000000000000001E-4</v>
      </c>
      <c r="AJ8" s="119">
        <f>IFERROR(VLOOKUP($P8,[2]INSA_TCA_v6.0_2023!$A$1:$AU$1342,29,FALSE)*$S8/100,"")</f>
        <v>4.1999999999999997E-3</v>
      </c>
      <c r="AK8" s="119">
        <f>IFERROR(VLOOKUP($P8,[2]INSA_TCA_v6.0_2023!$A$1:$AU$1342,30,FALSE)*$S8/100,"")</f>
        <v>4.0000000000000002E-4</v>
      </c>
      <c r="AL8" s="119">
        <f>IFERROR(VLOOKUP($P8,[2]INSA_TCA_v6.0_2023!$A$1:$AU$1342,32,FALSE)*$S8/100,"")</f>
        <v>2.7999999999999997E-2</v>
      </c>
      <c r="AM8" s="119">
        <f>IFERROR(VLOOKUP($P8,[2]INSA_TCA_v6.0_2023!$A$1:$AU$1342,34,FALSE)*$S8/100,"")</f>
        <v>7.6E-3</v>
      </c>
      <c r="AN8" s="119">
        <f>IFERROR(VLOOKUP($P8,[2]INSA_TCA_v6.0_2023!$A$1:$AU$1342,35,FALSE)*$S8/100,"")</f>
        <v>0</v>
      </c>
      <c r="AO8" s="119">
        <f>IFERROR(VLOOKUP($P8,[2]INSA_TCA_v6.0_2023!$A$1:$AU$1342,36,FALSE)*$S8/100,"")</f>
        <v>0.34</v>
      </c>
      <c r="AP8" s="119">
        <f>IFERROR(VLOOKUP($P8,[2]INSA_TCA_v6.0_2023!$A$1:$AU$1342,37,FALSE)*$S8/100,"")</f>
        <v>0.06</v>
      </c>
      <c r="AQ8" s="119">
        <f>IFERROR(VLOOKUP($P8,[2]INSA_TCA_v6.0_2023!$A$1:$AU$1342,39,FALSE)*$S8/100,"")</f>
        <v>0.2</v>
      </c>
      <c r="AR8" s="119">
        <f>IFERROR(VLOOKUP($P8,[2]INSA_TCA_v6.0_2023!$A$1:$AU$1342,40,FALSE)*$S8/100,"")</f>
        <v>7</v>
      </c>
      <c r="AS8" s="119">
        <f>IFERROR(VLOOKUP($P8,[2]INSA_TCA_v6.0_2023!$A$1:$AU$1342,41,FALSE)*$S8/100,"")</f>
        <v>0.34</v>
      </c>
      <c r="AT8" s="119">
        <f>IFERROR(VLOOKUP($P8,[2]INSA_TCA_v6.0_2023!$A$1:$AU$1342,42,FALSE)*$S8/100,"")</f>
        <v>1.72</v>
      </c>
      <c r="AU8" s="119">
        <f>IFERROR(VLOOKUP($P8,[2]INSA_TCA_v6.0_2023!$A$1:$AU$1342,43,FALSE)*$S8/100,"")</f>
        <v>0.34</v>
      </c>
      <c r="AV8" s="119">
        <f>IFERROR(VLOOKUP($P8,[2]INSA_TCA_v6.0_2023!$A$1:$AU$1342,44,FALSE)*$S8/100,"")</f>
        <v>1.6E-2</v>
      </c>
      <c r="AW8" s="119">
        <f>IFERROR(VLOOKUP($P8,[2]INSA_TCA_v6.0_2023!$A$1:$AU$1342,45,FALSE)*$S8/100,"")</f>
        <v>1.3999999999999999E-2</v>
      </c>
      <c r="AX8" s="119">
        <f>IFERROR(VLOOKUP($P8,[2]INSA_TCA_v6.0_2023!$A$1:$AU$1342,46,FALSE)*$S8/100,"")</f>
        <v>0</v>
      </c>
      <c r="AY8" s="119">
        <f>IFERROR(VLOOKUP($P8,[2]INSA_TCA_v6.0_2023!$A$1:$AU$1342,47,FALSE)*$S8/100,"")</f>
        <v>0</v>
      </c>
    </row>
    <row r="9" spans="1:51">
      <c r="A9" s="177" t="s">
        <v>3343</v>
      </c>
      <c r="B9" s="208">
        <v>25</v>
      </c>
      <c r="C9" s="195" t="s">
        <v>48</v>
      </c>
      <c r="D9" s="304">
        <f>B9/0.71</f>
        <v>35.211267605633807</v>
      </c>
      <c r="E9" s="179"/>
      <c r="F9" s="263"/>
      <c r="G9" s="491"/>
      <c r="H9" s="492"/>
      <c r="I9" s="492"/>
      <c r="J9" s="492"/>
      <c r="K9" s="492"/>
      <c r="L9" s="492"/>
      <c r="M9" s="490"/>
      <c r="N9" s="272"/>
      <c r="O9" s="121" t="s">
        <v>53</v>
      </c>
      <c r="P9" s="122">
        <v>612</v>
      </c>
      <c r="Q9" s="122" t="s">
        <v>93</v>
      </c>
      <c r="R9" s="122" t="s">
        <v>2529</v>
      </c>
      <c r="S9" s="17">
        <v>25</v>
      </c>
      <c r="T9" s="119">
        <f>IFERROR(VLOOKUP($P9,[2]INSA_TCA_v6.0_2023!$A$1:$AU$1342,14,FALSE)*$S9/100,"")</f>
        <v>0.67500000000000004</v>
      </c>
      <c r="U9" s="119">
        <f>IFERROR(VLOOKUP($P9,[2]INSA_TCA_v6.0_2023!$A$1:$AU$1342,15,FALSE)*$S9/100,"")</f>
        <v>0.625</v>
      </c>
      <c r="V9" s="119">
        <f>IFERROR(VLOOKUP($P9,[2]INSA_TCA_v6.0_2023!$A$1:$AU$1342,8,FALSE)*$S9/100,"")</f>
        <v>0.15</v>
      </c>
      <c r="W9" s="119">
        <f>IFERROR(VLOOKUP($P9,[2]INSA_TCA_v6.0_2023!$A$1:$AU$1342,9,FALSE)*$S9/100,"")</f>
        <v>2.5000000000000001E-2</v>
      </c>
      <c r="X9" s="119">
        <f>IFERROR(VLOOKUP($P9,[2]INSA_TCA_v6.0_2023!$A$1:$AU$1342,10,FALSE)*$S9/100,"")</f>
        <v>0</v>
      </c>
      <c r="Y9" s="119">
        <f>IFERROR(VLOOKUP($P9,[2]INSA_TCA_v6.0_2023!$A$1:$AU$1342,11,FALSE)*$S9/100,"")</f>
        <v>7.4999999999999997E-2</v>
      </c>
      <c r="Z9" s="119">
        <f>IFERROR(VLOOKUP($P9,[2]INSA_TCA_v6.0_2023!$A$1:$AU$1342,24,FALSE)*$S9/100,"")</f>
        <v>0</v>
      </c>
      <c r="AA9" s="119">
        <f>IFERROR(VLOOKUP($P9,[2]INSA_TCA_v6.0_2023!$A$1:$AU$1342,13,FALSE)*$S9/100,"")</f>
        <v>0</v>
      </c>
      <c r="AB9" s="119">
        <f>IFERROR(VLOOKUP($P9,[2]INSA_TCA_v6.0_2023!$A$1:$AU$1342,19,FALSE)*$S9/100,"")</f>
        <v>0.4</v>
      </c>
      <c r="AC9" s="119">
        <f>IFERROR(VLOOKUP($P9,[2]INSA_TCA_v6.0_2023!$A$1:$AU$1342,18,FALSE)*$S9/100,"")</f>
        <v>0.5</v>
      </c>
      <c r="AD9" s="119">
        <f>IFERROR(VLOOKUP($P9,[2]INSA_TCA_v6.0_2023!$A$1:$AU$1342,20,FALSE)*$S9/100,"")</f>
        <v>0</v>
      </c>
      <c r="AE9" s="120">
        <f t="shared" si="0"/>
        <v>6.65</v>
      </c>
      <c r="AF9" s="119">
        <f>IFERROR(VLOOKUP($P9,[2]INSA_TCA_v6.0_2023!$A$1:$AU$1342,21,FALSE)*$S9/100,"")</f>
        <v>0</v>
      </c>
      <c r="AG9" s="119">
        <f>IFERROR(VLOOKUP($P9,[2]INSA_TCA_v6.0_2023!$A$1:$AU$1342,25,FALSE)*$S9/100,"")</f>
        <v>54.25</v>
      </c>
      <c r="AH9" s="119">
        <f>IFERROR(VLOOKUP($P9,[2]INSA_TCA_v6.0_2023!$A$1:$AU$1342,27,FALSE)*$S9/100,"")</f>
        <v>0</v>
      </c>
      <c r="AI9" s="119">
        <f>IFERROR(VLOOKUP($P9,[2]INSA_TCA_v6.0_2023!$A$1:$AU$1342,28,FALSE)*$S9/100,"")</f>
        <v>0.2</v>
      </c>
      <c r="AJ9" s="119">
        <f>IFERROR(VLOOKUP($P9,[2]INSA_TCA_v6.0_2023!$A$1:$AU$1342,29,FALSE)*$S9/100,"")</f>
        <v>5.0000000000000001E-3</v>
      </c>
      <c r="AK9" s="119">
        <f>IFERROR(VLOOKUP($P9,[2]INSA_TCA_v6.0_2023!$A$1:$AU$1342,30,FALSE)*$S9/100,"")</f>
        <v>2.5000000000000001E-3</v>
      </c>
      <c r="AL9" s="119">
        <f>IFERROR(VLOOKUP($P9,[2]INSA_TCA_v6.0_2023!$A$1:$AU$1342,32,FALSE)*$S9/100,"")</f>
        <v>0.2</v>
      </c>
      <c r="AM9" s="119">
        <f>IFERROR(VLOOKUP($P9,[2]INSA_TCA_v6.0_2023!$A$1:$AU$1342,34,FALSE)*$S9/100,"")</f>
        <v>7.7499999999999999E-2</v>
      </c>
      <c r="AN9" s="119">
        <f>IFERROR(VLOOKUP($P9,[2]INSA_TCA_v6.0_2023!$A$1:$AU$1342,35,FALSE)*$S9/100,"")</f>
        <v>0</v>
      </c>
      <c r="AO9" s="119">
        <f>IFERROR(VLOOKUP($P9,[2]INSA_TCA_v6.0_2023!$A$1:$AU$1342,36,FALSE)*$S9/100,"")</f>
        <v>22.5</v>
      </c>
      <c r="AP9" s="119">
        <f>IFERROR(VLOOKUP($P9,[2]INSA_TCA_v6.0_2023!$A$1:$AU$1342,37,FALSE)*$S9/100,"")</f>
        <v>7</v>
      </c>
      <c r="AQ9" s="119">
        <f>IFERROR(VLOOKUP($P9,[2]INSA_TCA_v6.0_2023!$A$1:$AU$1342,39,FALSE)*$S9/100,"")</f>
        <v>1</v>
      </c>
      <c r="AR9" s="119">
        <f>IFERROR(VLOOKUP($P9,[2]INSA_TCA_v6.0_2023!$A$1:$AU$1342,40,FALSE)*$S9/100,"")</f>
        <v>30</v>
      </c>
      <c r="AS9" s="119">
        <f>IFERROR(VLOOKUP($P9,[2]INSA_TCA_v6.0_2023!$A$1:$AU$1342,41,FALSE)*$S9/100,"")</f>
        <v>2.25</v>
      </c>
      <c r="AT9" s="119">
        <f>IFERROR(VLOOKUP($P9,[2]INSA_TCA_v6.0_2023!$A$1:$AU$1342,42,FALSE)*$S9/100,"")</f>
        <v>6</v>
      </c>
      <c r="AU9" s="119">
        <f>IFERROR(VLOOKUP($P9,[2]INSA_TCA_v6.0_2023!$A$1:$AU$1342,43,FALSE)*$S9/100,"")</f>
        <v>2.5</v>
      </c>
      <c r="AV9" s="119">
        <f>IFERROR(VLOOKUP($P9,[2]INSA_TCA_v6.0_2023!$A$1:$AU$1342,44,FALSE)*$S9/100,"")</f>
        <v>0.15</v>
      </c>
      <c r="AW9" s="119">
        <f>IFERROR(VLOOKUP($P9,[2]INSA_TCA_v6.0_2023!$A$1:$AU$1342,45,FALSE)*$S9/100,"")</f>
        <v>0.05</v>
      </c>
      <c r="AX9" s="119">
        <f>IFERROR(VLOOKUP($P9,[2]INSA_TCA_v6.0_2023!$A$1:$AU$1342,46,FALSE)*$S9/100,"")</f>
        <v>0</v>
      </c>
      <c r="AY9" s="119">
        <f>IFERROR(VLOOKUP($P9,[2]INSA_TCA_v6.0_2023!$A$1:$AU$1342,47,FALSE)*$S9/100,"")</f>
        <v>0.1</v>
      </c>
    </row>
    <row r="10" spans="1:51">
      <c r="A10" s="177" t="s">
        <v>58</v>
      </c>
      <c r="B10" s="174">
        <v>33</v>
      </c>
      <c r="C10" s="195" t="s">
        <v>48</v>
      </c>
      <c r="D10" s="304">
        <f>B10/0.82</f>
        <v>40.243902439024396</v>
      </c>
      <c r="E10" s="179"/>
      <c r="F10" s="263"/>
      <c r="G10" s="491"/>
      <c r="H10" s="492"/>
      <c r="I10" s="492"/>
      <c r="J10" s="492"/>
      <c r="K10" s="492"/>
      <c r="L10" s="492"/>
      <c r="M10" s="490"/>
      <c r="N10" s="272"/>
      <c r="O10" s="121" t="s">
        <v>53</v>
      </c>
      <c r="P10" s="122">
        <v>600</v>
      </c>
      <c r="Q10" s="122" t="s">
        <v>93</v>
      </c>
      <c r="R10" s="122" t="s">
        <v>2494</v>
      </c>
      <c r="S10" s="17">
        <v>33</v>
      </c>
      <c r="T10" s="119">
        <f>IFERROR(VLOOKUP($P10,[2]INSA_TCA_v6.0_2023!$A$1:$AU$1342,14,FALSE)*$S10/100,"")</f>
        <v>1.4520000000000002</v>
      </c>
      <c r="U10" s="119">
        <f>IFERROR(VLOOKUP($P10,[2]INSA_TCA_v6.0_2023!$A$1:$AU$1342,15,FALSE)*$S10/100,"")</f>
        <v>1.3529999999999998</v>
      </c>
      <c r="V10" s="119">
        <f>IFERROR(VLOOKUP($P10,[2]INSA_TCA_v6.0_2023!$A$1:$AU$1342,8,FALSE)*$S10/100,"")</f>
        <v>0</v>
      </c>
      <c r="W10" s="119">
        <f>IFERROR(VLOOKUP($P10,[2]INSA_TCA_v6.0_2023!$A$1:$AU$1342,9,FALSE)*$S10/100,"")</f>
        <v>0</v>
      </c>
      <c r="X10" s="119">
        <f>IFERROR(VLOOKUP($P10,[2]INSA_TCA_v6.0_2023!$A$1:$AU$1342,10,FALSE)*$S10/100,"")</f>
        <v>0</v>
      </c>
      <c r="Y10" s="119">
        <f>IFERROR(VLOOKUP($P10,[2]INSA_TCA_v6.0_2023!$A$1:$AU$1342,11,FALSE)*$S10/100,"")</f>
        <v>0</v>
      </c>
      <c r="Z10" s="119">
        <f>IFERROR(VLOOKUP($P10,[2]INSA_TCA_v6.0_2023!$A$1:$AU$1342,24,FALSE)*$S10/100,"")</f>
        <v>0</v>
      </c>
      <c r="AA10" s="119">
        <f>IFERROR(VLOOKUP($P10,[2]INSA_TCA_v6.0_2023!$A$1:$AU$1342,13,FALSE)*$S10/100,"")</f>
        <v>0</v>
      </c>
      <c r="AB10" s="119">
        <f>IFERROR(VLOOKUP($P10,[2]INSA_TCA_v6.0_2023!$A$1:$AU$1342,19,FALSE)*$S10/100,"")</f>
        <v>0.19800000000000001</v>
      </c>
      <c r="AC10" s="119">
        <f>IFERROR(VLOOKUP($P10,[2]INSA_TCA_v6.0_2023!$A$1:$AU$1342,18,FALSE)*$S10/100,"")</f>
        <v>0.85799999999999998</v>
      </c>
      <c r="AD10" s="119">
        <f>IFERROR(VLOOKUP($P10,[2]INSA_TCA_v6.0_2023!$A$1:$AU$1342,20,FALSE)*$S10/100,"")</f>
        <v>3.3000000000000002E-2</v>
      </c>
      <c r="AE10" s="120">
        <f t="shared" si="0"/>
        <v>8.3160000000000007</v>
      </c>
      <c r="AF10" s="119">
        <f>IFERROR(VLOOKUP($P10,[2]INSA_TCA_v6.0_2023!$A$1:$AU$1342,21,FALSE)*$S10/100,"")</f>
        <v>0</v>
      </c>
      <c r="AG10" s="119">
        <f>IFERROR(VLOOKUP($P10,[2]INSA_TCA_v6.0_2023!$A$1:$AU$1342,25,FALSE)*$S10/100,"")</f>
        <v>307.89</v>
      </c>
      <c r="AH10" s="119">
        <f>IFERROR(VLOOKUP($P10,[2]INSA_TCA_v6.0_2023!$A$1:$AU$1342,27,FALSE)*$S10/100,"")</f>
        <v>0</v>
      </c>
      <c r="AI10" s="119">
        <f>IFERROR(VLOOKUP($P10,[2]INSA_TCA_v6.0_2023!$A$1:$AU$1342,28,FALSE)*$S10/100,"")</f>
        <v>0.16500000000000001</v>
      </c>
      <c r="AJ10" s="119">
        <f>IFERROR(VLOOKUP($P10,[2]INSA_TCA_v6.0_2023!$A$1:$AU$1342,29,FALSE)*$S10/100,"")</f>
        <v>1.6500000000000001E-2</v>
      </c>
      <c r="AK10" s="119">
        <f>IFERROR(VLOOKUP($P10,[2]INSA_TCA_v6.0_2023!$A$1:$AU$1342,30,FALSE)*$S10/100,"")</f>
        <v>6.6E-3</v>
      </c>
      <c r="AL10" s="119">
        <f>IFERROR(VLOOKUP($P10,[2]INSA_TCA_v6.0_2023!$A$1:$AU$1342,32,FALSE)*$S10/100,"")</f>
        <v>0.33</v>
      </c>
      <c r="AM10" s="119">
        <f>IFERROR(VLOOKUP($P10,[2]INSA_TCA_v6.0_2023!$A$1:$AU$1342,34,FALSE)*$S10/100,"")</f>
        <v>2.3099999999999999E-2</v>
      </c>
      <c r="AN10" s="119">
        <f>IFERROR(VLOOKUP($P10,[2]INSA_TCA_v6.0_2023!$A$1:$AU$1342,35,FALSE)*$S10/100,"")</f>
        <v>0</v>
      </c>
      <c r="AO10" s="119">
        <f>IFERROR(VLOOKUP($P10,[2]INSA_TCA_v6.0_2023!$A$1:$AU$1342,36,FALSE)*$S10/100,"")</f>
        <v>0.99</v>
      </c>
      <c r="AP10" s="119">
        <f>IFERROR(VLOOKUP($P10,[2]INSA_TCA_v6.0_2023!$A$1:$AU$1342,37,FALSE)*$S10/100,"")</f>
        <v>9.24</v>
      </c>
      <c r="AQ10" s="119">
        <f>IFERROR(VLOOKUP($P10,[2]INSA_TCA_v6.0_2023!$A$1:$AU$1342,39,FALSE)*$S10/100,"")</f>
        <v>19.14</v>
      </c>
      <c r="AR10" s="119">
        <f>IFERROR(VLOOKUP($P10,[2]INSA_TCA_v6.0_2023!$A$1:$AU$1342,40,FALSE)*$S10/100,"")</f>
        <v>102.3</v>
      </c>
      <c r="AS10" s="119">
        <f>IFERROR(VLOOKUP($P10,[2]INSA_TCA_v6.0_2023!$A$1:$AU$1342,41,FALSE)*$S10/100,"")</f>
        <v>13.53</v>
      </c>
      <c r="AT10" s="119">
        <f>IFERROR(VLOOKUP($P10,[2]INSA_TCA_v6.0_2023!$A$1:$AU$1342,42,FALSE)*$S10/100,"")</f>
        <v>10.89</v>
      </c>
      <c r="AU10" s="119">
        <f>IFERROR(VLOOKUP($P10,[2]INSA_TCA_v6.0_2023!$A$1:$AU$1342,43,FALSE)*$S10/100,"")</f>
        <v>2.31</v>
      </c>
      <c r="AV10" s="119">
        <f>IFERROR(VLOOKUP($P10,[2]INSA_TCA_v6.0_2023!$A$1:$AU$1342,44,FALSE)*$S10/100,"")</f>
        <v>0.23099999999999998</v>
      </c>
      <c r="AW10" s="119">
        <f>IFERROR(VLOOKUP($P10,[2]INSA_TCA_v6.0_2023!$A$1:$AU$1342,45,FALSE)*$S10/100,"")</f>
        <v>3.3000000000000002E-2</v>
      </c>
      <c r="AX10" s="119">
        <f>IFERROR(VLOOKUP($P10,[2]INSA_TCA_v6.0_2023!$A$1:$AU$1342,46,FALSE)*$S10/100,"")</f>
        <v>0</v>
      </c>
      <c r="AY10" s="119">
        <f>IFERROR(VLOOKUP($P10,[2]INSA_TCA_v6.0_2023!$A$1:$AU$1342,47,FALSE)*$S10/100,"")</f>
        <v>0.56100000000000005</v>
      </c>
    </row>
    <row r="11" spans="1:51">
      <c r="A11" s="177" t="s">
        <v>3344</v>
      </c>
      <c r="B11" s="174">
        <v>50</v>
      </c>
      <c r="C11" s="195" t="s">
        <v>48</v>
      </c>
      <c r="D11" s="302">
        <v>50</v>
      </c>
      <c r="E11" s="179"/>
      <c r="F11" s="263"/>
      <c r="G11" s="491"/>
      <c r="H11" s="492"/>
      <c r="I11" s="492"/>
      <c r="J11" s="492"/>
      <c r="K11" s="492"/>
      <c r="L11" s="492"/>
      <c r="M11" s="490"/>
      <c r="N11" s="272"/>
      <c r="O11" s="121"/>
      <c r="P11" s="123" t="s">
        <v>1247</v>
      </c>
      <c r="Q11" s="123" t="s">
        <v>2217</v>
      </c>
      <c r="R11" s="123" t="s">
        <v>2263</v>
      </c>
      <c r="S11" s="96">
        <v>50</v>
      </c>
      <c r="T11" s="119">
        <f>IFERROR(VLOOKUP($P11,[2]INSA_TCA_v6.0_2023!$A$1:$AU$1342,14,FALSE)*$S11/100,"")</f>
        <v>1.8</v>
      </c>
      <c r="U11" s="119">
        <f>IFERROR(VLOOKUP($P11,[2]INSA_TCA_v6.0_2023!$A$1:$AU$1342,15,FALSE)*$S11/100,"")</f>
        <v>1.45</v>
      </c>
      <c r="V11" s="119">
        <f>IFERROR(VLOOKUP($P11,[2]INSA_TCA_v6.0_2023!$A$1:$AU$1342,8,FALSE)*$S11/100,"")</f>
        <v>0</v>
      </c>
      <c r="W11" s="119">
        <f>IFERROR(VLOOKUP($P11,[2]INSA_TCA_v6.0_2023!$A$1:$AU$1342,9,FALSE)*$S11/100,"")</f>
        <v>0</v>
      </c>
      <c r="X11" s="119">
        <f>IFERROR(VLOOKUP($P11,[2]INSA_TCA_v6.0_2023!$A$1:$AU$1342,10,FALSE)*$S11/100,"")</f>
        <v>0</v>
      </c>
      <c r="Y11" s="119">
        <f>IFERROR(VLOOKUP($P11,[2]INSA_TCA_v6.0_2023!$A$1:$AU$1342,11,FALSE)*$S11/100,"")</f>
        <v>0</v>
      </c>
      <c r="Z11" s="119">
        <f>IFERROR(VLOOKUP($P11,[2]INSA_TCA_v6.0_2023!$A$1:$AU$1342,24,FALSE)*$S11/100,"")</f>
        <v>0</v>
      </c>
      <c r="AA11" s="119">
        <f>IFERROR(VLOOKUP($P11,[2]INSA_TCA_v6.0_2023!$A$1:$AU$1342,13,FALSE)*$S11/100,"")</f>
        <v>0</v>
      </c>
      <c r="AB11" s="119">
        <f>IFERROR(VLOOKUP($P11,[2]INSA_TCA_v6.0_2023!$A$1:$AU$1342,19,FALSE)*$S11/100,"")</f>
        <v>0.55000000000000004</v>
      </c>
      <c r="AC11" s="119">
        <f>IFERROR(VLOOKUP($P11,[2]INSA_TCA_v6.0_2023!$A$1:$AU$1342,18,FALSE)*$S11/100,"")</f>
        <v>0</v>
      </c>
      <c r="AD11" s="119">
        <f>IFERROR(VLOOKUP($P11,[2]INSA_TCA_v6.0_2023!$A$1:$AU$1342,20,FALSE)*$S11/100,"")</f>
        <v>0.05</v>
      </c>
      <c r="AE11" s="120">
        <f t="shared" si="0"/>
        <v>9.4</v>
      </c>
      <c r="AF11" s="119">
        <f>IFERROR(VLOOKUP($P11,[2]INSA_TCA_v6.0_2023!$A$1:$AU$1342,21,FALSE)*$S11/100,"")</f>
        <v>0</v>
      </c>
      <c r="AG11" s="119">
        <f>IFERROR(VLOOKUP($P11,[2]INSA_TCA_v6.0_2023!$A$1:$AU$1342,25,FALSE)*$S11/100,"")</f>
        <v>0</v>
      </c>
      <c r="AH11" s="119">
        <f>IFERROR(VLOOKUP($P11,[2]INSA_TCA_v6.0_2023!$A$1:$AU$1342,27,FALSE)*$S11/100,"")</f>
        <v>0</v>
      </c>
      <c r="AI11" s="119">
        <f>IFERROR(VLOOKUP($P11,[2]INSA_TCA_v6.0_2023!$A$1:$AU$1342,28,FALSE)*$S11/100,"")</f>
        <v>0</v>
      </c>
      <c r="AJ11" s="119">
        <f>IFERROR(VLOOKUP($P11,[2]INSA_TCA_v6.0_2023!$A$1:$AU$1342,29,FALSE)*$S11/100,"")</f>
        <v>0</v>
      </c>
      <c r="AK11" s="119">
        <f>IFERROR(VLOOKUP($P11,[2]INSA_TCA_v6.0_2023!$A$1:$AU$1342,30,FALSE)*$S11/100,"")</f>
        <v>0</v>
      </c>
      <c r="AL11" s="119">
        <f>IFERROR(VLOOKUP($P11,[2]INSA_TCA_v6.0_2023!$A$1:$AU$1342,32,FALSE)*$S11/100,"")</f>
        <v>0</v>
      </c>
      <c r="AM11" s="119">
        <f>IFERROR(VLOOKUP($P11,[2]INSA_TCA_v6.0_2023!$A$1:$AU$1342,34,FALSE)*$S11/100,"")</f>
        <v>0</v>
      </c>
      <c r="AN11" s="119">
        <f>IFERROR(VLOOKUP($P11,[2]INSA_TCA_v6.0_2023!$A$1:$AU$1342,35,FALSE)*$S11/100,"")</f>
        <v>0</v>
      </c>
      <c r="AO11" s="119">
        <f>IFERROR(VLOOKUP($P11,[2]INSA_TCA_v6.0_2023!$A$1:$AU$1342,36,FALSE)*$S11/100,"")</f>
        <v>0</v>
      </c>
      <c r="AP11" s="119">
        <f>IFERROR(VLOOKUP($P11,[2]INSA_TCA_v6.0_2023!$A$1:$AU$1342,37,FALSE)*$S11/100,"")</f>
        <v>0</v>
      </c>
      <c r="AQ11" s="119">
        <f>IFERROR(VLOOKUP($P11,[2]INSA_TCA_v6.0_2023!$A$1:$AU$1342,39,FALSE)*$S11/100,"")</f>
        <v>0</v>
      </c>
      <c r="AR11" s="119">
        <f>IFERROR(VLOOKUP($P11,[2]INSA_TCA_v6.0_2023!$A$1:$AU$1342,40,FALSE)*$S11/100,"")</f>
        <v>0</v>
      </c>
      <c r="AS11" s="119">
        <f>IFERROR(VLOOKUP($P11,[2]INSA_TCA_v6.0_2023!$A$1:$AU$1342,41,FALSE)*$S11/100,"")</f>
        <v>0</v>
      </c>
      <c r="AT11" s="119">
        <f>IFERROR(VLOOKUP($P11,[2]INSA_TCA_v6.0_2023!$A$1:$AU$1342,42,FALSE)*$S11/100,"")</f>
        <v>0</v>
      </c>
      <c r="AU11" s="119">
        <f>IFERROR(VLOOKUP($P11,[2]INSA_TCA_v6.0_2023!$A$1:$AU$1342,43,FALSE)*$S11/100,"")</f>
        <v>0</v>
      </c>
      <c r="AV11" s="119">
        <f>IFERROR(VLOOKUP($P11,[2]INSA_TCA_v6.0_2023!$A$1:$AU$1342,44,FALSE)*$S11/100,"")</f>
        <v>0</v>
      </c>
      <c r="AW11" s="119">
        <f>IFERROR(VLOOKUP($P11,[2]INSA_TCA_v6.0_2023!$A$1:$AU$1342,45,FALSE)*$S11/100,"")</f>
        <v>0</v>
      </c>
      <c r="AX11" s="119">
        <f>IFERROR(VLOOKUP($P11,[2]INSA_TCA_v6.0_2023!$A$1:$AU$1342,46,FALSE)*$S11/100,"")</f>
        <v>0</v>
      </c>
      <c r="AY11" s="119">
        <f>IFERROR(VLOOKUP($P11,[2]INSA_TCA_v6.0_2023!$A$1:$AU$1342,47,FALSE)*$S11/100,"")</f>
        <v>0</v>
      </c>
    </row>
    <row r="12" spans="1:51">
      <c r="A12" s="177" t="s">
        <v>3345</v>
      </c>
      <c r="B12" s="174">
        <v>33</v>
      </c>
      <c r="C12" s="195" t="s">
        <v>48</v>
      </c>
      <c r="D12" s="304">
        <f>B12/0.95</f>
        <v>34.736842105263158</v>
      </c>
      <c r="E12" s="179"/>
      <c r="F12" s="263"/>
      <c r="G12" s="491"/>
      <c r="H12" s="492"/>
      <c r="I12" s="492"/>
      <c r="J12" s="492"/>
      <c r="K12" s="492"/>
      <c r="L12" s="492"/>
      <c r="M12" s="490"/>
      <c r="N12" s="272"/>
      <c r="O12" s="124"/>
      <c r="P12" s="125">
        <v>621</v>
      </c>
      <c r="Q12" s="125" t="s">
        <v>2217</v>
      </c>
      <c r="R12" s="125" t="s">
        <v>2218</v>
      </c>
      <c r="S12" s="97">
        <v>33</v>
      </c>
      <c r="T12" s="119">
        <f>IFERROR(VLOOKUP($P12,[2]INSA_TCA_v6.0_2023!$A$1:$AU$1342,14,FALSE)*$S12/100,"")</f>
        <v>0.66</v>
      </c>
      <c r="U12" s="119">
        <f>IFERROR(VLOOKUP($P12,[2]INSA_TCA_v6.0_2023!$A$1:$AU$1342,15,FALSE)*$S12/100,"")</f>
        <v>0.627</v>
      </c>
      <c r="V12" s="119">
        <f>IFERROR(VLOOKUP($P12,[2]INSA_TCA_v6.0_2023!$A$1:$AU$1342,8,FALSE)*$S12/100,"")</f>
        <v>9.9000000000000005E-2</v>
      </c>
      <c r="W12" s="119">
        <f>IFERROR(VLOOKUP($P12,[2]INSA_TCA_v6.0_2023!$A$1:$AU$1342,9,FALSE)*$S12/100,"")</f>
        <v>3.3000000000000002E-2</v>
      </c>
      <c r="X12" s="119">
        <f>IFERROR(VLOOKUP($P12,[2]INSA_TCA_v6.0_2023!$A$1:$AU$1342,10,FALSE)*$S12/100,"")</f>
        <v>0</v>
      </c>
      <c r="Y12" s="119">
        <f>IFERROR(VLOOKUP($P12,[2]INSA_TCA_v6.0_2023!$A$1:$AU$1342,11,FALSE)*$S12/100,"")</f>
        <v>3.3000000000000002E-2</v>
      </c>
      <c r="Z12" s="119">
        <f>IFERROR(VLOOKUP($P12,[2]INSA_TCA_v6.0_2023!$A$1:$AU$1342,24,FALSE)*$S12/100,"")</f>
        <v>0</v>
      </c>
      <c r="AA12" s="119">
        <f>IFERROR(VLOOKUP($P12,[2]INSA_TCA_v6.0_2023!$A$1:$AU$1342,13,FALSE)*$S12/100,"")</f>
        <v>0</v>
      </c>
      <c r="AB12" s="119">
        <f>IFERROR(VLOOKUP($P12,[2]INSA_TCA_v6.0_2023!$A$1:$AU$1342,19,FALSE)*$S12/100,"")</f>
        <v>0.52800000000000002</v>
      </c>
      <c r="AC12" s="119">
        <f>IFERROR(VLOOKUP($P12,[2]INSA_TCA_v6.0_2023!$A$1:$AU$1342,18,FALSE)*$S12/100,"")</f>
        <v>0.33</v>
      </c>
      <c r="AD12" s="119">
        <f>IFERROR(VLOOKUP($P12,[2]INSA_TCA_v6.0_2023!$A$1:$AU$1342,20,FALSE)*$S12/100,"")</f>
        <v>0</v>
      </c>
      <c r="AE12" s="120">
        <f t="shared" si="0"/>
        <v>6.3030000000000008</v>
      </c>
      <c r="AF12" s="119">
        <f>IFERROR(VLOOKUP($P12,[2]INSA_TCA_v6.0_2023!$A$1:$AU$1342,21,FALSE)*$S12/100,"")</f>
        <v>0</v>
      </c>
      <c r="AG12" s="119">
        <f>IFERROR(VLOOKUP($P12,[2]INSA_TCA_v6.0_2023!$A$1:$AU$1342,25,FALSE)*$S12/100,"")</f>
        <v>18.149999999999999</v>
      </c>
      <c r="AH12" s="119">
        <f>IFERROR(VLOOKUP($P12,[2]INSA_TCA_v6.0_2023!$A$1:$AU$1342,27,FALSE)*$S12/100,"")</f>
        <v>0</v>
      </c>
      <c r="AI12" s="119">
        <f>IFERROR(VLOOKUP($P12,[2]INSA_TCA_v6.0_2023!$A$1:$AU$1342,28,FALSE)*$S12/100,"")</f>
        <v>0</v>
      </c>
      <c r="AJ12" s="119">
        <f>IFERROR(VLOOKUP($P12,[2]INSA_TCA_v6.0_2023!$A$1:$AU$1342,29,FALSE)*$S12/100,"")</f>
        <v>3.6299999999999999E-2</v>
      </c>
      <c r="AK12" s="119">
        <f>IFERROR(VLOOKUP($P12,[2]INSA_TCA_v6.0_2023!$A$1:$AU$1342,30,FALSE)*$S12/100,"")</f>
        <v>1.32E-2</v>
      </c>
      <c r="AL12" s="119">
        <f>IFERROR(VLOOKUP($P12,[2]INSA_TCA_v6.0_2023!$A$1:$AU$1342,32,FALSE)*$S12/100,"")</f>
        <v>0.23099999999999998</v>
      </c>
      <c r="AM12" s="119">
        <f>IFERROR(VLOOKUP($P12,[2]INSA_TCA_v6.0_2023!$A$1:$AU$1342,34,FALSE)*$S12/100,"")</f>
        <v>3.9599999999999996E-2</v>
      </c>
      <c r="AN12" s="119">
        <f>IFERROR(VLOOKUP($P12,[2]INSA_TCA_v6.0_2023!$A$1:$AU$1342,35,FALSE)*$S12/100,"")</f>
        <v>0</v>
      </c>
      <c r="AO12" s="119">
        <f>IFERROR(VLOOKUP($P12,[2]INSA_TCA_v6.0_2023!$A$1:$AU$1342,36,FALSE)*$S12/100,"")</f>
        <v>5.61</v>
      </c>
      <c r="AP12" s="119">
        <f>IFERROR(VLOOKUP($P12,[2]INSA_TCA_v6.0_2023!$A$1:$AU$1342,37,FALSE)*$S12/100,"")</f>
        <v>13.53</v>
      </c>
      <c r="AQ12" s="119">
        <f>IFERROR(VLOOKUP($P12,[2]INSA_TCA_v6.0_2023!$A$1:$AU$1342,39,FALSE)*$S12/100,"")</f>
        <v>0.99</v>
      </c>
      <c r="AR12" s="119">
        <f>IFERROR(VLOOKUP($P12,[2]INSA_TCA_v6.0_2023!$A$1:$AU$1342,40,FALSE)*$S12/100,"")</f>
        <v>82.5</v>
      </c>
      <c r="AS12" s="119">
        <f>IFERROR(VLOOKUP($P12,[2]INSA_TCA_v6.0_2023!$A$1:$AU$1342,41,FALSE)*$S12/100,"")</f>
        <v>7.26</v>
      </c>
      <c r="AT12" s="119">
        <f>IFERROR(VLOOKUP($P12,[2]INSA_TCA_v6.0_2023!$A$1:$AU$1342,42,FALSE)*$S12/100,"")</f>
        <v>10.89</v>
      </c>
      <c r="AU12" s="119">
        <f>IFERROR(VLOOKUP($P12,[2]INSA_TCA_v6.0_2023!$A$1:$AU$1342,43,FALSE)*$S12/100,"")</f>
        <v>6.6</v>
      </c>
      <c r="AV12" s="119">
        <f>IFERROR(VLOOKUP($P12,[2]INSA_TCA_v6.0_2023!$A$1:$AU$1342,44,FALSE)*$S12/100,"")</f>
        <v>0.26400000000000001</v>
      </c>
      <c r="AW12" s="119">
        <f>IFERROR(VLOOKUP($P12,[2]INSA_TCA_v6.0_2023!$A$1:$AU$1342,45,FALSE)*$S12/100,"")</f>
        <v>9.9000000000000005E-2</v>
      </c>
      <c r="AX12" s="119">
        <f>IFERROR(VLOOKUP($P12,[2]INSA_TCA_v6.0_2023!$A$1:$AU$1342,46,FALSE)*$S12/100,"")</f>
        <v>0</v>
      </c>
      <c r="AY12" s="119">
        <f>IFERROR(VLOOKUP($P12,[2]INSA_TCA_v6.0_2023!$A$1:$AU$1342,47,FALSE)*$S12/100,"")</f>
        <v>0</v>
      </c>
    </row>
    <row r="13" spans="1:51">
      <c r="A13" s="177" t="s">
        <v>3316</v>
      </c>
      <c r="B13" s="174">
        <v>10</v>
      </c>
      <c r="C13" s="195" t="s">
        <v>48</v>
      </c>
      <c r="D13" s="302">
        <v>10</v>
      </c>
      <c r="E13" s="179"/>
      <c r="F13" s="263"/>
      <c r="G13" s="491"/>
      <c r="H13" s="492"/>
      <c r="I13" s="492"/>
      <c r="J13" s="492"/>
      <c r="K13" s="492"/>
      <c r="L13" s="492"/>
      <c r="M13" s="490"/>
      <c r="N13" s="272"/>
      <c r="O13" s="121" t="s">
        <v>55</v>
      </c>
      <c r="P13" s="122">
        <v>395</v>
      </c>
      <c r="Q13" s="122" t="s">
        <v>101</v>
      </c>
      <c r="R13" s="122" t="s">
        <v>2441</v>
      </c>
      <c r="S13" s="17">
        <v>10</v>
      </c>
      <c r="T13" s="119">
        <f>IFERROR(VLOOKUP($P13,[2]INSA_TCA_v6.0_2023!$A$1:$AU$1342,14,FALSE)*$S13/100,"")</f>
        <v>0</v>
      </c>
      <c r="U13" s="119">
        <f>IFERROR(VLOOKUP($P13,[2]INSA_TCA_v6.0_2023!$A$1:$AU$1342,15,FALSE)*$S13/100,"")</f>
        <v>0</v>
      </c>
      <c r="V13" s="119">
        <f>IFERROR(VLOOKUP($P13,[2]INSA_TCA_v6.0_2023!$A$1:$AU$1342,8,FALSE)*$S13/100,"")</f>
        <v>9.99</v>
      </c>
      <c r="W13" s="119">
        <f>IFERROR(VLOOKUP($P13,[2]INSA_TCA_v6.0_2023!$A$1:$AU$1342,9,FALSE)*$S13/100,"")</f>
        <v>1.44</v>
      </c>
      <c r="X13" s="119">
        <f>IFERROR(VLOOKUP($P13,[2]INSA_TCA_v6.0_2023!$A$1:$AU$1342,10,FALSE)*$S13/100,"")</f>
        <v>7.86</v>
      </c>
      <c r="Y13" s="119">
        <f>IFERROR(VLOOKUP($P13,[2]INSA_TCA_v6.0_2023!$A$1:$AU$1342,11,FALSE)*$S13/100,"")</f>
        <v>0.69</v>
      </c>
      <c r="Z13" s="119">
        <f>IFERROR(VLOOKUP($P13,[2]INSA_TCA_v6.0_2023!$A$1:$AU$1342,24,FALSE)*$S13/100,"")</f>
        <v>0</v>
      </c>
      <c r="AA13" s="119">
        <f>IFERROR(VLOOKUP($P13,[2]INSA_TCA_v6.0_2023!$A$1:$AU$1342,13,FALSE)*$S13/100,"")</f>
        <v>0</v>
      </c>
      <c r="AB13" s="119">
        <f>IFERROR(VLOOKUP($P13,[2]INSA_TCA_v6.0_2023!$A$1:$AU$1342,19,FALSE)*$S13/100,"")</f>
        <v>0</v>
      </c>
      <c r="AC13" s="119">
        <f>IFERROR(VLOOKUP($P13,[2]INSA_TCA_v6.0_2023!$A$1:$AU$1342,18,FALSE)*$S13/100,"")</f>
        <v>0</v>
      </c>
      <c r="AD13" s="119">
        <f>IFERROR(VLOOKUP($P13,[2]INSA_TCA_v6.0_2023!$A$1:$AU$1342,20,FALSE)*$S13/100,"")</f>
        <v>0</v>
      </c>
      <c r="AE13" s="120">
        <f t="shared" si="0"/>
        <v>89.91</v>
      </c>
      <c r="AF13" s="119">
        <f>IFERROR(VLOOKUP($P13,[2]INSA_TCA_v6.0_2023!$A$1:$AU$1342,21,FALSE)*$S13/100,"")</f>
        <v>0</v>
      </c>
      <c r="AG13" s="119">
        <f>IFERROR(VLOOKUP($P13,[2]INSA_TCA_v6.0_2023!$A$1:$AU$1342,25,FALSE)*$S13/100,"")</f>
        <v>0</v>
      </c>
      <c r="AH13" s="119">
        <f>IFERROR(VLOOKUP($P13,[2]INSA_TCA_v6.0_2023!$A$1:$AU$1342,27,FALSE)*$S13/100,"")</f>
        <v>0</v>
      </c>
      <c r="AI13" s="119">
        <f>IFERROR(VLOOKUP($P13,[2]INSA_TCA_v6.0_2023!$A$1:$AU$1342,28,FALSE)*$S13/100,"")</f>
        <v>1.4</v>
      </c>
      <c r="AJ13" s="119">
        <f>IFERROR(VLOOKUP($P13,[2]INSA_TCA_v6.0_2023!$A$1:$AU$1342,29,FALSE)*$S13/100,"")</f>
        <v>0</v>
      </c>
      <c r="AK13" s="119">
        <f>IFERROR(VLOOKUP($P13,[2]INSA_TCA_v6.0_2023!$A$1:$AU$1342,30,FALSE)*$S13/100,"")</f>
        <v>0</v>
      </c>
      <c r="AL13" s="119">
        <f>IFERROR(VLOOKUP($P13,[2]INSA_TCA_v6.0_2023!$A$1:$AU$1342,32,FALSE)*$S13/100,"")</f>
        <v>0</v>
      </c>
      <c r="AM13" s="119">
        <f>IFERROR(VLOOKUP($P13,[2]INSA_TCA_v6.0_2023!$A$1:$AU$1342,34,FALSE)*$S13/100,"")</f>
        <v>0</v>
      </c>
      <c r="AN13" s="119">
        <f>IFERROR(VLOOKUP($P13,[2]INSA_TCA_v6.0_2023!$A$1:$AU$1342,35,FALSE)*$S13/100,"")</f>
        <v>0</v>
      </c>
      <c r="AO13" s="119">
        <f>IFERROR(VLOOKUP($P13,[2]INSA_TCA_v6.0_2023!$A$1:$AU$1342,36,FALSE)*$S13/100,"")</f>
        <v>0</v>
      </c>
      <c r="AP13" s="119">
        <f>IFERROR(VLOOKUP($P13,[2]INSA_TCA_v6.0_2023!$A$1:$AU$1342,37,FALSE)*$S13/100,"")</f>
        <v>0</v>
      </c>
      <c r="AQ13" s="119">
        <f>IFERROR(VLOOKUP($P13,[2]INSA_TCA_v6.0_2023!$A$1:$AU$1342,39,FALSE)*$S13/100,"")</f>
        <v>0</v>
      </c>
      <c r="AR13" s="119">
        <f>IFERROR(VLOOKUP($P13,[2]INSA_TCA_v6.0_2023!$A$1:$AU$1342,40,FALSE)*$S13/100,"")</f>
        <v>0</v>
      </c>
      <c r="AS13" s="119">
        <f>IFERROR(VLOOKUP($P13,[2]INSA_TCA_v6.0_2023!$A$1:$AU$1342,41,FALSE)*$S13/100,"")</f>
        <v>0</v>
      </c>
      <c r="AT13" s="119">
        <f>IFERROR(VLOOKUP($P13,[2]INSA_TCA_v6.0_2023!$A$1:$AU$1342,42,FALSE)*$S13/100,"")</f>
        <v>0</v>
      </c>
      <c r="AU13" s="119">
        <f>IFERROR(VLOOKUP($P13,[2]INSA_TCA_v6.0_2023!$A$1:$AU$1342,43,FALSE)*$S13/100,"")</f>
        <v>0</v>
      </c>
      <c r="AV13" s="119">
        <f>IFERROR(VLOOKUP($P13,[2]INSA_TCA_v6.0_2023!$A$1:$AU$1342,44,FALSE)*$S13/100,"")</f>
        <v>0</v>
      </c>
      <c r="AW13" s="119">
        <f>IFERROR(VLOOKUP($P13,[2]INSA_TCA_v6.0_2023!$A$1:$AU$1342,45,FALSE)*$S13/100,"")</f>
        <v>0</v>
      </c>
      <c r="AX13" s="119">
        <f>IFERROR(VLOOKUP($P13,[2]INSA_TCA_v6.0_2023!$A$1:$AU$1342,46,FALSE)*$S13/100,"")</f>
        <v>0</v>
      </c>
      <c r="AY13" s="119">
        <f>IFERROR(VLOOKUP($P13,[2]INSA_TCA_v6.0_2023!$A$1:$AU$1342,47,FALSE)*$S13/100,"")</f>
        <v>0</v>
      </c>
    </row>
    <row r="14" spans="1:51">
      <c r="A14" s="177" t="s">
        <v>3346</v>
      </c>
      <c r="B14" s="208">
        <v>0.3</v>
      </c>
      <c r="C14" s="195" t="s">
        <v>48</v>
      </c>
      <c r="D14" s="302">
        <v>0.3</v>
      </c>
      <c r="E14" s="179"/>
      <c r="F14" s="263"/>
      <c r="G14" s="491"/>
      <c r="H14" s="492"/>
      <c r="I14" s="492"/>
      <c r="J14" s="492"/>
      <c r="K14" s="492"/>
      <c r="L14" s="492"/>
      <c r="M14" s="490"/>
      <c r="N14" s="272"/>
      <c r="O14" s="121"/>
      <c r="P14" s="122">
        <v>1900000045</v>
      </c>
      <c r="Q14" s="122" t="s">
        <v>2217</v>
      </c>
      <c r="R14" s="122" t="s">
        <v>2224</v>
      </c>
      <c r="S14" s="17">
        <v>0.3</v>
      </c>
      <c r="T14" s="119">
        <f>IFERROR(VLOOKUP($P14,[2]INSA_TCA_v6.0_2023!$A$1:$AU$1342,14,FALSE)*$S14/100,"")</f>
        <v>0.10199999999999999</v>
      </c>
      <c r="U14" s="119">
        <f>IFERROR(VLOOKUP($P14,[2]INSA_TCA_v6.0_2023!$A$1:$AU$1342,15,FALSE)*$S14/100,"")</f>
        <v>0</v>
      </c>
      <c r="V14" s="119">
        <f>IFERROR(VLOOKUP($P14,[2]INSA_TCA_v6.0_2023!$A$1:$AU$1342,8,FALSE)*$S14/100,"")</f>
        <v>6.6000000000000003E-2</v>
      </c>
      <c r="W14" s="119">
        <f>IFERROR(VLOOKUP($P14,[2]INSA_TCA_v6.0_2023!$A$1:$AU$1342,9,FALSE)*$S14/100,"")</f>
        <v>5.6999999999999993E-3</v>
      </c>
      <c r="X14" s="119">
        <f>IFERROR(VLOOKUP($P14,[2]INSA_TCA_v6.0_2023!$A$1:$AU$1342,10,FALSE)*$S14/100,"")</f>
        <v>2.5799999999999997E-2</v>
      </c>
      <c r="Y14" s="119">
        <f>IFERROR(VLOOKUP($P14,[2]INSA_TCA_v6.0_2023!$A$1:$AU$1342,11,FALSE)*$S14/100,"")</f>
        <v>3.1799999999999995E-2</v>
      </c>
      <c r="Z14" s="119">
        <f>IFERROR(VLOOKUP($P14,[2]INSA_TCA_v6.0_2023!$A$1:$AU$1342,24,FALSE)*$S14/100,"")</f>
        <v>0</v>
      </c>
      <c r="AA14" s="119">
        <f>IFERROR(VLOOKUP($P14,[2]INSA_TCA_v6.0_2023!$A$1:$AU$1342,13,FALSE)*$S14/100,"")</f>
        <v>0</v>
      </c>
      <c r="AB14" s="119">
        <f>IFERROR(VLOOKUP($P14,[2]INSA_TCA_v6.0_2023!$A$1:$AU$1342,19,FALSE)*$S14/100,"")</f>
        <v>5.3999999999999992E-2</v>
      </c>
      <c r="AC14" s="119">
        <f>IFERROR(VLOOKUP($P14,[2]INSA_TCA_v6.0_2023!$A$1:$AU$1342,18,FALSE)*$S14/100,"")</f>
        <v>3.15E-2</v>
      </c>
      <c r="AD14" s="119">
        <f>IFERROR(VLOOKUP($P14,[2]INSA_TCA_v6.0_2023!$A$1:$AU$1342,20,FALSE)*$S14/100,"")</f>
        <v>1.1999999999999999E-3</v>
      </c>
      <c r="AE14" s="120">
        <f t="shared" si="0"/>
        <v>1.2809999999999999</v>
      </c>
      <c r="AF14" s="119">
        <f>IFERROR(VLOOKUP($P14,[2]INSA_TCA_v6.0_2023!$A$1:$AU$1342,21,FALSE)*$S14/100,"")</f>
        <v>0</v>
      </c>
      <c r="AG14" s="119">
        <f>IFERROR(VLOOKUP($P14,[2]INSA_TCA_v6.0_2023!$A$1:$AU$1342,25,FALSE)*$S14/100,"")</f>
        <v>0.39</v>
      </c>
      <c r="AH14" s="119">
        <f>IFERROR(VLOOKUP($P14,[2]INSA_TCA_v6.0_2023!$A$1:$AU$1342,27,FALSE)*$S14/100,"")</f>
        <v>0</v>
      </c>
      <c r="AI14" s="119">
        <f>IFERROR(VLOOKUP($P14,[2]INSA_TCA_v6.0_2023!$A$1:$AU$1342,28,FALSE)*$S14/100,"")</f>
        <v>9.9900000000000006E-3</v>
      </c>
      <c r="AJ14" s="119">
        <f>IFERROR(VLOOKUP($P14,[2]INSA_TCA_v6.0_2023!$A$1:$AU$1342,29,FALSE)*$S14/100,"")</f>
        <v>1.89E-3</v>
      </c>
      <c r="AK14" s="119">
        <f>IFERROR(VLOOKUP($P14,[2]INSA_TCA_v6.0_2023!$A$1:$AU$1342,30,FALSE)*$S14/100,"")</f>
        <v>9.8999999999999999E-4</v>
      </c>
      <c r="AL14" s="119">
        <f>IFERROR(VLOOKUP($P14,[2]INSA_TCA_v6.0_2023!$A$1:$AU$1342,32,FALSE)*$S14/100,"")</f>
        <v>3.9299999999999995E-2</v>
      </c>
      <c r="AM14" s="119">
        <f>IFERROR(VLOOKUP($P14,[2]INSA_TCA_v6.0_2023!$A$1:$AU$1342,34,FALSE)*$S14/100,"")</f>
        <v>1.32E-3</v>
      </c>
      <c r="AN14" s="119">
        <f>IFERROR(VLOOKUP($P14,[2]INSA_TCA_v6.0_2023!$A$1:$AU$1342,35,FALSE)*$S14/100,"")</f>
        <v>0</v>
      </c>
      <c r="AO14" s="119">
        <f>IFERROR(VLOOKUP($P14,[2]INSA_TCA_v6.0_2023!$A$1:$AU$1342,36,FALSE)*$S14/100,"")</f>
        <v>2.4E-2</v>
      </c>
      <c r="AP14" s="119">
        <f>IFERROR(VLOOKUP($P14,[2]INSA_TCA_v6.0_2023!$A$1:$AU$1342,37,FALSE)*$S14/100,"")</f>
        <v>0</v>
      </c>
      <c r="AQ14" s="119">
        <f>IFERROR(VLOOKUP($P14,[2]INSA_TCA_v6.0_2023!$A$1:$AU$1342,39,FALSE)*$S14/100,"")</f>
        <v>0.51</v>
      </c>
      <c r="AR14" s="119">
        <f>IFERROR(VLOOKUP($P14,[2]INSA_TCA_v6.0_2023!$A$1:$AU$1342,40,FALSE)*$S14/100,"")</f>
        <v>5.37</v>
      </c>
      <c r="AS14" s="119">
        <f>IFERROR(VLOOKUP($P14,[2]INSA_TCA_v6.0_2023!$A$1:$AU$1342,41,FALSE)*$S14/100,"")</f>
        <v>2.79</v>
      </c>
      <c r="AT14" s="119">
        <f>IFERROR(VLOOKUP($P14,[2]INSA_TCA_v6.0_2023!$A$1:$AU$1342,42,FALSE)*$S14/100,"")</f>
        <v>1.5</v>
      </c>
      <c r="AU14" s="119">
        <f>IFERROR(VLOOKUP($P14,[2]INSA_TCA_v6.0_2023!$A$1:$AU$1342,43,FALSE)*$S14/100,"")</f>
        <v>1.1100000000000001</v>
      </c>
      <c r="AV14" s="119">
        <f>IFERROR(VLOOKUP($P14,[2]INSA_TCA_v6.0_2023!$A$1:$AU$1342,44,FALSE)*$S14/100,"")</f>
        <v>0.19800000000000001</v>
      </c>
      <c r="AW14" s="119">
        <f>IFERROR(VLOOKUP($P14,[2]INSA_TCA_v6.0_2023!$A$1:$AU$1342,45,FALSE)*$S14/100,"")</f>
        <v>1.26E-2</v>
      </c>
      <c r="AX14" s="119">
        <f>IFERROR(VLOOKUP($P14,[2]INSA_TCA_v6.0_2023!$A$1:$AU$1342,46,FALSE)*$S14/100,"")</f>
        <v>0</v>
      </c>
      <c r="AY14" s="119">
        <f>IFERROR(VLOOKUP($P14,[2]INSA_TCA_v6.0_2023!$A$1:$AU$1342,47,FALSE)*$S14/100,"")</f>
        <v>0</v>
      </c>
    </row>
    <row r="15" spans="1:51">
      <c r="A15" s="177" t="s">
        <v>3347</v>
      </c>
      <c r="B15" s="208">
        <v>0.7</v>
      </c>
      <c r="C15" s="195" t="s">
        <v>48</v>
      </c>
      <c r="D15" s="302">
        <v>0.7</v>
      </c>
      <c r="E15" s="179"/>
      <c r="F15" s="263"/>
      <c r="G15" s="491"/>
      <c r="H15" s="492"/>
      <c r="I15" s="492"/>
      <c r="J15" s="492"/>
      <c r="K15" s="492"/>
      <c r="L15" s="492"/>
      <c r="M15" s="490"/>
      <c r="N15" s="272"/>
      <c r="O15" s="121"/>
      <c r="P15" s="122">
        <v>1188</v>
      </c>
      <c r="Q15" s="122" t="s">
        <v>2217</v>
      </c>
      <c r="R15" s="122" t="s">
        <v>2218</v>
      </c>
      <c r="S15" s="17">
        <v>0.7</v>
      </c>
      <c r="T15" s="119">
        <f>IFERROR(VLOOKUP($P15,[2]INSA_TCA_v6.0_2023!$A$1:$AU$1342,14,FALSE)*$S15/100,"")</f>
        <v>0.43049999999999999</v>
      </c>
      <c r="U15" s="119">
        <f>IFERROR(VLOOKUP($P15,[2]INSA_TCA_v6.0_2023!$A$1:$AU$1342,15,FALSE)*$S15/100,"")</f>
        <v>0.29679999999999995</v>
      </c>
      <c r="V15" s="119">
        <f>IFERROR(VLOOKUP($P15,[2]INSA_TCA_v6.0_2023!$A$1:$AU$1342,8,FALSE)*$S15/100,"")</f>
        <v>4.1299999999999996E-2</v>
      </c>
      <c r="W15" s="119">
        <f>IFERROR(VLOOKUP($P15,[2]INSA_TCA_v6.0_2023!$A$1:$AU$1342,9,FALSE)*$S15/100,"")</f>
        <v>1.1199999999999998E-2</v>
      </c>
      <c r="X15" s="119">
        <f>IFERROR(VLOOKUP($P15,[2]INSA_TCA_v6.0_2023!$A$1:$AU$1342,10,FALSE)*$S15/100,"")</f>
        <v>2.7999999999999995E-3</v>
      </c>
      <c r="Y15" s="119">
        <f>IFERROR(VLOOKUP($P15,[2]INSA_TCA_v6.0_2023!$A$1:$AU$1342,11,FALSE)*$S15/100,"")</f>
        <v>1.47E-2</v>
      </c>
      <c r="Z15" s="119">
        <f>IFERROR(VLOOKUP($P15,[2]INSA_TCA_v6.0_2023!$A$1:$AU$1342,24,FALSE)*$S15/100,"")</f>
        <v>0</v>
      </c>
      <c r="AA15" s="119">
        <f>IFERROR(VLOOKUP($P15,[2]INSA_TCA_v6.0_2023!$A$1:$AU$1342,13,FALSE)*$S15/100,"")</f>
        <v>0</v>
      </c>
      <c r="AB15" s="119">
        <f>IFERROR(VLOOKUP($P15,[2]INSA_TCA_v6.0_2023!$A$1:$AU$1342,19,FALSE)*$S15/100,"")</f>
        <v>7.9799999999999996E-2</v>
      </c>
      <c r="AC15" s="119">
        <f>IFERROR(VLOOKUP($P15,[2]INSA_TCA_v6.0_2023!$A$1:$AU$1342,18,FALSE)*$S15/100,"")</f>
        <v>2.7300000000000001E-2</v>
      </c>
      <c r="AD15" s="119">
        <f>IFERROR(VLOOKUP($P15,[2]INSA_TCA_v6.0_2023!$A$1:$AU$1342,20,FALSE)*$S15/100,"")</f>
        <v>2.7999999999999995E-3</v>
      </c>
      <c r="AE15" s="120">
        <f t="shared" si="0"/>
        <v>2.4675000000000002</v>
      </c>
      <c r="AF15" s="119">
        <f>IFERROR(VLOOKUP($P15,[2]INSA_TCA_v6.0_2023!$A$1:$AU$1342,21,FALSE)*$S15/100,"")</f>
        <v>0</v>
      </c>
      <c r="AG15" s="119">
        <f>IFERROR(VLOOKUP($P15,[2]INSA_TCA_v6.0_2023!$A$1:$AU$1342,25,FALSE)*$S15/100,"")</f>
        <v>0.37099999999999994</v>
      </c>
      <c r="AH15" s="119">
        <f>IFERROR(VLOOKUP($P15,[2]INSA_TCA_v6.0_2023!$A$1:$AU$1342,27,FALSE)*$S15/100,"")</f>
        <v>0</v>
      </c>
      <c r="AI15" s="119">
        <f>IFERROR(VLOOKUP($P15,[2]INSA_TCA_v6.0_2023!$A$1:$AU$1342,28,FALSE)*$S15/100,"")</f>
        <v>1.1829999999999999E-2</v>
      </c>
      <c r="AJ15" s="119">
        <f>IFERROR(VLOOKUP($P15,[2]INSA_TCA_v6.0_2023!$A$1:$AU$1342,29,FALSE)*$S15/100,"")</f>
        <v>8.3999999999999993E-4</v>
      </c>
      <c r="AK15" s="119">
        <f>IFERROR(VLOOKUP($P15,[2]INSA_TCA_v6.0_2023!$A$1:$AU$1342,30,FALSE)*$S15/100,"")</f>
        <v>1.89E-3</v>
      </c>
      <c r="AL15" s="119">
        <f>IFERROR(VLOOKUP($P15,[2]INSA_TCA_v6.0_2023!$A$1:$AU$1342,32,FALSE)*$S15/100,"")</f>
        <v>1.54E-2</v>
      </c>
      <c r="AM15" s="119">
        <f>IFERROR(VLOOKUP($P15,[2]INSA_TCA_v6.0_2023!$A$1:$AU$1342,34,FALSE)*$S15/100,"")</f>
        <v>9.0999999999999987E-3</v>
      </c>
      <c r="AN15" s="119">
        <f>IFERROR(VLOOKUP($P15,[2]INSA_TCA_v6.0_2023!$A$1:$AU$1342,35,FALSE)*$S15/100,"")</f>
        <v>0</v>
      </c>
      <c r="AO15" s="119">
        <f>IFERROR(VLOOKUP($P15,[2]INSA_TCA_v6.0_2023!$A$1:$AU$1342,36,FALSE)*$S15/100,"")</f>
        <v>0</v>
      </c>
      <c r="AP15" s="119">
        <f>IFERROR(VLOOKUP($P15,[2]INSA_TCA_v6.0_2023!$A$1:$AU$1342,37,FALSE)*$S15/100,"")</f>
        <v>0</v>
      </c>
      <c r="AQ15" s="119">
        <f>IFERROR(VLOOKUP($P15,[2]INSA_TCA_v6.0_2023!$A$1:$AU$1342,39,FALSE)*$S15/100,"")</f>
        <v>1.05</v>
      </c>
      <c r="AR15" s="119">
        <f>IFERROR(VLOOKUP($P15,[2]INSA_TCA_v6.0_2023!$A$1:$AU$1342,40,FALSE)*$S15/100,"")</f>
        <v>12.04</v>
      </c>
      <c r="AS15" s="119">
        <f>IFERROR(VLOOKUP($P15,[2]INSA_TCA_v6.0_2023!$A$1:$AU$1342,41,FALSE)*$S15/100,"")</f>
        <v>0.77</v>
      </c>
      <c r="AT15" s="119">
        <f>IFERROR(VLOOKUP($P15,[2]INSA_TCA_v6.0_2023!$A$1:$AU$1342,42,FALSE)*$S15/100,"")</f>
        <v>1.75</v>
      </c>
      <c r="AU15" s="119">
        <f>IFERROR(VLOOKUP($P15,[2]INSA_TCA_v6.0_2023!$A$1:$AU$1342,43,FALSE)*$S15/100,"")</f>
        <v>0.35</v>
      </c>
      <c r="AV15" s="119">
        <f>IFERROR(VLOOKUP($P15,[2]INSA_TCA_v6.0_2023!$A$1:$AU$1342,44,FALSE)*$S15/100,"")</f>
        <v>7.6999999999999999E-2</v>
      </c>
      <c r="AW15" s="119">
        <f>IFERROR(VLOOKUP($P15,[2]INSA_TCA_v6.0_2023!$A$1:$AU$1342,45,FALSE)*$S15/100,"")</f>
        <v>7.7000000000000002E-3</v>
      </c>
      <c r="AX15" s="119">
        <f>IFERROR(VLOOKUP($P15,[2]INSA_TCA_v6.0_2023!$A$1:$AU$1342,46,FALSE)*$S15/100,"")</f>
        <v>0</v>
      </c>
      <c r="AY15" s="119">
        <f>IFERROR(VLOOKUP($P15,[2]INSA_TCA_v6.0_2023!$A$1:$AU$1342,47,FALSE)*$S15/100,"")</f>
        <v>0</v>
      </c>
    </row>
    <row r="16" spans="1:51">
      <c r="A16" s="204" t="s">
        <v>3348</v>
      </c>
      <c r="B16" s="321" t="s">
        <v>68</v>
      </c>
      <c r="C16" s="322" t="s">
        <v>48</v>
      </c>
      <c r="D16" s="323" t="s">
        <v>68</v>
      </c>
      <c r="E16" s="324"/>
      <c r="F16" s="263"/>
      <c r="G16" s="491"/>
      <c r="H16" s="492"/>
      <c r="I16" s="492"/>
      <c r="J16" s="492"/>
      <c r="K16" s="492"/>
      <c r="L16" s="492"/>
      <c r="M16" s="490"/>
      <c r="N16" s="272"/>
      <c r="O16" s="121"/>
      <c r="P16" s="122">
        <v>549</v>
      </c>
      <c r="Q16" s="122" t="s">
        <v>2217</v>
      </c>
      <c r="R16" s="122" t="s">
        <v>2221</v>
      </c>
      <c r="S16" s="17">
        <v>0.5</v>
      </c>
      <c r="T16" s="119">
        <f>IFERROR(VLOOKUP($P16,[2]INSA_TCA_v6.0_2023!$A$1:$AU$1342,14,FALSE)*$S16/100,"")</f>
        <v>0.27750000000000002</v>
      </c>
      <c r="U16" s="119">
        <f>IFERROR(VLOOKUP($P16,[2]INSA_TCA_v6.0_2023!$A$1:$AU$1342,15,FALSE)*$S16/100,"")</f>
        <v>0.27750000000000002</v>
      </c>
      <c r="V16" s="119">
        <f>IFERROR(VLOOKUP($P16,[2]INSA_TCA_v6.0_2023!$A$1:$AU$1342,8,FALSE)*$S16/100,"")</f>
        <v>1.6E-2</v>
      </c>
      <c r="W16" s="119">
        <f>IFERROR(VLOOKUP($P16,[2]INSA_TCA_v6.0_2023!$A$1:$AU$1342,9,FALSE)*$S16/100,"")</f>
        <v>3.4999999999999996E-3</v>
      </c>
      <c r="X16" s="119">
        <f>IFERROR(VLOOKUP($P16,[2]INSA_TCA_v6.0_2023!$A$1:$AU$1342,10,FALSE)*$S16/100,"")</f>
        <v>2.5000000000000001E-3</v>
      </c>
      <c r="Y16" s="119">
        <f>IFERROR(VLOOKUP($P16,[2]INSA_TCA_v6.0_2023!$A$1:$AU$1342,11,FALSE)*$S16/100,"")</f>
        <v>2.5000000000000001E-3</v>
      </c>
      <c r="Z16" s="119">
        <f>IFERROR(VLOOKUP($P16,[2]INSA_TCA_v6.0_2023!$A$1:$AU$1342,24,FALSE)*$S16/100,"")</f>
        <v>0</v>
      </c>
      <c r="AA16" s="119">
        <f>IFERROR(VLOOKUP($P16,[2]INSA_TCA_v6.0_2023!$A$1:$AU$1342,13,FALSE)*$S16/100,"")</f>
        <v>0</v>
      </c>
      <c r="AB16" s="119">
        <f>IFERROR(VLOOKUP($P16,[2]INSA_TCA_v6.0_2023!$A$1:$AU$1342,19,FALSE)*$S16/100,"")</f>
        <v>1.95E-2</v>
      </c>
      <c r="AC16" s="119">
        <f>IFERROR(VLOOKUP($P16,[2]INSA_TCA_v6.0_2023!$A$1:$AU$1342,18,FALSE)*$S16/100,"")</f>
        <v>0.122</v>
      </c>
      <c r="AD16" s="119">
        <f>IFERROR(VLOOKUP($P16,[2]INSA_TCA_v6.0_2023!$A$1:$AU$1342,20,FALSE)*$S16/100,"")</f>
        <v>5.0000000000000001E-4</v>
      </c>
      <c r="AE16" s="120">
        <f t="shared" si="0"/>
        <v>1.5760000000000001</v>
      </c>
      <c r="AF16" s="119">
        <f>IFERROR(VLOOKUP($P16,[2]INSA_TCA_v6.0_2023!$A$1:$AU$1342,21,FALSE)*$S16/100,"")</f>
        <v>0</v>
      </c>
      <c r="AG16" s="119">
        <f>IFERROR(VLOOKUP($P16,[2]INSA_TCA_v6.0_2023!$A$1:$AU$1342,25,FALSE)*$S16/100,"")</f>
        <v>0.13</v>
      </c>
      <c r="AH16" s="119">
        <f>IFERROR(VLOOKUP($P16,[2]INSA_TCA_v6.0_2023!$A$1:$AU$1342,27,FALSE)*$S16/100,"")</f>
        <v>0</v>
      </c>
      <c r="AI16" s="119">
        <f>IFERROR(VLOOKUP($P16,[2]INSA_TCA_v6.0_2023!$A$1:$AU$1342,28,FALSE)*$S16/100,"")</f>
        <v>5.0000000000000001E-4</v>
      </c>
      <c r="AJ16" s="119">
        <f>IFERROR(VLOOKUP($P16,[2]INSA_TCA_v6.0_2023!$A$1:$AU$1342,29,FALSE)*$S16/100,"")</f>
        <v>4.0000000000000002E-4</v>
      </c>
      <c r="AK16" s="119">
        <f>IFERROR(VLOOKUP($P16,[2]INSA_TCA_v6.0_2023!$A$1:$AU$1342,30,FALSE)*$S16/100,"")</f>
        <v>7.000000000000001E-4</v>
      </c>
      <c r="AL16" s="119">
        <f>IFERROR(VLOOKUP($P16,[2]INSA_TCA_v6.0_2023!$A$1:$AU$1342,32,FALSE)*$S16/100,"")</f>
        <v>6.5000000000000006E-3</v>
      </c>
      <c r="AM16" s="119">
        <f>IFERROR(VLOOKUP($P16,[2]INSA_TCA_v6.0_2023!$A$1:$AU$1342,34,FALSE)*$S16/100,"")</f>
        <v>1.25E-3</v>
      </c>
      <c r="AN16" s="119">
        <f>IFERROR(VLOOKUP($P16,[2]INSA_TCA_v6.0_2023!$A$1:$AU$1342,35,FALSE)*$S16/100,"")</f>
        <v>0</v>
      </c>
      <c r="AO16" s="119">
        <f>IFERROR(VLOOKUP($P16,[2]INSA_TCA_v6.0_2023!$A$1:$AU$1342,36,FALSE)*$S16/100,"")</f>
        <v>0.14000000000000001</v>
      </c>
      <c r="AP16" s="119">
        <f>IFERROR(VLOOKUP($P16,[2]INSA_TCA_v6.0_2023!$A$1:$AU$1342,37,FALSE)*$S16/100,"")</f>
        <v>0</v>
      </c>
      <c r="AQ16" s="119">
        <f>IFERROR(VLOOKUP($P16,[2]INSA_TCA_v6.0_2023!$A$1:$AU$1342,39,FALSE)*$S16/100,"")</f>
        <v>0.13</v>
      </c>
      <c r="AR16" s="119">
        <f>IFERROR(VLOOKUP($P16,[2]INSA_TCA_v6.0_2023!$A$1:$AU$1342,40,FALSE)*$S16/100,"")</f>
        <v>2.5</v>
      </c>
      <c r="AS16" s="119">
        <f>IFERROR(VLOOKUP($P16,[2]INSA_TCA_v6.0_2023!$A$1:$AU$1342,41,FALSE)*$S16/100,"")</f>
        <v>6.15</v>
      </c>
      <c r="AT16" s="119">
        <f>IFERROR(VLOOKUP($P16,[2]INSA_TCA_v6.0_2023!$A$1:$AU$1342,42,FALSE)*$S16/100,"")</f>
        <v>0.30499999999999999</v>
      </c>
      <c r="AU16" s="119">
        <f>IFERROR(VLOOKUP($P16,[2]INSA_TCA_v6.0_2023!$A$1:$AU$1342,43,FALSE)*$S16/100,"")</f>
        <v>0.28000000000000003</v>
      </c>
      <c r="AV16" s="119">
        <f>IFERROR(VLOOKUP($P16,[2]INSA_TCA_v6.0_2023!$A$1:$AU$1342,44,FALSE)*$S16/100,"")</f>
        <v>0.19</v>
      </c>
      <c r="AW16" s="119">
        <f>IFERROR(VLOOKUP($P16,[2]INSA_TCA_v6.0_2023!$A$1:$AU$1342,45,FALSE)*$S16/100,"")</f>
        <v>0.01</v>
      </c>
      <c r="AX16" s="119">
        <f>IFERROR(VLOOKUP($P16,[2]INSA_TCA_v6.0_2023!$A$1:$AU$1342,46,FALSE)*$S16/100,"")</f>
        <v>0</v>
      </c>
      <c r="AY16" s="119">
        <f>IFERROR(VLOOKUP($P16,[2]INSA_TCA_v6.0_2023!$A$1:$AU$1342,47,FALSE)*$S16/100,"")</f>
        <v>0</v>
      </c>
    </row>
    <row r="17" spans="1:51">
      <c r="A17" s="204" t="s">
        <v>3332</v>
      </c>
      <c r="B17" s="321" t="s">
        <v>3388</v>
      </c>
      <c r="C17" s="322" t="s">
        <v>48</v>
      </c>
      <c r="D17" s="323" t="s">
        <v>3388</v>
      </c>
      <c r="E17" s="324"/>
      <c r="F17" s="263"/>
      <c r="G17" s="491"/>
      <c r="H17" s="492"/>
      <c r="I17" s="492"/>
      <c r="J17" s="492"/>
      <c r="K17" s="492"/>
      <c r="L17" s="492"/>
      <c r="M17" s="490"/>
      <c r="N17" s="272"/>
      <c r="O17" s="121"/>
      <c r="P17" s="122">
        <v>1197</v>
      </c>
      <c r="Q17" s="122" t="s">
        <v>2217</v>
      </c>
      <c r="R17" s="122" t="s">
        <v>2223</v>
      </c>
      <c r="S17" s="17">
        <v>1</v>
      </c>
      <c r="T17" s="119">
        <f>IFERROR(VLOOKUP($P17,[2]INSA_TCA_v6.0_2023!$A$1:$AU$1342,14,FALSE)*$S17/100,"")</f>
        <v>0.35</v>
      </c>
      <c r="U17" s="119">
        <f>IFERROR(VLOOKUP($P17,[2]INSA_TCA_v6.0_2023!$A$1:$AU$1342,15,FALSE)*$S17/100,"")</f>
        <v>0.33200000000000002</v>
      </c>
      <c r="V17" s="119">
        <f>IFERROR(VLOOKUP($P17,[2]INSA_TCA_v6.0_2023!$A$1:$AU$1342,8,FALSE)*$S17/100,"")</f>
        <v>0.13</v>
      </c>
      <c r="W17" s="119">
        <f>IFERROR(VLOOKUP($P17,[2]INSA_TCA_v6.0_2023!$A$1:$AU$1342,9,FALSE)*$S17/100,"")</f>
        <v>2.1000000000000001E-2</v>
      </c>
      <c r="X17" s="119">
        <f>IFERROR(VLOOKUP($P17,[2]INSA_TCA_v6.0_2023!$A$1:$AU$1342,10,FALSE)*$S17/100,"")</f>
        <v>1.2E-2</v>
      </c>
      <c r="Y17" s="119">
        <f>IFERROR(VLOOKUP($P17,[2]INSA_TCA_v6.0_2023!$A$1:$AU$1342,11,FALSE)*$S17/100,"")</f>
        <v>8.4000000000000005E-2</v>
      </c>
      <c r="Z17" s="119">
        <f>IFERROR(VLOOKUP($P17,[2]INSA_TCA_v6.0_2023!$A$1:$AU$1342,24,FALSE)*$S17/100,"")</f>
        <v>0</v>
      </c>
      <c r="AA17" s="119">
        <f>IFERROR(VLOOKUP($P17,[2]INSA_TCA_v6.0_2023!$A$1:$AU$1342,13,FALSE)*$S17/100,"")</f>
        <v>0</v>
      </c>
      <c r="AB17" s="119">
        <f>IFERROR(VLOOKUP($P17,[2]INSA_TCA_v6.0_2023!$A$1:$AU$1342,19,FALSE)*$S17/100,"")</f>
        <v>0.14800000000000002</v>
      </c>
      <c r="AC17" s="119">
        <f>IFERROR(VLOOKUP($P17,[2]INSA_TCA_v6.0_2023!$A$1:$AU$1342,18,FALSE)*$S17/100,"")</f>
        <v>0.20899999999999999</v>
      </c>
      <c r="AD17" s="119">
        <f>IFERROR(VLOOKUP($P17,[2]INSA_TCA_v6.0_2023!$A$1:$AU$1342,20,FALSE)*$S17/100,"")</f>
        <v>1E-3</v>
      </c>
      <c r="AE17" s="120">
        <f t="shared" si="0"/>
        <v>3.58</v>
      </c>
      <c r="AF17" s="119">
        <f>IFERROR(VLOOKUP($P17,[2]INSA_TCA_v6.0_2023!$A$1:$AU$1342,21,FALSE)*$S17/100,"")</f>
        <v>0</v>
      </c>
      <c r="AG17" s="119">
        <f>IFERROR(VLOOKUP($P17,[2]INSA_TCA_v6.0_2023!$A$1:$AU$1342,25,FALSE)*$S17/100,"")</f>
        <v>60.42</v>
      </c>
      <c r="AH17" s="119">
        <f>IFERROR(VLOOKUP($P17,[2]INSA_TCA_v6.0_2023!$A$1:$AU$1342,27,FALSE)*$S17/100,"")</f>
        <v>0</v>
      </c>
      <c r="AI17" s="119">
        <f>IFERROR(VLOOKUP($P17,[2]INSA_TCA_v6.0_2023!$A$1:$AU$1342,28,FALSE)*$S17/100,"")</f>
        <v>0</v>
      </c>
      <c r="AJ17" s="119">
        <f>IFERROR(VLOOKUP($P17,[2]INSA_TCA_v6.0_2023!$A$1:$AU$1342,29,FALSE)*$S17/100,"")</f>
        <v>6.5000000000000006E-3</v>
      </c>
      <c r="AK17" s="119">
        <f>IFERROR(VLOOKUP($P17,[2]INSA_TCA_v6.0_2023!$A$1:$AU$1342,30,FALSE)*$S17/100,"")</f>
        <v>1.7000000000000001E-2</v>
      </c>
      <c r="AL17" s="119">
        <f>IFERROR(VLOOKUP($P17,[2]INSA_TCA_v6.0_2023!$A$1:$AU$1342,32,FALSE)*$S17/100,"")</f>
        <v>0.15</v>
      </c>
      <c r="AM17" s="119">
        <f>IFERROR(VLOOKUP($P17,[2]INSA_TCA_v6.0_2023!$A$1:$AU$1342,34,FALSE)*$S17/100,"")</f>
        <v>3.4000000000000002E-2</v>
      </c>
      <c r="AN17" s="119">
        <f>IFERROR(VLOOKUP($P17,[2]INSA_TCA_v6.0_2023!$A$1:$AU$1342,35,FALSE)*$S17/100,"")</f>
        <v>0</v>
      </c>
      <c r="AO17" s="119">
        <f>IFERROR(VLOOKUP($P17,[2]INSA_TCA_v6.0_2023!$A$1:$AU$1342,36,FALSE)*$S17/100,"")</f>
        <v>0</v>
      </c>
      <c r="AP17" s="119">
        <f>IFERROR(VLOOKUP($P17,[2]INSA_TCA_v6.0_2023!$A$1:$AU$1342,37,FALSE)*$S17/100,"")</f>
        <v>0</v>
      </c>
      <c r="AQ17" s="119">
        <f>IFERROR(VLOOKUP($P17,[2]INSA_TCA_v6.0_2023!$A$1:$AU$1342,39,FALSE)*$S17/100,"")</f>
        <v>0.34</v>
      </c>
      <c r="AR17" s="119">
        <f>IFERROR(VLOOKUP($P17,[2]INSA_TCA_v6.0_2023!$A$1:$AU$1342,40,FALSE)*$S17/100,"")</f>
        <v>23.4</v>
      </c>
      <c r="AS17" s="119">
        <f>IFERROR(VLOOKUP($P17,[2]INSA_TCA_v6.0_2023!$A$1:$AU$1342,41,FALSE)*$S17/100,"")</f>
        <v>1.8</v>
      </c>
      <c r="AT17" s="119">
        <f>IFERROR(VLOOKUP($P17,[2]INSA_TCA_v6.0_2023!$A$1:$AU$1342,42,FALSE)*$S17/100,"")</f>
        <v>3.5</v>
      </c>
      <c r="AU17" s="119">
        <f>IFERROR(VLOOKUP($P17,[2]INSA_TCA_v6.0_2023!$A$1:$AU$1342,43,FALSE)*$S17/100,"")</f>
        <v>1.9</v>
      </c>
      <c r="AV17" s="119">
        <f>IFERROR(VLOOKUP($P17,[2]INSA_TCA_v6.0_2023!$A$1:$AU$1342,44,FALSE)*$S17/100,"")</f>
        <v>0.24</v>
      </c>
      <c r="AW17" s="119">
        <f>IFERROR(VLOOKUP($P17,[2]INSA_TCA_v6.0_2023!$A$1:$AU$1342,45,FALSE)*$S17/100,"")</f>
        <v>4.0999999999999995E-2</v>
      </c>
      <c r="AX17" s="119">
        <f>IFERROR(VLOOKUP($P17,[2]INSA_TCA_v6.0_2023!$A$1:$AU$1342,46,FALSE)*$S17/100,"")</f>
        <v>0</v>
      </c>
      <c r="AY17" s="119">
        <f>IFERROR(VLOOKUP($P17,[2]INSA_TCA_v6.0_2023!$A$1:$AU$1342,47,FALSE)*$S17/100,"")</f>
        <v>0</v>
      </c>
    </row>
    <row r="18" spans="1:51">
      <c r="A18" s="325" t="s">
        <v>3400</v>
      </c>
      <c r="B18" s="321" t="s">
        <v>3401</v>
      </c>
      <c r="C18" s="322" t="s">
        <v>48</v>
      </c>
      <c r="D18" s="323" t="s">
        <v>3401</v>
      </c>
      <c r="E18" s="324"/>
      <c r="F18" s="263"/>
      <c r="G18" s="491"/>
      <c r="H18" s="492"/>
      <c r="I18" s="492"/>
      <c r="J18" s="492"/>
      <c r="K18" s="492"/>
      <c r="L18" s="492"/>
      <c r="M18" s="490"/>
      <c r="N18" s="272"/>
      <c r="O18" s="121"/>
      <c r="P18" s="122">
        <v>7</v>
      </c>
      <c r="Q18" s="122" t="s">
        <v>93</v>
      </c>
      <c r="R18" s="122" t="s">
        <v>2499</v>
      </c>
      <c r="S18" s="17">
        <v>7.0000000000000007E-2</v>
      </c>
      <c r="T18" s="119">
        <f>IFERROR(VLOOKUP($P18,[2]INSA_TCA_v6.0_2023!$A$1:$AU$1342,14,FALSE)*$S18/100,"")</f>
        <v>1.2600000000000003E-3</v>
      </c>
      <c r="U18" s="119">
        <f>IFERROR(VLOOKUP($P18,[2]INSA_TCA_v6.0_2023!$A$1:$AU$1342,15,FALSE)*$S18/100,"")</f>
        <v>1.0500000000000002E-3</v>
      </c>
      <c r="V18" s="119">
        <f>IFERROR(VLOOKUP($P18,[2]INSA_TCA_v6.0_2023!$A$1:$AU$1342,8,FALSE)*$S18/100,"")</f>
        <v>4.2000000000000002E-4</v>
      </c>
      <c r="W18" s="119">
        <f>IFERROR(VLOOKUP($P18,[2]INSA_TCA_v6.0_2023!$A$1:$AU$1342,9,FALSE)*$S18/100,"")</f>
        <v>7.0000000000000007E-5</v>
      </c>
      <c r="X18" s="119">
        <f>IFERROR(VLOOKUP($P18,[2]INSA_TCA_v6.0_2023!$A$1:$AU$1342,10,FALSE)*$S18/100,"")</f>
        <v>0</v>
      </c>
      <c r="Y18" s="119">
        <f>IFERROR(VLOOKUP($P18,[2]INSA_TCA_v6.0_2023!$A$1:$AU$1342,11,FALSE)*$S18/100,"")</f>
        <v>2.8000000000000003E-4</v>
      </c>
      <c r="Z18" s="119">
        <f>IFERROR(VLOOKUP($P18,[2]INSA_TCA_v6.0_2023!$A$1:$AU$1342,24,FALSE)*$S18/100,"")</f>
        <v>0</v>
      </c>
      <c r="AA18" s="119">
        <f>IFERROR(VLOOKUP($P18,[2]INSA_TCA_v6.0_2023!$A$1:$AU$1342,13,FALSE)*$S18/100,"")</f>
        <v>0</v>
      </c>
      <c r="AB18" s="119">
        <f>IFERROR(VLOOKUP($P18,[2]INSA_TCA_v6.0_2023!$A$1:$AU$1342,19,FALSE)*$S18/100,"")</f>
        <v>1.6800000000000001E-3</v>
      </c>
      <c r="AC18" s="119">
        <f>IFERROR(VLOOKUP($P18,[2]INSA_TCA_v6.0_2023!$A$1:$AU$1342,18,FALSE)*$S18/100,"")</f>
        <v>2.0300000000000001E-3</v>
      </c>
      <c r="AD18" s="119">
        <f>IFERROR(VLOOKUP($P18,[2]INSA_TCA_v6.0_2023!$A$1:$AU$1342,20,FALSE)*$S18/100,"")</f>
        <v>7.0000000000000007E-5</v>
      </c>
      <c r="AE18" s="120">
        <f t="shared" si="0"/>
        <v>1.9600000000000003E-2</v>
      </c>
      <c r="AF18" s="119">
        <f>IFERROR(VLOOKUP($P18,[2]INSA_TCA_v6.0_2023!$A$1:$AU$1342,21,FALSE)*$S18/100,"")</f>
        <v>0</v>
      </c>
      <c r="AG18" s="119">
        <f>IFERROR(VLOOKUP($P18,[2]INSA_TCA_v6.0_2023!$A$1:$AU$1342,25,FALSE)*$S18/100,"")</f>
        <v>7.1400000000000005E-2</v>
      </c>
      <c r="AH18" s="119">
        <f>IFERROR(VLOOKUP($P18,[2]INSA_TCA_v6.0_2023!$A$1:$AU$1342,27,FALSE)*$S18/100,"")</f>
        <v>0</v>
      </c>
      <c r="AI18" s="119">
        <f>IFERROR(VLOOKUP($P18,[2]INSA_TCA_v6.0_2023!$A$1:$AU$1342,28,FALSE)*$S18/100,"")</f>
        <v>4.8999999999999998E-4</v>
      </c>
      <c r="AJ18" s="119">
        <f>IFERROR(VLOOKUP($P18,[2]INSA_TCA_v6.0_2023!$A$1:$AU$1342,29,FALSE)*$S18/100,"")</f>
        <v>4.9000000000000005E-5</v>
      </c>
      <c r="AK18" s="119">
        <f>IFERROR(VLOOKUP($P18,[2]INSA_TCA_v6.0_2023!$A$1:$AU$1342,30,FALSE)*$S18/100,"")</f>
        <v>8.4000000000000009E-5</v>
      </c>
      <c r="AL18" s="119">
        <f>IFERROR(VLOOKUP($P18,[2]INSA_TCA_v6.0_2023!$A$1:$AU$1342,32,FALSE)*$S18/100,"")</f>
        <v>7.7000000000000018E-4</v>
      </c>
      <c r="AM18" s="119">
        <f>IFERROR(VLOOKUP($P18,[2]INSA_TCA_v6.0_2023!$A$1:$AU$1342,34,FALSE)*$S18/100,"")</f>
        <v>1.26E-4</v>
      </c>
      <c r="AN18" s="119">
        <f>IFERROR(VLOOKUP($P18,[2]INSA_TCA_v6.0_2023!$A$1:$AU$1342,35,FALSE)*$S18/100,"")</f>
        <v>0</v>
      </c>
      <c r="AO18" s="119">
        <f>IFERROR(VLOOKUP($P18,[2]INSA_TCA_v6.0_2023!$A$1:$AU$1342,36,FALSE)*$S18/100,"")</f>
        <v>4.41E-2</v>
      </c>
      <c r="AP18" s="119">
        <f>IFERROR(VLOOKUP($P18,[2]INSA_TCA_v6.0_2023!$A$1:$AU$1342,37,FALSE)*$S18/100,"")</f>
        <v>1.2600000000000002E-2</v>
      </c>
      <c r="AQ18" s="119">
        <f>IFERROR(VLOOKUP($P18,[2]INSA_TCA_v6.0_2023!$A$1:$AU$1342,39,FALSE)*$S18/100,"")</f>
        <v>1.9600000000000003E-2</v>
      </c>
      <c r="AR18" s="119">
        <f>IFERROR(VLOOKUP($P18,[2]INSA_TCA_v6.0_2023!$A$1:$AU$1342,40,FALSE)*$S18/100,"")</f>
        <v>0.37800000000000006</v>
      </c>
      <c r="AS18" s="119">
        <f>IFERROR(VLOOKUP($P18,[2]INSA_TCA_v6.0_2023!$A$1:$AU$1342,41,FALSE)*$S18/100,"")</f>
        <v>6.8600000000000008E-2</v>
      </c>
      <c r="AT18" s="119">
        <f>IFERROR(VLOOKUP($P18,[2]INSA_TCA_v6.0_2023!$A$1:$AU$1342,42,FALSE)*$S18/100,"")</f>
        <v>2.5200000000000004E-2</v>
      </c>
      <c r="AU18" s="119">
        <f>IFERROR(VLOOKUP($P18,[2]INSA_TCA_v6.0_2023!$A$1:$AU$1342,43,FALSE)*$S18/100,"")</f>
        <v>1.8200000000000004E-2</v>
      </c>
      <c r="AV18" s="119">
        <f>IFERROR(VLOOKUP($P18,[2]INSA_TCA_v6.0_2023!$A$1:$AU$1342,44,FALSE)*$S18/100,"")</f>
        <v>1.33E-3</v>
      </c>
      <c r="AW18" s="119">
        <f>IFERROR(VLOOKUP($P18,[2]INSA_TCA_v6.0_2023!$A$1:$AU$1342,45,FALSE)*$S18/100,"")</f>
        <v>1.4000000000000001E-4</v>
      </c>
      <c r="AX18" s="119">
        <f>IFERROR(VLOOKUP($P18,[2]INSA_TCA_v6.0_2023!$A$1:$AU$1342,46,FALSE)*$S18/100,"")</f>
        <v>0</v>
      </c>
      <c r="AY18" s="119">
        <f>IFERROR(VLOOKUP($P18,[2]INSA_TCA_v6.0_2023!$A$1:$AU$1342,47,FALSE)*$S18/100,"")</f>
        <v>0</v>
      </c>
    </row>
    <row r="19" spans="1:51">
      <c r="A19" s="204" t="s">
        <v>3402</v>
      </c>
      <c r="B19" s="205">
        <v>7.0000000000000007E-2</v>
      </c>
      <c r="C19" s="322" t="s">
        <v>48</v>
      </c>
      <c r="D19" s="323" t="s">
        <v>3447</v>
      </c>
      <c r="E19" s="324"/>
      <c r="F19" s="263"/>
      <c r="G19" s="491"/>
      <c r="H19" s="492"/>
      <c r="I19" s="492"/>
      <c r="J19" s="492"/>
      <c r="K19" s="492"/>
      <c r="L19" s="492"/>
      <c r="M19" s="490"/>
      <c r="N19" s="272"/>
      <c r="O19" s="121"/>
      <c r="P19" s="122">
        <v>6</v>
      </c>
      <c r="Q19" s="122" t="s">
        <v>93</v>
      </c>
      <c r="R19" s="122" t="s">
        <v>2537</v>
      </c>
      <c r="S19" s="17">
        <v>0.7</v>
      </c>
      <c r="T19" s="119">
        <f>IFERROR(VLOOKUP($P19,[2]INSA_TCA_v6.0_2023!$A$1:$AU$1342,14,FALSE)*$S19/100,"")</f>
        <v>2.7999999999999995E-3</v>
      </c>
      <c r="U19" s="119">
        <f>IFERROR(VLOOKUP($P19,[2]INSA_TCA_v6.0_2023!$A$1:$AU$1342,15,FALSE)*$S19/100,"")</f>
        <v>2.7999999999999995E-3</v>
      </c>
      <c r="V19" s="119">
        <f>IFERROR(VLOOKUP($P19,[2]INSA_TCA_v6.0_2023!$A$1:$AU$1342,8,FALSE)*$S19/100,"")</f>
        <v>0</v>
      </c>
      <c r="W19" s="119">
        <f>IFERROR(VLOOKUP($P19,[2]INSA_TCA_v6.0_2023!$A$1:$AU$1342,9,FALSE)*$S19/100,"")</f>
        <v>0</v>
      </c>
      <c r="X19" s="119">
        <f>IFERROR(VLOOKUP($P19,[2]INSA_TCA_v6.0_2023!$A$1:$AU$1342,10,FALSE)*$S19/100,"")</f>
        <v>0</v>
      </c>
      <c r="Y19" s="119">
        <f>IFERROR(VLOOKUP($P19,[2]INSA_TCA_v6.0_2023!$A$1:$AU$1342,11,FALSE)*$S19/100,"")</f>
        <v>0</v>
      </c>
      <c r="Z19" s="119">
        <f>IFERROR(VLOOKUP($P19,[2]INSA_TCA_v6.0_2023!$A$1:$AU$1342,24,FALSE)*$S19/100,"")</f>
        <v>0</v>
      </c>
      <c r="AA19" s="119">
        <f>IFERROR(VLOOKUP($P19,[2]INSA_TCA_v6.0_2023!$A$1:$AU$1342,13,FALSE)*$S19/100,"")</f>
        <v>0</v>
      </c>
      <c r="AB19" s="119">
        <f>IFERROR(VLOOKUP($P19,[2]INSA_TCA_v6.0_2023!$A$1:$AU$1342,19,FALSE)*$S19/100,"")</f>
        <v>2.1700000000000001E-2</v>
      </c>
      <c r="AC19" s="119">
        <f>IFERROR(VLOOKUP($P19,[2]INSA_TCA_v6.0_2023!$A$1:$AU$1342,18,FALSE)*$S19/100,"")</f>
        <v>2.0299999999999999E-2</v>
      </c>
      <c r="AD19" s="119">
        <f>IFERROR(VLOOKUP($P19,[2]INSA_TCA_v6.0_2023!$A$1:$AU$1342,20,FALSE)*$S19/100,"")</f>
        <v>6.9999999999999988E-4</v>
      </c>
      <c r="AE19" s="120">
        <f t="shared" si="0"/>
        <v>0.1386</v>
      </c>
      <c r="AF19" s="119">
        <f>IFERROR(VLOOKUP($P19,[2]INSA_TCA_v6.0_2023!$A$1:$AU$1342,21,FALSE)*$S19/100,"")</f>
        <v>0</v>
      </c>
      <c r="AG19" s="119">
        <f>IFERROR(VLOOKUP($P19,[2]INSA_TCA_v6.0_2023!$A$1:$AU$1342,25,FALSE)*$S19/100,"")</f>
        <v>3.9059999999999997</v>
      </c>
      <c r="AH19" s="119">
        <f>IFERROR(VLOOKUP($P19,[2]INSA_TCA_v6.0_2023!$A$1:$AU$1342,27,FALSE)*$S19/100,"")</f>
        <v>0</v>
      </c>
      <c r="AI19" s="119">
        <f>IFERROR(VLOOKUP($P19,[2]INSA_TCA_v6.0_2023!$A$1:$AU$1342,28,FALSE)*$S19/100,"")</f>
        <v>1.3299999999999999E-2</v>
      </c>
      <c r="AJ19" s="119">
        <f>IFERROR(VLOOKUP($P19,[2]INSA_TCA_v6.0_2023!$A$1:$AU$1342,29,FALSE)*$S19/100,"")</f>
        <v>1.9599999999999999E-3</v>
      </c>
      <c r="AK19" s="119">
        <f>IFERROR(VLOOKUP($P19,[2]INSA_TCA_v6.0_2023!$A$1:$AU$1342,30,FALSE)*$S19/100,"")</f>
        <v>4.1999999999999996E-4</v>
      </c>
      <c r="AL19" s="119">
        <f>IFERROR(VLOOKUP($P19,[2]INSA_TCA_v6.0_2023!$A$1:$AU$1342,32,FALSE)*$S19/100,"")</f>
        <v>7.7000000000000002E-3</v>
      </c>
      <c r="AM19" s="119">
        <f>IFERROR(VLOOKUP($P19,[2]INSA_TCA_v6.0_2023!$A$1:$AU$1342,34,FALSE)*$S19/100,"")</f>
        <v>6.3000000000000003E-4</v>
      </c>
      <c r="AN19" s="119">
        <f>IFERROR(VLOOKUP($P19,[2]INSA_TCA_v6.0_2023!$A$1:$AU$1342,35,FALSE)*$S19/100,"")</f>
        <v>0</v>
      </c>
      <c r="AO19" s="119">
        <f>IFERROR(VLOOKUP($P19,[2]INSA_TCA_v6.0_2023!$A$1:$AU$1342,36,FALSE)*$S19/100,"")</f>
        <v>1.54</v>
      </c>
      <c r="AP19" s="119">
        <f>IFERROR(VLOOKUP($P19,[2]INSA_TCA_v6.0_2023!$A$1:$AU$1342,37,FALSE)*$S19/100,"")</f>
        <v>1.19</v>
      </c>
      <c r="AQ19" s="119">
        <f>IFERROR(VLOOKUP($P19,[2]INSA_TCA_v6.0_2023!$A$1:$AU$1342,39,FALSE)*$S19/100,"")</f>
        <v>0.23799999999999996</v>
      </c>
      <c r="AR19" s="119">
        <f>IFERROR(VLOOKUP($P19,[2]INSA_TCA_v6.0_2023!$A$1:$AU$1342,40,FALSE)*$S19/100,"")</f>
        <v>5.25</v>
      </c>
      <c r="AS19" s="119">
        <f>IFERROR(VLOOKUP($P19,[2]INSA_TCA_v6.0_2023!$A$1:$AU$1342,41,FALSE)*$S19/100,"")</f>
        <v>1.4</v>
      </c>
      <c r="AT19" s="119">
        <f>IFERROR(VLOOKUP($P19,[2]INSA_TCA_v6.0_2023!$A$1:$AU$1342,42,FALSE)*$S19/100,"")</f>
        <v>0.63700000000000001</v>
      </c>
      <c r="AU19" s="119">
        <f>IFERROR(VLOOKUP($P19,[2]INSA_TCA_v6.0_2023!$A$1:$AU$1342,43,FALSE)*$S19/100,"")</f>
        <v>0.23799999999999996</v>
      </c>
      <c r="AV19" s="119">
        <f>IFERROR(VLOOKUP($P19,[2]INSA_TCA_v6.0_2023!$A$1:$AU$1342,44,FALSE)*$S19/100,"")</f>
        <v>2.2399999999999996E-2</v>
      </c>
      <c r="AW19" s="119">
        <f>IFERROR(VLOOKUP($P19,[2]INSA_TCA_v6.0_2023!$A$1:$AU$1342,45,FALSE)*$S19/100,"")</f>
        <v>6.3E-3</v>
      </c>
      <c r="AX19" s="119">
        <f>IFERROR(VLOOKUP($P19,[2]INSA_TCA_v6.0_2023!$A$1:$AU$1342,46,FALSE)*$S19/100,"")</f>
        <v>0</v>
      </c>
      <c r="AY19" s="119">
        <f>IFERROR(VLOOKUP($P19,[2]INSA_TCA_v6.0_2023!$A$1:$AU$1342,47,FALSE)*$S19/100,"")</f>
        <v>0</v>
      </c>
    </row>
    <row r="20" spans="1:51">
      <c r="A20" s="204" t="s">
        <v>3403</v>
      </c>
      <c r="B20" s="205">
        <v>67</v>
      </c>
      <c r="C20" s="326" t="s">
        <v>48</v>
      </c>
      <c r="D20" s="327">
        <v>67</v>
      </c>
      <c r="E20" s="324"/>
      <c r="F20" s="263"/>
      <c r="G20" s="491"/>
      <c r="H20" s="492"/>
      <c r="I20" s="492"/>
      <c r="J20" s="492"/>
      <c r="K20" s="492"/>
      <c r="L20" s="492"/>
      <c r="M20" s="490"/>
      <c r="N20" s="272"/>
      <c r="O20" s="121" t="s">
        <v>107</v>
      </c>
      <c r="P20" s="132">
        <v>536</v>
      </c>
      <c r="Q20" s="132" t="s">
        <v>99</v>
      </c>
      <c r="R20" s="132" t="s">
        <v>2621</v>
      </c>
      <c r="S20" s="206">
        <v>167</v>
      </c>
      <c r="T20" s="119">
        <f>IFERROR(VLOOKUP($P20,[2]INSA_TCA_v6.0_2023!$A$1:$AU$1342,14,FALSE)*$S20/100,"")</f>
        <v>27.888999999999999</v>
      </c>
      <c r="U20" s="119">
        <f>IFERROR(VLOOKUP($P20,[2]INSA_TCA_v6.0_2023!$A$1:$AU$1342,15,FALSE)*$S20/100,"")</f>
        <v>1.67</v>
      </c>
      <c r="V20" s="119">
        <f>IFERROR(VLOOKUP($P20,[2]INSA_TCA_v6.0_2023!$A$1:$AU$1342,8,FALSE)*$S20/100,"")</f>
        <v>3.5069999999999997</v>
      </c>
      <c r="W20" s="119">
        <f>IFERROR(VLOOKUP($P20,[2]INSA_TCA_v6.0_2023!$A$1:$AU$1342,9,FALSE)*$S20/100,"")</f>
        <v>0.33399999999999996</v>
      </c>
      <c r="X20" s="119">
        <f>IFERROR(VLOOKUP($P20,[2]INSA_TCA_v6.0_2023!$A$1:$AU$1342,10,FALSE)*$S20/100,"")</f>
        <v>0.66799999999999993</v>
      </c>
      <c r="Y20" s="119">
        <f>IFERROR(VLOOKUP($P20,[2]INSA_TCA_v6.0_2023!$A$1:$AU$1342,11,FALSE)*$S20/100,"")</f>
        <v>1.67</v>
      </c>
      <c r="Z20" s="119">
        <f>IFERROR(VLOOKUP($P20,[2]INSA_TCA_v6.0_2023!$A$1:$AU$1342,24,FALSE)*$S20/100,"")</f>
        <v>0</v>
      </c>
      <c r="AA20" s="119">
        <f>IFERROR(VLOOKUP($P20,[2]INSA_TCA_v6.0_2023!$A$1:$AU$1342,13,FALSE)*$S20/100,"")</f>
        <v>0</v>
      </c>
      <c r="AB20" s="119">
        <f>IFERROR(VLOOKUP($P20,[2]INSA_TCA_v6.0_2023!$A$1:$AU$1342,19,FALSE)*$S20/100,"")</f>
        <v>14.027999999999999</v>
      </c>
      <c r="AC20" s="119">
        <f>IFERROR(VLOOKUP($P20,[2]INSA_TCA_v6.0_2023!$A$1:$AU$1342,18,FALSE)*$S20/100,"")</f>
        <v>8.5169999999999995</v>
      </c>
      <c r="AD20" s="119">
        <f>IFERROR(VLOOKUP($P20,[2]INSA_TCA_v6.0_2023!$A$1:$AU$1342,20,FALSE)*$S20/100,"")</f>
        <v>1.002</v>
      </c>
      <c r="AE20" s="120">
        <f t="shared" si="0"/>
        <v>216.26499999999999</v>
      </c>
      <c r="AF20" s="119">
        <f>IFERROR(VLOOKUP($P20,[2]INSA_TCA_v6.0_2023!$A$1:$AU$1342,21,FALSE)*$S20/100,"")</f>
        <v>0</v>
      </c>
      <c r="AG20" s="119">
        <f>IFERROR(VLOOKUP($P20,[2]INSA_TCA_v6.0_2023!$A$1:$AU$1342,25,FALSE)*$S20/100,"")</f>
        <v>6.68</v>
      </c>
      <c r="AH20" s="119">
        <f>IFERROR(VLOOKUP($P20,[2]INSA_TCA_v6.0_2023!$A$1:$AU$1342,27,FALSE)*$S20/100,"")</f>
        <v>0</v>
      </c>
      <c r="AI20" s="119">
        <f>IFERROR(VLOOKUP($P20,[2]INSA_TCA_v6.0_2023!$A$1:$AU$1342,28,FALSE)*$S20/100,"")</f>
        <v>1.8370000000000002</v>
      </c>
      <c r="AJ20" s="119">
        <f>IFERROR(VLOOKUP($P20,[2]INSA_TCA_v6.0_2023!$A$1:$AU$1342,29,FALSE)*$S20/100,"")</f>
        <v>0.16699999999999998</v>
      </c>
      <c r="AK20" s="119">
        <f>IFERROR(VLOOKUP($P20,[2]INSA_TCA_v6.0_2023!$A$1:$AU$1342,30,FALSE)*$S20/100,"")</f>
        <v>0.11690000000000002</v>
      </c>
      <c r="AL20" s="119">
        <f>IFERROR(VLOOKUP($P20,[2]INSA_TCA_v6.0_2023!$A$1:$AU$1342,32,FALSE)*$S20/100,"")</f>
        <v>3.0060000000000002</v>
      </c>
      <c r="AM20" s="119">
        <f>IFERROR(VLOOKUP($P20,[2]INSA_TCA_v6.0_2023!$A$1:$AU$1342,34,FALSE)*$S20/100,"")</f>
        <v>0.23380000000000004</v>
      </c>
      <c r="AN20" s="119">
        <f>IFERROR(VLOOKUP($P20,[2]INSA_TCA_v6.0_2023!$A$1:$AU$1342,35,FALSE)*$S20/100,"")</f>
        <v>0</v>
      </c>
      <c r="AO20" s="119">
        <f>IFERROR(VLOOKUP($P20,[2]INSA_TCA_v6.0_2023!$A$1:$AU$1342,36,FALSE)*$S20/100,"")</f>
        <v>0</v>
      </c>
      <c r="AP20" s="119">
        <f>IFERROR(VLOOKUP($P20,[2]INSA_TCA_v6.0_2023!$A$1:$AU$1342,37,FALSE)*$S20/100,"")</f>
        <v>90.18</v>
      </c>
      <c r="AQ20" s="119">
        <f>IFERROR(VLOOKUP($P20,[2]INSA_TCA_v6.0_2023!$A$1:$AU$1342,39,FALSE)*$S20/100,"")</f>
        <v>417.5</v>
      </c>
      <c r="AR20" s="119">
        <f>IFERROR(VLOOKUP($P20,[2]INSA_TCA_v6.0_2023!$A$1:$AU$1342,40,FALSE)*$S20/100,"")</f>
        <v>450.9</v>
      </c>
      <c r="AS20" s="119">
        <f>IFERROR(VLOOKUP($P20,[2]INSA_TCA_v6.0_2023!$A$1:$AU$1342,41,FALSE)*$S20/100,"")</f>
        <v>76.819999999999993</v>
      </c>
      <c r="AT20" s="119">
        <f>IFERROR(VLOOKUP($P20,[2]INSA_TCA_v6.0_2023!$A$1:$AU$1342,42,FALSE)*$S20/100,"")</f>
        <v>138.61000000000001</v>
      </c>
      <c r="AU20" s="119">
        <f>IFERROR(VLOOKUP($P20,[2]INSA_TCA_v6.0_2023!$A$1:$AU$1342,43,FALSE)*$S20/100,"")</f>
        <v>65.13</v>
      </c>
      <c r="AV20" s="119">
        <f>IFERROR(VLOOKUP($P20,[2]INSA_TCA_v6.0_2023!$A$1:$AU$1342,44,FALSE)*$S20/100,"")</f>
        <v>3.5069999999999997</v>
      </c>
      <c r="AW20" s="119">
        <f>IFERROR(VLOOKUP($P20,[2]INSA_TCA_v6.0_2023!$A$1:$AU$1342,45,FALSE)*$S20/100,"")</f>
        <v>2.004</v>
      </c>
      <c r="AX20" s="119">
        <f>IFERROR(VLOOKUP($P20,[2]INSA_TCA_v6.0_2023!$A$1:$AU$1342,46,FALSE)*$S20/100,"")</f>
        <v>0</v>
      </c>
      <c r="AY20" s="119">
        <f>IFERROR(VLOOKUP($P20,[2]INSA_TCA_v6.0_2023!$A$1:$AU$1342,47,FALSE)*$S20/100,"")</f>
        <v>0.33399999999999996</v>
      </c>
    </row>
    <row r="21" spans="1:51">
      <c r="A21" s="204" t="s">
        <v>3350</v>
      </c>
      <c r="B21" s="205">
        <v>167</v>
      </c>
      <c r="C21" s="326" t="s">
        <v>48</v>
      </c>
      <c r="D21" s="327">
        <v>167</v>
      </c>
      <c r="E21" s="324"/>
      <c r="F21" s="263"/>
      <c r="G21" s="491"/>
      <c r="H21" s="492"/>
      <c r="I21" s="492"/>
      <c r="J21" s="492"/>
      <c r="K21" s="492"/>
      <c r="L21" s="492"/>
      <c r="M21" s="490"/>
      <c r="N21" s="272"/>
      <c r="O21" s="274"/>
      <c r="P21" s="274"/>
      <c r="Q21" s="274"/>
      <c r="R21" s="274"/>
      <c r="S21" s="274"/>
      <c r="T21" s="275"/>
      <c r="U21" s="275"/>
      <c r="V21" s="275"/>
      <c r="W21" s="275"/>
      <c r="X21" s="275"/>
      <c r="Y21" s="275"/>
      <c r="Z21" s="275"/>
      <c r="AA21" s="275"/>
      <c r="AB21" s="275"/>
      <c r="AC21" s="275"/>
      <c r="AD21" s="275"/>
      <c r="AE21" s="276"/>
      <c r="AF21" s="275"/>
      <c r="AG21" s="275"/>
      <c r="AH21" s="275"/>
      <c r="AI21" s="275"/>
      <c r="AJ21" s="275"/>
      <c r="AK21" s="275"/>
      <c r="AL21" s="275"/>
      <c r="AM21" s="275"/>
      <c r="AN21" s="275"/>
      <c r="AO21" s="275"/>
      <c r="AP21" s="275"/>
      <c r="AQ21" s="275"/>
      <c r="AR21" s="275"/>
      <c r="AS21" s="275"/>
      <c r="AT21" s="275"/>
      <c r="AU21" s="275"/>
      <c r="AV21" s="275"/>
      <c r="AW21" s="275"/>
      <c r="AX21" s="275"/>
      <c r="AY21" s="275"/>
    </row>
    <row r="22" spans="1:51">
      <c r="A22" s="328"/>
      <c r="B22" s="329"/>
      <c r="C22" s="328"/>
      <c r="D22" s="328"/>
      <c r="E22" s="324"/>
      <c r="F22" s="263"/>
      <c r="G22" s="491"/>
      <c r="H22" s="492"/>
      <c r="I22" s="492"/>
      <c r="J22" s="492"/>
      <c r="K22" s="492"/>
      <c r="L22" s="492"/>
      <c r="M22" s="490"/>
      <c r="N22" s="272"/>
      <c r="O22" s="399" t="s">
        <v>73</v>
      </c>
      <c r="P22" s="399"/>
      <c r="Q22" s="399"/>
      <c r="R22" s="399"/>
      <c r="S22" s="400"/>
      <c r="T22" s="133">
        <f t="shared" ref="T22:AD22" si="1">SUM(T6:T20)</f>
        <v>34.889060000000001</v>
      </c>
      <c r="U22" s="133">
        <f t="shared" si="1"/>
        <v>7.3871499999999992</v>
      </c>
      <c r="V22" s="133">
        <f t="shared" si="1"/>
        <v>23.877719999999997</v>
      </c>
      <c r="W22" s="133">
        <f t="shared" si="1"/>
        <v>5.675469999999998</v>
      </c>
      <c r="X22" s="133">
        <f t="shared" si="1"/>
        <v>12.971100000000002</v>
      </c>
      <c r="Y22" s="133">
        <f t="shared" si="1"/>
        <v>2.9732799999999999</v>
      </c>
      <c r="Z22" s="133">
        <f t="shared" si="1"/>
        <v>69</v>
      </c>
      <c r="AA22" s="133">
        <f t="shared" si="1"/>
        <v>0.4</v>
      </c>
      <c r="AB22" s="133">
        <f t="shared" si="1"/>
        <v>38.101679999999995</v>
      </c>
      <c r="AC22" s="133">
        <f t="shared" si="1"/>
        <v>11.10613</v>
      </c>
      <c r="AD22" s="133">
        <f t="shared" si="1"/>
        <v>1.2912699999999999</v>
      </c>
      <c r="AE22" s="134">
        <f>T22*4+V22*9+AB22*4+AC22*2+AF22*7</f>
        <v>529.07470000000001</v>
      </c>
      <c r="AF22" s="133">
        <f t="shared" ref="AF22:AY22" si="2">SUM(AF6:AF20)</f>
        <v>0</v>
      </c>
      <c r="AG22" s="133">
        <f t="shared" si="2"/>
        <v>452.25839999999994</v>
      </c>
      <c r="AH22" s="133">
        <f t="shared" si="2"/>
        <v>0.7</v>
      </c>
      <c r="AI22" s="133">
        <f t="shared" si="2"/>
        <v>3.8273100000000002</v>
      </c>
      <c r="AJ22" s="133">
        <f t="shared" si="2"/>
        <v>0.35353899999999999</v>
      </c>
      <c r="AK22" s="133">
        <f t="shared" si="2"/>
        <v>0.34398400000000001</v>
      </c>
      <c r="AL22" s="133">
        <f t="shared" si="2"/>
        <v>13.045670000000001</v>
      </c>
      <c r="AM22" s="133">
        <f t="shared" si="2"/>
        <v>0.91402599999999989</v>
      </c>
      <c r="AN22" s="133">
        <f t="shared" si="2"/>
        <v>2</v>
      </c>
      <c r="AO22" s="133">
        <f t="shared" si="2"/>
        <v>33.828099999999999</v>
      </c>
      <c r="AP22" s="133">
        <f t="shared" si="2"/>
        <v>132.82260000000002</v>
      </c>
      <c r="AQ22" s="133">
        <f t="shared" si="2"/>
        <v>510.41759999999999</v>
      </c>
      <c r="AR22" s="133">
        <f t="shared" si="2"/>
        <v>1130.9380000000001</v>
      </c>
      <c r="AS22" s="133">
        <f t="shared" si="2"/>
        <v>135.40859999999998</v>
      </c>
      <c r="AT22" s="133">
        <f t="shared" si="2"/>
        <v>435.72719999999998</v>
      </c>
      <c r="AU22" s="133">
        <f t="shared" si="2"/>
        <v>104.7362</v>
      </c>
      <c r="AV22" s="133">
        <f t="shared" si="2"/>
        <v>6.3617299999999997</v>
      </c>
      <c r="AW22" s="133">
        <f t="shared" si="2"/>
        <v>7.6767400000000006</v>
      </c>
      <c r="AX22" s="133">
        <f t="shared" si="2"/>
        <v>0</v>
      </c>
      <c r="AY22" s="133">
        <f t="shared" si="2"/>
        <v>1.556</v>
      </c>
    </row>
    <row r="23" spans="1:51">
      <c r="A23" s="187"/>
      <c r="B23" s="135"/>
      <c r="C23" s="187"/>
      <c r="D23" s="187"/>
      <c r="E23" s="188"/>
      <c r="F23" s="263"/>
      <c r="G23" s="493"/>
      <c r="H23" s="483"/>
      <c r="I23" s="483"/>
      <c r="J23" s="483"/>
      <c r="K23" s="483"/>
      <c r="L23" s="483"/>
      <c r="M23" s="484"/>
      <c r="N23" s="272"/>
      <c r="O23" s="278"/>
      <c r="P23" s="279"/>
      <c r="Q23" s="279"/>
      <c r="R23" s="279"/>
      <c r="S23" s="279"/>
      <c r="T23" s="136" t="s">
        <v>48</v>
      </c>
      <c r="U23" s="136" t="s">
        <v>48</v>
      </c>
      <c r="V23" s="136" t="s">
        <v>48</v>
      </c>
      <c r="W23" s="136" t="s">
        <v>48</v>
      </c>
      <c r="X23" s="136" t="s">
        <v>48</v>
      </c>
      <c r="Y23" s="136" t="s">
        <v>48</v>
      </c>
      <c r="Z23" s="136" t="s">
        <v>48</v>
      </c>
      <c r="AA23" s="136" t="s">
        <v>48</v>
      </c>
      <c r="AB23" s="136" t="s">
        <v>48</v>
      </c>
      <c r="AC23" s="136" t="s">
        <v>48</v>
      </c>
      <c r="AD23" s="136" t="s">
        <v>48</v>
      </c>
      <c r="AE23" s="137" t="s">
        <v>74</v>
      </c>
      <c r="AF23" s="136" t="s">
        <v>48</v>
      </c>
      <c r="AG23" s="136" t="s">
        <v>75</v>
      </c>
      <c r="AH23" s="136" t="s">
        <v>75</v>
      </c>
      <c r="AI23" s="136" t="s">
        <v>76</v>
      </c>
      <c r="AJ23" s="136" t="s">
        <v>76</v>
      </c>
      <c r="AK23" s="136" t="s">
        <v>76</v>
      </c>
      <c r="AL23" s="136" t="s">
        <v>76</v>
      </c>
      <c r="AM23" s="136" t="s">
        <v>76</v>
      </c>
      <c r="AN23" s="136" t="s">
        <v>75</v>
      </c>
      <c r="AO23" s="136" t="s">
        <v>76</v>
      </c>
      <c r="AP23" s="136" t="s">
        <v>75</v>
      </c>
      <c r="AQ23" s="136" t="s">
        <v>76</v>
      </c>
      <c r="AR23" s="136" t="s">
        <v>76</v>
      </c>
      <c r="AS23" s="136" t="s">
        <v>76</v>
      </c>
      <c r="AT23" s="136" t="s">
        <v>76</v>
      </c>
      <c r="AU23" s="136" t="s">
        <v>76</v>
      </c>
      <c r="AV23" s="136" t="s">
        <v>76</v>
      </c>
      <c r="AW23" s="136" t="s">
        <v>76</v>
      </c>
      <c r="AX23" s="136" t="s">
        <v>75</v>
      </c>
      <c r="AY23" s="136" t="s">
        <v>75</v>
      </c>
    </row>
    <row r="24" spans="1:51">
      <c r="A24" s="263"/>
      <c r="B24" s="279"/>
      <c r="C24" s="263"/>
      <c r="D24" s="263"/>
      <c r="E24" s="269"/>
      <c r="F24" s="263"/>
      <c r="G24" s="280"/>
      <c r="H24" s="280"/>
      <c r="I24" s="280"/>
      <c r="J24" s="280"/>
      <c r="K24" s="280"/>
      <c r="L24" s="280"/>
      <c r="M24" s="280"/>
      <c r="N24" s="272"/>
      <c r="O24" s="263"/>
      <c r="P24" s="263"/>
      <c r="Q24" s="263"/>
      <c r="R24" s="263"/>
      <c r="S24" s="263"/>
      <c r="T24" s="264"/>
      <c r="U24" s="264"/>
      <c r="V24" s="264"/>
      <c r="W24" s="264"/>
      <c r="X24" s="264"/>
      <c r="Y24" s="264"/>
      <c r="Z24" s="264"/>
      <c r="AA24" s="264"/>
      <c r="AB24" s="264"/>
      <c r="AC24" s="264"/>
      <c r="AD24" s="264"/>
      <c r="AE24" s="265"/>
      <c r="AF24" s="264"/>
      <c r="AG24" s="264"/>
      <c r="AH24" s="264"/>
      <c r="AI24" s="264"/>
      <c r="AJ24" s="264"/>
      <c r="AK24" s="264"/>
      <c r="AL24" s="264"/>
      <c r="AM24" s="264"/>
      <c r="AN24" s="264"/>
      <c r="AO24" s="264"/>
      <c r="AP24" s="264"/>
      <c r="AQ24" s="264"/>
      <c r="AR24" s="264"/>
      <c r="AS24" s="264"/>
      <c r="AT24" s="264"/>
      <c r="AU24" s="264"/>
      <c r="AV24" s="264"/>
      <c r="AW24" s="264"/>
      <c r="AX24" s="264"/>
      <c r="AY24" s="264"/>
    </row>
    <row r="25" spans="1:51" ht="18.600000000000001" thickBot="1">
      <c r="A25" s="401" t="s">
        <v>77</v>
      </c>
      <c r="B25" s="402"/>
      <c r="C25" s="403"/>
      <c r="D25" s="403"/>
      <c r="E25" s="404"/>
      <c r="F25" s="263"/>
      <c r="G25" s="405" t="s">
        <v>78</v>
      </c>
      <c r="H25" s="405"/>
      <c r="I25" s="405"/>
      <c r="J25" s="405"/>
      <c r="K25" s="405"/>
      <c r="L25" s="405"/>
      <c r="M25" s="405"/>
      <c r="N25" s="272"/>
      <c r="O25" s="406" t="s">
        <v>79</v>
      </c>
      <c r="P25" s="406"/>
      <c r="Q25" s="406"/>
      <c r="R25" s="406"/>
      <c r="S25" s="406"/>
      <c r="T25" s="406"/>
      <c r="U25" s="281" t="s">
        <v>80</v>
      </c>
      <c r="V25" s="407" t="s">
        <v>80</v>
      </c>
      <c r="W25" s="407"/>
      <c r="X25" s="407"/>
      <c r="Y25" s="407"/>
      <c r="Z25" s="407"/>
      <c r="AA25" s="407"/>
      <c r="AB25" s="407"/>
      <c r="AC25" s="407"/>
      <c r="AD25" s="407"/>
      <c r="AE25" s="408"/>
      <c r="AF25" s="264"/>
      <c r="AG25" s="282"/>
      <c r="AH25" s="282"/>
      <c r="AI25" s="387" t="s">
        <v>81</v>
      </c>
      <c r="AJ25" s="388"/>
      <c r="AK25" s="389"/>
      <c r="AL25" s="283"/>
      <c r="AM25" s="264"/>
      <c r="AN25" s="264"/>
      <c r="AO25" s="264"/>
      <c r="AP25" s="264"/>
      <c r="AQ25" s="264"/>
      <c r="AR25" s="264"/>
      <c r="AS25" s="264"/>
      <c r="AT25" s="264"/>
      <c r="AU25" s="264"/>
      <c r="AV25" s="264"/>
      <c r="AW25" s="264"/>
      <c r="AX25" s="264"/>
      <c r="AY25" s="264"/>
    </row>
    <row r="26" spans="1:51" ht="16.2" thickBot="1">
      <c r="A26" s="409" t="s">
        <v>82</v>
      </c>
      <c r="B26" s="410"/>
      <c r="C26" s="403"/>
      <c r="D26" s="403"/>
      <c r="E26" s="404"/>
      <c r="F26" s="263"/>
      <c r="G26" s="138"/>
      <c r="H26" s="139"/>
      <c r="I26" s="139"/>
      <c r="J26" s="139"/>
      <c r="K26" s="139"/>
      <c r="L26" s="139"/>
      <c r="M26" s="140"/>
      <c r="N26" s="272"/>
      <c r="O26" s="141"/>
      <c r="P26" s="142" t="s">
        <v>83</v>
      </c>
      <c r="Q26" s="142"/>
      <c r="R26" s="142" t="s">
        <v>84</v>
      </c>
      <c r="S26" s="142" t="s">
        <v>85</v>
      </c>
      <c r="T26" s="143" t="s">
        <v>85</v>
      </c>
      <c r="U26" s="264"/>
      <c r="V26" s="264"/>
      <c r="W26" s="264"/>
      <c r="X26" s="264"/>
      <c r="Y26" s="264"/>
      <c r="Z26" s="264"/>
      <c r="AA26" s="264"/>
      <c r="AB26" s="264"/>
      <c r="AC26" s="264"/>
      <c r="AD26" s="265"/>
      <c r="AE26" s="265"/>
      <c r="AF26" s="264"/>
      <c r="AG26" s="282"/>
      <c r="AH26" s="282"/>
      <c r="AI26" s="411" t="s">
        <v>10</v>
      </c>
      <c r="AJ26" s="411"/>
      <c r="AK26" s="411"/>
      <c r="AL26" s="263"/>
      <c r="AM26" s="264"/>
      <c r="AN26" s="264"/>
      <c r="AO26" s="264"/>
      <c r="AP26" s="264"/>
      <c r="AQ26" s="264"/>
      <c r="AR26" s="264"/>
      <c r="AS26" s="264"/>
      <c r="AT26" s="264"/>
      <c r="AU26" s="264"/>
      <c r="AV26" s="264"/>
      <c r="AW26" s="264"/>
      <c r="AX26" s="264"/>
      <c r="AY26" s="264"/>
    </row>
    <row r="27" spans="1:51">
      <c r="A27" s="284"/>
      <c r="B27" s="298"/>
      <c r="C27" s="284"/>
      <c r="D27" s="284"/>
      <c r="E27" s="284"/>
      <c r="F27" s="263"/>
      <c r="G27" s="412" t="s">
        <v>86</v>
      </c>
      <c r="H27" s="413"/>
      <c r="I27" s="413"/>
      <c r="J27" s="413"/>
      <c r="K27" s="413"/>
      <c r="L27" s="413"/>
      <c r="M27" s="414"/>
      <c r="N27" s="272"/>
      <c r="O27" s="144" t="s">
        <v>49</v>
      </c>
      <c r="P27" s="415" t="s">
        <v>87</v>
      </c>
      <c r="Q27" s="145">
        <v>35</v>
      </c>
      <c r="R27" s="146">
        <f t="shared" ref="R27:R39" si="3">SUMIF(O$6:O$20,O27,S$6:S$20)</f>
        <v>0</v>
      </c>
      <c r="S27" s="146">
        <f t="shared" ref="S27:S39" si="4">R27/Q27</f>
        <v>0</v>
      </c>
      <c r="T27" s="418">
        <f>SUM(S27:S29)/B2</f>
        <v>0</v>
      </c>
      <c r="U27" s="264"/>
      <c r="V27" s="264"/>
      <c r="W27" s="264"/>
      <c r="X27" s="264"/>
      <c r="Y27" s="264"/>
      <c r="Z27" s="264"/>
      <c r="AA27" s="264"/>
      <c r="AB27" s="264"/>
      <c r="AC27" s="264"/>
      <c r="AD27" s="265"/>
      <c r="AE27" s="265"/>
      <c r="AF27" s="264"/>
      <c r="AG27" s="282"/>
      <c r="AH27" s="282"/>
      <c r="AI27" s="147" t="s">
        <v>49</v>
      </c>
      <c r="AJ27" s="391" t="s">
        <v>88</v>
      </c>
      <c r="AK27" s="391"/>
      <c r="AL27" s="263"/>
      <c r="AM27" s="264"/>
      <c r="AN27" s="264"/>
      <c r="AO27" s="264"/>
      <c r="AP27" s="264"/>
      <c r="AQ27" s="264"/>
      <c r="AR27" s="264"/>
      <c r="AS27" s="264"/>
      <c r="AT27" s="264"/>
      <c r="AU27" s="264"/>
      <c r="AV27" s="264"/>
      <c r="AW27" s="264"/>
      <c r="AX27" s="264"/>
      <c r="AY27" s="264"/>
    </row>
    <row r="28" spans="1:51">
      <c r="A28" s="421" t="s">
        <v>89</v>
      </c>
      <c r="B28" s="421"/>
      <c r="C28" s="422"/>
      <c r="D28" s="422"/>
      <c r="E28" s="423"/>
      <c r="F28" s="263"/>
      <c r="G28" s="424">
        <f>T27/8</f>
        <v>0</v>
      </c>
      <c r="H28" s="425"/>
      <c r="I28" s="425"/>
      <c r="J28" s="425"/>
      <c r="K28" s="425"/>
      <c r="L28" s="425"/>
      <c r="M28" s="426"/>
      <c r="N28" s="272"/>
      <c r="O28" s="148" t="s">
        <v>90</v>
      </c>
      <c r="P28" s="416"/>
      <c r="Q28" s="149">
        <v>125</v>
      </c>
      <c r="R28" s="150">
        <f t="shared" si="3"/>
        <v>0</v>
      </c>
      <c r="S28" s="150">
        <f t="shared" si="4"/>
        <v>0</v>
      </c>
      <c r="T28" s="419"/>
      <c r="U28" s="264"/>
      <c r="V28" s="264"/>
      <c r="W28" s="264"/>
      <c r="X28" s="264"/>
      <c r="Y28" s="264"/>
      <c r="Z28" s="264"/>
      <c r="AA28" s="264"/>
      <c r="AB28" s="264"/>
      <c r="AC28" s="264"/>
      <c r="AD28" s="265"/>
      <c r="AE28" s="265"/>
      <c r="AF28" s="264"/>
      <c r="AG28" s="282"/>
      <c r="AH28" s="282"/>
      <c r="AI28" s="147" t="s">
        <v>90</v>
      </c>
      <c r="AJ28" s="391" t="s">
        <v>50</v>
      </c>
      <c r="AK28" s="391"/>
      <c r="AL28" s="263"/>
      <c r="AM28" s="264"/>
      <c r="AN28" s="264"/>
      <c r="AO28" s="264"/>
      <c r="AP28" s="264"/>
      <c r="AQ28" s="264"/>
      <c r="AR28" s="264"/>
      <c r="AS28" s="264"/>
      <c r="AT28" s="264"/>
      <c r="AU28" s="264"/>
      <c r="AV28" s="264"/>
      <c r="AW28" s="264"/>
      <c r="AX28" s="264"/>
      <c r="AY28" s="264"/>
    </row>
    <row r="29" spans="1:51" ht="16.2" thickBot="1">
      <c r="A29" s="263"/>
      <c r="B29" s="279"/>
      <c r="C29" s="263"/>
      <c r="D29" s="263"/>
      <c r="E29" s="263"/>
      <c r="F29" s="263"/>
      <c r="G29" s="151"/>
      <c r="H29" s="285"/>
      <c r="I29" s="285"/>
      <c r="J29" s="285"/>
      <c r="K29" s="285"/>
      <c r="L29" s="285"/>
      <c r="M29" s="152"/>
      <c r="N29" s="286"/>
      <c r="O29" s="153" t="s">
        <v>41</v>
      </c>
      <c r="P29" s="417"/>
      <c r="Q29" s="154">
        <v>50</v>
      </c>
      <c r="R29" s="155">
        <f t="shared" si="3"/>
        <v>0</v>
      </c>
      <c r="S29" s="155">
        <f t="shared" si="4"/>
        <v>0</v>
      </c>
      <c r="T29" s="420"/>
      <c r="U29" s="264"/>
      <c r="V29" s="264"/>
      <c r="W29" s="264"/>
      <c r="X29" s="264"/>
      <c r="Y29" s="264"/>
      <c r="Z29" s="264"/>
      <c r="AA29" s="264"/>
      <c r="AB29" s="264"/>
      <c r="AC29" s="264"/>
      <c r="AD29" s="265"/>
      <c r="AE29" s="265"/>
      <c r="AF29" s="264"/>
      <c r="AG29" s="282"/>
      <c r="AH29" s="282"/>
      <c r="AI29" s="147" t="s">
        <v>41</v>
      </c>
      <c r="AJ29" s="391" t="s">
        <v>91</v>
      </c>
      <c r="AK29" s="391"/>
      <c r="AL29" s="263"/>
      <c r="AM29" s="264"/>
      <c r="AN29" s="264"/>
      <c r="AO29" s="264"/>
      <c r="AP29" s="264"/>
      <c r="AQ29" s="264"/>
      <c r="AR29" s="264"/>
      <c r="AS29" s="264"/>
      <c r="AT29" s="264"/>
      <c r="AU29" s="264"/>
      <c r="AV29" s="264"/>
      <c r="AW29" s="264"/>
      <c r="AX29" s="264"/>
      <c r="AY29" s="264"/>
    </row>
    <row r="30" spans="1:51">
      <c r="A30" s="427" t="s">
        <v>92</v>
      </c>
      <c r="B30" s="427"/>
      <c r="C30" s="427"/>
      <c r="D30" s="427"/>
      <c r="E30" s="427"/>
      <c r="F30" s="263"/>
      <c r="G30" s="412" t="s">
        <v>93</v>
      </c>
      <c r="H30" s="413"/>
      <c r="I30" s="414"/>
      <c r="J30" s="287"/>
      <c r="K30" s="412" t="s">
        <v>94</v>
      </c>
      <c r="L30" s="413"/>
      <c r="M30" s="414"/>
      <c r="N30" s="262"/>
      <c r="O30" s="144" t="s">
        <v>64</v>
      </c>
      <c r="P30" s="415" t="s">
        <v>95</v>
      </c>
      <c r="Q30" s="156">
        <v>30</v>
      </c>
      <c r="R30" s="146">
        <f t="shared" si="3"/>
        <v>100</v>
      </c>
      <c r="S30" s="146">
        <f t="shared" si="4"/>
        <v>3.3333333333333335</v>
      </c>
      <c r="T30" s="418">
        <f>SUM(S30:S31)/B2</f>
        <v>3.3333333333333335</v>
      </c>
      <c r="U30" s="264"/>
      <c r="V30" s="264"/>
      <c r="W30" s="264"/>
      <c r="X30" s="264"/>
      <c r="Y30" s="264"/>
      <c r="Z30" s="264"/>
      <c r="AA30" s="264"/>
      <c r="AB30" s="264"/>
      <c r="AC30" s="264"/>
      <c r="AD30" s="265"/>
      <c r="AE30" s="265"/>
      <c r="AF30" s="264"/>
      <c r="AG30" s="282"/>
      <c r="AH30" s="282"/>
      <c r="AI30" s="147" t="s">
        <v>64</v>
      </c>
      <c r="AJ30" s="391" t="s">
        <v>96</v>
      </c>
      <c r="AK30" s="391"/>
      <c r="AL30" s="263"/>
      <c r="AM30" s="264"/>
      <c r="AN30" s="264"/>
      <c r="AO30" s="264"/>
      <c r="AP30" s="264"/>
      <c r="AQ30" s="264"/>
      <c r="AR30" s="264"/>
      <c r="AS30" s="264"/>
      <c r="AT30" s="264"/>
      <c r="AU30" s="264"/>
      <c r="AV30" s="264"/>
      <c r="AW30" s="264"/>
      <c r="AX30" s="264"/>
      <c r="AY30" s="264"/>
    </row>
    <row r="31" spans="1:51" ht="16.2" thickBot="1">
      <c r="A31" s="428"/>
      <c r="B31" s="428"/>
      <c r="C31" s="428"/>
      <c r="D31" s="428"/>
      <c r="E31" s="428"/>
      <c r="F31" s="263"/>
      <c r="G31" s="430">
        <f>T32/4</f>
        <v>0.12916666666666668</v>
      </c>
      <c r="H31" s="431"/>
      <c r="I31" s="432"/>
      <c r="J31" s="288"/>
      <c r="K31" s="433">
        <f>T33/3</f>
        <v>0.33333333333333331</v>
      </c>
      <c r="L31" s="434"/>
      <c r="M31" s="435"/>
      <c r="N31" s="262"/>
      <c r="O31" s="153" t="s">
        <v>97</v>
      </c>
      <c r="P31" s="417"/>
      <c r="Q31" s="154">
        <v>50</v>
      </c>
      <c r="R31" s="155">
        <f t="shared" si="3"/>
        <v>0</v>
      </c>
      <c r="S31" s="155">
        <f t="shared" si="4"/>
        <v>0</v>
      </c>
      <c r="T31" s="420"/>
      <c r="U31" s="264"/>
      <c r="V31" s="264"/>
      <c r="W31" s="264"/>
      <c r="X31" s="264"/>
      <c r="Y31" s="264"/>
      <c r="Z31" s="264"/>
      <c r="AA31" s="264"/>
      <c r="AB31" s="264"/>
      <c r="AC31" s="264"/>
      <c r="AD31" s="265"/>
      <c r="AE31" s="265"/>
      <c r="AF31" s="264"/>
      <c r="AG31" s="282"/>
      <c r="AH31" s="282"/>
      <c r="AI31" s="147" t="s">
        <v>97</v>
      </c>
      <c r="AJ31" s="391" t="s">
        <v>98</v>
      </c>
      <c r="AK31" s="391"/>
      <c r="AL31" s="263"/>
      <c r="AM31" s="264"/>
      <c r="AN31" s="264"/>
      <c r="AO31" s="264"/>
      <c r="AP31" s="264"/>
      <c r="AQ31" s="264"/>
      <c r="AR31" s="264"/>
      <c r="AS31" s="264"/>
      <c r="AT31" s="264"/>
      <c r="AU31" s="264"/>
      <c r="AV31" s="264"/>
      <c r="AW31" s="264"/>
      <c r="AX31" s="264"/>
      <c r="AY31" s="264"/>
    </row>
    <row r="32" spans="1:51" ht="16.2" thickBot="1">
      <c r="A32" s="429"/>
      <c r="B32" s="429"/>
      <c r="C32" s="429"/>
      <c r="D32" s="429"/>
      <c r="E32" s="429"/>
      <c r="F32" s="263"/>
      <c r="G32" s="151"/>
      <c r="H32" s="285"/>
      <c r="I32" s="285"/>
      <c r="J32" s="285"/>
      <c r="K32" s="285"/>
      <c r="L32" s="285"/>
      <c r="M32" s="152"/>
      <c r="N32" s="262"/>
      <c r="O32" s="157" t="s">
        <v>53</v>
      </c>
      <c r="P32" s="158" t="s">
        <v>93</v>
      </c>
      <c r="Q32" s="159">
        <v>180</v>
      </c>
      <c r="R32" s="160">
        <f t="shared" si="3"/>
        <v>93</v>
      </c>
      <c r="S32" s="160">
        <f t="shared" si="4"/>
        <v>0.51666666666666672</v>
      </c>
      <c r="T32" s="161">
        <f>S32/B2</f>
        <v>0.51666666666666672</v>
      </c>
      <c r="U32" s="264"/>
      <c r="V32" s="264"/>
      <c r="W32" s="264"/>
      <c r="X32" s="264"/>
      <c r="Y32" s="264"/>
      <c r="Z32" s="264"/>
      <c r="AA32" s="264"/>
      <c r="AB32" s="264"/>
      <c r="AC32" s="264"/>
      <c r="AD32" s="265"/>
      <c r="AE32" s="265"/>
      <c r="AF32" s="264"/>
      <c r="AG32" s="282"/>
      <c r="AH32" s="282"/>
      <c r="AI32" s="147" t="s">
        <v>53</v>
      </c>
      <c r="AJ32" s="391" t="s">
        <v>93</v>
      </c>
      <c r="AK32" s="391"/>
      <c r="AL32" s="263"/>
      <c r="AM32" s="264"/>
      <c r="AN32" s="264"/>
      <c r="AO32" s="264"/>
      <c r="AP32" s="264"/>
      <c r="AQ32" s="264"/>
      <c r="AR32" s="264"/>
      <c r="AS32" s="264"/>
      <c r="AT32" s="264"/>
      <c r="AU32" s="264"/>
      <c r="AV32" s="264"/>
      <c r="AW32" s="264"/>
      <c r="AX32" s="264"/>
      <c r="AY32" s="264"/>
    </row>
    <row r="33" spans="1:37">
      <c r="A33" s="429"/>
      <c r="B33" s="429"/>
      <c r="C33" s="429"/>
      <c r="D33" s="429"/>
      <c r="E33" s="429"/>
      <c r="F33" s="263"/>
      <c r="G33" s="412" t="s">
        <v>99</v>
      </c>
      <c r="H33" s="413"/>
      <c r="I33" s="414"/>
      <c r="J33" s="287"/>
      <c r="K33" s="412" t="s">
        <v>100</v>
      </c>
      <c r="L33" s="413"/>
      <c r="M33" s="414"/>
      <c r="N33" s="262"/>
      <c r="O33" s="144" t="s">
        <v>55</v>
      </c>
      <c r="P33" s="415" t="s">
        <v>101</v>
      </c>
      <c r="Q33" s="156">
        <v>10</v>
      </c>
      <c r="R33" s="146">
        <f t="shared" si="3"/>
        <v>10</v>
      </c>
      <c r="S33" s="146">
        <f t="shared" si="4"/>
        <v>1</v>
      </c>
      <c r="T33" s="418">
        <f>SUM(S33:S34)/B2</f>
        <v>1</v>
      </c>
      <c r="U33" s="264"/>
      <c r="V33" s="264"/>
      <c r="W33" s="264"/>
      <c r="X33" s="264"/>
      <c r="Y33" s="264"/>
      <c r="Z33" s="264"/>
      <c r="AA33" s="264"/>
      <c r="AB33" s="264"/>
      <c r="AC33" s="264"/>
      <c r="AD33" s="265"/>
      <c r="AE33" s="265"/>
      <c r="AF33" s="264"/>
      <c r="AG33" s="282"/>
      <c r="AH33" s="282"/>
      <c r="AI33" s="147" t="s">
        <v>102</v>
      </c>
      <c r="AJ33" s="391" t="s">
        <v>103</v>
      </c>
      <c r="AK33" s="391"/>
    </row>
    <row r="34" spans="1:37" ht="16.2" thickBot="1">
      <c r="A34" s="429"/>
      <c r="B34" s="429"/>
      <c r="C34" s="429"/>
      <c r="D34" s="429"/>
      <c r="E34" s="429"/>
      <c r="F34" s="263"/>
      <c r="G34" s="433">
        <f>T35/2</f>
        <v>1.04375</v>
      </c>
      <c r="H34" s="434"/>
      <c r="I34" s="435"/>
      <c r="J34" s="288"/>
      <c r="K34" s="433">
        <f>T30/4</f>
        <v>0.83333333333333337</v>
      </c>
      <c r="L34" s="434"/>
      <c r="M34" s="435"/>
      <c r="N34" s="262"/>
      <c r="O34" s="153" t="s">
        <v>102</v>
      </c>
      <c r="P34" s="417"/>
      <c r="Q34" s="154">
        <v>15</v>
      </c>
      <c r="R34" s="155">
        <f t="shared" si="3"/>
        <v>0</v>
      </c>
      <c r="S34" s="155">
        <f t="shared" si="4"/>
        <v>0</v>
      </c>
      <c r="T34" s="420"/>
      <c r="U34" s="264"/>
      <c r="V34" s="264"/>
      <c r="W34" s="264"/>
      <c r="X34" s="264"/>
      <c r="Y34" s="264"/>
      <c r="Z34" s="264"/>
      <c r="AA34" s="264"/>
      <c r="AB34" s="264"/>
      <c r="AC34" s="264"/>
      <c r="AD34" s="265"/>
      <c r="AE34" s="265"/>
      <c r="AF34" s="264"/>
      <c r="AG34" s="282"/>
      <c r="AH34" s="282"/>
      <c r="AI34" s="147" t="s">
        <v>55</v>
      </c>
      <c r="AJ34" s="391" t="s">
        <v>104</v>
      </c>
      <c r="AK34" s="391"/>
    </row>
    <row r="35" spans="1:37">
      <c r="A35" s="429"/>
      <c r="B35" s="429"/>
      <c r="C35" s="429"/>
      <c r="D35" s="429"/>
      <c r="E35" s="429"/>
      <c r="F35" s="263"/>
      <c r="G35" s="151"/>
      <c r="H35" s="285"/>
      <c r="I35" s="285"/>
      <c r="J35" s="285"/>
      <c r="K35" s="285"/>
      <c r="L35" s="285"/>
      <c r="M35" s="152"/>
      <c r="N35" s="262"/>
      <c r="O35" s="144" t="s">
        <v>61</v>
      </c>
      <c r="P35" s="415" t="s">
        <v>99</v>
      </c>
      <c r="Q35" s="156">
        <v>25</v>
      </c>
      <c r="R35" s="146">
        <f t="shared" si="3"/>
        <v>0</v>
      </c>
      <c r="S35" s="146">
        <f t="shared" si="4"/>
        <v>0</v>
      </c>
      <c r="T35" s="436">
        <f>SUM(S36:S37)/B2</f>
        <v>2.0874999999999999</v>
      </c>
      <c r="U35" s="264"/>
      <c r="V35" s="264"/>
      <c r="W35" s="264"/>
      <c r="X35" s="264"/>
      <c r="Y35" s="264"/>
      <c r="Z35" s="264"/>
      <c r="AA35" s="264"/>
      <c r="AB35" s="264"/>
      <c r="AC35" s="264"/>
      <c r="AD35" s="265"/>
      <c r="AE35" s="265"/>
      <c r="AF35" s="264"/>
      <c r="AG35" s="282"/>
      <c r="AH35" s="282"/>
      <c r="AI35" s="147" t="s">
        <v>57</v>
      </c>
      <c r="AJ35" s="391" t="s">
        <v>105</v>
      </c>
      <c r="AK35" s="391"/>
    </row>
    <row r="36" spans="1:37" ht="16.2" thickBot="1">
      <c r="A36" s="263"/>
      <c r="B36" s="279"/>
      <c r="C36" s="263"/>
      <c r="D36" s="263"/>
      <c r="E36" s="263"/>
      <c r="F36" s="263"/>
      <c r="G36" s="412" t="s">
        <v>105</v>
      </c>
      <c r="H36" s="413"/>
      <c r="I36" s="414"/>
      <c r="J36" s="287"/>
      <c r="K36" s="412" t="s">
        <v>106</v>
      </c>
      <c r="L36" s="413"/>
      <c r="M36" s="414"/>
      <c r="N36" s="262"/>
      <c r="O36" s="153" t="s">
        <v>107</v>
      </c>
      <c r="P36" s="417"/>
      <c r="Q36" s="154">
        <v>80</v>
      </c>
      <c r="R36" s="155">
        <f t="shared" si="3"/>
        <v>167</v>
      </c>
      <c r="S36" s="155">
        <f t="shared" si="4"/>
        <v>2.0874999999999999</v>
      </c>
      <c r="T36" s="437"/>
      <c r="U36" s="264"/>
      <c r="V36" s="264"/>
      <c r="W36" s="264"/>
      <c r="X36" s="264"/>
      <c r="Y36" s="264"/>
      <c r="Z36" s="264"/>
      <c r="AA36" s="264"/>
      <c r="AB36" s="264"/>
      <c r="AC36" s="264"/>
      <c r="AD36" s="265"/>
      <c r="AE36" s="265"/>
      <c r="AF36" s="264"/>
      <c r="AG36" s="282"/>
      <c r="AH36" s="282"/>
      <c r="AI36" s="147" t="s">
        <v>61</v>
      </c>
      <c r="AJ36" s="391" t="s">
        <v>108</v>
      </c>
      <c r="AK36" s="391"/>
    </row>
    <row r="37" spans="1:37">
      <c r="A37" s="392" t="s">
        <v>109</v>
      </c>
      <c r="B37" s="392"/>
      <c r="C37" s="445"/>
      <c r="D37" s="445"/>
      <c r="E37" s="446"/>
      <c r="F37" s="263"/>
      <c r="G37" s="447">
        <f>T39/4</f>
        <v>0</v>
      </c>
      <c r="H37" s="448"/>
      <c r="I37" s="449"/>
      <c r="J37" s="289"/>
      <c r="K37" s="450">
        <f>T37/3</f>
        <v>0</v>
      </c>
      <c r="L37" s="451"/>
      <c r="M37" s="452"/>
      <c r="N37" s="262"/>
      <c r="O37" s="144" t="s">
        <v>59</v>
      </c>
      <c r="P37" s="415" t="s">
        <v>106</v>
      </c>
      <c r="Q37" s="156">
        <v>200</v>
      </c>
      <c r="R37" s="146">
        <f t="shared" si="3"/>
        <v>0</v>
      </c>
      <c r="S37" s="146">
        <f t="shared" si="4"/>
        <v>0</v>
      </c>
      <c r="T37" s="418">
        <f>SUM(S37:S38)/B2</f>
        <v>0</v>
      </c>
      <c r="U37" s="264"/>
      <c r="V37" s="264"/>
      <c r="W37" s="264"/>
      <c r="X37" s="264"/>
      <c r="Y37" s="264"/>
      <c r="Z37" s="264"/>
      <c r="AA37" s="264"/>
      <c r="AB37" s="264"/>
      <c r="AC37" s="264"/>
      <c r="AD37" s="265"/>
      <c r="AE37" s="265"/>
      <c r="AF37" s="264"/>
      <c r="AG37" s="282"/>
      <c r="AH37" s="282"/>
      <c r="AI37" s="147" t="s">
        <v>107</v>
      </c>
      <c r="AJ37" s="391" t="s">
        <v>110</v>
      </c>
      <c r="AK37" s="391"/>
    </row>
    <row r="38" spans="1:37" ht="16.2" thickBot="1">
      <c r="A38" s="442" t="s">
        <v>111</v>
      </c>
      <c r="B38" s="442"/>
      <c r="C38" s="443"/>
      <c r="D38" s="443"/>
      <c r="E38" s="444"/>
      <c r="F38" s="263"/>
      <c r="G38" s="164"/>
      <c r="H38" s="165"/>
      <c r="I38" s="165"/>
      <c r="J38" s="165"/>
      <c r="K38" s="165"/>
      <c r="L38" s="165"/>
      <c r="M38" s="166"/>
      <c r="N38" s="262"/>
      <c r="O38" s="153" t="s">
        <v>112</v>
      </c>
      <c r="P38" s="417"/>
      <c r="Q38" s="154">
        <v>30</v>
      </c>
      <c r="R38" s="155">
        <f t="shared" si="3"/>
        <v>0</v>
      </c>
      <c r="S38" s="155">
        <f t="shared" si="4"/>
        <v>0</v>
      </c>
      <c r="T38" s="420"/>
      <c r="U38" s="264"/>
      <c r="V38" s="264"/>
      <c r="W38" s="264"/>
      <c r="X38" s="264"/>
      <c r="Y38" s="264"/>
      <c r="Z38" s="264"/>
      <c r="AA38" s="264"/>
      <c r="AB38" s="264"/>
      <c r="AC38" s="264"/>
      <c r="AD38" s="264"/>
      <c r="AE38" s="265"/>
      <c r="AF38" s="264"/>
      <c r="AG38" s="282"/>
      <c r="AH38" s="282"/>
      <c r="AI38" s="147" t="s">
        <v>59</v>
      </c>
      <c r="AJ38" s="391" t="s">
        <v>113</v>
      </c>
      <c r="AK38" s="391"/>
    </row>
    <row r="39" spans="1:37" ht="16.2" thickBot="1">
      <c r="A39" s="263"/>
      <c r="B39" s="279"/>
      <c r="C39" s="263"/>
      <c r="D39" s="263"/>
      <c r="E39" s="263"/>
      <c r="F39" s="263"/>
      <c r="G39" s="263"/>
      <c r="H39" s="263"/>
      <c r="I39" s="263"/>
      <c r="J39" s="263"/>
      <c r="K39" s="263"/>
      <c r="L39" s="263"/>
      <c r="M39" s="263"/>
      <c r="N39" s="262"/>
      <c r="O39" s="157" t="s">
        <v>57</v>
      </c>
      <c r="P39" s="158" t="s">
        <v>105</v>
      </c>
      <c r="Q39" s="159">
        <v>160</v>
      </c>
      <c r="R39" s="160">
        <f t="shared" si="3"/>
        <v>0</v>
      </c>
      <c r="S39" s="160">
        <f t="shared" si="4"/>
        <v>0</v>
      </c>
      <c r="T39" s="161">
        <f>S39/B2</f>
        <v>0</v>
      </c>
      <c r="U39" s="264"/>
      <c r="V39" s="264"/>
      <c r="W39" s="264"/>
      <c r="X39" s="264"/>
      <c r="Y39" s="264"/>
      <c r="Z39" s="264"/>
      <c r="AA39" s="264"/>
      <c r="AB39" s="264"/>
      <c r="AC39" s="264"/>
      <c r="AD39" s="264"/>
      <c r="AE39" s="265"/>
      <c r="AF39" s="264"/>
      <c r="AG39" s="282"/>
      <c r="AH39" s="282"/>
      <c r="AI39" s="147" t="s">
        <v>112</v>
      </c>
      <c r="AJ39" s="391" t="s">
        <v>114</v>
      </c>
      <c r="AK39" s="391"/>
    </row>
    <row r="40" spans="1:37">
      <c r="A40" s="438" t="s">
        <v>115</v>
      </c>
      <c r="B40" s="438"/>
      <c r="C40" s="438"/>
      <c r="D40" s="438"/>
      <c r="E40" s="438"/>
      <c r="F40" s="438"/>
      <c r="G40" s="438"/>
      <c r="H40" s="438"/>
      <c r="I40" s="438"/>
      <c r="J40" s="438"/>
      <c r="K40" s="438"/>
      <c r="L40" s="438"/>
      <c r="M40" s="438"/>
      <c r="N40" s="262"/>
      <c r="O40" s="269"/>
      <c r="P40" s="439"/>
      <c r="Q40" s="279"/>
      <c r="R40" s="290"/>
      <c r="S40" s="263"/>
      <c r="T40" s="440"/>
      <c r="U40" s="264"/>
      <c r="V40" s="264"/>
      <c r="W40" s="264"/>
      <c r="X40" s="264"/>
      <c r="Y40" s="264"/>
      <c r="Z40" s="264"/>
      <c r="AA40" s="264"/>
      <c r="AB40" s="264"/>
      <c r="AC40" s="264"/>
      <c r="AD40" s="264"/>
      <c r="AE40" s="265"/>
      <c r="AF40" s="264"/>
      <c r="AG40" s="264"/>
      <c r="AH40" s="264"/>
      <c r="AI40" s="264"/>
      <c r="AJ40" s="264"/>
      <c r="AK40" s="264"/>
    </row>
    <row r="41" spans="1:37">
      <c r="A41" s="168" t="s">
        <v>116</v>
      </c>
      <c r="B41" s="168" t="s">
        <v>117</v>
      </c>
      <c r="C41" s="168" t="s">
        <v>118</v>
      </c>
      <c r="D41" s="168"/>
      <c r="E41" s="168" t="s">
        <v>119</v>
      </c>
      <c r="F41" s="168" t="s">
        <v>120</v>
      </c>
      <c r="G41" s="441" t="s">
        <v>121</v>
      </c>
      <c r="H41" s="441"/>
      <c r="I41" s="169" t="s">
        <v>122</v>
      </c>
      <c r="J41" s="441" t="s">
        <v>123</v>
      </c>
      <c r="K41" s="441"/>
      <c r="L41" s="168" t="s">
        <v>124</v>
      </c>
      <c r="M41" s="168" t="s">
        <v>125</v>
      </c>
      <c r="N41" s="262"/>
      <c r="O41" s="269"/>
      <c r="P41" s="439"/>
      <c r="Q41" s="279"/>
      <c r="R41" s="290"/>
      <c r="S41" s="263"/>
      <c r="T41" s="440"/>
      <c r="U41" s="264"/>
      <c r="V41" s="264"/>
      <c r="W41" s="264"/>
      <c r="X41" s="264"/>
      <c r="Y41" s="264"/>
      <c r="Z41" s="264"/>
      <c r="AA41" s="264"/>
      <c r="AB41" s="264"/>
      <c r="AC41" s="264"/>
      <c r="AD41" s="264"/>
      <c r="AE41" s="265"/>
      <c r="AF41" s="264"/>
      <c r="AG41" s="264"/>
      <c r="AH41" s="264"/>
      <c r="AI41" s="264"/>
      <c r="AJ41" s="264"/>
      <c r="AK41" s="264"/>
    </row>
    <row r="42" spans="1:37">
      <c r="A42" s="170">
        <f>AE22</f>
        <v>529.07470000000001</v>
      </c>
      <c r="B42" s="171">
        <f>V22</f>
        <v>23.877719999999997</v>
      </c>
      <c r="C42" s="171">
        <f>W22</f>
        <v>5.675469999999998</v>
      </c>
      <c r="D42" s="171"/>
      <c r="E42" s="171">
        <f>X22</f>
        <v>12.971100000000002</v>
      </c>
      <c r="F42" s="171">
        <f>Y22</f>
        <v>2.9732799999999999</v>
      </c>
      <c r="G42" s="453">
        <f>T22</f>
        <v>34.889060000000001</v>
      </c>
      <c r="H42" s="453"/>
      <c r="I42" s="171">
        <f>U22</f>
        <v>7.3871499999999992</v>
      </c>
      <c r="J42" s="453">
        <f>AC22</f>
        <v>11.10613</v>
      </c>
      <c r="K42" s="453"/>
      <c r="L42" s="171">
        <f>AB22</f>
        <v>38.101679999999995</v>
      </c>
      <c r="M42" s="171">
        <f>AD22</f>
        <v>1.2912699999999999</v>
      </c>
      <c r="N42" s="262"/>
      <c r="O42" s="454" t="s">
        <v>3392</v>
      </c>
      <c r="P42" s="454"/>
      <c r="Q42" s="454"/>
      <c r="R42" s="454"/>
      <c r="S42" s="263"/>
      <c r="T42" s="279"/>
      <c r="U42" s="264"/>
      <c r="V42" s="264"/>
      <c r="W42" s="264"/>
      <c r="X42" s="264"/>
      <c r="Y42" s="264"/>
      <c r="Z42" s="264"/>
      <c r="AA42" s="264"/>
      <c r="AB42" s="264"/>
      <c r="AC42" s="264"/>
      <c r="AD42" s="264"/>
      <c r="AE42" s="265"/>
      <c r="AF42" s="264"/>
      <c r="AG42" s="264"/>
      <c r="AH42" s="264"/>
      <c r="AI42" s="264"/>
      <c r="AJ42" s="264"/>
      <c r="AK42" s="264"/>
    </row>
    <row r="43" spans="1:37">
      <c r="A43" s="291"/>
      <c r="B43" s="299"/>
      <c r="C43" s="292"/>
      <c r="D43" s="292"/>
      <c r="E43" s="292"/>
      <c r="F43" s="292"/>
      <c r="G43" s="292"/>
      <c r="H43" s="292"/>
      <c r="I43" s="292"/>
      <c r="J43" s="292"/>
      <c r="K43" s="292"/>
      <c r="L43" s="292"/>
      <c r="M43" s="292"/>
      <c r="N43" s="262"/>
      <c r="O43" s="454"/>
      <c r="P43" s="454"/>
      <c r="Q43" s="454"/>
      <c r="R43" s="454"/>
      <c r="S43" s="263"/>
      <c r="T43" s="264"/>
      <c r="U43" s="264"/>
      <c r="V43" s="264"/>
      <c r="W43" s="264"/>
      <c r="X43" s="264"/>
      <c r="Y43" s="264"/>
      <c r="Z43" s="264"/>
      <c r="AA43" s="264"/>
      <c r="AB43" s="264"/>
      <c r="AC43" s="264"/>
      <c r="AD43" s="264"/>
      <c r="AE43" s="265"/>
      <c r="AF43" s="264"/>
      <c r="AG43" s="264"/>
      <c r="AH43" s="264"/>
      <c r="AI43" s="264"/>
      <c r="AJ43" s="264"/>
      <c r="AK43" s="264"/>
    </row>
    <row r="44" spans="1:37">
      <c r="A44" s="438" t="s">
        <v>126</v>
      </c>
      <c r="B44" s="438"/>
      <c r="C44" s="438"/>
      <c r="D44" s="438"/>
      <c r="E44" s="438"/>
      <c r="F44" s="438"/>
      <c r="G44" s="438"/>
      <c r="H44" s="438"/>
      <c r="I44" s="438"/>
      <c r="J44" s="438"/>
      <c r="K44" s="438"/>
      <c r="L44" s="438"/>
      <c r="M44" s="438"/>
      <c r="N44" s="262"/>
      <c r="O44" s="455" t="s">
        <v>3393</v>
      </c>
      <c r="P44" s="455"/>
      <c r="Q44" s="455"/>
      <c r="R44" s="455"/>
      <c r="S44" s="263"/>
      <c r="T44" s="264"/>
      <c r="U44" s="293"/>
      <c r="V44" s="293"/>
      <c r="W44" s="293"/>
      <c r="X44" s="293"/>
      <c r="Y44" s="264"/>
      <c r="Z44" s="264"/>
      <c r="AA44" s="264"/>
      <c r="AB44" s="264"/>
      <c r="AC44" s="264"/>
      <c r="AD44" s="264"/>
      <c r="AE44" s="265"/>
      <c r="AF44" s="264"/>
      <c r="AG44" s="264"/>
      <c r="AH44" s="264"/>
      <c r="AI44" s="264"/>
      <c r="AJ44" s="264"/>
      <c r="AK44" s="264"/>
    </row>
    <row r="45" spans="1:37">
      <c r="A45" s="168" t="s">
        <v>116</v>
      </c>
      <c r="B45" s="168" t="s">
        <v>117</v>
      </c>
      <c r="C45" s="168" t="s">
        <v>118</v>
      </c>
      <c r="D45" s="168"/>
      <c r="E45" s="168" t="s">
        <v>119</v>
      </c>
      <c r="F45" s="168" t="s">
        <v>120</v>
      </c>
      <c r="G45" s="441" t="s">
        <v>121</v>
      </c>
      <c r="H45" s="441"/>
      <c r="I45" s="169" t="s">
        <v>122</v>
      </c>
      <c r="J45" s="441" t="s">
        <v>123</v>
      </c>
      <c r="K45" s="441"/>
      <c r="L45" s="168" t="s">
        <v>124</v>
      </c>
      <c r="M45" s="168" t="s">
        <v>125</v>
      </c>
      <c r="N45" s="262"/>
      <c r="O45" s="455"/>
      <c r="P45" s="455"/>
      <c r="Q45" s="455"/>
      <c r="R45" s="455"/>
      <c r="S45" s="263"/>
      <c r="T45" s="264"/>
      <c r="U45" s="264"/>
      <c r="V45" s="264"/>
      <c r="W45" s="264"/>
      <c r="X45" s="264"/>
      <c r="Y45" s="264"/>
      <c r="Z45" s="264"/>
      <c r="AA45" s="264"/>
      <c r="AB45" s="264"/>
      <c r="AC45" s="264"/>
      <c r="AD45" s="264"/>
      <c r="AE45" s="265"/>
      <c r="AF45" s="264"/>
      <c r="AG45" s="264"/>
      <c r="AH45" s="264"/>
      <c r="AI45" s="264"/>
      <c r="AJ45" s="264"/>
      <c r="AK45" s="264"/>
    </row>
    <row r="46" spans="1:37">
      <c r="A46" s="172">
        <f>IFERROR(AE22/B2,"")</f>
        <v>529.07470000000001</v>
      </c>
      <c r="B46" s="173">
        <f>IFERROR(V22/B2,"")</f>
        <v>23.877719999999997</v>
      </c>
      <c r="C46" s="173">
        <f>IFERROR(W22/B2,"")</f>
        <v>5.675469999999998</v>
      </c>
      <c r="D46" s="173"/>
      <c r="E46" s="173">
        <f>IFERROR(X22/B2,"")</f>
        <v>12.971100000000002</v>
      </c>
      <c r="F46" s="173">
        <f>IFERROR(Y22/B2,"")</f>
        <v>2.9732799999999999</v>
      </c>
      <c r="G46" s="456">
        <f>IFERROR(T22/B2,"")</f>
        <v>34.889060000000001</v>
      </c>
      <c r="H46" s="456"/>
      <c r="I46" s="173">
        <f>IFERROR(U22/B2,"")</f>
        <v>7.3871499999999992</v>
      </c>
      <c r="J46" s="456">
        <f>IFERROR(AC22/B2,"")</f>
        <v>11.10613</v>
      </c>
      <c r="K46" s="456"/>
      <c r="L46" s="173">
        <f>IFERROR(AB22/B2,"")</f>
        <v>38.101679999999995</v>
      </c>
      <c r="M46" s="173">
        <f>IFERROR(AD22/B2,"")</f>
        <v>1.2912699999999999</v>
      </c>
      <c r="N46" s="262"/>
      <c r="O46" s="455"/>
      <c r="P46" s="455"/>
      <c r="Q46" s="455"/>
      <c r="R46" s="455"/>
      <c r="S46" s="263"/>
      <c r="T46" s="264"/>
      <c r="U46" s="294"/>
      <c r="V46" s="294"/>
      <c r="W46" s="294"/>
      <c r="X46" s="294"/>
      <c r="Y46" s="264"/>
      <c r="Z46" s="264"/>
      <c r="AA46" s="264"/>
      <c r="AB46" s="264"/>
      <c r="AC46" s="264"/>
      <c r="AD46" s="264"/>
      <c r="AE46" s="265"/>
      <c r="AF46" s="264"/>
      <c r="AG46" s="264"/>
      <c r="AH46" s="264"/>
      <c r="AI46" s="264"/>
      <c r="AJ46" s="264"/>
      <c r="AK46" s="264"/>
    </row>
    <row r="47" spans="1:37">
      <c r="A47" s="263"/>
      <c r="B47" s="279"/>
      <c r="C47" s="263"/>
      <c r="D47" s="263"/>
      <c r="E47" s="263"/>
      <c r="F47" s="263"/>
      <c r="G47" s="263"/>
      <c r="H47" s="263"/>
      <c r="I47" s="263"/>
      <c r="J47" s="263"/>
      <c r="K47" s="263"/>
      <c r="L47" s="263"/>
      <c r="M47" s="263"/>
      <c r="N47" s="262"/>
      <c r="O47" s="455"/>
      <c r="P47" s="455"/>
      <c r="Q47" s="455"/>
      <c r="R47" s="455"/>
      <c r="S47" s="263"/>
      <c r="T47" s="264"/>
      <c r="U47" s="294"/>
      <c r="V47" s="294"/>
      <c r="W47" s="294"/>
      <c r="X47" s="294"/>
      <c r="Y47" s="264"/>
      <c r="Z47" s="264"/>
      <c r="AA47" s="264"/>
      <c r="AB47" s="264"/>
      <c r="AC47" s="264"/>
      <c r="AD47" s="264"/>
      <c r="AE47" s="265"/>
      <c r="AF47" s="264"/>
      <c r="AG47" s="264"/>
      <c r="AH47" s="264"/>
      <c r="AI47" s="264"/>
      <c r="AJ47" s="264"/>
      <c r="AK47" s="264"/>
    </row>
    <row r="48" spans="1:37">
      <c r="A48" s="263"/>
      <c r="B48" s="279"/>
      <c r="C48" s="263"/>
      <c r="D48" s="263"/>
      <c r="E48" s="263"/>
      <c r="F48" s="263"/>
      <c r="G48" s="263"/>
      <c r="H48" s="263"/>
      <c r="I48" s="263"/>
      <c r="J48" s="263"/>
      <c r="K48" s="263"/>
      <c r="L48" s="263"/>
      <c r="M48" s="263"/>
      <c r="N48" s="262"/>
      <c r="O48" s="455"/>
      <c r="P48" s="455"/>
      <c r="Q48" s="455"/>
      <c r="R48" s="455"/>
      <c r="S48" s="263"/>
      <c r="T48" s="264"/>
      <c r="U48" s="294"/>
      <c r="V48" s="294"/>
      <c r="W48" s="294"/>
      <c r="X48" s="294"/>
      <c r="Y48" s="264"/>
      <c r="Z48" s="264"/>
      <c r="AA48" s="264"/>
      <c r="AB48" s="264"/>
      <c r="AC48" s="264"/>
      <c r="AD48" s="264"/>
      <c r="AE48" s="265"/>
      <c r="AF48" s="264"/>
      <c r="AG48" s="264"/>
      <c r="AH48" s="264"/>
      <c r="AI48" s="264"/>
      <c r="AJ48" s="264"/>
      <c r="AK48" s="264"/>
    </row>
    <row r="49" spans="15:18">
      <c r="O49" s="455"/>
      <c r="P49" s="455"/>
      <c r="Q49" s="455"/>
      <c r="R49" s="455"/>
    </row>
    <row r="50" spans="15:18">
      <c r="O50" s="455"/>
      <c r="P50" s="455"/>
      <c r="Q50" s="455"/>
      <c r="R50" s="455"/>
    </row>
    <row r="51" spans="15:18">
      <c r="O51" s="455"/>
      <c r="P51" s="455"/>
      <c r="Q51" s="455"/>
      <c r="R51" s="455"/>
    </row>
    <row r="87" spans="56:56">
      <c r="BD87" s="295" t="s">
        <v>127</v>
      </c>
    </row>
  </sheetData>
  <mergeCells count="74">
    <mergeCell ref="AI25:AK25"/>
    <mergeCell ref="B1:M1"/>
    <mergeCell ref="A4:E4"/>
    <mergeCell ref="G4:M4"/>
    <mergeCell ref="O4:AY4"/>
    <mergeCell ref="G5:M23"/>
    <mergeCell ref="O22:S22"/>
    <mergeCell ref="A25:B25"/>
    <mergeCell ref="C25:E25"/>
    <mergeCell ref="G25:M25"/>
    <mergeCell ref="O25:T25"/>
    <mergeCell ref="V25:AE25"/>
    <mergeCell ref="A26:B26"/>
    <mergeCell ref="C26:E26"/>
    <mergeCell ref="AI26:AK26"/>
    <mergeCell ref="G27:M27"/>
    <mergeCell ref="P27:P29"/>
    <mergeCell ref="T27:T29"/>
    <mergeCell ref="AJ27:AK27"/>
    <mergeCell ref="A28:B28"/>
    <mergeCell ref="C28:E28"/>
    <mergeCell ref="G28:M28"/>
    <mergeCell ref="AJ28:AK28"/>
    <mergeCell ref="AJ29:AK29"/>
    <mergeCell ref="A30:E30"/>
    <mergeCell ref="G30:I30"/>
    <mergeCell ref="K30:M30"/>
    <mergeCell ref="P30:P31"/>
    <mergeCell ref="T30:T31"/>
    <mergeCell ref="AJ30:AK30"/>
    <mergeCell ref="A31:E35"/>
    <mergeCell ref="G31:I31"/>
    <mergeCell ref="K31:M31"/>
    <mergeCell ref="AJ31:AK31"/>
    <mergeCell ref="AJ32:AK32"/>
    <mergeCell ref="G33:I33"/>
    <mergeCell ref="K33:M33"/>
    <mergeCell ref="P33:P34"/>
    <mergeCell ref="T33:T34"/>
    <mergeCell ref="AJ33:AK33"/>
    <mergeCell ref="G34:I34"/>
    <mergeCell ref="K34:M34"/>
    <mergeCell ref="AJ34:AK34"/>
    <mergeCell ref="P35:P36"/>
    <mergeCell ref="T35:T36"/>
    <mergeCell ref="AJ35:AK35"/>
    <mergeCell ref="G36:I36"/>
    <mergeCell ref="K36:M36"/>
    <mergeCell ref="AJ36:AK36"/>
    <mergeCell ref="A40:M40"/>
    <mergeCell ref="P40:P41"/>
    <mergeCell ref="T40:T41"/>
    <mergeCell ref="G41:H41"/>
    <mergeCell ref="J41:K41"/>
    <mergeCell ref="AJ37:AK37"/>
    <mergeCell ref="A38:B38"/>
    <mergeCell ref="C38:E38"/>
    <mergeCell ref="AJ38:AK38"/>
    <mergeCell ref="AJ39:AK39"/>
    <mergeCell ref="A37:B37"/>
    <mergeCell ref="C37:E37"/>
    <mergeCell ref="G37:I37"/>
    <mergeCell ref="K37:M37"/>
    <mergeCell ref="P37:P38"/>
    <mergeCell ref="T37:T38"/>
    <mergeCell ref="G42:H42"/>
    <mergeCell ref="J42:K42"/>
    <mergeCell ref="O42:R43"/>
    <mergeCell ref="A44:M44"/>
    <mergeCell ref="O44:R51"/>
    <mergeCell ref="G45:H45"/>
    <mergeCell ref="J45:K45"/>
    <mergeCell ref="G46:H46"/>
    <mergeCell ref="J46:K46"/>
  </mergeCells>
  <conditionalFormatting sqref="G28 G31 G34 G37">
    <cfRule type="dataBar" priority="4">
      <dataBar>
        <cfvo type="num" val="0"/>
        <cfvo type="num" val="1"/>
        <color theme="7"/>
      </dataBar>
      <extLst>
        <ext xmlns:x14="http://schemas.microsoft.com/office/spreadsheetml/2009/9/main" uri="{B025F937-C7B1-47D3-B67F-A62EFF666E3E}">
          <x14:id>{BBF83E2E-625E-4F80-81DE-A199988072CF}</x14:id>
        </ext>
      </extLst>
    </cfRule>
  </conditionalFormatting>
  <conditionalFormatting sqref="K31">
    <cfRule type="dataBar" priority="3">
      <dataBar>
        <cfvo type="num" val="0"/>
        <cfvo type="num" val="1"/>
        <color theme="7"/>
      </dataBar>
      <extLst>
        <ext xmlns:x14="http://schemas.microsoft.com/office/spreadsheetml/2009/9/main" uri="{B025F937-C7B1-47D3-B67F-A62EFF666E3E}">
          <x14:id>{23E8C178-8AF9-4C02-813B-1E1622A14FAA}</x14:id>
        </ext>
      </extLst>
    </cfRule>
  </conditionalFormatting>
  <conditionalFormatting sqref="K34">
    <cfRule type="dataBar" priority="2">
      <dataBar>
        <cfvo type="num" val="0"/>
        <cfvo type="num" val="1"/>
        <color theme="7"/>
      </dataBar>
      <extLst>
        <ext xmlns:x14="http://schemas.microsoft.com/office/spreadsheetml/2009/9/main" uri="{B025F937-C7B1-47D3-B67F-A62EFF666E3E}">
          <x14:id>{64331C2B-8FF6-4535-A802-5FD33EAE94E5}</x14:id>
        </ext>
      </extLst>
    </cfRule>
  </conditionalFormatting>
  <conditionalFormatting sqref="K37">
    <cfRule type="dataBar" priority="1">
      <dataBar>
        <cfvo type="num" val="0"/>
        <cfvo type="num" val="1"/>
        <color theme="7"/>
      </dataBar>
      <extLst>
        <ext xmlns:x14="http://schemas.microsoft.com/office/spreadsheetml/2009/9/main" uri="{B025F937-C7B1-47D3-B67F-A62EFF666E3E}">
          <x14:id>{5C5348B9-E653-4AA0-8494-928353141815}</x14:id>
        </ext>
      </extLst>
    </cfRule>
  </conditionalFormatting>
  <dataValidations count="2">
    <dataValidation type="list" allowBlank="1" showInputMessage="1" showErrorMessage="1" sqref="R6:R20" xr:uid="{AB48565B-7957-4896-A7E8-24251F349B42}">
      <formula1>INDIRECT(Q6)</formula1>
    </dataValidation>
    <dataValidation type="list" allowBlank="1" showInputMessage="1" showErrorMessage="1" sqref="O6:O20 O27:O41" xr:uid="{F61E0C21-321B-4362-A465-DD75DC7F4633}">
      <formula1>$AI$27:$AI$39</formula1>
    </dataValidation>
  </dataValidations>
  <pageMargins left="0.70866141732283472" right="0.70866141732283472" top="0.74803149606299213" bottom="0.74803149606299213" header="0.31496062992125984" footer="0.31496062992125984"/>
  <pageSetup paperSize="9" orientation="portrait" copies="2" r:id="rId1"/>
  <headerFooter scaleWithDoc="0" alignWithMargins="0">
    <oddHeader>&amp;L&amp;G&amp;C&amp;G&amp;R&amp;G</oddHeader>
  </headerFooter>
  <drawing r:id="rId2"/>
  <legacyDrawingHF r:id="rId3"/>
  <extLst>
    <ext xmlns:x14="http://schemas.microsoft.com/office/spreadsheetml/2009/9/main" uri="{78C0D931-6437-407d-A8EE-F0AAD7539E65}">
      <x14:conditionalFormattings>
        <x14:conditionalFormatting xmlns:xm="http://schemas.microsoft.com/office/excel/2006/main">
          <x14:cfRule type="dataBar" id="{BBF83E2E-625E-4F80-81DE-A199988072CF}">
            <x14:dataBar minLength="0" maxLength="100">
              <x14:cfvo type="num">
                <xm:f>0</xm:f>
              </x14:cfvo>
              <x14:cfvo type="num">
                <xm:f>1</xm:f>
              </x14:cfvo>
              <x14:negativeFillColor rgb="FFFF0000"/>
              <x14:axisColor rgb="FF000000"/>
            </x14:dataBar>
          </x14:cfRule>
          <xm:sqref>G28 G31 G34 G37</xm:sqref>
        </x14:conditionalFormatting>
        <x14:conditionalFormatting xmlns:xm="http://schemas.microsoft.com/office/excel/2006/main">
          <x14:cfRule type="dataBar" id="{23E8C178-8AF9-4C02-813B-1E1622A14FAA}">
            <x14:dataBar minLength="0" maxLength="100">
              <x14:cfvo type="num">
                <xm:f>0</xm:f>
              </x14:cfvo>
              <x14:cfvo type="num">
                <xm:f>1</xm:f>
              </x14:cfvo>
              <x14:negativeFillColor rgb="FFFF0000"/>
              <x14:axisColor rgb="FF000000"/>
            </x14:dataBar>
          </x14:cfRule>
          <xm:sqref>K31</xm:sqref>
        </x14:conditionalFormatting>
        <x14:conditionalFormatting xmlns:xm="http://schemas.microsoft.com/office/excel/2006/main">
          <x14:cfRule type="dataBar" id="{64331C2B-8FF6-4535-A802-5FD33EAE94E5}">
            <x14:dataBar minLength="0" maxLength="100">
              <x14:cfvo type="num">
                <xm:f>0</xm:f>
              </x14:cfvo>
              <x14:cfvo type="num">
                <xm:f>1</xm:f>
              </x14:cfvo>
              <x14:negativeFillColor rgb="FFFF0000"/>
              <x14:axisColor rgb="FF000000"/>
            </x14:dataBar>
          </x14:cfRule>
          <xm:sqref>K34</xm:sqref>
        </x14:conditionalFormatting>
        <x14:conditionalFormatting xmlns:xm="http://schemas.microsoft.com/office/excel/2006/main">
          <x14:cfRule type="dataBar" id="{5C5348B9-E653-4AA0-8494-928353141815}">
            <x14:dataBar minLength="0" maxLength="100">
              <x14:cfvo type="num">
                <xm:f>0</xm:f>
              </x14:cfvo>
              <x14:cfvo type="num">
                <xm:f>1</xm:f>
              </x14:cfvo>
              <x14:negativeFillColor rgb="FFFF0000"/>
              <x14:axisColor rgb="FF000000"/>
            </x14:dataBar>
          </x14:cfRule>
          <xm:sqref>K37</xm:sqref>
        </x14:conditionalFormatting>
      </x14:conditionalFormattings>
    </ext>
  </extLst>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2ED9489-9514-41D4-A734-545C9C6478B9}">
  <dimension ref="A1:BD87"/>
  <sheetViews>
    <sheetView topLeftCell="A3" zoomScale="94" zoomScaleNormal="90" workbookViewId="0">
      <selection activeCell="F15" sqref="F15"/>
    </sheetView>
  </sheetViews>
  <sheetFormatPr defaultColWidth="8.69921875" defaultRowHeight="15.6"/>
  <cols>
    <col min="1" max="1" width="13.09765625" style="103" bestFit="1" customWidth="1"/>
    <col min="2" max="2" width="8.5" style="103" customWidth="1"/>
    <col min="3" max="3" width="6.09765625" style="103" bestFit="1" customWidth="1"/>
    <col min="4" max="4" width="6.09765625" style="295" customWidth="1"/>
    <col min="5" max="5" width="7" style="103" customWidth="1"/>
    <col min="6" max="6" width="6.59765625" style="103" customWidth="1"/>
    <col min="7" max="7" width="5.5" style="103" customWidth="1"/>
    <col min="8" max="9" width="6" style="103" customWidth="1"/>
    <col min="10" max="10" width="2" style="103" customWidth="1"/>
    <col min="11" max="12" width="6" style="103" customWidth="1"/>
    <col min="13" max="13" width="6.5" style="103" customWidth="1"/>
    <col min="14" max="14" width="3" style="104" customWidth="1"/>
    <col min="15" max="15" width="12.5" style="104" bestFit="1" customWidth="1"/>
    <col min="16" max="16" width="11.59765625" style="103" bestFit="1" customWidth="1"/>
    <col min="17" max="17" width="12.5" style="105" bestFit="1" customWidth="1"/>
    <col min="18" max="18" width="29" style="105" bestFit="1" customWidth="1"/>
    <col min="19" max="19" width="14.59765625" style="105" customWidth="1"/>
    <col min="20" max="20" width="14.59765625" style="106" bestFit="1" customWidth="1"/>
    <col min="21" max="21" width="10" style="106" bestFit="1" customWidth="1"/>
    <col min="22" max="22" width="8.59765625" style="106" bestFit="1" customWidth="1"/>
    <col min="23" max="23" width="5.59765625" style="106" bestFit="1" customWidth="1"/>
    <col min="24" max="24" width="7" style="106" bestFit="1" customWidth="1"/>
    <col min="25" max="25" width="6.09765625" style="106" customWidth="1"/>
    <col min="26" max="26" width="8" style="106" bestFit="1" customWidth="1"/>
    <col min="27" max="27" width="9.59765625" style="106" bestFit="1" customWidth="1"/>
    <col min="28" max="28" width="5.59765625" style="106" bestFit="1" customWidth="1"/>
    <col min="29" max="29" width="4.59765625" style="106" bestFit="1" customWidth="1"/>
    <col min="30" max="30" width="4.5" style="106" bestFit="1" customWidth="1"/>
    <col min="31" max="31" width="8.59765625" style="107" bestFit="1" customWidth="1"/>
    <col min="32" max="32" width="7.59765625" style="108" bestFit="1" customWidth="1"/>
    <col min="33" max="33" width="7" style="106" customWidth="1"/>
    <col min="34" max="34" width="8.5" style="106" customWidth="1"/>
    <col min="35" max="35" width="7.5" style="106" bestFit="1" customWidth="1"/>
    <col min="36" max="36" width="8.59765625" style="106" bestFit="1" customWidth="1"/>
    <col min="37" max="37" width="6.59765625" style="106" bestFit="1" customWidth="1"/>
    <col min="38" max="38" width="8" style="106" bestFit="1" customWidth="1"/>
    <col min="39" max="39" width="4.5" style="106" bestFit="1" customWidth="1"/>
    <col min="40" max="40" width="5.09765625" style="106" bestFit="1" customWidth="1"/>
    <col min="41" max="43" width="5.59765625" style="106" bestFit="1" customWidth="1"/>
    <col min="44" max="44" width="6.59765625" style="106" bestFit="1" customWidth="1"/>
    <col min="45" max="45" width="5.59765625" style="106" bestFit="1" customWidth="1"/>
    <col min="46" max="46" width="7" style="106" bestFit="1" customWidth="1"/>
    <col min="47" max="47" width="5.59765625" style="106" bestFit="1" customWidth="1"/>
    <col min="48" max="51" width="4.5" style="106" bestFit="1" customWidth="1"/>
    <col min="52" max="16384" width="8.69921875" style="103"/>
  </cols>
  <sheetData>
    <row r="1" spans="1:51">
      <c r="A1" s="109" t="s">
        <v>0</v>
      </c>
      <c r="B1" s="391" t="s">
        <v>3394</v>
      </c>
      <c r="C1" s="391"/>
      <c r="D1" s="391"/>
      <c r="E1" s="391"/>
      <c r="F1" s="391"/>
      <c r="G1" s="391"/>
      <c r="H1" s="391"/>
      <c r="I1" s="391"/>
      <c r="J1" s="391"/>
      <c r="K1" s="391"/>
      <c r="L1" s="391"/>
      <c r="M1" s="391"/>
      <c r="N1" s="262"/>
      <c r="O1" s="263"/>
      <c r="P1" s="263"/>
      <c r="Q1" s="263"/>
      <c r="R1" s="263"/>
      <c r="S1" s="263"/>
      <c r="T1" s="264"/>
      <c r="U1" s="264"/>
      <c r="V1" s="264"/>
      <c r="W1" s="264"/>
      <c r="X1" s="264"/>
      <c r="Y1" s="264"/>
      <c r="Z1" s="264"/>
      <c r="AA1" s="264"/>
      <c r="AB1" s="264"/>
      <c r="AC1" s="264"/>
      <c r="AD1" s="264"/>
      <c r="AE1" s="265"/>
      <c r="AF1" s="264"/>
      <c r="AG1" s="264"/>
      <c r="AH1" s="264"/>
      <c r="AI1" s="264"/>
      <c r="AJ1" s="264"/>
      <c r="AK1" s="264"/>
      <c r="AL1" s="264"/>
      <c r="AM1" s="264"/>
      <c r="AN1" s="264"/>
      <c r="AO1" s="264"/>
      <c r="AP1" s="264"/>
      <c r="AQ1" s="264"/>
      <c r="AR1" s="264"/>
      <c r="AS1" s="264"/>
      <c r="AT1" s="264"/>
      <c r="AU1" s="264"/>
      <c r="AV1" s="264"/>
      <c r="AW1" s="264"/>
      <c r="AX1" s="264"/>
      <c r="AY1" s="264"/>
    </row>
    <row r="2" spans="1:51" ht="18">
      <c r="A2" s="109" t="s">
        <v>1</v>
      </c>
      <c r="B2" s="178">
        <v>1</v>
      </c>
      <c r="C2" s="111"/>
      <c r="D2" s="266"/>
      <c r="E2" s="266"/>
      <c r="F2" s="267"/>
      <c r="G2" s="268"/>
      <c r="H2" s="269"/>
      <c r="I2" s="269"/>
      <c r="J2" s="269"/>
      <c r="K2" s="263"/>
      <c r="L2" s="263"/>
      <c r="M2" s="263"/>
      <c r="N2" s="262"/>
      <c r="O2" s="263"/>
      <c r="P2" s="263"/>
      <c r="Q2" s="263"/>
      <c r="R2" s="263"/>
      <c r="S2" s="263"/>
      <c r="T2" s="264"/>
      <c r="U2" s="264"/>
      <c r="V2" s="264"/>
      <c r="W2" s="264"/>
      <c r="X2" s="264"/>
      <c r="Y2" s="264"/>
      <c r="Z2" s="264"/>
      <c r="AA2" s="264"/>
      <c r="AB2" s="264"/>
      <c r="AC2" s="264"/>
      <c r="AD2" s="264"/>
      <c r="AE2" s="265"/>
      <c r="AF2" s="264"/>
      <c r="AG2" s="264"/>
      <c r="AH2" s="264"/>
      <c r="AI2" s="264"/>
      <c r="AJ2" s="264"/>
      <c r="AK2" s="264"/>
      <c r="AL2" s="264"/>
      <c r="AM2" s="264"/>
      <c r="AN2" s="264"/>
      <c r="AO2" s="264"/>
      <c r="AP2" s="264"/>
      <c r="AQ2" s="264"/>
      <c r="AR2" s="264"/>
      <c r="AS2" s="264"/>
      <c r="AT2" s="264"/>
      <c r="AU2" s="264"/>
      <c r="AV2" s="264"/>
      <c r="AW2" s="264"/>
      <c r="AX2" s="264"/>
      <c r="AY2" s="264"/>
    </row>
    <row r="3" spans="1:51" ht="33.6">
      <c r="A3" s="263"/>
      <c r="B3" s="263"/>
      <c r="C3" s="263"/>
      <c r="D3" s="263"/>
      <c r="E3" s="263"/>
      <c r="F3" s="263"/>
      <c r="G3" s="263"/>
      <c r="H3" s="263"/>
      <c r="I3" s="263"/>
      <c r="J3" s="263"/>
      <c r="K3" s="263"/>
      <c r="L3" s="263"/>
      <c r="M3" s="263"/>
      <c r="N3" s="262"/>
      <c r="O3" s="263"/>
      <c r="P3" s="270"/>
      <c r="Q3" s="270"/>
      <c r="R3" s="270"/>
      <c r="S3" s="270"/>
      <c r="T3" s="270"/>
      <c r="U3" s="270"/>
      <c r="V3" s="270"/>
      <c r="W3" s="270"/>
      <c r="X3" s="270"/>
      <c r="Y3" s="270"/>
      <c r="Z3" s="270"/>
      <c r="AA3" s="270"/>
      <c r="AB3" s="270"/>
      <c r="AC3" s="270"/>
      <c r="AD3" s="270"/>
      <c r="AE3" s="270"/>
      <c r="AF3" s="270"/>
      <c r="AG3" s="270"/>
      <c r="AH3" s="270"/>
      <c r="AI3" s="270"/>
      <c r="AJ3" s="270"/>
      <c r="AK3" s="270"/>
      <c r="AL3" s="270"/>
      <c r="AM3" s="270"/>
      <c r="AN3" s="270"/>
      <c r="AO3" s="270"/>
      <c r="AP3" s="270"/>
      <c r="AQ3" s="270"/>
      <c r="AR3" s="270"/>
      <c r="AS3" s="270"/>
      <c r="AT3" s="270"/>
      <c r="AU3" s="270"/>
      <c r="AV3" s="270"/>
      <c r="AW3" s="270"/>
      <c r="AX3" s="270"/>
      <c r="AY3" s="270"/>
    </row>
    <row r="4" spans="1:51" ht="18">
      <c r="A4" s="392" t="s">
        <v>2</v>
      </c>
      <c r="B4" s="392"/>
      <c r="C4" s="392"/>
      <c r="D4" s="392"/>
      <c r="E4" s="392"/>
      <c r="F4" s="263"/>
      <c r="G4" s="393" t="s">
        <v>3</v>
      </c>
      <c r="H4" s="393"/>
      <c r="I4" s="393"/>
      <c r="J4" s="393"/>
      <c r="K4" s="393"/>
      <c r="L4" s="393"/>
      <c r="M4" s="393"/>
      <c r="N4" s="262"/>
      <c r="O4" s="394" t="s">
        <v>4</v>
      </c>
      <c r="P4" s="394"/>
      <c r="Q4" s="394"/>
      <c r="R4" s="394"/>
      <c r="S4" s="394"/>
      <c r="T4" s="394"/>
      <c r="U4" s="394"/>
      <c r="V4" s="394"/>
      <c r="W4" s="394"/>
      <c r="X4" s="394"/>
      <c r="Y4" s="394"/>
      <c r="Z4" s="394"/>
      <c r="AA4" s="394"/>
      <c r="AB4" s="394"/>
      <c r="AC4" s="394"/>
      <c r="AD4" s="394"/>
      <c r="AE4" s="394"/>
      <c r="AF4" s="394"/>
      <c r="AG4" s="394"/>
      <c r="AH4" s="394"/>
      <c r="AI4" s="394"/>
      <c r="AJ4" s="394"/>
      <c r="AK4" s="394"/>
      <c r="AL4" s="394"/>
      <c r="AM4" s="394"/>
      <c r="AN4" s="394"/>
      <c r="AO4" s="394"/>
      <c r="AP4" s="394"/>
      <c r="AQ4" s="394"/>
      <c r="AR4" s="394"/>
      <c r="AS4" s="394"/>
      <c r="AT4" s="394"/>
      <c r="AU4" s="394"/>
      <c r="AV4" s="394"/>
      <c r="AW4" s="394"/>
      <c r="AX4" s="394"/>
      <c r="AY4" s="395"/>
    </row>
    <row r="5" spans="1:51" ht="43.2">
      <c r="A5" s="112" t="s">
        <v>5</v>
      </c>
      <c r="B5" s="113" t="s">
        <v>6</v>
      </c>
      <c r="C5" s="113" t="s">
        <v>7</v>
      </c>
      <c r="D5" s="114" t="s">
        <v>3443</v>
      </c>
      <c r="E5" s="114" t="s">
        <v>8</v>
      </c>
      <c r="F5" s="271"/>
      <c r="G5" s="520" t="s">
        <v>3465</v>
      </c>
      <c r="H5" s="523"/>
      <c r="I5" s="523"/>
      <c r="J5" s="523"/>
      <c r="K5" s="523"/>
      <c r="L5" s="523"/>
      <c r="M5" s="524"/>
      <c r="N5" s="272"/>
      <c r="O5" s="115" t="s">
        <v>10</v>
      </c>
      <c r="P5" s="115" t="s">
        <v>11</v>
      </c>
      <c r="Q5" s="115" t="s">
        <v>12</v>
      </c>
      <c r="R5" s="115" t="s">
        <v>13</v>
      </c>
      <c r="S5" s="115" t="s">
        <v>14</v>
      </c>
      <c r="T5" s="116" t="s">
        <v>15</v>
      </c>
      <c r="U5" s="116" t="s">
        <v>16</v>
      </c>
      <c r="V5" s="116" t="s">
        <v>17</v>
      </c>
      <c r="W5" s="116" t="s">
        <v>18</v>
      </c>
      <c r="X5" s="116" t="s">
        <v>19</v>
      </c>
      <c r="Y5" s="116" t="s">
        <v>20</v>
      </c>
      <c r="Z5" s="116" t="s">
        <v>21</v>
      </c>
      <c r="AA5" s="116" t="s">
        <v>22</v>
      </c>
      <c r="AB5" s="116" t="s">
        <v>23</v>
      </c>
      <c r="AC5" s="116" t="s">
        <v>24</v>
      </c>
      <c r="AD5" s="116" t="s">
        <v>25</v>
      </c>
      <c r="AE5" s="117" t="s">
        <v>26</v>
      </c>
      <c r="AF5" s="116" t="s">
        <v>27</v>
      </c>
      <c r="AG5" s="116" t="s">
        <v>28</v>
      </c>
      <c r="AH5" s="116" t="s">
        <v>29</v>
      </c>
      <c r="AI5" s="116" t="s">
        <v>30</v>
      </c>
      <c r="AJ5" s="116" t="s">
        <v>31</v>
      </c>
      <c r="AK5" s="116" t="s">
        <v>32</v>
      </c>
      <c r="AL5" s="116" t="s">
        <v>33</v>
      </c>
      <c r="AM5" s="116" t="s">
        <v>34</v>
      </c>
      <c r="AN5" s="116" t="s">
        <v>35</v>
      </c>
      <c r="AO5" s="116" t="s">
        <v>36</v>
      </c>
      <c r="AP5" s="116" t="s">
        <v>37</v>
      </c>
      <c r="AQ5" s="116" t="s">
        <v>38</v>
      </c>
      <c r="AR5" s="116" t="s">
        <v>39</v>
      </c>
      <c r="AS5" s="116" t="s">
        <v>40</v>
      </c>
      <c r="AT5" s="116" t="s">
        <v>41</v>
      </c>
      <c r="AU5" s="116" t="s">
        <v>42</v>
      </c>
      <c r="AV5" s="116" t="s">
        <v>43</v>
      </c>
      <c r="AW5" s="116" t="s">
        <v>44</v>
      </c>
      <c r="AX5" s="116" t="s">
        <v>45</v>
      </c>
      <c r="AY5" s="116" t="s">
        <v>46</v>
      </c>
    </row>
    <row r="6" spans="1:51">
      <c r="A6" s="317" t="s">
        <v>3337</v>
      </c>
      <c r="B6" s="318">
        <v>100</v>
      </c>
      <c r="C6" s="307" t="s">
        <v>48</v>
      </c>
      <c r="D6" s="308">
        <v>100</v>
      </c>
      <c r="E6" s="309"/>
      <c r="F6" s="263"/>
      <c r="G6" s="525"/>
      <c r="H6" s="526"/>
      <c r="I6" s="526"/>
      <c r="J6" s="526"/>
      <c r="K6" s="526"/>
      <c r="L6" s="526"/>
      <c r="M6" s="524"/>
      <c r="N6" s="272"/>
      <c r="O6" s="121" t="s">
        <v>49</v>
      </c>
      <c r="P6" s="121">
        <v>417</v>
      </c>
      <c r="Q6" s="121" t="s">
        <v>2659</v>
      </c>
      <c r="R6" s="121" t="s">
        <v>2661</v>
      </c>
      <c r="S6" s="17">
        <v>100</v>
      </c>
      <c r="T6" s="119">
        <f>IFERROR(VLOOKUP($P6,[2]INSA_TCA_v6.0_2023!$A$1:$AU$1342,14,FALSE)*$S6/100,"")</f>
        <v>71.099999999999994</v>
      </c>
      <c r="U6" s="119">
        <f>IFERROR(VLOOKUP($P6,[2]INSA_TCA_v6.0_2023!$A$1:$AU$1342,15,FALSE)*$S6/100,"")</f>
        <v>3.1</v>
      </c>
      <c r="V6" s="119">
        <f>IFERROR(VLOOKUP($P6,[2]INSA_TCA_v6.0_2023!$A$1:$AU$1342,8,FALSE)*$S6/100,"")</f>
        <v>1.9</v>
      </c>
      <c r="W6" s="119">
        <f>IFERROR(VLOOKUP($P6,[2]INSA_TCA_v6.0_2023!$A$1:$AU$1342,9,FALSE)*$S6/100,"")</f>
        <v>0.4</v>
      </c>
      <c r="X6" s="119">
        <f>IFERROR(VLOOKUP($P6,[2]INSA_TCA_v6.0_2023!$A$1:$AU$1342,10,FALSE)*$S6/100,"")</f>
        <v>0.3</v>
      </c>
      <c r="Y6" s="119">
        <f>IFERROR(VLOOKUP($P6,[2]INSA_TCA_v6.0_2023!$A$1:$AU$1342,11,FALSE)*$S6/100,"")</f>
        <v>1.1000000000000001</v>
      </c>
      <c r="Z6" s="119">
        <f>IFERROR(VLOOKUP($P6,[2]INSA_TCA_v6.0_2023!$A$1:$AU$1342,24,FALSE)*$S6/100,"")</f>
        <v>0</v>
      </c>
      <c r="AA6" s="119">
        <f>IFERROR(VLOOKUP($P6,[2]INSA_TCA_v6.0_2023!$A$1:$AU$1342,13,FALSE)*$S6/100,"")</f>
        <v>0</v>
      </c>
      <c r="AB6" s="119">
        <f>IFERROR(VLOOKUP($P6,[2]INSA_TCA_v6.0_2023!$A$1:$AU$1342,19,FALSE)*$S6/100,"")</f>
        <v>12.1</v>
      </c>
      <c r="AC6" s="119">
        <f>IFERROR(VLOOKUP($P6,[2]INSA_TCA_v6.0_2023!$A$1:$AU$1342,18,FALSE)*$S6/100,"")</f>
        <v>5.0999999999999996</v>
      </c>
      <c r="AD6" s="119">
        <f>IFERROR(VLOOKUP($P6,[2]INSA_TCA_v6.0_2023!$A$1:$AU$1342,20,FALSE)*$S6/100,"")</f>
        <v>0</v>
      </c>
      <c r="AE6" s="120">
        <f t="shared" ref="AE6:AE20" si="0">IFERROR(T6*4+V6*9+AB6*4+AC6*2+AF6*7,"")</f>
        <v>360.09999999999997</v>
      </c>
      <c r="AF6" s="119">
        <f>IFERROR(VLOOKUP($P6,[2]INSA_TCA_v6.0_2023!$A$1:$AU$1342,21,FALSE)*$S6/100,"")</f>
        <v>0</v>
      </c>
      <c r="AG6" s="119">
        <f>IFERROR(VLOOKUP($P6,[2]INSA_TCA_v6.0_2023!$A$1:$AU$1342,25,FALSE)*$S6/100,"")</f>
        <v>0</v>
      </c>
      <c r="AH6" s="119">
        <f>IFERROR(VLOOKUP($P6,[2]INSA_TCA_v6.0_2023!$A$1:$AU$1342,27,FALSE)*$S6/100,"")</f>
        <v>0</v>
      </c>
      <c r="AI6" s="119">
        <f>IFERROR(VLOOKUP($P6,[2]INSA_TCA_v6.0_2023!$A$1:$AU$1342,28,FALSE)*$S6/100,"")</f>
        <v>0</v>
      </c>
      <c r="AJ6" s="119">
        <f>IFERROR(VLOOKUP($P6,[2]INSA_TCA_v6.0_2023!$A$1:$AU$1342,29,FALSE)*$S6/100,"")</f>
        <v>0.24</v>
      </c>
      <c r="AK6" s="119">
        <f>IFERROR(VLOOKUP($P6,[2]INSA_TCA_v6.0_2023!$A$1:$AU$1342,30,FALSE)*$S6/100,"")</f>
        <v>0.03</v>
      </c>
      <c r="AL6" s="119">
        <f>IFERROR(VLOOKUP($P6,[2]INSA_TCA_v6.0_2023!$A$1:$AU$1342,32,FALSE)*$S6/100,"")</f>
        <v>4.8</v>
      </c>
      <c r="AM6" s="119">
        <f>IFERROR(VLOOKUP($P6,[2]INSA_TCA_v6.0_2023!$A$1:$AU$1342,34,FALSE)*$S6/100,"")</f>
        <v>0.17</v>
      </c>
      <c r="AN6" s="119">
        <f>IFERROR(VLOOKUP($P6,[2]INSA_TCA_v6.0_2023!$A$1:$AU$1342,35,FALSE)*$S6/100,"")</f>
        <v>0</v>
      </c>
      <c r="AO6" s="119">
        <f>IFERROR(VLOOKUP($P6,[2]INSA_TCA_v6.0_2023!$A$1:$AU$1342,36,FALSE)*$S6/100,"")</f>
        <v>0</v>
      </c>
      <c r="AP6" s="119">
        <f>IFERROR(VLOOKUP($P6,[2]INSA_TCA_v6.0_2023!$A$1:$AU$1342,37,FALSE)*$S6/100,"")</f>
        <v>34</v>
      </c>
      <c r="AQ6" s="119">
        <f>IFERROR(VLOOKUP($P6,[2]INSA_TCA_v6.0_2023!$A$1:$AU$1342,39,FALSE)*$S6/100,"")</f>
        <v>5</v>
      </c>
      <c r="AR6" s="119">
        <f>IFERROR(VLOOKUP($P6,[2]INSA_TCA_v6.0_2023!$A$1:$AU$1342,40,FALSE)*$S6/100,"")</f>
        <v>160</v>
      </c>
      <c r="AS6" s="119">
        <f>IFERROR(VLOOKUP($P6,[2]INSA_TCA_v6.0_2023!$A$1:$AU$1342,41,FALSE)*$S6/100,"")</f>
        <v>22</v>
      </c>
      <c r="AT6" s="119">
        <f>IFERROR(VLOOKUP($P6,[2]INSA_TCA_v6.0_2023!$A$1:$AU$1342,42,FALSE)*$S6/100,"")</f>
        <v>170</v>
      </c>
      <c r="AU6" s="119">
        <f>IFERROR(VLOOKUP($P6,[2]INSA_TCA_v6.0_2023!$A$1:$AU$1342,43,FALSE)*$S6/100,"")</f>
        <v>35</v>
      </c>
      <c r="AV6" s="119">
        <f>IFERROR(VLOOKUP($P6,[2]INSA_TCA_v6.0_2023!$A$1:$AU$1342,44,FALSE)*$S6/100,"")</f>
        <v>2.1</v>
      </c>
      <c r="AW6" s="119">
        <f>IFERROR(VLOOKUP($P6,[2]INSA_TCA_v6.0_2023!$A$1:$AU$1342,45,FALSE)*$S6/100,"")</f>
        <v>1</v>
      </c>
      <c r="AX6" s="119">
        <f>IFERROR(VLOOKUP($P6,[2]INSA_TCA_v6.0_2023!$A$1:$AU$1342,46,FALSE)*$S6/100,"")</f>
        <v>0</v>
      </c>
      <c r="AY6" s="119">
        <f>IFERROR(VLOOKUP($P6,[2]INSA_TCA_v6.0_2023!$A$1:$AU$1342,47,FALSE)*$S6/100,"")</f>
        <v>0</v>
      </c>
    </row>
    <row r="7" spans="1:51">
      <c r="A7" s="319" t="s">
        <v>3338</v>
      </c>
      <c r="B7" s="318">
        <v>30</v>
      </c>
      <c r="C7" s="307" t="s">
        <v>48</v>
      </c>
      <c r="D7" s="308">
        <v>30</v>
      </c>
      <c r="E7" s="309"/>
      <c r="F7" s="263"/>
      <c r="G7" s="525"/>
      <c r="H7" s="526"/>
      <c r="I7" s="526"/>
      <c r="J7" s="526"/>
      <c r="K7" s="526"/>
      <c r="L7" s="526"/>
      <c r="M7" s="524"/>
      <c r="N7" s="272"/>
      <c r="O7" s="121"/>
      <c r="P7" s="122" t="s">
        <v>1171</v>
      </c>
      <c r="Q7" s="122" t="s">
        <v>2217</v>
      </c>
      <c r="R7" s="122" t="s">
        <v>2253</v>
      </c>
      <c r="S7" s="17">
        <v>30</v>
      </c>
      <c r="T7" s="119">
        <f>IFERROR(VLOOKUP($P7,[2]INSA_TCA_v6.0_2023!$A$1:$AU$1342,14,FALSE)*$S7/100,"")</f>
        <v>15.6</v>
      </c>
      <c r="U7" s="119">
        <f>IFERROR(VLOOKUP($P7,[2]INSA_TCA_v6.0_2023!$A$1:$AU$1342,15,FALSE)*$S7/100,"")</f>
        <v>13.2</v>
      </c>
      <c r="V7" s="119">
        <f>IFERROR(VLOOKUP($P7,[2]INSA_TCA_v6.0_2023!$A$1:$AU$1342,8,FALSE)*$S7/100,"")</f>
        <v>8.4</v>
      </c>
      <c r="W7" s="119">
        <f>IFERROR(VLOOKUP($P7,[2]INSA_TCA_v6.0_2023!$A$1:$AU$1342,9,FALSE)*$S7/100,"")</f>
        <v>3.6</v>
      </c>
      <c r="X7" s="119">
        <f>IFERROR(VLOOKUP($P7,[2]INSA_TCA_v6.0_2023!$A$1:$AU$1342,10,FALSE)*$S7/100,"")</f>
        <v>0</v>
      </c>
      <c r="Y7" s="119">
        <f>IFERROR(VLOOKUP($P7,[2]INSA_TCA_v6.0_2023!$A$1:$AU$1342,11,FALSE)*$S7/100,"")</f>
        <v>0</v>
      </c>
      <c r="Z7" s="119">
        <f>IFERROR(VLOOKUP($P7,[2]INSA_TCA_v6.0_2023!$A$1:$AU$1342,24,FALSE)*$S7/100,"")</f>
        <v>0</v>
      </c>
      <c r="AA7" s="119">
        <f>IFERROR(VLOOKUP($P7,[2]INSA_TCA_v6.0_2023!$A$1:$AU$1342,13,FALSE)*$S7/100,"")</f>
        <v>0</v>
      </c>
      <c r="AB7" s="119">
        <f>IFERROR(VLOOKUP($P7,[2]INSA_TCA_v6.0_2023!$A$1:$AU$1342,19,FALSE)*$S7/100,"")</f>
        <v>2.94</v>
      </c>
      <c r="AC7" s="119">
        <f>IFERROR(VLOOKUP($P7,[2]INSA_TCA_v6.0_2023!$A$1:$AU$1342,18,FALSE)*$S7/100,"")</f>
        <v>0.75</v>
      </c>
      <c r="AD7" s="119">
        <f>IFERROR(VLOOKUP($P7,[2]INSA_TCA_v6.0_2023!$A$1:$AU$1342,20,FALSE)*$S7/100,"")</f>
        <v>0.10200000000000001</v>
      </c>
      <c r="AE7" s="120">
        <f t="shared" si="0"/>
        <v>151.26</v>
      </c>
      <c r="AF7" s="119">
        <f>IFERROR(VLOOKUP($P7,[2]INSA_TCA_v6.0_2023!$A$1:$AU$1342,21,FALSE)*$S7/100,"")</f>
        <v>0</v>
      </c>
      <c r="AG7" s="119">
        <f>IFERROR(VLOOKUP($P7,[2]INSA_TCA_v6.0_2023!$A$1:$AU$1342,25,FALSE)*$S7/100,"")</f>
        <v>0</v>
      </c>
      <c r="AH7" s="119">
        <f>IFERROR(VLOOKUP($P7,[2]INSA_TCA_v6.0_2023!$A$1:$AU$1342,27,FALSE)*$S7/100,"")</f>
        <v>0</v>
      </c>
      <c r="AI7" s="119">
        <f>IFERROR(VLOOKUP($P7,[2]INSA_TCA_v6.0_2023!$A$1:$AU$1342,28,FALSE)*$S7/100,"")</f>
        <v>0</v>
      </c>
      <c r="AJ7" s="119">
        <f>IFERROR(VLOOKUP($P7,[2]INSA_TCA_v6.0_2023!$A$1:$AU$1342,29,FALSE)*$S7/100,"")</f>
        <v>0</v>
      </c>
      <c r="AK7" s="119">
        <f>IFERROR(VLOOKUP($P7,[2]INSA_TCA_v6.0_2023!$A$1:$AU$1342,30,FALSE)*$S7/100,"")</f>
        <v>0</v>
      </c>
      <c r="AL7" s="119">
        <f>IFERROR(VLOOKUP($P7,[2]INSA_TCA_v6.0_2023!$A$1:$AU$1342,32,FALSE)*$S7/100,"")</f>
        <v>0</v>
      </c>
      <c r="AM7" s="119">
        <f>IFERROR(VLOOKUP($P7,[2]INSA_TCA_v6.0_2023!$A$1:$AU$1342,34,FALSE)*$S7/100,"")</f>
        <v>0</v>
      </c>
      <c r="AN7" s="119">
        <f>IFERROR(VLOOKUP($P7,[2]INSA_TCA_v6.0_2023!$A$1:$AU$1342,35,FALSE)*$S7/100,"")</f>
        <v>0</v>
      </c>
      <c r="AO7" s="119">
        <f>IFERROR(VLOOKUP($P7,[2]INSA_TCA_v6.0_2023!$A$1:$AU$1342,36,FALSE)*$S7/100,"")</f>
        <v>0</v>
      </c>
      <c r="AP7" s="119">
        <f>IFERROR(VLOOKUP($P7,[2]INSA_TCA_v6.0_2023!$A$1:$AU$1342,37,FALSE)*$S7/100,"")</f>
        <v>0</v>
      </c>
      <c r="AQ7" s="119">
        <f>IFERROR(VLOOKUP($P7,[2]INSA_TCA_v6.0_2023!$A$1:$AU$1342,39,FALSE)*$S7/100,"")</f>
        <v>0</v>
      </c>
      <c r="AR7" s="119">
        <f>IFERROR(VLOOKUP($P7,[2]INSA_TCA_v6.0_2023!$A$1:$AU$1342,40,FALSE)*$S7/100,"")</f>
        <v>0</v>
      </c>
      <c r="AS7" s="119">
        <f>IFERROR(VLOOKUP($P7,[2]INSA_TCA_v6.0_2023!$A$1:$AU$1342,41,FALSE)*$S7/100,"")</f>
        <v>0</v>
      </c>
      <c r="AT7" s="119">
        <f>IFERROR(VLOOKUP($P7,[2]INSA_TCA_v6.0_2023!$A$1:$AU$1342,42,FALSE)*$S7/100,"")</f>
        <v>0</v>
      </c>
      <c r="AU7" s="119">
        <f>IFERROR(VLOOKUP($P7,[2]INSA_TCA_v6.0_2023!$A$1:$AU$1342,43,FALSE)*$S7/100,"")</f>
        <v>0</v>
      </c>
      <c r="AV7" s="119">
        <f>IFERROR(VLOOKUP($P7,[2]INSA_TCA_v6.0_2023!$A$1:$AU$1342,44,FALSE)*$S7/100,"")</f>
        <v>0</v>
      </c>
      <c r="AW7" s="119">
        <f>IFERROR(VLOOKUP($P7,[2]INSA_TCA_v6.0_2023!$A$1:$AU$1342,45,FALSE)*$S7/100,"")</f>
        <v>0</v>
      </c>
      <c r="AX7" s="119">
        <f>IFERROR(VLOOKUP($P7,[2]INSA_TCA_v6.0_2023!$A$1:$AU$1342,46,FALSE)*$S7/100,"")</f>
        <v>0</v>
      </c>
      <c r="AY7" s="119">
        <f>IFERROR(VLOOKUP($P7,[2]INSA_TCA_v6.0_2023!$A$1:$AU$1342,47,FALSE)*$S7/100,"")</f>
        <v>0</v>
      </c>
    </row>
    <row r="8" spans="1:51">
      <c r="A8" s="319" t="s">
        <v>2302</v>
      </c>
      <c r="B8" s="318">
        <v>100</v>
      </c>
      <c r="C8" s="307" t="s">
        <v>48</v>
      </c>
      <c r="D8" s="312">
        <f>B8/0.75</f>
        <v>133.33333333333334</v>
      </c>
      <c r="E8" s="309"/>
      <c r="F8" s="263"/>
      <c r="G8" s="525"/>
      <c r="H8" s="526"/>
      <c r="I8" s="526"/>
      <c r="J8" s="526"/>
      <c r="K8" s="526"/>
      <c r="L8" s="526"/>
      <c r="M8" s="524"/>
      <c r="N8" s="272"/>
      <c r="O8" s="121" t="s">
        <v>64</v>
      </c>
      <c r="P8" s="269">
        <v>17</v>
      </c>
      <c r="Q8" s="122" t="s">
        <v>2302</v>
      </c>
      <c r="R8" s="122" t="s">
        <v>2306</v>
      </c>
      <c r="S8" s="17">
        <v>100</v>
      </c>
      <c r="T8" s="119">
        <f>IFERROR(VLOOKUP($P8,[2]INSA_TCA_v6.0_2023!$A$1:$AU$1342,14,FALSE)*$S8/100,"")</f>
        <v>0</v>
      </c>
      <c r="U8" s="119">
        <f>IFERROR(VLOOKUP($P8,[2]INSA_TCA_v6.0_2023!$A$1:$AU$1342,15,FALSE)*$S8/100,"")</f>
        <v>0</v>
      </c>
      <c r="V8" s="119">
        <f>IFERROR(VLOOKUP($P8,[2]INSA_TCA_v6.0_2023!$A$1:$AU$1342,8,FALSE)*$S8/100,"")</f>
        <v>2</v>
      </c>
      <c r="W8" s="119">
        <f>IFERROR(VLOOKUP($P8,[2]INSA_TCA_v6.0_2023!$A$1:$AU$1342,9,FALSE)*$S8/100,"")</f>
        <v>0.5</v>
      </c>
      <c r="X8" s="119">
        <f>IFERROR(VLOOKUP($P8,[2]INSA_TCA_v6.0_2023!$A$1:$AU$1342,10,FALSE)*$S8/100,"")</f>
        <v>0.7</v>
      </c>
      <c r="Y8" s="119">
        <f>IFERROR(VLOOKUP($P8,[2]INSA_TCA_v6.0_2023!$A$1:$AU$1342,11,FALSE)*$S8/100,"")</f>
        <v>0.4</v>
      </c>
      <c r="Z8" s="119">
        <f>IFERROR(VLOOKUP($P8,[2]INSA_TCA_v6.0_2023!$A$1:$AU$1342,24,FALSE)*$S8/100,"")</f>
        <v>87</v>
      </c>
      <c r="AA8" s="119">
        <f>IFERROR(VLOOKUP($P8,[2]INSA_TCA_v6.0_2023!$A$1:$AU$1342,13,FALSE)*$S8/100,"")</f>
        <v>0</v>
      </c>
      <c r="AB8" s="119">
        <f>IFERROR(VLOOKUP($P8,[2]INSA_TCA_v6.0_2023!$A$1:$AU$1342,19,FALSE)*$S8/100,"")</f>
        <v>22.9</v>
      </c>
      <c r="AC8" s="119">
        <f>IFERROR(VLOOKUP($P8,[2]INSA_TCA_v6.0_2023!$A$1:$AU$1342,18,FALSE)*$S8/100,"")</f>
        <v>0</v>
      </c>
      <c r="AD8" s="119">
        <f>IFERROR(VLOOKUP($P8,[2]INSA_TCA_v6.0_2023!$A$1:$AU$1342,20,FALSE)*$S8/100,"")</f>
        <v>0.2</v>
      </c>
      <c r="AE8" s="120">
        <f t="shared" si="0"/>
        <v>109.6</v>
      </c>
      <c r="AF8" s="119">
        <f>IFERROR(VLOOKUP($P8,[2]INSA_TCA_v6.0_2023!$A$1:$AU$1342,21,FALSE)*$S8/100,"")</f>
        <v>0</v>
      </c>
      <c r="AG8" s="119">
        <f>IFERROR(VLOOKUP($P8,[2]INSA_TCA_v6.0_2023!$A$1:$AU$1342,25,FALSE)*$S8/100,"")</f>
        <v>10</v>
      </c>
      <c r="AH8" s="119">
        <f>IFERROR(VLOOKUP($P8,[2]INSA_TCA_v6.0_2023!$A$1:$AU$1342,27,FALSE)*$S8/100,"")</f>
        <v>0.2</v>
      </c>
      <c r="AI8" s="119">
        <f>IFERROR(VLOOKUP($P8,[2]INSA_TCA_v6.0_2023!$A$1:$AU$1342,28,FALSE)*$S8/100,"")</f>
        <v>0.2</v>
      </c>
      <c r="AJ8" s="119">
        <f>IFERROR(VLOOKUP($P8,[2]INSA_TCA_v6.0_2023!$A$1:$AU$1342,29,FALSE)*$S8/100,"")</f>
        <v>0.14000000000000001</v>
      </c>
      <c r="AK8" s="119">
        <f>IFERROR(VLOOKUP($P8,[2]INSA_TCA_v6.0_2023!$A$1:$AU$1342,30,FALSE)*$S8/100,"")</f>
        <v>0.19</v>
      </c>
      <c r="AL8" s="119">
        <f>IFERROR(VLOOKUP($P8,[2]INSA_TCA_v6.0_2023!$A$1:$AU$1342,32,FALSE)*$S8/100,"")</f>
        <v>12</v>
      </c>
      <c r="AM8" s="119">
        <f>IFERROR(VLOOKUP($P8,[2]INSA_TCA_v6.0_2023!$A$1:$AU$1342,34,FALSE)*$S8/100,"")</f>
        <v>0.37</v>
      </c>
      <c r="AN8" s="119">
        <f>IFERROR(VLOOKUP($P8,[2]INSA_TCA_v6.0_2023!$A$1:$AU$1342,35,FALSE)*$S8/100,"")</f>
        <v>0.72</v>
      </c>
      <c r="AO8" s="119">
        <f>IFERROR(VLOOKUP($P8,[2]INSA_TCA_v6.0_2023!$A$1:$AU$1342,36,FALSE)*$S8/100,"")</f>
        <v>0</v>
      </c>
      <c r="AP8" s="119">
        <f>IFERROR(VLOOKUP($P8,[2]INSA_TCA_v6.0_2023!$A$1:$AU$1342,37,FALSE)*$S8/100,"")</f>
        <v>11</v>
      </c>
      <c r="AQ8" s="119">
        <f>IFERROR(VLOOKUP($P8,[2]INSA_TCA_v6.0_2023!$A$1:$AU$1342,39,FALSE)*$S8/100,"")</f>
        <v>77</v>
      </c>
      <c r="AR8" s="119">
        <f>IFERROR(VLOOKUP($P8,[2]INSA_TCA_v6.0_2023!$A$1:$AU$1342,40,FALSE)*$S8/100,"")</f>
        <v>380</v>
      </c>
      <c r="AS8" s="119">
        <f>IFERROR(VLOOKUP($P8,[2]INSA_TCA_v6.0_2023!$A$1:$AU$1342,41,FALSE)*$S8/100,"")</f>
        <v>12</v>
      </c>
      <c r="AT8" s="119">
        <f>IFERROR(VLOOKUP($P8,[2]INSA_TCA_v6.0_2023!$A$1:$AU$1342,42,FALSE)*$S8/100,"")</f>
        <v>200</v>
      </c>
      <c r="AU8" s="119">
        <f>IFERROR(VLOOKUP($P8,[2]INSA_TCA_v6.0_2023!$A$1:$AU$1342,43,FALSE)*$S8/100,"")</f>
        <v>27</v>
      </c>
      <c r="AV8" s="119">
        <f>IFERROR(VLOOKUP($P8,[2]INSA_TCA_v6.0_2023!$A$1:$AU$1342,44,FALSE)*$S8/100,"")</f>
        <v>0.9</v>
      </c>
      <c r="AW8" s="119">
        <f>IFERROR(VLOOKUP($P8,[2]INSA_TCA_v6.0_2023!$A$1:$AU$1342,45,FALSE)*$S8/100,"")</f>
        <v>1</v>
      </c>
      <c r="AX8" s="119">
        <f>IFERROR(VLOOKUP($P8,[2]INSA_TCA_v6.0_2023!$A$1:$AU$1342,46,FALSE)*$S8/100,"")</f>
        <v>0</v>
      </c>
      <c r="AY8" s="119">
        <f>IFERROR(VLOOKUP($P8,[2]INSA_TCA_v6.0_2023!$A$1:$AU$1342,47,FALSE)*$S8/100,"")</f>
        <v>0</v>
      </c>
    </row>
    <row r="9" spans="1:51">
      <c r="A9" s="319" t="s">
        <v>3455</v>
      </c>
      <c r="B9" s="318">
        <v>25</v>
      </c>
      <c r="C9" s="307" t="s">
        <v>48</v>
      </c>
      <c r="D9" s="308">
        <v>25</v>
      </c>
      <c r="E9" s="309"/>
      <c r="F9" s="263"/>
      <c r="G9" s="525"/>
      <c r="H9" s="526"/>
      <c r="I9" s="526"/>
      <c r="J9" s="526"/>
      <c r="K9" s="526"/>
      <c r="L9" s="526"/>
      <c r="M9" s="524"/>
      <c r="N9" s="272"/>
      <c r="O9" s="121" t="s">
        <v>49</v>
      </c>
      <c r="P9" s="122">
        <v>1900000083</v>
      </c>
      <c r="Q9" s="122" t="s">
        <v>2273</v>
      </c>
      <c r="R9" s="122" t="s">
        <v>2280</v>
      </c>
      <c r="S9" s="17">
        <v>25</v>
      </c>
      <c r="T9" s="119">
        <f>IFERROR(VLOOKUP($P9,[2]INSA_TCA_v6.0_2023!$A$1:$AU$1342,14,FALSE)*$S9/100,"")</f>
        <v>4.5999999999999996</v>
      </c>
      <c r="U9" s="119">
        <f>IFERROR(VLOOKUP($P9,[2]INSA_TCA_v6.0_2023!$A$1:$AU$1342,15,FALSE)*$S9/100,"")</f>
        <v>1.3</v>
      </c>
      <c r="V9" s="119">
        <f>IFERROR(VLOOKUP($P9,[2]INSA_TCA_v6.0_2023!$A$1:$AU$1342,8,FALSE)*$S9/100,"")</f>
        <v>0.42499999999999999</v>
      </c>
      <c r="W9" s="119">
        <f>IFERROR(VLOOKUP($P9,[2]INSA_TCA_v6.0_2023!$A$1:$AU$1342,9,FALSE)*$S9/100,"")</f>
        <v>7.4999999999999997E-2</v>
      </c>
      <c r="X9" s="119">
        <f>IFERROR(VLOOKUP($P9,[2]INSA_TCA_v6.0_2023!$A$1:$AU$1342,10,FALSE)*$S9/100,"")</f>
        <v>7.4999999999999997E-2</v>
      </c>
      <c r="Y9" s="119">
        <f>IFERROR(VLOOKUP($P9,[2]INSA_TCA_v6.0_2023!$A$1:$AU$1342,11,FALSE)*$S9/100,"")</f>
        <v>0.125</v>
      </c>
      <c r="Z9" s="119">
        <f>IFERROR(VLOOKUP($P9,[2]INSA_TCA_v6.0_2023!$A$1:$AU$1342,24,FALSE)*$S9/100,"")</f>
        <v>0</v>
      </c>
      <c r="AA9" s="119">
        <f>IFERROR(VLOOKUP($P9,[2]INSA_TCA_v6.0_2023!$A$1:$AU$1342,13,FALSE)*$S9/100,"")</f>
        <v>0</v>
      </c>
      <c r="AB9" s="119">
        <f>IFERROR(VLOOKUP($P9,[2]INSA_TCA_v6.0_2023!$A$1:$AU$1342,19,FALSE)*$S9/100,"")</f>
        <v>0.7</v>
      </c>
      <c r="AC9" s="119">
        <f>IFERROR(VLOOKUP($P9,[2]INSA_TCA_v6.0_2023!$A$1:$AU$1342,18,FALSE)*$S9/100,"")</f>
        <v>0.77500000000000002</v>
      </c>
      <c r="AD9" s="119">
        <f>IFERROR(VLOOKUP($P9,[2]INSA_TCA_v6.0_2023!$A$1:$AU$1342,20,FALSE)*$S9/100,"")</f>
        <v>0.15</v>
      </c>
      <c r="AE9" s="120">
        <f t="shared" si="0"/>
        <v>26.574999999999999</v>
      </c>
      <c r="AF9" s="119">
        <f>IFERROR(VLOOKUP($P9,[2]INSA_TCA_v6.0_2023!$A$1:$AU$1342,21,FALSE)*$S9/100,"")</f>
        <v>0</v>
      </c>
      <c r="AG9" s="119">
        <f>IFERROR(VLOOKUP($P9,[2]INSA_TCA_v6.0_2023!$A$1:$AU$1342,25,FALSE)*$S9/100,"")</f>
        <v>1</v>
      </c>
      <c r="AH9" s="119">
        <f>IFERROR(VLOOKUP($P9,[2]INSA_TCA_v6.0_2023!$A$1:$AU$1342,27,FALSE)*$S9/100,"")</f>
        <v>0</v>
      </c>
      <c r="AI9" s="119">
        <f>IFERROR(VLOOKUP($P9,[2]INSA_TCA_v6.0_2023!$A$1:$AU$1342,28,FALSE)*$S9/100,"")</f>
        <v>7.2499999999999995E-2</v>
      </c>
      <c r="AJ9" s="119">
        <f>IFERROR(VLOOKUP($P9,[2]INSA_TCA_v6.0_2023!$A$1:$AU$1342,29,FALSE)*$S9/100,"")</f>
        <v>7.4999999999999997E-3</v>
      </c>
      <c r="AK9" s="119">
        <f>IFERROR(VLOOKUP($P9,[2]INSA_TCA_v6.0_2023!$A$1:$AU$1342,30,FALSE)*$S9/100,"")</f>
        <v>1.2500000000000001E-2</v>
      </c>
      <c r="AL9" s="119">
        <f>IFERROR(VLOOKUP($P9,[2]INSA_TCA_v6.0_2023!$A$1:$AU$1342,32,FALSE)*$S9/100,"")</f>
        <v>0.34749999999999998</v>
      </c>
      <c r="AM9" s="119">
        <f>IFERROR(VLOOKUP($P9,[2]INSA_TCA_v6.0_2023!$A$1:$AU$1342,34,FALSE)*$S9/100,"")</f>
        <v>3.2500000000000001E-2</v>
      </c>
      <c r="AN9" s="119">
        <f>IFERROR(VLOOKUP($P9,[2]INSA_TCA_v6.0_2023!$A$1:$AU$1342,35,FALSE)*$S9/100,"")</f>
        <v>0</v>
      </c>
      <c r="AO9" s="119">
        <f>IFERROR(VLOOKUP($P9,[2]INSA_TCA_v6.0_2023!$A$1:$AU$1342,36,FALSE)*$S9/100,"")</f>
        <v>0.9</v>
      </c>
      <c r="AP9" s="119">
        <f>IFERROR(VLOOKUP($P9,[2]INSA_TCA_v6.0_2023!$A$1:$AU$1342,37,FALSE)*$S9/100,"")</f>
        <v>18.75</v>
      </c>
      <c r="AQ9" s="119">
        <f>IFERROR(VLOOKUP($P9,[2]INSA_TCA_v6.0_2023!$A$1:$AU$1342,39,FALSE)*$S9/100,"")</f>
        <v>60</v>
      </c>
      <c r="AR9" s="119">
        <f>IFERROR(VLOOKUP($P9,[2]INSA_TCA_v6.0_2023!$A$1:$AU$1342,40,FALSE)*$S9/100,"")</f>
        <v>55</v>
      </c>
      <c r="AS9" s="119">
        <f>IFERROR(VLOOKUP($P9,[2]INSA_TCA_v6.0_2023!$A$1:$AU$1342,41,FALSE)*$S9/100,"")</f>
        <v>0.875</v>
      </c>
      <c r="AT9" s="119">
        <f>IFERROR(VLOOKUP($P9,[2]INSA_TCA_v6.0_2023!$A$1:$AU$1342,42,FALSE)*$S9/100,"")</f>
        <v>13.5</v>
      </c>
      <c r="AU9" s="119">
        <f>IFERROR(VLOOKUP($P9,[2]INSA_TCA_v6.0_2023!$A$1:$AU$1342,43,FALSE)*$S9/100,"")</f>
        <v>6.75</v>
      </c>
      <c r="AV9" s="119">
        <f>IFERROR(VLOOKUP($P9,[2]INSA_TCA_v6.0_2023!$A$1:$AU$1342,44,FALSE)*$S9/100,"")</f>
        <v>0.1</v>
      </c>
      <c r="AW9" s="119">
        <f>IFERROR(VLOOKUP($P9,[2]INSA_TCA_v6.0_2023!$A$1:$AU$1342,45,FALSE)*$S9/100,"")</f>
        <v>0.1</v>
      </c>
      <c r="AX9" s="119">
        <f>IFERROR(VLOOKUP($P9,[2]INSA_TCA_v6.0_2023!$A$1:$AU$1342,46,FALSE)*$S9/100,"")</f>
        <v>2.5</v>
      </c>
      <c r="AY9" s="119">
        <f>IFERROR(VLOOKUP($P9,[2]INSA_TCA_v6.0_2023!$A$1:$AU$1342,47,FALSE)*$S9/100,"")</f>
        <v>0.27500000000000002</v>
      </c>
    </row>
    <row r="10" spans="1:51">
      <c r="A10" s="319" t="s">
        <v>3340</v>
      </c>
      <c r="B10" s="318">
        <v>80</v>
      </c>
      <c r="C10" s="307" t="s">
        <v>48</v>
      </c>
      <c r="D10" s="312">
        <f>B10/0.89</f>
        <v>89.887640449438194</v>
      </c>
      <c r="E10" s="309"/>
      <c r="F10" s="263"/>
      <c r="G10" s="525"/>
      <c r="H10" s="526"/>
      <c r="I10" s="526"/>
      <c r="J10" s="526"/>
      <c r="K10" s="526"/>
      <c r="L10" s="526"/>
      <c r="M10" s="524"/>
      <c r="N10" s="272"/>
      <c r="O10" s="121" t="s">
        <v>53</v>
      </c>
      <c r="P10" s="122">
        <v>597</v>
      </c>
      <c r="Q10" s="122" t="s">
        <v>93</v>
      </c>
      <c r="R10" s="122" t="s">
        <v>2489</v>
      </c>
      <c r="S10" s="17">
        <v>80</v>
      </c>
      <c r="T10" s="119">
        <f>IFERROR(VLOOKUP($P10,[2]INSA_TCA_v6.0_2023!$A$1:$AU$1342,14,FALSE)*$S10/100,"")</f>
        <v>2.48</v>
      </c>
      <c r="U10" s="119">
        <f>IFERROR(VLOOKUP($P10,[2]INSA_TCA_v6.0_2023!$A$1:$AU$1342,15,FALSE)*$S10/100,"")</f>
        <v>1.76</v>
      </c>
      <c r="V10" s="119">
        <f>IFERROR(VLOOKUP($P10,[2]INSA_TCA_v6.0_2023!$A$1:$AU$1342,8,FALSE)*$S10/100,"")</f>
        <v>0.16</v>
      </c>
      <c r="W10" s="119">
        <f>IFERROR(VLOOKUP($P10,[2]INSA_TCA_v6.0_2023!$A$1:$AU$1342,9,FALSE)*$S10/100,"")</f>
        <v>0</v>
      </c>
      <c r="X10" s="119">
        <f>IFERROR(VLOOKUP($P10,[2]INSA_TCA_v6.0_2023!$A$1:$AU$1342,10,FALSE)*$S10/100,"")</f>
        <v>0</v>
      </c>
      <c r="Y10" s="119">
        <f>IFERROR(VLOOKUP($P10,[2]INSA_TCA_v6.0_2023!$A$1:$AU$1342,11,FALSE)*$S10/100,"")</f>
        <v>0.16</v>
      </c>
      <c r="Z10" s="119">
        <f>IFERROR(VLOOKUP($P10,[2]INSA_TCA_v6.0_2023!$A$1:$AU$1342,24,FALSE)*$S10/100,"")</f>
        <v>0</v>
      </c>
      <c r="AA10" s="119">
        <f>IFERROR(VLOOKUP($P10,[2]INSA_TCA_v6.0_2023!$A$1:$AU$1342,13,FALSE)*$S10/100,"")</f>
        <v>0</v>
      </c>
      <c r="AB10" s="119">
        <f>IFERROR(VLOOKUP($P10,[2]INSA_TCA_v6.0_2023!$A$1:$AU$1342,19,FALSE)*$S10/100,"")</f>
        <v>0.72</v>
      </c>
      <c r="AC10" s="119">
        <f>IFERROR(VLOOKUP($P10,[2]INSA_TCA_v6.0_2023!$A$1:$AU$1342,18,FALSE)*$S10/100,"")</f>
        <v>1.04</v>
      </c>
      <c r="AD10" s="119">
        <f>IFERROR(VLOOKUP($P10,[2]INSA_TCA_v6.0_2023!$A$1:$AU$1342,20,FALSE)*$S10/100,"")</f>
        <v>0</v>
      </c>
      <c r="AE10" s="120">
        <f t="shared" si="0"/>
        <v>16.32</v>
      </c>
      <c r="AF10" s="119">
        <f>IFERROR(VLOOKUP($P10,[2]INSA_TCA_v6.0_2023!$A$1:$AU$1342,21,FALSE)*$S10/100,"")</f>
        <v>0</v>
      </c>
      <c r="AG10" s="119">
        <f>IFERROR(VLOOKUP($P10,[2]INSA_TCA_v6.0_2023!$A$1:$AU$1342,25,FALSE)*$S10/100,"")</f>
        <v>0</v>
      </c>
      <c r="AH10" s="119">
        <f>IFERROR(VLOOKUP($P10,[2]INSA_TCA_v6.0_2023!$A$1:$AU$1342,27,FALSE)*$S10/100,"")</f>
        <v>0</v>
      </c>
      <c r="AI10" s="119">
        <f>IFERROR(VLOOKUP($P10,[2]INSA_TCA_v6.0_2023!$A$1:$AU$1342,28,FALSE)*$S10/100,"")</f>
        <v>0.24</v>
      </c>
      <c r="AJ10" s="119">
        <f>IFERROR(VLOOKUP($P10,[2]INSA_TCA_v6.0_2023!$A$1:$AU$1342,29,FALSE)*$S10/100,"")</f>
        <v>0.10400000000000001</v>
      </c>
      <c r="AK10" s="119">
        <f>IFERROR(VLOOKUP($P10,[2]INSA_TCA_v6.0_2023!$A$1:$AU$1342,30,FALSE)*$S10/100,"")</f>
        <v>8.0000000000000002E-3</v>
      </c>
      <c r="AL10" s="119">
        <f>IFERROR(VLOOKUP($P10,[2]INSA_TCA_v6.0_2023!$A$1:$AU$1342,32,FALSE)*$S10/100,"")</f>
        <v>0.56000000000000005</v>
      </c>
      <c r="AM10" s="119">
        <f>IFERROR(VLOOKUP($P10,[2]INSA_TCA_v6.0_2023!$A$1:$AU$1342,34,FALSE)*$S10/100,"")</f>
        <v>0.16</v>
      </c>
      <c r="AN10" s="119">
        <f>IFERROR(VLOOKUP($P10,[2]INSA_TCA_v6.0_2023!$A$1:$AU$1342,35,FALSE)*$S10/100,"")</f>
        <v>0</v>
      </c>
      <c r="AO10" s="119">
        <f>IFERROR(VLOOKUP($P10,[2]INSA_TCA_v6.0_2023!$A$1:$AU$1342,36,FALSE)*$S10/100,"")</f>
        <v>6.4</v>
      </c>
      <c r="AP10" s="119">
        <f>IFERROR(VLOOKUP($P10,[2]INSA_TCA_v6.0_2023!$A$1:$AU$1342,37,FALSE)*$S10/100,"")</f>
        <v>13.6</v>
      </c>
      <c r="AQ10" s="119">
        <f>IFERROR(VLOOKUP($P10,[2]INSA_TCA_v6.0_2023!$A$1:$AU$1342,39,FALSE)*$S10/100,"")</f>
        <v>8</v>
      </c>
      <c r="AR10" s="119">
        <f>IFERROR(VLOOKUP($P10,[2]INSA_TCA_v6.0_2023!$A$1:$AU$1342,40,FALSE)*$S10/100,"")</f>
        <v>168</v>
      </c>
      <c r="AS10" s="119">
        <f>IFERROR(VLOOKUP($P10,[2]INSA_TCA_v6.0_2023!$A$1:$AU$1342,41,FALSE)*$S10/100,"")</f>
        <v>24.8</v>
      </c>
      <c r="AT10" s="119">
        <f>IFERROR(VLOOKUP($P10,[2]INSA_TCA_v6.0_2023!$A$1:$AU$1342,42,FALSE)*$S10/100,"")</f>
        <v>24</v>
      </c>
      <c r="AU10" s="119">
        <f>IFERROR(VLOOKUP($P10,[2]INSA_TCA_v6.0_2023!$A$1:$AU$1342,43,FALSE)*$S10/100,"")</f>
        <v>9.6</v>
      </c>
      <c r="AV10" s="119">
        <f>IFERROR(VLOOKUP($P10,[2]INSA_TCA_v6.0_2023!$A$1:$AU$1342,44,FALSE)*$S10/100,"")</f>
        <v>0.4</v>
      </c>
      <c r="AW10" s="119">
        <f>IFERROR(VLOOKUP($P10,[2]INSA_TCA_v6.0_2023!$A$1:$AU$1342,45,FALSE)*$S10/100,"")</f>
        <v>0.24</v>
      </c>
      <c r="AX10" s="119">
        <f>IFERROR(VLOOKUP($P10,[2]INSA_TCA_v6.0_2023!$A$1:$AU$1342,46,FALSE)*$S10/100,"")</f>
        <v>0</v>
      </c>
      <c r="AY10" s="119">
        <f>IFERROR(VLOOKUP($P10,[2]INSA_TCA_v6.0_2023!$A$1:$AU$1342,47,FALSE)*$S10/100,"")</f>
        <v>1.36</v>
      </c>
    </row>
    <row r="11" spans="1:51">
      <c r="A11" s="319" t="s">
        <v>62</v>
      </c>
      <c r="B11" s="318">
        <v>2</v>
      </c>
      <c r="C11" s="307" t="s">
        <v>48</v>
      </c>
      <c r="D11" s="312">
        <f>B11/0.75</f>
        <v>2.6666666666666665</v>
      </c>
      <c r="E11" s="309"/>
      <c r="F11" s="263"/>
      <c r="G11" s="525"/>
      <c r="H11" s="526"/>
      <c r="I11" s="526"/>
      <c r="J11" s="526"/>
      <c r="K11" s="526"/>
      <c r="L11" s="526"/>
      <c r="M11" s="524"/>
      <c r="N11" s="272"/>
      <c r="O11" s="121" t="s">
        <v>53</v>
      </c>
      <c r="P11" s="123">
        <v>8</v>
      </c>
      <c r="Q11" s="123" t="s">
        <v>93</v>
      </c>
      <c r="R11" s="123" t="s">
        <v>2482</v>
      </c>
      <c r="S11" s="96">
        <v>2</v>
      </c>
      <c r="T11" s="119">
        <f>IFERROR(VLOOKUP($P11,[2]INSA_TCA_v6.0_2023!$A$1:$AU$1342,14,FALSE)*$S11/100,"")</f>
        <v>0.22600000000000001</v>
      </c>
      <c r="U11" s="119">
        <f>IFERROR(VLOOKUP($P11,[2]INSA_TCA_v6.0_2023!$A$1:$AU$1342,15,FALSE)*$S11/100,"")</f>
        <v>2.6000000000000002E-2</v>
      </c>
      <c r="V11" s="119">
        <f>IFERROR(VLOOKUP($P11,[2]INSA_TCA_v6.0_2023!$A$1:$AU$1342,8,FALSE)*$S11/100,"")</f>
        <v>1.2E-2</v>
      </c>
      <c r="W11" s="119">
        <f>IFERROR(VLOOKUP($P11,[2]INSA_TCA_v6.0_2023!$A$1:$AU$1342,9,FALSE)*$S11/100,"")</f>
        <v>2E-3</v>
      </c>
      <c r="X11" s="119">
        <f>IFERROR(VLOOKUP($P11,[2]INSA_TCA_v6.0_2023!$A$1:$AU$1342,10,FALSE)*$S11/100,"")</f>
        <v>0</v>
      </c>
      <c r="Y11" s="119">
        <f>IFERROR(VLOOKUP($P11,[2]INSA_TCA_v6.0_2023!$A$1:$AU$1342,11,FALSE)*$S11/100,"")</f>
        <v>6.0000000000000001E-3</v>
      </c>
      <c r="Z11" s="119">
        <f>IFERROR(VLOOKUP($P11,[2]INSA_TCA_v6.0_2023!$A$1:$AU$1342,24,FALSE)*$S11/100,"")</f>
        <v>0</v>
      </c>
      <c r="AA11" s="119">
        <f>IFERROR(VLOOKUP($P11,[2]INSA_TCA_v6.0_2023!$A$1:$AU$1342,13,FALSE)*$S11/100,"")</f>
        <v>0</v>
      </c>
      <c r="AB11" s="119">
        <f>IFERROR(VLOOKUP($P11,[2]INSA_TCA_v6.0_2023!$A$1:$AU$1342,19,FALSE)*$S11/100,"")</f>
        <v>7.5999999999999998E-2</v>
      </c>
      <c r="AC11" s="119">
        <f>IFERROR(VLOOKUP($P11,[2]INSA_TCA_v6.0_2023!$A$1:$AU$1342,18,FALSE)*$S11/100,"")</f>
        <v>0.06</v>
      </c>
      <c r="AD11" s="119">
        <f>IFERROR(VLOOKUP($P11,[2]INSA_TCA_v6.0_2023!$A$1:$AU$1342,20,FALSE)*$S11/100,"")</f>
        <v>0</v>
      </c>
      <c r="AE11" s="120">
        <f t="shared" si="0"/>
        <v>1.4359999999999999</v>
      </c>
      <c r="AF11" s="119">
        <f>IFERROR(VLOOKUP($P11,[2]INSA_TCA_v6.0_2023!$A$1:$AU$1342,21,FALSE)*$S11/100,"")</f>
        <v>0</v>
      </c>
      <c r="AG11" s="119">
        <f>IFERROR(VLOOKUP($P11,[2]INSA_TCA_v6.0_2023!$A$1:$AU$1342,25,FALSE)*$S11/100,"")</f>
        <v>0</v>
      </c>
      <c r="AH11" s="119">
        <f>IFERROR(VLOOKUP($P11,[2]INSA_TCA_v6.0_2023!$A$1:$AU$1342,27,FALSE)*$S11/100,"")</f>
        <v>0</v>
      </c>
      <c r="AI11" s="119">
        <f>IFERROR(VLOOKUP($P11,[2]INSA_TCA_v6.0_2023!$A$1:$AU$1342,28,FALSE)*$S11/100,"")</f>
        <v>2.0000000000000001E-4</v>
      </c>
      <c r="AJ11" s="119">
        <f>IFERROR(VLOOKUP($P11,[2]INSA_TCA_v6.0_2023!$A$1:$AU$1342,29,FALSE)*$S11/100,"")</f>
        <v>4.1999999999999997E-3</v>
      </c>
      <c r="AK11" s="119">
        <f>IFERROR(VLOOKUP($P11,[2]INSA_TCA_v6.0_2023!$A$1:$AU$1342,30,FALSE)*$S11/100,"")</f>
        <v>4.0000000000000002E-4</v>
      </c>
      <c r="AL11" s="119">
        <f>IFERROR(VLOOKUP($P11,[2]INSA_TCA_v6.0_2023!$A$1:$AU$1342,32,FALSE)*$S11/100,"")</f>
        <v>2.7999999999999997E-2</v>
      </c>
      <c r="AM11" s="119">
        <f>IFERROR(VLOOKUP($P11,[2]INSA_TCA_v6.0_2023!$A$1:$AU$1342,34,FALSE)*$S11/100,"")</f>
        <v>7.6E-3</v>
      </c>
      <c r="AN11" s="119">
        <f>IFERROR(VLOOKUP($P11,[2]INSA_TCA_v6.0_2023!$A$1:$AU$1342,35,FALSE)*$S11/100,"")</f>
        <v>0</v>
      </c>
      <c r="AO11" s="119">
        <f>IFERROR(VLOOKUP($P11,[2]INSA_TCA_v6.0_2023!$A$1:$AU$1342,36,FALSE)*$S11/100,"")</f>
        <v>0.34</v>
      </c>
      <c r="AP11" s="119">
        <f>IFERROR(VLOOKUP($P11,[2]INSA_TCA_v6.0_2023!$A$1:$AU$1342,37,FALSE)*$S11/100,"")</f>
        <v>0.06</v>
      </c>
      <c r="AQ11" s="119">
        <f>IFERROR(VLOOKUP($P11,[2]INSA_TCA_v6.0_2023!$A$1:$AU$1342,39,FALSE)*$S11/100,"")</f>
        <v>0.2</v>
      </c>
      <c r="AR11" s="119">
        <f>IFERROR(VLOOKUP($P11,[2]INSA_TCA_v6.0_2023!$A$1:$AU$1342,40,FALSE)*$S11/100,"")</f>
        <v>7</v>
      </c>
      <c r="AS11" s="119">
        <f>IFERROR(VLOOKUP($P11,[2]INSA_TCA_v6.0_2023!$A$1:$AU$1342,41,FALSE)*$S11/100,"")</f>
        <v>0.34</v>
      </c>
      <c r="AT11" s="119">
        <f>IFERROR(VLOOKUP($P11,[2]INSA_TCA_v6.0_2023!$A$1:$AU$1342,42,FALSE)*$S11/100,"")</f>
        <v>1.72</v>
      </c>
      <c r="AU11" s="119">
        <f>IFERROR(VLOOKUP($P11,[2]INSA_TCA_v6.0_2023!$A$1:$AU$1342,43,FALSE)*$S11/100,"")</f>
        <v>0.34</v>
      </c>
      <c r="AV11" s="119">
        <f>IFERROR(VLOOKUP($P11,[2]INSA_TCA_v6.0_2023!$A$1:$AU$1342,44,FALSE)*$S11/100,"")</f>
        <v>1.6E-2</v>
      </c>
      <c r="AW11" s="119">
        <f>IFERROR(VLOOKUP($P11,[2]INSA_TCA_v6.0_2023!$A$1:$AU$1342,45,FALSE)*$S11/100,"")</f>
        <v>1.3999999999999999E-2</v>
      </c>
      <c r="AX11" s="119">
        <f>IFERROR(VLOOKUP($P11,[2]INSA_TCA_v6.0_2023!$A$1:$AU$1342,46,FALSE)*$S11/100,"")</f>
        <v>0</v>
      </c>
      <c r="AY11" s="119">
        <f>IFERROR(VLOOKUP($P11,[2]INSA_TCA_v6.0_2023!$A$1:$AU$1342,47,FALSE)*$S11/100,"")</f>
        <v>0</v>
      </c>
    </row>
    <row r="12" spans="1:51">
      <c r="A12" s="319" t="s">
        <v>3316</v>
      </c>
      <c r="B12" s="318">
        <v>5</v>
      </c>
      <c r="C12" s="307" t="s">
        <v>48</v>
      </c>
      <c r="D12" s="308">
        <v>5</v>
      </c>
      <c r="E12" s="309"/>
      <c r="F12" s="263"/>
      <c r="G12" s="525"/>
      <c r="H12" s="526"/>
      <c r="I12" s="526"/>
      <c r="J12" s="526"/>
      <c r="K12" s="526"/>
      <c r="L12" s="526"/>
      <c r="M12" s="524"/>
      <c r="N12" s="272"/>
      <c r="O12" s="121" t="s">
        <v>55</v>
      </c>
      <c r="P12" s="189">
        <v>395</v>
      </c>
      <c r="Q12" s="189" t="s">
        <v>101</v>
      </c>
      <c r="R12" s="189" t="s">
        <v>2441</v>
      </c>
      <c r="S12" s="98">
        <v>5</v>
      </c>
      <c r="T12" s="119">
        <f>IFERROR(VLOOKUP($P12,[2]INSA_TCA_v6.0_2023!$A$1:$AU$1342,14,FALSE)*$S12/100,"")</f>
        <v>0</v>
      </c>
      <c r="U12" s="119">
        <f>IFERROR(VLOOKUP($P12,[2]INSA_TCA_v6.0_2023!$A$1:$AU$1342,15,FALSE)*$S12/100,"")</f>
        <v>0</v>
      </c>
      <c r="V12" s="119">
        <f>IFERROR(VLOOKUP($P12,[2]INSA_TCA_v6.0_2023!$A$1:$AU$1342,8,FALSE)*$S12/100,"")</f>
        <v>4.9950000000000001</v>
      </c>
      <c r="W12" s="119">
        <f>IFERROR(VLOOKUP($P12,[2]INSA_TCA_v6.0_2023!$A$1:$AU$1342,9,FALSE)*$S12/100,"")</f>
        <v>0.72</v>
      </c>
      <c r="X12" s="119">
        <f>IFERROR(VLOOKUP($P12,[2]INSA_TCA_v6.0_2023!$A$1:$AU$1342,10,FALSE)*$S12/100,"")</f>
        <v>3.93</v>
      </c>
      <c r="Y12" s="119">
        <f>IFERROR(VLOOKUP($P12,[2]INSA_TCA_v6.0_2023!$A$1:$AU$1342,11,FALSE)*$S12/100,"")</f>
        <v>0.34499999999999997</v>
      </c>
      <c r="Z12" s="119">
        <f>IFERROR(VLOOKUP($P12,[2]INSA_TCA_v6.0_2023!$A$1:$AU$1342,24,FALSE)*$S12/100,"")</f>
        <v>0</v>
      </c>
      <c r="AA12" s="119">
        <f>IFERROR(VLOOKUP($P12,[2]INSA_TCA_v6.0_2023!$A$1:$AU$1342,13,FALSE)*$S12/100,"")</f>
        <v>0</v>
      </c>
      <c r="AB12" s="119">
        <f>IFERROR(VLOOKUP($P12,[2]INSA_TCA_v6.0_2023!$A$1:$AU$1342,19,FALSE)*$S12/100,"")</f>
        <v>0</v>
      </c>
      <c r="AC12" s="119">
        <f>IFERROR(VLOOKUP($P12,[2]INSA_TCA_v6.0_2023!$A$1:$AU$1342,18,FALSE)*$S12/100,"")</f>
        <v>0</v>
      </c>
      <c r="AD12" s="119">
        <f>IFERROR(VLOOKUP($P12,[2]INSA_TCA_v6.0_2023!$A$1:$AU$1342,20,FALSE)*$S12/100,"")</f>
        <v>0</v>
      </c>
      <c r="AE12" s="120">
        <f t="shared" si="0"/>
        <v>44.954999999999998</v>
      </c>
      <c r="AF12" s="119">
        <f>IFERROR(VLOOKUP($P12,[2]INSA_TCA_v6.0_2023!$A$1:$AU$1342,21,FALSE)*$S12/100,"")</f>
        <v>0</v>
      </c>
      <c r="AG12" s="119">
        <f>IFERROR(VLOOKUP($P12,[2]INSA_TCA_v6.0_2023!$A$1:$AU$1342,25,FALSE)*$S12/100,"")</f>
        <v>0</v>
      </c>
      <c r="AH12" s="119">
        <f>IFERROR(VLOOKUP($P12,[2]INSA_TCA_v6.0_2023!$A$1:$AU$1342,27,FALSE)*$S12/100,"")</f>
        <v>0</v>
      </c>
      <c r="AI12" s="119">
        <f>IFERROR(VLOOKUP($P12,[2]INSA_TCA_v6.0_2023!$A$1:$AU$1342,28,FALSE)*$S12/100,"")</f>
        <v>0.7</v>
      </c>
      <c r="AJ12" s="119">
        <f>IFERROR(VLOOKUP($P12,[2]INSA_TCA_v6.0_2023!$A$1:$AU$1342,29,FALSE)*$S12/100,"")</f>
        <v>0</v>
      </c>
      <c r="AK12" s="119">
        <f>IFERROR(VLOOKUP($P12,[2]INSA_TCA_v6.0_2023!$A$1:$AU$1342,30,FALSE)*$S12/100,"")</f>
        <v>0</v>
      </c>
      <c r="AL12" s="119">
        <f>IFERROR(VLOOKUP($P12,[2]INSA_TCA_v6.0_2023!$A$1:$AU$1342,32,FALSE)*$S12/100,"")</f>
        <v>0</v>
      </c>
      <c r="AM12" s="119">
        <f>IFERROR(VLOOKUP($P12,[2]INSA_TCA_v6.0_2023!$A$1:$AU$1342,34,FALSE)*$S12/100,"")</f>
        <v>0</v>
      </c>
      <c r="AN12" s="119">
        <f>IFERROR(VLOOKUP($P12,[2]INSA_TCA_v6.0_2023!$A$1:$AU$1342,35,FALSE)*$S12/100,"")</f>
        <v>0</v>
      </c>
      <c r="AO12" s="119">
        <f>IFERROR(VLOOKUP($P12,[2]INSA_TCA_v6.0_2023!$A$1:$AU$1342,36,FALSE)*$S12/100,"")</f>
        <v>0</v>
      </c>
      <c r="AP12" s="119">
        <f>IFERROR(VLOOKUP($P12,[2]INSA_TCA_v6.0_2023!$A$1:$AU$1342,37,FALSE)*$S12/100,"")</f>
        <v>0</v>
      </c>
      <c r="AQ12" s="119">
        <f>IFERROR(VLOOKUP($P12,[2]INSA_TCA_v6.0_2023!$A$1:$AU$1342,39,FALSE)*$S12/100,"")</f>
        <v>0</v>
      </c>
      <c r="AR12" s="119">
        <f>IFERROR(VLOOKUP($P12,[2]INSA_TCA_v6.0_2023!$A$1:$AU$1342,40,FALSE)*$S12/100,"")</f>
        <v>0</v>
      </c>
      <c r="AS12" s="119">
        <f>IFERROR(VLOOKUP($P12,[2]INSA_TCA_v6.0_2023!$A$1:$AU$1342,41,FALSE)*$S12/100,"")</f>
        <v>0</v>
      </c>
      <c r="AT12" s="119">
        <f>IFERROR(VLOOKUP($P12,[2]INSA_TCA_v6.0_2023!$A$1:$AU$1342,42,FALSE)*$S12/100,"")</f>
        <v>0</v>
      </c>
      <c r="AU12" s="119">
        <f>IFERROR(VLOOKUP($P12,[2]INSA_TCA_v6.0_2023!$A$1:$AU$1342,43,FALSE)*$S12/100,"")</f>
        <v>0</v>
      </c>
      <c r="AV12" s="119">
        <f>IFERROR(VLOOKUP($P12,[2]INSA_TCA_v6.0_2023!$A$1:$AU$1342,44,FALSE)*$S12/100,"")</f>
        <v>0</v>
      </c>
      <c r="AW12" s="119">
        <f>IFERROR(VLOOKUP($P12,[2]INSA_TCA_v6.0_2023!$A$1:$AU$1342,45,FALSE)*$S12/100,"")</f>
        <v>0</v>
      </c>
      <c r="AX12" s="119">
        <f>IFERROR(VLOOKUP($P12,[2]INSA_TCA_v6.0_2023!$A$1:$AU$1342,46,FALSE)*$S12/100,"")</f>
        <v>0</v>
      </c>
      <c r="AY12" s="119">
        <f>IFERROR(VLOOKUP($P12,[2]INSA_TCA_v6.0_2023!$A$1:$AU$1342,47,FALSE)*$S12/100,"")</f>
        <v>0</v>
      </c>
    </row>
    <row r="13" spans="1:51">
      <c r="A13" s="319" t="s">
        <v>3395</v>
      </c>
      <c r="B13" s="318">
        <v>10</v>
      </c>
      <c r="C13" s="307" t="s">
        <v>48</v>
      </c>
      <c r="D13" s="308">
        <v>10</v>
      </c>
      <c r="E13" s="309"/>
      <c r="F13" s="263"/>
      <c r="G13" s="525"/>
      <c r="H13" s="526"/>
      <c r="I13" s="526"/>
      <c r="J13" s="526"/>
      <c r="K13" s="526"/>
      <c r="L13" s="526"/>
      <c r="M13" s="524"/>
      <c r="N13" s="272"/>
      <c r="O13" s="121" t="s">
        <v>53</v>
      </c>
      <c r="P13" s="122">
        <v>661</v>
      </c>
      <c r="Q13" s="122" t="s">
        <v>105</v>
      </c>
      <c r="R13" s="122" t="s">
        <v>2363</v>
      </c>
      <c r="S13" s="17">
        <v>10</v>
      </c>
      <c r="T13" s="119">
        <f>IFERROR(VLOOKUP($P13,[2]INSA_TCA_v6.0_2023!$A$1:$AU$1342,14,FALSE)*$S13/100,"")</f>
        <v>0.19</v>
      </c>
      <c r="U13" s="119">
        <f>IFERROR(VLOOKUP($P13,[2]INSA_TCA_v6.0_2023!$A$1:$AU$1342,15,FALSE)*$S13/100,"")</f>
        <v>0.19</v>
      </c>
      <c r="V13" s="119">
        <f>IFERROR(VLOOKUP($P13,[2]INSA_TCA_v6.0_2023!$A$1:$AU$1342,8,FALSE)*$S13/100,"")</f>
        <v>0.03</v>
      </c>
      <c r="W13" s="119">
        <f>IFERROR(VLOOKUP($P13,[2]INSA_TCA_v6.0_2023!$A$1:$AU$1342,9,FALSE)*$S13/100,"")</f>
        <v>0.01</v>
      </c>
      <c r="X13" s="119">
        <f>IFERROR(VLOOKUP($P13,[2]INSA_TCA_v6.0_2023!$A$1:$AU$1342,10,FALSE)*$S13/100,"")</f>
        <v>0</v>
      </c>
      <c r="Y13" s="119">
        <f>IFERROR(VLOOKUP($P13,[2]INSA_TCA_v6.0_2023!$A$1:$AU$1342,11,FALSE)*$S13/100,"")</f>
        <v>0.01</v>
      </c>
      <c r="Z13" s="119">
        <f>IFERROR(VLOOKUP($P13,[2]INSA_TCA_v6.0_2023!$A$1:$AU$1342,24,FALSE)*$S13/100,"")</f>
        <v>0</v>
      </c>
      <c r="AA13" s="119">
        <f>IFERROR(VLOOKUP($P13,[2]INSA_TCA_v6.0_2023!$A$1:$AU$1342,13,FALSE)*$S13/100,"")</f>
        <v>0</v>
      </c>
      <c r="AB13" s="119">
        <f>IFERROR(VLOOKUP($P13,[2]INSA_TCA_v6.0_2023!$A$1:$AU$1342,19,FALSE)*$S13/100,"")</f>
        <v>0.05</v>
      </c>
      <c r="AC13" s="119">
        <f>IFERROR(VLOOKUP($P13,[2]INSA_TCA_v6.0_2023!$A$1:$AU$1342,18,FALSE)*$S13/100,"")</f>
        <v>0.21</v>
      </c>
      <c r="AD13" s="119">
        <f>IFERROR(VLOOKUP($P13,[2]INSA_TCA_v6.0_2023!$A$1:$AU$1342,20,FALSE)*$S13/100,"")</f>
        <v>0</v>
      </c>
      <c r="AE13" s="120">
        <f t="shared" si="0"/>
        <v>1.65</v>
      </c>
      <c r="AF13" s="119">
        <f>IFERROR(VLOOKUP($P13,[2]INSA_TCA_v6.0_2023!$A$1:$AU$1342,21,FALSE)*$S13/100,"")</f>
        <v>0</v>
      </c>
      <c r="AG13" s="119">
        <f>IFERROR(VLOOKUP($P13,[2]INSA_TCA_v6.0_2023!$A$1:$AU$1342,25,FALSE)*$S13/100,"")</f>
        <v>0.2</v>
      </c>
      <c r="AH13" s="119">
        <f>IFERROR(VLOOKUP($P13,[2]INSA_TCA_v6.0_2023!$A$1:$AU$1342,27,FALSE)*$S13/100,"")</f>
        <v>0</v>
      </c>
      <c r="AI13" s="119">
        <f>IFERROR(VLOOKUP($P13,[2]INSA_TCA_v6.0_2023!$A$1:$AU$1342,28,FALSE)*$S13/100,"")</f>
        <v>0.06</v>
      </c>
      <c r="AJ13" s="119">
        <f>IFERROR(VLOOKUP($P13,[2]INSA_TCA_v6.0_2023!$A$1:$AU$1342,29,FALSE)*$S13/100,"")</f>
        <v>4.0000000000000001E-3</v>
      </c>
      <c r="AK13" s="119">
        <f>IFERROR(VLOOKUP($P13,[2]INSA_TCA_v6.0_2023!$A$1:$AU$1342,30,FALSE)*$S13/100,"")</f>
        <v>2E-3</v>
      </c>
      <c r="AL13" s="119">
        <f>IFERROR(VLOOKUP($P13,[2]INSA_TCA_v6.0_2023!$A$1:$AU$1342,32,FALSE)*$S13/100,"")</f>
        <v>0.03</v>
      </c>
      <c r="AM13" s="119">
        <f>IFERROR(VLOOKUP($P13,[2]INSA_TCA_v6.0_2023!$A$1:$AU$1342,34,FALSE)*$S13/100,"")</f>
        <v>7.000000000000001E-3</v>
      </c>
      <c r="AN13" s="119">
        <f>IFERROR(VLOOKUP($P13,[2]INSA_TCA_v6.0_2023!$A$1:$AU$1342,35,FALSE)*$S13/100,"")</f>
        <v>0</v>
      </c>
      <c r="AO13" s="119">
        <f>IFERROR(VLOOKUP($P13,[2]INSA_TCA_v6.0_2023!$A$1:$AU$1342,36,FALSE)*$S13/100,"")</f>
        <v>5.5</v>
      </c>
      <c r="AP13" s="119">
        <f>IFERROR(VLOOKUP($P13,[2]INSA_TCA_v6.0_2023!$A$1:$AU$1342,37,FALSE)*$S13/100,"")</f>
        <v>0.9</v>
      </c>
      <c r="AQ13" s="119">
        <f>IFERROR(VLOOKUP($P13,[2]INSA_TCA_v6.0_2023!$A$1:$AU$1342,39,FALSE)*$S13/100,"")</f>
        <v>0.2</v>
      </c>
      <c r="AR13" s="119">
        <f>IFERROR(VLOOKUP($P13,[2]INSA_TCA_v6.0_2023!$A$1:$AU$1342,40,FALSE)*$S13/100,"")</f>
        <v>14</v>
      </c>
      <c r="AS13" s="119">
        <f>IFERROR(VLOOKUP($P13,[2]INSA_TCA_v6.0_2023!$A$1:$AU$1342,41,FALSE)*$S13/100,"")</f>
        <v>2.6</v>
      </c>
      <c r="AT13" s="119">
        <f>IFERROR(VLOOKUP($P13,[2]INSA_TCA_v6.0_2023!$A$1:$AU$1342,42,FALSE)*$S13/100,"")</f>
        <v>1.6</v>
      </c>
      <c r="AU13" s="119">
        <f>IFERROR(VLOOKUP($P13,[2]INSA_TCA_v6.0_2023!$A$1:$AU$1342,43,FALSE)*$S13/100,"")</f>
        <v>0.9</v>
      </c>
      <c r="AV13" s="119">
        <f>IFERROR(VLOOKUP($P13,[2]INSA_TCA_v6.0_2023!$A$1:$AU$1342,44,FALSE)*$S13/100,"")</f>
        <v>0.05</v>
      </c>
      <c r="AW13" s="119">
        <f>IFERROR(VLOOKUP($P13,[2]INSA_TCA_v6.0_2023!$A$1:$AU$1342,45,FALSE)*$S13/100,"")</f>
        <v>0.01</v>
      </c>
      <c r="AX13" s="119">
        <f>IFERROR(VLOOKUP($P13,[2]INSA_TCA_v6.0_2023!$A$1:$AU$1342,46,FALSE)*$S13/100,"")</f>
        <v>0</v>
      </c>
      <c r="AY13" s="119">
        <f>IFERROR(VLOOKUP($P13,[2]INSA_TCA_v6.0_2023!$A$1:$AU$1342,47,FALSE)*$S13/100,"")</f>
        <v>0</v>
      </c>
    </row>
    <row r="14" spans="1:51">
      <c r="A14" s="319" t="s">
        <v>3318</v>
      </c>
      <c r="B14" s="318">
        <v>1</v>
      </c>
      <c r="C14" s="307" t="s">
        <v>48</v>
      </c>
      <c r="D14" s="308">
        <v>1</v>
      </c>
      <c r="E14" s="309"/>
      <c r="F14" s="263"/>
      <c r="G14" s="525"/>
      <c r="H14" s="526"/>
      <c r="I14" s="526"/>
      <c r="J14" s="526"/>
      <c r="K14" s="526"/>
      <c r="L14" s="526"/>
      <c r="M14" s="524"/>
      <c r="N14" s="272"/>
      <c r="O14" s="121"/>
      <c r="P14" s="122">
        <v>972</v>
      </c>
      <c r="Q14" s="122" t="s">
        <v>2217</v>
      </c>
      <c r="R14" s="122" t="s">
        <v>2268</v>
      </c>
      <c r="S14" s="17">
        <v>1</v>
      </c>
      <c r="T14" s="119">
        <f>IFERROR(VLOOKUP($P14,[2]INSA_TCA_v6.0_2023!$A$1:$AU$1342,14,FALSE)*$S14/100,"")</f>
        <v>0</v>
      </c>
      <c r="U14" s="119">
        <f>IFERROR(VLOOKUP($P14,[2]INSA_TCA_v6.0_2023!$A$1:$AU$1342,15,FALSE)*$S14/100,"")</f>
        <v>0</v>
      </c>
      <c r="V14" s="119">
        <f>IFERROR(VLOOKUP($P14,[2]INSA_TCA_v6.0_2023!$A$1:$AU$1342,8,FALSE)*$S14/100,"")</f>
        <v>0</v>
      </c>
      <c r="W14" s="119">
        <f>IFERROR(VLOOKUP($P14,[2]INSA_TCA_v6.0_2023!$A$1:$AU$1342,9,FALSE)*$S14/100,"")</f>
        <v>0</v>
      </c>
      <c r="X14" s="119">
        <f>IFERROR(VLOOKUP($P14,[2]INSA_TCA_v6.0_2023!$A$1:$AU$1342,10,FALSE)*$S14/100,"")</f>
        <v>0</v>
      </c>
      <c r="Y14" s="119">
        <f>IFERROR(VLOOKUP($P14,[2]INSA_TCA_v6.0_2023!$A$1:$AU$1342,11,FALSE)*$S14/100,"")</f>
        <v>0</v>
      </c>
      <c r="Z14" s="119">
        <f>IFERROR(VLOOKUP($P14,[2]INSA_TCA_v6.0_2023!$A$1:$AU$1342,24,FALSE)*$S14/100,"")</f>
        <v>0</v>
      </c>
      <c r="AA14" s="119">
        <f>IFERROR(VLOOKUP($P14,[2]INSA_TCA_v6.0_2023!$A$1:$AU$1342,13,FALSE)*$S14/100,"")</f>
        <v>0</v>
      </c>
      <c r="AB14" s="119">
        <f>IFERROR(VLOOKUP($P14,[2]INSA_TCA_v6.0_2023!$A$1:$AU$1342,19,FALSE)*$S14/100,"")</f>
        <v>0</v>
      </c>
      <c r="AC14" s="119">
        <f>IFERROR(VLOOKUP($P14,[2]INSA_TCA_v6.0_2023!$A$1:$AU$1342,18,FALSE)*$S14/100,"")</f>
        <v>0</v>
      </c>
      <c r="AD14" s="119">
        <f>IFERROR(VLOOKUP($P14,[2]INSA_TCA_v6.0_2023!$A$1:$AU$1342,20,FALSE)*$S14/100,"")</f>
        <v>1</v>
      </c>
      <c r="AE14" s="120">
        <f t="shared" si="0"/>
        <v>0</v>
      </c>
      <c r="AF14" s="119">
        <f>IFERROR(VLOOKUP($P14,[2]INSA_TCA_v6.0_2023!$A$1:$AU$1342,21,FALSE)*$S14/100,"")</f>
        <v>0</v>
      </c>
      <c r="AG14" s="119">
        <f>IFERROR(VLOOKUP($P14,[2]INSA_TCA_v6.0_2023!$A$1:$AU$1342,25,FALSE)*$S14/100,"")</f>
        <v>0</v>
      </c>
      <c r="AH14" s="119">
        <f>IFERROR(VLOOKUP($P14,[2]INSA_TCA_v6.0_2023!$A$1:$AU$1342,27,FALSE)*$S14/100,"")</f>
        <v>0</v>
      </c>
      <c r="AI14" s="119">
        <f>IFERROR(VLOOKUP($P14,[2]INSA_TCA_v6.0_2023!$A$1:$AU$1342,28,FALSE)*$S14/100,"")</f>
        <v>0</v>
      </c>
      <c r="AJ14" s="119">
        <f>IFERROR(VLOOKUP($P14,[2]INSA_TCA_v6.0_2023!$A$1:$AU$1342,29,FALSE)*$S14/100,"")</f>
        <v>0</v>
      </c>
      <c r="AK14" s="119">
        <f>IFERROR(VLOOKUP($P14,[2]INSA_TCA_v6.0_2023!$A$1:$AU$1342,30,FALSE)*$S14/100,"")</f>
        <v>0</v>
      </c>
      <c r="AL14" s="119">
        <f>IFERROR(VLOOKUP($P14,[2]INSA_TCA_v6.0_2023!$A$1:$AU$1342,32,FALSE)*$S14/100,"")</f>
        <v>0</v>
      </c>
      <c r="AM14" s="119">
        <f>IFERROR(VLOOKUP($P14,[2]INSA_TCA_v6.0_2023!$A$1:$AU$1342,34,FALSE)*$S14/100,"")</f>
        <v>0</v>
      </c>
      <c r="AN14" s="119">
        <f>IFERROR(VLOOKUP($P14,[2]INSA_TCA_v6.0_2023!$A$1:$AU$1342,35,FALSE)*$S14/100,"")</f>
        <v>0</v>
      </c>
      <c r="AO14" s="119">
        <f>IFERROR(VLOOKUP($P14,[2]INSA_TCA_v6.0_2023!$A$1:$AU$1342,36,FALSE)*$S14/100,"")</f>
        <v>0</v>
      </c>
      <c r="AP14" s="119">
        <f>IFERROR(VLOOKUP($P14,[2]INSA_TCA_v6.0_2023!$A$1:$AU$1342,37,FALSE)*$S14/100,"")</f>
        <v>0</v>
      </c>
      <c r="AQ14" s="119">
        <f>IFERROR(VLOOKUP($P14,[2]INSA_TCA_v6.0_2023!$A$1:$AU$1342,39,FALSE)*$S14/100,"")</f>
        <v>400</v>
      </c>
      <c r="AR14" s="119">
        <f>IFERROR(VLOOKUP($P14,[2]INSA_TCA_v6.0_2023!$A$1:$AU$1342,40,FALSE)*$S14/100,"")</f>
        <v>0</v>
      </c>
      <c r="AS14" s="119">
        <f>IFERROR(VLOOKUP($P14,[2]INSA_TCA_v6.0_2023!$A$1:$AU$1342,41,FALSE)*$S14/100,"")</f>
        <v>0</v>
      </c>
      <c r="AT14" s="119">
        <f>IFERROR(VLOOKUP($P14,[2]INSA_TCA_v6.0_2023!$A$1:$AU$1342,42,FALSE)*$S14/100,"")</f>
        <v>0</v>
      </c>
      <c r="AU14" s="119">
        <f>IFERROR(VLOOKUP($P14,[2]INSA_TCA_v6.0_2023!$A$1:$AU$1342,43,FALSE)*$S14/100,"")</f>
        <v>3</v>
      </c>
      <c r="AV14" s="119">
        <f>IFERROR(VLOOKUP($P14,[2]INSA_TCA_v6.0_2023!$A$1:$AU$1342,44,FALSE)*$S14/100,"")</f>
        <v>0</v>
      </c>
      <c r="AW14" s="119">
        <f>IFERROR(VLOOKUP($P14,[2]INSA_TCA_v6.0_2023!$A$1:$AU$1342,45,FALSE)*$S14/100,"")</f>
        <v>0</v>
      </c>
      <c r="AX14" s="119">
        <f>IFERROR(VLOOKUP($P14,[2]INSA_TCA_v6.0_2023!$A$1:$AU$1342,46,FALSE)*$S14/100,"")</f>
        <v>0</v>
      </c>
      <c r="AY14" s="119">
        <f>IFERROR(VLOOKUP($P14,[2]INSA_TCA_v6.0_2023!$A$1:$AU$1342,47,FALSE)*$S14/100,"")</f>
        <v>0</v>
      </c>
    </row>
    <row r="15" spans="1:51">
      <c r="A15" s="370" t="s">
        <v>3396</v>
      </c>
      <c r="B15" s="371">
        <v>0.5</v>
      </c>
      <c r="C15" s="372" t="s">
        <v>48</v>
      </c>
      <c r="D15" s="373">
        <v>0.5</v>
      </c>
      <c r="E15" s="374"/>
      <c r="F15" s="263"/>
      <c r="G15" s="525"/>
      <c r="H15" s="526"/>
      <c r="I15" s="526"/>
      <c r="J15" s="526"/>
      <c r="K15" s="526"/>
      <c r="L15" s="526"/>
      <c r="M15" s="524"/>
      <c r="N15" s="272"/>
      <c r="O15" s="121"/>
      <c r="P15" s="122"/>
      <c r="Q15" s="122"/>
      <c r="R15" s="122"/>
      <c r="S15" s="122"/>
      <c r="T15" s="119" t="str">
        <f>IFERROR(VLOOKUP($P15,[2]INSA_TCA_v6.0_2023!$A$1:$AU$1342,14,FALSE)*$S15/100,"")</f>
        <v/>
      </c>
      <c r="U15" s="119" t="str">
        <f>IFERROR(VLOOKUP($P15,[2]INSA_TCA_v6.0_2023!$A$1:$AU$1342,15,FALSE)*$S15/100,"")</f>
        <v/>
      </c>
      <c r="V15" s="119" t="str">
        <f>IFERROR(VLOOKUP($P15,[2]INSA_TCA_v6.0_2023!$A$1:$AU$1342,8,FALSE)*$S15/100,"")</f>
        <v/>
      </c>
      <c r="W15" s="119" t="str">
        <f>IFERROR(VLOOKUP($P15,[2]INSA_TCA_v6.0_2023!$A$1:$AU$1342,9,FALSE)*$S15/100,"")</f>
        <v/>
      </c>
      <c r="X15" s="119" t="str">
        <f>IFERROR(VLOOKUP($P15,[2]INSA_TCA_v6.0_2023!$A$1:$AU$1342,10,FALSE)*$S15/100,"")</f>
        <v/>
      </c>
      <c r="Y15" s="119" t="str">
        <f>IFERROR(VLOOKUP($P15,[2]INSA_TCA_v6.0_2023!$A$1:$AU$1342,11,FALSE)*$S15/100,"")</f>
        <v/>
      </c>
      <c r="Z15" s="119" t="str">
        <f>IFERROR(VLOOKUP($P15,[2]INSA_TCA_v6.0_2023!$A$1:$AU$1342,24,FALSE)*$S15/100,"")</f>
        <v/>
      </c>
      <c r="AA15" s="119" t="str">
        <f>IFERROR(VLOOKUP($P15,[2]INSA_TCA_v6.0_2023!$A$1:$AU$1342,13,FALSE)*$S15/100,"")</f>
        <v/>
      </c>
      <c r="AB15" s="119" t="str">
        <f>IFERROR(VLOOKUP($P15,[2]INSA_TCA_v6.0_2023!$A$1:$AU$1342,19,FALSE)*$S15/100,"")</f>
        <v/>
      </c>
      <c r="AC15" s="119" t="str">
        <f>IFERROR(VLOOKUP($P15,[2]INSA_TCA_v6.0_2023!$A$1:$AU$1342,18,FALSE)*$S15/100,"")</f>
        <v/>
      </c>
      <c r="AD15" s="119" t="str">
        <f>IFERROR(VLOOKUP($P15,[2]INSA_TCA_v6.0_2023!$A$1:$AU$1342,20,FALSE)*$S15/100,"")</f>
        <v/>
      </c>
      <c r="AE15" s="120" t="str">
        <f t="shared" si="0"/>
        <v/>
      </c>
      <c r="AF15" s="119" t="str">
        <f>IFERROR(VLOOKUP($P15,[2]INSA_TCA_v6.0_2023!$A$1:$AU$1342,21,FALSE)*$S15/100,"")</f>
        <v/>
      </c>
      <c r="AG15" s="119" t="str">
        <f>IFERROR(VLOOKUP($P15,[2]INSA_TCA_v6.0_2023!$A$1:$AU$1342,25,FALSE)*$S15/100,"")</f>
        <v/>
      </c>
      <c r="AH15" s="119" t="str">
        <f>IFERROR(VLOOKUP($P15,[2]INSA_TCA_v6.0_2023!$A$1:$AU$1342,27,FALSE)*$S15/100,"")</f>
        <v/>
      </c>
      <c r="AI15" s="119" t="str">
        <f>IFERROR(VLOOKUP($P15,[2]INSA_TCA_v6.0_2023!$A$1:$AU$1342,28,FALSE)*$S15/100,"")</f>
        <v/>
      </c>
      <c r="AJ15" s="119" t="str">
        <f>IFERROR(VLOOKUP($P15,[2]INSA_TCA_v6.0_2023!$A$1:$AU$1342,29,FALSE)*$S15/100,"")</f>
        <v/>
      </c>
      <c r="AK15" s="119" t="str">
        <f>IFERROR(VLOOKUP($P15,[2]INSA_TCA_v6.0_2023!$A$1:$AU$1342,30,FALSE)*$S15/100,"")</f>
        <v/>
      </c>
      <c r="AL15" s="119" t="str">
        <f>IFERROR(VLOOKUP($P15,[2]INSA_TCA_v6.0_2023!$A$1:$AU$1342,32,FALSE)*$S15/100,"")</f>
        <v/>
      </c>
      <c r="AM15" s="119" t="str">
        <f>IFERROR(VLOOKUP($P15,[2]INSA_TCA_v6.0_2023!$A$1:$AU$1342,34,FALSE)*$S15/100,"")</f>
        <v/>
      </c>
      <c r="AN15" s="119" t="str">
        <f>IFERROR(VLOOKUP($P15,[2]INSA_TCA_v6.0_2023!$A$1:$AU$1342,35,FALSE)*$S15/100,"")</f>
        <v/>
      </c>
      <c r="AO15" s="119" t="str">
        <f>IFERROR(VLOOKUP($P15,[2]INSA_TCA_v6.0_2023!$A$1:$AU$1342,36,FALSE)*$S15/100,"")</f>
        <v/>
      </c>
      <c r="AP15" s="119" t="str">
        <f>IFERROR(VLOOKUP($P15,[2]INSA_TCA_v6.0_2023!$A$1:$AU$1342,37,FALSE)*$S15/100,"")</f>
        <v/>
      </c>
      <c r="AQ15" s="119" t="str">
        <f>IFERROR(VLOOKUP($P15,[2]INSA_TCA_v6.0_2023!$A$1:$AU$1342,39,FALSE)*$S15/100,"")</f>
        <v/>
      </c>
      <c r="AR15" s="119" t="str">
        <f>IFERROR(VLOOKUP($P15,[2]INSA_TCA_v6.0_2023!$A$1:$AU$1342,40,FALSE)*$S15/100,"")</f>
        <v/>
      </c>
      <c r="AS15" s="119" t="str">
        <f>IFERROR(VLOOKUP($P15,[2]INSA_TCA_v6.0_2023!$A$1:$AU$1342,41,FALSE)*$S15/100,"")</f>
        <v/>
      </c>
      <c r="AT15" s="119" t="str">
        <f>IFERROR(VLOOKUP($P15,[2]INSA_TCA_v6.0_2023!$A$1:$AU$1342,42,FALSE)*$S15/100,"")</f>
        <v/>
      </c>
      <c r="AU15" s="119" t="str">
        <f>IFERROR(VLOOKUP($P15,[2]INSA_TCA_v6.0_2023!$A$1:$AU$1342,43,FALSE)*$S15/100,"")</f>
        <v/>
      </c>
      <c r="AV15" s="119" t="str">
        <f>IFERROR(VLOOKUP($P15,[2]INSA_TCA_v6.0_2023!$A$1:$AU$1342,44,FALSE)*$S15/100,"")</f>
        <v/>
      </c>
      <c r="AW15" s="119" t="str">
        <f>IFERROR(VLOOKUP($P15,[2]INSA_TCA_v6.0_2023!$A$1:$AU$1342,45,FALSE)*$S15/100,"")</f>
        <v/>
      </c>
      <c r="AX15" s="119" t="str">
        <f>IFERROR(VLOOKUP($P15,[2]INSA_TCA_v6.0_2023!$A$1:$AU$1342,46,FALSE)*$S15/100,"")</f>
        <v/>
      </c>
      <c r="AY15" s="119" t="str">
        <f>IFERROR(VLOOKUP($P15,[2]INSA_TCA_v6.0_2023!$A$1:$AU$1342,47,FALSE)*$S15/100,"")</f>
        <v/>
      </c>
    </row>
    <row r="16" spans="1:51">
      <c r="A16"/>
      <c r="B16"/>
      <c r="C16"/>
      <c r="D16"/>
      <c r="E16"/>
      <c r="F16" s="263"/>
      <c r="G16" s="525"/>
      <c r="H16" s="526"/>
      <c r="I16" s="526"/>
      <c r="J16" s="526"/>
      <c r="K16" s="526"/>
      <c r="L16" s="526"/>
      <c r="M16" s="524"/>
      <c r="N16" s="272"/>
      <c r="O16" s="121"/>
      <c r="P16" s="122"/>
      <c r="Q16" s="122"/>
      <c r="R16" s="122"/>
      <c r="S16" s="122"/>
      <c r="T16" s="119" t="str">
        <f>IFERROR(VLOOKUP($P16,[2]INSA_TCA_v6.0_2023!$A$1:$AU$1342,14,FALSE)*$S16/100,"")</f>
        <v/>
      </c>
      <c r="U16" s="119" t="str">
        <f>IFERROR(VLOOKUP($P16,[2]INSA_TCA_v6.0_2023!$A$1:$AU$1342,15,FALSE)*$S16/100,"")</f>
        <v/>
      </c>
      <c r="V16" s="119" t="str">
        <f>IFERROR(VLOOKUP($P16,[2]INSA_TCA_v6.0_2023!$A$1:$AU$1342,8,FALSE)*$S16/100,"")</f>
        <v/>
      </c>
      <c r="W16" s="119" t="str">
        <f>IFERROR(VLOOKUP($P16,[2]INSA_TCA_v6.0_2023!$A$1:$AU$1342,9,FALSE)*$S16/100,"")</f>
        <v/>
      </c>
      <c r="X16" s="119" t="str">
        <f>IFERROR(VLOOKUP($P16,[2]INSA_TCA_v6.0_2023!$A$1:$AU$1342,10,FALSE)*$S16/100,"")</f>
        <v/>
      </c>
      <c r="Y16" s="119" t="str">
        <f>IFERROR(VLOOKUP($P16,[2]INSA_TCA_v6.0_2023!$A$1:$AU$1342,11,FALSE)*$S16/100,"")</f>
        <v/>
      </c>
      <c r="Z16" s="119" t="str">
        <f>IFERROR(VLOOKUP($P16,[2]INSA_TCA_v6.0_2023!$A$1:$AU$1342,24,FALSE)*$S16/100,"")</f>
        <v/>
      </c>
      <c r="AA16" s="119" t="str">
        <f>IFERROR(VLOOKUP($P16,[2]INSA_TCA_v6.0_2023!$A$1:$AU$1342,13,FALSE)*$S16/100,"")</f>
        <v/>
      </c>
      <c r="AB16" s="119" t="str">
        <f>IFERROR(VLOOKUP($P16,[2]INSA_TCA_v6.0_2023!$A$1:$AU$1342,19,FALSE)*$S16/100,"")</f>
        <v/>
      </c>
      <c r="AC16" s="119" t="str">
        <f>IFERROR(VLOOKUP($P16,[2]INSA_TCA_v6.0_2023!$A$1:$AU$1342,18,FALSE)*$S16/100,"")</f>
        <v/>
      </c>
      <c r="AD16" s="119" t="str">
        <f>IFERROR(VLOOKUP($P16,[2]INSA_TCA_v6.0_2023!$A$1:$AU$1342,20,FALSE)*$S16/100,"")</f>
        <v/>
      </c>
      <c r="AE16" s="120" t="str">
        <f t="shared" si="0"/>
        <v/>
      </c>
      <c r="AF16" s="119" t="str">
        <f>IFERROR(VLOOKUP($P16,[2]INSA_TCA_v6.0_2023!$A$1:$AU$1342,21,FALSE)*$S16/100,"")</f>
        <v/>
      </c>
      <c r="AG16" s="119" t="str">
        <f>IFERROR(VLOOKUP($P16,[2]INSA_TCA_v6.0_2023!$A$1:$AU$1342,25,FALSE)*$S16/100,"")</f>
        <v/>
      </c>
      <c r="AH16" s="119" t="str">
        <f>IFERROR(VLOOKUP($P16,[2]INSA_TCA_v6.0_2023!$A$1:$AU$1342,27,FALSE)*$S16/100,"")</f>
        <v/>
      </c>
      <c r="AI16" s="119" t="str">
        <f>IFERROR(VLOOKUP($P16,[2]INSA_TCA_v6.0_2023!$A$1:$AU$1342,28,FALSE)*$S16/100,"")</f>
        <v/>
      </c>
      <c r="AJ16" s="119" t="str">
        <f>IFERROR(VLOOKUP($P16,[2]INSA_TCA_v6.0_2023!$A$1:$AU$1342,29,FALSE)*$S16/100,"")</f>
        <v/>
      </c>
      <c r="AK16" s="119" t="str">
        <f>IFERROR(VLOOKUP($P16,[2]INSA_TCA_v6.0_2023!$A$1:$AU$1342,30,FALSE)*$S16/100,"")</f>
        <v/>
      </c>
      <c r="AL16" s="119" t="str">
        <f>IFERROR(VLOOKUP($P16,[2]INSA_TCA_v6.0_2023!$A$1:$AU$1342,32,FALSE)*$S16/100,"")</f>
        <v/>
      </c>
      <c r="AM16" s="119" t="str">
        <f>IFERROR(VLOOKUP($P16,[2]INSA_TCA_v6.0_2023!$A$1:$AU$1342,34,FALSE)*$S16/100,"")</f>
        <v/>
      </c>
      <c r="AN16" s="119" t="str">
        <f>IFERROR(VLOOKUP($P16,[2]INSA_TCA_v6.0_2023!$A$1:$AU$1342,35,FALSE)*$S16/100,"")</f>
        <v/>
      </c>
      <c r="AO16" s="119" t="str">
        <f>IFERROR(VLOOKUP($P16,[2]INSA_TCA_v6.0_2023!$A$1:$AU$1342,36,FALSE)*$S16/100,"")</f>
        <v/>
      </c>
      <c r="AP16" s="119" t="str">
        <f>IFERROR(VLOOKUP($P16,[2]INSA_TCA_v6.0_2023!$A$1:$AU$1342,37,FALSE)*$S16/100,"")</f>
        <v/>
      </c>
      <c r="AQ16" s="119" t="str">
        <f>IFERROR(VLOOKUP($P16,[2]INSA_TCA_v6.0_2023!$A$1:$AU$1342,39,FALSE)*$S16/100,"")</f>
        <v/>
      </c>
      <c r="AR16" s="119" t="str">
        <f>IFERROR(VLOOKUP($P16,[2]INSA_TCA_v6.0_2023!$A$1:$AU$1342,40,FALSE)*$S16/100,"")</f>
        <v/>
      </c>
      <c r="AS16" s="119" t="str">
        <f>IFERROR(VLOOKUP($P16,[2]INSA_TCA_v6.0_2023!$A$1:$AU$1342,41,FALSE)*$S16/100,"")</f>
        <v/>
      </c>
      <c r="AT16" s="119" t="str">
        <f>IFERROR(VLOOKUP($P16,[2]INSA_TCA_v6.0_2023!$A$1:$AU$1342,42,FALSE)*$S16/100,"")</f>
        <v/>
      </c>
      <c r="AU16" s="119" t="str">
        <f>IFERROR(VLOOKUP($P16,[2]INSA_TCA_v6.0_2023!$A$1:$AU$1342,43,FALSE)*$S16/100,"")</f>
        <v/>
      </c>
      <c r="AV16" s="119" t="str">
        <f>IFERROR(VLOOKUP($P16,[2]INSA_TCA_v6.0_2023!$A$1:$AU$1342,44,FALSE)*$S16/100,"")</f>
        <v/>
      </c>
      <c r="AW16" s="119" t="str">
        <f>IFERROR(VLOOKUP($P16,[2]INSA_TCA_v6.0_2023!$A$1:$AU$1342,45,FALSE)*$S16/100,"")</f>
        <v/>
      </c>
      <c r="AX16" s="119" t="str">
        <f>IFERROR(VLOOKUP($P16,[2]INSA_TCA_v6.0_2023!$A$1:$AU$1342,46,FALSE)*$S16/100,"")</f>
        <v/>
      </c>
      <c r="AY16" s="119" t="str">
        <f>IFERROR(VLOOKUP($P16,[2]INSA_TCA_v6.0_2023!$A$1:$AU$1342,47,FALSE)*$S16/100,"")</f>
        <v/>
      </c>
    </row>
    <row r="17" spans="1:51">
      <c r="A17"/>
      <c r="B17"/>
      <c r="C17"/>
      <c r="D17"/>
      <c r="E17"/>
      <c r="F17" s="263"/>
      <c r="G17" s="525"/>
      <c r="H17" s="526"/>
      <c r="I17" s="526"/>
      <c r="J17" s="526"/>
      <c r="K17" s="526"/>
      <c r="L17" s="526"/>
      <c r="M17" s="524"/>
      <c r="N17" s="272"/>
      <c r="O17" s="121"/>
      <c r="P17" s="122"/>
      <c r="Q17" s="122"/>
      <c r="R17" s="122"/>
      <c r="S17" s="122"/>
      <c r="T17" s="119" t="str">
        <f>IFERROR(VLOOKUP($P17,[2]INSA_TCA_v6.0_2023!$A$1:$AU$1342,14,FALSE)*$S17/100,"")</f>
        <v/>
      </c>
      <c r="U17" s="119" t="str">
        <f>IFERROR(VLOOKUP($P17,[2]INSA_TCA_v6.0_2023!$A$1:$AU$1342,15,FALSE)*$S17/100,"")</f>
        <v/>
      </c>
      <c r="V17" s="119" t="str">
        <f>IFERROR(VLOOKUP($P17,[2]INSA_TCA_v6.0_2023!$A$1:$AU$1342,8,FALSE)*$S17/100,"")</f>
        <v/>
      </c>
      <c r="W17" s="119" t="str">
        <f>IFERROR(VLOOKUP($P17,[2]INSA_TCA_v6.0_2023!$A$1:$AU$1342,9,FALSE)*$S17/100,"")</f>
        <v/>
      </c>
      <c r="X17" s="119" t="str">
        <f>IFERROR(VLOOKUP($P17,[2]INSA_TCA_v6.0_2023!$A$1:$AU$1342,10,FALSE)*$S17/100,"")</f>
        <v/>
      </c>
      <c r="Y17" s="119" t="str">
        <f>IFERROR(VLOOKUP($P17,[2]INSA_TCA_v6.0_2023!$A$1:$AU$1342,11,FALSE)*$S17/100,"")</f>
        <v/>
      </c>
      <c r="Z17" s="119" t="str">
        <f>IFERROR(VLOOKUP($P17,[2]INSA_TCA_v6.0_2023!$A$1:$AU$1342,24,FALSE)*$S17/100,"")</f>
        <v/>
      </c>
      <c r="AA17" s="119" t="str">
        <f>IFERROR(VLOOKUP($P17,[2]INSA_TCA_v6.0_2023!$A$1:$AU$1342,13,FALSE)*$S17/100,"")</f>
        <v/>
      </c>
      <c r="AB17" s="119" t="str">
        <f>IFERROR(VLOOKUP($P17,[2]INSA_TCA_v6.0_2023!$A$1:$AU$1342,19,FALSE)*$S17/100,"")</f>
        <v/>
      </c>
      <c r="AC17" s="119" t="str">
        <f>IFERROR(VLOOKUP($P17,[2]INSA_TCA_v6.0_2023!$A$1:$AU$1342,18,FALSE)*$S17/100,"")</f>
        <v/>
      </c>
      <c r="AD17" s="119" t="str">
        <f>IFERROR(VLOOKUP($P17,[2]INSA_TCA_v6.0_2023!$A$1:$AU$1342,20,FALSE)*$S17/100,"")</f>
        <v/>
      </c>
      <c r="AE17" s="120" t="str">
        <f t="shared" si="0"/>
        <v/>
      </c>
      <c r="AF17" s="119" t="str">
        <f>IFERROR(VLOOKUP($P17,[2]INSA_TCA_v6.0_2023!$A$1:$AU$1342,21,FALSE)*$S17/100,"")</f>
        <v/>
      </c>
      <c r="AG17" s="119" t="str">
        <f>IFERROR(VLOOKUP($P17,[2]INSA_TCA_v6.0_2023!$A$1:$AU$1342,25,FALSE)*$S17/100,"")</f>
        <v/>
      </c>
      <c r="AH17" s="119" t="str">
        <f>IFERROR(VLOOKUP($P17,[2]INSA_TCA_v6.0_2023!$A$1:$AU$1342,27,FALSE)*$S17/100,"")</f>
        <v/>
      </c>
      <c r="AI17" s="119" t="str">
        <f>IFERROR(VLOOKUP($P17,[2]INSA_TCA_v6.0_2023!$A$1:$AU$1342,28,FALSE)*$S17/100,"")</f>
        <v/>
      </c>
      <c r="AJ17" s="119" t="str">
        <f>IFERROR(VLOOKUP($P17,[2]INSA_TCA_v6.0_2023!$A$1:$AU$1342,29,FALSE)*$S17/100,"")</f>
        <v/>
      </c>
      <c r="AK17" s="119" t="str">
        <f>IFERROR(VLOOKUP($P17,[2]INSA_TCA_v6.0_2023!$A$1:$AU$1342,30,FALSE)*$S17/100,"")</f>
        <v/>
      </c>
      <c r="AL17" s="119" t="str">
        <f>IFERROR(VLOOKUP($P17,[2]INSA_TCA_v6.0_2023!$A$1:$AU$1342,32,FALSE)*$S17/100,"")</f>
        <v/>
      </c>
      <c r="AM17" s="119" t="str">
        <f>IFERROR(VLOOKUP($P17,[2]INSA_TCA_v6.0_2023!$A$1:$AU$1342,34,FALSE)*$S17/100,"")</f>
        <v/>
      </c>
      <c r="AN17" s="119" t="str">
        <f>IFERROR(VLOOKUP($P17,[2]INSA_TCA_v6.0_2023!$A$1:$AU$1342,35,FALSE)*$S17/100,"")</f>
        <v/>
      </c>
      <c r="AO17" s="119" t="str">
        <f>IFERROR(VLOOKUP($P17,[2]INSA_TCA_v6.0_2023!$A$1:$AU$1342,36,FALSE)*$S17/100,"")</f>
        <v/>
      </c>
      <c r="AP17" s="119" t="str">
        <f>IFERROR(VLOOKUP($P17,[2]INSA_TCA_v6.0_2023!$A$1:$AU$1342,37,FALSE)*$S17/100,"")</f>
        <v/>
      </c>
      <c r="AQ17" s="119" t="str">
        <f>IFERROR(VLOOKUP($P17,[2]INSA_TCA_v6.0_2023!$A$1:$AU$1342,39,FALSE)*$S17/100,"")</f>
        <v/>
      </c>
      <c r="AR17" s="119" t="str">
        <f>IFERROR(VLOOKUP($P17,[2]INSA_TCA_v6.0_2023!$A$1:$AU$1342,40,FALSE)*$S17/100,"")</f>
        <v/>
      </c>
      <c r="AS17" s="119" t="str">
        <f>IFERROR(VLOOKUP($P17,[2]INSA_TCA_v6.0_2023!$A$1:$AU$1342,41,FALSE)*$S17/100,"")</f>
        <v/>
      </c>
      <c r="AT17" s="119" t="str">
        <f>IFERROR(VLOOKUP($P17,[2]INSA_TCA_v6.0_2023!$A$1:$AU$1342,42,FALSE)*$S17/100,"")</f>
        <v/>
      </c>
      <c r="AU17" s="119" t="str">
        <f>IFERROR(VLOOKUP($P17,[2]INSA_TCA_v6.0_2023!$A$1:$AU$1342,43,FALSE)*$S17/100,"")</f>
        <v/>
      </c>
      <c r="AV17" s="119" t="str">
        <f>IFERROR(VLOOKUP($P17,[2]INSA_TCA_v6.0_2023!$A$1:$AU$1342,44,FALSE)*$S17/100,"")</f>
        <v/>
      </c>
      <c r="AW17" s="119" t="str">
        <f>IFERROR(VLOOKUP($P17,[2]INSA_TCA_v6.0_2023!$A$1:$AU$1342,45,FALSE)*$S17/100,"")</f>
        <v/>
      </c>
      <c r="AX17" s="119" t="str">
        <f>IFERROR(VLOOKUP($P17,[2]INSA_TCA_v6.0_2023!$A$1:$AU$1342,46,FALSE)*$S17/100,"")</f>
        <v/>
      </c>
      <c r="AY17" s="119" t="str">
        <f>IFERROR(VLOOKUP($P17,[2]INSA_TCA_v6.0_2023!$A$1:$AU$1342,47,FALSE)*$S17/100,"")</f>
        <v/>
      </c>
    </row>
    <row r="18" spans="1:51">
      <c r="A18"/>
      <c r="B18"/>
      <c r="C18"/>
      <c r="D18"/>
      <c r="E18"/>
      <c r="F18" s="263"/>
      <c r="G18" s="525"/>
      <c r="H18" s="526"/>
      <c r="I18" s="526"/>
      <c r="J18" s="526"/>
      <c r="K18" s="526"/>
      <c r="L18" s="526"/>
      <c r="M18" s="524"/>
      <c r="N18" s="272"/>
      <c r="O18" s="121"/>
      <c r="P18" s="122"/>
      <c r="Q18" s="122"/>
      <c r="R18" s="122"/>
      <c r="S18" s="122"/>
      <c r="T18" s="119" t="str">
        <f>IFERROR(VLOOKUP($P18,[2]INSA_TCA_v6.0_2023!$A$1:$AU$1342,14,FALSE)*$S18/100,"")</f>
        <v/>
      </c>
      <c r="U18" s="119" t="str">
        <f>IFERROR(VLOOKUP($P18,[2]INSA_TCA_v6.0_2023!$A$1:$AU$1342,15,FALSE)*$S18/100,"")</f>
        <v/>
      </c>
      <c r="V18" s="119" t="str">
        <f>IFERROR(VLOOKUP($P18,[2]INSA_TCA_v6.0_2023!$A$1:$AU$1342,8,FALSE)*$S18/100,"")</f>
        <v/>
      </c>
      <c r="W18" s="119" t="str">
        <f>IFERROR(VLOOKUP($P18,[2]INSA_TCA_v6.0_2023!$A$1:$AU$1342,9,FALSE)*$S18/100,"")</f>
        <v/>
      </c>
      <c r="X18" s="119" t="str">
        <f>IFERROR(VLOOKUP($P18,[2]INSA_TCA_v6.0_2023!$A$1:$AU$1342,10,FALSE)*$S18/100,"")</f>
        <v/>
      </c>
      <c r="Y18" s="119" t="str">
        <f>IFERROR(VLOOKUP($P18,[2]INSA_TCA_v6.0_2023!$A$1:$AU$1342,11,FALSE)*$S18/100,"")</f>
        <v/>
      </c>
      <c r="Z18" s="119" t="str">
        <f>IFERROR(VLOOKUP($P18,[2]INSA_TCA_v6.0_2023!$A$1:$AU$1342,24,FALSE)*$S18/100,"")</f>
        <v/>
      </c>
      <c r="AA18" s="119" t="str">
        <f>IFERROR(VLOOKUP($P18,[2]INSA_TCA_v6.0_2023!$A$1:$AU$1342,13,FALSE)*$S18/100,"")</f>
        <v/>
      </c>
      <c r="AB18" s="119" t="str">
        <f>IFERROR(VLOOKUP($P18,[2]INSA_TCA_v6.0_2023!$A$1:$AU$1342,19,FALSE)*$S18/100,"")</f>
        <v/>
      </c>
      <c r="AC18" s="119" t="str">
        <f>IFERROR(VLOOKUP($P18,[2]INSA_TCA_v6.0_2023!$A$1:$AU$1342,18,FALSE)*$S18/100,"")</f>
        <v/>
      </c>
      <c r="AD18" s="119" t="str">
        <f>IFERROR(VLOOKUP($P18,[2]INSA_TCA_v6.0_2023!$A$1:$AU$1342,20,FALSE)*$S18/100,"")</f>
        <v/>
      </c>
      <c r="AE18" s="120" t="str">
        <f t="shared" si="0"/>
        <v/>
      </c>
      <c r="AF18" s="119" t="str">
        <f>IFERROR(VLOOKUP($P18,[2]INSA_TCA_v6.0_2023!$A$1:$AU$1342,21,FALSE)*$S18/100,"")</f>
        <v/>
      </c>
      <c r="AG18" s="119" t="str">
        <f>IFERROR(VLOOKUP($P18,[2]INSA_TCA_v6.0_2023!$A$1:$AU$1342,25,FALSE)*$S18/100,"")</f>
        <v/>
      </c>
      <c r="AH18" s="119" t="str">
        <f>IFERROR(VLOOKUP($P18,[2]INSA_TCA_v6.0_2023!$A$1:$AU$1342,27,FALSE)*$S18/100,"")</f>
        <v/>
      </c>
      <c r="AI18" s="119" t="str">
        <f>IFERROR(VLOOKUP($P18,[2]INSA_TCA_v6.0_2023!$A$1:$AU$1342,28,FALSE)*$S18/100,"")</f>
        <v/>
      </c>
      <c r="AJ18" s="119" t="str">
        <f>IFERROR(VLOOKUP($P18,[2]INSA_TCA_v6.0_2023!$A$1:$AU$1342,29,FALSE)*$S18/100,"")</f>
        <v/>
      </c>
      <c r="AK18" s="119" t="str">
        <f>IFERROR(VLOOKUP($P18,[2]INSA_TCA_v6.0_2023!$A$1:$AU$1342,30,FALSE)*$S18/100,"")</f>
        <v/>
      </c>
      <c r="AL18" s="119" t="str">
        <f>IFERROR(VLOOKUP($P18,[2]INSA_TCA_v6.0_2023!$A$1:$AU$1342,32,FALSE)*$S18/100,"")</f>
        <v/>
      </c>
      <c r="AM18" s="119" t="str">
        <f>IFERROR(VLOOKUP($P18,[2]INSA_TCA_v6.0_2023!$A$1:$AU$1342,34,FALSE)*$S18/100,"")</f>
        <v/>
      </c>
      <c r="AN18" s="119" t="str">
        <f>IFERROR(VLOOKUP($P18,[2]INSA_TCA_v6.0_2023!$A$1:$AU$1342,35,FALSE)*$S18/100,"")</f>
        <v/>
      </c>
      <c r="AO18" s="119" t="str">
        <f>IFERROR(VLOOKUP($P18,[2]INSA_TCA_v6.0_2023!$A$1:$AU$1342,36,FALSE)*$S18/100,"")</f>
        <v/>
      </c>
      <c r="AP18" s="119" t="str">
        <f>IFERROR(VLOOKUP($P18,[2]INSA_TCA_v6.0_2023!$A$1:$AU$1342,37,FALSE)*$S18/100,"")</f>
        <v/>
      </c>
      <c r="AQ18" s="119" t="str">
        <f>IFERROR(VLOOKUP($P18,[2]INSA_TCA_v6.0_2023!$A$1:$AU$1342,39,FALSE)*$S18/100,"")</f>
        <v/>
      </c>
      <c r="AR18" s="119" t="str">
        <f>IFERROR(VLOOKUP($P18,[2]INSA_TCA_v6.0_2023!$A$1:$AU$1342,40,FALSE)*$S18/100,"")</f>
        <v/>
      </c>
      <c r="AS18" s="119" t="str">
        <f>IFERROR(VLOOKUP($P18,[2]INSA_TCA_v6.0_2023!$A$1:$AU$1342,41,FALSE)*$S18/100,"")</f>
        <v/>
      </c>
      <c r="AT18" s="119" t="str">
        <f>IFERROR(VLOOKUP($P18,[2]INSA_TCA_v6.0_2023!$A$1:$AU$1342,42,FALSE)*$S18/100,"")</f>
        <v/>
      </c>
      <c r="AU18" s="119" t="str">
        <f>IFERROR(VLOOKUP($P18,[2]INSA_TCA_v6.0_2023!$A$1:$AU$1342,43,FALSE)*$S18/100,"")</f>
        <v/>
      </c>
      <c r="AV18" s="119" t="str">
        <f>IFERROR(VLOOKUP($P18,[2]INSA_TCA_v6.0_2023!$A$1:$AU$1342,44,FALSE)*$S18/100,"")</f>
        <v/>
      </c>
      <c r="AW18" s="119" t="str">
        <f>IFERROR(VLOOKUP($P18,[2]INSA_TCA_v6.0_2023!$A$1:$AU$1342,45,FALSE)*$S18/100,"")</f>
        <v/>
      </c>
      <c r="AX18" s="119" t="str">
        <f>IFERROR(VLOOKUP($P18,[2]INSA_TCA_v6.0_2023!$A$1:$AU$1342,46,FALSE)*$S18/100,"")</f>
        <v/>
      </c>
      <c r="AY18" s="119" t="str">
        <f>IFERROR(VLOOKUP($P18,[2]INSA_TCA_v6.0_2023!$A$1:$AU$1342,47,FALSE)*$S18/100,"")</f>
        <v/>
      </c>
    </row>
    <row r="19" spans="1:51">
      <c r="A19"/>
      <c r="B19"/>
      <c r="C19"/>
      <c r="D19"/>
      <c r="E19"/>
      <c r="F19" s="263"/>
      <c r="G19" s="525"/>
      <c r="H19" s="526"/>
      <c r="I19" s="526"/>
      <c r="J19" s="526"/>
      <c r="K19" s="526"/>
      <c r="L19" s="526"/>
      <c r="M19" s="524"/>
      <c r="N19" s="272"/>
      <c r="O19" s="121"/>
      <c r="P19" s="122"/>
      <c r="Q19" s="122"/>
      <c r="R19" s="122"/>
      <c r="S19" s="122"/>
      <c r="T19" s="119" t="str">
        <f>IFERROR(VLOOKUP($P19,[2]INSA_TCA_v6.0_2023!$A$1:$AU$1342,14,FALSE)*$S19/100,"")</f>
        <v/>
      </c>
      <c r="U19" s="119" t="str">
        <f>IFERROR(VLOOKUP($P19,[2]INSA_TCA_v6.0_2023!$A$1:$AU$1342,15,FALSE)*$S19/100,"")</f>
        <v/>
      </c>
      <c r="V19" s="119" t="str">
        <f>IFERROR(VLOOKUP($P19,[2]INSA_TCA_v6.0_2023!$A$1:$AU$1342,8,FALSE)*$S19/100,"")</f>
        <v/>
      </c>
      <c r="W19" s="119" t="str">
        <f>IFERROR(VLOOKUP($P19,[2]INSA_TCA_v6.0_2023!$A$1:$AU$1342,9,FALSE)*$S19/100,"")</f>
        <v/>
      </c>
      <c r="X19" s="119" t="str">
        <f>IFERROR(VLOOKUP($P19,[2]INSA_TCA_v6.0_2023!$A$1:$AU$1342,10,FALSE)*$S19/100,"")</f>
        <v/>
      </c>
      <c r="Y19" s="119" t="str">
        <f>IFERROR(VLOOKUP($P19,[2]INSA_TCA_v6.0_2023!$A$1:$AU$1342,11,FALSE)*$S19/100,"")</f>
        <v/>
      </c>
      <c r="Z19" s="119" t="str">
        <f>IFERROR(VLOOKUP($P19,[2]INSA_TCA_v6.0_2023!$A$1:$AU$1342,24,FALSE)*$S19/100,"")</f>
        <v/>
      </c>
      <c r="AA19" s="119" t="str">
        <f>IFERROR(VLOOKUP($P19,[2]INSA_TCA_v6.0_2023!$A$1:$AU$1342,13,FALSE)*$S19/100,"")</f>
        <v/>
      </c>
      <c r="AB19" s="119" t="str">
        <f>IFERROR(VLOOKUP($P19,[2]INSA_TCA_v6.0_2023!$A$1:$AU$1342,19,FALSE)*$S19/100,"")</f>
        <v/>
      </c>
      <c r="AC19" s="119" t="str">
        <f>IFERROR(VLOOKUP($P19,[2]INSA_TCA_v6.0_2023!$A$1:$AU$1342,18,FALSE)*$S19/100,"")</f>
        <v/>
      </c>
      <c r="AD19" s="119" t="str">
        <f>IFERROR(VLOOKUP($P19,[2]INSA_TCA_v6.0_2023!$A$1:$AU$1342,20,FALSE)*$S19/100,"")</f>
        <v/>
      </c>
      <c r="AE19" s="120" t="str">
        <f t="shared" si="0"/>
        <v/>
      </c>
      <c r="AF19" s="119" t="str">
        <f>IFERROR(VLOOKUP($P19,[2]INSA_TCA_v6.0_2023!$A$1:$AU$1342,21,FALSE)*$S19/100,"")</f>
        <v/>
      </c>
      <c r="AG19" s="119" t="str">
        <f>IFERROR(VLOOKUP($P19,[2]INSA_TCA_v6.0_2023!$A$1:$AU$1342,25,FALSE)*$S19/100,"")</f>
        <v/>
      </c>
      <c r="AH19" s="119" t="str">
        <f>IFERROR(VLOOKUP($P19,[2]INSA_TCA_v6.0_2023!$A$1:$AU$1342,27,FALSE)*$S19/100,"")</f>
        <v/>
      </c>
      <c r="AI19" s="119" t="str">
        <f>IFERROR(VLOOKUP($P19,[2]INSA_TCA_v6.0_2023!$A$1:$AU$1342,28,FALSE)*$S19/100,"")</f>
        <v/>
      </c>
      <c r="AJ19" s="119" t="str">
        <f>IFERROR(VLOOKUP($P19,[2]INSA_TCA_v6.0_2023!$A$1:$AU$1342,29,FALSE)*$S19/100,"")</f>
        <v/>
      </c>
      <c r="AK19" s="119" t="str">
        <f>IFERROR(VLOOKUP($P19,[2]INSA_TCA_v6.0_2023!$A$1:$AU$1342,30,FALSE)*$S19/100,"")</f>
        <v/>
      </c>
      <c r="AL19" s="119" t="str">
        <f>IFERROR(VLOOKUP($P19,[2]INSA_TCA_v6.0_2023!$A$1:$AU$1342,32,FALSE)*$S19/100,"")</f>
        <v/>
      </c>
      <c r="AM19" s="119" t="str">
        <f>IFERROR(VLOOKUP($P19,[2]INSA_TCA_v6.0_2023!$A$1:$AU$1342,34,FALSE)*$S19/100,"")</f>
        <v/>
      </c>
      <c r="AN19" s="119" t="str">
        <f>IFERROR(VLOOKUP($P19,[2]INSA_TCA_v6.0_2023!$A$1:$AU$1342,35,FALSE)*$S19/100,"")</f>
        <v/>
      </c>
      <c r="AO19" s="119" t="str">
        <f>IFERROR(VLOOKUP($P19,[2]INSA_TCA_v6.0_2023!$A$1:$AU$1342,36,FALSE)*$S19/100,"")</f>
        <v/>
      </c>
      <c r="AP19" s="119" t="str">
        <f>IFERROR(VLOOKUP($P19,[2]INSA_TCA_v6.0_2023!$A$1:$AU$1342,37,FALSE)*$S19/100,"")</f>
        <v/>
      </c>
      <c r="AQ19" s="119" t="str">
        <f>IFERROR(VLOOKUP($P19,[2]INSA_TCA_v6.0_2023!$A$1:$AU$1342,39,FALSE)*$S19/100,"")</f>
        <v/>
      </c>
      <c r="AR19" s="119" t="str">
        <f>IFERROR(VLOOKUP($P19,[2]INSA_TCA_v6.0_2023!$A$1:$AU$1342,40,FALSE)*$S19/100,"")</f>
        <v/>
      </c>
      <c r="AS19" s="119" t="str">
        <f>IFERROR(VLOOKUP($P19,[2]INSA_TCA_v6.0_2023!$A$1:$AU$1342,41,FALSE)*$S19/100,"")</f>
        <v/>
      </c>
      <c r="AT19" s="119" t="str">
        <f>IFERROR(VLOOKUP($P19,[2]INSA_TCA_v6.0_2023!$A$1:$AU$1342,42,FALSE)*$S19/100,"")</f>
        <v/>
      </c>
      <c r="AU19" s="119" t="str">
        <f>IFERROR(VLOOKUP($P19,[2]INSA_TCA_v6.0_2023!$A$1:$AU$1342,43,FALSE)*$S19/100,"")</f>
        <v/>
      </c>
      <c r="AV19" s="119" t="str">
        <f>IFERROR(VLOOKUP($P19,[2]INSA_TCA_v6.0_2023!$A$1:$AU$1342,44,FALSE)*$S19/100,"")</f>
        <v/>
      </c>
      <c r="AW19" s="119" t="str">
        <f>IFERROR(VLOOKUP($P19,[2]INSA_TCA_v6.0_2023!$A$1:$AU$1342,45,FALSE)*$S19/100,"")</f>
        <v/>
      </c>
      <c r="AX19" s="119" t="str">
        <f>IFERROR(VLOOKUP($P19,[2]INSA_TCA_v6.0_2023!$A$1:$AU$1342,46,FALSE)*$S19/100,"")</f>
        <v/>
      </c>
      <c r="AY19" s="119" t="str">
        <f>IFERROR(VLOOKUP($P19,[2]INSA_TCA_v6.0_2023!$A$1:$AU$1342,47,FALSE)*$S19/100,"")</f>
        <v/>
      </c>
    </row>
    <row r="20" spans="1:51">
      <c r="A20"/>
      <c r="B20"/>
      <c r="C20"/>
      <c r="D20"/>
      <c r="E20"/>
      <c r="F20" s="263"/>
      <c r="G20" s="525"/>
      <c r="H20" s="526"/>
      <c r="I20" s="526"/>
      <c r="J20" s="526"/>
      <c r="K20" s="526"/>
      <c r="L20" s="526"/>
      <c r="M20" s="524"/>
      <c r="N20" s="272"/>
      <c r="O20" s="121"/>
      <c r="P20" s="132"/>
      <c r="Q20" s="132"/>
      <c r="R20" s="132"/>
      <c r="S20" s="132"/>
      <c r="T20" s="119" t="str">
        <f>IFERROR(VLOOKUP($P20,[2]INSA_TCA_v6.0_2023!$A$1:$AU$1342,14,FALSE)*$S20/100,"")</f>
        <v/>
      </c>
      <c r="U20" s="119" t="str">
        <f>IFERROR(VLOOKUP($P20,[2]INSA_TCA_v6.0_2023!$A$1:$AU$1342,15,FALSE)*$S20/100,"")</f>
        <v/>
      </c>
      <c r="V20" s="119" t="str">
        <f>IFERROR(VLOOKUP($P20,[2]INSA_TCA_v6.0_2023!$A$1:$AU$1342,8,FALSE)*$S20/100,"")</f>
        <v/>
      </c>
      <c r="W20" s="119" t="str">
        <f>IFERROR(VLOOKUP($P20,[2]INSA_TCA_v6.0_2023!$A$1:$AU$1342,9,FALSE)*$S20/100,"")</f>
        <v/>
      </c>
      <c r="X20" s="119" t="str">
        <f>IFERROR(VLOOKUP($P20,[2]INSA_TCA_v6.0_2023!$A$1:$AU$1342,10,FALSE)*$S20/100,"")</f>
        <v/>
      </c>
      <c r="Y20" s="119" t="str">
        <f>IFERROR(VLOOKUP($P20,[2]INSA_TCA_v6.0_2023!$A$1:$AU$1342,11,FALSE)*$S20/100,"")</f>
        <v/>
      </c>
      <c r="Z20" s="119" t="str">
        <f>IFERROR(VLOOKUP($P20,[2]INSA_TCA_v6.0_2023!$A$1:$AU$1342,24,FALSE)*$S20/100,"")</f>
        <v/>
      </c>
      <c r="AA20" s="119" t="str">
        <f>IFERROR(VLOOKUP($P20,[2]INSA_TCA_v6.0_2023!$A$1:$AU$1342,13,FALSE)*$S20/100,"")</f>
        <v/>
      </c>
      <c r="AB20" s="119" t="str">
        <f>IFERROR(VLOOKUP($P20,[2]INSA_TCA_v6.0_2023!$A$1:$AU$1342,19,FALSE)*$S20/100,"")</f>
        <v/>
      </c>
      <c r="AC20" s="119" t="str">
        <f>IFERROR(VLOOKUP($P20,[2]INSA_TCA_v6.0_2023!$A$1:$AU$1342,18,FALSE)*$S20/100,"")</f>
        <v/>
      </c>
      <c r="AD20" s="119" t="str">
        <f>IFERROR(VLOOKUP($P20,[2]INSA_TCA_v6.0_2023!$A$1:$AU$1342,20,FALSE)*$S20/100,"")</f>
        <v/>
      </c>
      <c r="AE20" s="120" t="str">
        <f t="shared" si="0"/>
        <v/>
      </c>
      <c r="AF20" s="119" t="str">
        <f>IFERROR(VLOOKUP($P20,[2]INSA_TCA_v6.0_2023!$A$1:$AU$1342,21,FALSE)*$S20/100,"")</f>
        <v/>
      </c>
      <c r="AG20" s="119" t="str">
        <f>IFERROR(VLOOKUP($P20,[2]INSA_TCA_v6.0_2023!$A$1:$AU$1342,25,FALSE)*$S20/100,"")</f>
        <v/>
      </c>
      <c r="AH20" s="119" t="str">
        <f>IFERROR(VLOOKUP($P20,[2]INSA_TCA_v6.0_2023!$A$1:$AU$1342,27,FALSE)*$S20/100,"")</f>
        <v/>
      </c>
      <c r="AI20" s="119" t="str">
        <f>IFERROR(VLOOKUP($P20,[2]INSA_TCA_v6.0_2023!$A$1:$AU$1342,28,FALSE)*$S20/100,"")</f>
        <v/>
      </c>
      <c r="AJ20" s="119" t="str">
        <f>IFERROR(VLOOKUP($P20,[2]INSA_TCA_v6.0_2023!$A$1:$AU$1342,29,FALSE)*$S20/100,"")</f>
        <v/>
      </c>
      <c r="AK20" s="119" t="str">
        <f>IFERROR(VLOOKUP($P20,[2]INSA_TCA_v6.0_2023!$A$1:$AU$1342,30,FALSE)*$S20/100,"")</f>
        <v/>
      </c>
      <c r="AL20" s="119" t="str">
        <f>IFERROR(VLOOKUP($P20,[2]INSA_TCA_v6.0_2023!$A$1:$AU$1342,32,FALSE)*$S20/100,"")</f>
        <v/>
      </c>
      <c r="AM20" s="119" t="str">
        <f>IFERROR(VLOOKUP($P20,[2]INSA_TCA_v6.0_2023!$A$1:$AU$1342,34,FALSE)*$S20/100,"")</f>
        <v/>
      </c>
      <c r="AN20" s="119" t="str">
        <f>IFERROR(VLOOKUP($P20,[2]INSA_TCA_v6.0_2023!$A$1:$AU$1342,35,FALSE)*$S20/100,"")</f>
        <v/>
      </c>
      <c r="AO20" s="119" t="str">
        <f>IFERROR(VLOOKUP($P20,[2]INSA_TCA_v6.0_2023!$A$1:$AU$1342,36,FALSE)*$S20/100,"")</f>
        <v/>
      </c>
      <c r="AP20" s="119" t="str">
        <f>IFERROR(VLOOKUP($P20,[2]INSA_TCA_v6.0_2023!$A$1:$AU$1342,37,FALSE)*$S20/100,"")</f>
        <v/>
      </c>
      <c r="AQ20" s="119" t="str">
        <f>IFERROR(VLOOKUP($P20,[2]INSA_TCA_v6.0_2023!$A$1:$AU$1342,39,FALSE)*$S20/100,"")</f>
        <v/>
      </c>
      <c r="AR20" s="119" t="str">
        <f>IFERROR(VLOOKUP($P20,[2]INSA_TCA_v6.0_2023!$A$1:$AU$1342,40,FALSE)*$S20/100,"")</f>
        <v/>
      </c>
      <c r="AS20" s="119" t="str">
        <f>IFERROR(VLOOKUP($P20,[2]INSA_TCA_v6.0_2023!$A$1:$AU$1342,41,FALSE)*$S20/100,"")</f>
        <v/>
      </c>
      <c r="AT20" s="119" t="str">
        <f>IFERROR(VLOOKUP($P20,[2]INSA_TCA_v6.0_2023!$A$1:$AU$1342,42,FALSE)*$S20/100,"")</f>
        <v/>
      </c>
      <c r="AU20" s="119" t="str">
        <f>IFERROR(VLOOKUP($P20,[2]INSA_TCA_v6.0_2023!$A$1:$AU$1342,43,FALSE)*$S20/100,"")</f>
        <v/>
      </c>
      <c r="AV20" s="119" t="str">
        <f>IFERROR(VLOOKUP($P20,[2]INSA_TCA_v6.0_2023!$A$1:$AU$1342,44,FALSE)*$S20/100,"")</f>
        <v/>
      </c>
      <c r="AW20" s="119" t="str">
        <f>IFERROR(VLOOKUP($P20,[2]INSA_TCA_v6.0_2023!$A$1:$AU$1342,45,FALSE)*$S20/100,"")</f>
        <v/>
      </c>
      <c r="AX20" s="119" t="str">
        <f>IFERROR(VLOOKUP($P20,[2]INSA_TCA_v6.0_2023!$A$1:$AU$1342,46,FALSE)*$S20/100,"")</f>
        <v/>
      </c>
      <c r="AY20" s="119" t="str">
        <f>IFERROR(VLOOKUP($P20,[2]INSA_TCA_v6.0_2023!$A$1:$AU$1342,47,FALSE)*$S20/100,"")</f>
        <v/>
      </c>
    </row>
    <row r="21" spans="1:51">
      <c r="A21"/>
      <c r="B21"/>
      <c r="C21"/>
      <c r="D21"/>
      <c r="E21"/>
      <c r="F21" s="263"/>
      <c r="G21" s="525"/>
      <c r="H21" s="526"/>
      <c r="I21" s="526"/>
      <c r="J21" s="526"/>
      <c r="K21" s="526"/>
      <c r="L21" s="526"/>
      <c r="M21" s="524"/>
      <c r="N21" s="272"/>
      <c r="O21" s="274"/>
      <c r="P21" s="274"/>
      <c r="Q21" s="274"/>
      <c r="R21" s="274"/>
      <c r="S21" s="274"/>
      <c r="T21" s="275"/>
      <c r="U21" s="275"/>
      <c r="V21" s="275"/>
      <c r="W21" s="275"/>
      <c r="X21" s="275"/>
      <c r="Y21" s="275"/>
      <c r="Z21" s="275"/>
      <c r="AA21" s="275"/>
      <c r="AB21" s="275"/>
      <c r="AC21" s="275"/>
      <c r="AD21" s="275"/>
      <c r="AE21" s="276"/>
      <c r="AF21" s="275"/>
      <c r="AG21" s="275"/>
      <c r="AH21" s="275"/>
      <c r="AI21" s="275"/>
      <c r="AJ21" s="275"/>
      <c r="AK21" s="275"/>
      <c r="AL21" s="275"/>
      <c r="AM21" s="275"/>
      <c r="AN21" s="275"/>
      <c r="AO21" s="275"/>
      <c r="AP21" s="275"/>
      <c r="AQ21" s="275"/>
      <c r="AR21" s="275"/>
      <c r="AS21" s="275"/>
      <c r="AT21" s="275"/>
      <c r="AU21" s="275"/>
      <c r="AV21" s="275"/>
      <c r="AW21" s="275"/>
      <c r="AX21" s="275"/>
      <c r="AY21" s="275"/>
    </row>
    <row r="22" spans="1:51">
      <c r="A22"/>
      <c r="B22"/>
      <c r="C22"/>
      <c r="D22"/>
      <c r="E22"/>
      <c r="F22" s="263"/>
      <c r="G22" s="525"/>
      <c r="H22" s="526"/>
      <c r="I22" s="526"/>
      <c r="J22" s="526"/>
      <c r="K22" s="526"/>
      <c r="L22" s="526"/>
      <c r="M22" s="524"/>
      <c r="N22" s="272"/>
      <c r="O22" s="399" t="s">
        <v>73</v>
      </c>
      <c r="P22" s="399"/>
      <c r="Q22" s="399"/>
      <c r="R22" s="399"/>
      <c r="S22" s="400"/>
      <c r="T22" s="133">
        <f t="shared" ref="T22:AD22" si="1">SUM(T6:T20)</f>
        <v>94.195999999999984</v>
      </c>
      <c r="U22" s="133">
        <f t="shared" si="1"/>
        <v>19.576000000000004</v>
      </c>
      <c r="V22" s="133">
        <f t="shared" si="1"/>
        <v>17.922000000000004</v>
      </c>
      <c r="W22" s="133">
        <f t="shared" si="1"/>
        <v>5.3069999999999995</v>
      </c>
      <c r="X22" s="133">
        <f t="shared" si="1"/>
        <v>5.0049999999999999</v>
      </c>
      <c r="Y22" s="133">
        <f t="shared" si="1"/>
        <v>2.1459999999999999</v>
      </c>
      <c r="Z22" s="133">
        <f t="shared" si="1"/>
        <v>87</v>
      </c>
      <c r="AA22" s="133">
        <f t="shared" si="1"/>
        <v>0</v>
      </c>
      <c r="AB22" s="133">
        <f t="shared" si="1"/>
        <v>39.485999999999997</v>
      </c>
      <c r="AC22" s="133">
        <f t="shared" si="1"/>
        <v>7.9349999999999996</v>
      </c>
      <c r="AD22" s="133">
        <f t="shared" si="1"/>
        <v>1.452</v>
      </c>
      <c r="AE22" s="134">
        <f>T22*4+V22*9+AB22*4+AC22*2+AF22*7</f>
        <v>711.89599999999996</v>
      </c>
      <c r="AF22" s="133">
        <f t="shared" ref="AF22:AY22" si="2">SUM(AF6:AF20)</f>
        <v>0</v>
      </c>
      <c r="AG22" s="133">
        <f t="shared" si="2"/>
        <v>11.2</v>
      </c>
      <c r="AH22" s="133">
        <f t="shared" si="2"/>
        <v>0.2</v>
      </c>
      <c r="AI22" s="133">
        <f t="shared" si="2"/>
        <v>1.2726999999999999</v>
      </c>
      <c r="AJ22" s="133">
        <f t="shared" si="2"/>
        <v>0.49970000000000003</v>
      </c>
      <c r="AK22" s="133">
        <f t="shared" si="2"/>
        <v>0.24290000000000003</v>
      </c>
      <c r="AL22" s="133">
        <f t="shared" si="2"/>
        <v>17.765499999999999</v>
      </c>
      <c r="AM22" s="133">
        <f t="shared" si="2"/>
        <v>0.7471000000000001</v>
      </c>
      <c r="AN22" s="133">
        <f t="shared" si="2"/>
        <v>0.72</v>
      </c>
      <c r="AO22" s="133">
        <f t="shared" si="2"/>
        <v>13.14</v>
      </c>
      <c r="AP22" s="133">
        <f t="shared" si="2"/>
        <v>78.31</v>
      </c>
      <c r="AQ22" s="133">
        <f t="shared" si="2"/>
        <v>550.4</v>
      </c>
      <c r="AR22" s="133">
        <f t="shared" si="2"/>
        <v>784</v>
      </c>
      <c r="AS22" s="133">
        <f t="shared" si="2"/>
        <v>62.615000000000002</v>
      </c>
      <c r="AT22" s="133">
        <f t="shared" si="2"/>
        <v>410.82000000000005</v>
      </c>
      <c r="AU22" s="133">
        <f t="shared" si="2"/>
        <v>82.59</v>
      </c>
      <c r="AV22" s="133">
        <f t="shared" si="2"/>
        <v>3.5659999999999998</v>
      </c>
      <c r="AW22" s="133">
        <f t="shared" si="2"/>
        <v>2.3639999999999994</v>
      </c>
      <c r="AX22" s="133">
        <f t="shared" si="2"/>
        <v>2.5</v>
      </c>
      <c r="AY22" s="133">
        <f t="shared" si="2"/>
        <v>1.6350000000000002</v>
      </c>
    </row>
    <row r="23" spans="1:51">
      <c r="A23"/>
      <c r="B23"/>
      <c r="C23"/>
      <c r="D23"/>
      <c r="E23"/>
      <c r="F23" s="263"/>
      <c r="G23" s="527"/>
      <c r="H23" s="528"/>
      <c r="I23" s="528"/>
      <c r="J23" s="528"/>
      <c r="K23" s="528"/>
      <c r="L23" s="528"/>
      <c r="M23" s="529"/>
      <c r="N23" s="272"/>
      <c r="O23" s="278"/>
      <c r="P23" s="279"/>
      <c r="Q23" s="279"/>
      <c r="R23" s="279"/>
      <c r="S23" s="279"/>
      <c r="T23" s="136" t="s">
        <v>48</v>
      </c>
      <c r="U23" s="136" t="s">
        <v>48</v>
      </c>
      <c r="V23" s="136" t="s">
        <v>48</v>
      </c>
      <c r="W23" s="136" t="s">
        <v>48</v>
      </c>
      <c r="X23" s="136" t="s">
        <v>48</v>
      </c>
      <c r="Y23" s="136" t="s">
        <v>48</v>
      </c>
      <c r="Z23" s="136" t="s">
        <v>48</v>
      </c>
      <c r="AA23" s="136" t="s">
        <v>48</v>
      </c>
      <c r="AB23" s="136" t="s">
        <v>48</v>
      </c>
      <c r="AC23" s="136" t="s">
        <v>48</v>
      </c>
      <c r="AD23" s="136" t="s">
        <v>48</v>
      </c>
      <c r="AE23" s="137" t="s">
        <v>74</v>
      </c>
      <c r="AF23" s="136" t="s">
        <v>48</v>
      </c>
      <c r="AG23" s="136" t="s">
        <v>75</v>
      </c>
      <c r="AH23" s="136" t="s">
        <v>75</v>
      </c>
      <c r="AI23" s="136" t="s">
        <v>76</v>
      </c>
      <c r="AJ23" s="136" t="s">
        <v>76</v>
      </c>
      <c r="AK23" s="136" t="s">
        <v>76</v>
      </c>
      <c r="AL23" s="136" t="s">
        <v>76</v>
      </c>
      <c r="AM23" s="136" t="s">
        <v>76</v>
      </c>
      <c r="AN23" s="136" t="s">
        <v>75</v>
      </c>
      <c r="AO23" s="136" t="s">
        <v>76</v>
      </c>
      <c r="AP23" s="136" t="s">
        <v>75</v>
      </c>
      <c r="AQ23" s="136" t="s">
        <v>76</v>
      </c>
      <c r="AR23" s="136" t="s">
        <v>76</v>
      </c>
      <c r="AS23" s="136" t="s">
        <v>76</v>
      </c>
      <c r="AT23" s="136" t="s">
        <v>76</v>
      </c>
      <c r="AU23" s="136" t="s">
        <v>76</v>
      </c>
      <c r="AV23" s="136" t="s">
        <v>76</v>
      </c>
      <c r="AW23" s="136" t="s">
        <v>76</v>
      </c>
      <c r="AX23" s="136" t="s">
        <v>75</v>
      </c>
      <c r="AY23" s="136" t="s">
        <v>75</v>
      </c>
    </row>
    <row r="24" spans="1:51">
      <c r="A24" s="263"/>
      <c r="B24" s="263"/>
      <c r="C24" s="263"/>
      <c r="D24" s="263"/>
      <c r="E24" s="269"/>
      <c r="F24" s="263"/>
      <c r="G24" s="280"/>
      <c r="H24" s="280"/>
      <c r="I24" s="280"/>
      <c r="J24" s="280"/>
      <c r="K24" s="280"/>
      <c r="L24" s="280"/>
      <c r="M24" s="280"/>
      <c r="N24" s="272"/>
      <c r="O24" s="263"/>
      <c r="P24" s="263"/>
      <c r="Q24" s="263"/>
      <c r="R24" s="263"/>
      <c r="S24" s="263"/>
      <c r="T24" s="264"/>
      <c r="U24" s="264"/>
      <c r="V24" s="264"/>
      <c r="W24" s="264"/>
      <c r="X24" s="264"/>
      <c r="Y24" s="264"/>
      <c r="Z24" s="264"/>
      <c r="AA24" s="264"/>
      <c r="AB24" s="264"/>
      <c r="AC24" s="264"/>
      <c r="AD24" s="264"/>
      <c r="AE24" s="265"/>
      <c r="AF24" s="264"/>
      <c r="AG24" s="264"/>
      <c r="AH24" s="264"/>
      <c r="AI24" s="264"/>
      <c r="AJ24" s="264"/>
      <c r="AK24" s="264"/>
      <c r="AL24" s="264"/>
      <c r="AM24" s="264"/>
      <c r="AN24" s="264"/>
      <c r="AO24" s="264"/>
      <c r="AP24" s="264"/>
      <c r="AQ24" s="264"/>
      <c r="AR24" s="264"/>
      <c r="AS24" s="264"/>
      <c r="AT24" s="264"/>
      <c r="AU24" s="264"/>
      <c r="AV24" s="264"/>
      <c r="AW24" s="264"/>
      <c r="AX24" s="264"/>
      <c r="AY24" s="264"/>
    </row>
    <row r="25" spans="1:51" ht="18.600000000000001" thickBot="1">
      <c r="A25" s="401" t="s">
        <v>77</v>
      </c>
      <c r="B25" s="402"/>
      <c r="C25" s="403"/>
      <c r="D25" s="403"/>
      <c r="E25" s="404"/>
      <c r="F25" s="263"/>
      <c r="G25" s="405" t="s">
        <v>78</v>
      </c>
      <c r="H25" s="405"/>
      <c r="I25" s="405"/>
      <c r="J25" s="405"/>
      <c r="K25" s="405"/>
      <c r="L25" s="405"/>
      <c r="M25" s="405"/>
      <c r="N25" s="272"/>
      <c r="O25" s="406" t="s">
        <v>79</v>
      </c>
      <c r="P25" s="406"/>
      <c r="Q25" s="406"/>
      <c r="R25" s="406"/>
      <c r="S25" s="406"/>
      <c r="T25" s="406"/>
      <c r="U25" s="281" t="s">
        <v>80</v>
      </c>
      <c r="V25" s="407" t="s">
        <v>80</v>
      </c>
      <c r="W25" s="407"/>
      <c r="X25" s="407"/>
      <c r="Y25" s="407"/>
      <c r="Z25" s="407"/>
      <c r="AA25" s="407"/>
      <c r="AB25" s="407"/>
      <c r="AC25" s="407"/>
      <c r="AD25" s="407"/>
      <c r="AE25" s="408"/>
      <c r="AF25" s="264"/>
      <c r="AG25" s="282"/>
      <c r="AH25" s="282"/>
      <c r="AI25" s="387" t="s">
        <v>81</v>
      </c>
      <c r="AJ25" s="388"/>
      <c r="AK25" s="389"/>
      <c r="AL25" s="283"/>
      <c r="AM25" s="264"/>
      <c r="AN25" s="264"/>
      <c r="AO25" s="264"/>
      <c r="AP25" s="264"/>
      <c r="AQ25" s="264"/>
      <c r="AR25" s="264"/>
      <c r="AS25" s="264"/>
      <c r="AT25" s="264"/>
      <c r="AU25" s="264"/>
      <c r="AV25" s="264"/>
      <c r="AW25" s="264"/>
      <c r="AX25" s="264"/>
      <c r="AY25" s="264"/>
    </row>
    <row r="26" spans="1:51" ht="16.2" thickBot="1">
      <c r="A26" s="409" t="s">
        <v>82</v>
      </c>
      <c r="B26" s="410"/>
      <c r="C26" s="403"/>
      <c r="D26" s="403"/>
      <c r="E26" s="404"/>
      <c r="F26" s="263"/>
      <c r="G26" s="138"/>
      <c r="H26" s="139"/>
      <c r="I26" s="139"/>
      <c r="J26" s="139"/>
      <c r="K26" s="139"/>
      <c r="L26" s="139"/>
      <c r="M26" s="140"/>
      <c r="N26" s="272"/>
      <c r="O26" s="141"/>
      <c r="P26" s="142" t="s">
        <v>83</v>
      </c>
      <c r="Q26" s="142"/>
      <c r="R26" s="142" t="s">
        <v>84</v>
      </c>
      <c r="S26" s="142" t="s">
        <v>85</v>
      </c>
      <c r="T26" s="143" t="s">
        <v>85</v>
      </c>
      <c r="U26" s="264"/>
      <c r="V26" s="264"/>
      <c r="W26" s="264"/>
      <c r="X26" s="264"/>
      <c r="Y26" s="264"/>
      <c r="Z26" s="264"/>
      <c r="AA26" s="264"/>
      <c r="AB26" s="264"/>
      <c r="AC26" s="264"/>
      <c r="AD26" s="265"/>
      <c r="AE26" s="265"/>
      <c r="AF26" s="264"/>
      <c r="AG26" s="282"/>
      <c r="AH26" s="282"/>
      <c r="AI26" s="411" t="s">
        <v>10</v>
      </c>
      <c r="AJ26" s="411"/>
      <c r="AK26" s="411"/>
      <c r="AL26" s="263"/>
      <c r="AM26" s="264"/>
      <c r="AN26" s="264"/>
      <c r="AO26" s="264"/>
      <c r="AP26" s="264"/>
      <c r="AQ26" s="264"/>
      <c r="AR26" s="264"/>
      <c r="AS26" s="264"/>
      <c r="AT26" s="264"/>
      <c r="AU26" s="264"/>
      <c r="AV26" s="264"/>
      <c r="AW26" s="264"/>
      <c r="AX26" s="264"/>
      <c r="AY26" s="264"/>
    </row>
    <row r="27" spans="1:51">
      <c r="A27" s="284"/>
      <c r="B27" s="284"/>
      <c r="C27" s="284"/>
      <c r="D27" s="284"/>
      <c r="E27" s="284"/>
      <c r="F27" s="263"/>
      <c r="G27" s="412" t="s">
        <v>86</v>
      </c>
      <c r="H27" s="413"/>
      <c r="I27" s="413"/>
      <c r="J27" s="413"/>
      <c r="K27" s="413"/>
      <c r="L27" s="413"/>
      <c r="M27" s="414"/>
      <c r="N27" s="272"/>
      <c r="O27" s="144" t="s">
        <v>49</v>
      </c>
      <c r="P27" s="415" t="s">
        <v>87</v>
      </c>
      <c r="Q27" s="145">
        <v>35</v>
      </c>
      <c r="R27" s="146">
        <f t="shared" ref="R27:R39" si="3">SUMIF(O$6:O$20,O27,S$6:S$20)</f>
        <v>125</v>
      </c>
      <c r="S27" s="146">
        <f t="shared" ref="S27:S39" si="4">R27/Q27</f>
        <v>3.5714285714285716</v>
      </c>
      <c r="T27" s="418">
        <f>SUM(S27:S29)/B2</f>
        <v>3.5714285714285716</v>
      </c>
      <c r="U27" s="264"/>
      <c r="V27" s="264"/>
      <c r="W27" s="264"/>
      <c r="X27" s="264"/>
      <c r="Y27" s="264"/>
      <c r="Z27" s="264"/>
      <c r="AA27" s="264"/>
      <c r="AB27" s="264"/>
      <c r="AC27" s="264"/>
      <c r="AD27" s="265"/>
      <c r="AE27" s="265"/>
      <c r="AF27" s="264"/>
      <c r="AG27" s="282"/>
      <c r="AH27" s="282"/>
      <c r="AI27" s="147" t="s">
        <v>49</v>
      </c>
      <c r="AJ27" s="391" t="s">
        <v>88</v>
      </c>
      <c r="AK27" s="391"/>
      <c r="AL27" s="263"/>
      <c r="AM27" s="264"/>
      <c r="AN27" s="264"/>
      <c r="AO27" s="264"/>
      <c r="AP27" s="264"/>
      <c r="AQ27" s="264"/>
      <c r="AR27" s="264"/>
      <c r="AS27" s="264"/>
      <c r="AT27" s="264"/>
      <c r="AU27" s="264"/>
      <c r="AV27" s="264"/>
      <c r="AW27" s="264"/>
      <c r="AX27" s="264"/>
      <c r="AY27" s="264"/>
    </row>
    <row r="28" spans="1:51">
      <c r="A28" s="421" t="s">
        <v>89</v>
      </c>
      <c r="B28" s="421"/>
      <c r="C28" s="422"/>
      <c r="D28" s="422"/>
      <c r="E28" s="423"/>
      <c r="F28" s="263"/>
      <c r="G28" s="424">
        <f>T27/8</f>
        <v>0.44642857142857145</v>
      </c>
      <c r="H28" s="425"/>
      <c r="I28" s="425"/>
      <c r="J28" s="425"/>
      <c r="K28" s="425"/>
      <c r="L28" s="425"/>
      <c r="M28" s="426"/>
      <c r="N28" s="272"/>
      <c r="O28" s="148" t="s">
        <v>90</v>
      </c>
      <c r="P28" s="416"/>
      <c r="Q28" s="149">
        <v>125</v>
      </c>
      <c r="R28" s="150">
        <f t="shared" si="3"/>
        <v>0</v>
      </c>
      <c r="S28" s="150">
        <f t="shared" si="4"/>
        <v>0</v>
      </c>
      <c r="T28" s="419"/>
      <c r="U28" s="264"/>
      <c r="V28" s="264"/>
      <c r="W28" s="264"/>
      <c r="X28" s="264"/>
      <c r="Y28" s="264"/>
      <c r="Z28" s="264"/>
      <c r="AA28" s="264"/>
      <c r="AB28" s="264"/>
      <c r="AC28" s="264"/>
      <c r="AD28" s="265"/>
      <c r="AE28" s="265"/>
      <c r="AF28" s="264"/>
      <c r="AG28" s="282"/>
      <c r="AH28" s="282"/>
      <c r="AI28" s="147" t="s">
        <v>90</v>
      </c>
      <c r="AJ28" s="391" t="s">
        <v>50</v>
      </c>
      <c r="AK28" s="391"/>
      <c r="AL28" s="263"/>
      <c r="AM28" s="264"/>
      <c r="AN28" s="264"/>
      <c r="AO28" s="264"/>
      <c r="AP28" s="264"/>
      <c r="AQ28" s="264"/>
      <c r="AR28" s="264"/>
      <c r="AS28" s="264"/>
      <c r="AT28" s="264"/>
      <c r="AU28" s="264"/>
      <c r="AV28" s="264"/>
      <c r="AW28" s="264"/>
      <c r="AX28" s="264"/>
      <c r="AY28" s="264"/>
    </row>
    <row r="29" spans="1:51" ht="16.2" thickBot="1">
      <c r="A29" s="263"/>
      <c r="B29" s="263"/>
      <c r="C29" s="263"/>
      <c r="D29" s="263"/>
      <c r="E29" s="263"/>
      <c r="F29" s="263"/>
      <c r="G29" s="151"/>
      <c r="H29" s="285"/>
      <c r="I29" s="285"/>
      <c r="J29" s="285"/>
      <c r="K29" s="285"/>
      <c r="L29" s="285"/>
      <c r="M29" s="152"/>
      <c r="N29" s="286"/>
      <c r="O29" s="153" t="s">
        <v>41</v>
      </c>
      <c r="P29" s="417"/>
      <c r="Q29" s="154">
        <v>50</v>
      </c>
      <c r="R29" s="155">
        <f t="shared" si="3"/>
        <v>0</v>
      </c>
      <c r="S29" s="155">
        <f t="shared" si="4"/>
        <v>0</v>
      </c>
      <c r="T29" s="420"/>
      <c r="U29" s="264"/>
      <c r="V29" s="264"/>
      <c r="W29" s="264"/>
      <c r="X29" s="264"/>
      <c r="Y29" s="264"/>
      <c r="Z29" s="264"/>
      <c r="AA29" s="264"/>
      <c r="AB29" s="264"/>
      <c r="AC29" s="264"/>
      <c r="AD29" s="265"/>
      <c r="AE29" s="265"/>
      <c r="AF29" s="264"/>
      <c r="AG29" s="282"/>
      <c r="AH29" s="282"/>
      <c r="AI29" s="147" t="s">
        <v>41</v>
      </c>
      <c r="AJ29" s="391" t="s">
        <v>91</v>
      </c>
      <c r="AK29" s="391"/>
      <c r="AL29" s="263"/>
      <c r="AM29" s="264"/>
      <c r="AN29" s="264"/>
      <c r="AO29" s="264"/>
      <c r="AP29" s="264"/>
      <c r="AQ29" s="264"/>
      <c r="AR29" s="264"/>
      <c r="AS29" s="264"/>
      <c r="AT29" s="264"/>
      <c r="AU29" s="264"/>
      <c r="AV29" s="264"/>
      <c r="AW29" s="264"/>
      <c r="AX29" s="264"/>
      <c r="AY29" s="264"/>
    </row>
    <row r="30" spans="1:51">
      <c r="A30" s="427" t="s">
        <v>92</v>
      </c>
      <c r="B30" s="427"/>
      <c r="C30" s="427"/>
      <c r="D30" s="427"/>
      <c r="E30" s="427"/>
      <c r="F30" s="263"/>
      <c r="G30" s="412" t="s">
        <v>93</v>
      </c>
      <c r="H30" s="413"/>
      <c r="I30" s="414"/>
      <c r="J30" s="287"/>
      <c r="K30" s="412" t="s">
        <v>94</v>
      </c>
      <c r="L30" s="413"/>
      <c r="M30" s="414"/>
      <c r="N30" s="262"/>
      <c r="O30" s="144" t="s">
        <v>64</v>
      </c>
      <c r="P30" s="415" t="s">
        <v>95</v>
      </c>
      <c r="Q30" s="156">
        <v>30</v>
      </c>
      <c r="R30" s="146">
        <f t="shared" si="3"/>
        <v>100</v>
      </c>
      <c r="S30" s="146">
        <f t="shared" si="4"/>
        <v>3.3333333333333335</v>
      </c>
      <c r="T30" s="418">
        <f>SUM(S30:S31)/B2</f>
        <v>3.3333333333333335</v>
      </c>
      <c r="U30" s="264"/>
      <c r="V30" s="264"/>
      <c r="W30" s="264"/>
      <c r="X30" s="264"/>
      <c r="Y30" s="264"/>
      <c r="Z30" s="264"/>
      <c r="AA30" s="264"/>
      <c r="AB30" s="264"/>
      <c r="AC30" s="264"/>
      <c r="AD30" s="265"/>
      <c r="AE30" s="265"/>
      <c r="AF30" s="264"/>
      <c r="AG30" s="282"/>
      <c r="AH30" s="282"/>
      <c r="AI30" s="147" t="s">
        <v>64</v>
      </c>
      <c r="AJ30" s="391" t="s">
        <v>96</v>
      </c>
      <c r="AK30" s="391"/>
      <c r="AL30" s="263"/>
      <c r="AM30" s="264"/>
      <c r="AN30" s="264"/>
      <c r="AO30" s="264"/>
      <c r="AP30" s="264"/>
      <c r="AQ30" s="264"/>
      <c r="AR30" s="264"/>
      <c r="AS30" s="264"/>
      <c r="AT30" s="264"/>
      <c r="AU30" s="264"/>
      <c r="AV30" s="264"/>
      <c r="AW30" s="264"/>
      <c r="AX30" s="264"/>
      <c r="AY30" s="264"/>
    </row>
    <row r="31" spans="1:51" ht="16.2" thickBot="1">
      <c r="A31" s="428"/>
      <c r="B31" s="428"/>
      <c r="C31" s="428"/>
      <c r="D31" s="428"/>
      <c r="E31" s="428"/>
      <c r="F31" s="263"/>
      <c r="G31" s="430">
        <f>T32/4</f>
        <v>0.12777777777777777</v>
      </c>
      <c r="H31" s="431"/>
      <c r="I31" s="432"/>
      <c r="J31" s="288"/>
      <c r="K31" s="433">
        <f>T33/3</f>
        <v>0.16666666666666666</v>
      </c>
      <c r="L31" s="434"/>
      <c r="M31" s="435"/>
      <c r="N31" s="262"/>
      <c r="O31" s="153" t="s">
        <v>97</v>
      </c>
      <c r="P31" s="417"/>
      <c r="Q31" s="154">
        <v>50</v>
      </c>
      <c r="R31" s="155">
        <f t="shared" si="3"/>
        <v>0</v>
      </c>
      <c r="S31" s="155">
        <f t="shared" si="4"/>
        <v>0</v>
      </c>
      <c r="T31" s="420"/>
      <c r="U31" s="264"/>
      <c r="V31" s="264"/>
      <c r="W31" s="264"/>
      <c r="X31" s="264"/>
      <c r="Y31" s="264"/>
      <c r="Z31" s="264"/>
      <c r="AA31" s="264"/>
      <c r="AB31" s="264"/>
      <c r="AC31" s="264"/>
      <c r="AD31" s="265"/>
      <c r="AE31" s="265"/>
      <c r="AF31" s="264"/>
      <c r="AG31" s="282"/>
      <c r="AH31" s="282"/>
      <c r="AI31" s="147" t="s">
        <v>97</v>
      </c>
      <c r="AJ31" s="391" t="s">
        <v>98</v>
      </c>
      <c r="AK31" s="391"/>
      <c r="AL31" s="263"/>
      <c r="AM31" s="264"/>
      <c r="AN31" s="264"/>
      <c r="AO31" s="264"/>
      <c r="AP31" s="264"/>
      <c r="AQ31" s="264"/>
      <c r="AR31" s="264"/>
      <c r="AS31" s="264"/>
      <c r="AT31" s="264"/>
      <c r="AU31" s="264"/>
      <c r="AV31" s="264"/>
      <c r="AW31" s="264"/>
      <c r="AX31" s="264"/>
      <c r="AY31" s="264"/>
    </row>
    <row r="32" spans="1:51" ht="16.2" thickBot="1">
      <c r="A32" s="429"/>
      <c r="B32" s="429"/>
      <c r="C32" s="429"/>
      <c r="D32" s="429"/>
      <c r="E32" s="429"/>
      <c r="F32" s="263"/>
      <c r="G32" s="151"/>
      <c r="H32" s="285"/>
      <c r="I32" s="285"/>
      <c r="J32" s="285"/>
      <c r="K32" s="285"/>
      <c r="L32" s="285"/>
      <c r="M32" s="152"/>
      <c r="N32" s="262"/>
      <c r="O32" s="157" t="s">
        <v>53</v>
      </c>
      <c r="P32" s="158" t="s">
        <v>93</v>
      </c>
      <c r="Q32" s="159">
        <v>180</v>
      </c>
      <c r="R32" s="160">
        <f t="shared" si="3"/>
        <v>92</v>
      </c>
      <c r="S32" s="160">
        <f t="shared" si="4"/>
        <v>0.51111111111111107</v>
      </c>
      <c r="T32" s="161">
        <f>S32/B2</f>
        <v>0.51111111111111107</v>
      </c>
      <c r="U32" s="264"/>
      <c r="V32" s="264"/>
      <c r="W32" s="264"/>
      <c r="X32" s="264"/>
      <c r="Y32" s="264"/>
      <c r="Z32" s="264"/>
      <c r="AA32" s="264"/>
      <c r="AB32" s="264"/>
      <c r="AC32" s="264"/>
      <c r="AD32" s="265"/>
      <c r="AE32" s="265"/>
      <c r="AF32" s="264"/>
      <c r="AG32" s="282"/>
      <c r="AH32" s="282"/>
      <c r="AI32" s="147" t="s">
        <v>53</v>
      </c>
      <c r="AJ32" s="391" t="s">
        <v>93</v>
      </c>
      <c r="AK32" s="391"/>
      <c r="AL32" s="263"/>
      <c r="AM32" s="264"/>
      <c r="AN32" s="264"/>
      <c r="AO32" s="264"/>
      <c r="AP32" s="264"/>
      <c r="AQ32" s="264"/>
      <c r="AR32" s="264"/>
      <c r="AS32" s="264"/>
      <c r="AT32" s="264"/>
      <c r="AU32" s="264"/>
      <c r="AV32" s="264"/>
      <c r="AW32" s="264"/>
      <c r="AX32" s="264"/>
      <c r="AY32" s="264"/>
    </row>
    <row r="33" spans="1:37">
      <c r="A33" s="429"/>
      <c r="B33" s="429"/>
      <c r="C33" s="429"/>
      <c r="D33" s="429"/>
      <c r="E33" s="429"/>
      <c r="F33" s="263"/>
      <c r="G33" s="412" t="s">
        <v>99</v>
      </c>
      <c r="H33" s="413"/>
      <c r="I33" s="414"/>
      <c r="J33" s="287"/>
      <c r="K33" s="412" t="s">
        <v>100</v>
      </c>
      <c r="L33" s="413"/>
      <c r="M33" s="414"/>
      <c r="N33" s="262"/>
      <c r="O33" s="144" t="s">
        <v>55</v>
      </c>
      <c r="P33" s="415" t="s">
        <v>101</v>
      </c>
      <c r="Q33" s="156">
        <v>10</v>
      </c>
      <c r="R33" s="146">
        <f t="shared" si="3"/>
        <v>5</v>
      </c>
      <c r="S33" s="146">
        <f t="shared" si="4"/>
        <v>0.5</v>
      </c>
      <c r="T33" s="418">
        <f>SUM(S33:S34)/B2</f>
        <v>0.5</v>
      </c>
      <c r="U33" s="264"/>
      <c r="V33" s="264"/>
      <c r="W33" s="264"/>
      <c r="X33" s="264"/>
      <c r="Y33" s="264"/>
      <c r="Z33" s="264"/>
      <c r="AA33" s="264"/>
      <c r="AB33" s="264"/>
      <c r="AC33" s="264"/>
      <c r="AD33" s="265"/>
      <c r="AE33" s="265"/>
      <c r="AF33" s="264"/>
      <c r="AG33" s="282"/>
      <c r="AH33" s="282"/>
      <c r="AI33" s="147" t="s">
        <v>102</v>
      </c>
      <c r="AJ33" s="391" t="s">
        <v>103</v>
      </c>
      <c r="AK33" s="391"/>
    </row>
    <row r="34" spans="1:37" ht="16.2" thickBot="1">
      <c r="A34" s="429"/>
      <c r="B34" s="429"/>
      <c r="C34" s="429"/>
      <c r="D34" s="429"/>
      <c r="E34" s="429"/>
      <c r="F34" s="263"/>
      <c r="G34" s="433">
        <f>T35/2</f>
        <v>0</v>
      </c>
      <c r="H34" s="434"/>
      <c r="I34" s="435"/>
      <c r="J34" s="288"/>
      <c r="K34" s="433">
        <f>T30/4</f>
        <v>0.83333333333333337</v>
      </c>
      <c r="L34" s="434"/>
      <c r="M34" s="435"/>
      <c r="N34" s="262"/>
      <c r="O34" s="153" t="s">
        <v>102</v>
      </c>
      <c r="P34" s="417"/>
      <c r="Q34" s="154">
        <v>15</v>
      </c>
      <c r="R34" s="155">
        <f t="shared" si="3"/>
        <v>0</v>
      </c>
      <c r="S34" s="155">
        <f t="shared" si="4"/>
        <v>0</v>
      </c>
      <c r="T34" s="420"/>
      <c r="U34" s="264"/>
      <c r="V34" s="264"/>
      <c r="W34" s="264"/>
      <c r="X34" s="264"/>
      <c r="Y34" s="264"/>
      <c r="Z34" s="264"/>
      <c r="AA34" s="264"/>
      <c r="AB34" s="264"/>
      <c r="AC34" s="264"/>
      <c r="AD34" s="265"/>
      <c r="AE34" s="265"/>
      <c r="AF34" s="264"/>
      <c r="AG34" s="282"/>
      <c r="AH34" s="282"/>
      <c r="AI34" s="147" t="s">
        <v>55</v>
      </c>
      <c r="AJ34" s="391" t="s">
        <v>104</v>
      </c>
      <c r="AK34" s="391"/>
    </row>
    <row r="35" spans="1:37">
      <c r="A35" s="429"/>
      <c r="B35" s="429"/>
      <c r="C35" s="429"/>
      <c r="D35" s="429"/>
      <c r="E35" s="429"/>
      <c r="F35" s="263"/>
      <c r="G35" s="151"/>
      <c r="H35" s="285"/>
      <c r="I35" s="285"/>
      <c r="J35" s="285"/>
      <c r="K35" s="285"/>
      <c r="L35" s="285"/>
      <c r="M35" s="152"/>
      <c r="N35" s="262"/>
      <c r="O35" s="144" t="s">
        <v>61</v>
      </c>
      <c r="P35" s="415" t="s">
        <v>99</v>
      </c>
      <c r="Q35" s="156">
        <v>25</v>
      </c>
      <c r="R35" s="146">
        <f t="shared" si="3"/>
        <v>0</v>
      </c>
      <c r="S35" s="146">
        <f t="shared" si="4"/>
        <v>0</v>
      </c>
      <c r="T35" s="436">
        <f>SUM(S36:S37)/B2</f>
        <v>0</v>
      </c>
      <c r="U35" s="264"/>
      <c r="V35" s="264"/>
      <c r="W35" s="264"/>
      <c r="X35" s="264"/>
      <c r="Y35" s="264"/>
      <c r="Z35" s="264"/>
      <c r="AA35" s="264"/>
      <c r="AB35" s="264"/>
      <c r="AC35" s="264"/>
      <c r="AD35" s="265"/>
      <c r="AE35" s="265"/>
      <c r="AF35" s="264"/>
      <c r="AG35" s="282"/>
      <c r="AH35" s="282"/>
      <c r="AI35" s="147" t="s">
        <v>57</v>
      </c>
      <c r="AJ35" s="391" t="s">
        <v>105</v>
      </c>
      <c r="AK35" s="391"/>
    </row>
    <row r="36" spans="1:37" ht="16.2" thickBot="1">
      <c r="A36" s="263"/>
      <c r="B36" s="263"/>
      <c r="C36" s="263"/>
      <c r="D36" s="263"/>
      <c r="E36" s="263"/>
      <c r="F36" s="263"/>
      <c r="G36" s="412" t="s">
        <v>105</v>
      </c>
      <c r="H36" s="413"/>
      <c r="I36" s="414"/>
      <c r="J36" s="287"/>
      <c r="K36" s="412" t="s">
        <v>106</v>
      </c>
      <c r="L36" s="413"/>
      <c r="M36" s="414"/>
      <c r="N36" s="262"/>
      <c r="O36" s="153" t="s">
        <v>107</v>
      </c>
      <c r="P36" s="417"/>
      <c r="Q36" s="154">
        <v>80</v>
      </c>
      <c r="R36" s="155">
        <f t="shared" si="3"/>
        <v>0</v>
      </c>
      <c r="S36" s="155">
        <f t="shared" si="4"/>
        <v>0</v>
      </c>
      <c r="T36" s="437"/>
      <c r="U36" s="264"/>
      <c r="V36" s="264"/>
      <c r="W36" s="264"/>
      <c r="X36" s="264"/>
      <c r="Y36" s="264"/>
      <c r="Z36" s="264"/>
      <c r="AA36" s="264"/>
      <c r="AB36" s="264"/>
      <c r="AC36" s="264"/>
      <c r="AD36" s="265"/>
      <c r="AE36" s="265"/>
      <c r="AF36" s="264"/>
      <c r="AG36" s="282"/>
      <c r="AH36" s="282"/>
      <c r="AI36" s="147" t="s">
        <v>61</v>
      </c>
      <c r="AJ36" s="391" t="s">
        <v>108</v>
      </c>
      <c r="AK36" s="391"/>
    </row>
    <row r="37" spans="1:37">
      <c r="A37" s="392" t="s">
        <v>109</v>
      </c>
      <c r="B37" s="392"/>
      <c r="C37" s="445"/>
      <c r="D37" s="445"/>
      <c r="E37" s="446"/>
      <c r="F37" s="263"/>
      <c r="G37" s="447">
        <f>T39/4</f>
        <v>0</v>
      </c>
      <c r="H37" s="448"/>
      <c r="I37" s="449"/>
      <c r="J37" s="289"/>
      <c r="K37" s="450">
        <f>T37/3</f>
        <v>0</v>
      </c>
      <c r="L37" s="451"/>
      <c r="M37" s="452"/>
      <c r="N37" s="262"/>
      <c r="O37" s="144" t="s">
        <v>59</v>
      </c>
      <c r="P37" s="415" t="s">
        <v>106</v>
      </c>
      <c r="Q37" s="156">
        <v>200</v>
      </c>
      <c r="R37" s="146">
        <f t="shared" si="3"/>
        <v>0</v>
      </c>
      <c r="S37" s="146">
        <f t="shared" si="4"/>
        <v>0</v>
      </c>
      <c r="T37" s="418">
        <f>SUM(S37:S38)/B2</f>
        <v>0</v>
      </c>
      <c r="U37" s="264"/>
      <c r="V37" s="264"/>
      <c r="W37" s="264"/>
      <c r="X37" s="264"/>
      <c r="Y37" s="264"/>
      <c r="Z37" s="264"/>
      <c r="AA37" s="264"/>
      <c r="AB37" s="264"/>
      <c r="AC37" s="264"/>
      <c r="AD37" s="265"/>
      <c r="AE37" s="265"/>
      <c r="AF37" s="264"/>
      <c r="AG37" s="282"/>
      <c r="AH37" s="282"/>
      <c r="AI37" s="147" t="s">
        <v>107</v>
      </c>
      <c r="AJ37" s="391" t="s">
        <v>110</v>
      </c>
      <c r="AK37" s="391"/>
    </row>
    <row r="38" spans="1:37" ht="16.2" thickBot="1">
      <c r="A38" s="442" t="s">
        <v>111</v>
      </c>
      <c r="B38" s="442"/>
      <c r="C38" s="443"/>
      <c r="D38" s="443"/>
      <c r="E38" s="444"/>
      <c r="F38" s="263"/>
      <c r="G38" s="164"/>
      <c r="H38" s="165"/>
      <c r="I38" s="165"/>
      <c r="J38" s="165"/>
      <c r="K38" s="165"/>
      <c r="L38" s="165"/>
      <c r="M38" s="166"/>
      <c r="N38" s="262"/>
      <c r="O38" s="153" t="s">
        <v>112</v>
      </c>
      <c r="P38" s="417"/>
      <c r="Q38" s="154">
        <v>30</v>
      </c>
      <c r="R38" s="155">
        <f t="shared" si="3"/>
        <v>0</v>
      </c>
      <c r="S38" s="155">
        <f t="shared" si="4"/>
        <v>0</v>
      </c>
      <c r="T38" s="420"/>
      <c r="U38" s="264"/>
      <c r="V38" s="264"/>
      <c r="W38" s="264"/>
      <c r="X38" s="264"/>
      <c r="Y38" s="264"/>
      <c r="Z38" s="264"/>
      <c r="AA38" s="264"/>
      <c r="AB38" s="264"/>
      <c r="AC38" s="264"/>
      <c r="AD38" s="264"/>
      <c r="AE38" s="265"/>
      <c r="AF38" s="264"/>
      <c r="AG38" s="282"/>
      <c r="AH38" s="282"/>
      <c r="AI38" s="147" t="s">
        <v>59</v>
      </c>
      <c r="AJ38" s="391" t="s">
        <v>113</v>
      </c>
      <c r="AK38" s="391"/>
    </row>
    <row r="39" spans="1:37" ht="16.2" thickBot="1">
      <c r="A39" s="263"/>
      <c r="B39" s="263"/>
      <c r="C39" s="263"/>
      <c r="D39" s="263"/>
      <c r="E39" s="263"/>
      <c r="F39" s="263"/>
      <c r="G39" s="263"/>
      <c r="H39" s="263"/>
      <c r="I39" s="263"/>
      <c r="J39" s="263"/>
      <c r="K39" s="263"/>
      <c r="L39" s="263"/>
      <c r="M39" s="263"/>
      <c r="N39" s="262"/>
      <c r="O39" s="157" t="s">
        <v>57</v>
      </c>
      <c r="P39" s="158" t="s">
        <v>105</v>
      </c>
      <c r="Q39" s="159">
        <v>160</v>
      </c>
      <c r="R39" s="160">
        <f t="shared" si="3"/>
        <v>0</v>
      </c>
      <c r="S39" s="160">
        <f t="shared" si="4"/>
        <v>0</v>
      </c>
      <c r="T39" s="161">
        <f>S39/B2</f>
        <v>0</v>
      </c>
      <c r="U39" s="264"/>
      <c r="V39" s="264"/>
      <c r="W39" s="264"/>
      <c r="X39" s="264"/>
      <c r="Y39" s="264"/>
      <c r="Z39" s="264"/>
      <c r="AA39" s="264"/>
      <c r="AB39" s="264"/>
      <c r="AC39" s="264"/>
      <c r="AD39" s="264"/>
      <c r="AE39" s="265"/>
      <c r="AF39" s="264"/>
      <c r="AG39" s="282"/>
      <c r="AH39" s="282"/>
      <c r="AI39" s="147" t="s">
        <v>112</v>
      </c>
      <c r="AJ39" s="391" t="s">
        <v>114</v>
      </c>
      <c r="AK39" s="391"/>
    </row>
    <row r="40" spans="1:37">
      <c r="A40" s="438" t="s">
        <v>115</v>
      </c>
      <c r="B40" s="438"/>
      <c r="C40" s="438"/>
      <c r="D40" s="438"/>
      <c r="E40" s="438"/>
      <c r="F40" s="438"/>
      <c r="G40" s="438"/>
      <c r="H40" s="438"/>
      <c r="I40" s="438"/>
      <c r="J40" s="438"/>
      <c r="K40" s="438"/>
      <c r="L40" s="438"/>
      <c r="M40" s="438"/>
      <c r="N40" s="262"/>
      <c r="O40" s="269"/>
      <c r="P40" s="439"/>
      <c r="Q40" s="279"/>
      <c r="R40" s="290"/>
      <c r="S40" s="263"/>
      <c r="T40" s="440"/>
      <c r="U40" s="264"/>
      <c r="V40" s="264"/>
      <c r="W40" s="264"/>
      <c r="X40" s="264"/>
      <c r="Y40" s="264"/>
      <c r="Z40" s="264"/>
      <c r="AA40" s="264"/>
      <c r="AB40" s="264"/>
      <c r="AC40" s="264"/>
      <c r="AD40" s="264"/>
      <c r="AE40" s="265"/>
      <c r="AF40" s="264"/>
      <c r="AG40" s="264"/>
      <c r="AH40" s="264"/>
      <c r="AI40" s="264"/>
      <c r="AJ40" s="264"/>
      <c r="AK40" s="264"/>
    </row>
    <row r="41" spans="1:37">
      <c r="A41" s="168" t="s">
        <v>116</v>
      </c>
      <c r="B41" s="168" t="s">
        <v>117</v>
      </c>
      <c r="C41" s="168" t="s">
        <v>118</v>
      </c>
      <c r="D41" s="168"/>
      <c r="E41" s="168" t="s">
        <v>119</v>
      </c>
      <c r="F41" s="168" t="s">
        <v>120</v>
      </c>
      <c r="G41" s="441" t="s">
        <v>121</v>
      </c>
      <c r="H41" s="441"/>
      <c r="I41" s="169" t="s">
        <v>122</v>
      </c>
      <c r="J41" s="441" t="s">
        <v>123</v>
      </c>
      <c r="K41" s="441"/>
      <c r="L41" s="168" t="s">
        <v>124</v>
      </c>
      <c r="M41" s="168" t="s">
        <v>125</v>
      </c>
      <c r="N41" s="262"/>
      <c r="O41" s="269"/>
      <c r="P41" s="439"/>
      <c r="Q41" s="279"/>
      <c r="R41" s="290"/>
      <c r="S41" s="263"/>
      <c r="T41" s="440"/>
      <c r="U41" s="264"/>
      <c r="V41" s="264"/>
      <c r="W41" s="264"/>
      <c r="X41" s="264"/>
      <c r="Y41" s="264"/>
      <c r="Z41" s="264"/>
      <c r="AA41" s="264"/>
      <c r="AB41" s="264"/>
      <c r="AC41" s="264"/>
      <c r="AD41" s="264"/>
      <c r="AE41" s="265"/>
      <c r="AF41" s="264"/>
      <c r="AG41" s="264"/>
      <c r="AH41" s="264"/>
      <c r="AI41" s="264"/>
      <c r="AJ41" s="264"/>
      <c r="AK41" s="264"/>
    </row>
    <row r="42" spans="1:37">
      <c r="A42" s="170">
        <f>AE22</f>
        <v>711.89599999999996</v>
      </c>
      <c r="B42" s="171">
        <f>V22</f>
        <v>17.922000000000004</v>
      </c>
      <c r="C42" s="171">
        <f>W22</f>
        <v>5.3069999999999995</v>
      </c>
      <c r="D42" s="171"/>
      <c r="E42" s="171">
        <f>X22</f>
        <v>5.0049999999999999</v>
      </c>
      <c r="F42" s="171">
        <f>Y22</f>
        <v>2.1459999999999999</v>
      </c>
      <c r="G42" s="453">
        <f>T22</f>
        <v>94.195999999999984</v>
      </c>
      <c r="H42" s="453"/>
      <c r="I42" s="171">
        <f>U22</f>
        <v>19.576000000000004</v>
      </c>
      <c r="J42" s="453">
        <f>AC22</f>
        <v>7.9349999999999996</v>
      </c>
      <c r="K42" s="453"/>
      <c r="L42" s="171">
        <f>AB22</f>
        <v>39.485999999999997</v>
      </c>
      <c r="M42" s="171">
        <f>AD22</f>
        <v>1.452</v>
      </c>
      <c r="N42" s="262"/>
      <c r="O42" s="454" t="s">
        <v>3381</v>
      </c>
      <c r="P42" s="454"/>
      <c r="Q42" s="454"/>
      <c r="R42" s="454"/>
      <c r="S42" s="263"/>
      <c r="T42" s="279"/>
      <c r="U42" s="264"/>
      <c r="V42" s="264"/>
      <c r="W42" s="264"/>
      <c r="X42" s="264"/>
      <c r="Y42" s="264"/>
      <c r="Z42" s="264"/>
      <c r="AA42" s="264"/>
      <c r="AB42" s="264"/>
      <c r="AC42" s="264"/>
      <c r="AD42" s="264"/>
      <c r="AE42" s="265"/>
      <c r="AF42" s="264"/>
      <c r="AG42" s="264"/>
      <c r="AH42" s="264"/>
      <c r="AI42" s="264"/>
      <c r="AJ42" s="264"/>
      <c r="AK42" s="264"/>
    </row>
    <row r="43" spans="1:37">
      <c r="A43" s="291"/>
      <c r="B43" s="292"/>
      <c r="C43" s="292"/>
      <c r="D43" s="292"/>
      <c r="E43" s="292"/>
      <c r="F43" s="292"/>
      <c r="G43" s="292"/>
      <c r="H43" s="292"/>
      <c r="I43" s="292"/>
      <c r="J43" s="292"/>
      <c r="K43" s="292"/>
      <c r="L43" s="292"/>
      <c r="M43" s="292"/>
      <c r="N43" s="262"/>
      <c r="O43" s="454"/>
      <c r="P43" s="454"/>
      <c r="Q43" s="454"/>
      <c r="R43" s="454"/>
      <c r="S43" s="263"/>
      <c r="T43" s="264"/>
      <c r="U43" s="264"/>
      <c r="V43" s="264"/>
      <c r="W43" s="264"/>
      <c r="X43" s="264"/>
      <c r="Y43" s="264"/>
      <c r="Z43" s="264"/>
      <c r="AA43" s="264"/>
      <c r="AB43" s="264"/>
      <c r="AC43" s="264"/>
      <c r="AD43" s="264"/>
      <c r="AE43" s="265"/>
      <c r="AF43" s="264"/>
      <c r="AG43" s="264"/>
      <c r="AH43" s="264"/>
      <c r="AI43" s="264"/>
      <c r="AJ43" s="264"/>
      <c r="AK43" s="264"/>
    </row>
    <row r="44" spans="1:37">
      <c r="A44" s="438" t="s">
        <v>126</v>
      </c>
      <c r="B44" s="438"/>
      <c r="C44" s="438"/>
      <c r="D44" s="438"/>
      <c r="E44" s="438"/>
      <c r="F44" s="438"/>
      <c r="G44" s="438"/>
      <c r="H44" s="438"/>
      <c r="I44" s="438"/>
      <c r="J44" s="438"/>
      <c r="K44" s="438"/>
      <c r="L44" s="438"/>
      <c r="M44" s="438"/>
      <c r="N44" s="262"/>
      <c r="O44" s="455" t="s">
        <v>3397</v>
      </c>
      <c r="P44" s="455"/>
      <c r="Q44" s="455"/>
      <c r="R44" s="455"/>
      <c r="S44" s="263"/>
      <c r="T44" s="264"/>
      <c r="U44" s="293"/>
      <c r="V44" s="293"/>
      <c r="W44" s="293"/>
      <c r="X44" s="293"/>
      <c r="Y44" s="264"/>
      <c r="Z44" s="264"/>
      <c r="AA44" s="264"/>
      <c r="AB44" s="264"/>
      <c r="AC44" s="264"/>
      <c r="AD44" s="264"/>
      <c r="AE44" s="265"/>
      <c r="AF44" s="264"/>
      <c r="AG44" s="264"/>
      <c r="AH44" s="264"/>
      <c r="AI44" s="264"/>
      <c r="AJ44" s="264"/>
      <c r="AK44" s="264"/>
    </row>
    <row r="45" spans="1:37">
      <c r="A45" s="168" t="s">
        <v>116</v>
      </c>
      <c r="B45" s="168" t="s">
        <v>117</v>
      </c>
      <c r="C45" s="168" t="s">
        <v>118</v>
      </c>
      <c r="D45" s="168"/>
      <c r="E45" s="168" t="s">
        <v>119</v>
      </c>
      <c r="F45" s="168" t="s">
        <v>120</v>
      </c>
      <c r="G45" s="441" t="s">
        <v>121</v>
      </c>
      <c r="H45" s="441"/>
      <c r="I45" s="169" t="s">
        <v>122</v>
      </c>
      <c r="J45" s="441" t="s">
        <v>123</v>
      </c>
      <c r="K45" s="441"/>
      <c r="L45" s="168" t="s">
        <v>124</v>
      </c>
      <c r="M45" s="168" t="s">
        <v>125</v>
      </c>
      <c r="N45" s="262"/>
      <c r="O45" s="455"/>
      <c r="P45" s="455"/>
      <c r="Q45" s="455"/>
      <c r="R45" s="455"/>
      <c r="S45" s="263"/>
      <c r="T45" s="264"/>
      <c r="U45" s="264"/>
      <c r="V45" s="264"/>
      <c r="W45" s="264"/>
      <c r="X45" s="264"/>
      <c r="Y45" s="264"/>
      <c r="Z45" s="264"/>
      <c r="AA45" s="264"/>
      <c r="AB45" s="264"/>
      <c r="AC45" s="264"/>
      <c r="AD45" s="264"/>
      <c r="AE45" s="265"/>
      <c r="AF45" s="264"/>
      <c r="AG45" s="264"/>
      <c r="AH45" s="264"/>
      <c r="AI45" s="264"/>
      <c r="AJ45" s="264"/>
      <c r="AK45" s="264"/>
    </row>
    <row r="46" spans="1:37">
      <c r="A46" s="172">
        <f>IFERROR(AE22/B2,"")</f>
        <v>711.89599999999996</v>
      </c>
      <c r="B46" s="173">
        <f>IFERROR(V22/B2,"")</f>
        <v>17.922000000000004</v>
      </c>
      <c r="C46" s="173">
        <f>IFERROR(W22/B2,"")</f>
        <v>5.3069999999999995</v>
      </c>
      <c r="D46" s="173"/>
      <c r="E46" s="173">
        <f>IFERROR(X22/B2,"")</f>
        <v>5.0049999999999999</v>
      </c>
      <c r="F46" s="173">
        <f>IFERROR(Y22/B2,"")</f>
        <v>2.1459999999999999</v>
      </c>
      <c r="G46" s="456">
        <f>IFERROR(T22/B2,"")</f>
        <v>94.195999999999984</v>
      </c>
      <c r="H46" s="456"/>
      <c r="I46" s="173">
        <f>IFERROR(U22/B2,"")</f>
        <v>19.576000000000004</v>
      </c>
      <c r="J46" s="456">
        <f>IFERROR(AC22/B2,"")</f>
        <v>7.9349999999999996</v>
      </c>
      <c r="K46" s="456"/>
      <c r="L46" s="173">
        <f>IFERROR(AB22/B2,"")</f>
        <v>39.485999999999997</v>
      </c>
      <c r="M46" s="173">
        <f>IFERROR(AD22/B2,"")</f>
        <v>1.452</v>
      </c>
      <c r="N46" s="262"/>
      <c r="O46" s="455"/>
      <c r="P46" s="455"/>
      <c r="Q46" s="455"/>
      <c r="R46" s="455"/>
      <c r="S46" s="263"/>
      <c r="T46" s="264"/>
      <c r="U46" s="294"/>
      <c r="V46" s="294"/>
      <c r="W46" s="294"/>
      <c r="X46" s="294"/>
      <c r="Y46" s="264"/>
      <c r="Z46" s="264"/>
      <c r="AA46" s="264"/>
      <c r="AB46" s="264"/>
      <c r="AC46" s="264"/>
      <c r="AD46" s="264"/>
      <c r="AE46" s="265"/>
      <c r="AF46" s="264"/>
      <c r="AG46" s="264"/>
      <c r="AH46" s="264"/>
      <c r="AI46" s="264"/>
      <c r="AJ46" s="264"/>
      <c r="AK46" s="264"/>
    </row>
    <row r="47" spans="1:37">
      <c r="A47" s="263"/>
      <c r="B47" s="263"/>
      <c r="C47" s="263"/>
      <c r="D47" s="263"/>
      <c r="E47" s="263"/>
      <c r="F47" s="263"/>
      <c r="G47" s="263"/>
      <c r="H47" s="263"/>
      <c r="I47" s="263"/>
      <c r="J47" s="263"/>
      <c r="K47" s="263"/>
      <c r="L47" s="263"/>
      <c r="M47" s="263"/>
      <c r="N47" s="262"/>
      <c r="O47" s="455"/>
      <c r="P47" s="455"/>
      <c r="Q47" s="455"/>
      <c r="R47" s="455"/>
      <c r="S47" s="263"/>
      <c r="T47" s="264"/>
      <c r="U47" s="294"/>
      <c r="V47" s="294"/>
      <c r="W47" s="294"/>
      <c r="X47" s="294"/>
      <c r="Y47" s="264"/>
      <c r="Z47" s="264"/>
      <c r="AA47" s="264"/>
      <c r="AB47" s="264"/>
      <c r="AC47" s="264"/>
      <c r="AD47" s="264"/>
      <c r="AE47" s="265"/>
      <c r="AF47" s="264"/>
      <c r="AG47" s="264"/>
      <c r="AH47" s="264"/>
      <c r="AI47" s="264"/>
      <c r="AJ47" s="264"/>
      <c r="AK47" s="264"/>
    </row>
    <row r="48" spans="1:37">
      <c r="A48" s="263"/>
      <c r="B48" s="263"/>
      <c r="C48" s="263"/>
      <c r="D48" s="263"/>
      <c r="E48" s="263"/>
      <c r="F48" s="263"/>
      <c r="G48" s="263"/>
      <c r="H48" s="263"/>
      <c r="I48" s="263"/>
      <c r="J48" s="263"/>
      <c r="K48" s="263"/>
      <c r="L48" s="263"/>
      <c r="M48" s="263"/>
      <c r="N48" s="262"/>
      <c r="O48" s="455"/>
      <c r="P48" s="455"/>
      <c r="Q48" s="455"/>
      <c r="R48" s="455"/>
      <c r="S48" s="263"/>
      <c r="T48" s="264"/>
      <c r="U48" s="294"/>
      <c r="V48" s="294"/>
      <c r="W48" s="294"/>
      <c r="X48" s="294"/>
      <c r="Y48" s="264"/>
      <c r="Z48" s="264"/>
      <c r="AA48" s="264"/>
      <c r="AB48" s="264"/>
      <c r="AC48" s="264"/>
      <c r="AD48" s="264"/>
      <c r="AE48" s="265"/>
      <c r="AF48" s="264"/>
      <c r="AG48" s="264"/>
      <c r="AH48" s="264"/>
      <c r="AI48" s="264"/>
      <c r="AJ48" s="264"/>
      <c r="AK48" s="264"/>
    </row>
    <row r="49" spans="15:18">
      <c r="O49" s="455"/>
      <c r="P49" s="455"/>
      <c r="Q49" s="455"/>
      <c r="R49" s="455"/>
    </row>
    <row r="50" spans="15:18">
      <c r="O50" s="455"/>
      <c r="P50" s="455"/>
      <c r="Q50" s="455"/>
      <c r="R50" s="455"/>
    </row>
    <row r="51" spans="15:18">
      <c r="O51" s="455"/>
      <c r="P51" s="455"/>
      <c r="Q51" s="455"/>
      <c r="R51" s="455"/>
    </row>
    <row r="87" spans="56:56">
      <c r="BD87" s="295" t="s">
        <v>127</v>
      </c>
    </row>
  </sheetData>
  <mergeCells count="74">
    <mergeCell ref="AI25:AK25"/>
    <mergeCell ref="B1:M1"/>
    <mergeCell ref="A4:E4"/>
    <mergeCell ref="G4:M4"/>
    <mergeCell ref="O4:AY4"/>
    <mergeCell ref="G5:M23"/>
    <mergeCell ref="O22:S22"/>
    <mergeCell ref="A25:B25"/>
    <mergeCell ref="C25:E25"/>
    <mergeCell ref="G25:M25"/>
    <mergeCell ref="O25:T25"/>
    <mergeCell ref="V25:AE25"/>
    <mergeCell ref="A26:B26"/>
    <mergeCell ref="C26:E26"/>
    <mergeCell ref="AI26:AK26"/>
    <mergeCell ref="G27:M27"/>
    <mergeCell ref="P27:P29"/>
    <mergeCell ref="T27:T29"/>
    <mergeCell ref="AJ27:AK27"/>
    <mergeCell ref="A28:B28"/>
    <mergeCell ref="C28:E28"/>
    <mergeCell ref="G28:M28"/>
    <mergeCell ref="AJ28:AK28"/>
    <mergeCell ref="AJ29:AK29"/>
    <mergeCell ref="A30:E30"/>
    <mergeCell ref="G30:I30"/>
    <mergeCell ref="K30:M30"/>
    <mergeCell ref="P30:P31"/>
    <mergeCell ref="T30:T31"/>
    <mergeCell ref="AJ30:AK30"/>
    <mergeCell ref="A31:E35"/>
    <mergeCell ref="G31:I31"/>
    <mergeCell ref="K31:M31"/>
    <mergeCell ref="AJ31:AK31"/>
    <mergeCell ref="AJ32:AK32"/>
    <mergeCell ref="G33:I33"/>
    <mergeCell ref="K33:M33"/>
    <mergeCell ref="P33:P34"/>
    <mergeCell ref="T33:T34"/>
    <mergeCell ref="AJ33:AK33"/>
    <mergeCell ref="G34:I34"/>
    <mergeCell ref="K34:M34"/>
    <mergeCell ref="AJ34:AK34"/>
    <mergeCell ref="P35:P36"/>
    <mergeCell ref="T35:T36"/>
    <mergeCell ref="AJ35:AK35"/>
    <mergeCell ref="G36:I36"/>
    <mergeCell ref="K36:M36"/>
    <mergeCell ref="AJ36:AK36"/>
    <mergeCell ref="A40:M40"/>
    <mergeCell ref="P40:P41"/>
    <mergeCell ref="T40:T41"/>
    <mergeCell ref="G41:H41"/>
    <mergeCell ref="J41:K41"/>
    <mergeCell ref="AJ37:AK37"/>
    <mergeCell ref="A38:B38"/>
    <mergeCell ref="C38:E38"/>
    <mergeCell ref="AJ38:AK38"/>
    <mergeCell ref="AJ39:AK39"/>
    <mergeCell ref="A37:B37"/>
    <mergeCell ref="C37:E37"/>
    <mergeCell ref="G37:I37"/>
    <mergeCell ref="K37:M37"/>
    <mergeCell ref="P37:P38"/>
    <mergeCell ref="T37:T38"/>
    <mergeCell ref="G42:H42"/>
    <mergeCell ref="J42:K42"/>
    <mergeCell ref="O42:R43"/>
    <mergeCell ref="A44:M44"/>
    <mergeCell ref="O44:R51"/>
    <mergeCell ref="G45:H45"/>
    <mergeCell ref="J45:K45"/>
    <mergeCell ref="G46:H46"/>
    <mergeCell ref="J46:K46"/>
  </mergeCells>
  <conditionalFormatting sqref="G28 G31 G34 G37">
    <cfRule type="dataBar" priority="4">
      <dataBar>
        <cfvo type="num" val="0"/>
        <cfvo type="num" val="1"/>
        <color theme="7"/>
      </dataBar>
      <extLst>
        <ext xmlns:x14="http://schemas.microsoft.com/office/spreadsheetml/2009/9/main" uri="{B025F937-C7B1-47D3-B67F-A62EFF666E3E}">
          <x14:id>{EC19A587-6988-474F-ADA7-890DBC0ED4AD}</x14:id>
        </ext>
      </extLst>
    </cfRule>
  </conditionalFormatting>
  <conditionalFormatting sqref="K31">
    <cfRule type="dataBar" priority="3">
      <dataBar>
        <cfvo type="num" val="0"/>
        <cfvo type="num" val="1"/>
        <color theme="7"/>
      </dataBar>
      <extLst>
        <ext xmlns:x14="http://schemas.microsoft.com/office/spreadsheetml/2009/9/main" uri="{B025F937-C7B1-47D3-B67F-A62EFF666E3E}">
          <x14:id>{5A2B4C98-98FB-4F62-A563-3D2E439B17B8}</x14:id>
        </ext>
      </extLst>
    </cfRule>
  </conditionalFormatting>
  <conditionalFormatting sqref="K34">
    <cfRule type="dataBar" priority="2">
      <dataBar>
        <cfvo type="num" val="0"/>
        <cfvo type="num" val="1"/>
        <color theme="7"/>
      </dataBar>
      <extLst>
        <ext xmlns:x14="http://schemas.microsoft.com/office/spreadsheetml/2009/9/main" uri="{B025F937-C7B1-47D3-B67F-A62EFF666E3E}">
          <x14:id>{12BCDC47-68D1-4DD0-B9CA-A67027783816}</x14:id>
        </ext>
      </extLst>
    </cfRule>
  </conditionalFormatting>
  <conditionalFormatting sqref="K37">
    <cfRule type="dataBar" priority="1">
      <dataBar>
        <cfvo type="num" val="0"/>
        <cfvo type="num" val="1"/>
        <color theme="7"/>
      </dataBar>
      <extLst>
        <ext xmlns:x14="http://schemas.microsoft.com/office/spreadsheetml/2009/9/main" uri="{B025F937-C7B1-47D3-B67F-A62EFF666E3E}">
          <x14:id>{5CAA4E63-6C86-4C59-BD01-EAED23209BAF}</x14:id>
        </ext>
      </extLst>
    </cfRule>
  </conditionalFormatting>
  <dataValidations count="2">
    <dataValidation type="list" allowBlank="1" showInputMessage="1" showErrorMessage="1" sqref="O6:O20 O27:O41" xr:uid="{180DECB2-D8C5-459B-AD9D-712F936B555F}">
      <formula1>$AI$27:$AI$39</formula1>
    </dataValidation>
    <dataValidation type="list" allowBlank="1" showInputMessage="1" showErrorMessage="1" sqref="R6:R20" xr:uid="{A60BDB32-7155-48B1-85A8-2F79AD9186FF}">
      <formula1>INDIRECT(Q6)</formula1>
    </dataValidation>
  </dataValidations>
  <pageMargins left="0.70866141732283472" right="0.70866141732283472" top="0.74803149606299213" bottom="0.74803149606299213" header="0.31496062992125984" footer="0.31496062992125984"/>
  <pageSetup paperSize="9" orientation="portrait" copies="2" r:id="rId1"/>
  <headerFooter scaleWithDoc="0" alignWithMargins="0">
    <oddHeader>&amp;L&amp;G&amp;C&amp;G&amp;R&amp;G</oddHeader>
  </headerFooter>
  <drawing r:id="rId2"/>
  <legacyDrawingHF r:id="rId3"/>
  <extLst>
    <ext xmlns:x14="http://schemas.microsoft.com/office/spreadsheetml/2009/9/main" uri="{78C0D931-6437-407d-A8EE-F0AAD7539E65}">
      <x14:conditionalFormattings>
        <x14:conditionalFormatting xmlns:xm="http://schemas.microsoft.com/office/excel/2006/main">
          <x14:cfRule type="dataBar" id="{EC19A587-6988-474F-ADA7-890DBC0ED4AD}">
            <x14:dataBar minLength="0" maxLength="100">
              <x14:cfvo type="num">
                <xm:f>0</xm:f>
              </x14:cfvo>
              <x14:cfvo type="num">
                <xm:f>1</xm:f>
              </x14:cfvo>
              <x14:negativeFillColor rgb="FFFF0000"/>
              <x14:axisColor rgb="FF000000"/>
            </x14:dataBar>
          </x14:cfRule>
          <xm:sqref>G28 G31 G34 G37</xm:sqref>
        </x14:conditionalFormatting>
        <x14:conditionalFormatting xmlns:xm="http://schemas.microsoft.com/office/excel/2006/main">
          <x14:cfRule type="dataBar" id="{5A2B4C98-98FB-4F62-A563-3D2E439B17B8}">
            <x14:dataBar minLength="0" maxLength="100">
              <x14:cfvo type="num">
                <xm:f>0</xm:f>
              </x14:cfvo>
              <x14:cfvo type="num">
                <xm:f>1</xm:f>
              </x14:cfvo>
              <x14:negativeFillColor rgb="FFFF0000"/>
              <x14:axisColor rgb="FF000000"/>
            </x14:dataBar>
          </x14:cfRule>
          <xm:sqref>K31</xm:sqref>
        </x14:conditionalFormatting>
        <x14:conditionalFormatting xmlns:xm="http://schemas.microsoft.com/office/excel/2006/main">
          <x14:cfRule type="dataBar" id="{12BCDC47-68D1-4DD0-B9CA-A67027783816}">
            <x14:dataBar minLength="0" maxLength="100">
              <x14:cfvo type="num">
                <xm:f>0</xm:f>
              </x14:cfvo>
              <x14:cfvo type="num">
                <xm:f>1</xm:f>
              </x14:cfvo>
              <x14:negativeFillColor rgb="FFFF0000"/>
              <x14:axisColor rgb="FF000000"/>
            </x14:dataBar>
          </x14:cfRule>
          <xm:sqref>K34</xm:sqref>
        </x14:conditionalFormatting>
        <x14:conditionalFormatting xmlns:xm="http://schemas.microsoft.com/office/excel/2006/main">
          <x14:cfRule type="dataBar" id="{5CAA4E63-6C86-4C59-BD01-EAED23209BAF}">
            <x14:dataBar minLength="0" maxLength="100">
              <x14:cfvo type="num">
                <xm:f>0</xm:f>
              </x14:cfvo>
              <x14:cfvo type="num">
                <xm:f>1</xm:f>
              </x14:cfvo>
              <x14:negativeFillColor rgb="FFFF0000"/>
              <x14:axisColor rgb="FF000000"/>
            </x14:dataBar>
          </x14:cfRule>
          <xm:sqref>K37</xm:sqref>
        </x14:conditionalFormatting>
      </x14:conditionalFormattings>
    </ext>
  </extLst>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B46D218-71D4-45F8-90E8-4EE20EBF1715}">
  <dimension ref="A1:BD87"/>
  <sheetViews>
    <sheetView topLeftCell="A3" zoomScale="62" workbookViewId="0">
      <selection activeCell="O19" sqref="O19"/>
    </sheetView>
  </sheetViews>
  <sheetFormatPr defaultColWidth="8.69921875" defaultRowHeight="15.6"/>
  <cols>
    <col min="1" max="1" width="13.09765625" style="103" bestFit="1" customWidth="1"/>
    <col min="2" max="2" width="8.5" style="191" customWidth="1"/>
    <col min="3" max="3" width="6.09765625" style="103" bestFit="1" customWidth="1"/>
    <col min="4" max="4" width="6.09765625" style="295" customWidth="1"/>
    <col min="5" max="5" width="7" style="103" customWidth="1"/>
    <col min="6" max="6" width="6.59765625" style="103" customWidth="1"/>
    <col min="7" max="7" width="5.5" style="103" customWidth="1"/>
    <col min="8" max="9" width="6" style="103" customWidth="1"/>
    <col min="10" max="10" width="2" style="103" customWidth="1"/>
    <col min="11" max="12" width="6" style="103" customWidth="1"/>
    <col min="13" max="13" width="6.5" style="103" customWidth="1"/>
    <col min="14" max="14" width="3" style="104" customWidth="1"/>
    <col min="15" max="15" width="12.5" style="104" bestFit="1" customWidth="1"/>
    <col min="16" max="16" width="11.59765625" style="103" bestFit="1" customWidth="1"/>
    <col min="17" max="17" width="12.5" style="103" bestFit="1" customWidth="1"/>
    <col min="18" max="18" width="29" style="103" bestFit="1" customWidth="1"/>
    <col min="19" max="19" width="14.59765625" style="103" customWidth="1"/>
    <col min="20" max="20" width="14.59765625" style="106" bestFit="1" customWidth="1"/>
    <col min="21" max="21" width="10" style="106" bestFit="1" customWidth="1"/>
    <col min="22" max="22" width="8.59765625" style="106" bestFit="1" customWidth="1"/>
    <col min="23" max="23" width="5.59765625" style="106" bestFit="1" customWidth="1"/>
    <col min="24" max="24" width="7" style="106" bestFit="1" customWidth="1"/>
    <col min="25" max="25" width="6.09765625" style="106" customWidth="1"/>
    <col min="26" max="26" width="8" style="106" bestFit="1" customWidth="1"/>
    <col min="27" max="27" width="9.59765625" style="106" bestFit="1" customWidth="1"/>
    <col min="28" max="28" width="5.59765625" style="106" bestFit="1" customWidth="1"/>
    <col min="29" max="29" width="4.59765625" style="106" bestFit="1" customWidth="1"/>
    <col min="30" max="30" width="4.5" style="106" bestFit="1" customWidth="1"/>
    <col min="31" max="31" width="8.59765625" style="107" bestFit="1" customWidth="1"/>
    <col min="32" max="32" width="7.59765625" style="108" bestFit="1" customWidth="1"/>
    <col min="33" max="33" width="7" style="106" customWidth="1"/>
    <col min="34" max="34" width="8.5" style="106" customWidth="1"/>
    <col min="35" max="35" width="7.5" style="106" bestFit="1" customWidth="1"/>
    <col min="36" max="36" width="8.59765625" style="106" bestFit="1" customWidth="1"/>
    <col min="37" max="37" width="6.59765625" style="106" bestFit="1" customWidth="1"/>
    <col min="38" max="38" width="8" style="106" bestFit="1" customWidth="1"/>
    <col min="39" max="39" width="4.5" style="106" bestFit="1" customWidth="1"/>
    <col min="40" max="40" width="5.09765625" style="106" bestFit="1" customWidth="1"/>
    <col min="41" max="43" width="5.59765625" style="106" bestFit="1" customWidth="1"/>
    <col min="44" max="44" width="6.59765625" style="106" bestFit="1" customWidth="1"/>
    <col min="45" max="45" width="5.59765625" style="106" bestFit="1" customWidth="1"/>
    <col min="46" max="46" width="7" style="106" bestFit="1" customWidth="1"/>
    <col min="47" max="47" width="5.59765625" style="106" bestFit="1" customWidth="1"/>
    <col min="48" max="51" width="4.5" style="106" bestFit="1" customWidth="1"/>
    <col min="52" max="16384" width="8.69921875" style="103"/>
  </cols>
  <sheetData>
    <row r="1" spans="1:51">
      <c r="A1" s="109" t="s">
        <v>0</v>
      </c>
      <c r="B1" s="391" t="s">
        <v>3404</v>
      </c>
      <c r="C1" s="391"/>
      <c r="D1" s="391"/>
      <c r="E1" s="391"/>
      <c r="F1" s="391"/>
      <c r="G1" s="391"/>
      <c r="H1" s="391"/>
      <c r="I1" s="391"/>
      <c r="J1" s="391"/>
      <c r="K1" s="391"/>
      <c r="L1" s="391"/>
      <c r="M1" s="391"/>
      <c r="N1" s="262"/>
      <c r="O1" s="263"/>
      <c r="P1" s="263"/>
      <c r="Q1" s="263"/>
      <c r="R1" s="263"/>
      <c r="S1" s="263"/>
      <c r="T1" s="264"/>
      <c r="U1" s="264"/>
      <c r="V1" s="264"/>
      <c r="W1" s="264"/>
      <c r="X1" s="264"/>
      <c r="Y1" s="264"/>
      <c r="Z1" s="264"/>
      <c r="AA1" s="264"/>
      <c r="AB1" s="264"/>
      <c r="AC1" s="264"/>
      <c r="AD1" s="264"/>
      <c r="AE1" s="265"/>
      <c r="AF1" s="264"/>
      <c r="AG1" s="264"/>
      <c r="AH1" s="264"/>
      <c r="AI1" s="264"/>
      <c r="AJ1" s="264"/>
      <c r="AK1" s="264"/>
      <c r="AL1" s="264"/>
      <c r="AM1" s="264"/>
      <c r="AN1" s="264"/>
      <c r="AO1" s="264"/>
      <c r="AP1" s="264"/>
      <c r="AQ1" s="264"/>
      <c r="AR1" s="264"/>
      <c r="AS1" s="264"/>
      <c r="AT1" s="264"/>
      <c r="AU1" s="264"/>
      <c r="AV1" s="264"/>
      <c r="AW1" s="264"/>
      <c r="AX1" s="264"/>
      <c r="AY1" s="264"/>
    </row>
    <row r="2" spans="1:51" ht="18">
      <c r="A2" s="109" t="s">
        <v>1</v>
      </c>
      <c r="B2" s="178">
        <v>1</v>
      </c>
      <c r="C2" s="111"/>
      <c r="D2" s="266"/>
      <c r="E2" s="266"/>
      <c r="F2" s="267"/>
      <c r="G2" s="268"/>
      <c r="H2" s="269"/>
      <c r="I2" s="269"/>
      <c r="J2" s="269"/>
      <c r="K2" s="263"/>
      <c r="L2" s="263"/>
      <c r="M2" s="263"/>
      <c r="N2" s="262"/>
      <c r="O2" s="263"/>
      <c r="P2" s="263"/>
      <c r="Q2" s="263"/>
      <c r="R2" s="263"/>
      <c r="S2" s="263"/>
      <c r="T2" s="264"/>
      <c r="U2" s="264"/>
      <c r="V2" s="264"/>
      <c r="W2" s="264"/>
      <c r="X2" s="264"/>
      <c r="Y2" s="264"/>
      <c r="Z2" s="264"/>
      <c r="AA2" s="264"/>
      <c r="AB2" s="264"/>
      <c r="AC2" s="264"/>
      <c r="AD2" s="264"/>
      <c r="AE2" s="265"/>
      <c r="AF2" s="264"/>
      <c r="AG2" s="264"/>
      <c r="AH2" s="264"/>
      <c r="AI2" s="264"/>
      <c r="AJ2" s="264"/>
      <c r="AK2" s="264"/>
      <c r="AL2" s="264"/>
      <c r="AM2" s="264"/>
      <c r="AN2" s="264"/>
      <c r="AO2" s="264"/>
      <c r="AP2" s="264"/>
      <c r="AQ2" s="264"/>
      <c r="AR2" s="264"/>
      <c r="AS2" s="264"/>
      <c r="AT2" s="264"/>
      <c r="AU2" s="264"/>
      <c r="AV2" s="264"/>
      <c r="AW2" s="264"/>
      <c r="AX2" s="264"/>
      <c r="AY2" s="264"/>
    </row>
    <row r="3" spans="1:51" ht="33.6">
      <c r="A3" s="263"/>
      <c r="B3" s="269"/>
      <c r="C3" s="263"/>
      <c r="D3" s="263"/>
      <c r="E3" s="263"/>
      <c r="F3" s="263"/>
      <c r="G3" s="263"/>
      <c r="H3" s="263"/>
      <c r="I3" s="263"/>
      <c r="J3" s="263"/>
      <c r="K3" s="263"/>
      <c r="L3" s="263"/>
      <c r="M3" s="263"/>
      <c r="N3" s="262"/>
      <c r="O3" s="263"/>
      <c r="P3" s="270"/>
      <c r="Q3" s="270"/>
      <c r="R3" s="270"/>
      <c r="S3" s="270"/>
      <c r="T3" s="270"/>
      <c r="U3" s="270"/>
      <c r="V3" s="270"/>
      <c r="W3" s="270"/>
      <c r="X3" s="270"/>
      <c r="Y3" s="270"/>
      <c r="Z3" s="270"/>
      <c r="AA3" s="270"/>
      <c r="AB3" s="270"/>
      <c r="AC3" s="270"/>
      <c r="AD3" s="270"/>
      <c r="AE3" s="270"/>
      <c r="AF3" s="270"/>
      <c r="AG3" s="270"/>
      <c r="AH3" s="270"/>
      <c r="AI3" s="270"/>
      <c r="AJ3" s="270"/>
      <c r="AK3" s="270"/>
      <c r="AL3" s="270"/>
      <c r="AM3" s="270"/>
      <c r="AN3" s="270"/>
      <c r="AO3" s="270"/>
      <c r="AP3" s="270"/>
      <c r="AQ3" s="270"/>
      <c r="AR3" s="270"/>
      <c r="AS3" s="270"/>
      <c r="AT3" s="270"/>
      <c r="AU3" s="270"/>
      <c r="AV3" s="270"/>
      <c r="AW3" s="270"/>
      <c r="AX3" s="270"/>
      <c r="AY3" s="270"/>
    </row>
    <row r="4" spans="1:51" ht="18">
      <c r="A4" s="392" t="s">
        <v>2</v>
      </c>
      <c r="B4" s="392"/>
      <c r="C4" s="392"/>
      <c r="D4" s="392"/>
      <c r="E4" s="392"/>
      <c r="F4" s="263"/>
      <c r="G4" s="393" t="s">
        <v>3</v>
      </c>
      <c r="H4" s="393"/>
      <c r="I4" s="393"/>
      <c r="J4" s="393"/>
      <c r="K4" s="393"/>
      <c r="L4" s="393"/>
      <c r="M4" s="393"/>
      <c r="N4" s="262"/>
      <c r="O4" s="394" t="s">
        <v>4</v>
      </c>
      <c r="P4" s="394"/>
      <c r="Q4" s="394"/>
      <c r="R4" s="394"/>
      <c r="S4" s="394"/>
      <c r="T4" s="394"/>
      <c r="U4" s="394"/>
      <c r="V4" s="394"/>
      <c r="W4" s="394"/>
      <c r="X4" s="394"/>
      <c r="Y4" s="394"/>
      <c r="Z4" s="394"/>
      <c r="AA4" s="394"/>
      <c r="AB4" s="394"/>
      <c r="AC4" s="394"/>
      <c r="AD4" s="394"/>
      <c r="AE4" s="394"/>
      <c r="AF4" s="394"/>
      <c r="AG4" s="394"/>
      <c r="AH4" s="394"/>
      <c r="AI4" s="394"/>
      <c r="AJ4" s="394"/>
      <c r="AK4" s="394"/>
      <c r="AL4" s="394"/>
      <c r="AM4" s="394"/>
      <c r="AN4" s="394"/>
      <c r="AO4" s="394"/>
      <c r="AP4" s="394"/>
      <c r="AQ4" s="394"/>
      <c r="AR4" s="394"/>
      <c r="AS4" s="394"/>
      <c r="AT4" s="394"/>
      <c r="AU4" s="394"/>
      <c r="AV4" s="394"/>
      <c r="AW4" s="394"/>
      <c r="AX4" s="394"/>
      <c r="AY4" s="395"/>
    </row>
    <row r="5" spans="1:51" ht="43.2">
      <c r="A5" s="330" t="s">
        <v>5</v>
      </c>
      <c r="B5" s="331" t="s">
        <v>6</v>
      </c>
      <c r="C5" s="331" t="s">
        <v>7</v>
      </c>
      <c r="D5" s="332" t="s">
        <v>3443</v>
      </c>
      <c r="E5" s="332" t="s">
        <v>8</v>
      </c>
      <c r="F5" s="333"/>
      <c r="G5" s="532" t="s">
        <v>3466</v>
      </c>
      <c r="H5" s="531"/>
      <c r="I5" s="531"/>
      <c r="J5" s="531"/>
      <c r="K5" s="531"/>
      <c r="L5" s="531"/>
      <c r="M5" s="490"/>
      <c r="N5" s="272"/>
      <c r="O5" s="115" t="s">
        <v>10</v>
      </c>
      <c r="P5" s="115" t="s">
        <v>11</v>
      </c>
      <c r="Q5" s="115" t="s">
        <v>12</v>
      </c>
      <c r="R5" s="115" t="s">
        <v>13</v>
      </c>
      <c r="S5" s="115" t="s">
        <v>14</v>
      </c>
      <c r="T5" s="116" t="s">
        <v>15</v>
      </c>
      <c r="U5" s="116" t="s">
        <v>16</v>
      </c>
      <c r="V5" s="116" t="s">
        <v>17</v>
      </c>
      <c r="W5" s="116" t="s">
        <v>18</v>
      </c>
      <c r="X5" s="116" t="s">
        <v>19</v>
      </c>
      <c r="Y5" s="116" t="s">
        <v>20</v>
      </c>
      <c r="Z5" s="116" t="s">
        <v>21</v>
      </c>
      <c r="AA5" s="116" t="s">
        <v>22</v>
      </c>
      <c r="AB5" s="116" t="s">
        <v>23</v>
      </c>
      <c r="AC5" s="116" t="s">
        <v>24</v>
      </c>
      <c r="AD5" s="116" t="s">
        <v>25</v>
      </c>
      <c r="AE5" s="117" t="s">
        <v>26</v>
      </c>
      <c r="AF5" s="116" t="s">
        <v>27</v>
      </c>
      <c r="AG5" s="116" t="s">
        <v>28</v>
      </c>
      <c r="AH5" s="116" t="s">
        <v>29</v>
      </c>
      <c r="AI5" s="116" t="s">
        <v>30</v>
      </c>
      <c r="AJ5" s="116" t="s">
        <v>31</v>
      </c>
      <c r="AK5" s="116" t="s">
        <v>32</v>
      </c>
      <c r="AL5" s="116" t="s">
        <v>33</v>
      </c>
      <c r="AM5" s="116" t="s">
        <v>34</v>
      </c>
      <c r="AN5" s="116" t="s">
        <v>35</v>
      </c>
      <c r="AO5" s="116" t="s">
        <v>36</v>
      </c>
      <c r="AP5" s="116" t="s">
        <v>37</v>
      </c>
      <c r="AQ5" s="116" t="s">
        <v>38</v>
      </c>
      <c r="AR5" s="116" t="s">
        <v>39</v>
      </c>
      <c r="AS5" s="116" t="s">
        <v>40</v>
      </c>
      <c r="AT5" s="116" t="s">
        <v>41</v>
      </c>
      <c r="AU5" s="116" t="s">
        <v>42</v>
      </c>
      <c r="AV5" s="116" t="s">
        <v>43</v>
      </c>
      <c r="AW5" s="116" t="s">
        <v>44</v>
      </c>
      <c r="AX5" s="116" t="s">
        <v>45</v>
      </c>
      <c r="AY5" s="116" t="s">
        <v>46</v>
      </c>
    </row>
    <row r="6" spans="1:51">
      <c r="A6" s="317" t="s">
        <v>3316</v>
      </c>
      <c r="B6" s="318">
        <v>10</v>
      </c>
      <c r="C6" s="307" t="s">
        <v>48</v>
      </c>
      <c r="D6" s="308">
        <v>10</v>
      </c>
      <c r="E6" s="309"/>
      <c r="F6" s="284"/>
      <c r="G6" s="491"/>
      <c r="H6" s="533"/>
      <c r="I6" s="533"/>
      <c r="J6" s="533"/>
      <c r="K6" s="533"/>
      <c r="L6" s="533"/>
      <c r="M6" s="490"/>
      <c r="N6" s="272"/>
      <c r="O6" s="121" t="s">
        <v>55</v>
      </c>
      <c r="P6" s="121">
        <v>395</v>
      </c>
      <c r="Q6" s="121" t="s">
        <v>101</v>
      </c>
      <c r="R6" s="121" t="s">
        <v>2441</v>
      </c>
      <c r="S6" s="17">
        <v>10</v>
      </c>
      <c r="T6" s="119">
        <f>IFERROR(VLOOKUP($P6,[2]INSA_TCA_v6.0_2023!$A$1:$AU$1342,14,FALSE)*$S6/100,"")</f>
        <v>0</v>
      </c>
      <c r="U6" s="119">
        <f>IFERROR(VLOOKUP($P6,[2]INSA_TCA_v6.0_2023!$A$1:$AU$1342,15,FALSE)*$S6/100,"")</f>
        <v>0</v>
      </c>
      <c r="V6" s="119">
        <f>IFERROR(VLOOKUP($P6,[2]INSA_TCA_v6.0_2023!$A$1:$AU$1342,8,FALSE)*$S6/100,"")</f>
        <v>9.99</v>
      </c>
      <c r="W6" s="119">
        <f>IFERROR(VLOOKUP($P6,[2]INSA_TCA_v6.0_2023!$A$1:$AU$1342,9,FALSE)*$S6/100,"")</f>
        <v>1.44</v>
      </c>
      <c r="X6" s="119">
        <f>IFERROR(VLOOKUP($P6,[2]INSA_TCA_v6.0_2023!$A$1:$AU$1342,10,FALSE)*$S6/100,"")</f>
        <v>7.86</v>
      </c>
      <c r="Y6" s="119">
        <f>IFERROR(VLOOKUP($P6,[2]INSA_TCA_v6.0_2023!$A$1:$AU$1342,11,FALSE)*$S6/100,"")</f>
        <v>0.69</v>
      </c>
      <c r="Z6" s="119">
        <f>IFERROR(VLOOKUP($P6,[2]INSA_TCA_v6.0_2023!$A$1:$AU$1342,24,FALSE)*$S6/100,"")</f>
        <v>0</v>
      </c>
      <c r="AA6" s="119">
        <f>IFERROR(VLOOKUP($P6,[2]INSA_TCA_v6.0_2023!$A$1:$AU$1342,13,FALSE)*$S6/100,"")</f>
        <v>0</v>
      </c>
      <c r="AB6" s="119">
        <f>IFERROR(VLOOKUP($P6,[2]INSA_TCA_v6.0_2023!$A$1:$AU$1342,19,FALSE)*$S6/100,"")</f>
        <v>0</v>
      </c>
      <c r="AC6" s="119">
        <f>IFERROR(VLOOKUP($P6,[2]INSA_TCA_v6.0_2023!$A$1:$AU$1342,18,FALSE)*$S6/100,"")</f>
        <v>0</v>
      </c>
      <c r="AD6" s="119">
        <f>IFERROR(VLOOKUP($P6,[2]INSA_TCA_v6.0_2023!$A$1:$AU$1342,20,FALSE)*$S6/100,"")</f>
        <v>0</v>
      </c>
      <c r="AE6" s="120">
        <f t="shared" ref="AE6:AE20" si="0">IFERROR(T6*4+V6*9+AB6*4+AC6*2+AF6*7,"")</f>
        <v>89.91</v>
      </c>
      <c r="AF6" s="119">
        <f>IFERROR(VLOOKUP($P6,[2]INSA_TCA_v6.0_2023!$A$1:$AU$1342,21,FALSE)*$S6/100,"")</f>
        <v>0</v>
      </c>
      <c r="AG6" s="119">
        <f>IFERROR(VLOOKUP($P6,[2]INSA_TCA_v6.0_2023!$A$1:$AU$1342,25,FALSE)*$S6/100,"")</f>
        <v>0</v>
      </c>
      <c r="AH6" s="119">
        <f>IFERROR(VLOOKUP($P6,[2]INSA_TCA_v6.0_2023!$A$1:$AU$1342,27,FALSE)*$S6/100,"")</f>
        <v>0</v>
      </c>
      <c r="AI6" s="119">
        <f>IFERROR(VLOOKUP($P6,[2]INSA_TCA_v6.0_2023!$A$1:$AU$1342,28,FALSE)*$S6/100,"")</f>
        <v>1.4</v>
      </c>
      <c r="AJ6" s="119">
        <f>IFERROR(VLOOKUP($P6,[2]INSA_TCA_v6.0_2023!$A$1:$AU$1342,29,FALSE)*$S6/100,"")</f>
        <v>0</v>
      </c>
      <c r="AK6" s="119">
        <f>IFERROR(VLOOKUP($P6,[2]INSA_TCA_v6.0_2023!$A$1:$AU$1342,30,FALSE)*$S6/100,"")</f>
        <v>0</v>
      </c>
      <c r="AL6" s="119">
        <f>IFERROR(VLOOKUP($P6,[2]INSA_TCA_v6.0_2023!$A$1:$AU$1342,32,FALSE)*$S6/100,"")</f>
        <v>0</v>
      </c>
      <c r="AM6" s="119">
        <f>IFERROR(VLOOKUP($P6,[2]INSA_TCA_v6.0_2023!$A$1:$AU$1342,34,FALSE)*$S6/100,"")</f>
        <v>0</v>
      </c>
      <c r="AN6" s="119">
        <f>IFERROR(VLOOKUP($P6,[2]INSA_TCA_v6.0_2023!$A$1:$AU$1342,35,FALSE)*$S6/100,"")</f>
        <v>0</v>
      </c>
      <c r="AO6" s="119">
        <f>IFERROR(VLOOKUP($P6,[2]INSA_TCA_v6.0_2023!$A$1:$AU$1342,36,FALSE)*$S6/100,"")</f>
        <v>0</v>
      </c>
      <c r="AP6" s="119">
        <f>IFERROR(VLOOKUP($P6,[2]INSA_TCA_v6.0_2023!$A$1:$AU$1342,37,FALSE)*$S6/100,"")</f>
        <v>0</v>
      </c>
      <c r="AQ6" s="119">
        <f>IFERROR(VLOOKUP($P6,[2]INSA_TCA_v6.0_2023!$A$1:$AU$1342,39,FALSE)*$S6/100,"")</f>
        <v>0</v>
      </c>
      <c r="AR6" s="119">
        <f>IFERROR(VLOOKUP($P6,[2]INSA_TCA_v6.0_2023!$A$1:$AU$1342,40,FALSE)*$S6/100,"")</f>
        <v>0</v>
      </c>
      <c r="AS6" s="119">
        <f>IFERROR(VLOOKUP($P6,[2]INSA_TCA_v6.0_2023!$A$1:$AU$1342,41,FALSE)*$S6/100,"")</f>
        <v>0</v>
      </c>
      <c r="AT6" s="119">
        <f>IFERROR(VLOOKUP($P6,[2]INSA_TCA_v6.0_2023!$A$1:$AU$1342,42,FALSE)*$S6/100,"")</f>
        <v>0</v>
      </c>
      <c r="AU6" s="119">
        <f>IFERROR(VLOOKUP($P6,[2]INSA_TCA_v6.0_2023!$A$1:$AU$1342,43,FALSE)*$S6/100,"")</f>
        <v>0</v>
      </c>
      <c r="AV6" s="119">
        <f>IFERROR(VLOOKUP($P6,[2]INSA_TCA_v6.0_2023!$A$1:$AU$1342,44,FALSE)*$S6/100,"")</f>
        <v>0</v>
      </c>
      <c r="AW6" s="119">
        <f>IFERROR(VLOOKUP($P6,[2]INSA_TCA_v6.0_2023!$A$1:$AU$1342,45,FALSE)*$S6/100,"")</f>
        <v>0</v>
      </c>
      <c r="AX6" s="119">
        <f>IFERROR(VLOOKUP($P6,[2]INSA_TCA_v6.0_2023!$A$1:$AU$1342,46,FALSE)*$S6/100,"")</f>
        <v>0</v>
      </c>
      <c r="AY6" s="119">
        <f>IFERROR(VLOOKUP($P6,[2]INSA_TCA_v6.0_2023!$A$1:$AU$1342,47,FALSE)*$S6/100,"")</f>
        <v>0</v>
      </c>
    </row>
    <row r="7" spans="1:51">
      <c r="A7" s="319" t="s">
        <v>56</v>
      </c>
      <c r="B7" s="318">
        <v>50</v>
      </c>
      <c r="C7" s="307" t="s">
        <v>48</v>
      </c>
      <c r="D7" s="312">
        <f>B7/0.89</f>
        <v>56.179775280898873</v>
      </c>
      <c r="E7" s="309"/>
      <c r="F7" s="284"/>
      <c r="G7" s="491"/>
      <c r="H7" s="533"/>
      <c r="I7" s="533"/>
      <c r="J7" s="533"/>
      <c r="K7" s="533"/>
      <c r="L7" s="533"/>
      <c r="M7" s="490"/>
      <c r="N7" s="272"/>
      <c r="O7" s="121" t="s">
        <v>53</v>
      </c>
      <c r="P7" s="122">
        <v>597</v>
      </c>
      <c r="Q7" s="122" t="s">
        <v>93</v>
      </c>
      <c r="R7" s="122" t="s">
        <v>2489</v>
      </c>
      <c r="S7" s="17">
        <v>50</v>
      </c>
      <c r="T7" s="119">
        <f>IFERROR(VLOOKUP($P7,[2]INSA_TCA_v6.0_2023!$A$1:$AU$1342,14,FALSE)*$S7/100,"")</f>
        <v>1.55</v>
      </c>
      <c r="U7" s="119">
        <f>IFERROR(VLOOKUP($P7,[2]INSA_TCA_v6.0_2023!$A$1:$AU$1342,15,FALSE)*$S7/100,"")</f>
        <v>1.1000000000000001</v>
      </c>
      <c r="V7" s="119">
        <f>IFERROR(VLOOKUP($P7,[2]INSA_TCA_v6.0_2023!$A$1:$AU$1342,8,FALSE)*$S7/100,"")</f>
        <v>0.1</v>
      </c>
      <c r="W7" s="119">
        <f>IFERROR(VLOOKUP($P7,[2]INSA_TCA_v6.0_2023!$A$1:$AU$1342,9,FALSE)*$S7/100,"")</f>
        <v>0</v>
      </c>
      <c r="X7" s="119">
        <f>IFERROR(VLOOKUP($P7,[2]INSA_TCA_v6.0_2023!$A$1:$AU$1342,10,FALSE)*$S7/100,"")</f>
        <v>0</v>
      </c>
      <c r="Y7" s="119">
        <f>IFERROR(VLOOKUP($P7,[2]INSA_TCA_v6.0_2023!$A$1:$AU$1342,11,FALSE)*$S7/100,"")</f>
        <v>0.1</v>
      </c>
      <c r="Z7" s="119">
        <f>IFERROR(VLOOKUP($P7,[2]INSA_TCA_v6.0_2023!$A$1:$AU$1342,24,FALSE)*$S7/100,"")</f>
        <v>0</v>
      </c>
      <c r="AA7" s="119">
        <f>IFERROR(VLOOKUP($P7,[2]INSA_TCA_v6.0_2023!$A$1:$AU$1342,13,FALSE)*$S7/100,"")</f>
        <v>0</v>
      </c>
      <c r="AB7" s="119">
        <f>IFERROR(VLOOKUP($P7,[2]INSA_TCA_v6.0_2023!$A$1:$AU$1342,19,FALSE)*$S7/100,"")</f>
        <v>0.45</v>
      </c>
      <c r="AC7" s="119">
        <f>IFERROR(VLOOKUP($P7,[2]INSA_TCA_v6.0_2023!$A$1:$AU$1342,18,FALSE)*$S7/100,"")</f>
        <v>0.65</v>
      </c>
      <c r="AD7" s="119">
        <f>IFERROR(VLOOKUP($P7,[2]INSA_TCA_v6.0_2023!$A$1:$AU$1342,20,FALSE)*$S7/100,"")</f>
        <v>0</v>
      </c>
      <c r="AE7" s="120">
        <f t="shared" si="0"/>
        <v>10.200000000000001</v>
      </c>
      <c r="AF7" s="119">
        <f>IFERROR(VLOOKUP($P7,[2]INSA_TCA_v6.0_2023!$A$1:$AU$1342,21,FALSE)*$S7/100,"")</f>
        <v>0</v>
      </c>
      <c r="AG7" s="119">
        <f>IFERROR(VLOOKUP($P7,[2]INSA_TCA_v6.0_2023!$A$1:$AU$1342,25,FALSE)*$S7/100,"")</f>
        <v>0</v>
      </c>
      <c r="AH7" s="119">
        <f>IFERROR(VLOOKUP($P7,[2]INSA_TCA_v6.0_2023!$A$1:$AU$1342,27,FALSE)*$S7/100,"")</f>
        <v>0</v>
      </c>
      <c r="AI7" s="119">
        <f>IFERROR(VLOOKUP($P7,[2]INSA_TCA_v6.0_2023!$A$1:$AU$1342,28,FALSE)*$S7/100,"")</f>
        <v>0.15</v>
      </c>
      <c r="AJ7" s="119">
        <f>IFERROR(VLOOKUP($P7,[2]INSA_TCA_v6.0_2023!$A$1:$AU$1342,29,FALSE)*$S7/100,"")</f>
        <v>6.5000000000000002E-2</v>
      </c>
      <c r="AK7" s="119">
        <f>IFERROR(VLOOKUP($P7,[2]INSA_TCA_v6.0_2023!$A$1:$AU$1342,30,FALSE)*$S7/100,"")</f>
        <v>5.0000000000000001E-3</v>
      </c>
      <c r="AL7" s="119">
        <f>IFERROR(VLOOKUP($P7,[2]INSA_TCA_v6.0_2023!$A$1:$AU$1342,32,FALSE)*$S7/100,"")</f>
        <v>0.35</v>
      </c>
      <c r="AM7" s="119">
        <f>IFERROR(VLOOKUP($P7,[2]INSA_TCA_v6.0_2023!$A$1:$AU$1342,34,FALSE)*$S7/100,"")</f>
        <v>0.1</v>
      </c>
      <c r="AN7" s="119">
        <f>IFERROR(VLOOKUP($P7,[2]INSA_TCA_v6.0_2023!$A$1:$AU$1342,35,FALSE)*$S7/100,"")</f>
        <v>0</v>
      </c>
      <c r="AO7" s="119">
        <f>IFERROR(VLOOKUP($P7,[2]INSA_TCA_v6.0_2023!$A$1:$AU$1342,36,FALSE)*$S7/100,"")</f>
        <v>4</v>
      </c>
      <c r="AP7" s="119">
        <f>IFERROR(VLOOKUP($P7,[2]INSA_TCA_v6.0_2023!$A$1:$AU$1342,37,FALSE)*$S7/100,"")</f>
        <v>8.5</v>
      </c>
      <c r="AQ7" s="119">
        <f>IFERROR(VLOOKUP($P7,[2]INSA_TCA_v6.0_2023!$A$1:$AU$1342,39,FALSE)*$S7/100,"")</f>
        <v>5</v>
      </c>
      <c r="AR7" s="119">
        <f>IFERROR(VLOOKUP($P7,[2]INSA_TCA_v6.0_2023!$A$1:$AU$1342,40,FALSE)*$S7/100,"")</f>
        <v>105</v>
      </c>
      <c r="AS7" s="119">
        <f>IFERROR(VLOOKUP($P7,[2]INSA_TCA_v6.0_2023!$A$1:$AU$1342,41,FALSE)*$S7/100,"")</f>
        <v>15.5</v>
      </c>
      <c r="AT7" s="119">
        <f>IFERROR(VLOOKUP($P7,[2]INSA_TCA_v6.0_2023!$A$1:$AU$1342,42,FALSE)*$S7/100,"")</f>
        <v>15</v>
      </c>
      <c r="AU7" s="119">
        <f>IFERROR(VLOOKUP($P7,[2]INSA_TCA_v6.0_2023!$A$1:$AU$1342,43,FALSE)*$S7/100,"")</f>
        <v>6</v>
      </c>
      <c r="AV7" s="119">
        <f>IFERROR(VLOOKUP($P7,[2]INSA_TCA_v6.0_2023!$A$1:$AU$1342,44,FALSE)*$S7/100,"")</f>
        <v>0.25</v>
      </c>
      <c r="AW7" s="119">
        <f>IFERROR(VLOOKUP($P7,[2]INSA_TCA_v6.0_2023!$A$1:$AU$1342,45,FALSE)*$S7/100,"")</f>
        <v>0.15</v>
      </c>
      <c r="AX7" s="119">
        <f>IFERROR(VLOOKUP($P7,[2]INSA_TCA_v6.0_2023!$A$1:$AU$1342,46,FALSE)*$S7/100,"")</f>
        <v>0</v>
      </c>
      <c r="AY7" s="119">
        <f>IFERROR(VLOOKUP($P7,[2]INSA_TCA_v6.0_2023!$A$1:$AU$1342,47,FALSE)*$S7/100,"")</f>
        <v>0.85</v>
      </c>
    </row>
    <row r="8" spans="1:51">
      <c r="A8" s="319" t="s">
        <v>62</v>
      </c>
      <c r="B8" s="318">
        <v>2</v>
      </c>
      <c r="C8" s="307" t="s">
        <v>48</v>
      </c>
      <c r="D8" s="312">
        <f>B8/0.75</f>
        <v>2.6666666666666665</v>
      </c>
      <c r="E8" s="309"/>
      <c r="F8" s="284"/>
      <c r="G8" s="491"/>
      <c r="H8" s="533"/>
      <c r="I8" s="533"/>
      <c r="J8" s="533"/>
      <c r="K8" s="533"/>
      <c r="L8" s="533"/>
      <c r="M8" s="490"/>
      <c r="N8" s="272"/>
      <c r="O8" s="121" t="s">
        <v>53</v>
      </c>
      <c r="P8" s="269">
        <v>8</v>
      </c>
      <c r="Q8" s="122" t="s">
        <v>93</v>
      </c>
      <c r="R8" s="122" t="s">
        <v>2482</v>
      </c>
      <c r="S8" s="17">
        <v>2</v>
      </c>
      <c r="T8" s="119">
        <f>IFERROR(VLOOKUP($P8,[2]INSA_TCA_v6.0_2023!$A$1:$AU$1342,14,FALSE)*$S8/100,"")</f>
        <v>0.22600000000000001</v>
      </c>
      <c r="U8" s="119">
        <f>IFERROR(VLOOKUP($P8,[2]INSA_TCA_v6.0_2023!$A$1:$AU$1342,15,FALSE)*$S8/100,"")</f>
        <v>2.6000000000000002E-2</v>
      </c>
      <c r="V8" s="119">
        <f>IFERROR(VLOOKUP($P8,[2]INSA_TCA_v6.0_2023!$A$1:$AU$1342,8,FALSE)*$S8/100,"")</f>
        <v>1.2E-2</v>
      </c>
      <c r="W8" s="119">
        <f>IFERROR(VLOOKUP($P8,[2]INSA_TCA_v6.0_2023!$A$1:$AU$1342,9,FALSE)*$S8/100,"")</f>
        <v>2E-3</v>
      </c>
      <c r="X8" s="119">
        <f>IFERROR(VLOOKUP($P8,[2]INSA_TCA_v6.0_2023!$A$1:$AU$1342,10,FALSE)*$S8/100,"")</f>
        <v>0</v>
      </c>
      <c r="Y8" s="119">
        <f>IFERROR(VLOOKUP($P8,[2]INSA_TCA_v6.0_2023!$A$1:$AU$1342,11,FALSE)*$S8/100,"")</f>
        <v>6.0000000000000001E-3</v>
      </c>
      <c r="Z8" s="119">
        <f>IFERROR(VLOOKUP($P8,[2]INSA_TCA_v6.0_2023!$A$1:$AU$1342,24,FALSE)*$S8/100,"")</f>
        <v>0</v>
      </c>
      <c r="AA8" s="119">
        <f>IFERROR(VLOOKUP($P8,[2]INSA_TCA_v6.0_2023!$A$1:$AU$1342,13,FALSE)*$S8/100,"")</f>
        <v>0</v>
      </c>
      <c r="AB8" s="119">
        <f>IFERROR(VLOOKUP($P8,[2]INSA_TCA_v6.0_2023!$A$1:$AU$1342,19,FALSE)*$S8/100,"")</f>
        <v>7.5999999999999998E-2</v>
      </c>
      <c r="AC8" s="119">
        <f>IFERROR(VLOOKUP($P8,[2]INSA_TCA_v6.0_2023!$A$1:$AU$1342,18,FALSE)*$S8/100,"")</f>
        <v>0.06</v>
      </c>
      <c r="AD8" s="119">
        <f>IFERROR(VLOOKUP($P8,[2]INSA_TCA_v6.0_2023!$A$1:$AU$1342,20,FALSE)*$S8/100,"")</f>
        <v>0</v>
      </c>
      <c r="AE8" s="120">
        <f t="shared" si="0"/>
        <v>1.4359999999999999</v>
      </c>
      <c r="AF8" s="119">
        <f>IFERROR(VLOOKUP($P8,[2]INSA_TCA_v6.0_2023!$A$1:$AU$1342,21,FALSE)*$S8/100,"")</f>
        <v>0</v>
      </c>
      <c r="AG8" s="119">
        <f>IFERROR(VLOOKUP($P8,[2]INSA_TCA_v6.0_2023!$A$1:$AU$1342,25,FALSE)*$S8/100,"")</f>
        <v>0</v>
      </c>
      <c r="AH8" s="119">
        <f>IFERROR(VLOOKUP($P8,[2]INSA_TCA_v6.0_2023!$A$1:$AU$1342,27,FALSE)*$S8/100,"")</f>
        <v>0</v>
      </c>
      <c r="AI8" s="119">
        <f>IFERROR(VLOOKUP($P8,[2]INSA_TCA_v6.0_2023!$A$1:$AU$1342,28,FALSE)*$S8/100,"")</f>
        <v>2.0000000000000001E-4</v>
      </c>
      <c r="AJ8" s="119">
        <f>IFERROR(VLOOKUP($P8,[2]INSA_TCA_v6.0_2023!$A$1:$AU$1342,29,FALSE)*$S8/100,"")</f>
        <v>4.1999999999999997E-3</v>
      </c>
      <c r="AK8" s="119">
        <f>IFERROR(VLOOKUP($P8,[2]INSA_TCA_v6.0_2023!$A$1:$AU$1342,30,FALSE)*$S8/100,"")</f>
        <v>4.0000000000000002E-4</v>
      </c>
      <c r="AL8" s="119">
        <f>IFERROR(VLOOKUP($P8,[2]INSA_TCA_v6.0_2023!$A$1:$AU$1342,32,FALSE)*$S8/100,"")</f>
        <v>2.7999999999999997E-2</v>
      </c>
      <c r="AM8" s="119">
        <f>IFERROR(VLOOKUP($P8,[2]INSA_TCA_v6.0_2023!$A$1:$AU$1342,34,FALSE)*$S8/100,"")</f>
        <v>7.6E-3</v>
      </c>
      <c r="AN8" s="119">
        <f>IFERROR(VLOOKUP($P8,[2]INSA_TCA_v6.0_2023!$A$1:$AU$1342,35,FALSE)*$S8/100,"")</f>
        <v>0</v>
      </c>
      <c r="AO8" s="119">
        <f>IFERROR(VLOOKUP($P8,[2]INSA_TCA_v6.0_2023!$A$1:$AU$1342,36,FALSE)*$S8/100,"")</f>
        <v>0.34</v>
      </c>
      <c r="AP8" s="119">
        <f>IFERROR(VLOOKUP($P8,[2]INSA_TCA_v6.0_2023!$A$1:$AU$1342,37,FALSE)*$S8/100,"")</f>
        <v>0.06</v>
      </c>
      <c r="AQ8" s="119">
        <f>IFERROR(VLOOKUP($P8,[2]INSA_TCA_v6.0_2023!$A$1:$AU$1342,39,FALSE)*$S8/100,"")</f>
        <v>0.2</v>
      </c>
      <c r="AR8" s="119">
        <f>IFERROR(VLOOKUP($P8,[2]INSA_TCA_v6.0_2023!$A$1:$AU$1342,40,FALSE)*$S8/100,"")</f>
        <v>7</v>
      </c>
      <c r="AS8" s="119">
        <f>IFERROR(VLOOKUP($P8,[2]INSA_TCA_v6.0_2023!$A$1:$AU$1342,41,FALSE)*$S8/100,"")</f>
        <v>0.34</v>
      </c>
      <c r="AT8" s="119">
        <f>IFERROR(VLOOKUP($P8,[2]INSA_TCA_v6.0_2023!$A$1:$AU$1342,42,FALSE)*$S8/100,"")</f>
        <v>1.72</v>
      </c>
      <c r="AU8" s="119">
        <f>IFERROR(VLOOKUP($P8,[2]INSA_TCA_v6.0_2023!$A$1:$AU$1342,43,FALSE)*$S8/100,"")</f>
        <v>0.34</v>
      </c>
      <c r="AV8" s="119">
        <f>IFERROR(VLOOKUP($P8,[2]INSA_TCA_v6.0_2023!$A$1:$AU$1342,44,FALSE)*$S8/100,"")</f>
        <v>1.6E-2</v>
      </c>
      <c r="AW8" s="119">
        <f>IFERROR(VLOOKUP($P8,[2]INSA_TCA_v6.0_2023!$A$1:$AU$1342,45,FALSE)*$S8/100,"")</f>
        <v>1.3999999999999999E-2</v>
      </c>
      <c r="AX8" s="119">
        <f>IFERROR(VLOOKUP($P8,[2]INSA_TCA_v6.0_2023!$A$1:$AU$1342,46,FALSE)*$S8/100,"")</f>
        <v>0</v>
      </c>
      <c r="AY8" s="119">
        <f>IFERROR(VLOOKUP($P8,[2]INSA_TCA_v6.0_2023!$A$1:$AU$1342,47,FALSE)*$S8/100,"")</f>
        <v>0</v>
      </c>
    </row>
    <row r="9" spans="1:51">
      <c r="A9" s="319" t="s">
        <v>58</v>
      </c>
      <c r="B9" s="318">
        <v>50</v>
      </c>
      <c r="C9" s="307" t="s">
        <v>48</v>
      </c>
      <c r="D9" s="312">
        <f>B9/0.82</f>
        <v>60.975609756097562</v>
      </c>
      <c r="E9" s="309"/>
      <c r="F9" s="284"/>
      <c r="G9" s="491"/>
      <c r="H9" s="533"/>
      <c r="I9" s="533"/>
      <c r="J9" s="533"/>
      <c r="K9" s="533"/>
      <c r="L9" s="533"/>
      <c r="M9" s="490"/>
      <c r="N9" s="272"/>
      <c r="O9" s="121" t="s">
        <v>107</v>
      </c>
      <c r="P9" s="122">
        <v>570</v>
      </c>
      <c r="Q9" s="122" t="s">
        <v>99</v>
      </c>
      <c r="R9" s="122" t="s">
        <v>2606</v>
      </c>
      <c r="S9" s="17">
        <v>35</v>
      </c>
      <c r="T9" s="119">
        <f>IFERROR(VLOOKUP($P9,[2]INSA_TCA_v6.0_2023!$A$1:$AU$1342,14,FALSE)*$S9/100,"")</f>
        <v>2.7650000000000001</v>
      </c>
      <c r="U9" s="119">
        <f>IFERROR(VLOOKUP($P9,[2]INSA_TCA_v6.0_2023!$A$1:$AU$1342,15,FALSE)*$S9/100,"")</f>
        <v>0.56000000000000005</v>
      </c>
      <c r="V9" s="119">
        <f>IFERROR(VLOOKUP($P9,[2]INSA_TCA_v6.0_2023!$A$1:$AU$1342,8,FALSE)*$S9/100,"")</f>
        <v>0.245</v>
      </c>
      <c r="W9" s="119">
        <f>IFERROR(VLOOKUP($P9,[2]INSA_TCA_v6.0_2023!$A$1:$AU$1342,9,FALSE)*$S9/100,"")</f>
        <v>3.5000000000000003E-2</v>
      </c>
      <c r="X9" s="119">
        <f>IFERROR(VLOOKUP($P9,[2]INSA_TCA_v6.0_2023!$A$1:$AU$1342,10,FALSE)*$S9/100,"")</f>
        <v>3.5000000000000003E-2</v>
      </c>
      <c r="Y9" s="119">
        <f>IFERROR(VLOOKUP($P9,[2]INSA_TCA_v6.0_2023!$A$1:$AU$1342,11,FALSE)*$S9/100,"")</f>
        <v>0.105</v>
      </c>
      <c r="Z9" s="119">
        <f>IFERROR(VLOOKUP($P9,[2]INSA_TCA_v6.0_2023!$A$1:$AU$1342,24,FALSE)*$S9/100,"")</f>
        <v>0</v>
      </c>
      <c r="AA9" s="119">
        <f>IFERROR(VLOOKUP($P9,[2]INSA_TCA_v6.0_2023!$A$1:$AU$1342,13,FALSE)*$S9/100,"")</f>
        <v>0</v>
      </c>
      <c r="AB9" s="119">
        <f>IFERROR(VLOOKUP($P9,[2]INSA_TCA_v6.0_2023!$A$1:$AU$1342,19,FALSE)*$S9/100,"")</f>
        <v>2.17</v>
      </c>
      <c r="AC9" s="119">
        <f>IFERROR(VLOOKUP($P9,[2]INSA_TCA_v6.0_2023!$A$1:$AU$1342,18,FALSE)*$S9/100,"")</f>
        <v>1.68</v>
      </c>
      <c r="AD9" s="119">
        <f>IFERROR(VLOOKUP($P9,[2]INSA_TCA_v6.0_2023!$A$1:$AU$1342,20,FALSE)*$S9/100,"")</f>
        <v>0.105</v>
      </c>
      <c r="AE9" s="120">
        <f t="shared" si="0"/>
        <v>25.305</v>
      </c>
      <c r="AF9" s="119">
        <f>IFERROR(VLOOKUP($P9,[2]INSA_TCA_v6.0_2023!$A$1:$AU$1342,21,FALSE)*$S9/100,"")</f>
        <v>0</v>
      </c>
      <c r="AG9" s="119">
        <f>IFERROR(VLOOKUP($P9,[2]INSA_TCA_v6.0_2023!$A$1:$AU$1342,25,FALSE)*$S9/100,"")</f>
        <v>15.4</v>
      </c>
      <c r="AH9" s="119">
        <f>IFERROR(VLOOKUP($P9,[2]INSA_TCA_v6.0_2023!$A$1:$AU$1342,27,FALSE)*$S9/100,"")</f>
        <v>0</v>
      </c>
      <c r="AI9" s="119">
        <f>IFERROR(VLOOKUP($P9,[2]INSA_TCA_v6.0_2023!$A$1:$AU$1342,28,FALSE)*$S9/100,"")</f>
        <v>7.0000000000000007E-2</v>
      </c>
      <c r="AJ9" s="119">
        <f>IFERROR(VLOOKUP($P9,[2]INSA_TCA_v6.0_2023!$A$1:$AU$1342,29,FALSE)*$S9/100,"")</f>
        <v>0.21</v>
      </c>
      <c r="AK9" s="119">
        <f>IFERROR(VLOOKUP($P9,[2]INSA_TCA_v6.0_2023!$A$1:$AU$1342,30,FALSE)*$S9/100,"")</f>
        <v>7.000000000000001E-3</v>
      </c>
      <c r="AL9" s="119">
        <f>IFERROR(VLOOKUP($P9,[2]INSA_TCA_v6.0_2023!$A$1:$AU$1342,32,FALSE)*$S9/100,"")</f>
        <v>0.66500000000000004</v>
      </c>
      <c r="AM9" s="119">
        <f>IFERROR(VLOOKUP($P9,[2]INSA_TCA_v6.0_2023!$A$1:$AU$1342,34,FALSE)*$S9/100,"")</f>
        <v>3.15E-2</v>
      </c>
      <c r="AN9" s="119">
        <f>IFERROR(VLOOKUP($P9,[2]INSA_TCA_v6.0_2023!$A$1:$AU$1342,35,FALSE)*$S9/100,"")</f>
        <v>0</v>
      </c>
      <c r="AO9" s="119">
        <f>IFERROR(VLOOKUP($P9,[2]INSA_TCA_v6.0_2023!$A$1:$AU$1342,36,FALSE)*$S9/100,"")</f>
        <v>4.55</v>
      </c>
      <c r="AP9" s="119">
        <f>IFERROR(VLOOKUP($P9,[2]INSA_TCA_v6.0_2023!$A$1:$AU$1342,37,FALSE)*$S9/100,"")</f>
        <v>13.3</v>
      </c>
      <c r="AQ9" s="119">
        <f>IFERROR(VLOOKUP($P9,[2]INSA_TCA_v6.0_2023!$A$1:$AU$1342,39,FALSE)*$S9/100,"")</f>
        <v>38.5</v>
      </c>
      <c r="AR9" s="119">
        <f>IFERROR(VLOOKUP($P9,[2]INSA_TCA_v6.0_2023!$A$1:$AU$1342,40,FALSE)*$S9/100,"")</f>
        <v>115.5</v>
      </c>
      <c r="AS9" s="119">
        <f>IFERROR(VLOOKUP($P9,[2]INSA_TCA_v6.0_2023!$A$1:$AU$1342,41,FALSE)*$S9/100,"")</f>
        <v>12.95</v>
      </c>
      <c r="AT9" s="119">
        <f>IFERROR(VLOOKUP($P9,[2]INSA_TCA_v6.0_2023!$A$1:$AU$1342,42,FALSE)*$S9/100,"")</f>
        <v>23.8</v>
      </c>
      <c r="AU9" s="119">
        <f>IFERROR(VLOOKUP($P9,[2]INSA_TCA_v6.0_2023!$A$1:$AU$1342,43,FALSE)*$S9/100,"")</f>
        <v>7.35</v>
      </c>
      <c r="AV9" s="119">
        <f>IFERROR(VLOOKUP($P9,[2]INSA_TCA_v6.0_2023!$A$1:$AU$1342,44,FALSE)*$S9/100,"")</f>
        <v>0.38500000000000001</v>
      </c>
      <c r="AW9" s="119">
        <f>IFERROR(VLOOKUP($P9,[2]INSA_TCA_v6.0_2023!$A$1:$AU$1342,45,FALSE)*$S9/100,"")</f>
        <v>0.14000000000000001</v>
      </c>
      <c r="AX9" s="119">
        <f>IFERROR(VLOOKUP($P9,[2]INSA_TCA_v6.0_2023!$A$1:$AU$1342,46,FALSE)*$S9/100,"")</f>
        <v>0</v>
      </c>
      <c r="AY9" s="119">
        <f>IFERROR(VLOOKUP($P9,[2]INSA_TCA_v6.0_2023!$A$1:$AU$1342,47,FALSE)*$S9/100,"")</f>
        <v>7.0000000000000007E-2</v>
      </c>
    </row>
    <row r="10" spans="1:51">
      <c r="A10" s="319" t="s">
        <v>3406</v>
      </c>
      <c r="B10" s="318">
        <v>50</v>
      </c>
      <c r="C10" s="307" t="s">
        <v>48</v>
      </c>
      <c r="D10" s="308">
        <v>50</v>
      </c>
      <c r="E10" s="309"/>
      <c r="F10" s="284"/>
      <c r="G10" s="491"/>
      <c r="H10" s="533"/>
      <c r="I10" s="533"/>
      <c r="J10" s="533"/>
      <c r="K10" s="533"/>
      <c r="L10" s="533"/>
      <c r="M10" s="490"/>
      <c r="N10" s="272"/>
      <c r="O10" s="121" t="s">
        <v>53</v>
      </c>
      <c r="P10" s="122">
        <v>600</v>
      </c>
      <c r="Q10" s="122" t="s">
        <v>93</v>
      </c>
      <c r="R10" s="122" t="s">
        <v>2494</v>
      </c>
      <c r="S10" s="17">
        <v>50</v>
      </c>
      <c r="T10" s="119">
        <f>IFERROR(VLOOKUP($P10,[2]INSA_TCA_v6.0_2023!$A$1:$AU$1342,14,FALSE)*$S10/100,"")</f>
        <v>2.2000000000000002</v>
      </c>
      <c r="U10" s="119">
        <f>IFERROR(VLOOKUP($P10,[2]INSA_TCA_v6.0_2023!$A$1:$AU$1342,15,FALSE)*$S10/100,"")</f>
        <v>2.0499999999999998</v>
      </c>
      <c r="V10" s="119">
        <f>IFERROR(VLOOKUP($P10,[2]INSA_TCA_v6.0_2023!$A$1:$AU$1342,8,FALSE)*$S10/100,"")</f>
        <v>0</v>
      </c>
      <c r="W10" s="119">
        <f>IFERROR(VLOOKUP($P10,[2]INSA_TCA_v6.0_2023!$A$1:$AU$1342,9,FALSE)*$S10/100,"")</f>
        <v>0</v>
      </c>
      <c r="X10" s="119">
        <f>IFERROR(VLOOKUP($P10,[2]INSA_TCA_v6.0_2023!$A$1:$AU$1342,10,FALSE)*$S10/100,"")</f>
        <v>0</v>
      </c>
      <c r="Y10" s="119">
        <f>IFERROR(VLOOKUP($P10,[2]INSA_TCA_v6.0_2023!$A$1:$AU$1342,11,FALSE)*$S10/100,"")</f>
        <v>0</v>
      </c>
      <c r="Z10" s="119">
        <f>IFERROR(VLOOKUP($P10,[2]INSA_TCA_v6.0_2023!$A$1:$AU$1342,24,FALSE)*$S10/100,"")</f>
        <v>0</v>
      </c>
      <c r="AA10" s="119">
        <f>IFERROR(VLOOKUP($P10,[2]INSA_TCA_v6.0_2023!$A$1:$AU$1342,13,FALSE)*$S10/100,"")</f>
        <v>0</v>
      </c>
      <c r="AB10" s="119">
        <f>IFERROR(VLOOKUP($P10,[2]INSA_TCA_v6.0_2023!$A$1:$AU$1342,19,FALSE)*$S10/100,"")</f>
        <v>0.3</v>
      </c>
      <c r="AC10" s="119">
        <f>IFERROR(VLOOKUP($P10,[2]INSA_TCA_v6.0_2023!$A$1:$AU$1342,18,FALSE)*$S10/100,"")</f>
        <v>1.3</v>
      </c>
      <c r="AD10" s="119">
        <f>IFERROR(VLOOKUP($P10,[2]INSA_TCA_v6.0_2023!$A$1:$AU$1342,20,FALSE)*$S10/100,"")</f>
        <v>0.05</v>
      </c>
      <c r="AE10" s="120">
        <f t="shared" si="0"/>
        <v>12.6</v>
      </c>
      <c r="AF10" s="119">
        <f>IFERROR(VLOOKUP($P10,[2]INSA_TCA_v6.0_2023!$A$1:$AU$1342,21,FALSE)*$S10/100,"")</f>
        <v>0</v>
      </c>
      <c r="AG10" s="119">
        <f>IFERROR(VLOOKUP($P10,[2]INSA_TCA_v6.0_2023!$A$1:$AU$1342,25,FALSE)*$S10/100,"")</f>
        <v>466.5</v>
      </c>
      <c r="AH10" s="119">
        <f>IFERROR(VLOOKUP($P10,[2]INSA_TCA_v6.0_2023!$A$1:$AU$1342,27,FALSE)*$S10/100,"")</f>
        <v>0</v>
      </c>
      <c r="AI10" s="119">
        <f>IFERROR(VLOOKUP($P10,[2]INSA_TCA_v6.0_2023!$A$1:$AU$1342,28,FALSE)*$S10/100,"")</f>
        <v>0.25</v>
      </c>
      <c r="AJ10" s="119">
        <f>IFERROR(VLOOKUP($P10,[2]INSA_TCA_v6.0_2023!$A$1:$AU$1342,29,FALSE)*$S10/100,"")</f>
        <v>2.5000000000000001E-2</v>
      </c>
      <c r="AK10" s="119">
        <f>IFERROR(VLOOKUP($P10,[2]INSA_TCA_v6.0_2023!$A$1:$AU$1342,30,FALSE)*$S10/100,"")</f>
        <v>0.01</v>
      </c>
      <c r="AL10" s="119">
        <f>IFERROR(VLOOKUP($P10,[2]INSA_TCA_v6.0_2023!$A$1:$AU$1342,32,FALSE)*$S10/100,"")</f>
        <v>0.5</v>
      </c>
      <c r="AM10" s="119">
        <f>IFERROR(VLOOKUP($P10,[2]INSA_TCA_v6.0_2023!$A$1:$AU$1342,34,FALSE)*$S10/100,"")</f>
        <v>3.5000000000000003E-2</v>
      </c>
      <c r="AN10" s="119">
        <f>IFERROR(VLOOKUP($P10,[2]INSA_TCA_v6.0_2023!$A$1:$AU$1342,35,FALSE)*$S10/100,"")</f>
        <v>0</v>
      </c>
      <c r="AO10" s="119">
        <f>IFERROR(VLOOKUP($P10,[2]INSA_TCA_v6.0_2023!$A$1:$AU$1342,36,FALSE)*$S10/100,"")</f>
        <v>1.5</v>
      </c>
      <c r="AP10" s="119">
        <f>IFERROR(VLOOKUP($P10,[2]INSA_TCA_v6.0_2023!$A$1:$AU$1342,37,FALSE)*$S10/100,"")</f>
        <v>14</v>
      </c>
      <c r="AQ10" s="119">
        <f>IFERROR(VLOOKUP($P10,[2]INSA_TCA_v6.0_2023!$A$1:$AU$1342,39,FALSE)*$S10/100,"")</f>
        <v>29</v>
      </c>
      <c r="AR10" s="119">
        <f>IFERROR(VLOOKUP($P10,[2]INSA_TCA_v6.0_2023!$A$1:$AU$1342,40,FALSE)*$S10/100,"")</f>
        <v>155</v>
      </c>
      <c r="AS10" s="119">
        <f>IFERROR(VLOOKUP($P10,[2]INSA_TCA_v6.0_2023!$A$1:$AU$1342,41,FALSE)*$S10/100,"")</f>
        <v>20.5</v>
      </c>
      <c r="AT10" s="119">
        <f>IFERROR(VLOOKUP($P10,[2]INSA_TCA_v6.0_2023!$A$1:$AU$1342,42,FALSE)*$S10/100,"")</f>
        <v>16.5</v>
      </c>
      <c r="AU10" s="119">
        <f>IFERROR(VLOOKUP($P10,[2]INSA_TCA_v6.0_2023!$A$1:$AU$1342,43,FALSE)*$S10/100,"")</f>
        <v>3.5</v>
      </c>
      <c r="AV10" s="119">
        <f>IFERROR(VLOOKUP($P10,[2]INSA_TCA_v6.0_2023!$A$1:$AU$1342,44,FALSE)*$S10/100,"")</f>
        <v>0.35</v>
      </c>
      <c r="AW10" s="119">
        <f>IFERROR(VLOOKUP($P10,[2]INSA_TCA_v6.0_2023!$A$1:$AU$1342,45,FALSE)*$S10/100,"")</f>
        <v>0.05</v>
      </c>
      <c r="AX10" s="119">
        <f>IFERROR(VLOOKUP($P10,[2]INSA_TCA_v6.0_2023!$A$1:$AU$1342,46,FALSE)*$S10/100,"")</f>
        <v>0</v>
      </c>
      <c r="AY10" s="119">
        <f>IFERROR(VLOOKUP($P10,[2]INSA_TCA_v6.0_2023!$A$1:$AU$1342,47,FALSE)*$S10/100,"")</f>
        <v>0.85</v>
      </c>
    </row>
    <row r="11" spans="1:51">
      <c r="A11" s="319" t="s">
        <v>3351</v>
      </c>
      <c r="B11" s="318">
        <v>60</v>
      </c>
      <c r="C11" s="307" t="s">
        <v>48</v>
      </c>
      <c r="D11" s="308">
        <v>60</v>
      </c>
      <c r="E11" s="309"/>
      <c r="F11" s="284"/>
      <c r="G11" s="491"/>
      <c r="H11" s="533"/>
      <c r="I11" s="533"/>
      <c r="J11" s="533"/>
      <c r="K11" s="533"/>
      <c r="L11" s="533"/>
      <c r="M11" s="490"/>
      <c r="N11" s="272"/>
      <c r="O11" s="121" t="s">
        <v>49</v>
      </c>
      <c r="P11" s="123">
        <v>402</v>
      </c>
      <c r="Q11" s="123" t="s">
        <v>1986</v>
      </c>
      <c r="R11" s="123" t="s">
        <v>1987</v>
      </c>
      <c r="S11" s="96">
        <v>60</v>
      </c>
      <c r="T11" s="119">
        <f>IFERROR(VLOOKUP($P11,[2]INSA_TCA_v6.0_2023!$A$1:$AU$1342,14,FALSE)*$S11/100,"")</f>
        <v>46.86</v>
      </c>
      <c r="U11" s="119">
        <f>IFERROR(VLOOKUP($P11,[2]INSA_TCA_v6.0_2023!$A$1:$AU$1342,15,FALSE)*$S11/100,"")</f>
        <v>0</v>
      </c>
      <c r="V11" s="119">
        <f>IFERROR(VLOOKUP($P11,[2]INSA_TCA_v6.0_2023!$A$1:$AU$1342,8,FALSE)*$S11/100,"")</f>
        <v>0.24</v>
      </c>
      <c r="W11" s="119">
        <f>IFERROR(VLOOKUP($P11,[2]INSA_TCA_v6.0_2023!$A$1:$AU$1342,9,FALSE)*$S11/100,"")</f>
        <v>0.06</v>
      </c>
      <c r="X11" s="119">
        <f>IFERROR(VLOOKUP($P11,[2]INSA_TCA_v6.0_2023!$A$1:$AU$1342,10,FALSE)*$S11/100,"")</f>
        <v>0.06</v>
      </c>
      <c r="Y11" s="119">
        <f>IFERROR(VLOOKUP($P11,[2]INSA_TCA_v6.0_2023!$A$1:$AU$1342,11,FALSE)*$S11/100,"")</f>
        <v>0.06</v>
      </c>
      <c r="Z11" s="119">
        <f>IFERROR(VLOOKUP($P11,[2]INSA_TCA_v6.0_2023!$A$1:$AU$1342,24,FALSE)*$S11/100,"")</f>
        <v>0</v>
      </c>
      <c r="AA11" s="119">
        <f>IFERROR(VLOOKUP($P11,[2]INSA_TCA_v6.0_2023!$A$1:$AU$1342,13,FALSE)*$S11/100,"")</f>
        <v>0</v>
      </c>
      <c r="AB11" s="119">
        <f>IFERROR(VLOOKUP($P11,[2]INSA_TCA_v6.0_2023!$A$1:$AU$1342,19,FALSE)*$S11/100,"")</f>
        <v>4.0199999999999996</v>
      </c>
      <c r="AC11" s="119">
        <f>IFERROR(VLOOKUP($P11,[2]INSA_TCA_v6.0_2023!$A$1:$AU$1342,18,FALSE)*$S11/100,"")</f>
        <v>1.26</v>
      </c>
      <c r="AD11" s="119">
        <f>IFERROR(VLOOKUP($P11,[2]INSA_TCA_v6.0_2023!$A$1:$AU$1342,20,FALSE)*$S11/100,"")</f>
        <v>0</v>
      </c>
      <c r="AE11" s="120">
        <f t="shared" si="0"/>
        <v>208.20000000000002</v>
      </c>
      <c r="AF11" s="119">
        <f>IFERROR(VLOOKUP($P11,[2]INSA_TCA_v6.0_2023!$A$1:$AU$1342,21,FALSE)*$S11/100,"")</f>
        <v>0</v>
      </c>
      <c r="AG11" s="119">
        <f>IFERROR(VLOOKUP($P11,[2]INSA_TCA_v6.0_2023!$A$1:$AU$1342,25,FALSE)*$S11/100,"")</f>
        <v>0</v>
      </c>
      <c r="AH11" s="119">
        <f>IFERROR(VLOOKUP($P11,[2]INSA_TCA_v6.0_2023!$A$1:$AU$1342,27,FALSE)*$S11/100,"")</f>
        <v>0</v>
      </c>
      <c r="AI11" s="119">
        <f>IFERROR(VLOOKUP($P11,[2]INSA_TCA_v6.0_2023!$A$1:$AU$1342,28,FALSE)*$S11/100,"")</f>
        <v>0.06</v>
      </c>
      <c r="AJ11" s="119">
        <f>IFERROR(VLOOKUP($P11,[2]INSA_TCA_v6.0_2023!$A$1:$AU$1342,29,FALSE)*$S11/100,"")</f>
        <v>3.5999999999999997E-2</v>
      </c>
      <c r="AK11" s="119">
        <f>IFERROR(VLOOKUP($P11,[2]INSA_TCA_v6.0_2023!$A$1:$AU$1342,30,FALSE)*$S11/100,"")</f>
        <v>1.7999999999999999E-2</v>
      </c>
      <c r="AL11" s="119">
        <f>IFERROR(VLOOKUP($P11,[2]INSA_TCA_v6.0_2023!$A$1:$AU$1342,32,FALSE)*$S11/100,"")</f>
        <v>2.04</v>
      </c>
      <c r="AM11" s="119">
        <f>IFERROR(VLOOKUP($P11,[2]INSA_TCA_v6.0_2023!$A$1:$AU$1342,34,FALSE)*$S11/100,"")</f>
        <v>0.17399999999999999</v>
      </c>
      <c r="AN11" s="119">
        <f>IFERROR(VLOOKUP($P11,[2]INSA_TCA_v6.0_2023!$A$1:$AU$1342,35,FALSE)*$S11/100,"")</f>
        <v>0</v>
      </c>
      <c r="AO11" s="119">
        <f>IFERROR(VLOOKUP($P11,[2]INSA_TCA_v6.0_2023!$A$1:$AU$1342,36,FALSE)*$S11/100,"")</f>
        <v>0</v>
      </c>
      <c r="AP11" s="119">
        <f>IFERROR(VLOOKUP($P11,[2]INSA_TCA_v6.0_2023!$A$1:$AU$1342,37,FALSE)*$S11/100,"")</f>
        <v>11.4</v>
      </c>
      <c r="AQ11" s="119">
        <f>IFERROR(VLOOKUP($P11,[2]INSA_TCA_v6.0_2023!$A$1:$AU$1342,39,FALSE)*$S11/100,"")</f>
        <v>3.6</v>
      </c>
      <c r="AR11" s="119">
        <f>IFERROR(VLOOKUP($P11,[2]INSA_TCA_v6.0_2023!$A$1:$AU$1342,40,FALSE)*$S11/100,"")</f>
        <v>56.4</v>
      </c>
      <c r="AS11" s="119">
        <f>IFERROR(VLOOKUP($P11,[2]INSA_TCA_v6.0_2023!$A$1:$AU$1342,41,FALSE)*$S11/100,"")</f>
        <v>7.8</v>
      </c>
      <c r="AT11" s="119">
        <f>IFERROR(VLOOKUP($P11,[2]INSA_TCA_v6.0_2023!$A$1:$AU$1342,42,FALSE)*$S11/100,"")</f>
        <v>52.2</v>
      </c>
      <c r="AU11" s="119">
        <f>IFERROR(VLOOKUP($P11,[2]INSA_TCA_v6.0_2023!$A$1:$AU$1342,43,FALSE)*$S11/100,"")</f>
        <v>19.2</v>
      </c>
      <c r="AV11" s="119">
        <f>IFERROR(VLOOKUP($P11,[2]INSA_TCA_v6.0_2023!$A$1:$AU$1342,44,FALSE)*$S11/100,"")</f>
        <v>0.36</v>
      </c>
      <c r="AW11" s="119">
        <f>IFERROR(VLOOKUP($P11,[2]INSA_TCA_v6.0_2023!$A$1:$AU$1342,45,FALSE)*$S11/100,"")</f>
        <v>0.78</v>
      </c>
      <c r="AX11" s="119">
        <f>IFERROR(VLOOKUP($P11,[2]INSA_TCA_v6.0_2023!$A$1:$AU$1342,46,FALSE)*$S11/100,"")</f>
        <v>0</v>
      </c>
      <c r="AY11" s="119">
        <f>IFERROR(VLOOKUP($P11,[2]INSA_TCA_v6.0_2023!$A$1:$AU$1342,47,FALSE)*$S11/100,"")</f>
        <v>0</v>
      </c>
    </row>
    <row r="12" spans="1:51">
      <c r="A12" s="319" t="s">
        <v>3407</v>
      </c>
      <c r="B12" s="318">
        <v>0.3</v>
      </c>
      <c r="C12" s="307" t="s">
        <v>48</v>
      </c>
      <c r="D12" s="308">
        <v>0.3</v>
      </c>
      <c r="E12" s="309"/>
      <c r="F12" s="284"/>
      <c r="G12" s="491"/>
      <c r="H12" s="533"/>
      <c r="I12" s="533"/>
      <c r="J12" s="533"/>
      <c r="K12" s="533"/>
      <c r="L12" s="533"/>
      <c r="M12" s="490"/>
      <c r="N12" s="272"/>
      <c r="O12" s="124" t="s">
        <v>53</v>
      </c>
      <c r="P12" s="125" t="s">
        <v>1247</v>
      </c>
      <c r="Q12" s="125" t="s">
        <v>2217</v>
      </c>
      <c r="R12" s="125" t="s">
        <v>2263</v>
      </c>
      <c r="S12" s="97">
        <v>50</v>
      </c>
      <c r="T12" s="119">
        <f>IFERROR(VLOOKUP($P12,[2]INSA_TCA_v6.0_2023!$A$1:$AU$1342,14,FALSE)*$S12/100,"")</f>
        <v>1.8</v>
      </c>
      <c r="U12" s="119">
        <f>IFERROR(VLOOKUP($P12,[2]INSA_TCA_v6.0_2023!$A$1:$AU$1342,15,FALSE)*$S12/100,"")</f>
        <v>1.45</v>
      </c>
      <c r="V12" s="119">
        <f>IFERROR(VLOOKUP($P12,[2]INSA_TCA_v6.0_2023!$A$1:$AU$1342,8,FALSE)*$S12/100,"")</f>
        <v>0</v>
      </c>
      <c r="W12" s="119">
        <f>IFERROR(VLOOKUP($P12,[2]INSA_TCA_v6.0_2023!$A$1:$AU$1342,9,FALSE)*$S12/100,"")</f>
        <v>0</v>
      </c>
      <c r="X12" s="119">
        <f>IFERROR(VLOOKUP($P12,[2]INSA_TCA_v6.0_2023!$A$1:$AU$1342,10,FALSE)*$S12/100,"")</f>
        <v>0</v>
      </c>
      <c r="Y12" s="119">
        <f>IFERROR(VLOOKUP($P12,[2]INSA_TCA_v6.0_2023!$A$1:$AU$1342,11,FALSE)*$S12/100,"")</f>
        <v>0</v>
      </c>
      <c r="Z12" s="119">
        <f>IFERROR(VLOOKUP($P12,[2]INSA_TCA_v6.0_2023!$A$1:$AU$1342,24,FALSE)*$S12/100,"")</f>
        <v>0</v>
      </c>
      <c r="AA12" s="119">
        <f>IFERROR(VLOOKUP($P12,[2]INSA_TCA_v6.0_2023!$A$1:$AU$1342,13,FALSE)*$S12/100,"")</f>
        <v>0</v>
      </c>
      <c r="AB12" s="119">
        <f>IFERROR(VLOOKUP($P12,[2]INSA_TCA_v6.0_2023!$A$1:$AU$1342,19,FALSE)*$S12/100,"")</f>
        <v>0.55000000000000004</v>
      </c>
      <c r="AC12" s="119">
        <f>IFERROR(VLOOKUP($P12,[2]INSA_TCA_v6.0_2023!$A$1:$AU$1342,18,FALSE)*$S12/100,"")</f>
        <v>0</v>
      </c>
      <c r="AD12" s="119">
        <f>IFERROR(VLOOKUP($P12,[2]INSA_TCA_v6.0_2023!$A$1:$AU$1342,20,FALSE)*$S12/100,"")</f>
        <v>0.05</v>
      </c>
      <c r="AE12" s="120">
        <f t="shared" si="0"/>
        <v>9.4</v>
      </c>
      <c r="AF12" s="119">
        <f>IFERROR(VLOOKUP($P12,[2]INSA_TCA_v6.0_2023!$A$1:$AU$1342,21,FALSE)*$S12/100,"")</f>
        <v>0</v>
      </c>
      <c r="AG12" s="119">
        <f>IFERROR(VLOOKUP($P12,[2]INSA_TCA_v6.0_2023!$A$1:$AU$1342,25,FALSE)*$S12/100,"")</f>
        <v>0</v>
      </c>
      <c r="AH12" s="119">
        <f>IFERROR(VLOOKUP($P12,[2]INSA_TCA_v6.0_2023!$A$1:$AU$1342,27,FALSE)*$S12/100,"")</f>
        <v>0</v>
      </c>
      <c r="AI12" s="119">
        <f>IFERROR(VLOOKUP($P12,[2]INSA_TCA_v6.0_2023!$A$1:$AU$1342,28,FALSE)*$S12/100,"")</f>
        <v>0</v>
      </c>
      <c r="AJ12" s="119">
        <f>IFERROR(VLOOKUP($P12,[2]INSA_TCA_v6.0_2023!$A$1:$AU$1342,29,FALSE)*$S12/100,"")</f>
        <v>0</v>
      </c>
      <c r="AK12" s="119">
        <f>IFERROR(VLOOKUP($P12,[2]INSA_TCA_v6.0_2023!$A$1:$AU$1342,30,FALSE)*$S12/100,"")</f>
        <v>0</v>
      </c>
      <c r="AL12" s="119">
        <f>IFERROR(VLOOKUP($P12,[2]INSA_TCA_v6.0_2023!$A$1:$AU$1342,32,FALSE)*$S12/100,"")</f>
        <v>0</v>
      </c>
      <c r="AM12" s="119">
        <f>IFERROR(VLOOKUP($P12,[2]INSA_TCA_v6.0_2023!$A$1:$AU$1342,34,FALSE)*$S12/100,"")</f>
        <v>0</v>
      </c>
      <c r="AN12" s="119">
        <f>IFERROR(VLOOKUP($P12,[2]INSA_TCA_v6.0_2023!$A$1:$AU$1342,35,FALSE)*$S12/100,"")</f>
        <v>0</v>
      </c>
      <c r="AO12" s="119">
        <f>IFERROR(VLOOKUP($P12,[2]INSA_TCA_v6.0_2023!$A$1:$AU$1342,36,FALSE)*$S12/100,"")</f>
        <v>0</v>
      </c>
      <c r="AP12" s="119">
        <f>IFERROR(VLOOKUP($P12,[2]INSA_TCA_v6.0_2023!$A$1:$AU$1342,37,FALSE)*$S12/100,"")</f>
        <v>0</v>
      </c>
      <c r="AQ12" s="119">
        <f>IFERROR(VLOOKUP($P12,[2]INSA_TCA_v6.0_2023!$A$1:$AU$1342,39,FALSE)*$S12/100,"")</f>
        <v>0</v>
      </c>
      <c r="AR12" s="119">
        <f>IFERROR(VLOOKUP($P12,[2]INSA_TCA_v6.0_2023!$A$1:$AU$1342,40,FALSE)*$S12/100,"")</f>
        <v>0</v>
      </c>
      <c r="AS12" s="119">
        <f>IFERROR(VLOOKUP($P12,[2]INSA_TCA_v6.0_2023!$A$1:$AU$1342,41,FALSE)*$S12/100,"")</f>
        <v>0</v>
      </c>
      <c r="AT12" s="119">
        <f>IFERROR(VLOOKUP($P12,[2]INSA_TCA_v6.0_2023!$A$1:$AU$1342,42,FALSE)*$S12/100,"")</f>
        <v>0</v>
      </c>
      <c r="AU12" s="119">
        <f>IFERROR(VLOOKUP($P12,[2]INSA_TCA_v6.0_2023!$A$1:$AU$1342,43,FALSE)*$S12/100,"")</f>
        <v>0</v>
      </c>
      <c r="AV12" s="119">
        <f>IFERROR(VLOOKUP($P12,[2]INSA_TCA_v6.0_2023!$A$1:$AU$1342,44,FALSE)*$S12/100,"")</f>
        <v>0</v>
      </c>
      <c r="AW12" s="119">
        <f>IFERROR(VLOOKUP($P12,[2]INSA_TCA_v6.0_2023!$A$1:$AU$1342,45,FALSE)*$S12/100,"")</f>
        <v>0</v>
      </c>
      <c r="AX12" s="119">
        <f>IFERROR(VLOOKUP($P12,[2]INSA_TCA_v6.0_2023!$A$1:$AU$1342,46,FALSE)*$S12/100,"")</f>
        <v>0</v>
      </c>
      <c r="AY12" s="119">
        <f>IFERROR(VLOOKUP($P12,[2]INSA_TCA_v6.0_2023!$A$1:$AU$1342,47,FALSE)*$S12/100,"")</f>
        <v>0</v>
      </c>
    </row>
    <row r="13" spans="1:51">
      <c r="A13" s="319" t="s">
        <v>3318</v>
      </c>
      <c r="B13" s="318">
        <v>0.5</v>
      </c>
      <c r="C13" s="307" t="s">
        <v>48</v>
      </c>
      <c r="D13" s="308">
        <v>0.5</v>
      </c>
      <c r="E13" s="309"/>
      <c r="F13" s="284"/>
      <c r="G13" s="491"/>
      <c r="H13" s="533"/>
      <c r="I13" s="533"/>
      <c r="J13" s="533"/>
      <c r="K13" s="533"/>
      <c r="L13" s="533"/>
      <c r="M13" s="490"/>
      <c r="N13" s="272"/>
      <c r="O13" s="121"/>
      <c r="P13" s="122">
        <v>972</v>
      </c>
      <c r="Q13" s="122" t="s">
        <v>2217</v>
      </c>
      <c r="R13" s="122" t="s">
        <v>2268</v>
      </c>
      <c r="S13" s="17">
        <v>0.5</v>
      </c>
      <c r="T13" s="119">
        <f>IFERROR(VLOOKUP($P13,[2]INSA_TCA_v6.0_2023!$A$1:$AU$1342,14,FALSE)*$S13/100,"")</f>
        <v>0</v>
      </c>
      <c r="U13" s="119">
        <f>IFERROR(VLOOKUP($P13,[2]INSA_TCA_v6.0_2023!$A$1:$AU$1342,15,FALSE)*$S13/100,"")</f>
        <v>0</v>
      </c>
      <c r="V13" s="119">
        <f>IFERROR(VLOOKUP($P13,[2]INSA_TCA_v6.0_2023!$A$1:$AU$1342,8,FALSE)*$S13/100,"")</f>
        <v>0</v>
      </c>
      <c r="W13" s="119">
        <f>IFERROR(VLOOKUP($P13,[2]INSA_TCA_v6.0_2023!$A$1:$AU$1342,9,FALSE)*$S13/100,"")</f>
        <v>0</v>
      </c>
      <c r="X13" s="119">
        <f>IFERROR(VLOOKUP($P13,[2]INSA_TCA_v6.0_2023!$A$1:$AU$1342,10,FALSE)*$S13/100,"")</f>
        <v>0</v>
      </c>
      <c r="Y13" s="119">
        <f>IFERROR(VLOOKUP($P13,[2]INSA_TCA_v6.0_2023!$A$1:$AU$1342,11,FALSE)*$S13/100,"")</f>
        <v>0</v>
      </c>
      <c r="Z13" s="119">
        <f>IFERROR(VLOOKUP($P13,[2]INSA_TCA_v6.0_2023!$A$1:$AU$1342,24,FALSE)*$S13/100,"")</f>
        <v>0</v>
      </c>
      <c r="AA13" s="119">
        <f>IFERROR(VLOOKUP($P13,[2]INSA_TCA_v6.0_2023!$A$1:$AU$1342,13,FALSE)*$S13/100,"")</f>
        <v>0</v>
      </c>
      <c r="AB13" s="119">
        <f>IFERROR(VLOOKUP($P13,[2]INSA_TCA_v6.0_2023!$A$1:$AU$1342,19,FALSE)*$S13/100,"")</f>
        <v>0</v>
      </c>
      <c r="AC13" s="119">
        <f>IFERROR(VLOOKUP($P13,[2]INSA_TCA_v6.0_2023!$A$1:$AU$1342,18,FALSE)*$S13/100,"")</f>
        <v>0</v>
      </c>
      <c r="AD13" s="119">
        <f>IFERROR(VLOOKUP($P13,[2]INSA_TCA_v6.0_2023!$A$1:$AU$1342,20,FALSE)*$S13/100,"")</f>
        <v>0.5</v>
      </c>
      <c r="AE13" s="120">
        <f t="shared" si="0"/>
        <v>0</v>
      </c>
      <c r="AF13" s="119">
        <f>IFERROR(VLOOKUP($P13,[2]INSA_TCA_v6.0_2023!$A$1:$AU$1342,21,FALSE)*$S13/100,"")</f>
        <v>0</v>
      </c>
      <c r="AG13" s="119">
        <f>IFERROR(VLOOKUP($P13,[2]INSA_TCA_v6.0_2023!$A$1:$AU$1342,25,FALSE)*$S13/100,"")</f>
        <v>0</v>
      </c>
      <c r="AH13" s="119">
        <f>IFERROR(VLOOKUP($P13,[2]INSA_TCA_v6.0_2023!$A$1:$AU$1342,27,FALSE)*$S13/100,"")</f>
        <v>0</v>
      </c>
      <c r="AI13" s="119">
        <f>IFERROR(VLOOKUP($P13,[2]INSA_TCA_v6.0_2023!$A$1:$AU$1342,28,FALSE)*$S13/100,"")</f>
        <v>0</v>
      </c>
      <c r="AJ13" s="119">
        <f>IFERROR(VLOOKUP($P13,[2]INSA_TCA_v6.0_2023!$A$1:$AU$1342,29,FALSE)*$S13/100,"")</f>
        <v>0</v>
      </c>
      <c r="AK13" s="119">
        <f>IFERROR(VLOOKUP($P13,[2]INSA_TCA_v6.0_2023!$A$1:$AU$1342,30,FALSE)*$S13/100,"")</f>
        <v>0</v>
      </c>
      <c r="AL13" s="119">
        <f>IFERROR(VLOOKUP($P13,[2]INSA_TCA_v6.0_2023!$A$1:$AU$1342,32,FALSE)*$S13/100,"")</f>
        <v>0</v>
      </c>
      <c r="AM13" s="119">
        <f>IFERROR(VLOOKUP($P13,[2]INSA_TCA_v6.0_2023!$A$1:$AU$1342,34,FALSE)*$S13/100,"")</f>
        <v>0</v>
      </c>
      <c r="AN13" s="119">
        <f>IFERROR(VLOOKUP($P13,[2]INSA_TCA_v6.0_2023!$A$1:$AU$1342,35,FALSE)*$S13/100,"")</f>
        <v>0</v>
      </c>
      <c r="AO13" s="119">
        <f>IFERROR(VLOOKUP($P13,[2]INSA_TCA_v6.0_2023!$A$1:$AU$1342,36,FALSE)*$S13/100,"")</f>
        <v>0</v>
      </c>
      <c r="AP13" s="119">
        <f>IFERROR(VLOOKUP($P13,[2]INSA_TCA_v6.0_2023!$A$1:$AU$1342,37,FALSE)*$S13/100,"")</f>
        <v>0</v>
      </c>
      <c r="AQ13" s="119">
        <f>IFERROR(VLOOKUP($P13,[2]INSA_TCA_v6.0_2023!$A$1:$AU$1342,39,FALSE)*$S13/100,"")</f>
        <v>200</v>
      </c>
      <c r="AR13" s="119">
        <f>IFERROR(VLOOKUP($P13,[2]INSA_TCA_v6.0_2023!$A$1:$AU$1342,40,FALSE)*$S13/100,"")</f>
        <v>0</v>
      </c>
      <c r="AS13" s="119">
        <f>IFERROR(VLOOKUP($P13,[2]INSA_TCA_v6.0_2023!$A$1:$AU$1342,41,FALSE)*$S13/100,"")</f>
        <v>0</v>
      </c>
      <c r="AT13" s="119">
        <f>IFERROR(VLOOKUP($P13,[2]INSA_TCA_v6.0_2023!$A$1:$AU$1342,42,FALSE)*$S13/100,"")</f>
        <v>0</v>
      </c>
      <c r="AU13" s="119">
        <f>IFERROR(VLOOKUP($P13,[2]INSA_TCA_v6.0_2023!$A$1:$AU$1342,43,FALSE)*$S13/100,"")</f>
        <v>1.5</v>
      </c>
      <c r="AV13" s="119">
        <f>IFERROR(VLOOKUP($P13,[2]INSA_TCA_v6.0_2023!$A$1:$AU$1342,44,FALSE)*$S13/100,"")</f>
        <v>0</v>
      </c>
      <c r="AW13" s="119">
        <f>IFERROR(VLOOKUP($P13,[2]INSA_TCA_v6.0_2023!$A$1:$AU$1342,45,FALSE)*$S13/100,"")</f>
        <v>0</v>
      </c>
      <c r="AX13" s="119">
        <f>IFERROR(VLOOKUP($P13,[2]INSA_TCA_v6.0_2023!$A$1:$AU$1342,46,FALSE)*$S13/100,"")</f>
        <v>0</v>
      </c>
      <c r="AY13" s="119">
        <f>IFERROR(VLOOKUP($P13,[2]INSA_TCA_v6.0_2023!$A$1:$AU$1342,47,FALSE)*$S13/100,"")</f>
        <v>0</v>
      </c>
    </row>
    <row r="14" spans="1:51">
      <c r="A14" s="319" t="s">
        <v>3353</v>
      </c>
      <c r="B14" s="318">
        <v>25</v>
      </c>
      <c r="C14" s="307" t="s">
        <v>48</v>
      </c>
      <c r="D14" s="308">
        <v>25</v>
      </c>
      <c r="E14" s="309"/>
      <c r="F14" s="284"/>
      <c r="G14" s="491"/>
      <c r="H14" s="533"/>
      <c r="I14" s="533"/>
      <c r="J14" s="533"/>
      <c r="K14" s="533"/>
      <c r="L14" s="533"/>
      <c r="M14" s="490"/>
      <c r="N14" s="272"/>
      <c r="O14" s="121" t="s">
        <v>64</v>
      </c>
      <c r="P14" s="122">
        <v>969</v>
      </c>
      <c r="Q14" s="122" t="s">
        <v>538</v>
      </c>
      <c r="R14" s="122" t="s">
        <v>2282</v>
      </c>
      <c r="S14" s="17">
        <v>25</v>
      </c>
      <c r="T14" s="119">
        <f>IFERROR(VLOOKUP($P14,[2]INSA_TCA_v6.0_2023!$A$1:$AU$1342,14,FALSE)*$S14/100,"")</f>
        <v>7.4999999999999997E-2</v>
      </c>
      <c r="U14" s="119">
        <f>IFERROR(VLOOKUP($P14,[2]INSA_TCA_v6.0_2023!$A$1:$AU$1342,15,FALSE)*$S14/100,"")</f>
        <v>0</v>
      </c>
      <c r="V14" s="119">
        <f>IFERROR(VLOOKUP($P14,[2]INSA_TCA_v6.0_2023!$A$1:$AU$1342,8,FALSE)*$S14/100,"")</f>
        <v>0.15</v>
      </c>
      <c r="W14" s="119">
        <f>IFERROR(VLOOKUP($P14,[2]INSA_TCA_v6.0_2023!$A$1:$AU$1342,9,FALSE)*$S14/100,"")</f>
        <v>2.5000000000000001E-2</v>
      </c>
      <c r="X14" s="119">
        <f>IFERROR(VLOOKUP($P14,[2]INSA_TCA_v6.0_2023!$A$1:$AU$1342,10,FALSE)*$S14/100,"")</f>
        <v>2.5000000000000001E-2</v>
      </c>
      <c r="Y14" s="119">
        <f>IFERROR(VLOOKUP($P14,[2]INSA_TCA_v6.0_2023!$A$1:$AU$1342,11,FALSE)*$S14/100,"")</f>
        <v>7.4999999999999997E-2</v>
      </c>
      <c r="Z14" s="119">
        <f>IFERROR(VLOOKUP($P14,[2]INSA_TCA_v6.0_2023!$A$1:$AU$1342,24,FALSE)*$S14/100,"")</f>
        <v>38.5</v>
      </c>
      <c r="AA14" s="119">
        <f>IFERROR(VLOOKUP($P14,[2]INSA_TCA_v6.0_2023!$A$1:$AU$1342,13,FALSE)*$S14/100,"")</f>
        <v>0</v>
      </c>
      <c r="AB14" s="119">
        <f>IFERROR(VLOOKUP($P14,[2]INSA_TCA_v6.0_2023!$A$1:$AU$1342,19,FALSE)*$S14/100,"")</f>
        <v>4.4000000000000004</v>
      </c>
      <c r="AC14" s="119">
        <f>IFERROR(VLOOKUP($P14,[2]INSA_TCA_v6.0_2023!$A$1:$AU$1342,18,FALSE)*$S14/100,"")</f>
        <v>0</v>
      </c>
      <c r="AD14" s="119">
        <f>IFERROR(VLOOKUP($P14,[2]INSA_TCA_v6.0_2023!$A$1:$AU$1342,20,FALSE)*$S14/100,"")</f>
        <v>0.125</v>
      </c>
      <c r="AE14" s="120">
        <f t="shared" si="0"/>
        <v>19.25</v>
      </c>
      <c r="AF14" s="119">
        <f>IFERROR(VLOOKUP($P14,[2]INSA_TCA_v6.0_2023!$A$1:$AU$1342,21,FALSE)*$S14/100,"")</f>
        <v>0</v>
      </c>
      <c r="AG14" s="119">
        <f>IFERROR(VLOOKUP($P14,[2]INSA_TCA_v6.0_2023!$A$1:$AU$1342,25,FALSE)*$S14/100,"")</f>
        <v>0</v>
      </c>
      <c r="AH14" s="119">
        <f>IFERROR(VLOOKUP($P14,[2]INSA_TCA_v6.0_2023!$A$1:$AU$1342,27,FALSE)*$S14/100,"")</f>
        <v>0</v>
      </c>
      <c r="AI14" s="119">
        <f>IFERROR(VLOOKUP($P14,[2]INSA_TCA_v6.0_2023!$A$1:$AU$1342,28,FALSE)*$S14/100,"")</f>
        <v>0.17499999999999999</v>
      </c>
      <c r="AJ14" s="119">
        <f>IFERROR(VLOOKUP($P14,[2]INSA_TCA_v6.0_2023!$A$1:$AU$1342,29,FALSE)*$S14/100,"")</f>
        <v>7.4999999999999997E-3</v>
      </c>
      <c r="AK14" s="119">
        <f>IFERROR(VLOOKUP($P14,[2]INSA_TCA_v6.0_2023!$A$1:$AU$1342,30,FALSE)*$S14/100,"")</f>
        <v>2.5000000000000001E-3</v>
      </c>
      <c r="AL14" s="119">
        <f>IFERROR(VLOOKUP($P14,[2]INSA_TCA_v6.0_2023!$A$1:$AU$1342,32,FALSE)*$S14/100,"")</f>
        <v>1.45</v>
      </c>
      <c r="AM14" s="119">
        <f>IFERROR(VLOOKUP($P14,[2]INSA_TCA_v6.0_2023!$A$1:$AU$1342,34,FALSE)*$S14/100,"")</f>
        <v>1.2500000000000001E-2</v>
      </c>
      <c r="AN14" s="119">
        <f>IFERROR(VLOOKUP($P14,[2]INSA_TCA_v6.0_2023!$A$1:$AU$1342,35,FALSE)*$S14/100,"")</f>
        <v>0.52500000000000002</v>
      </c>
      <c r="AO14" s="119">
        <f>IFERROR(VLOOKUP($P14,[2]INSA_TCA_v6.0_2023!$A$1:$AU$1342,36,FALSE)*$S14/100,"")</f>
        <v>0</v>
      </c>
      <c r="AP14" s="119">
        <f>IFERROR(VLOOKUP($P14,[2]INSA_TCA_v6.0_2023!$A$1:$AU$1342,37,FALSE)*$S14/100,"")</f>
        <v>2.25</v>
      </c>
      <c r="AQ14" s="119">
        <f>IFERROR(VLOOKUP($P14,[2]INSA_TCA_v6.0_2023!$A$1:$AU$1342,39,FALSE)*$S14/100,"")</f>
        <v>47.5</v>
      </c>
      <c r="AR14" s="119">
        <f>IFERROR(VLOOKUP($P14,[2]INSA_TCA_v6.0_2023!$A$1:$AU$1342,40,FALSE)*$S14/100,"")</f>
        <v>45</v>
      </c>
      <c r="AS14" s="119">
        <f>IFERROR(VLOOKUP($P14,[2]INSA_TCA_v6.0_2023!$A$1:$AU$1342,41,FALSE)*$S14/100,"")</f>
        <v>21.75</v>
      </c>
      <c r="AT14" s="119">
        <f>IFERROR(VLOOKUP($P14,[2]INSA_TCA_v6.0_2023!$A$1:$AU$1342,42,FALSE)*$S14/100,"")</f>
        <v>37.5</v>
      </c>
      <c r="AU14" s="119">
        <f>IFERROR(VLOOKUP($P14,[2]INSA_TCA_v6.0_2023!$A$1:$AU$1342,43,FALSE)*$S14/100,"")</f>
        <v>7.5</v>
      </c>
      <c r="AV14" s="119">
        <f>IFERROR(VLOOKUP($P14,[2]INSA_TCA_v6.0_2023!$A$1:$AU$1342,44,FALSE)*$S14/100,"")</f>
        <v>0.45</v>
      </c>
      <c r="AW14" s="119">
        <f>IFERROR(VLOOKUP($P14,[2]INSA_TCA_v6.0_2023!$A$1:$AU$1342,45,FALSE)*$S14/100,"")</f>
        <v>7.4999999999999997E-2</v>
      </c>
      <c r="AX14" s="119">
        <f>IFERROR(VLOOKUP($P14,[2]INSA_TCA_v6.0_2023!$A$1:$AU$1342,46,FALSE)*$S14/100,"")</f>
        <v>0</v>
      </c>
      <c r="AY14" s="119">
        <f>IFERROR(VLOOKUP($P14,[2]INSA_TCA_v6.0_2023!$A$1:$AU$1342,47,FALSE)*$S14/100,"")</f>
        <v>0</v>
      </c>
    </row>
    <row r="15" spans="1:51">
      <c r="A15" s="319" t="s">
        <v>3354</v>
      </c>
      <c r="B15" s="318">
        <v>38</v>
      </c>
      <c r="C15" s="307" t="s">
        <v>48</v>
      </c>
      <c r="D15" s="308">
        <v>38</v>
      </c>
      <c r="E15" s="309"/>
      <c r="F15" s="284"/>
      <c r="G15" s="491"/>
      <c r="H15" s="533"/>
      <c r="I15" s="533"/>
      <c r="J15" s="533"/>
      <c r="K15" s="533"/>
      <c r="L15" s="533"/>
      <c r="M15" s="490"/>
      <c r="N15" s="272"/>
      <c r="O15" s="121" t="s">
        <v>64</v>
      </c>
      <c r="P15" s="122">
        <v>966</v>
      </c>
      <c r="Q15" s="122" t="s">
        <v>2787</v>
      </c>
      <c r="R15" s="122" t="s">
        <v>2818</v>
      </c>
      <c r="S15" s="17">
        <v>38</v>
      </c>
      <c r="T15" s="119">
        <f>IFERROR(VLOOKUP($P15,[2]INSA_TCA_v6.0_2023!$A$1:$AU$1342,14,FALSE)*$S15/100,"")</f>
        <v>0</v>
      </c>
      <c r="U15" s="119">
        <f>IFERROR(VLOOKUP($P15,[2]INSA_TCA_v6.0_2023!$A$1:$AU$1342,15,FALSE)*$S15/100,"")</f>
        <v>0</v>
      </c>
      <c r="V15" s="119">
        <f>IFERROR(VLOOKUP($P15,[2]INSA_TCA_v6.0_2023!$A$1:$AU$1342,8,FALSE)*$S15/100,"")</f>
        <v>0.53199999999999992</v>
      </c>
      <c r="W15" s="119">
        <f>IFERROR(VLOOKUP($P15,[2]INSA_TCA_v6.0_2023!$A$1:$AU$1342,9,FALSE)*$S15/100,"")</f>
        <v>7.6000000000000012E-2</v>
      </c>
      <c r="X15" s="119">
        <f>IFERROR(VLOOKUP($P15,[2]INSA_TCA_v6.0_2023!$A$1:$AU$1342,10,FALSE)*$S15/100,"")</f>
        <v>0.15200000000000002</v>
      </c>
      <c r="Y15" s="119">
        <f>IFERROR(VLOOKUP($P15,[2]INSA_TCA_v6.0_2023!$A$1:$AU$1342,11,FALSE)*$S15/100,"")</f>
        <v>0.15200000000000002</v>
      </c>
      <c r="Z15" s="119">
        <f>IFERROR(VLOOKUP($P15,[2]INSA_TCA_v6.0_2023!$A$1:$AU$1342,24,FALSE)*$S15/100,"")</f>
        <v>7.22</v>
      </c>
      <c r="AA15" s="119">
        <f>IFERROR(VLOOKUP($P15,[2]INSA_TCA_v6.0_2023!$A$1:$AU$1342,13,FALSE)*$S15/100,"")</f>
        <v>0</v>
      </c>
      <c r="AB15" s="119">
        <f>IFERROR(VLOOKUP($P15,[2]INSA_TCA_v6.0_2023!$A$1:$AU$1342,19,FALSE)*$S15/100,"")</f>
        <v>6.6880000000000006</v>
      </c>
      <c r="AC15" s="119">
        <f>IFERROR(VLOOKUP($P15,[2]INSA_TCA_v6.0_2023!$A$1:$AU$1342,18,FALSE)*$S15/100,"")</f>
        <v>0</v>
      </c>
      <c r="AD15" s="119">
        <f>IFERROR(VLOOKUP($P15,[2]INSA_TCA_v6.0_2023!$A$1:$AU$1342,20,FALSE)*$S15/100,"")</f>
        <v>0.114</v>
      </c>
      <c r="AE15" s="120">
        <f t="shared" si="0"/>
        <v>31.540000000000003</v>
      </c>
      <c r="AF15" s="119">
        <f>IFERROR(VLOOKUP($P15,[2]INSA_TCA_v6.0_2023!$A$1:$AU$1342,21,FALSE)*$S15/100,"")</f>
        <v>0</v>
      </c>
      <c r="AG15" s="119">
        <f>IFERROR(VLOOKUP($P15,[2]INSA_TCA_v6.0_2023!$A$1:$AU$1342,25,FALSE)*$S15/100,"")</f>
        <v>3.8</v>
      </c>
      <c r="AH15" s="119">
        <f>IFERROR(VLOOKUP($P15,[2]INSA_TCA_v6.0_2023!$A$1:$AU$1342,27,FALSE)*$S15/100,"")</f>
        <v>0.53199999999999992</v>
      </c>
      <c r="AI15" s="119">
        <f>IFERROR(VLOOKUP($P15,[2]INSA_TCA_v6.0_2023!$A$1:$AU$1342,28,FALSE)*$S15/100,"")</f>
        <v>0.19</v>
      </c>
      <c r="AJ15" s="119">
        <f>IFERROR(VLOOKUP($P15,[2]INSA_TCA_v6.0_2023!$A$1:$AU$1342,29,FALSE)*$S15/100,"")</f>
        <v>2.6600000000000002E-2</v>
      </c>
      <c r="AK15" s="119">
        <f>IFERROR(VLOOKUP($P15,[2]INSA_TCA_v6.0_2023!$A$1:$AU$1342,30,FALSE)*$S15/100,"")</f>
        <v>1.52E-2</v>
      </c>
      <c r="AL15" s="119">
        <f>IFERROR(VLOOKUP($P15,[2]INSA_TCA_v6.0_2023!$A$1:$AU$1342,32,FALSE)*$S15/100,"")</f>
        <v>1.6720000000000002</v>
      </c>
      <c r="AM15" s="119">
        <f>IFERROR(VLOOKUP($P15,[2]INSA_TCA_v6.0_2023!$A$1:$AU$1342,34,FALSE)*$S15/100,"")</f>
        <v>2.2799999999999997E-2</v>
      </c>
      <c r="AN15" s="119">
        <f>IFERROR(VLOOKUP($P15,[2]INSA_TCA_v6.0_2023!$A$1:$AU$1342,35,FALSE)*$S15/100,"")</f>
        <v>0.27360000000000001</v>
      </c>
      <c r="AO15" s="119">
        <f>IFERROR(VLOOKUP($P15,[2]INSA_TCA_v6.0_2023!$A$1:$AU$1342,36,FALSE)*$S15/100,"")</f>
        <v>0</v>
      </c>
      <c r="AP15" s="119">
        <f>IFERROR(VLOOKUP($P15,[2]INSA_TCA_v6.0_2023!$A$1:$AU$1342,37,FALSE)*$S15/100,"")</f>
        <v>6.84</v>
      </c>
      <c r="AQ15" s="119">
        <f>IFERROR(VLOOKUP($P15,[2]INSA_TCA_v6.0_2023!$A$1:$AU$1342,39,FALSE)*$S15/100,"")</f>
        <v>38</v>
      </c>
      <c r="AR15" s="119">
        <f>IFERROR(VLOOKUP($P15,[2]INSA_TCA_v6.0_2023!$A$1:$AU$1342,40,FALSE)*$S15/100,"")</f>
        <v>136.80000000000001</v>
      </c>
      <c r="AS15" s="119">
        <f>IFERROR(VLOOKUP($P15,[2]INSA_TCA_v6.0_2023!$A$1:$AU$1342,41,FALSE)*$S15/100,"")</f>
        <v>11.78</v>
      </c>
      <c r="AT15" s="119">
        <f>IFERROR(VLOOKUP($P15,[2]INSA_TCA_v6.0_2023!$A$1:$AU$1342,42,FALSE)*$S15/100,"")</f>
        <v>72.2</v>
      </c>
      <c r="AU15" s="119">
        <f>IFERROR(VLOOKUP($P15,[2]INSA_TCA_v6.0_2023!$A$1:$AU$1342,43,FALSE)*$S15/100,"")</f>
        <v>11.78</v>
      </c>
      <c r="AV15" s="119">
        <f>IFERROR(VLOOKUP($P15,[2]INSA_TCA_v6.0_2023!$A$1:$AU$1342,44,FALSE)*$S15/100,"")</f>
        <v>0.114</v>
      </c>
      <c r="AW15" s="119">
        <f>IFERROR(VLOOKUP($P15,[2]INSA_TCA_v6.0_2023!$A$1:$AU$1342,45,FALSE)*$S15/100,"")</f>
        <v>0.22800000000000001</v>
      </c>
      <c r="AX15" s="119">
        <f>IFERROR(VLOOKUP($P15,[2]INSA_TCA_v6.0_2023!$A$1:$AU$1342,46,FALSE)*$S15/100,"")</f>
        <v>0</v>
      </c>
      <c r="AY15" s="119">
        <f>IFERROR(VLOOKUP($P15,[2]INSA_TCA_v6.0_2023!$A$1:$AU$1342,47,FALSE)*$S15/100,"")</f>
        <v>0</v>
      </c>
    </row>
    <row r="16" spans="1:51">
      <c r="A16" s="319" t="s">
        <v>3355</v>
      </c>
      <c r="B16" s="318">
        <v>38</v>
      </c>
      <c r="C16" s="313" t="s">
        <v>48</v>
      </c>
      <c r="D16" s="314" t="s">
        <v>3448</v>
      </c>
      <c r="E16" s="315"/>
      <c r="F16" s="284"/>
      <c r="G16" s="491"/>
      <c r="H16" s="533"/>
      <c r="I16" s="533"/>
      <c r="J16" s="533"/>
      <c r="K16" s="533"/>
      <c r="L16" s="533"/>
      <c r="M16" s="490"/>
      <c r="N16" s="272"/>
      <c r="O16" s="121" t="s">
        <v>64</v>
      </c>
      <c r="P16" s="122">
        <v>914</v>
      </c>
      <c r="Q16" s="122" t="s">
        <v>291</v>
      </c>
      <c r="R16" s="122" t="s">
        <v>2712</v>
      </c>
      <c r="S16" s="17">
        <v>38</v>
      </c>
      <c r="T16" s="119">
        <f>IFERROR(VLOOKUP($P16,[2]INSA_TCA_v6.0_2023!$A$1:$AU$1342,14,FALSE)*$S16/100,"")</f>
        <v>0</v>
      </c>
      <c r="U16" s="119">
        <f>IFERROR(VLOOKUP($P16,[2]INSA_TCA_v6.0_2023!$A$1:$AU$1342,15,FALSE)*$S16/100,"")</f>
        <v>0</v>
      </c>
      <c r="V16" s="119">
        <f>IFERROR(VLOOKUP($P16,[2]INSA_TCA_v6.0_2023!$A$1:$AU$1342,8,FALSE)*$S16/100,"")</f>
        <v>0.34200000000000003</v>
      </c>
      <c r="W16" s="119">
        <f>IFERROR(VLOOKUP($P16,[2]INSA_TCA_v6.0_2023!$A$1:$AU$1342,9,FALSE)*$S16/100,"")</f>
        <v>7.6000000000000012E-2</v>
      </c>
      <c r="X16" s="119">
        <f>IFERROR(VLOOKUP($P16,[2]INSA_TCA_v6.0_2023!$A$1:$AU$1342,10,FALSE)*$S16/100,"")</f>
        <v>3.8000000000000006E-2</v>
      </c>
      <c r="Y16" s="119">
        <f>IFERROR(VLOOKUP($P16,[2]INSA_TCA_v6.0_2023!$A$1:$AU$1342,11,FALSE)*$S16/100,"")</f>
        <v>0.15200000000000002</v>
      </c>
      <c r="Z16" s="119">
        <f>IFERROR(VLOOKUP($P16,[2]INSA_TCA_v6.0_2023!$A$1:$AU$1342,24,FALSE)*$S16/100,"")</f>
        <v>53.2</v>
      </c>
      <c r="AA16" s="119">
        <f>IFERROR(VLOOKUP($P16,[2]INSA_TCA_v6.0_2023!$A$1:$AU$1342,13,FALSE)*$S16/100,"")</f>
        <v>0</v>
      </c>
      <c r="AB16" s="119">
        <f>IFERROR(VLOOKUP($P16,[2]INSA_TCA_v6.0_2023!$A$1:$AU$1342,19,FALSE)*$S16/100,"")</f>
        <v>6.0039999999999996</v>
      </c>
      <c r="AC16" s="119">
        <f>IFERROR(VLOOKUP($P16,[2]INSA_TCA_v6.0_2023!$A$1:$AU$1342,18,FALSE)*$S16/100,"")</f>
        <v>0</v>
      </c>
      <c r="AD16" s="119">
        <f>IFERROR(VLOOKUP($P16,[2]INSA_TCA_v6.0_2023!$A$1:$AU$1342,20,FALSE)*$S16/100,"")</f>
        <v>0.19</v>
      </c>
      <c r="AE16" s="120">
        <f t="shared" si="0"/>
        <v>27.093999999999998</v>
      </c>
      <c r="AF16" s="119">
        <f>IFERROR(VLOOKUP($P16,[2]INSA_TCA_v6.0_2023!$A$1:$AU$1342,21,FALSE)*$S16/100,"")</f>
        <v>0</v>
      </c>
      <c r="AG16" s="119">
        <f>IFERROR(VLOOKUP($P16,[2]INSA_TCA_v6.0_2023!$A$1:$AU$1342,25,FALSE)*$S16/100,"")</f>
        <v>3.8</v>
      </c>
      <c r="AH16" s="119">
        <f>IFERROR(VLOOKUP($P16,[2]INSA_TCA_v6.0_2023!$A$1:$AU$1342,27,FALSE)*$S16/100,"")</f>
        <v>1.33</v>
      </c>
      <c r="AI16" s="119">
        <f>IFERROR(VLOOKUP($P16,[2]INSA_TCA_v6.0_2023!$A$1:$AU$1342,28,FALSE)*$S16/100,"")</f>
        <v>0.45600000000000002</v>
      </c>
      <c r="AJ16" s="119">
        <f>IFERROR(VLOOKUP($P16,[2]INSA_TCA_v6.0_2023!$A$1:$AU$1342,29,FALSE)*$S16/100,"")</f>
        <v>2.6600000000000002E-2</v>
      </c>
      <c r="AK16" s="119">
        <f>IFERROR(VLOOKUP($P16,[2]INSA_TCA_v6.0_2023!$A$1:$AU$1342,30,FALSE)*$S16/100,"")</f>
        <v>7.6E-3</v>
      </c>
      <c r="AL16" s="119">
        <f>IFERROR(VLOOKUP($P16,[2]INSA_TCA_v6.0_2023!$A$1:$AU$1342,32,FALSE)*$S16/100,"")</f>
        <v>1.6720000000000002</v>
      </c>
      <c r="AM16" s="119">
        <f>IFERROR(VLOOKUP($P16,[2]INSA_TCA_v6.0_2023!$A$1:$AU$1342,34,FALSE)*$S16/100,"")</f>
        <v>1.9000000000000003E-2</v>
      </c>
      <c r="AN16" s="119">
        <f>IFERROR(VLOOKUP($P16,[2]INSA_TCA_v6.0_2023!$A$1:$AU$1342,35,FALSE)*$S16/100,"")</f>
        <v>0.41800000000000004</v>
      </c>
      <c r="AO16" s="119">
        <f>IFERROR(VLOOKUP($P16,[2]INSA_TCA_v6.0_2023!$A$1:$AU$1342,36,FALSE)*$S16/100,"")</f>
        <v>0</v>
      </c>
      <c r="AP16" s="119">
        <f>IFERROR(VLOOKUP($P16,[2]INSA_TCA_v6.0_2023!$A$1:$AU$1342,37,FALSE)*$S16/100,"")</f>
        <v>2.698</v>
      </c>
      <c r="AQ16" s="119">
        <f>IFERROR(VLOOKUP($P16,[2]INSA_TCA_v6.0_2023!$A$1:$AU$1342,39,FALSE)*$S16/100,"")</f>
        <v>76</v>
      </c>
      <c r="AR16" s="119">
        <f>IFERROR(VLOOKUP($P16,[2]INSA_TCA_v6.0_2023!$A$1:$AU$1342,40,FALSE)*$S16/100,"")</f>
        <v>87.4</v>
      </c>
      <c r="AS16" s="119">
        <f>IFERROR(VLOOKUP($P16,[2]INSA_TCA_v6.0_2023!$A$1:$AU$1342,41,FALSE)*$S16/100,"")</f>
        <v>6.84</v>
      </c>
      <c r="AT16" s="119">
        <f>IFERROR(VLOOKUP($P16,[2]INSA_TCA_v6.0_2023!$A$1:$AU$1342,42,FALSE)*$S16/100,"")</f>
        <v>98.8</v>
      </c>
      <c r="AU16" s="119">
        <f>IFERROR(VLOOKUP($P16,[2]INSA_TCA_v6.0_2023!$A$1:$AU$1342,43,FALSE)*$S16/100,"")</f>
        <v>18.62</v>
      </c>
      <c r="AV16" s="119">
        <f>IFERROR(VLOOKUP($P16,[2]INSA_TCA_v6.0_2023!$A$1:$AU$1342,44,FALSE)*$S16/100,"")</f>
        <v>0.114</v>
      </c>
      <c r="AW16" s="119">
        <f>IFERROR(VLOOKUP($P16,[2]INSA_TCA_v6.0_2023!$A$1:$AU$1342,45,FALSE)*$S16/100,"")</f>
        <v>0.38</v>
      </c>
      <c r="AX16" s="119">
        <f>IFERROR(VLOOKUP($P16,[2]INSA_TCA_v6.0_2023!$A$1:$AU$1342,46,FALSE)*$S16/100,"")</f>
        <v>0</v>
      </c>
      <c r="AY16" s="119">
        <f>IFERROR(VLOOKUP($P16,[2]INSA_TCA_v6.0_2023!$A$1:$AU$1342,47,FALSE)*$S16/100,"")</f>
        <v>0</v>
      </c>
    </row>
    <row r="17" spans="1:51">
      <c r="A17" s="319" t="s">
        <v>3321</v>
      </c>
      <c r="B17" s="318">
        <v>2</v>
      </c>
      <c r="C17" s="334" t="s">
        <v>48</v>
      </c>
      <c r="D17" s="335" t="s">
        <v>3411</v>
      </c>
      <c r="E17" s="315"/>
      <c r="F17" s="284"/>
      <c r="G17" s="491"/>
      <c r="H17" s="533"/>
      <c r="I17" s="533"/>
      <c r="J17" s="533"/>
      <c r="K17" s="533"/>
      <c r="L17" s="533"/>
      <c r="M17" s="490"/>
      <c r="N17" s="272"/>
      <c r="O17" s="121"/>
      <c r="P17" s="122">
        <v>7</v>
      </c>
      <c r="Q17" s="122" t="s">
        <v>2217</v>
      </c>
      <c r="R17" s="122" t="s">
        <v>2499</v>
      </c>
      <c r="S17" s="17">
        <v>2</v>
      </c>
      <c r="T17" s="119">
        <f>IFERROR(VLOOKUP($P17,[2]INSA_TCA_v6.0_2023!$A$1:$AU$1342,14,FALSE)*$S17/100,"")</f>
        <v>3.6000000000000004E-2</v>
      </c>
      <c r="U17" s="119">
        <f>IFERROR(VLOOKUP($P17,[2]INSA_TCA_v6.0_2023!$A$1:$AU$1342,15,FALSE)*$S17/100,"")</f>
        <v>0.03</v>
      </c>
      <c r="V17" s="119">
        <f>IFERROR(VLOOKUP($P17,[2]INSA_TCA_v6.0_2023!$A$1:$AU$1342,8,FALSE)*$S17/100,"")</f>
        <v>1.2E-2</v>
      </c>
      <c r="W17" s="119">
        <f>IFERROR(VLOOKUP($P17,[2]INSA_TCA_v6.0_2023!$A$1:$AU$1342,9,FALSE)*$S17/100,"")</f>
        <v>2E-3</v>
      </c>
      <c r="X17" s="119">
        <f>IFERROR(VLOOKUP($P17,[2]INSA_TCA_v6.0_2023!$A$1:$AU$1342,10,FALSE)*$S17/100,"")</f>
        <v>0</v>
      </c>
      <c r="Y17" s="119">
        <f>IFERROR(VLOOKUP($P17,[2]INSA_TCA_v6.0_2023!$A$1:$AU$1342,11,FALSE)*$S17/100,"")</f>
        <v>8.0000000000000002E-3</v>
      </c>
      <c r="Z17" s="119">
        <f>IFERROR(VLOOKUP($P17,[2]INSA_TCA_v6.0_2023!$A$1:$AU$1342,24,FALSE)*$S17/100,"")</f>
        <v>0</v>
      </c>
      <c r="AA17" s="119">
        <f>IFERROR(VLOOKUP($P17,[2]INSA_TCA_v6.0_2023!$A$1:$AU$1342,13,FALSE)*$S17/100,"")</f>
        <v>0</v>
      </c>
      <c r="AB17" s="119">
        <f>IFERROR(VLOOKUP($P17,[2]INSA_TCA_v6.0_2023!$A$1:$AU$1342,19,FALSE)*$S17/100,"")</f>
        <v>4.8000000000000001E-2</v>
      </c>
      <c r="AC17" s="119">
        <f>IFERROR(VLOOKUP($P17,[2]INSA_TCA_v6.0_2023!$A$1:$AU$1342,18,FALSE)*$S17/100,"")</f>
        <v>5.7999999999999996E-2</v>
      </c>
      <c r="AD17" s="119">
        <f>IFERROR(VLOOKUP($P17,[2]INSA_TCA_v6.0_2023!$A$1:$AU$1342,20,FALSE)*$S17/100,"")</f>
        <v>2E-3</v>
      </c>
      <c r="AE17" s="120">
        <f t="shared" si="0"/>
        <v>0.56000000000000005</v>
      </c>
      <c r="AF17" s="119">
        <f>IFERROR(VLOOKUP($P17,[2]INSA_TCA_v6.0_2023!$A$1:$AU$1342,21,FALSE)*$S17/100,"")</f>
        <v>0</v>
      </c>
      <c r="AG17" s="119">
        <f>IFERROR(VLOOKUP($P17,[2]INSA_TCA_v6.0_2023!$A$1:$AU$1342,25,FALSE)*$S17/100,"")</f>
        <v>2.04</v>
      </c>
      <c r="AH17" s="119">
        <f>IFERROR(VLOOKUP($P17,[2]INSA_TCA_v6.0_2023!$A$1:$AU$1342,27,FALSE)*$S17/100,"")</f>
        <v>0</v>
      </c>
      <c r="AI17" s="119">
        <f>IFERROR(VLOOKUP($P17,[2]INSA_TCA_v6.0_2023!$A$1:$AU$1342,28,FALSE)*$S17/100,"")</f>
        <v>1.3999999999999999E-2</v>
      </c>
      <c r="AJ17" s="119">
        <f>IFERROR(VLOOKUP($P17,[2]INSA_TCA_v6.0_2023!$A$1:$AU$1342,29,FALSE)*$S17/100,"")</f>
        <v>1.4000000000000002E-3</v>
      </c>
      <c r="AK17" s="119">
        <f>IFERROR(VLOOKUP($P17,[2]INSA_TCA_v6.0_2023!$A$1:$AU$1342,30,FALSE)*$S17/100,"")</f>
        <v>2.3999999999999998E-3</v>
      </c>
      <c r="AL17" s="119">
        <f>IFERROR(VLOOKUP($P17,[2]INSA_TCA_v6.0_2023!$A$1:$AU$1342,32,FALSE)*$S17/100,"")</f>
        <v>2.2000000000000002E-2</v>
      </c>
      <c r="AM17" s="119">
        <f>IFERROR(VLOOKUP($P17,[2]INSA_TCA_v6.0_2023!$A$1:$AU$1342,34,FALSE)*$S17/100,"")</f>
        <v>3.5999999999999999E-3</v>
      </c>
      <c r="AN17" s="119">
        <f>IFERROR(VLOOKUP($P17,[2]INSA_TCA_v6.0_2023!$A$1:$AU$1342,35,FALSE)*$S17/100,"")</f>
        <v>0</v>
      </c>
      <c r="AO17" s="119">
        <f>IFERROR(VLOOKUP($P17,[2]INSA_TCA_v6.0_2023!$A$1:$AU$1342,36,FALSE)*$S17/100,"")</f>
        <v>1.26</v>
      </c>
      <c r="AP17" s="119">
        <f>IFERROR(VLOOKUP($P17,[2]INSA_TCA_v6.0_2023!$A$1:$AU$1342,37,FALSE)*$S17/100,"")</f>
        <v>0.36</v>
      </c>
      <c r="AQ17" s="119">
        <f>IFERROR(VLOOKUP($P17,[2]INSA_TCA_v6.0_2023!$A$1:$AU$1342,39,FALSE)*$S17/100,"")</f>
        <v>0.56000000000000005</v>
      </c>
      <c r="AR17" s="119">
        <f>IFERROR(VLOOKUP($P17,[2]INSA_TCA_v6.0_2023!$A$1:$AU$1342,40,FALSE)*$S17/100,"")</f>
        <v>10.8</v>
      </c>
      <c r="AS17" s="119">
        <f>IFERROR(VLOOKUP($P17,[2]INSA_TCA_v6.0_2023!$A$1:$AU$1342,41,FALSE)*$S17/100,"")</f>
        <v>1.96</v>
      </c>
      <c r="AT17" s="119">
        <f>IFERROR(VLOOKUP($P17,[2]INSA_TCA_v6.0_2023!$A$1:$AU$1342,42,FALSE)*$S17/100,"")</f>
        <v>0.72</v>
      </c>
      <c r="AU17" s="119">
        <f>IFERROR(VLOOKUP($P17,[2]INSA_TCA_v6.0_2023!$A$1:$AU$1342,43,FALSE)*$S17/100,"")</f>
        <v>0.52</v>
      </c>
      <c r="AV17" s="119">
        <f>IFERROR(VLOOKUP($P17,[2]INSA_TCA_v6.0_2023!$A$1:$AU$1342,44,FALSE)*$S17/100,"")</f>
        <v>3.7999999999999999E-2</v>
      </c>
      <c r="AW17" s="119">
        <f>IFERROR(VLOOKUP($P17,[2]INSA_TCA_v6.0_2023!$A$1:$AU$1342,45,FALSE)*$S17/100,"")</f>
        <v>4.0000000000000001E-3</v>
      </c>
      <c r="AX17" s="119">
        <f>IFERROR(VLOOKUP($P17,[2]INSA_TCA_v6.0_2023!$A$1:$AU$1342,46,FALSE)*$S17/100,"")</f>
        <v>0</v>
      </c>
      <c r="AY17" s="119">
        <f>IFERROR(VLOOKUP($P17,[2]INSA_TCA_v6.0_2023!$A$1:$AU$1342,47,FALSE)*$S17/100,"")</f>
        <v>0</v>
      </c>
    </row>
    <row r="18" spans="1:51">
      <c r="A18" s="319" t="s">
        <v>3403</v>
      </c>
      <c r="B18" s="336" t="s">
        <v>3408</v>
      </c>
      <c r="C18" s="334" t="s">
        <v>3409</v>
      </c>
      <c r="D18" s="335" t="s">
        <v>3408</v>
      </c>
      <c r="E18" s="315"/>
      <c r="F18" s="284"/>
      <c r="G18" s="491"/>
      <c r="H18" s="533"/>
      <c r="I18" s="533"/>
      <c r="J18" s="533"/>
      <c r="K18" s="533"/>
      <c r="L18" s="533"/>
      <c r="M18" s="490"/>
      <c r="N18" s="272"/>
      <c r="O18" s="121"/>
      <c r="P18" s="122">
        <v>1188</v>
      </c>
      <c r="Q18" s="122" t="s">
        <v>2217</v>
      </c>
      <c r="R18" s="122" t="s">
        <v>2218</v>
      </c>
      <c r="S18" s="17">
        <v>0.3</v>
      </c>
      <c r="T18" s="119">
        <f>IFERROR(VLOOKUP($P18,[2]INSA_TCA_v6.0_2023!$A$1:$AU$1342,14,FALSE)*$S18/100,"")</f>
        <v>0.1845</v>
      </c>
      <c r="U18" s="119">
        <f>IFERROR(VLOOKUP($P18,[2]INSA_TCA_v6.0_2023!$A$1:$AU$1342,15,FALSE)*$S18/100,"")</f>
        <v>0.12719999999999998</v>
      </c>
      <c r="V18" s="119">
        <f>IFERROR(VLOOKUP($P18,[2]INSA_TCA_v6.0_2023!$A$1:$AU$1342,8,FALSE)*$S18/100,"")</f>
        <v>1.77E-2</v>
      </c>
      <c r="W18" s="119">
        <f>IFERROR(VLOOKUP($P18,[2]INSA_TCA_v6.0_2023!$A$1:$AU$1342,9,FALSE)*$S18/100,"")</f>
        <v>4.7999999999999996E-3</v>
      </c>
      <c r="X18" s="119">
        <f>IFERROR(VLOOKUP($P18,[2]INSA_TCA_v6.0_2023!$A$1:$AU$1342,10,FALSE)*$S18/100,"")</f>
        <v>1.1999999999999999E-3</v>
      </c>
      <c r="Y18" s="119">
        <f>IFERROR(VLOOKUP($P18,[2]INSA_TCA_v6.0_2023!$A$1:$AU$1342,11,FALSE)*$S18/100,"")</f>
        <v>6.3E-3</v>
      </c>
      <c r="Z18" s="119">
        <f>IFERROR(VLOOKUP($P18,[2]INSA_TCA_v6.0_2023!$A$1:$AU$1342,24,FALSE)*$S18/100,"")</f>
        <v>0</v>
      </c>
      <c r="AA18" s="119">
        <f>IFERROR(VLOOKUP($P18,[2]INSA_TCA_v6.0_2023!$A$1:$AU$1342,13,FALSE)*$S18/100,"")</f>
        <v>0</v>
      </c>
      <c r="AB18" s="119">
        <f>IFERROR(VLOOKUP($P18,[2]INSA_TCA_v6.0_2023!$A$1:$AU$1342,19,FALSE)*$S18/100,"")</f>
        <v>3.4200000000000001E-2</v>
      </c>
      <c r="AC18" s="119">
        <f>IFERROR(VLOOKUP($P18,[2]INSA_TCA_v6.0_2023!$A$1:$AU$1342,18,FALSE)*$S18/100,"")</f>
        <v>1.1699999999999999E-2</v>
      </c>
      <c r="AD18" s="119">
        <f>IFERROR(VLOOKUP($P18,[2]INSA_TCA_v6.0_2023!$A$1:$AU$1342,20,FALSE)*$S18/100,"")</f>
        <v>1.1999999999999999E-3</v>
      </c>
      <c r="AE18" s="120">
        <f t="shared" si="0"/>
        <v>1.0575000000000001</v>
      </c>
      <c r="AF18" s="119">
        <f>IFERROR(VLOOKUP($P18,[2]INSA_TCA_v6.0_2023!$A$1:$AU$1342,21,FALSE)*$S18/100,"")</f>
        <v>0</v>
      </c>
      <c r="AG18" s="119">
        <f>IFERROR(VLOOKUP($P18,[2]INSA_TCA_v6.0_2023!$A$1:$AU$1342,25,FALSE)*$S18/100,"")</f>
        <v>0.15899999999999997</v>
      </c>
      <c r="AH18" s="119">
        <f>IFERROR(VLOOKUP($P18,[2]INSA_TCA_v6.0_2023!$A$1:$AU$1342,27,FALSE)*$S18/100,"")</f>
        <v>0</v>
      </c>
      <c r="AI18" s="119">
        <f>IFERROR(VLOOKUP($P18,[2]INSA_TCA_v6.0_2023!$A$1:$AU$1342,28,FALSE)*$S18/100,"")</f>
        <v>5.0699999999999999E-3</v>
      </c>
      <c r="AJ18" s="119">
        <f>IFERROR(VLOOKUP($P18,[2]INSA_TCA_v6.0_2023!$A$1:$AU$1342,29,FALSE)*$S18/100,"")</f>
        <v>3.5999999999999997E-4</v>
      </c>
      <c r="AK18" s="119">
        <f>IFERROR(VLOOKUP($P18,[2]INSA_TCA_v6.0_2023!$A$1:$AU$1342,30,FALSE)*$S18/100,"")</f>
        <v>8.1000000000000006E-4</v>
      </c>
      <c r="AL18" s="119">
        <f>IFERROR(VLOOKUP($P18,[2]INSA_TCA_v6.0_2023!$A$1:$AU$1342,32,FALSE)*$S18/100,"")</f>
        <v>6.6E-3</v>
      </c>
      <c r="AM18" s="119">
        <f>IFERROR(VLOOKUP($P18,[2]INSA_TCA_v6.0_2023!$A$1:$AU$1342,34,FALSE)*$S18/100,"")</f>
        <v>3.9000000000000003E-3</v>
      </c>
      <c r="AN18" s="119">
        <f>IFERROR(VLOOKUP($P18,[2]INSA_TCA_v6.0_2023!$A$1:$AU$1342,35,FALSE)*$S18/100,"")</f>
        <v>0</v>
      </c>
      <c r="AO18" s="119">
        <f>IFERROR(VLOOKUP($P18,[2]INSA_TCA_v6.0_2023!$A$1:$AU$1342,36,FALSE)*$S18/100,"")</f>
        <v>0</v>
      </c>
      <c r="AP18" s="119">
        <f>IFERROR(VLOOKUP($P18,[2]INSA_TCA_v6.0_2023!$A$1:$AU$1342,37,FALSE)*$S18/100,"")</f>
        <v>0</v>
      </c>
      <c r="AQ18" s="119">
        <f>IFERROR(VLOOKUP($P18,[2]INSA_TCA_v6.0_2023!$A$1:$AU$1342,39,FALSE)*$S18/100,"")</f>
        <v>0.45</v>
      </c>
      <c r="AR18" s="119">
        <f>IFERROR(VLOOKUP($P18,[2]INSA_TCA_v6.0_2023!$A$1:$AU$1342,40,FALSE)*$S18/100,"")</f>
        <v>5.16</v>
      </c>
      <c r="AS18" s="119">
        <f>IFERROR(VLOOKUP($P18,[2]INSA_TCA_v6.0_2023!$A$1:$AU$1342,41,FALSE)*$S18/100,"")</f>
        <v>0.33</v>
      </c>
      <c r="AT18" s="119">
        <f>IFERROR(VLOOKUP($P18,[2]INSA_TCA_v6.0_2023!$A$1:$AU$1342,42,FALSE)*$S18/100,"")</f>
        <v>0.75</v>
      </c>
      <c r="AU18" s="119">
        <f>IFERROR(VLOOKUP($P18,[2]INSA_TCA_v6.0_2023!$A$1:$AU$1342,43,FALSE)*$S18/100,"")</f>
        <v>0.15</v>
      </c>
      <c r="AV18" s="119">
        <f>IFERROR(VLOOKUP($P18,[2]INSA_TCA_v6.0_2023!$A$1:$AU$1342,44,FALSE)*$S18/100,"")</f>
        <v>3.3000000000000002E-2</v>
      </c>
      <c r="AW18" s="119">
        <f>IFERROR(VLOOKUP($P18,[2]INSA_TCA_v6.0_2023!$A$1:$AU$1342,45,FALSE)*$S18/100,"")</f>
        <v>3.3E-3</v>
      </c>
      <c r="AX18" s="119">
        <f>IFERROR(VLOOKUP($P18,[2]INSA_TCA_v6.0_2023!$A$1:$AU$1342,46,FALSE)*$S18/100,"")</f>
        <v>0</v>
      </c>
      <c r="AY18" s="119">
        <f>IFERROR(VLOOKUP($P18,[2]INSA_TCA_v6.0_2023!$A$1:$AU$1342,47,FALSE)*$S18/100,"")</f>
        <v>0</v>
      </c>
    </row>
    <row r="19" spans="1:51">
      <c r="A19" s="337" t="s">
        <v>3456</v>
      </c>
      <c r="B19" s="318">
        <v>35</v>
      </c>
      <c r="C19" s="313" t="s">
        <v>48</v>
      </c>
      <c r="D19" s="314" t="s">
        <v>3449</v>
      </c>
      <c r="E19" s="315"/>
      <c r="F19" s="284"/>
      <c r="G19" s="491"/>
      <c r="H19" s="533"/>
      <c r="I19" s="533"/>
      <c r="J19" s="533"/>
      <c r="K19" s="533"/>
      <c r="L19" s="533"/>
      <c r="M19" s="490"/>
      <c r="N19" s="272"/>
      <c r="O19" s="121"/>
      <c r="P19" s="122"/>
      <c r="Q19" s="122"/>
      <c r="R19" s="122"/>
      <c r="S19" s="122"/>
      <c r="T19" s="119" t="str">
        <f>IFERROR(VLOOKUP($P19,[2]INSA_TCA_v6.0_2023!$A$1:$AU$1342,14,FALSE)*$S19/100,"")</f>
        <v/>
      </c>
      <c r="U19" s="119" t="str">
        <f>IFERROR(VLOOKUP($P19,[2]INSA_TCA_v6.0_2023!$A$1:$AU$1342,15,FALSE)*$S19/100,"")</f>
        <v/>
      </c>
      <c r="V19" s="119" t="str">
        <f>IFERROR(VLOOKUP($P19,[2]INSA_TCA_v6.0_2023!$A$1:$AU$1342,8,FALSE)*$S19/100,"")</f>
        <v/>
      </c>
      <c r="W19" s="119" t="str">
        <f>IFERROR(VLOOKUP($P19,[2]INSA_TCA_v6.0_2023!$A$1:$AU$1342,9,FALSE)*$S19/100,"")</f>
        <v/>
      </c>
      <c r="X19" s="119" t="str">
        <f>IFERROR(VLOOKUP($P19,[2]INSA_TCA_v6.0_2023!$A$1:$AU$1342,10,FALSE)*$S19/100,"")</f>
        <v/>
      </c>
      <c r="Y19" s="119" t="str">
        <f>IFERROR(VLOOKUP($P19,[2]INSA_TCA_v6.0_2023!$A$1:$AU$1342,11,FALSE)*$S19/100,"")</f>
        <v/>
      </c>
      <c r="Z19" s="119" t="str">
        <f>IFERROR(VLOOKUP($P19,[2]INSA_TCA_v6.0_2023!$A$1:$AU$1342,24,FALSE)*$S19/100,"")</f>
        <v/>
      </c>
      <c r="AA19" s="119" t="str">
        <f>IFERROR(VLOOKUP($P19,[2]INSA_TCA_v6.0_2023!$A$1:$AU$1342,13,FALSE)*$S19/100,"")</f>
        <v/>
      </c>
      <c r="AB19" s="119" t="str">
        <f>IFERROR(VLOOKUP($P19,[2]INSA_TCA_v6.0_2023!$A$1:$AU$1342,19,FALSE)*$S19/100,"")</f>
        <v/>
      </c>
      <c r="AC19" s="119" t="str">
        <f>IFERROR(VLOOKUP($P19,[2]INSA_TCA_v6.0_2023!$A$1:$AU$1342,18,FALSE)*$S19/100,"")</f>
        <v/>
      </c>
      <c r="AD19" s="119" t="str">
        <f>IFERROR(VLOOKUP($P19,[2]INSA_TCA_v6.0_2023!$A$1:$AU$1342,20,FALSE)*$S19/100,"")</f>
        <v/>
      </c>
      <c r="AE19" s="120" t="str">
        <f t="shared" si="0"/>
        <v/>
      </c>
      <c r="AF19" s="119" t="str">
        <f>IFERROR(VLOOKUP($P19,[2]INSA_TCA_v6.0_2023!$A$1:$AU$1342,21,FALSE)*$S19/100,"")</f>
        <v/>
      </c>
      <c r="AG19" s="119" t="str">
        <f>IFERROR(VLOOKUP($P19,[2]INSA_TCA_v6.0_2023!$A$1:$AU$1342,25,FALSE)*$S19/100,"")</f>
        <v/>
      </c>
      <c r="AH19" s="119" t="str">
        <f>IFERROR(VLOOKUP($P19,[2]INSA_TCA_v6.0_2023!$A$1:$AU$1342,27,FALSE)*$S19/100,"")</f>
        <v/>
      </c>
      <c r="AI19" s="119" t="str">
        <f>IFERROR(VLOOKUP($P19,[2]INSA_TCA_v6.0_2023!$A$1:$AU$1342,28,FALSE)*$S19/100,"")</f>
        <v/>
      </c>
      <c r="AJ19" s="119" t="str">
        <f>IFERROR(VLOOKUP($P19,[2]INSA_TCA_v6.0_2023!$A$1:$AU$1342,29,FALSE)*$S19/100,"")</f>
        <v/>
      </c>
      <c r="AK19" s="119" t="str">
        <f>IFERROR(VLOOKUP($P19,[2]INSA_TCA_v6.0_2023!$A$1:$AU$1342,30,FALSE)*$S19/100,"")</f>
        <v/>
      </c>
      <c r="AL19" s="119" t="str">
        <f>IFERROR(VLOOKUP($P19,[2]INSA_TCA_v6.0_2023!$A$1:$AU$1342,32,FALSE)*$S19/100,"")</f>
        <v/>
      </c>
      <c r="AM19" s="119" t="str">
        <f>IFERROR(VLOOKUP($P19,[2]INSA_TCA_v6.0_2023!$A$1:$AU$1342,34,FALSE)*$S19/100,"")</f>
        <v/>
      </c>
      <c r="AN19" s="119" t="str">
        <f>IFERROR(VLOOKUP($P19,[2]INSA_TCA_v6.0_2023!$A$1:$AU$1342,35,FALSE)*$S19/100,"")</f>
        <v/>
      </c>
      <c r="AO19" s="119" t="str">
        <f>IFERROR(VLOOKUP($P19,[2]INSA_TCA_v6.0_2023!$A$1:$AU$1342,36,FALSE)*$S19/100,"")</f>
        <v/>
      </c>
      <c r="AP19" s="119" t="str">
        <f>IFERROR(VLOOKUP($P19,[2]INSA_TCA_v6.0_2023!$A$1:$AU$1342,37,FALSE)*$S19/100,"")</f>
        <v/>
      </c>
      <c r="AQ19" s="119" t="str">
        <f>IFERROR(VLOOKUP($P19,[2]INSA_TCA_v6.0_2023!$A$1:$AU$1342,39,FALSE)*$S19/100,"")</f>
        <v/>
      </c>
      <c r="AR19" s="119" t="str">
        <f>IFERROR(VLOOKUP($P19,[2]INSA_TCA_v6.0_2023!$A$1:$AU$1342,40,FALSE)*$S19/100,"")</f>
        <v/>
      </c>
      <c r="AS19" s="119" t="str">
        <f>IFERROR(VLOOKUP($P19,[2]INSA_TCA_v6.0_2023!$A$1:$AU$1342,41,FALSE)*$S19/100,"")</f>
        <v/>
      </c>
      <c r="AT19" s="119" t="str">
        <f>IFERROR(VLOOKUP($P19,[2]INSA_TCA_v6.0_2023!$A$1:$AU$1342,42,FALSE)*$S19/100,"")</f>
        <v/>
      </c>
      <c r="AU19" s="119" t="str">
        <f>IFERROR(VLOOKUP($P19,[2]INSA_TCA_v6.0_2023!$A$1:$AU$1342,43,FALSE)*$S19/100,"")</f>
        <v/>
      </c>
      <c r="AV19" s="119" t="str">
        <f>IFERROR(VLOOKUP($P19,[2]INSA_TCA_v6.0_2023!$A$1:$AU$1342,44,FALSE)*$S19/100,"")</f>
        <v/>
      </c>
      <c r="AW19" s="119" t="str">
        <f>IFERROR(VLOOKUP($P19,[2]INSA_TCA_v6.0_2023!$A$1:$AU$1342,45,FALSE)*$S19/100,"")</f>
        <v/>
      </c>
      <c r="AX19" s="119" t="str">
        <f>IFERROR(VLOOKUP($P19,[2]INSA_TCA_v6.0_2023!$A$1:$AU$1342,46,FALSE)*$S19/100,"")</f>
        <v/>
      </c>
      <c r="AY19" s="119" t="str">
        <f>IFERROR(VLOOKUP($P19,[2]INSA_TCA_v6.0_2023!$A$1:$AU$1342,47,FALSE)*$S19/100,"")</f>
        <v/>
      </c>
    </row>
    <row r="20" spans="1:51">
      <c r="A20" s="320"/>
      <c r="B20" s="338"/>
      <c r="C20" s="320"/>
      <c r="D20" s="320"/>
      <c r="E20" s="315"/>
      <c r="F20" s="284"/>
      <c r="G20" s="491"/>
      <c r="H20" s="533"/>
      <c r="I20" s="533"/>
      <c r="J20" s="533"/>
      <c r="K20" s="533"/>
      <c r="L20" s="533"/>
      <c r="M20" s="490"/>
      <c r="N20" s="272"/>
      <c r="O20" s="121"/>
      <c r="P20" s="132"/>
      <c r="Q20" s="132"/>
      <c r="R20" s="132"/>
      <c r="S20" s="132"/>
      <c r="T20" s="119" t="str">
        <f>IFERROR(VLOOKUP($P20,[2]INSA_TCA_v6.0_2023!$A$1:$AU$1342,14,FALSE)*$S20/100,"")</f>
        <v/>
      </c>
      <c r="U20" s="119" t="str">
        <f>IFERROR(VLOOKUP($P20,[2]INSA_TCA_v6.0_2023!$A$1:$AU$1342,15,FALSE)*$S20/100,"")</f>
        <v/>
      </c>
      <c r="V20" s="119" t="str">
        <f>IFERROR(VLOOKUP($P20,[2]INSA_TCA_v6.0_2023!$A$1:$AU$1342,8,FALSE)*$S20/100,"")</f>
        <v/>
      </c>
      <c r="W20" s="119" t="str">
        <f>IFERROR(VLOOKUP($P20,[2]INSA_TCA_v6.0_2023!$A$1:$AU$1342,9,FALSE)*$S20/100,"")</f>
        <v/>
      </c>
      <c r="X20" s="119" t="str">
        <f>IFERROR(VLOOKUP($P20,[2]INSA_TCA_v6.0_2023!$A$1:$AU$1342,10,FALSE)*$S20/100,"")</f>
        <v/>
      </c>
      <c r="Y20" s="119" t="str">
        <f>IFERROR(VLOOKUP($P20,[2]INSA_TCA_v6.0_2023!$A$1:$AU$1342,11,FALSE)*$S20/100,"")</f>
        <v/>
      </c>
      <c r="Z20" s="119" t="str">
        <f>IFERROR(VLOOKUP($P20,[2]INSA_TCA_v6.0_2023!$A$1:$AU$1342,24,FALSE)*$S20/100,"")</f>
        <v/>
      </c>
      <c r="AA20" s="119" t="str">
        <f>IFERROR(VLOOKUP($P20,[2]INSA_TCA_v6.0_2023!$A$1:$AU$1342,13,FALSE)*$S20/100,"")</f>
        <v/>
      </c>
      <c r="AB20" s="119" t="str">
        <f>IFERROR(VLOOKUP($P20,[2]INSA_TCA_v6.0_2023!$A$1:$AU$1342,19,FALSE)*$S20/100,"")</f>
        <v/>
      </c>
      <c r="AC20" s="119" t="str">
        <f>IFERROR(VLOOKUP($P20,[2]INSA_TCA_v6.0_2023!$A$1:$AU$1342,18,FALSE)*$S20/100,"")</f>
        <v/>
      </c>
      <c r="AD20" s="119" t="str">
        <f>IFERROR(VLOOKUP($P20,[2]INSA_TCA_v6.0_2023!$A$1:$AU$1342,20,FALSE)*$S20/100,"")</f>
        <v/>
      </c>
      <c r="AE20" s="120" t="str">
        <f t="shared" si="0"/>
        <v/>
      </c>
      <c r="AF20" s="119" t="str">
        <f>IFERROR(VLOOKUP($P20,[2]INSA_TCA_v6.0_2023!$A$1:$AU$1342,21,FALSE)*$S20/100,"")</f>
        <v/>
      </c>
      <c r="AG20" s="119" t="str">
        <f>IFERROR(VLOOKUP($P20,[2]INSA_TCA_v6.0_2023!$A$1:$AU$1342,25,FALSE)*$S20/100,"")</f>
        <v/>
      </c>
      <c r="AH20" s="119" t="str">
        <f>IFERROR(VLOOKUP($P20,[2]INSA_TCA_v6.0_2023!$A$1:$AU$1342,27,FALSE)*$S20/100,"")</f>
        <v/>
      </c>
      <c r="AI20" s="119" t="str">
        <f>IFERROR(VLOOKUP($P20,[2]INSA_TCA_v6.0_2023!$A$1:$AU$1342,28,FALSE)*$S20/100,"")</f>
        <v/>
      </c>
      <c r="AJ20" s="119" t="str">
        <f>IFERROR(VLOOKUP($P20,[2]INSA_TCA_v6.0_2023!$A$1:$AU$1342,29,FALSE)*$S20/100,"")</f>
        <v/>
      </c>
      <c r="AK20" s="119" t="str">
        <f>IFERROR(VLOOKUP($P20,[2]INSA_TCA_v6.0_2023!$A$1:$AU$1342,30,FALSE)*$S20/100,"")</f>
        <v/>
      </c>
      <c r="AL20" s="119" t="str">
        <f>IFERROR(VLOOKUP($P20,[2]INSA_TCA_v6.0_2023!$A$1:$AU$1342,32,FALSE)*$S20/100,"")</f>
        <v/>
      </c>
      <c r="AM20" s="119" t="str">
        <f>IFERROR(VLOOKUP($P20,[2]INSA_TCA_v6.0_2023!$A$1:$AU$1342,34,FALSE)*$S20/100,"")</f>
        <v/>
      </c>
      <c r="AN20" s="119" t="str">
        <f>IFERROR(VLOOKUP($P20,[2]INSA_TCA_v6.0_2023!$A$1:$AU$1342,35,FALSE)*$S20/100,"")</f>
        <v/>
      </c>
      <c r="AO20" s="119" t="str">
        <f>IFERROR(VLOOKUP($P20,[2]INSA_TCA_v6.0_2023!$A$1:$AU$1342,36,FALSE)*$S20/100,"")</f>
        <v/>
      </c>
      <c r="AP20" s="119" t="str">
        <f>IFERROR(VLOOKUP($P20,[2]INSA_TCA_v6.0_2023!$A$1:$AU$1342,37,FALSE)*$S20/100,"")</f>
        <v/>
      </c>
      <c r="AQ20" s="119" t="str">
        <f>IFERROR(VLOOKUP($P20,[2]INSA_TCA_v6.0_2023!$A$1:$AU$1342,39,FALSE)*$S20/100,"")</f>
        <v/>
      </c>
      <c r="AR20" s="119" t="str">
        <f>IFERROR(VLOOKUP($P20,[2]INSA_TCA_v6.0_2023!$A$1:$AU$1342,40,FALSE)*$S20/100,"")</f>
        <v/>
      </c>
      <c r="AS20" s="119" t="str">
        <f>IFERROR(VLOOKUP($P20,[2]INSA_TCA_v6.0_2023!$A$1:$AU$1342,41,FALSE)*$S20/100,"")</f>
        <v/>
      </c>
      <c r="AT20" s="119" t="str">
        <f>IFERROR(VLOOKUP($P20,[2]INSA_TCA_v6.0_2023!$A$1:$AU$1342,42,FALSE)*$S20/100,"")</f>
        <v/>
      </c>
      <c r="AU20" s="119" t="str">
        <f>IFERROR(VLOOKUP($P20,[2]INSA_TCA_v6.0_2023!$A$1:$AU$1342,43,FALSE)*$S20/100,"")</f>
        <v/>
      </c>
      <c r="AV20" s="119" t="str">
        <f>IFERROR(VLOOKUP($P20,[2]INSA_TCA_v6.0_2023!$A$1:$AU$1342,44,FALSE)*$S20/100,"")</f>
        <v/>
      </c>
      <c r="AW20" s="119" t="str">
        <f>IFERROR(VLOOKUP($P20,[2]INSA_TCA_v6.0_2023!$A$1:$AU$1342,45,FALSE)*$S20/100,"")</f>
        <v/>
      </c>
      <c r="AX20" s="119" t="str">
        <f>IFERROR(VLOOKUP($P20,[2]INSA_TCA_v6.0_2023!$A$1:$AU$1342,46,FALSE)*$S20/100,"")</f>
        <v/>
      </c>
      <c r="AY20" s="119" t="str">
        <f>IFERROR(VLOOKUP($P20,[2]INSA_TCA_v6.0_2023!$A$1:$AU$1342,47,FALSE)*$S20/100,"")</f>
        <v/>
      </c>
    </row>
    <row r="21" spans="1:51">
      <c r="A21" s="320"/>
      <c r="B21" s="338"/>
      <c r="C21" s="320"/>
      <c r="D21" s="320"/>
      <c r="E21" s="315"/>
      <c r="F21" s="284"/>
      <c r="G21" s="491"/>
      <c r="H21" s="533"/>
      <c r="I21" s="533"/>
      <c r="J21" s="533"/>
      <c r="K21" s="533"/>
      <c r="L21" s="533"/>
      <c r="M21" s="490"/>
      <c r="N21" s="272"/>
      <c r="O21" s="274"/>
      <c r="P21" s="274"/>
      <c r="Q21" s="274"/>
      <c r="R21" s="274"/>
      <c r="S21" s="274"/>
      <c r="T21" s="275"/>
      <c r="U21" s="275"/>
      <c r="V21" s="275"/>
      <c r="W21" s="275"/>
      <c r="X21" s="275"/>
      <c r="Y21" s="275"/>
      <c r="Z21" s="275"/>
      <c r="AA21" s="275"/>
      <c r="AB21" s="275"/>
      <c r="AC21" s="275"/>
      <c r="AD21" s="275"/>
      <c r="AE21" s="276"/>
      <c r="AF21" s="275"/>
      <c r="AG21" s="275"/>
      <c r="AH21" s="275"/>
      <c r="AI21" s="275"/>
      <c r="AJ21" s="275"/>
      <c r="AK21" s="275"/>
      <c r="AL21" s="275"/>
      <c r="AM21" s="275"/>
      <c r="AN21" s="275"/>
      <c r="AO21" s="275"/>
      <c r="AP21" s="275"/>
      <c r="AQ21" s="275"/>
      <c r="AR21" s="275"/>
      <c r="AS21" s="275"/>
      <c r="AT21" s="275"/>
      <c r="AU21" s="275"/>
      <c r="AV21" s="275"/>
      <c r="AW21" s="275"/>
      <c r="AX21" s="275"/>
      <c r="AY21" s="275"/>
    </row>
    <row r="22" spans="1:51">
      <c r="A22" s="320"/>
      <c r="B22" s="338"/>
      <c r="C22" s="320"/>
      <c r="D22" s="320"/>
      <c r="E22" s="315"/>
      <c r="F22" s="284"/>
      <c r="G22" s="491"/>
      <c r="H22" s="533"/>
      <c r="I22" s="533"/>
      <c r="J22" s="533"/>
      <c r="K22" s="533"/>
      <c r="L22" s="533"/>
      <c r="M22" s="490"/>
      <c r="N22" s="272"/>
      <c r="O22" s="399" t="s">
        <v>73</v>
      </c>
      <c r="P22" s="399"/>
      <c r="Q22" s="399"/>
      <c r="R22" s="399"/>
      <c r="S22" s="400"/>
      <c r="T22" s="133">
        <f t="shared" ref="T22:AD22" si="1">SUM(T6:T20)</f>
        <v>55.6965</v>
      </c>
      <c r="U22" s="133">
        <f t="shared" si="1"/>
        <v>5.3432000000000004</v>
      </c>
      <c r="V22" s="133">
        <f t="shared" si="1"/>
        <v>11.640700000000001</v>
      </c>
      <c r="W22" s="133">
        <f t="shared" si="1"/>
        <v>1.7207999999999999</v>
      </c>
      <c r="X22" s="133">
        <f t="shared" si="1"/>
        <v>8.1712000000000007</v>
      </c>
      <c r="Y22" s="133">
        <f t="shared" si="1"/>
        <v>1.3542999999999998</v>
      </c>
      <c r="Z22" s="133">
        <f t="shared" si="1"/>
        <v>98.92</v>
      </c>
      <c r="AA22" s="133">
        <f t="shared" si="1"/>
        <v>0</v>
      </c>
      <c r="AB22" s="133">
        <f t="shared" si="1"/>
        <v>24.740199999999998</v>
      </c>
      <c r="AC22" s="133">
        <f t="shared" si="1"/>
        <v>5.0196999999999994</v>
      </c>
      <c r="AD22" s="133">
        <f t="shared" si="1"/>
        <v>1.1372000000000002</v>
      </c>
      <c r="AE22" s="134">
        <f>T22*4+V22*9+AB22*4+AC22*2+AF22*7</f>
        <v>436.55250000000001</v>
      </c>
      <c r="AF22" s="133">
        <f t="shared" ref="AF22:AY22" si="2">SUM(AF6:AF20)</f>
        <v>0</v>
      </c>
      <c r="AG22" s="133">
        <f t="shared" si="2"/>
        <v>491.69900000000001</v>
      </c>
      <c r="AH22" s="133">
        <f t="shared" si="2"/>
        <v>1.8620000000000001</v>
      </c>
      <c r="AI22" s="133">
        <f t="shared" si="2"/>
        <v>2.7702699999999996</v>
      </c>
      <c r="AJ22" s="133">
        <f t="shared" si="2"/>
        <v>0.40266000000000007</v>
      </c>
      <c r="AK22" s="133">
        <f t="shared" si="2"/>
        <v>6.8910000000000013E-2</v>
      </c>
      <c r="AL22" s="133">
        <f t="shared" si="2"/>
        <v>8.4056000000000015</v>
      </c>
      <c r="AM22" s="133">
        <f t="shared" si="2"/>
        <v>0.40989999999999999</v>
      </c>
      <c r="AN22" s="133">
        <f t="shared" si="2"/>
        <v>1.2166000000000001</v>
      </c>
      <c r="AO22" s="133">
        <f t="shared" si="2"/>
        <v>11.65</v>
      </c>
      <c r="AP22" s="133">
        <f t="shared" si="2"/>
        <v>59.407999999999994</v>
      </c>
      <c r="AQ22" s="133">
        <f t="shared" si="2"/>
        <v>438.81</v>
      </c>
      <c r="AR22" s="133">
        <f t="shared" si="2"/>
        <v>724.06</v>
      </c>
      <c r="AS22" s="133">
        <f t="shared" si="2"/>
        <v>99.75</v>
      </c>
      <c r="AT22" s="133">
        <f t="shared" si="2"/>
        <v>319.19000000000005</v>
      </c>
      <c r="AU22" s="133">
        <f t="shared" si="2"/>
        <v>76.460000000000008</v>
      </c>
      <c r="AV22" s="133">
        <f t="shared" si="2"/>
        <v>2.1099999999999994</v>
      </c>
      <c r="AW22" s="133">
        <f t="shared" si="2"/>
        <v>1.8242999999999998</v>
      </c>
      <c r="AX22" s="133">
        <f t="shared" si="2"/>
        <v>0</v>
      </c>
      <c r="AY22" s="133">
        <f t="shared" si="2"/>
        <v>1.77</v>
      </c>
    </row>
    <row r="23" spans="1:51">
      <c r="A23" s="339"/>
      <c r="B23" s="340"/>
      <c r="C23" s="339"/>
      <c r="D23" s="339"/>
      <c r="E23" s="341"/>
      <c r="F23" s="284"/>
      <c r="G23" s="493"/>
      <c r="H23" s="483"/>
      <c r="I23" s="483"/>
      <c r="J23" s="483"/>
      <c r="K23" s="483"/>
      <c r="L23" s="483"/>
      <c r="M23" s="484"/>
      <c r="N23" s="272"/>
      <c r="O23" s="278"/>
      <c r="P23" s="279"/>
      <c r="Q23" s="279"/>
      <c r="R23" s="279"/>
      <c r="S23" s="279"/>
      <c r="T23" s="136" t="s">
        <v>48</v>
      </c>
      <c r="U23" s="136" t="s">
        <v>48</v>
      </c>
      <c r="V23" s="136" t="s">
        <v>48</v>
      </c>
      <c r="W23" s="136" t="s">
        <v>48</v>
      </c>
      <c r="X23" s="136" t="s">
        <v>48</v>
      </c>
      <c r="Y23" s="136" t="s">
        <v>48</v>
      </c>
      <c r="Z23" s="136" t="s">
        <v>48</v>
      </c>
      <c r="AA23" s="136" t="s">
        <v>48</v>
      </c>
      <c r="AB23" s="136" t="s">
        <v>48</v>
      </c>
      <c r="AC23" s="136" t="s">
        <v>48</v>
      </c>
      <c r="AD23" s="136" t="s">
        <v>48</v>
      </c>
      <c r="AE23" s="137" t="s">
        <v>74</v>
      </c>
      <c r="AF23" s="136" t="s">
        <v>48</v>
      </c>
      <c r="AG23" s="136" t="s">
        <v>75</v>
      </c>
      <c r="AH23" s="136" t="s">
        <v>75</v>
      </c>
      <c r="AI23" s="136" t="s">
        <v>76</v>
      </c>
      <c r="AJ23" s="136" t="s">
        <v>76</v>
      </c>
      <c r="AK23" s="136" t="s">
        <v>76</v>
      </c>
      <c r="AL23" s="136" t="s">
        <v>76</v>
      </c>
      <c r="AM23" s="136" t="s">
        <v>76</v>
      </c>
      <c r="AN23" s="136" t="s">
        <v>75</v>
      </c>
      <c r="AO23" s="136" t="s">
        <v>76</v>
      </c>
      <c r="AP23" s="136" t="s">
        <v>75</v>
      </c>
      <c r="AQ23" s="136" t="s">
        <v>76</v>
      </c>
      <c r="AR23" s="136" t="s">
        <v>76</v>
      </c>
      <c r="AS23" s="136" t="s">
        <v>76</v>
      </c>
      <c r="AT23" s="136" t="s">
        <v>76</v>
      </c>
      <c r="AU23" s="136" t="s">
        <v>76</v>
      </c>
      <c r="AV23" s="136" t="s">
        <v>76</v>
      </c>
      <c r="AW23" s="136" t="s">
        <v>76</v>
      </c>
      <c r="AX23" s="136" t="s">
        <v>75</v>
      </c>
      <c r="AY23" s="136" t="s">
        <v>75</v>
      </c>
    </row>
    <row r="24" spans="1:51">
      <c r="A24" s="263"/>
      <c r="B24" s="269"/>
      <c r="C24" s="263"/>
      <c r="D24" s="263"/>
      <c r="E24" s="269"/>
      <c r="F24" s="263"/>
      <c r="G24" s="280"/>
      <c r="H24" s="280"/>
      <c r="I24" s="280"/>
      <c r="J24" s="280"/>
      <c r="K24" s="280"/>
      <c r="L24" s="280"/>
      <c r="M24" s="280"/>
      <c r="N24" s="272"/>
      <c r="O24" s="263"/>
      <c r="P24" s="263"/>
      <c r="Q24" s="263"/>
      <c r="R24" s="263"/>
      <c r="S24" s="263"/>
      <c r="T24" s="264"/>
      <c r="U24" s="264"/>
      <c r="V24" s="264"/>
      <c r="W24" s="264"/>
      <c r="X24" s="264"/>
      <c r="Y24" s="264"/>
      <c r="Z24" s="264"/>
      <c r="AA24" s="264"/>
      <c r="AB24" s="264"/>
      <c r="AC24" s="264"/>
      <c r="AD24" s="264"/>
      <c r="AE24" s="265"/>
      <c r="AF24" s="264"/>
      <c r="AG24" s="264"/>
      <c r="AH24" s="264"/>
      <c r="AI24" s="264"/>
      <c r="AJ24" s="264"/>
      <c r="AK24" s="264"/>
      <c r="AL24" s="264"/>
      <c r="AM24" s="264"/>
      <c r="AN24" s="264"/>
      <c r="AO24" s="264"/>
      <c r="AP24" s="264"/>
      <c r="AQ24" s="264"/>
      <c r="AR24" s="264"/>
      <c r="AS24" s="264"/>
      <c r="AT24" s="264"/>
      <c r="AU24" s="264"/>
      <c r="AV24" s="264"/>
      <c r="AW24" s="264"/>
      <c r="AX24" s="264"/>
      <c r="AY24" s="264"/>
    </row>
    <row r="25" spans="1:51" ht="18.600000000000001" thickBot="1">
      <c r="A25" s="401" t="s">
        <v>77</v>
      </c>
      <c r="B25" s="402"/>
      <c r="C25" s="403"/>
      <c r="D25" s="403"/>
      <c r="E25" s="404"/>
      <c r="F25" s="263"/>
      <c r="G25" s="405" t="s">
        <v>78</v>
      </c>
      <c r="H25" s="405"/>
      <c r="I25" s="405"/>
      <c r="J25" s="405"/>
      <c r="K25" s="405"/>
      <c r="L25" s="405"/>
      <c r="M25" s="405"/>
      <c r="N25" s="272"/>
      <c r="O25" s="406" t="s">
        <v>79</v>
      </c>
      <c r="P25" s="406"/>
      <c r="Q25" s="406"/>
      <c r="R25" s="406"/>
      <c r="S25" s="406"/>
      <c r="T25" s="406"/>
      <c r="U25" s="281" t="s">
        <v>80</v>
      </c>
      <c r="V25" s="407" t="s">
        <v>80</v>
      </c>
      <c r="W25" s="407"/>
      <c r="X25" s="407"/>
      <c r="Y25" s="407"/>
      <c r="Z25" s="407"/>
      <c r="AA25" s="407"/>
      <c r="AB25" s="407"/>
      <c r="AC25" s="407"/>
      <c r="AD25" s="407"/>
      <c r="AE25" s="408"/>
      <c r="AF25" s="264"/>
      <c r="AG25" s="282"/>
      <c r="AH25" s="282"/>
      <c r="AI25" s="387" t="s">
        <v>81</v>
      </c>
      <c r="AJ25" s="388"/>
      <c r="AK25" s="389"/>
      <c r="AL25" s="283"/>
      <c r="AM25" s="264"/>
      <c r="AN25" s="264"/>
      <c r="AO25" s="264"/>
      <c r="AP25" s="264"/>
      <c r="AQ25" s="264"/>
      <c r="AR25" s="264"/>
      <c r="AS25" s="264"/>
      <c r="AT25" s="264"/>
      <c r="AU25" s="264"/>
      <c r="AV25" s="264"/>
      <c r="AW25" s="264"/>
      <c r="AX25" s="264"/>
      <c r="AY25" s="264"/>
    </row>
    <row r="26" spans="1:51" ht="16.2" thickBot="1">
      <c r="A26" s="409" t="s">
        <v>82</v>
      </c>
      <c r="B26" s="410"/>
      <c r="C26" s="403"/>
      <c r="D26" s="403"/>
      <c r="E26" s="404"/>
      <c r="F26" s="263"/>
      <c r="G26" s="138"/>
      <c r="H26" s="139"/>
      <c r="I26" s="139"/>
      <c r="J26" s="139"/>
      <c r="K26" s="139"/>
      <c r="L26" s="139"/>
      <c r="M26" s="140"/>
      <c r="N26" s="272"/>
      <c r="O26" s="141"/>
      <c r="P26" s="142" t="s">
        <v>83</v>
      </c>
      <c r="Q26" s="142"/>
      <c r="R26" s="142" t="s">
        <v>84</v>
      </c>
      <c r="S26" s="142" t="s">
        <v>85</v>
      </c>
      <c r="T26" s="143" t="s">
        <v>85</v>
      </c>
      <c r="U26" s="264"/>
      <c r="V26" s="264"/>
      <c r="W26" s="264"/>
      <c r="X26" s="264"/>
      <c r="Y26" s="264"/>
      <c r="Z26" s="264"/>
      <c r="AA26" s="264"/>
      <c r="AB26" s="264"/>
      <c r="AC26" s="264"/>
      <c r="AD26" s="265"/>
      <c r="AE26" s="265"/>
      <c r="AF26" s="264"/>
      <c r="AG26" s="282"/>
      <c r="AH26" s="282"/>
      <c r="AI26" s="411" t="s">
        <v>10</v>
      </c>
      <c r="AJ26" s="411"/>
      <c r="AK26" s="411"/>
      <c r="AL26" s="263"/>
      <c r="AM26" s="264"/>
      <c r="AN26" s="264"/>
      <c r="AO26" s="264"/>
      <c r="AP26" s="264"/>
      <c r="AQ26" s="264"/>
      <c r="AR26" s="264"/>
      <c r="AS26" s="264"/>
      <c r="AT26" s="264"/>
      <c r="AU26" s="264"/>
      <c r="AV26" s="264"/>
      <c r="AW26" s="264"/>
      <c r="AX26" s="264"/>
      <c r="AY26" s="264"/>
    </row>
    <row r="27" spans="1:51">
      <c r="A27" s="284"/>
      <c r="B27" s="300"/>
      <c r="C27" s="284"/>
      <c r="D27" s="284"/>
      <c r="E27" s="284"/>
      <c r="F27" s="263"/>
      <c r="G27" s="412" t="s">
        <v>86</v>
      </c>
      <c r="H27" s="413"/>
      <c r="I27" s="413"/>
      <c r="J27" s="413"/>
      <c r="K27" s="413"/>
      <c r="L27" s="413"/>
      <c r="M27" s="414"/>
      <c r="N27" s="272"/>
      <c r="O27" s="144" t="s">
        <v>49</v>
      </c>
      <c r="P27" s="415" t="s">
        <v>87</v>
      </c>
      <c r="Q27" s="145">
        <v>35</v>
      </c>
      <c r="R27" s="146">
        <f t="shared" ref="R27:R39" si="3">SUMIF(O$6:O$20,O27,S$6:S$20)</f>
        <v>60</v>
      </c>
      <c r="S27" s="146">
        <f t="shared" ref="S27:S39" si="4">R27/Q27</f>
        <v>1.7142857142857142</v>
      </c>
      <c r="T27" s="418">
        <f>SUM(S27:S29)/B2</f>
        <v>1.7142857142857142</v>
      </c>
      <c r="U27" s="264"/>
      <c r="V27" s="264"/>
      <c r="W27" s="264"/>
      <c r="X27" s="264"/>
      <c r="Y27" s="264"/>
      <c r="Z27" s="264"/>
      <c r="AA27" s="264"/>
      <c r="AB27" s="264"/>
      <c r="AC27" s="264"/>
      <c r="AD27" s="265"/>
      <c r="AE27" s="265"/>
      <c r="AF27" s="264"/>
      <c r="AG27" s="282"/>
      <c r="AH27" s="282"/>
      <c r="AI27" s="147" t="s">
        <v>49</v>
      </c>
      <c r="AJ27" s="391" t="s">
        <v>88</v>
      </c>
      <c r="AK27" s="391"/>
      <c r="AL27" s="263"/>
      <c r="AM27" s="264"/>
      <c r="AN27" s="264"/>
      <c r="AO27" s="264"/>
      <c r="AP27" s="264"/>
      <c r="AQ27" s="264"/>
      <c r="AR27" s="264"/>
      <c r="AS27" s="264"/>
      <c r="AT27" s="264"/>
      <c r="AU27" s="264"/>
      <c r="AV27" s="264"/>
      <c r="AW27" s="264"/>
      <c r="AX27" s="264"/>
      <c r="AY27" s="264"/>
    </row>
    <row r="28" spans="1:51">
      <c r="A28" s="421" t="s">
        <v>89</v>
      </c>
      <c r="B28" s="421"/>
      <c r="C28" s="422"/>
      <c r="D28" s="422"/>
      <c r="E28" s="423"/>
      <c r="F28" s="263"/>
      <c r="G28" s="424">
        <f>T27/8</f>
        <v>0.21428571428571427</v>
      </c>
      <c r="H28" s="425"/>
      <c r="I28" s="425"/>
      <c r="J28" s="425"/>
      <c r="K28" s="425"/>
      <c r="L28" s="425"/>
      <c r="M28" s="426"/>
      <c r="N28" s="272"/>
      <c r="O28" s="148" t="s">
        <v>90</v>
      </c>
      <c r="P28" s="416"/>
      <c r="Q28" s="149">
        <v>125</v>
      </c>
      <c r="R28" s="150">
        <f t="shared" si="3"/>
        <v>0</v>
      </c>
      <c r="S28" s="150">
        <f t="shared" si="4"/>
        <v>0</v>
      </c>
      <c r="T28" s="419"/>
      <c r="U28" s="264"/>
      <c r="V28" s="264"/>
      <c r="W28" s="264"/>
      <c r="X28" s="264"/>
      <c r="Y28" s="264"/>
      <c r="Z28" s="264"/>
      <c r="AA28" s="264"/>
      <c r="AB28" s="264"/>
      <c r="AC28" s="264"/>
      <c r="AD28" s="265"/>
      <c r="AE28" s="265"/>
      <c r="AF28" s="264"/>
      <c r="AG28" s="282"/>
      <c r="AH28" s="282"/>
      <c r="AI28" s="147" t="s">
        <v>90</v>
      </c>
      <c r="AJ28" s="391" t="s">
        <v>50</v>
      </c>
      <c r="AK28" s="391"/>
      <c r="AL28" s="263"/>
      <c r="AM28" s="264"/>
      <c r="AN28" s="264"/>
      <c r="AO28" s="264"/>
      <c r="AP28" s="264"/>
      <c r="AQ28" s="264"/>
      <c r="AR28" s="264"/>
      <c r="AS28" s="264"/>
      <c r="AT28" s="264"/>
      <c r="AU28" s="264"/>
      <c r="AV28" s="264"/>
      <c r="AW28" s="264"/>
      <c r="AX28" s="264"/>
      <c r="AY28" s="264"/>
    </row>
    <row r="29" spans="1:51" ht="16.2" thickBot="1">
      <c r="A29" s="263"/>
      <c r="B29" s="269"/>
      <c r="C29" s="263"/>
      <c r="D29" s="263"/>
      <c r="E29" s="263"/>
      <c r="F29" s="263"/>
      <c r="G29" s="151"/>
      <c r="H29" s="285"/>
      <c r="I29" s="285"/>
      <c r="J29" s="285"/>
      <c r="K29" s="285"/>
      <c r="L29" s="285"/>
      <c r="M29" s="152"/>
      <c r="N29" s="286"/>
      <c r="O29" s="153" t="s">
        <v>41</v>
      </c>
      <c r="P29" s="417"/>
      <c r="Q29" s="154">
        <v>50</v>
      </c>
      <c r="R29" s="155">
        <f t="shared" si="3"/>
        <v>0</v>
      </c>
      <c r="S29" s="155">
        <f t="shared" si="4"/>
        <v>0</v>
      </c>
      <c r="T29" s="420"/>
      <c r="U29" s="264"/>
      <c r="V29" s="264"/>
      <c r="W29" s="264"/>
      <c r="X29" s="264"/>
      <c r="Y29" s="264"/>
      <c r="Z29" s="264"/>
      <c r="AA29" s="264"/>
      <c r="AB29" s="264"/>
      <c r="AC29" s="264"/>
      <c r="AD29" s="265"/>
      <c r="AE29" s="265"/>
      <c r="AF29" s="264"/>
      <c r="AG29" s="282"/>
      <c r="AH29" s="282"/>
      <c r="AI29" s="147" t="s">
        <v>41</v>
      </c>
      <c r="AJ29" s="391" t="s">
        <v>91</v>
      </c>
      <c r="AK29" s="391"/>
      <c r="AL29" s="263"/>
      <c r="AM29" s="264"/>
      <c r="AN29" s="264"/>
      <c r="AO29" s="264"/>
      <c r="AP29" s="264"/>
      <c r="AQ29" s="264"/>
      <c r="AR29" s="264"/>
      <c r="AS29" s="264"/>
      <c r="AT29" s="264"/>
      <c r="AU29" s="264"/>
      <c r="AV29" s="264"/>
      <c r="AW29" s="264"/>
      <c r="AX29" s="264"/>
      <c r="AY29" s="264"/>
    </row>
    <row r="30" spans="1:51">
      <c r="A30" s="427" t="s">
        <v>92</v>
      </c>
      <c r="B30" s="427"/>
      <c r="C30" s="427"/>
      <c r="D30" s="427"/>
      <c r="E30" s="427"/>
      <c r="F30" s="263"/>
      <c r="G30" s="412" t="s">
        <v>93</v>
      </c>
      <c r="H30" s="413"/>
      <c r="I30" s="414"/>
      <c r="J30" s="287"/>
      <c r="K30" s="412" t="s">
        <v>94</v>
      </c>
      <c r="L30" s="413"/>
      <c r="M30" s="414"/>
      <c r="N30" s="262"/>
      <c r="O30" s="144" t="s">
        <v>64</v>
      </c>
      <c r="P30" s="415" t="s">
        <v>95</v>
      </c>
      <c r="Q30" s="156">
        <v>30</v>
      </c>
      <c r="R30" s="146">
        <f t="shared" si="3"/>
        <v>101</v>
      </c>
      <c r="S30" s="146">
        <f t="shared" si="4"/>
        <v>3.3666666666666667</v>
      </c>
      <c r="T30" s="418">
        <f>SUM(S30:S31)/B2</f>
        <v>3.3666666666666667</v>
      </c>
      <c r="U30" s="264"/>
      <c r="V30" s="264"/>
      <c r="W30" s="264"/>
      <c r="X30" s="264"/>
      <c r="Y30" s="264"/>
      <c r="Z30" s="264"/>
      <c r="AA30" s="264"/>
      <c r="AB30" s="264"/>
      <c r="AC30" s="264"/>
      <c r="AD30" s="265"/>
      <c r="AE30" s="265"/>
      <c r="AF30" s="264"/>
      <c r="AG30" s="282"/>
      <c r="AH30" s="282"/>
      <c r="AI30" s="147" t="s">
        <v>64</v>
      </c>
      <c r="AJ30" s="391" t="s">
        <v>96</v>
      </c>
      <c r="AK30" s="391"/>
      <c r="AL30" s="263"/>
      <c r="AM30" s="264"/>
      <c r="AN30" s="264"/>
      <c r="AO30" s="264"/>
      <c r="AP30" s="264"/>
      <c r="AQ30" s="264"/>
      <c r="AR30" s="264"/>
      <c r="AS30" s="264"/>
      <c r="AT30" s="264"/>
      <c r="AU30" s="264"/>
      <c r="AV30" s="264"/>
      <c r="AW30" s="264"/>
      <c r="AX30" s="264"/>
      <c r="AY30" s="264"/>
    </row>
    <row r="31" spans="1:51" ht="16.2" thickBot="1">
      <c r="A31" s="428"/>
      <c r="B31" s="428"/>
      <c r="C31" s="428"/>
      <c r="D31" s="428"/>
      <c r="E31" s="428"/>
      <c r="F31" s="263"/>
      <c r="G31" s="430">
        <f>T32/4</f>
        <v>0.21111111111111111</v>
      </c>
      <c r="H31" s="431"/>
      <c r="I31" s="432"/>
      <c r="J31" s="288"/>
      <c r="K31" s="433">
        <f>T33/3</f>
        <v>0.33333333333333331</v>
      </c>
      <c r="L31" s="434"/>
      <c r="M31" s="435"/>
      <c r="N31" s="262"/>
      <c r="O31" s="153" t="s">
        <v>97</v>
      </c>
      <c r="P31" s="417"/>
      <c r="Q31" s="154">
        <v>50</v>
      </c>
      <c r="R31" s="155">
        <f t="shared" si="3"/>
        <v>0</v>
      </c>
      <c r="S31" s="155">
        <f t="shared" si="4"/>
        <v>0</v>
      </c>
      <c r="T31" s="420"/>
      <c r="U31" s="264"/>
      <c r="V31" s="264"/>
      <c r="W31" s="264"/>
      <c r="X31" s="264"/>
      <c r="Y31" s="264"/>
      <c r="Z31" s="264"/>
      <c r="AA31" s="264"/>
      <c r="AB31" s="264"/>
      <c r="AC31" s="264"/>
      <c r="AD31" s="265"/>
      <c r="AE31" s="265"/>
      <c r="AF31" s="264"/>
      <c r="AG31" s="282"/>
      <c r="AH31" s="282"/>
      <c r="AI31" s="147" t="s">
        <v>97</v>
      </c>
      <c r="AJ31" s="391" t="s">
        <v>98</v>
      </c>
      <c r="AK31" s="391"/>
      <c r="AL31" s="263"/>
      <c r="AM31" s="264"/>
      <c r="AN31" s="264"/>
      <c r="AO31" s="264"/>
      <c r="AP31" s="264"/>
      <c r="AQ31" s="264"/>
      <c r="AR31" s="264"/>
      <c r="AS31" s="264"/>
      <c r="AT31" s="264"/>
      <c r="AU31" s="264"/>
      <c r="AV31" s="264"/>
      <c r="AW31" s="264"/>
      <c r="AX31" s="264"/>
      <c r="AY31" s="264"/>
    </row>
    <row r="32" spans="1:51" ht="16.2" thickBot="1">
      <c r="A32" s="429"/>
      <c r="B32" s="429"/>
      <c r="C32" s="429"/>
      <c r="D32" s="429"/>
      <c r="E32" s="429"/>
      <c r="F32" s="263"/>
      <c r="G32" s="151"/>
      <c r="H32" s="285"/>
      <c r="I32" s="285"/>
      <c r="J32" s="285"/>
      <c r="K32" s="285"/>
      <c r="L32" s="285"/>
      <c r="M32" s="152"/>
      <c r="N32" s="262"/>
      <c r="O32" s="157" t="s">
        <v>53</v>
      </c>
      <c r="P32" s="158" t="s">
        <v>93</v>
      </c>
      <c r="Q32" s="159">
        <v>180</v>
      </c>
      <c r="R32" s="160">
        <f t="shared" si="3"/>
        <v>152</v>
      </c>
      <c r="S32" s="160">
        <f t="shared" si="4"/>
        <v>0.84444444444444444</v>
      </c>
      <c r="T32" s="161">
        <f>S32/B2</f>
        <v>0.84444444444444444</v>
      </c>
      <c r="U32" s="264"/>
      <c r="V32" s="264"/>
      <c r="W32" s="264"/>
      <c r="X32" s="264"/>
      <c r="Y32" s="264"/>
      <c r="Z32" s="264"/>
      <c r="AA32" s="264"/>
      <c r="AB32" s="264"/>
      <c r="AC32" s="264"/>
      <c r="AD32" s="265"/>
      <c r="AE32" s="265"/>
      <c r="AF32" s="264"/>
      <c r="AG32" s="282"/>
      <c r="AH32" s="282"/>
      <c r="AI32" s="147" t="s">
        <v>53</v>
      </c>
      <c r="AJ32" s="391" t="s">
        <v>93</v>
      </c>
      <c r="AK32" s="391"/>
      <c r="AL32" s="263"/>
      <c r="AM32" s="264"/>
      <c r="AN32" s="264"/>
      <c r="AO32" s="264"/>
      <c r="AP32" s="264"/>
      <c r="AQ32" s="264"/>
      <c r="AR32" s="264"/>
      <c r="AS32" s="264"/>
      <c r="AT32" s="264"/>
      <c r="AU32" s="264"/>
      <c r="AV32" s="264"/>
      <c r="AW32" s="264"/>
      <c r="AX32" s="264"/>
      <c r="AY32" s="264"/>
    </row>
    <row r="33" spans="1:37">
      <c r="A33" s="429"/>
      <c r="B33" s="429"/>
      <c r="C33" s="429"/>
      <c r="D33" s="429"/>
      <c r="E33" s="429"/>
      <c r="F33" s="263"/>
      <c r="G33" s="412" t="s">
        <v>99</v>
      </c>
      <c r="H33" s="413"/>
      <c r="I33" s="414"/>
      <c r="J33" s="287"/>
      <c r="K33" s="412" t="s">
        <v>100</v>
      </c>
      <c r="L33" s="413"/>
      <c r="M33" s="414"/>
      <c r="N33" s="262"/>
      <c r="O33" s="144" t="s">
        <v>55</v>
      </c>
      <c r="P33" s="415" t="s">
        <v>101</v>
      </c>
      <c r="Q33" s="156">
        <v>10</v>
      </c>
      <c r="R33" s="146">
        <f t="shared" si="3"/>
        <v>10</v>
      </c>
      <c r="S33" s="146">
        <f t="shared" si="4"/>
        <v>1</v>
      </c>
      <c r="T33" s="418">
        <f>SUM(S33:S34)/B2</f>
        <v>1</v>
      </c>
      <c r="U33" s="264"/>
      <c r="V33" s="264"/>
      <c r="W33" s="264"/>
      <c r="X33" s="264"/>
      <c r="Y33" s="264"/>
      <c r="Z33" s="264"/>
      <c r="AA33" s="264"/>
      <c r="AB33" s="264"/>
      <c r="AC33" s="264"/>
      <c r="AD33" s="265"/>
      <c r="AE33" s="265"/>
      <c r="AF33" s="264"/>
      <c r="AG33" s="282"/>
      <c r="AH33" s="282"/>
      <c r="AI33" s="147" t="s">
        <v>102</v>
      </c>
      <c r="AJ33" s="391" t="s">
        <v>103</v>
      </c>
      <c r="AK33" s="391"/>
    </row>
    <row r="34" spans="1:37" ht="16.2" thickBot="1">
      <c r="A34" s="429"/>
      <c r="B34" s="429"/>
      <c r="C34" s="429"/>
      <c r="D34" s="429"/>
      <c r="E34" s="429"/>
      <c r="F34" s="263"/>
      <c r="G34" s="433">
        <f>T35/2</f>
        <v>0.21875</v>
      </c>
      <c r="H34" s="434"/>
      <c r="I34" s="435"/>
      <c r="J34" s="288"/>
      <c r="K34" s="433">
        <f>T30/4</f>
        <v>0.84166666666666667</v>
      </c>
      <c r="L34" s="434"/>
      <c r="M34" s="435"/>
      <c r="N34" s="262"/>
      <c r="O34" s="153" t="s">
        <v>102</v>
      </c>
      <c r="P34" s="417"/>
      <c r="Q34" s="154">
        <v>15</v>
      </c>
      <c r="R34" s="155">
        <f t="shared" si="3"/>
        <v>0</v>
      </c>
      <c r="S34" s="155">
        <f t="shared" si="4"/>
        <v>0</v>
      </c>
      <c r="T34" s="420"/>
      <c r="U34" s="264"/>
      <c r="V34" s="264"/>
      <c r="W34" s="264"/>
      <c r="X34" s="264"/>
      <c r="Y34" s="264"/>
      <c r="Z34" s="264"/>
      <c r="AA34" s="264"/>
      <c r="AB34" s="264"/>
      <c r="AC34" s="264"/>
      <c r="AD34" s="265"/>
      <c r="AE34" s="265"/>
      <c r="AF34" s="264"/>
      <c r="AG34" s="282"/>
      <c r="AH34" s="282"/>
      <c r="AI34" s="147" t="s">
        <v>55</v>
      </c>
      <c r="AJ34" s="391" t="s">
        <v>104</v>
      </c>
      <c r="AK34" s="391"/>
    </row>
    <row r="35" spans="1:37">
      <c r="A35" s="429"/>
      <c r="B35" s="429"/>
      <c r="C35" s="429"/>
      <c r="D35" s="429"/>
      <c r="E35" s="429"/>
      <c r="F35" s="263"/>
      <c r="G35" s="151"/>
      <c r="H35" s="285"/>
      <c r="I35" s="285"/>
      <c r="J35" s="285"/>
      <c r="K35" s="285"/>
      <c r="L35" s="285"/>
      <c r="M35" s="152"/>
      <c r="N35" s="262"/>
      <c r="O35" s="144" t="s">
        <v>61</v>
      </c>
      <c r="P35" s="415" t="s">
        <v>99</v>
      </c>
      <c r="Q35" s="156">
        <v>25</v>
      </c>
      <c r="R35" s="146">
        <f t="shared" si="3"/>
        <v>0</v>
      </c>
      <c r="S35" s="146">
        <f t="shared" si="4"/>
        <v>0</v>
      </c>
      <c r="T35" s="436">
        <f>SUM(S36:S37)/B2</f>
        <v>0.4375</v>
      </c>
      <c r="U35" s="264"/>
      <c r="V35" s="264"/>
      <c r="W35" s="264"/>
      <c r="X35" s="264"/>
      <c r="Y35" s="264"/>
      <c r="Z35" s="264"/>
      <c r="AA35" s="264"/>
      <c r="AB35" s="264"/>
      <c r="AC35" s="264"/>
      <c r="AD35" s="265"/>
      <c r="AE35" s="265"/>
      <c r="AF35" s="264"/>
      <c r="AG35" s="282"/>
      <c r="AH35" s="282"/>
      <c r="AI35" s="147" t="s">
        <v>57</v>
      </c>
      <c r="AJ35" s="391" t="s">
        <v>105</v>
      </c>
      <c r="AK35" s="391"/>
    </row>
    <row r="36" spans="1:37" ht="16.2" thickBot="1">
      <c r="A36" s="263"/>
      <c r="B36" s="269"/>
      <c r="C36" s="263"/>
      <c r="D36" s="263"/>
      <c r="E36" s="263"/>
      <c r="F36" s="263"/>
      <c r="G36" s="412" t="s">
        <v>105</v>
      </c>
      <c r="H36" s="413"/>
      <c r="I36" s="414"/>
      <c r="J36" s="287"/>
      <c r="K36" s="412" t="s">
        <v>106</v>
      </c>
      <c r="L36" s="413"/>
      <c r="M36" s="414"/>
      <c r="N36" s="262"/>
      <c r="O36" s="153" t="s">
        <v>107</v>
      </c>
      <c r="P36" s="417"/>
      <c r="Q36" s="154">
        <v>80</v>
      </c>
      <c r="R36" s="155">
        <f t="shared" si="3"/>
        <v>35</v>
      </c>
      <c r="S36" s="155">
        <f t="shared" si="4"/>
        <v>0.4375</v>
      </c>
      <c r="T36" s="437"/>
      <c r="U36" s="264"/>
      <c r="V36" s="264"/>
      <c r="W36" s="264"/>
      <c r="X36" s="264"/>
      <c r="Y36" s="264"/>
      <c r="Z36" s="264"/>
      <c r="AA36" s="264"/>
      <c r="AB36" s="264"/>
      <c r="AC36" s="264"/>
      <c r="AD36" s="265"/>
      <c r="AE36" s="265"/>
      <c r="AF36" s="264"/>
      <c r="AG36" s="282"/>
      <c r="AH36" s="282"/>
      <c r="AI36" s="147" t="s">
        <v>61</v>
      </c>
      <c r="AJ36" s="391" t="s">
        <v>108</v>
      </c>
      <c r="AK36" s="391"/>
    </row>
    <row r="37" spans="1:37">
      <c r="A37" s="392" t="s">
        <v>109</v>
      </c>
      <c r="B37" s="392"/>
      <c r="C37" s="445"/>
      <c r="D37" s="445"/>
      <c r="E37" s="446"/>
      <c r="F37" s="263"/>
      <c r="G37" s="447">
        <f>T39/4</f>
        <v>0</v>
      </c>
      <c r="H37" s="448"/>
      <c r="I37" s="449"/>
      <c r="J37" s="289"/>
      <c r="K37" s="450">
        <f>T37/3</f>
        <v>0</v>
      </c>
      <c r="L37" s="451"/>
      <c r="M37" s="452"/>
      <c r="N37" s="262"/>
      <c r="O37" s="144" t="s">
        <v>59</v>
      </c>
      <c r="P37" s="415" t="s">
        <v>106</v>
      </c>
      <c r="Q37" s="156">
        <v>200</v>
      </c>
      <c r="R37" s="146">
        <f t="shared" si="3"/>
        <v>0</v>
      </c>
      <c r="S37" s="146">
        <f t="shared" si="4"/>
        <v>0</v>
      </c>
      <c r="T37" s="418">
        <f>SUM(S37:S38)/B2</f>
        <v>0</v>
      </c>
      <c r="U37" s="264"/>
      <c r="V37" s="264"/>
      <c r="W37" s="264"/>
      <c r="X37" s="264"/>
      <c r="Y37" s="264"/>
      <c r="Z37" s="264"/>
      <c r="AA37" s="264"/>
      <c r="AB37" s="264"/>
      <c r="AC37" s="264"/>
      <c r="AD37" s="265"/>
      <c r="AE37" s="265"/>
      <c r="AF37" s="264"/>
      <c r="AG37" s="282"/>
      <c r="AH37" s="282"/>
      <c r="AI37" s="147" t="s">
        <v>107</v>
      </c>
      <c r="AJ37" s="391" t="s">
        <v>110</v>
      </c>
      <c r="AK37" s="391"/>
    </row>
    <row r="38" spans="1:37" ht="16.2" thickBot="1">
      <c r="A38" s="442" t="s">
        <v>111</v>
      </c>
      <c r="B38" s="442"/>
      <c r="C38" s="443"/>
      <c r="D38" s="443"/>
      <c r="E38" s="444"/>
      <c r="F38" s="263"/>
      <c r="G38" s="164"/>
      <c r="H38" s="165"/>
      <c r="I38" s="165"/>
      <c r="J38" s="165"/>
      <c r="K38" s="165"/>
      <c r="L38" s="165"/>
      <c r="M38" s="166"/>
      <c r="N38" s="262"/>
      <c r="O38" s="153" t="s">
        <v>112</v>
      </c>
      <c r="P38" s="417"/>
      <c r="Q38" s="154">
        <v>30</v>
      </c>
      <c r="R38" s="155">
        <f t="shared" si="3"/>
        <v>0</v>
      </c>
      <c r="S38" s="155">
        <f t="shared" si="4"/>
        <v>0</v>
      </c>
      <c r="T38" s="420"/>
      <c r="U38" s="264"/>
      <c r="V38" s="264"/>
      <c r="W38" s="264"/>
      <c r="X38" s="264"/>
      <c r="Y38" s="264"/>
      <c r="Z38" s="264"/>
      <c r="AA38" s="264"/>
      <c r="AB38" s="264"/>
      <c r="AC38" s="264"/>
      <c r="AD38" s="264"/>
      <c r="AE38" s="265"/>
      <c r="AF38" s="264"/>
      <c r="AG38" s="282"/>
      <c r="AH38" s="282"/>
      <c r="AI38" s="147" t="s">
        <v>59</v>
      </c>
      <c r="AJ38" s="391" t="s">
        <v>113</v>
      </c>
      <c r="AK38" s="391"/>
    </row>
    <row r="39" spans="1:37" ht="16.2" thickBot="1">
      <c r="A39" s="263"/>
      <c r="B39" s="269"/>
      <c r="C39" s="263"/>
      <c r="D39" s="263"/>
      <c r="E39" s="263"/>
      <c r="F39" s="263"/>
      <c r="G39" s="263"/>
      <c r="H39" s="263"/>
      <c r="I39" s="263"/>
      <c r="J39" s="263"/>
      <c r="K39" s="263"/>
      <c r="L39" s="263"/>
      <c r="M39" s="263"/>
      <c r="N39" s="262"/>
      <c r="O39" s="157" t="s">
        <v>57</v>
      </c>
      <c r="P39" s="158" t="s">
        <v>105</v>
      </c>
      <c r="Q39" s="159">
        <v>160</v>
      </c>
      <c r="R39" s="160">
        <f t="shared" si="3"/>
        <v>0</v>
      </c>
      <c r="S39" s="160">
        <f t="shared" si="4"/>
        <v>0</v>
      </c>
      <c r="T39" s="161">
        <f>S39/B2</f>
        <v>0</v>
      </c>
      <c r="U39" s="264"/>
      <c r="V39" s="264"/>
      <c r="W39" s="264"/>
      <c r="X39" s="264"/>
      <c r="Y39" s="264"/>
      <c r="Z39" s="264"/>
      <c r="AA39" s="264"/>
      <c r="AB39" s="264"/>
      <c r="AC39" s="264"/>
      <c r="AD39" s="264"/>
      <c r="AE39" s="265"/>
      <c r="AF39" s="264"/>
      <c r="AG39" s="282"/>
      <c r="AH39" s="282"/>
      <c r="AI39" s="147" t="s">
        <v>112</v>
      </c>
      <c r="AJ39" s="391" t="s">
        <v>114</v>
      </c>
      <c r="AK39" s="391"/>
    </row>
    <row r="40" spans="1:37">
      <c r="A40" s="438" t="s">
        <v>115</v>
      </c>
      <c r="B40" s="438"/>
      <c r="C40" s="438"/>
      <c r="D40" s="438"/>
      <c r="E40" s="438"/>
      <c r="F40" s="438"/>
      <c r="G40" s="438"/>
      <c r="H40" s="438"/>
      <c r="I40" s="438"/>
      <c r="J40" s="438"/>
      <c r="K40" s="438"/>
      <c r="L40" s="438"/>
      <c r="M40" s="438"/>
      <c r="N40" s="262"/>
      <c r="O40" s="269"/>
      <c r="P40" s="439"/>
      <c r="Q40" s="279"/>
      <c r="R40" s="290"/>
      <c r="S40" s="263"/>
      <c r="T40" s="440"/>
      <c r="U40" s="264"/>
      <c r="V40" s="264"/>
      <c r="W40" s="264"/>
      <c r="X40" s="264"/>
      <c r="Y40" s="264"/>
      <c r="Z40" s="264"/>
      <c r="AA40" s="264"/>
      <c r="AB40" s="264"/>
      <c r="AC40" s="264"/>
      <c r="AD40" s="264"/>
      <c r="AE40" s="265"/>
      <c r="AF40" s="264"/>
      <c r="AG40" s="264"/>
      <c r="AH40" s="264"/>
      <c r="AI40" s="264"/>
      <c r="AJ40" s="264"/>
      <c r="AK40" s="264"/>
    </row>
    <row r="41" spans="1:37">
      <c r="A41" s="168" t="s">
        <v>116</v>
      </c>
      <c r="B41" s="168" t="s">
        <v>117</v>
      </c>
      <c r="C41" s="168" t="s">
        <v>118</v>
      </c>
      <c r="D41" s="168"/>
      <c r="E41" s="168" t="s">
        <v>119</v>
      </c>
      <c r="F41" s="168" t="s">
        <v>120</v>
      </c>
      <c r="G41" s="441" t="s">
        <v>121</v>
      </c>
      <c r="H41" s="441"/>
      <c r="I41" s="169" t="s">
        <v>122</v>
      </c>
      <c r="J41" s="441" t="s">
        <v>123</v>
      </c>
      <c r="K41" s="441"/>
      <c r="L41" s="168" t="s">
        <v>124</v>
      </c>
      <c r="M41" s="168" t="s">
        <v>125</v>
      </c>
      <c r="N41" s="262"/>
      <c r="O41" s="269"/>
      <c r="P41" s="439"/>
      <c r="Q41" s="279"/>
      <c r="R41" s="290"/>
      <c r="S41" s="263"/>
      <c r="T41" s="440"/>
      <c r="U41" s="264"/>
      <c r="V41" s="264"/>
      <c r="W41" s="264"/>
      <c r="X41" s="264"/>
      <c r="Y41" s="264"/>
      <c r="Z41" s="264"/>
      <c r="AA41" s="264"/>
      <c r="AB41" s="264"/>
      <c r="AC41" s="264"/>
      <c r="AD41" s="264"/>
      <c r="AE41" s="265"/>
      <c r="AF41" s="264"/>
      <c r="AG41" s="264"/>
      <c r="AH41" s="264"/>
      <c r="AI41" s="264"/>
      <c r="AJ41" s="264"/>
      <c r="AK41" s="264"/>
    </row>
    <row r="42" spans="1:37">
      <c r="A42" s="170">
        <f>AE22</f>
        <v>436.55250000000001</v>
      </c>
      <c r="B42" s="171">
        <f>V22</f>
        <v>11.640700000000001</v>
      </c>
      <c r="C42" s="171">
        <f>W22</f>
        <v>1.7207999999999999</v>
      </c>
      <c r="D42" s="171"/>
      <c r="E42" s="171">
        <f>X22</f>
        <v>8.1712000000000007</v>
      </c>
      <c r="F42" s="171">
        <f>Y22</f>
        <v>1.3542999999999998</v>
      </c>
      <c r="G42" s="453">
        <f>T22</f>
        <v>55.6965</v>
      </c>
      <c r="H42" s="453"/>
      <c r="I42" s="171">
        <f>U22</f>
        <v>5.3432000000000004</v>
      </c>
      <c r="J42" s="453">
        <f>AC22</f>
        <v>5.0196999999999994</v>
      </c>
      <c r="K42" s="453"/>
      <c r="L42" s="171">
        <f>AB22</f>
        <v>24.740199999999998</v>
      </c>
      <c r="M42" s="171">
        <f>AD22</f>
        <v>1.1372000000000002</v>
      </c>
      <c r="N42" s="262"/>
      <c r="O42" s="454" t="s">
        <v>3392</v>
      </c>
      <c r="P42" s="454"/>
      <c r="Q42" s="454"/>
      <c r="R42" s="454"/>
      <c r="S42" s="263"/>
      <c r="T42" s="279"/>
      <c r="U42" s="264"/>
      <c r="V42" s="264"/>
      <c r="W42" s="264"/>
      <c r="X42" s="264"/>
      <c r="Y42" s="264"/>
      <c r="Z42" s="264"/>
      <c r="AA42" s="264"/>
      <c r="AB42" s="264"/>
      <c r="AC42" s="264"/>
      <c r="AD42" s="264"/>
      <c r="AE42" s="265"/>
      <c r="AF42" s="264"/>
      <c r="AG42" s="264"/>
      <c r="AH42" s="264"/>
      <c r="AI42" s="264"/>
      <c r="AJ42" s="264"/>
      <c r="AK42" s="264"/>
    </row>
    <row r="43" spans="1:37">
      <c r="A43" s="291"/>
      <c r="B43" s="301"/>
      <c r="C43" s="292"/>
      <c r="D43" s="292"/>
      <c r="E43" s="292"/>
      <c r="F43" s="292"/>
      <c r="G43" s="292"/>
      <c r="H43" s="292"/>
      <c r="I43" s="292"/>
      <c r="J43" s="292"/>
      <c r="K43" s="292"/>
      <c r="L43" s="292"/>
      <c r="M43" s="292"/>
      <c r="N43" s="262"/>
      <c r="O43" s="454"/>
      <c r="P43" s="454"/>
      <c r="Q43" s="454"/>
      <c r="R43" s="454"/>
      <c r="S43" s="263"/>
      <c r="T43" s="264"/>
      <c r="U43" s="264"/>
      <c r="V43" s="264"/>
      <c r="W43" s="264"/>
      <c r="X43" s="264"/>
      <c r="Y43" s="264"/>
      <c r="Z43" s="264"/>
      <c r="AA43" s="264"/>
      <c r="AB43" s="264"/>
      <c r="AC43" s="264"/>
      <c r="AD43" s="264"/>
      <c r="AE43" s="265"/>
      <c r="AF43" s="264"/>
      <c r="AG43" s="264"/>
      <c r="AH43" s="264"/>
      <c r="AI43" s="264"/>
      <c r="AJ43" s="264"/>
      <c r="AK43" s="264"/>
    </row>
    <row r="44" spans="1:37">
      <c r="A44" s="438" t="s">
        <v>126</v>
      </c>
      <c r="B44" s="438"/>
      <c r="C44" s="438"/>
      <c r="D44" s="438"/>
      <c r="E44" s="438"/>
      <c r="F44" s="438"/>
      <c r="G44" s="438"/>
      <c r="H44" s="438"/>
      <c r="I44" s="438"/>
      <c r="J44" s="438"/>
      <c r="K44" s="438"/>
      <c r="L44" s="438"/>
      <c r="M44" s="438"/>
      <c r="N44" s="262"/>
      <c r="O44" s="455" t="s">
        <v>3410</v>
      </c>
      <c r="P44" s="455"/>
      <c r="Q44" s="455"/>
      <c r="R44" s="455"/>
      <c r="S44" s="263"/>
      <c r="T44" s="264"/>
      <c r="U44" s="293"/>
      <c r="V44" s="293"/>
      <c r="W44" s="293"/>
      <c r="X44" s="293"/>
      <c r="Y44" s="264"/>
      <c r="Z44" s="264"/>
      <c r="AA44" s="264"/>
      <c r="AB44" s="264"/>
      <c r="AC44" s="264"/>
      <c r="AD44" s="264"/>
      <c r="AE44" s="265"/>
      <c r="AF44" s="264"/>
      <c r="AG44" s="264"/>
      <c r="AH44" s="264"/>
      <c r="AI44" s="264"/>
      <c r="AJ44" s="264"/>
      <c r="AK44" s="264"/>
    </row>
    <row r="45" spans="1:37">
      <c r="A45" s="168" t="s">
        <v>116</v>
      </c>
      <c r="B45" s="168" t="s">
        <v>117</v>
      </c>
      <c r="C45" s="168" t="s">
        <v>118</v>
      </c>
      <c r="D45" s="168"/>
      <c r="E45" s="168" t="s">
        <v>119</v>
      </c>
      <c r="F45" s="168" t="s">
        <v>120</v>
      </c>
      <c r="G45" s="441" t="s">
        <v>121</v>
      </c>
      <c r="H45" s="441"/>
      <c r="I45" s="169" t="s">
        <v>122</v>
      </c>
      <c r="J45" s="441" t="s">
        <v>123</v>
      </c>
      <c r="K45" s="441"/>
      <c r="L45" s="168" t="s">
        <v>124</v>
      </c>
      <c r="M45" s="168" t="s">
        <v>125</v>
      </c>
      <c r="N45" s="262"/>
      <c r="O45" s="455"/>
      <c r="P45" s="455"/>
      <c r="Q45" s="455"/>
      <c r="R45" s="455"/>
      <c r="S45" s="263"/>
      <c r="T45" s="264"/>
      <c r="U45" s="264"/>
      <c r="V45" s="264"/>
      <c r="W45" s="264"/>
      <c r="X45" s="264"/>
      <c r="Y45" s="264"/>
      <c r="Z45" s="264"/>
      <c r="AA45" s="264"/>
      <c r="AB45" s="264"/>
      <c r="AC45" s="264"/>
      <c r="AD45" s="264"/>
      <c r="AE45" s="265"/>
      <c r="AF45" s="264"/>
      <c r="AG45" s="264"/>
      <c r="AH45" s="264"/>
      <c r="AI45" s="264"/>
      <c r="AJ45" s="264"/>
      <c r="AK45" s="264"/>
    </row>
    <row r="46" spans="1:37">
      <c r="A46" s="172">
        <f>IFERROR(AE22/B2,"")</f>
        <v>436.55250000000001</v>
      </c>
      <c r="B46" s="173">
        <f>IFERROR(V22/B2,"")</f>
        <v>11.640700000000001</v>
      </c>
      <c r="C46" s="173">
        <f>IFERROR(W22/B2,"")</f>
        <v>1.7207999999999999</v>
      </c>
      <c r="D46" s="173"/>
      <c r="E46" s="173">
        <f>IFERROR(X22/B2,"")</f>
        <v>8.1712000000000007</v>
      </c>
      <c r="F46" s="173">
        <f>IFERROR(Y22/B2,"")</f>
        <v>1.3542999999999998</v>
      </c>
      <c r="G46" s="456">
        <f>IFERROR(T22/B2,"")</f>
        <v>55.6965</v>
      </c>
      <c r="H46" s="456"/>
      <c r="I46" s="173">
        <f>IFERROR(U22/B2,"")</f>
        <v>5.3432000000000004</v>
      </c>
      <c r="J46" s="456">
        <f>IFERROR(AC22/B2,"")</f>
        <v>5.0196999999999994</v>
      </c>
      <c r="K46" s="456"/>
      <c r="L46" s="173">
        <f>IFERROR(AB22/B2,"")</f>
        <v>24.740199999999998</v>
      </c>
      <c r="M46" s="173">
        <f>IFERROR(AD22/B2,"")</f>
        <v>1.1372000000000002</v>
      </c>
      <c r="N46" s="262"/>
      <c r="O46" s="455"/>
      <c r="P46" s="455"/>
      <c r="Q46" s="455"/>
      <c r="R46" s="455"/>
      <c r="S46" s="263"/>
      <c r="T46" s="264"/>
      <c r="U46" s="294"/>
      <c r="V46" s="294"/>
      <c r="W46" s="294"/>
      <c r="X46" s="294"/>
      <c r="Y46" s="264"/>
      <c r="Z46" s="264"/>
      <c r="AA46" s="264"/>
      <c r="AB46" s="264"/>
      <c r="AC46" s="264"/>
      <c r="AD46" s="264"/>
      <c r="AE46" s="265"/>
      <c r="AF46" s="264"/>
      <c r="AG46" s="264"/>
      <c r="AH46" s="264"/>
      <c r="AI46" s="264"/>
      <c r="AJ46" s="264"/>
      <c r="AK46" s="264"/>
    </row>
    <row r="47" spans="1:37">
      <c r="A47" s="263"/>
      <c r="B47" s="269"/>
      <c r="C47" s="263"/>
      <c r="D47" s="263"/>
      <c r="E47" s="263"/>
      <c r="F47" s="263"/>
      <c r="G47" s="263"/>
      <c r="H47" s="263"/>
      <c r="I47" s="263"/>
      <c r="J47" s="263"/>
      <c r="K47" s="263"/>
      <c r="L47" s="263"/>
      <c r="M47" s="263"/>
      <c r="N47" s="262"/>
      <c r="O47" s="455"/>
      <c r="P47" s="455"/>
      <c r="Q47" s="455"/>
      <c r="R47" s="455"/>
      <c r="S47" s="263"/>
      <c r="T47" s="264"/>
      <c r="U47" s="294"/>
      <c r="V47" s="294"/>
      <c r="W47" s="294"/>
      <c r="X47" s="294"/>
      <c r="Y47" s="264"/>
      <c r="Z47" s="264"/>
      <c r="AA47" s="264"/>
      <c r="AB47" s="264"/>
      <c r="AC47" s="264"/>
      <c r="AD47" s="264"/>
      <c r="AE47" s="265"/>
      <c r="AF47" s="264"/>
      <c r="AG47" s="264"/>
      <c r="AH47" s="264"/>
      <c r="AI47" s="264"/>
      <c r="AJ47" s="264"/>
      <c r="AK47" s="264"/>
    </row>
    <row r="48" spans="1:37">
      <c r="A48" s="263"/>
      <c r="B48" s="269"/>
      <c r="C48" s="263"/>
      <c r="D48" s="263"/>
      <c r="E48" s="263"/>
      <c r="F48" s="263"/>
      <c r="G48" s="263"/>
      <c r="H48" s="263"/>
      <c r="I48" s="263"/>
      <c r="J48" s="263"/>
      <c r="K48" s="263"/>
      <c r="L48" s="263"/>
      <c r="M48" s="263"/>
      <c r="N48" s="262"/>
      <c r="O48" s="455"/>
      <c r="P48" s="455"/>
      <c r="Q48" s="455"/>
      <c r="R48" s="455"/>
      <c r="S48" s="263"/>
      <c r="T48" s="264"/>
      <c r="U48" s="294"/>
      <c r="V48" s="294"/>
      <c r="W48" s="294"/>
      <c r="X48" s="294"/>
      <c r="Y48" s="264"/>
      <c r="Z48" s="264"/>
      <c r="AA48" s="264"/>
      <c r="AB48" s="264"/>
      <c r="AC48" s="264"/>
      <c r="AD48" s="264"/>
      <c r="AE48" s="265"/>
      <c r="AF48" s="264"/>
      <c r="AG48" s="264"/>
      <c r="AH48" s="264"/>
      <c r="AI48" s="264"/>
      <c r="AJ48" s="264"/>
      <c r="AK48" s="264"/>
    </row>
    <row r="49" spans="15:18">
      <c r="O49" s="455"/>
      <c r="P49" s="455"/>
      <c r="Q49" s="455"/>
      <c r="R49" s="455"/>
    </row>
    <row r="50" spans="15:18">
      <c r="O50" s="455"/>
      <c r="P50" s="455"/>
      <c r="Q50" s="455"/>
      <c r="R50" s="455"/>
    </row>
    <row r="51" spans="15:18">
      <c r="O51" s="455"/>
      <c r="P51" s="455"/>
      <c r="Q51" s="455"/>
      <c r="R51" s="455"/>
    </row>
    <row r="87" spans="56:56">
      <c r="BD87" s="295" t="s">
        <v>127</v>
      </c>
    </row>
  </sheetData>
  <mergeCells count="74">
    <mergeCell ref="AI25:AK25"/>
    <mergeCell ref="B1:M1"/>
    <mergeCell ref="A4:E4"/>
    <mergeCell ref="G4:M4"/>
    <mergeCell ref="O4:AY4"/>
    <mergeCell ref="G5:M23"/>
    <mergeCell ref="O22:S22"/>
    <mergeCell ref="A25:B25"/>
    <mergeCell ref="C25:E25"/>
    <mergeCell ref="G25:M25"/>
    <mergeCell ref="O25:T25"/>
    <mergeCell ref="V25:AE25"/>
    <mergeCell ref="A26:B26"/>
    <mergeCell ref="C26:E26"/>
    <mergeCell ref="AI26:AK26"/>
    <mergeCell ref="G27:M27"/>
    <mergeCell ref="P27:P29"/>
    <mergeCell ref="T27:T29"/>
    <mergeCell ref="AJ27:AK27"/>
    <mergeCell ref="A28:B28"/>
    <mergeCell ref="C28:E28"/>
    <mergeCell ref="G28:M28"/>
    <mergeCell ref="AJ28:AK28"/>
    <mergeCell ref="AJ29:AK29"/>
    <mergeCell ref="A30:E30"/>
    <mergeCell ref="G30:I30"/>
    <mergeCell ref="K30:M30"/>
    <mergeCell ref="P30:P31"/>
    <mergeCell ref="T30:T31"/>
    <mergeCell ref="AJ30:AK30"/>
    <mergeCell ref="A31:E35"/>
    <mergeCell ref="G31:I31"/>
    <mergeCell ref="K31:M31"/>
    <mergeCell ref="AJ31:AK31"/>
    <mergeCell ref="AJ32:AK32"/>
    <mergeCell ref="G33:I33"/>
    <mergeCell ref="K33:M33"/>
    <mergeCell ref="P33:P34"/>
    <mergeCell ref="T33:T34"/>
    <mergeCell ref="AJ33:AK33"/>
    <mergeCell ref="G34:I34"/>
    <mergeCell ref="K34:M34"/>
    <mergeCell ref="AJ34:AK34"/>
    <mergeCell ref="P35:P36"/>
    <mergeCell ref="T35:T36"/>
    <mergeCell ref="AJ35:AK35"/>
    <mergeCell ref="G36:I36"/>
    <mergeCell ref="K36:M36"/>
    <mergeCell ref="AJ36:AK36"/>
    <mergeCell ref="A40:M40"/>
    <mergeCell ref="P40:P41"/>
    <mergeCell ref="T40:T41"/>
    <mergeCell ref="G41:H41"/>
    <mergeCell ref="J41:K41"/>
    <mergeCell ref="AJ37:AK37"/>
    <mergeCell ref="A38:B38"/>
    <mergeCell ref="C38:E38"/>
    <mergeCell ref="AJ38:AK38"/>
    <mergeCell ref="AJ39:AK39"/>
    <mergeCell ref="A37:B37"/>
    <mergeCell ref="C37:E37"/>
    <mergeCell ref="G37:I37"/>
    <mergeCell ref="K37:M37"/>
    <mergeCell ref="P37:P38"/>
    <mergeCell ref="T37:T38"/>
    <mergeCell ref="G42:H42"/>
    <mergeCell ref="J42:K42"/>
    <mergeCell ref="O42:R43"/>
    <mergeCell ref="A44:M44"/>
    <mergeCell ref="O44:R51"/>
    <mergeCell ref="G45:H45"/>
    <mergeCell ref="J45:K45"/>
    <mergeCell ref="G46:H46"/>
    <mergeCell ref="J46:K46"/>
  </mergeCells>
  <conditionalFormatting sqref="G28 G31 G34 G37">
    <cfRule type="dataBar" priority="4">
      <dataBar>
        <cfvo type="num" val="0"/>
        <cfvo type="num" val="1"/>
        <color theme="7"/>
      </dataBar>
      <extLst>
        <ext xmlns:x14="http://schemas.microsoft.com/office/spreadsheetml/2009/9/main" uri="{B025F937-C7B1-47D3-B67F-A62EFF666E3E}">
          <x14:id>{552BA930-5978-43EC-8205-06EB8413A3C5}</x14:id>
        </ext>
      </extLst>
    </cfRule>
  </conditionalFormatting>
  <conditionalFormatting sqref="K31">
    <cfRule type="dataBar" priority="3">
      <dataBar>
        <cfvo type="num" val="0"/>
        <cfvo type="num" val="1"/>
        <color theme="7"/>
      </dataBar>
      <extLst>
        <ext xmlns:x14="http://schemas.microsoft.com/office/spreadsheetml/2009/9/main" uri="{B025F937-C7B1-47D3-B67F-A62EFF666E3E}">
          <x14:id>{54D7CCF0-AFF5-4B45-9D1B-060A5C637415}</x14:id>
        </ext>
      </extLst>
    </cfRule>
  </conditionalFormatting>
  <conditionalFormatting sqref="K34">
    <cfRule type="dataBar" priority="2">
      <dataBar>
        <cfvo type="num" val="0"/>
        <cfvo type="num" val="1"/>
        <color theme="7"/>
      </dataBar>
      <extLst>
        <ext xmlns:x14="http://schemas.microsoft.com/office/spreadsheetml/2009/9/main" uri="{B025F937-C7B1-47D3-B67F-A62EFF666E3E}">
          <x14:id>{4908FE15-B174-42EC-A7A2-95FFFAAE9EAF}</x14:id>
        </ext>
      </extLst>
    </cfRule>
  </conditionalFormatting>
  <conditionalFormatting sqref="K37">
    <cfRule type="dataBar" priority="1">
      <dataBar>
        <cfvo type="num" val="0"/>
        <cfvo type="num" val="1"/>
        <color theme="7"/>
      </dataBar>
      <extLst>
        <ext xmlns:x14="http://schemas.microsoft.com/office/spreadsheetml/2009/9/main" uri="{B025F937-C7B1-47D3-B67F-A62EFF666E3E}">
          <x14:id>{9AC0AF7B-09AA-41DE-B895-2D0F9BF1002F}</x14:id>
        </ext>
      </extLst>
    </cfRule>
  </conditionalFormatting>
  <dataValidations count="2">
    <dataValidation type="list" allowBlank="1" showInputMessage="1" showErrorMessage="1" sqref="R6:R20" xr:uid="{C052EF78-E712-4192-B926-6F0392EF6315}">
      <formula1>INDIRECT(Q6)</formula1>
    </dataValidation>
    <dataValidation type="list" allowBlank="1" showInputMessage="1" showErrorMessage="1" sqref="O6:O20 O27:O41" xr:uid="{90FB9D6A-CC15-431B-B9DF-D804E5F6DFF7}">
      <formula1>$AI$27:$AI$39</formula1>
    </dataValidation>
  </dataValidations>
  <pageMargins left="0.70866141732283472" right="0.70866141732283472" top="0.74803149606299213" bottom="0.74803149606299213" header="0.31496062992125984" footer="0.31496062992125984"/>
  <pageSetup paperSize="9" orientation="portrait" copies="2" r:id="rId1"/>
  <headerFooter scaleWithDoc="0" alignWithMargins="0">
    <oddHeader>&amp;L&amp;G&amp;C&amp;G&amp;R&amp;G</oddHeader>
  </headerFooter>
  <drawing r:id="rId2"/>
  <legacyDrawingHF r:id="rId3"/>
  <extLst>
    <ext xmlns:x14="http://schemas.microsoft.com/office/spreadsheetml/2009/9/main" uri="{78C0D931-6437-407d-A8EE-F0AAD7539E65}">
      <x14:conditionalFormattings>
        <x14:conditionalFormatting xmlns:xm="http://schemas.microsoft.com/office/excel/2006/main">
          <x14:cfRule type="dataBar" id="{552BA930-5978-43EC-8205-06EB8413A3C5}">
            <x14:dataBar minLength="0" maxLength="100">
              <x14:cfvo type="num">
                <xm:f>0</xm:f>
              </x14:cfvo>
              <x14:cfvo type="num">
                <xm:f>1</xm:f>
              </x14:cfvo>
              <x14:negativeFillColor rgb="FFFF0000"/>
              <x14:axisColor rgb="FF000000"/>
            </x14:dataBar>
          </x14:cfRule>
          <xm:sqref>G28 G31 G34 G37</xm:sqref>
        </x14:conditionalFormatting>
        <x14:conditionalFormatting xmlns:xm="http://schemas.microsoft.com/office/excel/2006/main">
          <x14:cfRule type="dataBar" id="{54D7CCF0-AFF5-4B45-9D1B-060A5C637415}">
            <x14:dataBar minLength="0" maxLength="100">
              <x14:cfvo type="num">
                <xm:f>0</xm:f>
              </x14:cfvo>
              <x14:cfvo type="num">
                <xm:f>1</xm:f>
              </x14:cfvo>
              <x14:negativeFillColor rgb="FFFF0000"/>
              <x14:axisColor rgb="FF000000"/>
            </x14:dataBar>
          </x14:cfRule>
          <xm:sqref>K31</xm:sqref>
        </x14:conditionalFormatting>
        <x14:conditionalFormatting xmlns:xm="http://schemas.microsoft.com/office/excel/2006/main">
          <x14:cfRule type="dataBar" id="{4908FE15-B174-42EC-A7A2-95FFFAAE9EAF}">
            <x14:dataBar minLength="0" maxLength="100">
              <x14:cfvo type="num">
                <xm:f>0</xm:f>
              </x14:cfvo>
              <x14:cfvo type="num">
                <xm:f>1</xm:f>
              </x14:cfvo>
              <x14:negativeFillColor rgb="FFFF0000"/>
              <x14:axisColor rgb="FF000000"/>
            </x14:dataBar>
          </x14:cfRule>
          <xm:sqref>K34</xm:sqref>
        </x14:conditionalFormatting>
        <x14:conditionalFormatting xmlns:xm="http://schemas.microsoft.com/office/excel/2006/main">
          <x14:cfRule type="dataBar" id="{9AC0AF7B-09AA-41DE-B895-2D0F9BF1002F}">
            <x14:dataBar minLength="0" maxLength="100">
              <x14:cfvo type="num">
                <xm:f>0</xm:f>
              </x14:cfvo>
              <x14:cfvo type="num">
                <xm:f>1</xm:f>
              </x14:cfvo>
              <x14:negativeFillColor rgb="FFFF0000"/>
              <x14:axisColor rgb="FF000000"/>
            </x14:dataBar>
          </x14:cfRule>
          <xm:sqref>K37</xm:sqref>
        </x14:conditionalFormatting>
      </x14:conditionalFormattings>
    </ext>
  </extLst>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9D532A8-7AFB-429B-B0FA-554704DD745C}">
  <dimension ref="A1:BD88"/>
  <sheetViews>
    <sheetView topLeftCell="A4" zoomScale="67" zoomScaleNormal="70" workbookViewId="0">
      <selection activeCell="P25" sqref="P25"/>
    </sheetView>
  </sheetViews>
  <sheetFormatPr defaultColWidth="8.69921875" defaultRowHeight="15.6"/>
  <cols>
    <col min="1" max="1" width="13.09765625" style="103" bestFit="1" customWidth="1"/>
    <col min="2" max="2" width="8.5" style="103" customWidth="1"/>
    <col min="3" max="3" width="6.09765625" style="103" bestFit="1" customWidth="1"/>
    <col min="4" max="4" width="6.09765625" style="295" customWidth="1"/>
    <col min="5" max="5" width="7" style="103" customWidth="1"/>
    <col min="6" max="6" width="6.59765625" style="103" customWidth="1"/>
    <col min="7" max="7" width="5.5" style="103" customWidth="1"/>
    <col min="8" max="9" width="6" style="103" customWidth="1"/>
    <col min="10" max="10" width="2" style="103" customWidth="1"/>
    <col min="11" max="12" width="6" style="103" customWidth="1"/>
    <col min="13" max="13" width="6.5" style="103" customWidth="1"/>
    <col min="14" max="14" width="3" style="104" customWidth="1"/>
    <col min="15" max="15" width="12.5" style="104" bestFit="1" customWidth="1"/>
    <col min="16" max="16" width="11.59765625" style="103" bestFit="1" customWidth="1"/>
    <col min="17" max="17" width="12.5" style="103" bestFit="1" customWidth="1"/>
    <col min="18" max="18" width="29" style="103" bestFit="1" customWidth="1"/>
    <col min="19" max="19" width="14.59765625" style="103" customWidth="1"/>
    <col min="20" max="20" width="14.59765625" style="106" bestFit="1" customWidth="1"/>
    <col min="21" max="21" width="10" style="106" bestFit="1" customWidth="1"/>
    <col min="22" max="22" width="8.59765625" style="106" bestFit="1" customWidth="1"/>
    <col min="23" max="23" width="5.59765625" style="106" bestFit="1" customWidth="1"/>
    <col min="24" max="24" width="7" style="106" bestFit="1" customWidth="1"/>
    <col min="25" max="25" width="6.09765625" style="106" customWidth="1"/>
    <col min="26" max="26" width="8" style="106" bestFit="1" customWidth="1"/>
    <col min="27" max="27" width="9.59765625" style="106" bestFit="1" customWidth="1"/>
    <col min="28" max="28" width="5.59765625" style="106" bestFit="1" customWidth="1"/>
    <col min="29" max="29" width="4.59765625" style="106" bestFit="1" customWidth="1"/>
    <col min="30" max="30" width="4.5" style="106" bestFit="1" customWidth="1"/>
    <col min="31" max="31" width="8.59765625" style="107" bestFit="1" customWidth="1"/>
    <col min="32" max="32" width="7.59765625" style="108" bestFit="1" customWidth="1"/>
    <col min="33" max="33" width="7" style="106" customWidth="1"/>
    <col min="34" max="34" width="8.5" style="106" customWidth="1"/>
    <col min="35" max="35" width="7.5" style="106" bestFit="1" customWidth="1"/>
    <col min="36" max="36" width="8.59765625" style="106" bestFit="1" customWidth="1"/>
    <col min="37" max="37" width="6.59765625" style="106" bestFit="1" customWidth="1"/>
    <col min="38" max="38" width="8" style="106" bestFit="1" customWidth="1"/>
    <col min="39" max="39" width="4.5" style="106" bestFit="1" customWidth="1"/>
    <col min="40" max="40" width="5.09765625" style="106" bestFit="1" customWidth="1"/>
    <col min="41" max="43" width="5.59765625" style="106" bestFit="1" customWidth="1"/>
    <col min="44" max="44" width="6.59765625" style="106" bestFit="1" customWidth="1"/>
    <col min="45" max="45" width="5.59765625" style="106" bestFit="1" customWidth="1"/>
    <col min="46" max="46" width="7" style="106" bestFit="1" customWidth="1"/>
    <col min="47" max="47" width="5.59765625" style="106" bestFit="1" customWidth="1"/>
    <col min="48" max="51" width="4.5" style="106" bestFit="1" customWidth="1"/>
    <col min="52" max="16384" width="8.69921875" style="103"/>
  </cols>
  <sheetData>
    <row r="1" spans="1:51">
      <c r="A1" s="109" t="s">
        <v>0</v>
      </c>
      <c r="B1" s="391" t="s">
        <v>3413</v>
      </c>
      <c r="C1" s="391"/>
      <c r="D1" s="391"/>
      <c r="E1" s="391"/>
      <c r="F1" s="391"/>
      <c r="G1" s="391"/>
      <c r="H1" s="391"/>
      <c r="I1" s="391"/>
      <c r="J1" s="391"/>
      <c r="K1" s="391"/>
      <c r="L1" s="391"/>
      <c r="M1" s="391"/>
      <c r="N1" s="262"/>
      <c r="O1" s="263"/>
      <c r="P1" s="263"/>
      <c r="Q1" s="263"/>
      <c r="R1" s="263"/>
      <c r="S1" s="263"/>
      <c r="T1" s="264"/>
      <c r="U1" s="264"/>
      <c r="V1" s="264"/>
      <c r="W1" s="264"/>
      <c r="X1" s="264"/>
      <c r="Y1" s="264"/>
      <c r="Z1" s="264"/>
      <c r="AA1" s="264"/>
      <c r="AB1" s="264"/>
      <c r="AC1" s="264"/>
      <c r="AD1" s="264"/>
      <c r="AE1" s="265"/>
      <c r="AF1" s="264"/>
      <c r="AG1" s="264"/>
      <c r="AH1" s="264"/>
      <c r="AI1" s="264"/>
      <c r="AJ1" s="264"/>
      <c r="AK1" s="264"/>
      <c r="AL1" s="264"/>
      <c r="AM1" s="264"/>
      <c r="AN1" s="264"/>
      <c r="AO1" s="264"/>
      <c r="AP1" s="264"/>
      <c r="AQ1" s="264"/>
      <c r="AR1" s="264"/>
      <c r="AS1" s="264"/>
      <c r="AT1" s="264"/>
      <c r="AU1" s="264"/>
      <c r="AV1" s="264"/>
      <c r="AW1" s="264"/>
      <c r="AX1" s="264"/>
      <c r="AY1" s="264"/>
    </row>
    <row r="2" spans="1:51" ht="18">
      <c r="A2" s="109" t="s">
        <v>1</v>
      </c>
      <c r="B2" s="110">
        <v>1</v>
      </c>
      <c r="C2" s="111"/>
      <c r="D2" s="266"/>
      <c r="E2" s="266"/>
      <c r="F2" s="267"/>
      <c r="G2" s="268"/>
      <c r="H2" s="269"/>
      <c r="I2" s="269"/>
      <c r="J2" s="269"/>
      <c r="K2" s="263"/>
      <c r="L2" s="263"/>
      <c r="M2" s="263"/>
      <c r="N2" s="262"/>
      <c r="O2" s="263"/>
      <c r="P2" s="263"/>
      <c r="Q2" s="263"/>
      <c r="R2" s="263"/>
      <c r="S2" s="263"/>
      <c r="T2" s="264"/>
      <c r="U2" s="264"/>
      <c r="V2" s="264"/>
      <c r="W2" s="264"/>
      <c r="X2" s="264"/>
      <c r="Y2" s="264"/>
      <c r="Z2" s="264"/>
      <c r="AA2" s="264"/>
      <c r="AB2" s="264"/>
      <c r="AC2" s="264"/>
      <c r="AD2" s="264"/>
      <c r="AE2" s="265"/>
      <c r="AF2" s="264"/>
      <c r="AG2" s="264"/>
      <c r="AH2" s="264"/>
      <c r="AI2" s="264"/>
      <c r="AJ2" s="264"/>
      <c r="AK2" s="264"/>
      <c r="AL2" s="264"/>
      <c r="AM2" s="264"/>
      <c r="AN2" s="264"/>
      <c r="AO2" s="264"/>
      <c r="AP2" s="264"/>
      <c r="AQ2" s="264"/>
      <c r="AR2" s="264"/>
      <c r="AS2" s="264"/>
      <c r="AT2" s="264"/>
      <c r="AU2" s="264"/>
      <c r="AV2" s="264"/>
      <c r="AW2" s="264"/>
      <c r="AX2" s="264"/>
      <c r="AY2" s="264"/>
    </row>
    <row r="3" spans="1:51" ht="33.6">
      <c r="A3" s="263"/>
      <c r="B3" s="263"/>
      <c r="C3" s="263"/>
      <c r="D3" s="263"/>
      <c r="E3" s="263"/>
      <c r="F3" s="263"/>
      <c r="G3" s="263"/>
      <c r="H3" s="263"/>
      <c r="I3" s="263"/>
      <c r="J3" s="263"/>
      <c r="K3" s="263"/>
      <c r="L3" s="263"/>
      <c r="M3" s="263"/>
      <c r="N3" s="262"/>
      <c r="O3" s="263"/>
      <c r="P3" s="270"/>
      <c r="Q3" s="270"/>
      <c r="R3" s="270"/>
      <c r="S3" s="270"/>
      <c r="T3" s="270"/>
      <c r="U3" s="270"/>
      <c r="V3" s="270"/>
      <c r="W3" s="270"/>
      <c r="X3" s="270"/>
      <c r="Y3" s="270"/>
      <c r="Z3" s="270"/>
      <c r="AA3" s="270"/>
      <c r="AB3" s="270"/>
      <c r="AC3" s="270"/>
      <c r="AD3" s="270"/>
      <c r="AE3" s="270"/>
      <c r="AF3" s="270"/>
      <c r="AG3" s="270"/>
      <c r="AH3" s="270"/>
      <c r="AI3" s="270"/>
      <c r="AJ3" s="270"/>
      <c r="AK3" s="270"/>
      <c r="AL3" s="270"/>
      <c r="AM3" s="270"/>
      <c r="AN3" s="270"/>
      <c r="AO3" s="270"/>
      <c r="AP3" s="270"/>
      <c r="AQ3" s="270"/>
      <c r="AR3" s="270"/>
      <c r="AS3" s="270"/>
      <c r="AT3" s="270"/>
      <c r="AU3" s="270"/>
      <c r="AV3" s="270"/>
      <c r="AW3" s="270"/>
      <c r="AX3" s="270"/>
      <c r="AY3" s="270"/>
    </row>
    <row r="4" spans="1:51" ht="18">
      <c r="A4" s="392" t="s">
        <v>2</v>
      </c>
      <c r="B4" s="392"/>
      <c r="C4" s="392"/>
      <c r="D4" s="392"/>
      <c r="E4" s="392"/>
      <c r="F4" s="263"/>
      <c r="G4" s="393" t="s">
        <v>3</v>
      </c>
      <c r="H4" s="393"/>
      <c r="I4" s="393"/>
      <c r="J4" s="393"/>
      <c r="K4" s="393"/>
      <c r="L4" s="393"/>
      <c r="M4" s="393"/>
      <c r="N4" s="262"/>
      <c r="O4" s="394" t="s">
        <v>4</v>
      </c>
      <c r="P4" s="394"/>
      <c r="Q4" s="394"/>
      <c r="R4" s="394"/>
      <c r="S4" s="394"/>
      <c r="T4" s="394"/>
      <c r="U4" s="394"/>
      <c r="V4" s="394"/>
      <c r="W4" s="394"/>
      <c r="X4" s="394"/>
      <c r="Y4" s="394"/>
      <c r="Z4" s="394"/>
      <c r="AA4" s="394"/>
      <c r="AB4" s="394"/>
      <c r="AC4" s="394"/>
      <c r="AD4" s="394"/>
      <c r="AE4" s="394"/>
      <c r="AF4" s="394"/>
      <c r="AG4" s="394"/>
      <c r="AH4" s="394"/>
      <c r="AI4" s="394"/>
      <c r="AJ4" s="394"/>
      <c r="AK4" s="394"/>
      <c r="AL4" s="394"/>
      <c r="AM4" s="394"/>
      <c r="AN4" s="394"/>
      <c r="AO4" s="394"/>
      <c r="AP4" s="394"/>
      <c r="AQ4" s="394"/>
      <c r="AR4" s="394"/>
      <c r="AS4" s="394"/>
      <c r="AT4" s="394"/>
      <c r="AU4" s="394"/>
      <c r="AV4" s="394"/>
      <c r="AW4" s="394"/>
      <c r="AX4" s="394"/>
      <c r="AY4" s="395"/>
    </row>
    <row r="5" spans="1:51" ht="43.2">
      <c r="A5" s="330" t="s">
        <v>5</v>
      </c>
      <c r="B5" s="331" t="s">
        <v>6</v>
      </c>
      <c r="C5" s="331" t="s">
        <v>7</v>
      </c>
      <c r="D5" s="332" t="s">
        <v>3443</v>
      </c>
      <c r="E5" s="332" t="s">
        <v>8</v>
      </c>
      <c r="F5" s="333"/>
      <c r="G5" s="534" t="s">
        <v>3467</v>
      </c>
      <c r="H5" s="531"/>
      <c r="I5" s="531"/>
      <c r="J5" s="531"/>
      <c r="K5" s="531"/>
      <c r="L5" s="531"/>
      <c r="M5" s="490"/>
      <c r="N5" s="272"/>
      <c r="O5" s="115" t="s">
        <v>10</v>
      </c>
      <c r="P5" s="115" t="s">
        <v>11</v>
      </c>
      <c r="Q5" s="115" t="s">
        <v>12</v>
      </c>
      <c r="R5" s="115" t="s">
        <v>13</v>
      </c>
      <c r="S5" s="115" t="s">
        <v>14</v>
      </c>
      <c r="T5" s="116" t="s">
        <v>15</v>
      </c>
      <c r="U5" s="116" t="s">
        <v>16</v>
      </c>
      <c r="V5" s="116" t="s">
        <v>17</v>
      </c>
      <c r="W5" s="116" t="s">
        <v>18</v>
      </c>
      <c r="X5" s="116" t="s">
        <v>19</v>
      </c>
      <c r="Y5" s="116" t="s">
        <v>20</v>
      </c>
      <c r="Z5" s="116" t="s">
        <v>21</v>
      </c>
      <c r="AA5" s="116" t="s">
        <v>22</v>
      </c>
      <c r="AB5" s="116" t="s">
        <v>23</v>
      </c>
      <c r="AC5" s="116" t="s">
        <v>24</v>
      </c>
      <c r="AD5" s="116" t="s">
        <v>25</v>
      </c>
      <c r="AE5" s="117" t="s">
        <v>26</v>
      </c>
      <c r="AF5" s="116" t="s">
        <v>27</v>
      </c>
      <c r="AG5" s="116" t="s">
        <v>28</v>
      </c>
      <c r="AH5" s="116" t="s">
        <v>29</v>
      </c>
      <c r="AI5" s="116" t="s">
        <v>30</v>
      </c>
      <c r="AJ5" s="116" t="s">
        <v>31</v>
      </c>
      <c r="AK5" s="116" t="s">
        <v>32</v>
      </c>
      <c r="AL5" s="116" t="s">
        <v>33</v>
      </c>
      <c r="AM5" s="116" t="s">
        <v>34</v>
      </c>
      <c r="AN5" s="116" t="s">
        <v>35</v>
      </c>
      <c r="AO5" s="116" t="s">
        <v>36</v>
      </c>
      <c r="AP5" s="116" t="s">
        <v>37</v>
      </c>
      <c r="AQ5" s="116" t="s">
        <v>38</v>
      </c>
      <c r="AR5" s="116" t="s">
        <v>39</v>
      </c>
      <c r="AS5" s="116" t="s">
        <v>40</v>
      </c>
      <c r="AT5" s="116" t="s">
        <v>41</v>
      </c>
      <c r="AU5" s="116" t="s">
        <v>42</v>
      </c>
      <c r="AV5" s="116" t="s">
        <v>43</v>
      </c>
      <c r="AW5" s="116" t="s">
        <v>44</v>
      </c>
      <c r="AX5" s="116" t="s">
        <v>45</v>
      </c>
      <c r="AY5" s="116" t="s">
        <v>46</v>
      </c>
    </row>
    <row r="6" spans="1:51">
      <c r="A6" s="342" t="s">
        <v>52</v>
      </c>
      <c r="B6" s="208">
        <v>150</v>
      </c>
      <c r="C6" s="343" t="s">
        <v>48</v>
      </c>
      <c r="D6" s="344">
        <f>B6/0.87</f>
        <v>172.41379310344828</v>
      </c>
      <c r="E6" s="345"/>
      <c r="F6" s="284"/>
      <c r="G6" s="491"/>
      <c r="H6" s="533"/>
      <c r="I6" s="533"/>
      <c r="J6" s="533"/>
      <c r="K6" s="533"/>
      <c r="L6" s="533"/>
      <c r="M6" s="490"/>
      <c r="N6" s="272"/>
      <c r="O6" s="121" t="s">
        <v>90</v>
      </c>
      <c r="P6" s="121">
        <v>585</v>
      </c>
      <c r="Q6" s="121" t="s">
        <v>50</v>
      </c>
      <c r="R6" s="121" t="s">
        <v>1990</v>
      </c>
      <c r="S6" s="17">
        <v>150</v>
      </c>
      <c r="T6" s="119">
        <f>IFERROR(VLOOKUP($P6,[2]INSA_TCA_v6.0_2023!$A$1:$AU$1342,14,FALSE)*$S6/100,"")</f>
        <v>28.8</v>
      </c>
      <c r="U6" s="119">
        <f>IFERROR(VLOOKUP($P6,[2]INSA_TCA_v6.0_2023!$A$1:$AU$1342,15,FALSE)*$S6/100,"")</f>
        <v>1.8</v>
      </c>
      <c r="V6" s="119">
        <f>IFERROR(VLOOKUP($P6,[2]INSA_TCA_v6.0_2023!$A$1:$AU$1342,8,FALSE)*$S6/100,"")</f>
        <v>0</v>
      </c>
      <c r="W6" s="119">
        <f>IFERROR(VLOOKUP($P6,[2]INSA_TCA_v6.0_2023!$A$1:$AU$1342,9,FALSE)*$S6/100,"")</f>
        <v>0</v>
      </c>
      <c r="X6" s="119">
        <f>IFERROR(VLOOKUP($P6,[2]INSA_TCA_v6.0_2023!$A$1:$AU$1342,10,FALSE)*$S6/100,"")</f>
        <v>0</v>
      </c>
      <c r="Y6" s="119">
        <f>IFERROR(VLOOKUP($P6,[2]INSA_TCA_v6.0_2023!$A$1:$AU$1342,11,FALSE)*$S6/100,"")</f>
        <v>0</v>
      </c>
      <c r="Z6" s="119">
        <f>IFERROR(VLOOKUP($P6,[2]INSA_TCA_v6.0_2023!$A$1:$AU$1342,24,FALSE)*$S6/100,"")</f>
        <v>0</v>
      </c>
      <c r="AA6" s="119">
        <f>IFERROR(VLOOKUP($P6,[2]INSA_TCA_v6.0_2023!$A$1:$AU$1342,13,FALSE)*$S6/100,"")</f>
        <v>0</v>
      </c>
      <c r="AB6" s="119">
        <f>IFERROR(VLOOKUP($P6,[2]INSA_TCA_v6.0_2023!$A$1:$AU$1342,19,FALSE)*$S6/100,"")</f>
        <v>3.75</v>
      </c>
      <c r="AC6" s="119">
        <f>IFERROR(VLOOKUP($P6,[2]INSA_TCA_v6.0_2023!$A$1:$AU$1342,18,FALSE)*$S6/100,"")</f>
        <v>2.4</v>
      </c>
      <c r="AD6" s="119">
        <f>IFERROR(VLOOKUP($P6,[2]INSA_TCA_v6.0_2023!$A$1:$AU$1342,20,FALSE)*$S6/100,"")</f>
        <v>0</v>
      </c>
      <c r="AE6" s="120">
        <f t="shared" ref="AE6:AE19" si="0">IFERROR(T6*4+V6*9+AB6*4+AC6*2+AF6*7,"")</f>
        <v>135</v>
      </c>
      <c r="AF6" s="119">
        <f>IFERROR(VLOOKUP($P6,[2]INSA_TCA_v6.0_2023!$A$1:$AU$1342,21,FALSE)*$S6/100,"")</f>
        <v>0</v>
      </c>
      <c r="AG6" s="119">
        <f>IFERROR(VLOOKUP($P6,[2]INSA_TCA_v6.0_2023!$A$1:$AU$1342,25,FALSE)*$S6/100,"")</f>
        <v>0</v>
      </c>
      <c r="AH6" s="119">
        <f>IFERROR(VLOOKUP($P6,[2]INSA_TCA_v6.0_2023!$A$1:$AU$1342,27,FALSE)*$S6/100,"")</f>
        <v>0</v>
      </c>
      <c r="AI6" s="119">
        <f>IFERROR(VLOOKUP($P6,[2]INSA_TCA_v6.0_2023!$A$1:$AU$1342,28,FALSE)*$S6/100,"")</f>
        <v>0.09</v>
      </c>
      <c r="AJ6" s="119">
        <f>IFERROR(VLOOKUP($P6,[2]INSA_TCA_v6.0_2023!$A$1:$AU$1342,29,FALSE)*$S6/100,"")</f>
        <v>0.315</v>
      </c>
      <c r="AK6" s="119">
        <f>IFERROR(VLOOKUP($P6,[2]INSA_TCA_v6.0_2023!$A$1:$AU$1342,30,FALSE)*$S6/100,"")</f>
        <v>0.03</v>
      </c>
      <c r="AL6" s="119">
        <f>IFERROR(VLOOKUP($P6,[2]INSA_TCA_v6.0_2023!$A$1:$AU$1342,32,FALSE)*$S6/100,"")</f>
        <v>3</v>
      </c>
      <c r="AM6" s="119">
        <f>IFERROR(VLOOKUP($P6,[2]INSA_TCA_v6.0_2023!$A$1:$AU$1342,34,FALSE)*$S6/100,"")</f>
        <v>0.66</v>
      </c>
      <c r="AN6" s="119">
        <f>IFERROR(VLOOKUP($P6,[2]INSA_TCA_v6.0_2023!$A$1:$AU$1342,35,FALSE)*$S6/100,"")</f>
        <v>0</v>
      </c>
      <c r="AO6" s="119">
        <f>IFERROR(VLOOKUP($P6,[2]INSA_TCA_v6.0_2023!$A$1:$AU$1342,36,FALSE)*$S6/100,"")</f>
        <v>21</v>
      </c>
      <c r="AP6" s="119">
        <f>IFERROR(VLOOKUP($P6,[2]INSA_TCA_v6.0_2023!$A$1:$AU$1342,37,FALSE)*$S6/100,"")</f>
        <v>52.5</v>
      </c>
      <c r="AQ6" s="119">
        <f>IFERROR(VLOOKUP($P6,[2]INSA_TCA_v6.0_2023!$A$1:$AU$1342,39,FALSE)*$S6/100,"")</f>
        <v>13.5</v>
      </c>
      <c r="AR6" s="119">
        <f>IFERROR(VLOOKUP($P6,[2]INSA_TCA_v6.0_2023!$A$1:$AU$1342,40,FALSE)*$S6/100,"")</f>
        <v>675</v>
      </c>
      <c r="AS6" s="119">
        <f>IFERROR(VLOOKUP($P6,[2]INSA_TCA_v6.0_2023!$A$1:$AU$1342,41,FALSE)*$S6/100,"")</f>
        <v>13.5</v>
      </c>
      <c r="AT6" s="119">
        <f>IFERROR(VLOOKUP($P6,[2]INSA_TCA_v6.0_2023!$A$1:$AU$1342,42,FALSE)*$S6/100,"")</f>
        <v>63</v>
      </c>
      <c r="AU6" s="119">
        <f>IFERROR(VLOOKUP($P6,[2]INSA_TCA_v6.0_2023!$A$1:$AU$1342,43,FALSE)*$S6/100,"")</f>
        <v>19.5</v>
      </c>
      <c r="AV6" s="119">
        <f>IFERROR(VLOOKUP($P6,[2]INSA_TCA_v6.0_2023!$A$1:$AU$1342,44,FALSE)*$S6/100,"")</f>
        <v>0.3</v>
      </c>
      <c r="AW6" s="119">
        <f>IFERROR(VLOOKUP($P6,[2]INSA_TCA_v6.0_2023!$A$1:$AU$1342,45,FALSE)*$S6/100,"")</f>
        <v>0.3</v>
      </c>
      <c r="AX6" s="119">
        <f>IFERROR(VLOOKUP($P6,[2]INSA_TCA_v6.0_2023!$A$1:$AU$1342,46,FALSE)*$S6/100,"")</f>
        <v>0</v>
      </c>
      <c r="AY6" s="119">
        <f>IFERROR(VLOOKUP($P6,[2]INSA_TCA_v6.0_2023!$A$1:$AU$1342,47,FALSE)*$S6/100,"")</f>
        <v>0</v>
      </c>
    </row>
    <row r="7" spans="1:51">
      <c r="A7" s="325" t="s">
        <v>3358</v>
      </c>
      <c r="B7" s="349">
        <v>100</v>
      </c>
      <c r="C7" s="353" t="s">
        <v>48</v>
      </c>
      <c r="D7" s="354">
        <f>B7/0.39</f>
        <v>256.41025641025641</v>
      </c>
      <c r="E7" s="345"/>
      <c r="F7" s="284"/>
      <c r="G7" s="491"/>
      <c r="H7" s="533"/>
      <c r="I7" s="533"/>
      <c r="J7" s="533"/>
      <c r="K7" s="533"/>
      <c r="L7" s="533"/>
      <c r="M7" s="490"/>
      <c r="N7" s="272"/>
      <c r="O7" s="121" t="s">
        <v>53</v>
      </c>
      <c r="P7" s="122">
        <v>556</v>
      </c>
      <c r="Q7" s="122" t="s">
        <v>93</v>
      </c>
      <c r="R7" s="122" t="s">
        <v>2504</v>
      </c>
      <c r="S7" s="17">
        <v>100</v>
      </c>
      <c r="T7" s="119">
        <f>IFERROR(VLOOKUP($P7,[2]INSA_TCA_v6.0_2023!$A$1:$AU$1342,14,FALSE)*$S7/100,"")</f>
        <v>3.3</v>
      </c>
      <c r="U7" s="119">
        <f>IFERROR(VLOOKUP($P7,[2]INSA_TCA_v6.0_2023!$A$1:$AU$1342,15,FALSE)*$S7/100,"")</f>
        <v>2.8</v>
      </c>
      <c r="V7" s="119">
        <f>IFERROR(VLOOKUP($P7,[2]INSA_TCA_v6.0_2023!$A$1:$AU$1342,8,FALSE)*$S7/100,"")</f>
        <v>0.2</v>
      </c>
      <c r="W7" s="119">
        <f>IFERROR(VLOOKUP($P7,[2]INSA_TCA_v6.0_2023!$A$1:$AU$1342,9,FALSE)*$S7/100,"")</f>
        <v>0</v>
      </c>
      <c r="X7" s="119">
        <f>IFERROR(VLOOKUP($P7,[2]INSA_TCA_v6.0_2023!$A$1:$AU$1342,10,FALSE)*$S7/100,"")</f>
        <v>0</v>
      </c>
      <c r="Y7" s="119">
        <f>IFERROR(VLOOKUP($P7,[2]INSA_TCA_v6.0_2023!$A$1:$AU$1342,11,FALSE)*$S7/100,"")</f>
        <v>0.1</v>
      </c>
      <c r="Z7" s="119">
        <f>IFERROR(VLOOKUP($P7,[2]INSA_TCA_v6.0_2023!$A$1:$AU$1342,24,FALSE)*$S7/100,"")</f>
        <v>0</v>
      </c>
      <c r="AA7" s="119">
        <f>IFERROR(VLOOKUP($P7,[2]INSA_TCA_v6.0_2023!$A$1:$AU$1342,13,FALSE)*$S7/100,"")</f>
        <v>0</v>
      </c>
      <c r="AB7" s="119">
        <f>IFERROR(VLOOKUP($P7,[2]INSA_TCA_v6.0_2023!$A$1:$AU$1342,19,FALSE)*$S7/100,"")</f>
        <v>3.7</v>
      </c>
      <c r="AC7" s="119">
        <f>IFERROR(VLOOKUP($P7,[2]INSA_TCA_v6.0_2023!$A$1:$AU$1342,18,FALSE)*$S7/100,"")</f>
        <v>1.9</v>
      </c>
      <c r="AD7" s="119">
        <f>IFERROR(VLOOKUP($P7,[2]INSA_TCA_v6.0_2023!$A$1:$AU$1342,20,FALSE)*$S7/100,"")</f>
        <v>0</v>
      </c>
      <c r="AE7" s="120">
        <f t="shared" si="0"/>
        <v>33.6</v>
      </c>
      <c r="AF7" s="119">
        <f>IFERROR(VLOOKUP($P7,[2]INSA_TCA_v6.0_2023!$A$1:$AU$1342,21,FALSE)*$S7/100,"")</f>
        <v>0</v>
      </c>
      <c r="AG7" s="119">
        <f>IFERROR(VLOOKUP($P7,[2]INSA_TCA_v6.0_2023!$A$1:$AU$1342,25,FALSE)*$S7/100,"")</f>
        <v>5</v>
      </c>
      <c r="AH7" s="119">
        <f>IFERROR(VLOOKUP($P7,[2]INSA_TCA_v6.0_2023!$A$1:$AU$1342,27,FALSE)*$S7/100,"")</f>
        <v>0</v>
      </c>
      <c r="AI7" s="119">
        <f>IFERROR(VLOOKUP($P7,[2]INSA_TCA_v6.0_2023!$A$1:$AU$1342,28,FALSE)*$S7/100,"")</f>
        <v>0.22</v>
      </c>
      <c r="AJ7" s="119">
        <f>IFERROR(VLOOKUP($P7,[2]INSA_TCA_v6.0_2023!$A$1:$AU$1342,29,FALSE)*$S7/100,"")</f>
        <v>0.17</v>
      </c>
      <c r="AK7" s="119">
        <f>IFERROR(VLOOKUP($P7,[2]INSA_TCA_v6.0_2023!$A$1:$AU$1342,30,FALSE)*$S7/100,"")</f>
        <v>7.0000000000000007E-2</v>
      </c>
      <c r="AL7" s="119">
        <f>IFERROR(VLOOKUP($P7,[2]INSA_TCA_v6.0_2023!$A$1:$AU$1342,32,FALSE)*$S7/100,"")</f>
        <v>1.5</v>
      </c>
      <c r="AM7" s="119">
        <f>IFERROR(VLOOKUP($P7,[2]INSA_TCA_v6.0_2023!$A$1:$AU$1342,34,FALSE)*$S7/100,"")</f>
        <v>0.28000000000000003</v>
      </c>
      <c r="AN7" s="119">
        <f>IFERROR(VLOOKUP($P7,[2]INSA_TCA_v6.0_2023!$A$1:$AU$1342,35,FALSE)*$S7/100,"")</f>
        <v>0</v>
      </c>
      <c r="AO7" s="119">
        <f>IFERROR(VLOOKUP($P7,[2]INSA_TCA_v6.0_2023!$A$1:$AU$1342,36,FALSE)*$S7/100,"")</f>
        <v>73</v>
      </c>
      <c r="AP7" s="119">
        <f>IFERROR(VLOOKUP($P7,[2]INSA_TCA_v6.0_2023!$A$1:$AU$1342,37,FALSE)*$S7/100,"")</f>
        <v>66</v>
      </c>
      <c r="AQ7" s="119">
        <f>IFERROR(VLOOKUP($P7,[2]INSA_TCA_v6.0_2023!$A$1:$AU$1342,39,FALSE)*$S7/100,"")</f>
        <v>14</v>
      </c>
      <c r="AR7" s="119">
        <f>IFERROR(VLOOKUP($P7,[2]INSA_TCA_v6.0_2023!$A$1:$AU$1342,40,FALSE)*$S7/100,"")</f>
        <v>380</v>
      </c>
      <c r="AS7" s="119">
        <f>IFERROR(VLOOKUP($P7,[2]INSA_TCA_v6.0_2023!$A$1:$AU$1342,41,FALSE)*$S7/100,"")</f>
        <v>21</v>
      </c>
      <c r="AT7" s="119">
        <f>IFERROR(VLOOKUP($P7,[2]INSA_TCA_v6.0_2023!$A$1:$AU$1342,42,FALSE)*$S7/100,"")</f>
        <v>34</v>
      </c>
      <c r="AU7" s="119">
        <f>IFERROR(VLOOKUP($P7,[2]INSA_TCA_v6.0_2023!$A$1:$AU$1342,43,FALSE)*$S7/100,"")</f>
        <v>22</v>
      </c>
      <c r="AV7" s="119">
        <f>IFERROR(VLOOKUP($P7,[2]INSA_TCA_v6.0_2023!$A$1:$AU$1342,44,FALSE)*$S7/100,"")</f>
        <v>0.5</v>
      </c>
      <c r="AW7" s="119">
        <f>IFERROR(VLOOKUP($P7,[2]INSA_TCA_v6.0_2023!$A$1:$AU$1342,45,FALSE)*$S7/100,"")</f>
        <v>0.7</v>
      </c>
      <c r="AX7" s="119">
        <f>IFERROR(VLOOKUP($P7,[2]INSA_TCA_v6.0_2023!$A$1:$AU$1342,46,FALSE)*$S7/100,"")</f>
        <v>0</v>
      </c>
      <c r="AY7" s="119">
        <f>IFERROR(VLOOKUP($P7,[2]INSA_TCA_v6.0_2023!$A$1:$AU$1342,47,FALSE)*$S7/100,"")</f>
        <v>0</v>
      </c>
    </row>
    <row r="8" spans="1:51">
      <c r="A8" s="325" t="s">
        <v>62</v>
      </c>
      <c r="B8" s="349">
        <v>2.5</v>
      </c>
      <c r="C8" s="353" t="s">
        <v>48</v>
      </c>
      <c r="D8" s="354">
        <f>B8/0.75</f>
        <v>3.3333333333333335</v>
      </c>
      <c r="E8" s="345"/>
      <c r="F8" s="284"/>
      <c r="G8" s="491"/>
      <c r="H8" s="533"/>
      <c r="I8" s="533"/>
      <c r="J8" s="533"/>
      <c r="K8" s="533"/>
      <c r="L8" s="533"/>
      <c r="M8" s="490"/>
      <c r="N8" s="272"/>
      <c r="O8" s="121" t="s">
        <v>53</v>
      </c>
      <c r="P8" s="269">
        <v>8</v>
      </c>
      <c r="Q8" s="122" t="s">
        <v>93</v>
      </c>
      <c r="R8" s="122" t="s">
        <v>2482</v>
      </c>
      <c r="S8" s="17">
        <v>2.5</v>
      </c>
      <c r="T8" s="119">
        <f>IFERROR(VLOOKUP($P8,[2]INSA_TCA_v6.0_2023!$A$1:$AU$1342,14,FALSE)*$S8/100,"")</f>
        <v>0.28249999999999997</v>
      </c>
      <c r="U8" s="119">
        <f>IFERROR(VLOOKUP($P8,[2]INSA_TCA_v6.0_2023!$A$1:$AU$1342,15,FALSE)*$S8/100,"")</f>
        <v>3.2500000000000001E-2</v>
      </c>
      <c r="V8" s="119">
        <f>IFERROR(VLOOKUP($P8,[2]INSA_TCA_v6.0_2023!$A$1:$AU$1342,8,FALSE)*$S8/100,"")</f>
        <v>1.4999999999999999E-2</v>
      </c>
      <c r="W8" s="119">
        <f>IFERROR(VLOOKUP($P8,[2]INSA_TCA_v6.0_2023!$A$1:$AU$1342,9,FALSE)*$S8/100,"")</f>
        <v>2.5000000000000001E-3</v>
      </c>
      <c r="X8" s="119">
        <f>IFERROR(VLOOKUP($P8,[2]INSA_TCA_v6.0_2023!$A$1:$AU$1342,10,FALSE)*$S8/100,"")</f>
        <v>0</v>
      </c>
      <c r="Y8" s="119">
        <f>IFERROR(VLOOKUP($P8,[2]INSA_TCA_v6.0_2023!$A$1:$AU$1342,11,FALSE)*$S8/100,"")</f>
        <v>7.4999999999999997E-3</v>
      </c>
      <c r="Z8" s="119">
        <f>IFERROR(VLOOKUP($P8,[2]INSA_TCA_v6.0_2023!$A$1:$AU$1342,24,FALSE)*$S8/100,"")</f>
        <v>0</v>
      </c>
      <c r="AA8" s="119">
        <f>IFERROR(VLOOKUP($P8,[2]INSA_TCA_v6.0_2023!$A$1:$AU$1342,13,FALSE)*$S8/100,"")</f>
        <v>0</v>
      </c>
      <c r="AB8" s="119">
        <f>IFERROR(VLOOKUP($P8,[2]INSA_TCA_v6.0_2023!$A$1:$AU$1342,19,FALSE)*$S8/100,"")</f>
        <v>9.5000000000000001E-2</v>
      </c>
      <c r="AC8" s="119">
        <f>IFERROR(VLOOKUP($P8,[2]INSA_TCA_v6.0_2023!$A$1:$AU$1342,18,FALSE)*$S8/100,"")</f>
        <v>7.4999999999999997E-2</v>
      </c>
      <c r="AD8" s="119">
        <f>IFERROR(VLOOKUP($P8,[2]INSA_TCA_v6.0_2023!$A$1:$AU$1342,20,FALSE)*$S8/100,"")</f>
        <v>0</v>
      </c>
      <c r="AE8" s="120">
        <f t="shared" si="0"/>
        <v>1.7949999999999999</v>
      </c>
      <c r="AF8" s="119">
        <f>IFERROR(VLOOKUP($P8,[2]INSA_TCA_v6.0_2023!$A$1:$AU$1342,21,FALSE)*$S8/100,"")</f>
        <v>0</v>
      </c>
      <c r="AG8" s="119">
        <f>IFERROR(VLOOKUP($P8,[2]INSA_TCA_v6.0_2023!$A$1:$AU$1342,25,FALSE)*$S8/100,"")</f>
        <v>0</v>
      </c>
      <c r="AH8" s="119">
        <f>IFERROR(VLOOKUP($P8,[2]INSA_TCA_v6.0_2023!$A$1:$AU$1342,27,FALSE)*$S8/100,"")</f>
        <v>0</v>
      </c>
      <c r="AI8" s="119">
        <f>IFERROR(VLOOKUP($P8,[2]INSA_TCA_v6.0_2023!$A$1:$AU$1342,28,FALSE)*$S8/100,"")</f>
        <v>2.5000000000000001E-4</v>
      </c>
      <c r="AJ8" s="119">
        <f>IFERROR(VLOOKUP($P8,[2]INSA_TCA_v6.0_2023!$A$1:$AU$1342,29,FALSE)*$S8/100,"")</f>
        <v>5.2500000000000003E-3</v>
      </c>
      <c r="AK8" s="119">
        <f>IFERROR(VLOOKUP($P8,[2]INSA_TCA_v6.0_2023!$A$1:$AU$1342,30,FALSE)*$S8/100,"")</f>
        <v>5.0000000000000001E-4</v>
      </c>
      <c r="AL8" s="119">
        <f>IFERROR(VLOOKUP($P8,[2]INSA_TCA_v6.0_2023!$A$1:$AU$1342,32,FALSE)*$S8/100,"")</f>
        <v>3.5000000000000003E-2</v>
      </c>
      <c r="AM8" s="119">
        <f>IFERROR(VLOOKUP($P8,[2]INSA_TCA_v6.0_2023!$A$1:$AU$1342,34,FALSE)*$S8/100,"")</f>
        <v>9.4999999999999998E-3</v>
      </c>
      <c r="AN8" s="119">
        <f>IFERROR(VLOOKUP($P8,[2]INSA_TCA_v6.0_2023!$A$1:$AU$1342,35,FALSE)*$S8/100,"")</f>
        <v>0</v>
      </c>
      <c r="AO8" s="119">
        <f>IFERROR(VLOOKUP($P8,[2]INSA_TCA_v6.0_2023!$A$1:$AU$1342,36,FALSE)*$S8/100,"")</f>
        <v>0.42499999999999999</v>
      </c>
      <c r="AP8" s="119">
        <f>IFERROR(VLOOKUP($P8,[2]INSA_TCA_v6.0_2023!$A$1:$AU$1342,37,FALSE)*$S8/100,"")</f>
        <v>7.4999999999999997E-2</v>
      </c>
      <c r="AQ8" s="119">
        <f>IFERROR(VLOOKUP($P8,[2]INSA_TCA_v6.0_2023!$A$1:$AU$1342,39,FALSE)*$S8/100,"")</f>
        <v>0.25</v>
      </c>
      <c r="AR8" s="119">
        <f>IFERROR(VLOOKUP($P8,[2]INSA_TCA_v6.0_2023!$A$1:$AU$1342,40,FALSE)*$S8/100,"")</f>
        <v>8.75</v>
      </c>
      <c r="AS8" s="119">
        <f>IFERROR(VLOOKUP($P8,[2]INSA_TCA_v6.0_2023!$A$1:$AU$1342,41,FALSE)*$S8/100,"")</f>
        <v>0.42499999999999999</v>
      </c>
      <c r="AT8" s="119">
        <f>IFERROR(VLOOKUP($P8,[2]INSA_TCA_v6.0_2023!$A$1:$AU$1342,42,FALSE)*$S8/100,"")</f>
        <v>2.15</v>
      </c>
      <c r="AU8" s="119">
        <f>IFERROR(VLOOKUP($P8,[2]INSA_TCA_v6.0_2023!$A$1:$AU$1342,43,FALSE)*$S8/100,"")</f>
        <v>0.42499999999999999</v>
      </c>
      <c r="AV8" s="119">
        <f>IFERROR(VLOOKUP($P8,[2]INSA_TCA_v6.0_2023!$A$1:$AU$1342,44,FALSE)*$S8/100,"")</f>
        <v>0.02</v>
      </c>
      <c r="AW8" s="119">
        <f>IFERROR(VLOOKUP($P8,[2]INSA_TCA_v6.0_2023!$A$1:$AU$1342,45,FALSE)*$S8/100,"")</f>
        <v>1.7500000000000002E-2</v>
      </c>
      <c r="AX8" s="119">
        <f>IFERROR(VLOOKUP($P8,[2]INSA_TCA_v6.0_2023!$A$1:$AU$1342,46,FALSE)*$S8/100,"")</f>
        <v>0</v>
      </c>
      <c r="AY8" s="119">
        <f>IFERROR(VLOOKUP($P8,[2]INSA_TCA_v6.0_2023!$A$1:$AU$1342,47,FALSE)*$S8/100,"")</f>
        <v>0</v>
      </c>
    </row>
    <row r="9" spans="1:51">
      <c r="A9" s="325" t="s">
        <v>3318</v>
      </c>
      <c r="B9" s="349">
        <v>1</v>
      </c>
      <c r="C9" s="353" t="s">
        <v>48</v>
      </c>
      <c r="D9" s="355">
        <v>1</v>
      </c>
      <c r="E9" s="345" t="s">
        <v>3383</v>
      </c>
      <c r="F9" s="284"/>
      <c r="G9" s="491"/>
      <c r="H9" s="533"/>
      <c r="I9" s="533"/>
      <c r="J9" s="533"/>
      <c r="K9" s="533"/>
      <c r="L9" s="533"/>
      <c r="M9" s="490"/>
      <c r="N9" s="272"/>
      <c r="O9" s="121"/>
      <c r="P9" s="122">
        <v>972</v>
      </c>
      <c r="Q9" s="122" t="s">
        <v>2217</v>
      </c>
      <c r="R9" s="122" t="s">
        <v>2268</v>
      </c>
      <c r="S9" s="17">
        <v>1</v>
      </c>
      <c r="T9" s="119">
        <f>IFERROR(VLOOKUP($P9,[2]INSA_TCA_v6.0_2023!$A$1:$AU$1342,14,FALSE)*$S9/100,"")</f>
        <v>0</v>
      </c>
      <c r="U9" s="119">
        <f>IFERROR(VLOOKUP($P9,[2]INSA_TCA_v6.0_2023!$A$1:$AU$1342,15,FALSE)*$S9/100,"")</f>
        <v>0</v>
      </c>
      <c r="V9" s="119">
        <f>IFERROR(VLOOKUP($P9,[2]INSA_TCA_v6.0_2023!$A$1:$AU$1342,8,FALSE)*$S9/100,"")</f>
        <v>0</v>
      </c>
      <c r="W9" s="119">
        <f>IFERROR(VLOOKUP($P9,[2]INSA_TCA_v6.0_2023!$A$1:$AU$1342,9,FALSE)*$S9/100,"")</f>
        <v>0</v>
      </c>
      <c r="X9" s="119">
        <f>IFERROR(VLOOKUP($P9,[2]INSA_TCA_v6.0_2023!$A$1:$AU$1342,10,FALSE)*$S9/100,"")</f>
        <v>0</v>
      </c>
      <c r="Y9" s="119">
        <f>IFERROR(VLOOKUP($P9,[2]INSA_TCA_v6.0_2023!$A$1:$AU$1342,11,FALSE)*$S9/100,"")</f>
        <v>0</v>
      </c>
      <c r="Z9" s="119">
        <f>IFERROR(VLOOKUP($P9,[2]INSA_TCA_v6.0_2023!$A$1:$AU$1342,24,FALSE)*$S9/100,"")</f>
        <v>0</v>
      </c>
      <c r="AA9" s="119">
        <f>IFERROR(VLOOKUP($P9,[2]INSA_TCA_v6.0_2023!$A$1:$AU$1342,13,FALSE)*$S9/100,"")</f>
        <v>0</v>
      </c>
      <c r="AB9" s="119">
        <f>IFERROR(VLOOKUP($P9,[2]INSA_TCA_v6.0_2023!$A$1:$AU$1342,19,FALSE)*$S9/100,"")</f>
        <v>0</v>
      </c>
      <c r="AC9" s="119">
        <f>IFERROR(VLOOKUP($P9,[2]INSA_TCA_v6.0_2023!$A$1:$AU$1342,18,FALSE)*$S9/100,"")</f>
        <v>0</v>
      </c>
      <c r="AD9" s="119">
        <f>IFERROR(VLOOKUP($P9,[2]INSA_TCA_v6.0_2023!$A$1:$AU$1342,20,FALSE)*$S9/100,"")</f>
        <v>1</v>
      </c>
      <c r="AE9" s="120">
        <f t="shared" si="0"/>
        <v>0</v>
      </c>
      <c r="AF9" s="119">
        <f>IFERROR(VLOOKUP($P9,[2]INSA_TCA_v6.0_2023!$A$1:$AU$1342,21,FALSE)*$S9/100,"")</f>
        <v>0</v>
      </c>
      <c r="AG9" s="119">
        <f>IFERROR(VLOOKUP($P9,[2]INSA_TCA_v6.0_2023!$A$1:$AU$1342,25,FALSE)*$S9/100,"")</f>
        <v>0</v>
      </c>
      <c r="AH9" s="119">
        <f>IFERROR(VLOOKUP($P9,[2]INSA_TCA_v6.0_2023!$A$1:$AU$1342,27,FALSE)*$S9/100,"")</f>
        <v>0</v>
      </c>
      <c r="AI9" s="119">
        <f>IFERROR(VLOOKUP($P9,[2]INSA_TCA_v6.0_2023!$A$1:$AU$1342,28,FALSE)*$S9/100,"")</f>
        <v>0</v>
      </c>
      <c r="AJ9" s="119">
        <f>IFERROR(VLOOKUP($P9,[2]INSA_TCA_v6.0_2023!$A$1:$AU$1342,29,FALSE)*$S9/100,"")</f>
        <v>0</v>
      </c>
      <c r="AK9" s="119">
        <f>IFERROR(VLOOKUP($P9,[2]INSA_TCA_v6.0_2023!$A$1:$AU$1342,30,FALSE)*$S9/100,"")</f>
        <v>0</v>
      </c>
      <c r="AL9" s="119">
        <f>IFERROR(VLOOKUP($P9,[2]INSA_TCA_v6.0_2023!$A$1:$AU$1342,32,FALSE)*$S9/100,"")</f>
        <v>0</v>
      </c>
      <c r="AM9" s="119">
        <f>IFERROR(VLOOKUP($P9,[2]INSA_TCA_v6.0_2023!$A$1:$AU$1342,34,FALSE)*$S9/100,"")</f>
        <v>0</v>
      </c>
      <c r="AN9" s="119">
        <f>IFERROR(VLOOKUP($P9,[2]INSA_TCA_v6.0_2023!$A$1:$AU$1342,35,FALSE)*$S9/100,"")</f>
        <v>0</v>
      </c>
      <c r="AO9" s="119">
        <f>IFERROR(VLOOKUP($P9,[2]INSA_TCA_v6.0_2023!$A$1:$AU$1342,36,FALSE)*$S9/100,"")</f>
        <v>0</v>
      </c>
      <c r="AP9" s="119">
        <f>IFERROR(VLOOKUP($P9,[2]INSA_TCA_v6.0_2023!$A$1:$AU$1342,37,FALSE)*$S9/100,"")</f>
        <v>0</v>
      </c>
      <c r="AQ9" s="119">
        <f>IFERROR(VLOOKUP($P9,[2]INSA_TCA_v6.0_2023!$A$1:$AU$1342,39,FALSE)*$S9/100,"")</f>
        <v>400</v>
      </c>
      <c r="AR9" s="119">
        <f>IFERROR(VLOOKUP($P9,[2]INSA_TCA_v6.0_2023!$A$1:$AU$1342,40,FALSE)*$S9/100,"")</f>
        <v>0</v>
      </c>
      <c r="AS9" s="119">
        <f>IFERROR(VLOOKUP($P9,[2]INSA_TCA_v6.0_2023!$A$1:$AU$1342,41,FALSE)*$S9/100,"")</f>
        <v>0</v>
      </c>
      <c r="AT9" s="119">
        <f>IFERROR(VLOOKUP($P9,[2]INSA_TCA_v6.0_2023!$A$1:$AU$1342,42,FALSE)*$S9/100,"")</f>
        <v>0</v>
      </c>
      <c r="AU9" s="119">
        <f>IFERROR(VLOOKUP($P9,[2]INSA_TCA_v6.0_2023!$A$1:$AU$1342,43,FALSE)*$S9/100,"")</f>
        <v>3</v>
      </c>
      <c r="AV9" s="119">
        <f>IFERROR(VLOOKUP($P9,[2]INSA_TCA_v6.0_2023!$A$1:$AU$1342,44,FALSE)*$S9/100,"")</f>
        <v>0</v>
      </c>
      <c r="AW9" s="119">
        <f>IFERROR(VLOOKUP($P9,[2]INSA_TCA_v6.0_2023!$A$1:$AU$1342,45,FALSE)*$S9/100,"")</f>
        <v>0</v>
      </c>
      <c r="AX9" s="119">
        <f>IFERROR(VLOOKUP($P9,[2]INSA_TCA_v6.0_2023!$A$1:$AU$1342,46,FALSE)*$S9/100,"")</f>
        <v>0</v>
      </c>
      <c r="AY9" s="119">
        <f>IFERROR(VLOOKUP($P9,[2]INSA_TCA_v6.0_2023!$A$1:$AU$1342,47,FALSE)*$S9/100,"")</f>
        <v>0</v>
      </c>
    </row>
    <row r="10" spans="1:51">
      <c r="A10" s="325" t="s">
        <v>3333</v>
      </c>
      <c r="B10" s="349">
        <v>0.5</v>
      </c>
      <c r="C10" s="353" t="s">
        <v>48</v>
      </c>
      <c r="D10" s="355">
        <v>0.5</v>
      </c>
      <c r="E10" s="345"/>
      <c r="F10" s="284"/>
      <c r="G10" s="491"/>
      <c r="H10" s="533"/>
      <c r="I10" s="533"/>
      <c r="J10" s="533"/>
      <c r="K10" s="533"/>
      <c r="L10" s="533"/>
      <c r="M10" s="490"/>
      <c r="N10" s="272"/>
      <c r="O10" s="121"/>
      <c r="P10" s="122">
        <v>1212</v>
      </c>
      <c r="Q10" s="122" t="s">
        <v>2217</v>
      </c>
      <c r="R10" s="122" t="s">
        <v>2230</v>
      </c>
      <c r="S10" s="17">
        <v>0.5</v>
      </c>
      <c r="T10" s="119">
        <f>IFERROR(VLOOKUP($P10,[2]INSA_TCA_v6.0_2023!$A$1:$AU$1342,14,FALSE)*$S10/100,"")</f>
        <v>0.14249999999999999</v>
      </c>
      <c r="U10" s="119">
        <f>IFERROR(VLOOKUP($P10,[2]INSA_TCA_v6.0_2023!$A$1:$AU$1342,15,FALSE)*$S10/100,"")</f>
        <v>0.1225</v>
      </c>
      <c r="V10" s="119">
        <f>IFERROR(VLOOKUP($P10,[2]INSA_TCA_v6.0_2023!$A$1:$AU$1342,8,FALSE)*$S10/100,"")</f>
        <v>0.18149999999999999</v>
      </c>
      <c r="W10" s="119">
        <f>IFERROR(VLOOKUP($P10,[2]INSA_TCA_v6.0_2023!$A$1:$AU$1342,9,FALSE)*$S10/100,"")</f>
        <v>6.0499999999999998E-2</v>
      </c>
      <c r="X10" s="119">
        <f>IFERROR(VLOOKUP($P10,[2]INSA_TCA_v6.0_2023!$A$1:$AU$1342,10,FALSE)*$S10/100,"")</f>
        <v>6.0499999999999998E-2</v>
      </c>
      <c r="Y10" s="119">
        <f>IFERROR(VLOOKUP($P10,[2]INSA_TCA_v6.0_2023!$A$1:$AU$1342,11,FALSE)*$S10/100,"")</f>
        <v>6.0499999999999998E-2</v>
      </c>
      <c r="Z10" s="119">
        <f>IFERROR(VLOOKUP($P10,[2]INSA_TCA_v6.0_2023!$A$1:$AU$1342,24,FALSE)*$S10/100,"")</f>
        <v>0</v>
      </c>
      <c r="AA10" s="119">
        <f>IFERROR(VLOOKUP($P10,[2]INSA_TCA_v6.0_2023!$A$1:$AU$1342,13,FALSE)*$S10/100,"")</f>
        <v>0</v>
      </c>
      <c r="AB10" s="119">
        <f>IFERROR(VLOOKUP($P10,[2]INSA_TCA_v6.0_2023!$A$1:$AU$1342,19,FALSE)*$S10/100,"")</f>
        <v>2.8999999999999998E-2</v>
      </c>
      <c r="AC10" s="119">
        <f>IFERROR(VLOOKUP($P10,[2]INSA_TCA_v6.0_2023!$A$1:$AU$1342,18,FALSE)*$S10/100,"")</f>
        <v>0.10400000000000001</v>
      </c>
      <c r="AD10" s="119">
        <f>IFERROR(VLOOKUP($P10,[2]INSA_TCA_v6.0_2023!$A$1:$AU$1342,20,FALSE)*$S10/100,"")</f>
        <v>0</v>
      </c>
      <c r="AE10" s="120">
        <f t="shared" si="0"/>
        <v>2.5275000000000003</v>
      </c>
      <c r="AF10" s="119">
        <f>IFERROR(VLOOKUP($P10,[2]INSA_TCA_v6.0_2023!$A$1:$AU$1342,21,FALSE)*$S10/100,"")</f>
        <v>0</v>
      </c>
      <c r="AG10" s="119">
        <f>IFERROR(VLOOKUP($P10,[2]INSA_TCA_v6.0_2023!$A$1:$AU$1342,25,FALSE)*$S10/100,"")</f>
        <v>1.4999999999999999E-2</v>
      </c>
      <c r="AH10" s="119">
        <f>IFERROR(VLOOKUP($P10,[2]INSA_TCA_v6.0_2023!$A$1:$AU$1342,27,FALSE)*$S10/100,"")</f>
        <v>0</v>
      </c>
      <c r="AI10" s="119">
        <f>IFERROR(VLOOKUP($P10,[2]INSA_TCA_v6.0_2023!$A$1:$AU$1342,28,FALSE)*$S10/100,"")</f>
        <v>0</v>
      </c>
      <c r="AJ10" s="119">
        <f>IFERROR(VLOOKUP($P10,[2]INSA_TCA_v6.0_2023!$A$1:$AU$1342,29,FALSE)*$S10/100,"")</f>
        <v>1.7499999999999998E-3</v>
      </c>
      <c r="AK10" s="119">
        <f>IFERROR(VLOOKUP($P10,[2]INSA_TCA_v6.0_2023!$A$1:$AU$1342,30,FALSE)*$S10/100,"")</f>
        <v>2.9999999999999997E-4</v>
      </c>
      <c r="AL10" s="119">
        <f>IFERROR(VLOOKUP($P10,[2]INSA_TCA_v6.0_2023!$A$1:$AU$1342,32,FALSE)*$S10/100,"")</f>
        <v>6.5000000000000006E-3</v>
      </c>
      <c r="AM10" s="119">
        <f>IFERROR(VLOOKUP($P10,[2]INSA_TCA_v6.0_2023!$A$1:$AU$1342,34,FALSE)*$S10/100,"")</f>
        <v>8.0000000000000004E-4</v>
      </c>
      <c r="AN10" s="119">
        <f>IFERROR(VLOOKUP($P10,[2]INSA_TCA_v6.0_2023!$A$1:$AU$1342,35,FALSE)*$S10/100,"")</f>
        <v>0</v>
      </c>
      <c r="AO10" s="119">
        <f>IFERROR(VLOOKUP($P10,[2]INSA_TCA_v6.0_2023!$A$1:$AU$1342,36,FALSE)*$S10/100,"")</f>
        <v>1.4999999999999999E-2</v>
      </c>
      <c r="AP10" s="119">
        <f>IFERROR(VLOOKUP($P10,[2]INSA_TCA_v6.0_2023!$A$1:$AU$1342,37,FALSE)*$S10/100,"")</f>
        <v>0.38</v>
      </c>
      <c r="AQ10" s="119">
        <f>IFERROR(VLOOKUP($P10,[2]INSA_TCA_v6.0_2023!$A$1:$AU$1342,39,FALSE)*$S10/100,"")</f>
        <v>0.08</v>
      </c>
      <c r="AR10" s="119">
        <f>IFERROR(VLOOKUP($P10,[2]INSA_TCA_v6.0_2023!$A$1:$AU$1342,40,FALSE)*$S10/100,"")</f>
        <v>1.75</v>
      </c>
      <c r="AS10" s="119">
        <f>IFERROR(VLOOKUP($P10,[2]INSA_TCA_v6.0_2023!$A$1:$AU$1342,41,FALSE)*$S10/100,"")</f>
        <v>0.9</v>
      </c>
      <c r="AT10" s="119">
        <f>IFERROR(VLOOKUP($P10,[2]INSA_TCA_v6.0_2023!$A$1:$AU$1342,42,FALSE)*$S10/100,"")</f>
        <v>1.05</v>
      </c>
      <c r="AU10" s="119">
        <f>IFERROR(VLOOKUP($P10,[2]INSA_TCA_v6.0_2023!$A$1:$AU$1342,43,FALSE)*$S10/100,"")</f>
        <v>0.9</v>
      </c>
      <c r="AV10" s="119">
        <f>IFERROR(VLOOKUP($P10,[2]INSA_TCA_v6.0_2023!$A$1:$AU$1342,44,FALSE)*$S10/100,"")</f>
        <v>1.4999999999999999E-2</v>
      </c>
      <c r="AW10" s="119">
        <f>IFERROR(VLOOKUP($P10,[2]INSA_TCA_v6.0_2023!$A$1:$AU$1342,45,FALSE)*$S10/100,"")</f>
        <v>1.1000000000000001E-2</v>
      </c>
      <c r="AX10" s="119">
        <f>IFERROR(VLOOKUP($P10,[2]INSA_TCA_v6.0_2023!$A$1:$AU$1342,46,FALSE)*$S10/100,"")</f>
        <v>0</v>
      </c>
      <c r="AY10" s="119">
        <f>IFERROR(VLOOKUP($P10,[2]INSA_TCA_v6.0_2023!$A$1:$AU$1342,47,FALSE)*$S10/100,"")</f>
        <v>0</v>
      </c>
    </row>
    <row r="11" spans="1:51">
      <c r="A11" s="325" t="s">
        <v>3359</v>
      </c>
      <c r="B11" s="349">
        <v>10</v>
      </c>
      <c r="C11" s="353" t="s">
        <v>48</v>
      </c>
      <c r="D11" s="355">
        <v>10</v>
      </c>
      <c r="E11" s="345"/>
      <c r="F11" s="284"/>
      <c r="G11" s="491"/>
      <c r="H11" s="533"/>
      <c r="I11" s="533"/>
      <c r="J11" s="533"/>
      <c r="K11" s="533"/>
      <c r="L11" s="533"/>
      <c r="M11" s="490"/>
      <c r="N11" s="272"/>
      <c r="O11" s="121" t="s">
        <v>102</v>
      </c>
      <c r="P11" s="123">
        <v>385</v>
      </c>
      <c r="Q11" s="123" t="s">
        <v>101</v>
      </c>
      <c r="R11" s="123" t="s">
        <v>2452</v>
      </c>
      <c r="S11" s="96">
        <v>10</v>
      </c>
      <c r="T11" s="119">
        <f>IFERROR(VLOOKUP($P11,[2]INSA_TCA_v6.0_2023!$A$1:$AU$1342,14,FALSE)*$S11/100,"")</f>
        <v>7.0000000000000007E-2</v>
      </c>
      <c r="U11" s="119">
        <f>IFERROR(VLOOKUP($P11,[2]INSA_TCA_v6.0_2023!$A$1:$AU$1342,15,FALSE)*$S11/100,"")</f>
        <v>7.0000000000000007E-2</v>
      </c>
      <c r="V11" s="119">
        <f>IFERROR(VLOOKUP($P11,[2]INSA_TCA_v6.0_2023!$A$1:$AU$1342,8,FALSE)*$S11/100,"")</f>
        <v>8.18</v>
      </c>
      <c r="W11" s="119">
        <f>IFERROR(VLOOKUP($P11,[2]INSA_TCA_v6.0_2023!$A$1:$AU$1342,9,FALSE)*$S11/100,"")</f>
        <v>4.63</v>
      </c>
      <c r="X11" s="119">
        <f>IFERROR(VLOOKUP($P11,[2]INSA_TCA_v6.0_2023!$A$1:$AU$1342,10,FALSE)*$S11/100,"")</f>
        <v>1.89</v>
      </c>
      <c r="Y11" s="119">
        <f>IFERROR(VLOOKUP($P11,[2]INSA_TCA_v6.0_2023!$A$1:$AU$1342,11,FALSE)*$S11/100,"")</f>
        <v>0.24</v>
      </c>
      <c r="Z11" s="119">
        <f>IFERROR(VLOOKUP($P11,[2]INSA_TCA_v6.0_2023!$A$1:$AU$1342,24,FALSE)*$S11/100,"")</f>
        <v>23</v>
      </c>
      <c r="AA11" s="119">
        <f>IFERROR(VLOOKUP($P11,[2]INSA_TCA_v6.0_2023!$A$1:$AU$1342,13,FALSE)*$S11/100,"")</f>
        <v>0.33</v>
      </c>
      <c r="AB11" s="119">
        <f>IFERROR(VLOOKUP($P11,[2]INSA_TCA_v6.0_2023!$A$1:$AU$1342,19,FALSE)*$S11/100,"")</f>
        <v>0.01</v>
      </c>
      <c r="AC11" s="119">
        <f>IFERROR(VLOOKUP($P11,[2]INSA_TCA_v6.0_2023!$A$1:$AU$1342,18,FALSE)*$S11/100,"")</f>
        <v>0</v>
      </c>
      <c r="AD11" s="119">
        <f>IFERROR(VLOOKUP($P11,[2]INSA_TCA_v6.0_2023!$A$1:$AU$1342,20,FALSE)*$S11/100,"")</f>
        <v>0.19</v>
      </c>
      <c r="AE11" s="120">
        <f t="shared" si="0"/>
        <v>73.940000000000012</v>
      </c>
      <c r="AF11" s="119">
        <f>IFERROR(VLOOKUP($P11,[2]INSA_TCA_v6.0_2023!$A$1:$AU$1342,21,FALSE)*$S11/100,"")</f>
        <v>0</v>
      </c>
      <c r="AG11" s="119">
        <f>IFERROR(VLOOKUP($P11,[2]INSA_TCA_v6.0_2023!$A$1:$AU$1342,25,FALSE)*$S11/100,"")</f>
        <v>56.5</v>
      </c>
      <c r="AH11" s="119">
        <f>IFERROR(VLOOKUP($P11,[2]INSA_TCA_v6.0_2023!$A$1:$AU$1342,27,FALSE)*$S11/100,"")</f>
        <v>7.0000000000000007E-2</v>
      </c>
      <c r="AI11" s="119">
        <f>IFERROR(VLOOKUP($P11,[2]INSA_TCA_v6.0_2023!$A$1:$AU$1342,28,FALSE)*$S11/100,"")</f>
        <v>0.2</v>
      </c>
      <c r="AJ11" s="119">
        <f>IFERROR(VLOOKUP($P11,[2]INSA_TCA_v6.0_2023!$A$1:$AU$1342,29,FALSE)*$S11/100,"")</f>
        <v>0</v>
      </c>
      <c r="AK11" s="119">
        <f>IFERROR(VLOOKUP($P11,[2]INSA_TCA_v6.0_2023!$A$1:$AU$1342,30,FALSE)*$S11/100,"")</f>
        <v>2E-3</v>
      </c>
      <c r="AL11" s="119">
        <f>IFERROR(VLOOKUP($P11,[2]INSA_TCA_v6.0_2023!$A$1:$AU$1342,32,FALSE)*$S11/100,"")</f>
        <v>0</v>
      </c>
      <c r="AM11" s="119">
        <f>IFERROR(VLOOKUP($P11,[2]INSA_TCA_v6.0_2023!$A$1:$AU$1342,34,FALSE)*$S11/100,"")</f>
        <v>1E-3</v>
      </c>
      <c r="AN11" s="119">
        <f>IFERROR(VLOOKUP($P11,[2]INSA_TCA_v6.0_2023!$A$1:$AU$1342,35,FALSE)*$S11/100,"")</f>
        <v>0</v>
      </c>
      <c r="AO11" s="119">
        <f>IFERROR(VLOOKUP($P11,[2]INSA_TCA_v6.0_2023!$A$1:$AU$1342,36,FALSE)*$S11/100,"")</f>
        <v>0</v>
      </c>
      <c r="AP11" s="119">
        <f>IFERROR(VLOOKUP($P11,[2]INSA_TCA_v6.0_2023!$A$1:$AU$1342,37,FALSE)*$S11/100,"")</f>
        <v>0</v>
      </c>
      <c r="AQ11" s="119">
        <f>IFERROR(VLOOKUP($P11,[2]INSA_TCA_v6.0_2023!$A$1:$AU$1342,39,FALSE)*$S11/100,"")</f>
        <v>75</v>
      </c>
      <c r="AR11" s="119">
        <f>IFERROR(VLOOKUP($P11,[2]INSA_TCA_v6.0_2023!$A$1:$AU$1342,40,FALSE)*$S11/100,"")</f>
        <v>1.5</v>
      </c>
      <c r="AS11" s="119">
        <f>IFERROR(VLOOKUP($P11,[2]INSA_TCA_v6.0_2023!$A$1:$AU$1342,41,FALSE)*$S11/100,"")</f>
        <v>1.5</v>
      </c>
      <c r="AT11" s="119">
        <f>IFERROR(VLOOKUP($P11,[2]INSA_TCA_v6.0_2023!$A$1:$AU$1342,42,FALSE)*$S11/100,"")</f>
        <v>2.4</v>
      </c>
      <c r="AU11" s="119">
        <f>IFERROR(VLOOKUP($P11,[2]INSA_TCA_v6.0_2023!$A$1:$AU$1342,43,FALSE)*$S11/100,"")</f>
        <v>0.2</v>
      </c>
      <c r="AV11" s="119">
        <f>IFERROR(VLOOKUP($P11,[2]INSA_TCA_v6.0_2023!$A$1:$AU$1342,44,FALSE)*$S11/100,"")</f>
        <v>0.02</v>
      </c>
      <c r="AW11" s="119">
        <f>IFERROR(VLOOKUP($P11,[2]INSA_TCA_v6.0_2023!$A$1:$AU$1342,45,FALSE)*$S11/100,"")</f>
        <v>0.01</v>
      </c>
      <c r="AX11" s="119">
        <f>IFERROR(VLOOKUP($P11,[2]INSA_TCA_v6.0_2023!$A$1:$AU$1342,46,FALSE)*$S11/100,"")</f>
        <v>0</v>
      </c>
      <c r="AY11" s="119">
        <f>IFERROR(VLOOKUP($P11,[2]INSA_TCA_v6.0_2023!$A$1:$AU$1342,47,FALSE)*$S11/100,"")</f>
        <v>0</v>
      </c>
    </row>
    <row r="12" spans="1:51">
      <c r="A12" s="325" t="s">
        <v>3354</v>
      </c>
      <c r="B12" s="349">
        <v>100</v>
      </c>
      <c r="C12" s="353" t="s">
        <v>48</v>
      </c>
      <c r="D12" s="355">
        <v>100</v>
      </c>
      <c r="E12" s="345"/>
      <c r="F12" s="284"/>
      <c r="G12" s="491"/>
      <c r="H12" s="533"/>
      <c r="I12" s="533"/>
      <c r="J12" s="533"/>
      <c r="K12" s="533"/>
      <c r="L12" s="533"/>
      <c r="M12" s="490"/>
      <c r="N12" s="272"/>
      <c r="O12" s="121" t="s">
        <v>64</v>
      </c>
      <c r="P12" s="189">
        <v>966</v>
      </c>
      <c r="Q12" s="189" t="s">
        <v>2841</v>
      </c>
      <c r="R12" s="189" t="s">
        <v>2818</v>
      </c>
      <c r="S12" s="98">
        <v>100</v>
      </c>
      <c r="T12" s="119">
        <f>IFERROR(VLOOKUP($P12,[2]INSA_TCA_v6.0_2023!$A$1:$AU$1342,14,FALSE)*$S12/100,"")</f>
        <v>0</v>
      </c>
      <c r="U12" s="119">
        <f>IFERROR(VLOOKUP($P12,[2]INSA_TCA_v6.0_2023!$A$1:$AU$1342,15,FALSE)*$S12/100,"")</f>
        <v>0</v>
      </c>
      <c r="V12" s="119">
        <f>IFERROR(VLOOKUP($P12,[2]INSA_TCA_v6.0_2023!$A$1:$AU$1342,8,FALSE)*$S12/100,"")</f>
        <v>1.4</v>
      </c>
      <c r="W12" s="119">
        <f>IFERROR(VLOOKUP($P12,[2]INSA_TCA_v6.0_2023!$A$1:$AU$1342,9,FALSE)*$S12/100,"")</f>
        <v>0.2</v>
      </c>
      <c r="X12" s="119">
        <f>IFERROR(VLOOKUP($P12,[2]INSA_TCA_v6.0_2023!$A$1:$AU$1342,10,FALSE)*$S12/100,"")</f>
        <v>0.4</v>
      </c>
      <c r="Y12" s="119">
        <f>IFERROR(VLOOKUP($P12,[2]INSA_TCA_v6.0_2023!$A$1:$AU$1342,11,FALSE)*$S12/100,"")</f>
        <v>0.4</v>
      </c>
      <c r="Z12" s="119">
        <f>IFERROR(VLOOKUP($P12,[2]INSA_TCA_v6.0_2023!$A$1:$AU$1342,24,FALSE)*$S12/100,"")</f>
        <v>19</v>
      </c>
      <c r="AA12" s="119">
        <f>IFERROR(VLOOKUP($P12,[2]INSA_TCA_v6.0_2023!$A$1:$AU$1342,13,FALSE)*$S12/100,"")</f>
        <v>0</v>
      </c>
      <c r="AB12" s="119">
        <f>IFERROR(VLOOKUP($P12,[2]INSA_TCA_v6.0_2023!$A$1:$AU$1342,19,FALSE)*$S12/100,"")</f>
        <v>17.600000000000001</v>
      </c>
      <c r="AC12" s="119">
        <f>IFERROR(VLOOKUP($P12,[2]INSA_TCA_v6.0_2023!$A$1:$AU$1342,18,FALSE)*$S12/100,"")</f>
        <v>0</v>
      </c>
      <c r="AD12" s="119">
        <f>IFERROR(VLOOKUP($P12,[2]INSA_TCA_v6.0_2023!$A$1:$AU$1342,20,FALSE)*$S12/100,"")</f>
        <v>0.3</v>
      </c>
      <c r="AE12" s="120">
        <f t="shared" si="0"/>
        <v>83</v>
      </c>
      <c r="AF12" s="119">
        <f>IFERROR(VLOOKUP($P12,[2]INSA_TCA_v6.0_2023!$A$1:$AU$1342,21,FALSE)*$S12/100,"")</f>
        <v>0</v>
      </c>
      <c r="AG12" s="119">
        <f>IFERROR(VLOOKUP($P12,[2]INSA_TCA_v6.0_2023!$A$1:$AU$1342,25,FALSE)*$S12/100,"")</f>
        <v>10</v>
      </c>
      <c r="AH12" s="119">
        <f>IFERROR(VLOOKUP($P12,[2]INSA_TCA_v6.0_2023!$A$1:$AU$1342,27,FALSE)*$S12/100,"")</f>
        <v>1.4</v>
      </c>
      <c r="AI12" s="119">
        <f>IFERROR(VLOOKUP($P12,[2]INSA_TCA_v6.0_2023!$A$1:$AU$1342,28,FALSE)*$S12/100,"")</f>
        <v>0.5</v>
      </c>
      <c r="AJ12" s="119">
        <f>IFERROR(VLOOKUP($P12,[2]INSA_TCA_v6.0_2023!$A$1:$AU$1342,29,FALSE)*$S12/100,"")</f>
        <v>7.0000000000000007E-2</v>
      </c>
      <c r="AK12" s="119">
        <f>IFERROR(VLOOKUP($P12,[2]INSA_TCA_v6.0_2023!$A$1:$AU$1342,30,FALSE)*$S12/100,"")</f>
        <v>0.04</v>
      </c>
      <c r="AL12" s="119">
        <f>IFERROR(VLOOKUP($P12,[2]INSA_TCA_v6.0_2023!$A$1:$AU$1342,32,FALSE)*$S12/100,"")</f>
        <v>4.4000000000000004</v>
      </c>
      <c r="AM12" s="119">
        <f>IFERROR(VLOOKUP($P12,[2]INSA_TCA_v6.0_2023!$A$1:$AU$1342,34,FALSE)*$S12/100,"")</f>
        <v>0.06</v>
      </c>
      <c r="AN12" s="119">
        <f>IFERROR(VLOOKUP($P12,[2]INSA_TCA_v6.0_2023!$A$1:$AU$1342,35,FALSE)*$S12/100,"")</f>
        <v>0.72</v>
      </c>
      <c r="AO12" s="119">
        <f>IFERROR(VLOOKUP($P12,[2]INSA_TCA_v6.0_2023!$A$1:$AU$1342,36,FALSE)*$S12/100,"")</f>
        <v>0</v>
      </c>
      <c r="AP12" s="119">
        <f>IFERROR(VLOOKUP($P12,[2]INSA_TCA_v6.0_2023!$A$1:$AU$1342,37,FALSE)*$S12/100,"")</f>
        <v>18</v>
      </c>
      <c r="AQ12" s="119">
        <f>IFERROR(VLOOKUP($P12,[2]INSA_TCA_v6.0_2023!$A$1:$AU$1342,39,FALSE)*$S12/100,"")</f>
        <v>100</v>
      </c>
      <c r="AR12" s="119">
        <f>IFERROR(VLOOKUP($P12,[2]INSA_TCA_v6.0_2023!$A$1:$AU$1342,40,FALSE)*$S12/100,"")</f>
        <v>360</v>
      </c>
      <c r="AS12" s="119">
        <f>IFERROR(VLOOKUP($P12,[2]INSA_TCA_v6.0_2023!$A$1:$AU$1342,41,FALSE)*$S12/100,"")</f>
        <v>31</v>
      </c>
      <c r="AT12" s="119">
        <f>IFERROR(VLOOKUP($P12,[2]INSA_TCA_v6.0_2023!$A$1:$AU$1342,42,FALSE)*$S12/100,"")</f>
        <v>190</v>
      </c>
      <c r="AU12" s="119">
        <f>IFERROR(VLOOKUP($P12,[2]INSA_TCA_v6.0_2023!$A$1:$AU$1342,43,FALSE)*$S12/100,"")</f>
        <v>31</v>
      </c>
      <c r="AV12" s="119">
        <f>IFERROR(VLOOKUP($P12,[2]INSA_TCA_v6.0_2023!$A$1:$AU$1342,44,FALSE)*$S12/100,"")</f>
        <v>0.3</v>
      </c>
      <c r="AW12" s="119">
        <f>IFERROR(VLOOKUP($P12,[2]INSA_TCA_v6.0_2023!$A$1:$AU$1342,45,FALSE)*$S12/100,"")</f>
        <v>0.6</v>
      </c>
      <c r="AX12" s="119">
        <f>IFERROR(VLOOKUP($P12,[2]INSA_TCA_v6.0_2023!$A$1:$AU$1342,46,FALSE)*$S12/100,"")</f>
        <v>0</v>
      </c>
      <c r="AY12" s="119">
        <f>IFERROR(VLOOKUP($P12,[2]INSA_TCA_v6.0_2023!$A$1:$AU$1342,47,FALSE)*$S12/100,"")</f>
        <v>0</v>
      </c>
    </row>
    <row r="13" spans="1:51">
      <c r="A13" s="325" t="s">
        <v>56</v>
      </c>
      <c r="B13" s="349">
        <v>50</v>
      </c>
      <c r="C13" s="353" t="s">
        <v>48</v>
      </c>
      <c r="D13" s="354">
        <f>B13/0.89</f>
        <v>56.179775280898873</v>
      </c>
      <c r="E13" s="345"/>
      <c r="F13" s="284"/>
      <c r="G13" s="491"/>
      <c r="H13" s="533"/>
      <c r="I13" s="533"/>
      <c r="J13" s="533"/>
      <c r="K13" s="533"/>
      <c r="L13" s="533"/>
      <c r="M13" s="490"/>
      <c r="N13" s="272"/>
      <c r="O13" s="124" t="s">
        <v>53</v>
      </c>
      <c r="P13" s="126">
        <v>597</v>
      </c>
      <c r="Q13" s="126" t="s">
        <v>93</v>
      </c>
      <c r="R13" s="126" t="s">
        <v>2489</v>
      </c>
      <c r="S13" s="197">
        <v>50</v>
      </c>
      <c r="T13" s="119">
        <f>IFERROR(VLOOKUP($P13,[2]INSA_TCA_v6.0_2023!$A$1:$AU$1342,14,FALSE)*$S13/100,"")</f>
        <v>1.55</v>
      </c>
      <c r="U13" s="119">
        <f>IFERROR(VLOOKUP($P13,[2]INSA_TCA_v6.0_2023!$A$1:$AU$1342,15,FALSE)*$S13/100,"")</f>
        <v>1.1000000000000001</v>
      </c>
      <c r="V13" s="119">
        <f>IFERROR(VLOOKUP($P13,[2]INSA_TCA_v6.0_2023!$A$1:$AU$1342,8,FALSE)*$S13/100,"")</f>
        <v>0.1</v>
      </c>
      <c r="W13" s="119">
        <f>IFERROR(VLOOKUP($P13,[2]INSA_TCA_v6.0_2023!$A$1:$AU$1342,9,FALSE)*$S13/100,"")</f>
        <v>0</v>
      </c>
      <c r="X13" s="119">
        <f>IFERROR(VLOOKUP($P13,[2]INSA_TCA_v6.0_2023!$A$1:$AU$1342,10,FALSE)*$S13/100,"")</f>
        <v>0</v>
      </c>
      <c r="Y13" s="119">
        <f>IFERROR(VLOOKUP($P13,[2]INSA_TCA_v6.0_2023!$A$1:$AU$1342,11,FALSE)*$S13/100,"")</f>
        <v>0.1</v>
      </c>
      <c r="Z13" s="119">
        <f>IFERROR(VLOOKUP($P13,[2]INSA_TCA_v6.0_2023!$A$1:$AU$1342,24,FALSE)*$S13/100,"")</f>
        <v>0</v>
      </c>
      <c r="AA13" s="119">
        <f>IFERROR(VLOOKUP($P13,[2]INSA_TCA_v6.0_2023!$A$1:$AU$1342,13,FALSE)*$S13/100,"")</f>
        <v>0</v>
      </c>
      <c r="AB13" s="119">
        <f>IFERROR(VLOOKUP($P13,[2]INSA_TCA_v6.0_2023!$A$1:$AU$1342,19,FALSE)*$S13/100,"")</f>
        <v>0.45</v>
      </c>
      <c r="AC13" s="119">
        <f>IFERROR(VLOOKUP($P13,[2]INSA_TCA_v6.0_2023!$A$1:$AU$1342,18,FALSE)*$S13/100,"")</f>
        <v>0.65</v>
      </c>
      <c r="AD13" s="119">
        <f>IFERROR(VLOOKUP($P13,[2]INSA_TCA_v6.0_2023!$A$1:$AU$1342,20,FALSE)*$S13/100,"")</f>
        <v>0</v>
      </c>
      <c r="AE13" s="120">
        <f t="shared" si="0"/>
        <v>10.200000000000001</v>
      </c>
      <c r="AF13" s="119">
        <f>IFERROR(VLOOKUP($P13,[2]INSA_TCA_v6.0_2023!$A$1:$AU$1342,21,FALSE)*$S13/100,"")</f>
        <v>0</v>
      </c>
      <c r="AG13" s="119">
        <f>IFERROR(VLOOKUP($P13,[2]INSA_TCA_v6.0_2023!$A$1:$AU$1342,25,FALSE)*$S13/100,"")</f>
        <v>0</v>
      </c>
      <c r="AH13" s="119">
        <f>IFERROR(VLOOKUP($P13,[2]INSA_TCA_v6.0_2023!$A$1:$AU$1342,27,FALSE)*$S13/100,"")</f>
        <v>0</v>
      </c>
      <c r="AI13" s="119">
        <f>IFERROR(VLOOKUP($P13,[2]INSA_TCA_v6.0_2023!$A$1:$AU$1342,28,FALSE)*$S13/100,"")</f>
        <v>0.15</v>
      </c>
      <c r="AJ13" s="119">
        <f>IFERROR(VLOOKUP($P13,[2]INSA_TCA_v6.0_2023!$A$1:$AU$1342,29,FALSE)*$S13/100,"")</f>
        <v>6.5000000000000002E-2</v>
      </c>
      <c r="AK13" s="119">
        <f>IFERROR(VLOOKUP($P13,[2]INSA_TCA_v6.0_2023!$A$1:$AU$1342,30,FALSE)*$S13/100,"")</f>
        <v>5.0000000000000001E-3</v>
      </c>
      <c r="AL13" s="119">
        <f>IFERROR(VLOOKUP($P13,[2]INSA_TCA_v6.0_2023!$A$1:$AU$1342,32,FALSE)*$S13/100,"")</f>
        <v>0.35</v>
      </c>
      <c r="AM13" s="119">
        <f>IFERROR(VLOOKUP($P13,[2]INSA_TCA_v6.0_2023!$A$1:$AU$1342,34,FALSE)*$S13/100,"")</f>
        <v>0.1</v>
      </c>
      <c r="AN13" s="119">
        <f>IFERROR(VLOOKUP($P13,[2]INSA_TCA_v6.0_2023!$A$1:$AU$1342,35,FALSE)*$S13/100,"")</f>
        <v>0</v>
      </c>
      <c r="AO13" s="119">
        <f>IFERROR(VLOOKUP($P13,[2]INSA_TCA_v6.0_2023!$A$1:$AU$1342,36,FALSE)*$S13/100,"")</f>
        <v>4</v>
      </c>
      <c r="AP13" s="119">
        <f>IFERROR(VLOOKUP($P13,[2]INSA_TCA_v6.0_2023!$A$1:$AU$1342,37,FALSE)*$S13/100,"")</f>
        <v>8.5</v>
      </c>
      <c r="AQ13" s="119">
        <f>IFERROR(VLOOKUP($P13,[2]INSA_TCA_v6.0_2023!$A$1:$AU$1342,39,FALSE)*$S13/100,"")</f>
        <v>5</v>
      </c>
      <c r="AR13" s="119">
        <f>IFERROR(VLOOKUP($P13,[2]INSA_TCA_v6.0_2023!$A$1:$AU$1342,40,FALSE)*$S13/100,"")</f>
        <v>105</v>
      </c>
      <c r="AS13" s="119">
        <f>IFERROR(VLOOKUP($P13,[2]INSA_TCA_v6.0_2023!$A$1:$AU$1342,41,FALSE)*$S13/100,"")</f>
        <v>15.5</v>
      </c>
      <c r="AT13" s="119">
        <f>IFERROR(VLOOKUP($P13,[2]INSA_TCA_v6.0_2023!$A$1:$AU$1342,42,FALSE)*$S13/100,"")</f>
        <v>15</v>
      </c>
      <c r="AU13" s="119">
        <f>IFERROR(VLOOKUP($P13,[2]INSA_TCA_v6.0_2023!$A$1:$AU$1342,43,FALSE)*$S13/100,"")</f>
        <v>6</v>
      </c>
      <c r="AV13" s="119">
        <f>IFERROR(VLOOKUP($P13,[2]INSA_TCA_v6.0_2023!$A$1:$AU$1342,44,FALSE)*$S13/100,"")</f>
        <v>0.25</v>
      </c>
      <c r="AW13" s="119">
        <f>IFERROR(VLOOKUP($P13,[2]INSA_TCA_v6.0_2023!$A$1:$AU$1342,45,FALSE)*$S13/100,"")</f>
        <v>0.15</v>
      </c>
      <c r="AX13" s="119">
        <f>IFERROR(VLOOKUP($P13,[2]INSA_TCA_v6.0_2023!$A$1:$AU$1342,46,FALSE)*$S13/100,"")</f>
        <v>0</v>
      </c>
      <c r="AY13" s="119">
        <f>IFERROR(VLOOKUP($P13,[2]INSA_TCA_v6.0_2023!$A$1:$AU$1342,47,FALSE)*$S13/100,"")</f>
        <v>0.85</v>
      </c>
    </row>
    <row r="14" spans="1:51">
      <c r="A14" s="325" t="s">
        <v>3316</v>
      </c>
      <c r="B14" s="349">
        <v>8</v>
      </c>
      <c r="C14" s="353" t="s">
        <v>48</v>
      </c>
      <c r="D14" s="355">
        <v>8</v>
      </c>
      <c r="E14" s="345" t="s">
        <v>3415</v>
      </c>
      <c r="F14" s="284"/>
      <c r="G14" s="491"/>
      <c r="H14" s="533"/>
      <c r="I14" s="533"/>
      <c r="J14" s="533"/>
      <c r="K14" s="533"/>
      <c r="L14" s="533"/>
      <c r="M14" s="490"/>
      <c r="N14" s="272"/>
      <c r="O14" s="121" t="s">
        <v>55</v>
      </c>
      <c r="P14" s="122">
        <v>395</v>
      </c>
      <c r="Q14" s="122" t="s">
        <v>101</v>
      </c>
      <c r="R14" s="122" t="s">
        <v>2441</v>
      </c>
      <c r="S14" s="17">
        <v>8</v>
      </c>
      <c r="T14" s="119">
        <f>IFERROR(VLOOKUP($P14,[2]INSA_TCA_v6.0_2023!$A$1:$AU$1342,14,FALSE)*$S14/100,"")</f>
        <v>0</v>
      </c>
      <c r="U14" s="119">
        <f>IFERROR(VLOOKUP($P14,[2]INSA_TCA_v6.0_2023!$A$1:$AU$1342,15,FALSE)*$S14/100,"")</f>
        <v>0</v>
      </c>
      <c r="V14" s="119">
        <f>IFERROR(VLOOKUP($P14,[2]INSA_TCA_v6.0_2023!$A$1:$AU$1342,8,FALSE)*$S14/100,"")</f>
        <v>7.9920000000000009</v>
      </c>
      <c r="W14" s="119">
        <f>IFERROR(VLOOKUP($P14,[2]INSA_TCA_v6.0_2023!$A$1:$AU$1342,9,FALSE)*$S14/100,"")</f>
        <v>1.1520000000000001</v>
      </c>
      <c r="X14" s="119">
        <f>IFERROR(VLOOKUP($P14,[2]INSA_TCA_v6.0_2023!$A$1:$AU$1342,10,FALSE)*$S14/100,"")</f>
        <v>6.2879999999999994</v>
      </c>
      <c r="Y14" s="119">
        <f>IFERROR(VLOOKUP($P14,[2]INSA_TCA_v6.0_2023!$A$1:$AU$1342,11,FALSE)*$S14/100,"")</f>
        <v>0.55200000000000005</v>
      </c>
      <c r="Z14" s="119">
        <f>IFERROR(VLOOKUP($P14,[2]INSA_TCA_v6.0_2023!$A$1:$AU$1342,24,FALSE)*$S14/100,"")</f>
        <v>0</v>
      </c>
      <c r="AA14" s="119">
        <f>IFERROR(VLOOKUP($P14,[2]INSA_TCA_v6.0_2023!$A$1:$AU$1342,13,FALSE)*$S14/100,"")</f>
        <v>0</v>
      </c>
      <c r="AB14" s="119">
        <f>IFERROR(VLOOKUP($P14,[2]INSA_TCA_v6.0_2023!$A$1:$AU$1342,19,FALSE)*$S14/100,"")</f>
        <v>0</v>
      </c>
      <c r="AC14" s="119">
        <f>IFERROR(VLOOKUP($P14,[2]INSA_TCA_v6.0_2023!$A$1:$AU$1342,18,FALSE)*$S14/100,"")</f>
        <v>0</v>
      </c>
      <c r="AD14" s="119">
        <f>IFERROR(VLOOKUP($P14,[2]INSA_TCA_v6.0_2023!$A$1:$AU$1342,20,FALSE)*$S14/100,"")</f>
        <v>0</v>
      </c>
      <c r="AE14" s="120">
        <f t="shared" si="0"/>
        <v>71.928000000000011</v>
      </c>
      <c r="AF14" s="119">
        <f>IFERROR(VLOOKUP($P14,[2]INSA_TCA_v6.0_2023!$A$1:$AU$1342,21,FALSE)*$S14/100,"")</f>
        <v>0</v>
      </c>
      <c r="AG14" s="119">
        <f>IFERROR(VLOOKUP($P14,[2]INSA_TCA_v6.0_2023!$A$1:$AU$1342,25,FALSE)*$S14/100,"")</f>
        <v>0</v>
      </c>
      <c r="AH14" s="119">
        <f>IFERROR(VLOOKUP($P14,[2]INSA_TCA_v6.0_2023!$A$1:$AU$1342,27,FALSE)*$S14/100,"")</f>
        <v>0</v>
      </c>
      <c r="AI14" s="119">
        <f>IFERROR(VLOOKUP($P14,[2]INSA_TCA_v6.0_2023!$A$1:$AU$1342,28,FALSE)*$S14/100,"")</f>
        <v>1.1200000000000001</v>
      </c>
      <c r="AJ14" s="119">
        <f>IFERROR(VLOOKUP($P14,[2]INSA_TCA_v6.0_2023!$A$1:$AU$1342,29,FALSE)*$S14/100,"")</f>
        <v>0</v>
      </c>
      <c r="AK14" s="119">
        <f>IFERROR(VLOOKUP($P14,[2]INSA_TCA_v6.0_2023!$A$1:$AU$1342,30,FALSE)*$S14/100,"")</f>
        <v>0</v>
      </c>
      <c r="AL14" s="119">
        <f>IFERROR(VLOOKUP($P14,[2]INSA_TCA_v6.0_2023!$A$1:$AU$1342,32,FALSE)*$S14/100,"")</f>
        <v>0</v>
      </c>
      <c r="AM14" s="119">
        <f>IFERROR(VLOOKUP($P14,[2]INSA_TCA_v6.0_2023!$A$1:$AU$1342,34,FALSE)*$S14/100,"")</f>
        <v>0</v>
      </c>
      <c r="AN14" s="119">
        <f>IFERROR(VLOOKUP($P14,[2]INSA_TCA_v6.0_2023!$A$1:$AU$1342,35,FALSE)*$S14/100,"")</f>
        <v>0</v>
      </c>
      <c r="AO14" s="119">
        <f>IFERROR(VLOOKUP($P14,[2]INSA_TCA_v6.0_2023!$A$1:$AU$1342,36,FALSE)*$S14/100,"")</f>
        <v>0</v>
      </c>
      <c r="AP14" s="119">
        <f>IFERROR(VLOOKUP($P14,[2]INSA_TCA_v6.0_2023!$A$1:$AU$1342,37,FALSE)*$S14/100,"")</f>
        <v>0</v>
      </c>
      <c r="AQ14" s="119">
        <f>IFERROR(VLOOKUP($P14,[2]INSA_TCA_v6.0_2023!$A$1:$AU$1342,39,FALSE)*$S14/100,"")</f>
        <v>0</v>
      </c>
      <c r="AR14" s="119">
        <f>IFERROR(VLOOKUP($P14,[2]INSA_TCA_v6.0_2023!$A$1:$AU$1342,40,FALSE)*$S14/100,"")</f>
        <v>0</v>
      </c>
      <c r="AS14" s="119">
        <f>IFERROR(VLOOKUP($P14,[2]INSA_TCA_v6.0_2023!$A$1:$AU$1342,41,FALSE)*$S14/100,"")</f>
        <v>0</v>
      </c>
      <c r="AT14" s="119">
        <f>IFERROR(VLOOKUP($P14,[2]INSA_TCA_v6.0_2023!$A$1:$AU$1342,42,FALSE)*$S14/100,"")</f>
        <v>0</v>
      </c>
      <c r="AU14" s="119">
        <f>IFERROR(VLOOKUP($P14,[2]INSA_TCA_v6.0_2023!$A$1:$AU$1342,43,FALSE)*$S14/100,"")</f>
        <v>0</v>
      </c>
      <c r="AV14" s="119">
        <f>IFERROR(VLOOKUP($P14,[2]INSA_TCA_v6.0_2023!$A$1:$AU$1342,44,FALSE)*$S14/100,"")</f>
        <v>0</v>
      </c>
      <c r="AW14" s="119">
        <f>IFERROR(VLOOKUP($P14,[2]INSA_TCA_v6.0_2023!$A$1:$AU$1342,45,FALSE)*$S14/100,"")</f>
        <v>0</v>
      </c>
      <c r="AX14" s="119">
        <f>IFERROR(VLOOKUP($P14,[2]INSA_TCA_v6.0_2023!$A$1:$AU$1342,46,FALSE)*$S14/100,"")</f>
        <v>0</v>
      </c>
      <c r="AY14" s="119">
        <f>IFERROR(VLOOKUP($P14,[2]INSA_TCA_v6.0_2023!$A$1:$AU$1342,47,FALSE)*$S14/100,"")</f>
        <v>0</v>
      </c>
    </row>
    <row r="15" spans="1:51">
      <c r="A15" s="325" t="s">
        <v>62</v>
      </c>
      <c r="B15" s="349">
        <v>0.5</v>
      </c>
      <c r="C15" s="353" t="s">
        <v>48</v>
      </c>
      <c r="D15" s="356">
        <f>B15/0.75</f>
        <v>0.66666666666666663</v>
      </c>
      <c r="E15" s="345"/>
      <c r="F15" s="284"/>
      <c r="G15" s="491"/>
      <c r="H15" s="533"/>
      <c r="I15" s="533"/>
      <c r="J15" s="533"/>
      <c r="K15" s="533"/>
      <c r="L15" s="533"/>
      <c r="M15" s="490"/>
      <c r="N15" s="272"/>
      <c r="O15" s="121" t="s">
        <v>53</v>
      </c>
      <c r="P15" s="122">
        <v>8</v>
      </c>
      <c r="Q15" s="122" t="s">
        <v>93</v>
      </c>
      <c r="R15" s="122" t="s">
        <v>2482</v>
      </c>
      <c r="S15" s="17">
        <v>0.5</v>
      </c>
      <c r="T15" s="119">
        <f>IFERROR(VLOOKUP($P15,[2]INSA_TCA_v6.0_2023!$A$1:$AU$1342,14,FALSE)*$S15/100,"")</f>
        <v>5.6500000000000002E-2</v>
      </c>
      <c r="U15" s="119">
        <f>IFERROR(VLOOKUP($P15,[2]INSA_TCA_v6.0_2023!$A$1:$AU$1342,15,FALSE)*$S15/100,"")</f>
        <v>6.5000000000000006E-3</v>
      </c>
      <c r="V15" s="119">
        <f>IFERROR(VLOOKUP($P15,[2]INSA_TCA_v6.0_2023!$A$1:$AU$1342,8,FALSE)*$S15/100,"")</f>
        <v>3.0000000000000001E-3</v>
      </c>
      <c r="W15" s="119">
        <f>IFERROR(VLOOKUP($P15,[2]INSA_TCA_v6.0_2023!$A$1:$AU$1342,9,FALSE)*$S15/100,"")</f>
        <v>5.0000000000000001E-4</v>
      </c>
      <c r="X15" s="119">
        <f>IFERROR(VLOOKUP($P15,[2]INSA_TCA_v6.0_2023!$A$1:$AU$1342,10,FALSE)*$S15/100,"")</f>
        <v>0</v>
      </c>
      <c r="Y15" s="119">
        <f>IFERROR(VLOOKUP($P15,[2]INSA_TCA_v6.0_2023!$A$1:$AU$1342,11,FALSE)*$S15/100,"")</f>
        <v>1.5E-3</v>
      </c>
      <c r="Z15" s="119">
        <f>IFERROR(VLOOKUP($P15,[2]INSA_TCA_v6.0_2023!$A$1:$AU$1342,24,FALSE)*$S15/100,"")</f>
        <v>0</v>
      </c>
      <c r="AA15" s="119">
        <f>IFERROR(VLOOKUP($P15,[2]INSA_TCA_v6.0_2023!$A$1:$AU$1342,13,FALSE)*$S15/100,"")</f>
        <v>0</v>
      </c>
      <c r="AB15" s="119">
        <f>IFERROR(VLOOKUP($P15,[2]INSA_TCA_v6.0_2023!$A$1:$AU$1342,19,FALSE)*$S15/100,"")</f>
        <v>1.9E-2</v>
      </c>
      <c r="AC15" s="119">
        <f>IFERROR(VLOOKUP($P15,[2]INSA_TCA_v6.0_2023!$A$1:$AU$1342,18,FALSE)*$S15/100,"")</f>
        <v>1.4999999999999999E-2</v>
      </c>
      <c r="AD15" s="119">
        <f>IFERROR(VLOOKUP($P15,[2]INSA_TCA_v6.0_2023!$A$1:$AU$1342,20,FALSE)*$S15/100,"")</f>
        <v>0</v>
      </c>
      <c r="AE15" s="120">
        <f t="shared" si="0"/>
        <v>0.35899999999999999</v>
      </c>
      <c r="AF15" s="119">
        <f>IFERROR(VLOOKUP($P15,[2]INSA_TCA_v6.0_2023!$A$1:$AU$1342,21,FALSE)*$S15/100,"")</f>
        <v>0</v>
      </c>
      <c r="AG15" s="119">
        <f>IFERROR(VLOOKUP($P15,[2]INSA_TCA_v6.0_2023!$A$1:$AU$1342,25,FALSE)*$S15/100,"")</f>
        <v>0</v>
      </c>
      <c r="AH15" s="119">
        <f>IFERROR(VLOOKUP($P15,[2]INSA_TCA_v6.0_2023!$A$1:$AU$1342,27,FALSE)*$S15/100,"")</f>
        <v>0</v>
      </c>
      <c r="AI15" s="119">
        <f>IFERROR(VLOOKUP($P15,[2]INSA_TCA_v6.0_2023!$A$1:$AU$1342,28,FALSE)*$S15/100,"")</f>
        <v>5.0000000000000002E-5</v>
      </c>
      <c r="AJ15" s="119">
        <f>IFERROR(VLOOKUP($P15,[2]INSA_TCA_v6.0_2023!$A$1:$AU$1342,29,FALSE)*$S15/100,"")</f>
        <v>1.0499999999999999E-3</v>
      </c>
      <c r="AK15" s="119">
        <f>IFERROR(VLOOKUP($P15,[2]INSA_TCA_v6.0_2023!$A$1:$AU$1342,30,FALSE)*$S15/100,"")</f>
        <v>1E-4</v>
      </c>
      <c r="AL15" s="119">
        <f>IFERROR(VLOOKUP($P15,[2]INSA_TCA_v6.0_2023!$A$1:$AU$1342,32,FALSE)*$S15/100,"")</f>
        <v>6.9999999999999993E-3</v>
      </c>
      <c r="AM15" s="119">
        <f>IFERROR(VLOOKUP($P15,[2]INSA_TCA_v6.0_2023!$A$1:$AU$1342,34,FALSE)*$S15/100,"")</f>
        <v>1.9E-3</v>
      </c>
      <c r="AN15" s="119">
        <f>IFERROR(VLOOKUP($P15,[2]INSA_TCA_v6.0_2023!$A$1:$AU$1342,35,FALSE)*$S15/100,"")</f>
        <v>0</v>
      </c>
      <c r="AO15" s="119">
        <f>IFERROR(VLOOKUP($P15,[2]INSA_TCA_v6.0_2023!$A$1:$AU$1342,36,FALSE)*$S15/100,"")</f>
        <v>8.5000000000000006E-2</v>
      </c>
      <c r="AP15" s="119">
        <f>IFERROR(VLOOKUP($P15,[2]INSA_TCA_v6.0_2023!$A$1:$AU$1342,37,FALSE)*$S15/100,"")</f>
        <v>1.4999999999999999E-2</v>
      </c>
      <c r="AQ15" s="119">
        <f>IFERROR(VLOOKUP($P15,[2]INSA_TCA_v6.0_2023!$A$1:$AU$1342,39,FALSE)*$S15/100,"")</f>
        <v>0.05</v>
      </c>
      <c r="AR15" s="119">
        <f>IFERROR(VLOOKUP($P15,[2]INSA_TCA_v6.0_2023!$A$1:$AU$1342,40,FALSE)*$S15/100,"")</f>
        <v>1.75</v>
      </c>
      <c r="AS15" s="119">
        <f>IFERROR(VLOOKUP($P15,[2]INSA_TCA_v6.0_2023!$A$1:$AU$1342,41,FALSE)*$S15/100,"")</f>
        <v>8.5000000000000006E-2</v>
      </c>
      <c r="AT15" s="119">
        <f>IFERROR(VLOOKUP($P15,[2]INSA_TCA_v6.0_2023!$A$1:$AU$1342,42,FALSE)*$S15/100,"")</f>
        <v>0.43</v>
      </c>
      <c r="AU15" s="119">
        <f>IFERROR(VLOOKUP($P15,[2]INSA_TCA_v6.0_2023!$A$1:$AU$1342,43,FALSE)*$S15/100,"")</f>
        <v>8.5000000000000006E-2</v>
      </c>
      <c r="AV15" s="119">
        <f>IFERROR(VLOOKUP($P15,[2]INSA_TCA_v6.0_2023!$A$1:$AU$1342,44,FALSE)*$S15/100,"")</f>
        <v>4.0000000000000001E-3</v>
      </c>
      <c r="AW15" s="119">
        <f>IFERROR(VLOOKUP($P15,[2]INSA_TCA_v6.0_2023!$A$1:$AU$1342,45,FALSE)*$S15/100,"")</f>
        <v>3.4999999999999996E-3</v>
      </c>
      <c r="AX15" s="119">
        <f>IFERROR(VLOOKUP($P15,[2]INSA_TCA_v6.0_2023!$A$1:$AU$1342,46,FALSE)*$S15/100,"")</f>
        <v>0</v>
      </c>
      <c r="AY15" s="119">
        <f>IFERROR(VLOOKUP($P15,[2]INSA_TCA_v6.0_2023!$A$1:$AU$1342,47,FALSE)*$S15/100,"")</f>
        <v>0</v>
      </c>
    </row>
    <row r="16" spans="1:51">
      <c r="A16" s="325" t="s">
        <v>3356</v>
      </c>
      <c r="B16" s="357" t="s">
        <v>3416</v>
      </c>
      <c r="C16" s="358" t="s">
        <v>48</v>
      </c>
      <c r="D16" s="354">
        <f>B16/0.79</f>
        <v>94.936708860759495</v>
      </c>
      <c r="E16" s="348"/>
      <c r="F16" s="284"/>
      <c r="G16" s="491"/>
      <c r="H16" s="533"/>
      <c r="I16" s="533"/>
      <c r="J16" s="533"/>
      <c r="K16" s="533"/>
      <c r="L16" s="533"/>
      <c r="M16" s="490"/>
      <c r="N16" s="272"/>
      <c r="O16" s="121" t="s">
        <v>53</v>
      </c>
      <c r="P16" s="122">
        <v>560</v>
      </c>
      <c r="Q16" s="122" t="s">
        <v>93</v>
      </c>
      <c r="R16" s="122" t="s">
        <v>2506</v>
      </c>
      <c r="S16" s="17">
        <v>75</v>
      </c>
      <c r="T16" s="119">
        <f>IFERROR(VLOOKUP($P16,[2]INSA_TCA_v6.0_2023!$A$1:$AU$1342,14,FALSE)*$S16/100,"")</f>
        <v>1.575</v>
      </c>
      <c r="U16" s="119">
        <f>IFERROR(VLOOKUP($P16,[2]INSA_TCA_v6.0_2023!$A$1:$AU$1342,15,FALSE)*$S16/100,"")</f>
        <v>1.5</v>
      </c>
      <c r="V16" s="119">
        <f>IFERROR(VLOOKUP($P16,[2]INSA_TCA_v6.0_2023!$A$1:$AU$1342,8,FALSE)*$S16/100,"")</f>
        <v>0.15</v>
      </c>
      <c r="W16" s="119">
        <f>IFERROR(VLOOKUP($P16,[2]INSA_TCA_v6.0_2023!$A$1:$AU$1342,9,FALSE)*$S16/100,"")</f>
        <v>0</v>
      </c>
      <c r="X16" s="119">
        <f>IFERROR(VLOOKUP($P16,[2]INSA_TCA_v6.0_2023!$A$1:$AU$1342,10,FALSE)*$S16/100,"")</f>
        <v>0</v>
      </c>
      <c r="Y16" s="119">
        <f>IFERROR(VLOOKUP($P16,[2]INSA_TCA_v6.0_2023!$A$1:$AU$1342,11,FALSE)*$S16/100,"")</f>
        <v>7.4999999999999997E-2</v>
      </c>
      <c r="Z16" s="119">
        <f>IFERROR(VLOOKUP($P16,[2]INSA_TCA_v6.0_2023!$A$1:$AU$1342,24,FALSE)*$S16/100,"")</f>
        <v>0</v>
      </c>
      <c r="AA16" s="119">
        <f>IFERROR(VLOOKUP($P16,[2]INSA_TCA_v6.0_2023!$A$1:$AU$1342,13,FALSE)*$S16/100,"")</f>
        <v>0</v>
      </c>
      <c r="AB16" s="119">
        <f>IFERROR(VLOOKUP($P16,[2]INSA_TCA_v6.0_2023!$A$1:$AU$1342,19,FALSE)*$S16/100,"")</f>
        <v>1.8</v>
      </c>
      <c r="AC16" s="119">
        <f>IFERROR(VLOOKUP($P16,[2]INSA_TCA_v6.0_2023!$A$1:$AU$1342,18,FALSE)*$S16/100,"")</f>
        <v>2.3250000000000002</v>
      </c>
      <c r="AD16" s="119">
        <f>IFERROR(VLOOKUP($P16,[2]INSA_TCA_v6.0_2023!$A$1:$AU$1342,20,FALSE)*$S16/100,"")</f>
        <v>0</v>
      </c>
      <c r="AE16" s="120">
        <f t="shared" si="0"/>
        <v>19.5</v>
      </c>
      <c r="AF16" s="119">
        <f>IFERROR(VLOOKUP($P16,[2]INSA_TCA_v6.0_2023!$A$1:$AU$1342,21,FALSE)*$S16/100,"")</f>
        <v>0</v>
      </c>
      <c r="AG16" s="119">
        <f>IFERROR(VLOOKUP($P16,[2]INSA_TCA_v6.0_2023!$A$1:$AU$1342,25,FALSE)*$S16/100,"")</f>
        <v>124.5</v>
      </c>
      <c r="AH16" s="119">
        <f>IFERROR(VLOOKUP($P16,[2]INSA_TCA_v6.0_2023!$A$1:$AU$1342,27,FALSE)*$S16/100,"")</f>
        <v>0</v>
      </c>
      <c r="AI16" s="119">
        <f>IFERROR(VLOOKUP($P16,[2]INSA_TCA_v6.0_2023!$A$1:$AU$1342,28,FALSE)*$S16/100,"")</f>
        <v>0.15</v>
      </c>
      <c r="AJ16" s="119">
        <f>IFERROR(VLOOKUP($P16,[2]INSA_TCA_v6.0_2023!$A$1:$AU$1342,29,FALSE)*$S16/100,"")</f>
        <v>0.1125</v>
      </c>
      <c r="AK16" s="119">
        <f>IFERROR(VLOOKUP($P16,[2]INSA_TCA_v6.0_2023!$A$1:$AU$1342,30,FALSE)*$S16/100,"")</f>
        <v>2.2499999999999999E-2</v>
      </c>
      <c r="AL16" s="119">
        <f>IFERROR(VLOOKUP($P16,[2]INSA_TCA_v6.0_2023!$A$1:$AU$1342,32,FALSE)*$S16/100,"")</f>
        <v>0.82499999999999996</v>
      </c>
      <c r="AM16" s="119">
        <f>IFERROR(VLOOKUP($P16,[2]INSA_TCA_v6.0_2023!$A$1:$AU$1342,34,FALSE)*$S16/100,"")</f>
        <v>0.1125</v>
      </c>
      <c r="AN16" s="119">
        <f>IFERROR(VLOOKUP($P16,[2]INSA_TCA_v6.0_2023!$A$1:$AU$1342,35,FALSE)*$S16/100,"")</f>
        <v>0</v>
      </c>
      <c r="AO16" s="119">
        <f>IFERROR(VLOOKUP($P16,[2]INSA_TCA_v6.0_2023!$A$1:$AU$1342,36,FALSE)*$S16/100,"")</f>
        <v>50.25</v>
      </c>
      <c r="AP16" s="119">
        <f>IFERROR(VLOOKUP($P16,[2]INSA_TCA_v6.0_2023!$A$1:$AU$1342,37,FALSE)*$S16/100,"")</f>
        <v>112.5</v>
      </c>
      <c r="AQ16" s="119">
        <f>IFERROR(VLOOKUP($P16,[2]INSA_TCA_v6.0_2023!$A$1:$AU$1342,39,FALSE)*$S16/100,"")</f>
        <v>6.75</v>
      </c>
      <c r="AR16" s="119">
        <f>IFERROR(VLOOKUP($P16,[2]INSA_TCA_v6.0_2023!$A$1:$AU$1342,40,FALSE)*$S16/100,"")</f>
        <v>187.5</v>
      </c>
      <c r="AS16" s="119">
        <f>IFERROR(VLOOKUP($P16,[2]INSA_TCA_v6.0_2023!$A$1:$AU$1342,41,FALSE)*$S16/100,"")</f>
        <v>38.25</v>
      </c>
      <c r="AT16" s="119">
        <f>IFERROR(VLOOKUP($P16,[2]INSA_TCA_v6.0_2023!$A$1:$AU$1342,42,FALSE)*$S16/100,"")</f>
        <v>48</v>
      </c>
      <c r="AU16" s="119">
        <f>IFERROR(VLOOKUP($P16,[2]INSA_TCA_v6.0_2023!$A$1:$AU$1342,43,FALSE)*$S16/100,"")</f>
        <v>9</v>
      </c>
      <c r="AV16" s="119">
        <f>IFERROR(VLOOKUP($P16,[2]INSA_TCA_v6.0_2023!$A$1:$AU$1342,44,FALSE)*$S16/100,"")</f>
        <v>0.375</v>
      </c>
      <c r="AW16" s="119">
        <f>IFERROR(VLOOKUP($P16,[2]INSA_TCA_v6.0_2023!$A$1:$AU$1342,45,FALSE)*$S16/100,"")</f>
        <v>0.22500000000000001</v>
      </c>
      <c r="AX16" s="119">
        <f>IFERROR(VLOOKUP($P16,[2]INSA_TCA_v6.0_2023!$A$1:$AU$1342,46,FALSE)*$S16/100,"")</f>
        <v>0</v>
      </c>
      <c r="AY16" s="119">
        <f>IFERROR(VLOOKUP($P16,[2]INSA_TCA_v6.0_2023!$A$1:$AU$1342,47,FALSE)*$S16/100,"")</f>
        <v>0</v>
      </c>
    </row>
    <row r="17" spans="1:51">
      <c r="A17" s="209" t="s">
        <v>3360</v>
      </c>
      <c r="B17" s="347" t="s">
        <v>3417</v>
      </c>
      <c r="C17" s="334" t="s">
        <v>48</v>
      </c>
      <c r="D17" s="335" t="s">
        <v>3417</v>
      </c>
      <c r="E17" s="348"/>
      <c r="F17" s="284"/>
      <c r="G17" s="491"/>
      <c r="H17" s="533"/>
      <c r="I17" s="533"/>
      <c r="J17" s="533"/>
      <c r="K17" s="533"/>
      <c r="L17" s="533"/>
      <c r="M17" s="490"/>
      <c r="N17" s="272"/>
      <c r="O17" s="121"/>
      <c r="P17" s="122">
        <v>1211</v>
      </c>
      <c r="Q17" s="122" t="s">
        <v>2217</v>
      </c>
      <c r="R17" s="122" t="s">
        <v>2260</v>
      </c>
      <c r="S17" s="17">
        <v>5</v>
      </c>
      <c r="T17" s="119">
        <f>IFERROR(VLOOKUP($P17,[2]INSA_TCA_v6.0_2023!$A$1:$AU$1342,14,FALSE)*$S17/100,"")</f>
        <v>0.9</v>
      </c>
      <c r="U17" s="119">
        <f>IFERROR(VLOOKUP($P17,[2]INSA_TCA_v6.0_2023!$A$1:$AU$1342,15,FALSE)*$S17/100,"")</f>
        <v>0.81499999999999995</v>
      </c>
      <c r="V17" s="119">
        <f>IFERROR(VLOOKUP($P17,[2]INSA_TCA_v6.0_2023!$A$1:$AU$1342,8,FALSE)*$S17/100,"")</f>
        <v>2.0099999999999998</v>
      </c>
      <c r="W17" s="119">
        <f>IFERROR(VLOOKUP($P17,[2]INSA_TCA_v6.0_2023!$A$1:$AU$1342,9,FALSE)*$S17/100,"")</f>
        <v>0</v>
      </c>
      <c r="X17" s="119">
        <f>IFERROR(VLOOKUP($P17,[2]INSA_TCA_v6.0_2023!$A$1:$AU$1342,10,FALSE)*$S17/100,"")</f>
        <v>1.71</v>
      </c>
      <c r="Y17" s="119">
        <f>IFERROR(VLOOKUP($P17,[2]INSA_TCA_v6.0_2023!$A$1:$AU$1342,11,FALSE)*$S17/100,"")</f>
        <v>0.3</v>
      </c>
      <c r="Z17" s="119">
        <f>IFERROR(VLOOKUP($P17,[2]INSA_TCA_v6.0_2023!$A$1:$AU$1342,24,FALSE)*$S17/100,"")</f>
        <v>0</v>
      </c>
      <c r="AA17" s="119">
        <f>IFERROR(VLOOKUP($P17,[2]INSA_TCA_v6.0_2023!$A$1:$AU$1342,13,FALSE)*$S17/100,"")</f>
        <v>0</v>
      </c>
      <c r="AB17" s="119">
        <f>IFERROR(VLOOKUP($P17,[2]INSA_TCA_v6.0_2023!$A$1:$AU$1342,19,FALSE)*$S17/100,"")</f>
        <v>0.13</v>
      </c>
      <c r="AC17" s="119">
        <f>IFERROR(VLOOKUP($P17,[2]INSA_TCA_v6.0_2023!$A$1:$AU$1342,18,FALSE)*$S17/100,"")</f>
        <v>0</v>
      </c>
      <c r="AD17" s="119">
        <f>IFERROR(VLOOKUP($P17,[2]INSA_TCA_v6.0_2023!$A$1:$AU$1342,20,FALSE)*$S17/100,"")</f>
        <v>0.04</v>
      </c>
      <c r="AE17" s="120">
        <f t="shared" si="0"/>
        <v>22.209999999999997</v>
      </c>
      <c r="AF17" s="119">
        <f>IFERROR(VLOOKUP($P17,[2]INSA_TCA_v6.0_2023!$A$1:$AU$1342,21,FALSE)*$S17/100,"")</f>
        <v>0</v>
      </c>
      <c r="AG17" s="119">
        <f>IFERROR(VLOOKUP($P17,[2]INSA_TCA_v6.0_2023!$A$1:$AU$1342,25,FALSE)*$S17/100,"")</f>
        <v>1.1499999999999999</v>
      </c>
      <c r="AH17" s="119">
        <f>IFERROR(VLOOKUP($P17,[2]INSA_TCA_v6.0_2023!$A$1:$AU$1342,27,FALSE)*$S17/100,"")</f>
        <v>0</v>
      </c>
      <c r="AI17" s="119">
        <f>IFERROR(VLOOKUP($P17,[2]INSA_TCA_v6.0_2023!$A$1:$AU$1342,28,FALSE)*$S17/100,"")</f>
        <v>0.23499999999999999</v>
      </c>
      <c r="AJ17" s="119">
        <f>IFERROR(VLOOKUP($P17,[2]INSA_TCA_v6.0_2023!$A$1:$AU$1342,29,FALSE)*$S17/100,"")</f>
        <v>2.5000000000000001E-3</v>
      </c>
      <c r="AK17" s="119">
        <f>IFERROR(VLOOKUP($P17,[2]INSA_TCA_v6.0_2023!$A$1:$AU$1342,30,FALSE)*$S17/100,"")</f>
        <v>4.4999999999999997E-3</v>
      </c>
      <c r="AL17" s="119">
        <f>IFERROR(VLOOKUP($P17,[2]INSA_TCA_v6.0_2023!$A$1:$AU$1342,32,FALSE)*$S17/100,"")</f>
        <v>0.02</v>
      </c>
      <c r="AM17" s="119">
        <f>IFERROR(VLOOKUP($P17,[2]INSA_TCA_v6.0_2023!$A$1:$AU$1342,34,FALSE)*$S17/100,"")</f>
        <v>5.0000000000000001E-4</v>
      </c>
      <c r="AN17" s="119">
        <f>IFERROR(VLOOKUP($P17,[2]INSA_TCA_v6.0_2023!$A$1:$AU$1342,35,FALSE)*$S17/100,"")</f>
        <v>0</v>
      </c>
      <c r="AO17" s="119">
        <f>IFERROR(VLOOKUP($P17,[2]INSA_TCA_v6.0_2023!$A$1:$AU$1342,36,FALSE)*$S17/100,"")</f>
        <v>0.2</v>
      </c>
      <c r="AP17" s="119">
        <f>IFERROR(VLOOKUP($P17,[2]INSA_TCA_v6.0_2023!$A$1:$AU$1342,37,FALSE)*$S17/100,"")</f>
        <v>0.15</v>
      </c>
      <c r="AQ17" s="119">
        <f>IFERROR(VLOOKUP($P17,[2]INSA_TCA_v6.0_2023!$A$1:$AU$1342,39,FALSE)*$S17/100,"")</f>
        <v>16</v>
      </c>
      <c r="AR17" s="119">
        <f>IFERROR(VLOOKUP($P17,[2]INSA_TCA_v6.0_2023!$A$1:$AU$1342,40,FALSE)*$S17/100,"")</f>
        <v>4.55</v>
      </c>
      <c r="AS17" s="119">
        <f>IFERROR(VLOOKUP($P17,[2]INSA_TCA_v6.0_2023!$A$1:$AU$1342,41,FALSE)*$S17/100,"")</f>
        <v>2.35</v>
      </c>
      <c r="AT17" s="119">
        <f>IFERROR(VLOOKUP($P17,[2]INSA_TCA_v6.0_2023!$A$1:$AU$1342,42,FALSE)*$S17/100,"")</f>
        <v>3.7</v>
      </c>
      <c r="AU17" s="119">
        <f>IFERROR(VLOOKUP($P17,[2]INSA_TCA_v6.0_2023!$A$1:$AU$1342,43,FALSE)*$S17/100,"")</f>
        <v>2.5</v>
      </c>
      <c r="AV17" s="119">
        <f>IFERROR(VLOOKUP($P17,[2]INSA_TCA_v6.0_2023!$A$1:$AU$1342,44,FALSE)*$S17/100,"")</f>
        <v>4.4999999999999998E-2</v>
      </c>
      <c r="AW17" s="119">
        <f>IFERROR(VLOOKUP($P17,[2]INSA_TCA_v6.0_2023!$A$1:$AU$1342,45,FALSE)*$S17/100,"")</f>
        <v>1.4999999999999999E-2</v>
      </c>
      <c r="AX17" s="119">
        <f>IFERROR(VLOOKUP($P17,[2]INSA_TCA_v6.0_2023!$A$1:$AU$1342,46,FALSE)*$S17/100,"")</f>
        <v>0</v>
      </c>
      <c r="AY17" s="119">
        <f>IFERROR(VLOOKUP($P17,[2]INSA_TCA_v6.0_2023!$A$1:$AU$1342,47,FALSE)*$S17/100,"")</f>
        <v>0</v>
      </c>
    </row>
    <row r="18" spans="1:51">
      <c r="A18" s="209" t="s">
        <v>3361</v>
      </c>
      <c r="B18" s="347" t="s">
        <v>3405</v>
      </c>
      <c r="C18" s="334" t="s">
        <v>48</v>
      </c>
      <c r="D18" s="335" t="s">
        <v>3405</v>
      </c>
      <c r="E18" s="348"/>
      <c r="F18" s="284"/>
      <c r="G18" s="491"/>
      <c r="H18" s="533"/>
      <c r="I18" s="533"/>
      <c r="J18" s="533"/>
      <c r="K18" s="533"/>
      <c r="L18" s="533"/>
      <c r="M18" s="490"/>
      <c r="N18" s="272"/>
      <c r="O18" s="121" t="s">
        <v>53</v>
      </c>
      <c r="P18" s="122">
        <v>577</v>
      </c>
      <c r="Q18" s="122" t="s">
        <v>93</v>
      </c>
      <c r="R18" s="122" t="s">
        <v>2515</v>
      </c>
      <c r="S18" s="17">
        <v>50</v>
      </c>
      <c r="T18" s="119">
        <f>IFERROR(VLOOKUP($P18,[2]INSA_TCA_v6.0_2023!$A$1:$AU$1342,14,FALSE)*$S18/100,"")</f>
        <v>1.9</v>
      </c>
      <c r="U18" s="119">
        <f>IFERROR(VLOOKUP($P18,[2]INSA_TCA_v6.0_2023!$A$1:$AU$1342,15,FALSE)*$S18/100,"")</f>
        <v>1.4</v>
      </c>
      <c r="V18" s="119">
        <f>IFERROR(VLOOKUP($P18,[2]INSA_TCA_v6.0_2023!$A$1:$AU$1342,8,FALSE)*$S18/100,"")</f>
        <v>0.15</v>
      </c>
      <c r="W18" s="119">
        <f>IFERROR(VLOOKUP($P18,[2]INSA_TCA_v6.0_2023!$A$1:$AU$1342,9,FALSE)*$S18/100,"")</f>
        <v>0.05</v>
      </c>
      <c r="X18" s="119">
        <f>IFERROR(VLOOKUP($P18,[2]INSA_TCA_v6.0_2023!$A$1:$AU$1342,10,FALSE)*$S18/100,"")</f>
        <v>0</v>
      </c>
      <c r="Y18" s="119">
        <f>IFERROR(VLOOKUP($P18,[2]INSA_TCA_v6.0_2023!$A$1:$AU$1342,11,FALSE)*$S18/100,"")</f>
        <v>0.1</v>
      </c>
      <c r="Z18" s="119">
        <f>IFERROR(VLOOKUP($P18,[2]INSA_TCA_v6.0_2023!$A$1:$AU$1342,24,FALSE)*$S18/100,"")</f>
        <v>0</v>
      </c>
      <c r="AA18" s="119">
        <f>IFERROR(VLOOKUP($P18,[2]INSA_TCA_v6.0_2023!$A$1:$AU$1342,13,FALSE)*$S18/100,"")</f>
        <v>0</v>
      </c>
      <c r="AB18" s="119">
        <f>IFERROR(VLOOKUP($P18,[2]INSA_TCA_v6.0_2023!$A$1:$AU$1342,19,FALSE)*$S18/100,"")</f>
        <v>0.95</v>
      </c>
      <c r="AC18" s="119">
        <f>IFERROR(VLOOKUP($P18,[2]INSA_TCA_v6.0_2023!$A$1:$AU$1342,18,FALSE)*$S18/100,"")</f>
        <v>1.5</v>
      </c>
      <c r="AD18" s="119">
        <f>IFERROR(VLOOKUP($P18,[2]INSA_TCA_v6.0_2023!$A$1:$AU$1342,20,FALSE)*$S18/100,"")</f>
        <v>0</v>
      </c>
      <c r="AE18" s="120">
        <f t="shared" si="0"/>
        <v>15.75</v>
      </c>
      <c r="AF18" s="119">
        <f>IFERROR(VLOOKUP($P18,[2]INSA_TCA_v6.0_2023!$A$1:$AU$1342,21,FALSE)*$S18/100,"")</f>
        <v>0</v>
      </c>
      <c r="AG18" s="119">
        <f>IFERROR(VLOOKUP($P18,[2]INSA_TCA_v6.0_2023!$A$1:$AU$1342,25,FALSE)*$S18/100,"")</f>
        <v>21.5</v>
      </c>
      <c r="AH18" s="119">
        <f>IFERROR(VLOOKUP($P18,[2]INSA_TCA_v6.0_2023!$A$1:$AU$1342,27,FALSE)*$S18/100,"")</f>
        <v>0</v>
      </c>
      <c r="AI18" s="119">
        <f>IFERROR(VLOOKUP($P18,[2]INSA_TCA_v6.0_2023!$A$1:$AU$1342,28,FALSE)*$S18/100,"")</f>
        <v>0.1</v>
      </c>
      <c r="AJ18" s="119">
        <f>IFERROR(VLOOKUP($P18,[2]INSA_TCA_v6.0_2023!$A$1:$AU$1342,29,FALSE)*$S18/100,"")</f>
        <v>2.5000000000000001E-2</v>
      </c>
      <c r="AK18" s="119">
        <f>IFERROR(VLOOKUP($P18,[2]INSA_TCA_v6.0_2023!$A$1:$AU$1342,30,FALSE)*$S18/100,"")</f>
        <v>3.5000000000000003E-2</v>
      </c>
      <c r="AL18" s="119">
        <f>IFERROR(VLOOKUP($P18,[2]INSA_TCA_v6.0_2023!$A$1:$AU$1342,32,FALSE)*$S18/100,"")</f>
        <v>0.6</v>
      </c>
      <c r="AM18" s="119">
        <f>IFERROR(VLOOKUP($P18,[2]INSA_TCA_v6.0_2023!$A$1:$AU$1342,34,FALSE)*$S18/100,"")</f>
        <v>2.5000000000000001E-2</v>
      </c>
      <c r="AN18" s="119">
        <f>IFERROR(VLOOKUP($P18,[2]INSA_TCA_v6.0_2023!$A$1:$AU$1342,35,FALSE)*$S18/100,"")</f>
        <v>0</v>
      </c>
      <c r="AO18" s="119">
        <f>IFERROR(VLOOKUP($P18,[2]INSA_TCA_v6.0_2023!$A$1:$AU$1342,36,FALSE)*$S18/100,"")</f>
        <v>8.5</v>
      </c>
      <c r="AP18" s="119">
        <f>IFERROR(VLOOKUP($P18,[2]INSA_TCA_v6.0_2023!$A$1:$AU$1342,37,FALSE)*$S18/100,"")</f>
        <v>40</v>
      </c>
      <c r="AQ18" s="119">
        <f>IFERROR(VLOOKUP($P18,[2]INSA_TCA_v6.0_2023!$A$1:$AU$1342,39,FALSE)*$S18/100,"")</f>
        <v>1</v>
      </c>
      <c r="AR18" s="119">
        <f>IFERROR(VLOOKUP($P18,[2]INSA_TCA_v6.0_2023!$A$1:$AU$1342,40,FALSE)*$S18/100,"")</f>
        <v>125</v>
      </c>
      <c r="AS18" s="119">
        <f>IFERROR(VLOOKUP($P18,[2]INSA_TCA_v6.0_2023!$A$1:$AU$1342,41,FALSE)*$S18/100,"")</f>
        <v>20</v>
      </c>
      <c r="AT18" s="119">
        <f>IFERROR(VLOOKUP($P18,[2]INSA_TCA_v6.0_2023!$A$1:$AU$1342,42,FALSE)*$S18/100,"")</f>
        <v>17.5</v>
      </c>
      <c r="AU18" s="119">
        <f>IFERROR(VLOOKUP($P18,[2]INSA_TCA_v6.0_2023!$A$1:$AU$1342,43,FALSE)*$S18/100,"")</f>
        <v>8.5</v>
      </c>
      <c r="AV18" s="119">
        <f>IFERROR(VLOOKUP($P18,[2]INSA_TCA_v6.0_2023!$A$1:$AU$1342,44,FALSE)*$S18/100,"")</f>
        <v>0.35</v>
      </c>
      <c r="AW18" s="119">
        <f>IFERROR(VLOOKUP($P18,[2]INSA_TCA_v6.0_2023!$A$1:$AU$1342,45,FALSE)*$S18/100,"")</f>
        <v>0.1</v>
      </c>
      <c r="AX18" s="119">
        <f>IFERROR(VLOOKUP($P18,[2]INSA_TCA_v6.0_2023!$A$1:$AU$1342,46,FALSE)*$S18/100,"")</f>
        <v>0</v>
      </c>
      <c r="AY18" s="119">
        <f>IFERROR(VLOOKUP($P18,[2]INSA_TCA_v6.0_2023!$A$1:$AU$1342,47,FALSE)*$S18/100,"")</f>
        <v>0</v>
      </c>
    </row>
    <row r="19" spans="1:51">
      <c r="A19" s="209" t="s">
        <v>3457</v>
      </c>
      <c r="B19" s="208">
        <v>0.8</v>
      </c>
      <c r="C19" s="334" t="s">
        <v>48</v>
      </c>
      <c r="D19" s="335" t="s">
        <v>3450</v>
      </c>
      <c r="E19" s="348"/>
      <c r="F19" s="284"/>
      <c r="G19" s="491"/>
      <c r="H19" s="533"/>
      <c r="I19" s="533"/>
      <c r="J19" s="533"/>
      <c r="K19" s="533"/>
      <c r="L19" s="533"/>
      <c r="M19" s="490"/>
      <c r="N19" s="272"/>
      <c r="O19" s="121"/>
      <c r="P19" s="122"/>
      <c r="Q19" s="122" t="s">
        <v>2217</v>
      </c>
      <c r="R19" s="122" t="s">
        <v>2235</v>
      </c>
      <c r="S19" s="17">
        <v>0.8</v>
      </c>
      <c r="T19" s="119" t="str">
        <f>IFERROR(VLOOKUP($P19,[2]INSA_TCA_v6.0_2023!$A$1:$AU$1342,14,FALSE)*$S19/100,"")</f>
        <v/>
      </c>
      <c r="U19" s="119" t="str">
        <f>IFERROR(VLOOKUP($P19,[2]INSA_TCA_v6.0_2023!$A$1:$AU$1342,15,FALSE)*$S19/100,"")</f>
        <v/>
      </c>
      <c r="V19" s="119" t="str">
        <f>IFERROR(VLOOKUP($P19,[2]INSA_TCA_v6.0_2023!$A$1:$AU$1342,8,FALSE)*$S19/100,"")</f>
        <v/>
      </c>
      <c r="W19" s="119" t="str">
        <f>IFERROR(VLOOKUP($P19,[2]INSA_TCA_v6.0_2023!$A$1:$AU$1342,9,FALSE)*$S19/100,"")</f>
        <v/>
      </c>
      <c r="X19" s="119" t="str">
        <f>IFERROR(VLOOKUP($P19,[2]INSA_TCA_v6.0_2023!$A$1:$AU$1342,10,FALSE)*$S19/100,"")</f>
        <v/>
      </c>
      <c r="Y19" s="119" t="str">
        <f>IFERROR(VLOOKUP($P19,[2]INSA_TCA_v6.0_2023!$A$1:$AU$1342,11,FALSE)*$S19/100,"")</f>
        <v/>
      </c>
      <c r="Z19" s="119" t="str">
        <f>IFERROR(VLOOKUP($P19,[2]INSA_TCA_v6.0_2023!$A$1:$AU$1342,24,FALSE)*$S19/100,"")</f>
        <v/>
      </c>
      <c r="AA19" s="119" t="str">
        <f>IFERROR(VLOOKUP($P19,[2]INSA_TCA_v6.0_2023!$A$1:$AU$1342,13,FALSE)*$S19/100,"")</f>
        <v/>
      </c>
      <c r="AB19" s="119" t="str">
        <f>IFERROR(VLOOKUP($P19,[2]INSA_TCA_v6.0_2023!$A$1:$AU$1342,19,FALSE)*$S19/100,"")</f>
        <v/>
      </c>
      <c r="AC19" s="119" t="str">
        <f>IFERROR(VLOOKUP($P19,[2]INSA_TCA_v6.0_2023!$A$1:$AU$1342,18,FALSE)*$S19/100,"")</f>
        <v/>
      </c>
      <c r="AD19" s="119" t="str">
        <f>IFERROR(VLOOKUP($P19,[2]INSA_TCA_v6.0_2023!$A$1:$AU$1342,20,FALSE)*$S19/100,"")</f>
        <v/>
      </c>
      <c r="AE19" s="120" t="str">
        <f t="shared" si="0"/>
        <v/>
      </c>
      <c r="AF19" s="119" t="str">
        <f>IFERROR(VLOOKUP($P19,[2]INSA_TCA_v6.0_2023!$A$1:$AU$1342,21,FALSE)*$S19/100,"")</f>
        <v/>
      </c>
      <c r="AG19" s="119" t="str">
        <f>IFERROR(VLOOKUP($P19,[2]INSA_TCA_v6.0_2023!$A$1:$AU$1342,25,FALSE)*$S19/100,"")</f>
        <v/>
      </c>
      <c r="AH19" s="119" t="str">
        <f>IFERROR(VLOOKUP($P19,[2]INSA_TCA_v6.0_2023!$A$1:$AU$1342,27,FALSE)*$S19/100,"")</f>
        <v/>
      </c>
      <c r="AI19" s="119" t="str">
        <f>IFERROR(VLOOKUP($P19,[2]INSA_TCA_v6.0_2023!$A$1:$AU$1342,28,FALSE)*$S19/100,"")</f>
        <v/>
      </c>
      <c r="AJ19" s="119" t="str">
        <f>IFERROR(VLOOKUP($P19,[2]INSA_TCA_v6.0_2023!$A$1:$AU$1342,29,FALSE)*$S19/100,"")</f>
        <v/>
      </c>
      <c r="AK19" s="119" t="str">
        <f>IFERROR(VLOOKUP($P19,[2]INSA_TCA_v6.0_2023!$A$1:$AU$1342,30,FALSE)*$S19/100,"")</f>
        <v/>
      </c>
      <c r="AL19" s="119" t="str">
        <f>IFERROR(VLOOKUP($P19,[2]INSA_TCA_v6.0_2023!$A$1:$AU$1342,32,FALSE)*$S19/100,"")</f>
        <v/>
      </c>
      <c r="AM19" s="119" t="str">
        <f>IFERROR(VLOOKUP($P19,[2]INSA_TCA_v6.0_2023!$A$1:$AU$1342,34,FALSE)*$S19/100,"")</f>
        <v/>
      </c>
      <c r="AN19" s="119" t="str">
        <f>IFERROR(VLOOKUP($P19,[2]INSA_TCA_v6.0_2023!$A$1:$AU$1342,35,FALSE)*$S19/100,"")</f>
        <v/>
      </c>
      <c r="AO19" s="119" t="str">
        <f>IFERROR(VLOOKUP($P19,[2]INSA_TCA_v6.0_2023!$A$1:$AU$1342,36,FALSE)*$S19/100,"")</f>
        <v/>
      </c>
      <c r="AP19" s="119" t="str">
        <f>IFERROR(VLOOKUP($P19,[2]INSA_TCA_v6.0_2023!$A$1:$AU$1342,37,FALSE)*$S19/100,"")</f>
        <v/>
      </c>
      <c r="AQ19" s="119" t="str">
        <f>IFERROR(VLOOKUP($P19,[2]INSA_TCA_v6.0_2023!$A$1:$AU$1342,39,FALSE)*$S19/100,"")</f>
        <v/>
      </c>
      <c r="AR19" s="119" t="str">
        <f>IFERROR(VLOOKUP($P19,[2]INSA_TCA_v6.0_2023!$A$1:$AU$1342,40,FALSE)*$S19/100,"")</f>
        <v/>
      </c>
      <c r="AS19" s="119" t="str">
        <f>IFERROR(VLOOKUP($P19,[2]INSA_TCA_v6.0_2023!$A$1:$AU$1342,41,FALSE)*$S19/100,"")</f>
        <v/>
      </c>
      <c r="AT19" s="119" t="str">
        <f>IFERROR(VLOOKUP($P19,[2]INSA_TCA_v6.0_2023!$A$1:$AU$1342,42,FALSE)*$S19/100,"")</f>
        <v/>
      </c>
      <c r="AU19" s="119" t="str">
        <f>IFERROR(VLOOKUP($P19,[2]INSA_TCA_v6.0_2023!$A$1:$AU$1342,43,FALSE)*$S19/100,"")</f>
        <v/>
      </c>
      <c r="AV19" s="119" t="str">
        <f>IFERROR(VLOOKUP($P19,[2]INSA_TCA_v6.0_2023!$A$1:$AU$1342,44,FALSE)*$S19/100,"")</f>
        <v/>
      </c>
      <c r="AW19" s="119" t="str">
        <f>IFERROR(VLOOKUP($P19,[2]INSA_TCA_v6.0_2023!$A$1:$AU$1342,45,FALSE)*$S19/100,"")</f>
        <v/>
      </c>
      <c r="AX19" s="119" t="str">
        <f>IFERROR(VLOOKUP($P19,[2]INSA_TCA_v6.0_2023!$A$1:$AU$1342,46,FALSE)*$S19/100,"")</f>
        <v/>
      </c>
      <c r="AY19" s="119" t="str">
        <f>IFERROR(VLOOKUP($P19,[2]INSA_TCA_v6.0_2023!$A$1:$AU$1342,47,FALSE)*$S19/100,"")</f>
        <v/>
      </c>
    </row>
    <row r="20" spans="1:51">
      <c r="A20" s="325"/>
      <c r="B20" s="349"/>
      <c r="C20" s="334" t="s">
        <v>48</v>
      </c>
      <c r="D20" s="335"/>
      <c r="E20" s="348"/>
      <c r="F20" s="284"/>
      <c r="G20" s="491"/>
      <c r="H20" s="533"/>
      <c r="I20" s="533"/>
      <c r="J20" s="533"/>
      <c r="K20" s="533"/>
      <c r="L20" s="533"/>
      <c r="M20" s="490"/>
      <c r="N20" s="272"/>
      <c r="O20" s="121"/>
      <c r="P20" s="122"/>
      <c r="Q20" s="122" t="s">
        <v>2217</v>
      </c>
      <c r="R20" s="122" t="s">
        <v>2233</v>
      </c>
      <c r="S20" s="17">
        <v>0.2</v>
      </c>
      <c r="T20" s="119"/>
      <c r="U20" s="119"/>
      <c r="V20" s="119"/>
      <c r="W20" s="119"/>
      <c r="X20" s="119"/>
      <c r="Y20" s="119"/>
      <c r="Z20" s="119"/>
      <c r="AA20" s="119"/>
      <c r="AB20" s="119"/>
      <c r="AC20" s="119"/>
      <c r="AD20" s="119"/>
      <c r="AE20" s="120"/>
      <c r="AF20" s="119"/>
      <c r="AG20" s="119"/>
      <c r="AH20" s="119"/>
      <c r="AI20" s="119"/>
      <c r="AJ20" s="119"/>
      <c r="AK20" s="119"/>
      <c r="AL20" s="119"/>
      <c r="AM20" s="119"/>
      <c r="AN20" s="119"/>
      <c r="AO20" s="119"/>
      <c r="AP20" s="119"/>
      <c r="AQ20" s="119"/>
      <c r="AR20" s="119"/>
      <c r="AS20" s="119"/>
      <c r="AT20" s="119"/>
      <c r="AU20" s="119"/>
      <c r="AV20" s="119"/>
      <c r="AW20" s="119"/>
      <c r="AX20" s="119"/>
      <c r="AY20" s="119"/>
    </row>
    <row r="21" spans="1:51">
      <c r="A21" s="209" t="s">
        <v>3418</v>
      </c>
      <c r="B21" s="208">
        <v>0.2</v>
      </c>
      <c r="C21" s="343" t="s">
        <v>48</v>
      </c>
      <c r="D21" s="346">
        <v>0.2</v>
      </c>
      <c r="E21" s="348"/>
      <c r="F21" s="284"/>
      <c r="G21" s="491"/>
      <c r="H21" s="533"/>
      <c r="I21" s="533"/>
      <c r="J21" s="533"/>
      <c r="K21" s="533"/>
      <c r="L21" s="533"/>
      <c r="M21" s="490"/>
      <c r="N21" s="272"/>
      <c r="O21" s="121" t="s">
        <v>97</v>
      </c>
      <c r="P21" s="132">
        <v>84</v>
      </c>
      <c r="Q21" s="132" t="s">
        <v>2724</v>
      </c>
      <c r="R21" s="132" t="s">
        <v>2727</v>
      </c>
      <c r="S21" s="206">
        <v>15</v>
      </c>
      <c r="T21" s="119">
        <f>IFERROR(VLOOKUP($P21,[2]INSA_TCA_v6.0_2023!$A$1:$AU$1342,14,FALSE)*$S21/100,"")</f>
        <v>0</v>
      </c>
      <c r="U21" s="119">
        <f>IFERROR(VLOOKUP($P21,[2]INSA_TCA_v6.0_2023!$A$1:$AU$1342,15,FALSE)*$S21/100,"")</f>
        <v>0</v>
      </c>
      <c r="V21" s="119">
        <f>IFERROR(VLOOKUP($P21,[2]INSA_TCA_v6.0_2023!$A$1:$AU$1342,8,FALSE)*$S21/100,"")</f>
        <v>4.6349999999999998</v>
      </c>
      <c r="W21" s="119">
        <f>IFERROR(VLOOKUP($P21,[2]INSA_TCA_v6.0_2023!$A$1:$AU$1342,9,FALSE)*$S21/100,"")</f>
        <v>1.2450000000000001</v>
      </c>
      <c r="X21" s="119">
        <f>IFERROR(VLOOKUP($P21,[2]INSA_TCA_v6.0_2023!$A$1:$AU$1342,10,FALSE)*$S21/100,"")</f>
        <v>1.7549999999999999</v>
      </c>
      <c r="Y21" s="119">
        <f>IFERROR(VLOOKUP($P21,[2]INSA_TCA_v6.0_2023!$A$1:$AU$1342,11,FALSE)*$S21/100,"")</f>
        <v>0.69</v>
      </c>
      <c r="Z21" s="119">
        <f>IFERROR(VLOOKUP($P21,[2]INSA_TCA_v6.0_2023!$A$1:$AU$1342,24,FALSE)*$S21/100,"")</f>
        <v>192</v>
      </c>
      <c r="AA21" s="119">
        <f>IFERROR(VLOOKUP($P21,[2]INSA_TCA_v6.0_2023!$A$1:$AU$1342,13,FALSE)*$S21/100,"")</f>
        <v>1.4999999999999999E-2</v>
      </c>
      <c r="AB21" s="119">
        <f>IFERROR(VLOOKUP($P21,[2]INSA_TCA_v6.0_2023!$A$1:$AU$1342,19,FALSE)*$S21/100,"")</f>
        <v>2.4</v>
      </c>
      <c r="AC21" s="119">
        <f>IFERROR(VLOOKUP($P21,[2]INSA_TCA_v6.0_2023!$A$1:$AU$1342,18,FALSE)*$S21/100,"")</f>
        <v>0</v>
      </c>
      <c r="AD21" s="119">
        <f>IFERROR(VLOOKUP($P21,[2]INSA_TCA_v6.0_2023!$A$1:$AU$1342,20,FALSE)*$S21/100,"")</f>
        <v>1.4999999999999999E-2</v>
      </c>
      <c r="AE21" s="120">
        <f>IFERROR(T21*4+V21*9+AB21*4+AC21*2+AF21*7,"")</f>
        <v>51.314999999999998</v>
      </c>
      <c r="AF21" s="119">
        <f>IFERROR(VLOOKUP($P21,[2]INSA_TCA_v6.0_2023!$A$1:$AU$1342,21,FALSE)*$S21/100,"")</f>
        <v>0</v>
      </c>
      <c r="AG21" s="119">
        <f>IFERROR(VLOOKUP($P21,[2]INSA_TCA_v6.0_2023!$A$1:$AU$1342,25,FALSE)*$S21/100,"")</f>
        <v>75</v>
      </c>
      <c r="AH21" s="119">
        <f>IFERROR(VLOOKUP($P21,[2]INSA_TCA_v6.0_2023!$A$1:$AU$1342,27,FALSE)*$S21/100,"")</f>
        <v>0.73499999999999999</v>
      </c>
      <c r="AI21" s="119">
        <f>IFERROR(VLOOKUP($P21,[2]INSA_TCA_v6.0_2023!$A$1:$AU$1342,28,FALSE)*$S21/100,"")</f>
        <v>0.69</v>
      </c>
      <c r="AJ21" s="119">
        <f>IFERROR(VLOOKUP($P21,[2]INSA_TCA_v6.0_2023!$A$1:$AU$1342,29,FALSE)*$S21/100,"")</f>
        <v>3.5999999999999997E-2</v>
      </c>
      <c r="AK21" s="119">
        <f>IFERROR(VLOOKUP($P21,[2]INSA_TCA_v6.0_2023!$A$1:$AU$1342,30,FALSE)*$S21/100,"")</f>
        <v>9.7500000000000003E-2</v>
      </c>
      <c r="AL21" s="119">
        <f>IFERROR(VLOOKUP($P21,[2]INSA_TCA_v6.0_2023!$A$1:$AU$1342,32,FALSE)*$S21/100,"")</f>
        <v>0.70499999999999996</v>
      </c>
      <c r="AM21" s="119">
        <f>IFERROR(VLOOKUP($P21,[2]INSA_TCA_v6.0_2023!$A$1:$AU$1342,34,FALSE)*$S21/100,"")</f>
        <v>0.12</v>
      </c>
      <c r="AN21" s="119">
        <f>IFERROR(VLOOKUP($P21,[2]INSA_TCA_v6.0_2023!$A$1:$AU$1342,35,FALSE)*$S21/100,"")</f>
        <v>0.42</v>
      </c>
      <c r="AO21" s="119">
        <f>IFERROR(VLOOKUP($P21,[2]INSA_TCA_v6.0_2023!$A$1:$AU$1342,36,FALSE)*$S21/100,"")</f>
        <v>0</v>
      </c>
      <c r="AP21" s="119">
        <f>IFERROR(VLOOKUP($P21,[2]INSA_TCA_v6.0_2023!$A$1:$AU$1342,37,FALSE)*$S21/100,"")</f>
        <v>19.5</v>
      </c>
      <c r="AQ21" s="119">
        <f>IFERROR(VLOOKUP($P21,[2]INSA_TCA_v6.0_2023!$A$1:$AU$1342,39,FALSE)*$S21/100,"")</f>
        <v>7.2</v>
      </c>
      <c r="AR21" s="119">
        <f>IFERROR(VLOOKUP($P21,[2]INSA_TCA_v6.0_2023!$A$1:$AU$1342,40,FALSE)*$S21/100,"")</f>
        <v>13.5</v>
      </c>
      <c r="AS21" s="119">
        <f>IFERROR(VLOOKUP($P21,[2]INSA_TCA_v6.0_2023!$A$1:$AU$1342,41,FALSE)*$S21/100,"")</f>
        <v>19.5</v>
      </c>
      <c r="AT21" s="119">
        <f>IFERROR(VLOOKUP($P21,[2]INSA_TCA_v6.0_2023!$A$1:$AU$1342,42,FALSE)*$S21/100,"")</f>
        <v>72</v>
      </c>
      <c r="AU21" s="119">
        <f>IFERROR(VLOOKUP($P21,[2]INSA_TCA_v6.0_2023!$A$1:$AU$1342,43,FALSE)*$S21/100,"")</f>
        <v>1.65</v>
      </c>
      <c r="AV21" s="119">
        <f>IFERROR(VLOOKUP($P21,[2]INSA_TCA_v6.0_2023!$A$1:$AU$1342,44,FALSE)*$S21/100,"")</f>
        <v>0.82499999999999996</v>
      </c>
      <c r="AW21" s="119">
        <f>IFERROR(VLOOKUP($P21,[2]INSA_TCA_v6.0_2023!$A$1:$AU$1342,45,FALSE)*$S21/100,"")</f>
        <v>0.45</v>
      </c>
      <c r="AX21" s="119">
        <f>IFERROR(VLOOKUP($P21,[2]INSA_TCA_v6.0_2023!$A$1:$AU$1342,46,FALSE)*$S21/100,"")</f>
        <v>0</v>
      </c>
      <c r="AY21" s="119">
        <f>IFERROR(VLOOKUP($P21,[2]INSA_TCA_v6.0_2023!$A$1:$AU$1342,47,FALSE)*$S21/100,"")</f>
        <v>0</v>
      </c>
    </row>
    <row r="22" spans="1:51">
      <c r="A22" s="209" t="s">
        <v>3419</v>
      </c>
      <c r="B22" s="208">
        <v>15</v>
      </c>
      <c r="C22" s="343" t="s">
        <v>48</v>
      </c>
      <c r="D22" s="346">
        <v>15</v>
      </c>
      <c r="E22" s="348" t="s">
        <v>3420</v>
      </c>
      <c r="F22" s="284"/>
      <c r="G22" s="491"/>
      <c r="H22" s="533"/>
      <c r="I22" s="533"/>
      <c r="J22" s="533"/>
      <c r="K22" s="533"/>
      <c r="L22" s="533"/>
      <c r="M22" s="490"/>
      <c r="N22" s="272"/>
      <c r="O22" s="274"/>
      <c r="P22" s="274"/>
      <c r="Q22" s="274"/>
      <c r="R22" s="274"/>
      <c r="S22" s="274"/>
      <c r="T22" s="275"/>
      <c r="U22" s="275"/>
      <c r="V22" s="275"/>
      <c r="W22" s="275"/>
      <c r="X22" s="275"/>
      <c r="Y22" s="275"/>
      <c r="Z22" s="275"/>
      <c r="AA22" s="275"/>
      <c r="AB22" s="275"/>
      <c r="AC22" s="275"/>
      <c r="AD22" s="275"/>
      <c r="AE22" s="276"/>
      <c r="AF22" s="275"/>
      <c r="AG22" s="275"/>
      <c r="AH22" s="275"/>
      <c r="AI22" s="275"/>
      <c r="AJ22" s="275"/>
      <c r="AK22" s="275"/>
      <c r="AL22" s="275"/>
      <c r="AM22" s="275"/>
      <c r="AN22" s="275"/>
      <c r="AO22" s="275"/>
      <c r="AP22" s="275"/>
      <c r="AQ22" s="275"/>
      <c r="AR22" s="275"/>
      <c r="AS22" s="275"/>
      <c r="AT22" s="275"/>
      <c r="AU22" s="275"/>
      <c r="AV22" s="275"/>
      <c r="AW22" s="275"/>
      <c r="AX22" s="275"/>
      <c r="AY22" s="275"/>
    </row>
    <row r="23" spans="1:51">
      <c r="A23" s="348"/>
      <c r="B23" s="350"/>
      <c r="C23" s="348"/>
      <c r="D23" s="348"/>
      <c r="E23" s="348"/>
      <c r="F23" s="284"/>
      <c r="G23" s="491"/>
      <c r="H23" s="533"/>
      <c r="I23" s="533"/>
      <c r="J23" s="533"/>
      <c r="K23" s="533"/>
      <c r="L23" s="533"/>
      <c r="M23" s="490"/>
      <c r="N23" s="272"/>
      <c r="O23" s="399" t="s">
        <v>73</v>
      </c>
      <c r="P23" s="399"/>
      <c r="Q23" s="399"/>
      <c r="R23" s="399"/>
      <c r="S23" s="400"/>
      <c r="T23" s="133">
        <f t="shared" ref="T23:AD23" si="1">SUM(T6:T21)</f>
        <v>38.576499999999996</v>
      </c>
      <c r="U23" s="133">
        <f t="shared" si="1"/>
        <v>9.6464999999999996</v>
      </c>
      <c r="V23" s="133">
        <f t="shared" si="1"/>
        <v>25.016499999999994</v>
      </c>
      <c r="W23" s="133">
        <f t="shared" si="1"/>
        <v>7.3404999999999996</v>
      </c>
      <c r="X23" s="133">
        <f t="shared" si="1"/>
        <v>12.103499999999997</v>
      </c>
      <c r="Y23" s="133">
        <f t="shared" si="1"/>
        <v>2.6265000000000001</v>
      </c>
      <c r="Z23" s="133">
        <f t="shared" si="1"/>
        <v>234</v>
      </c>
      <c r="AA23" s="133">
        <f t="shared" si="1"/>
        <v>0.34500000000000003</v>
      </c>
      <c r="AB23" s="133">
        <f t="shared" si="1"/>
        <v>30.932999999999996</v>
      </c>
      <c r="AC23" s="133">
        <f t="shared" si="1"/>
        <v>8.9690000000000012</v>
      </c>
      <c r="AD23" s="133">
        <f t="shared" si="1"/>
        <v>1.5449999999999999</v>
      </c>
      <c r="AE23" s="134">
        <f>T23*4+V23*9+AB23*4+AC23*2+AF23*7</f>
        <v>521.1244999999999</v>
      </c>
      <c r="AF23" s="133">
        <f t="shared" ref="AF23:AY23" si="2">SUM(AF6:AF21)</f>
        <v>0</v>
      </c>
      <c r="AG23" s="133">
        <f t="shared" si="2"/>
        <v>293.66499999999996</v>
      </c>
      <c r="AH23" s="133">
        <f t="shared" si="2"/>
        <v>2.2050000000000001</v>
      </c>
      <c r="AI23" s="133">
        <f t="shared" si="2"/>
        <v>3.4552999999999998</v>
      </c>
      <c r="AJ23" s="133">
        <f t="shared" si="2"/>
        <v>0.80405000000000004</v>
      </c>
      <c r="AK23" s="133">
        <f t="shared" si="2"/>
        <v>0.30740000000000001</v>
      </c>
      <c r="AL23" s="133">
        <f t="shared" si="2"/>
        <v>11.448499999999999</v>
      </c>
      <c r="AM23" s="133">
        <f t="shared" si="2"/>
        <v>1.3712</v>
      </c>
      <c r="AN23" s="133">
        <f t="shared" si="2"/>
        <v>1.1399999999999999</v>
      </c>
      <c r="AO23" s="133">
        <f t="shared" si="2"/>
        <v>157.47499999999997</v>
      </c>
      <c r="AP23" s="133">
        <f t="shared" si="2"/>
        <v>317.61999999999995</v>
      </c>
      <c r="AQ23" s="133">
        <f t="shared" si="2"/>
        <v>638.82999999999993</v>
      </c>
      <c r="AR23" s="133">
        <f t="shared" si="2"/>
        <v>1864.3</v>
      </c>
      <c r="AS23" s="133">
        <f t="shared" si="2"/>
        <v>164.01</v>
      </c>
      <c r="AT23" s="133">
        <f t="shared" si="2"/>
        <v>449.23</v>
      </c>
      <c r="AU23" s="133">
        <f t="shared" si="2"/>
        <v>104.76</v>
      </c>
      <c r="AV23" s="133">
        <f t="shared" si="2"/>
        <v>3.0039999999999996</v>
      </c>
      <c r="AW23" s="133">
        <f t="shared" si="2"/>
        <v>2.5820000000000003</v>
      </c>
      <c r="AX23" s="133">
        <f t="shared" si="2"/>
        <v>0</v>
      </c>
      <c r="AY23" s="133">
        <f t="shared" si="2"/>
        <v>0.85</v>
      </c>
    </row>
    <row r="24" spans="1:51">
      <c r="A24" s="351"/>
      <c r="B24" s="352"/>
      <c r="C24" s="351"/>
      <c r="D24" s="351"/>
      <c r="E24" s="351"/>
      <c r="F24" s="284"/>
      <c r="G24" s="493"/>
      <c r="H24" s="483"/>
      <c r="I24" s="483"/>
      <c r="J24" s="483"/>
      <c r="K24" s="483"/>
      <c r="L24" s="483"/>
      <c r="M24" s="484"/>
      <c r="N24" s="272"/>
      <c r="O24" s="278"/>
      <c r="P24" s="279"/>
      <c r="Q24" s="279"/>
      <c r="R24" s="279"/>
      <c r="S24" s="279"/>
      <c r="T24" s="136" t="s">
        <v>48</v>
      </c>
      <c r="U24" s="136" t="s">
        <v>48</v>
      </c>
      <c r="V24" s="136" t="s">
        <v>48</v>
      </c>
      <c r="W24" s="136" t="s">
        <v>48</v>
      </c>
      <c r="X24" s="136" t="s">
        <v>48</v>
      </c>
      <c r="Y24" s="136" t="s">
        <v>48</v>
      </c>
      <c r="Z24" s="136" t="s">
        <v>48</v>
      </c>
      <c r="AA24" s="136" t="s">
        <v>48</v>
      </c>
      <c r="AB24" s="136" t="s">
        <v>48</v>
      </c>
      <c r="AC24" s="136" t="s">
        <v>48</v>
      </c>
      <c r="AD24" s="136" t="s">
        <v>48</v>
      </c>
      <c r="AE24" s="137" t="s">
        <v>74</v>
      </c>
      <c r="AF24" s="136" t="s">
        <v>48</v>
      </c>
      <c r="AG24" s="136" t="s">
        <v>75</v>
      </c>
      <c r="AH24" s="136" t="s">
        <v>75</v>
      </c>
      <c r="AI24" s="136" t="s">
        <v>76</v>
      </c>
      <c r="AJ24" s="136" t="s">
        <v>76</v>
      </c>
      <c r="AK24" s="136" t="s">
        <v>76</v>
      </c>
      <c r="AL24" s="136" t="s">
        <v>76</v>
      </c>
      <c r="AM24" s="136" t="s">
        <v>76</v>
      </c>
      <c r="AN24" s="136" t="s">
        <v>75</v>
      </c>
      <c r="AO24" s="136" t="s">
        <v>76</v>
      </c>
      <c r="AP24" s="136" t="s">
        <v>75</v>
      </c>
      <c r="AQ24" s="136" t="s">
        <v>76</v>
      </c>
      <c r="AR24" s="136" t="s">
        <v>76</v>
      </c>
      <c r="AS24" s="136" t="s">
        <v>76</v>
      </c>
      <c r="AT24" s="136" t="s">
        <v>76</v>
      </c>
      <c r="AU24" s="136" t="s">
        <v>76</v>
      </c>
      <c r="AV24" s="136" t="s">
        <v>76</v>
      </c>
      <c r="AW24" s="136" t="s">
        <v>76</v>
      </c>
      <c r="AX24" s="136" t="s">
        <v>75</v>
      </c>
      <c r="AY24" s="136" t="s">
        <v>75</v>
      </c>
    </row>
    <row r="25" spans="1:51">
      <c r="A25" s="263"/>
      <c r="B25" s="263"/>
      <c r="C25" s="263"/>
      <c r="D25" s="263"/>
      <c r="E25" s="269"/>
      <c r="F25" s="263"/>
      <c r="G25" s="280"/>
      <c r="H25" s="280"/>
      <c r="I25" s="280"/>
      <c r="J25" s="280"/>
      <c r="K25" s="280"/>
      <c r="L25" s="280"/>
      <c r="M25" s="280"/>
      <c r="N25" s="272"/>
      <c r="O25" s="263"/>
      <c r="P25" s="263"/>
      <c r="Q25" s="263"/>
      <c r="R25" s="263"/>
      <c r="S25" s="263"/>
      <c r="T25" s="264"/>
      <c r="U25" s="264"/>
      <c r="V25" s="264"/>
      <c r="W25" s="264"/>
      <c r="X25" s="264"/>
      <c r="Y25" s="264"/>
      <c r="Z25" s="264"/>
      <c r="AA25" s="264"/>
      <c r="AB25" s="264"/>
      <c r="AC25" s="264"/>
      <c r="AD25" s="264"/>
      <c r="AE25" s="265"/>
      <c r="AF25" s="264"/>
      <c r="AG25" s="264"/>
      <c r="AH25" s="264"/>
      <c r="AI25" s="264"/>
      <c r="AJ25" s="264"/>
      <c r="AK25" s="264"/>
      <c r="AL25" s="264"/>
      <c r="AM25" s="264"/>
      <c r="AN25" s="264"/>
      <c r="AO25" s="264"/>
      <c r="AP25" s="264"/>
      <c r="AQ25" s="264"/>
      <c r="AR25" s="264"/>
      <c r="AS25" s="264"/>
      <c r="AT25" s="264"/>
      <c r="AU25" s="264"/>
      <c r="AV25" s="264"/>
      <c r="AW25" s="264"/>
      <c r="AX25" s="264"/>
      <c r="AY25" s="264"/>
    </row>
    <row r="26" spans="1:51" ht="18.600000000000001" thickBot="1">
      <c r="A26" s="401" t="s">
        <v>77</v>
      </c>
      <c r="B26" s="402"/>
      <c r="C26" s="403"/>
      <c r="D26" s="403"/>
      <c r="E26" s="404"/>
      <c r="F26" s="263"/>
      <c r="G26" s="405" t="s">
        <v>78</v>
      </c>
      <c r="H26" s="405"/>
      <c r="I26" s="405"/>
      <c r="J26" s="405"/>
      <c r="K26" s="405"/>
      <c r="L26" s="405"/>
      <c r="M26" s="405"/>
      <c r="N26" s="272"/>
      <c r="O26" s="406" t="s">
        <v>79</v>
      </c>
      <c r="P26" s="406"/>
      <c r="Q26" s="406"/>
      <c r="R26" s="406"/>
      <c r="S26" s="406"/>
      <c r="T26" s="406"/>
      <c r="U26" s="281" t="s">
        <v>80</v>
      </c>
      <c r="V26" s="407" t="s">
        <v>80</v>
      </c>
      <c r="W26" s="407"/>
      <c r="X26" s="407"/>
      <c r="Y26" s="407"/>
      <c r="Z26" s="407"/>
      <c r="AA26" s="407"/>
      <c r="AB26" s="407"/>
      <c r="AC26" s="407"/>
      <c r="AD26" s="407"/>
      <c r="AE26" s="408"/>
      <c r="AF26" s="264"/>
      <c r="AG26" s="282"/>
      <c r="AH26" s="282"/>
      <c r="AI26" s="387" t="s">
        <v>81</v>
      </c>
      <c r="AJ26" s="388"/>
      <c r="AK26" s="389"/>
      <c r="AL26" s="283"/>
      <c r="AM26" s="264"/>
      <c r="AN26" s="264"/>
      <c r="AO26" s="264"/>
      <c r="AP26" s="264"/>
      <c r="AQ26" s="264"/>
      <c r="AR26" s="264"/>
      <c r="AS26" s="264"/>
      <c r="AT26" s="264"/>
      <c r="AU26" s="264"/>
      <c r="AV26" s="264"/>
      <c r="AW26" s="264"/>
      <c r="AX26" s="264"/>
      <c r="AY26" s="264"/>
    </row>
    <row r="27" spans="1:51" ht="16.2" thickBot="1">
      <c r="A27" s="409" t="s">
        <v>82</v>
      </c>
      <c r="B27" s="410"/>
      <c r="C27" s="403"/>
      <c r="D27" s="403"/>
      <c r="E27" s="404"/>
      <c r="F27" s="263"/>
      <c r="G27" s="138"/>
      <c r="H27" s="139"/>
      <c r="I27" s="139"/>
      <c r="J27" s="139"/>
      <c r="K27" s="139"/>
      <c r="L27" s="139"/>
      <c r="M27" s="140"/>
      <c r="N27" s="272"/>
      <c r="O27" s="141"/>
      <c r="P27" s="142" t="s">
        <v>83</v>
      </c>
      <c r="Q27" s="142"/>
      <c r="R27" s="142" t="s">
        <v>84</v>
      </c>
      <c r="S27" s="142" t="s">
        <v>85</v>
      </c>
      <c r="T27" s="143" t="s">
        <v>85</v>
      </c>
      <c r="U27" s="264"/>
      <c r="V27" s="264"/>
      <c r="W27" s="264"/>
      <c r="X27" s="264"/>
      <c r="Y27" s="264"/>
      <c r="Z27" s="264"/>
      <c r="AA27" s="264"/>
      <c r="AB27" s="264"/>
      <c r="AC27" s="264"/>
      <c r="AD27" s="265"/>
      <c r="AE27" s="265"/>
      <c r="AF27" s="264"/>
      <c r="AG27" s="282"/>
      <c r="AH27" s="282"/>
      <c r="AI27" s="411" t="s">
        <v>10</v>
      </c>
      <c r="AJ27" s="411"/>
      <c r="AK27" s="411"/>
      <c r="AL27" s="263"/>
      <c r="AM27" s="264"/>
      <c r="AN27" s="264"/>
      <c r="AO27" s="264"/>
      <c r="AP27" s="264"/>
      <c r="AQ27" s="264"/>
      <c r="AR27" s="264"/>
      <c r="AS27" s="264"/>
      <c r="AT27" s="264"/>
      <c r="AU27" s="264"/>
      <c r="AV27" s="264"/>
      <c r="AW27" s="264"/>
      <c r="AX27" s="264"/>
      <c r="AY27" s="264"/>
    </row>
    <row r="28" spans="1:51">
      <c r="A28" s="284"/>
      <c r="B28" s="284"/>
      <c r="C28" s="284"/>
      <c r="D28" s="284"/>
      <c r="E28" s="284"/>
      <c r="F28" s="263"/>
      <c r="G28" s="412" t="s">
        <v>86</v>
      </c>
      <c r="H28" s="413"/>
      <c r="I28" s="413"/>
      <c r="J28" s="413"/>
      <c r="K28" s="413"/>
      <c r="L28" s="413"/>
      <c r="M28" s="414"/>
      <c r="N28" s="272"/>
      <c r="O28" s="144" t="s">
        <v>49</v>
      </c>
      <c r="P28" s="415" t="s">
        <v>87</v>
      </c>
      <c r="Q28" s="145">
        <v>35</v>
      </c>
      <c r="R28" s="146">
        <f t="shared" ref="R28:R40" si="3">SUMIF(O$6:O$21,O28,S$6:S$21)</f>
        <v>0</v>
      </c>
      <c r="S28" s="146">
        <f t="shared" ref="S28:S40" si="4">R28/Q28</f>
        <v>0</v>
      </c>
      <c r="T28" s="418">
        <f>SUM(S28:S30)/B2</f>
        <v>1.2</v>
      </c>
      <c r="U28" s="264"/>
      <c r="V28" s="264"/>
      <c r="W28" s="264"/>
      <c r="X28" s="264"/>
      <c r="Y28" s="264"/>
      <c r="Z28" s="264"/>
      <c r="AA28" s="264"/>
      <c r="AB28" s="264"/>
      <c r="AC28" s="264"/>
      <c r="AD28" s="265"/>
      <c r="AE28" s="265"/>
      <c r="AF28" s="264"/>
      <c r="AG28" s="282"/>
      <c r="AH28" s="282"/>
      <c r="AI28" s="147" t="s">
        <v>49</v>
      </c>
      <c r="AJ28" s="391" t="s">
        <v>88</v>
      </c>
      <c r="AK28" s="391"/>
      <c r="AL28" s="263"/>
      <c r="AM28" s="264"/>
      <c r="AN28" s="264"/>
      <c r="AO28" s="264"/>
      <c r="AP28" s="264"/>
      <c r="AQ28" s="264"/>
      <c r="AR28" s="264"/>
      <c r="AS28" s="264"/>
      <c r="AT28" s="264"/>
      <c r="AU28" s="264"/>
      <c r="AV28" s="264"/>
      <c r="AW28" s="264"/>
      <c r="AX28" s="264"/>
      <c r="AY28" s="264"/>
    </row>
    <row r="29" spans="1:51">
      <c r="A29" s="421" t="s">
        <v>89</v>
      </c>
      <c r="B29" s="421"/>
      <c r="C29" s="422"/>
      <c r="D29" s="422"/>
      <c r="E29" s="423"/>
      <c r="F29" s="263"/>
      <c r="G29" s="424">
        <f>T28/8</f>
        <v>0.15</v>
      </c>
      <c r="H29" s="425"/>
      <c r="I29" s="425"/>
      <c r="J29" s="425"/>
      <c r="K29" s="425"/>
      <c r="L29" s="425"/>
      <c r="M29" s="426"/>
      <c r="N29" s="272"/>
      <c r="O29" s="148" t="s">
        <v>90</v>
      </c>
      <c r="P29" s="416"/>
      <c r="Q29" s="149">
        <v>125</v>
      </c>
      <c r="R29" s="150">
        <f t="shared" si="3"/>
        <v>150</v>
      </c>
      <c r="S29" s="150">
        <f t="shared" si="4"/>
        <v>1.2</v>
      </c>
      <c r="T29" s="419"/>
      <c r="U29" s="264"/>
      <c r="V29" s="264"/>
      <c r="W29" s="264"/>
      <c r="X29" s="264"/>
      <c r="Y29" s="264"/>
      <c r="Z29" s="264"/>
      <c r="AA29" s="264"/>
      <c r="AB29" s="264"/>
      <c r="AC29" s="264"/>
      <c r="AD29" s="265"/>
      <c r="AE29" s="265"/>
      <c r="AF29" s="264"/>
      <c r="AG29" s="282"/>
      <c r="AH29" s="282"/>
      <c r="AI29" s="147" t="s">
        <v>90</v>
      </c>
      <c r="AJ29" s="391" t="s">
        <v>50</v>
      </c>
      <c r="AK29" s="391"/>
      <c r="AL29" s="263"/>
      <c r="AM29" s="264"/>
      <c r="AN29" s="264"/>
      <c r="AO29" s="264"/>
      <c r="AP29" s="264"/>
      <c r="AQ29" s="264"/>
      <c r="AR29" s="264"/>
      <c r="AS29" s="264"/>
      <c r="AT29" s="264"/>
      <c r="AU29" s="264"/>
      <c r="AV29" s="264"/>
      <c r="AW29" s="264"/>
      <c r="AX29" s="264"/>
      <c r="AY29" s="264"/>
    </row>
    <row r="30" spans="1:51" ht="16.2" thickBot="1">
      <c r="A30" s="263"/>
      <c r="B30" s="263"/>
      <c r="C30" s="263"/>
      <c r="D30" s="263"/>
      <c r="E30" s="263"/>
      <c r="F30" s="263"/>
      <c r="G30" s="151"/>
      <c r="H30" s="285"/>
      <c r="I30" s="285"/>
      <c r="J30" s="285"/>
      <c r="K30" s="285"/>
      <c r="L30" s="285"/>
      <c r="M30" s="152"/>
      <c r="N30" s="286"/>
      <c r="O30" s="153" t="s">
        <v>41</v>
      </c>
      <c r="P30" s="417"/>
      <c r="Q30" s="154">
        <v>50</v>
      </c>
      <c r="R30" s="155">
        <f t="shared" si="3"/>
        <v>0</v>
      </c>
      <c r="S30" s="155">
        <f t="shared" si="4"/>
        <v>0</v>
      </c>
      <c r="T30" s="420"/>
      <c r="U30" s="264"/>
      <c r="V30" s="264"/>
      <c r="W30" s="264"/>
      <c r="X30" s="264"/>
      <c r="Y30" s="264"/>
      <c r="Z30" s="264"/>
      <c r="AA30" s="264"/>
      <c r="AB30" s="264"/>
      <c r="AC30" s="264"/>
      <c r="AD30" s="265"/>
      <c r="AE30" s="265"/>
      <c r="AF30" s="264"/>
      <c r="AG30" s="282"/>
      <c r="AH30" s="282"/>
      <c r="AI30" s="147" t="s">
        <v>41</v>
      </c>
      <c r="AJ30" s="391" t="s">
        <v>91</v>
      </c>
      <c r="AK30" s="391"/>
      <c r="AL30" s="263"/>
      <c r="AM30" s="264"/>
      <c r="AN30" s="264"/>
      <c r="AO30" s="264"/>
      <c r="AP30" s="264"/>
      <c r="AQ30" s="264"/>
      <c r="AR30" s="264"/>
      <c r="AS30" s="264"/>
      <c r="AT30" s="264"/>
      <c r="AU30" s="264"/>
      <c r="AV30" s="264"/>
      <c r="AW30" s="264"/>
      <c r="AX30" s="264"/>
      <c r="AY30" s="264"/>
    </row>
    <row r="31" spans="1:51">
      <c r="A31" s="427" t="s">
        <v>92</v>
      </c>
      <c r="B31" s="427"/>
      <c r="C31" s="427"/>
      <c r="D31" s="427"/>
      <c r="E31" s="427"/>
      <c r="F31" s="263"/>
      <c r="G31" s="412" t="s">
        <v>93</v>
      </c>
      <c r="H31" s="413"/>
      <c r="I31" s="414"/>
      <c r="J31" s="287"/>
      <c r="K31" s="412" t="s">
        <v>94</v>
      </c>
      <c r="L31" s="413"/>
      <c r="M31" s="414"/>
      <c r="N31" s="262"/>
      <c r="O31" s="144" t="s">
        <v>64</v>
      </c>
      <c r="P31" s="415" t="s">
        <v>95</v>
      </c>
      <c r="Q31" s="156">
        <v>30</v>
      </c>
      <c r="R31" s="146">
        <f t="shared" si="3"/>
        <v>100</v>
      </c>
      <c r="S31" s="146">
        <f t="shared" si="4"/>
        <v>3.3333333333333335</v>
      </c>
      <c r="T31" s="418">
        <f>SUM(S31:S32)/B2</f>
        <v>3.6333333333333333</v>
      </c>
      <c r="U31" s="264"/>
      <c r="V31" s="264"/>
      <c r="W31" s="264"/>
      <c r="X31" s="264"/>
      <c r="Y31" s="264"/>
      <c r="Z31" s="264"/>
      <c r="AA31" s="264"/>
      <c r="AB31" s="264"/>
      <c r="AC31" s="264"/>
      <c r="AD31" s="265"/>
      <c r="AE31" s="265"/>
      <c r="AF31" s="264"/>
      <c r="AG31" s="282"/>
      <c r="AH31" s="282"/>
      <c r="AI31" s="147" t="s">
        <v>64</v>
      </c>
      <c r="AJ31" s="391" t="s">
        <v>96</v>
      </c>
      <c r="AK31" s="391"/>
      <c r="AL31" s="263"/>
      <c r="AM31" s="264"/>
      <c r="AN31" s="264"/>
      <c r="AO31" s="264"/>
      <c r="AP31" s="264"/>
      <c r="AQ31" s="264"/>
      <c r="AR31" s="264"/>
      <c r="AS31" s="264"/>
      <c r="AT31" s="264"/>
      <c r="AU31" s="264"/>
      <c r="AV31" s="264"/>
      <c r="AW31" s="264"/>
      <c r="AX31" s="264"/>
      <c r="AY31" s="264"/>
    </row>
    <row r="32" spans="1:51" ht="16.2" thickBot="1">
      <c r="A32" s="428"/>
      <c r="B32" s="428"/>
      <c r="C32" s="428"/>
      <c r="D32" s="428"/>
      <c r="E32" s="428"/>
      <c r="F32" s="263"/>
      <c r="G32" s="430">
        <f>T33/4</f>
        <v>0.38611111111111113</v>
      </c>
      <c r="H32" s="431"/>
      <c r="I32" s="432"/>
      <c r="J32" s="288"/>
      <c r="K32" s="433">
        <f>T34/3</f>
        <v>0.48888888888888893</v>
      </c>
      <c r="L32" s="434"/>
      <c r="M32" s="435"/>
      <c r="N32" s="262"/>
      <c r="O32" s="153" t="s">
        <v>97</v>
      </c>
      <c r="P32" s="417"/>
      <c r="Q32" s="154">
        <v>50</v>
      </c>
      <c r="R32" s="155">
        <f t="shared" si="3"/>
        <v>15</v>
      </c>
      <c r="S32" s="155">
        <f t="shared" si="4"/>
        <v>0.3</v>
      </c>
      <c r="T32" s="420"/>
      <c r="U32" s="264"/>
      <c r="V32" s="264"/>
      <c r="W32" s="264"/>
      <c r="X32" s="264"/>
      <c r="Y32" s="264"/>
      <c r="Z32" s="264"/>
      <c r="AA32" s="264"/>
      <c r="AB32" s="264"/>
      <c r="AC32" s="264"/>
      <c r="AD32" s="265"/>
      <c r="AE32" s="265"/>
      <c r="AF32" s="264"/>
      <c r="AG32" s="282"/>
      <c r="AH32" s="282"/>
      <c r="AI32" s="147" t="s">
        <v>97</v>
      </c>
      <c r="AJ32" s="391" t="s">
        <v>98</v>
      </c>
      <c r="AK32" s="391"/>
      <c r="AL32" s="263"/>
      <c r="AM32" s="264"/>
      <c r="AN32" s="264"/>
      <c r="AO32" s="264"/>
      <c r="AP32" s="264"/>
      <c r="AQ32" s="264"/>
      <c r="AR32" s="264"/>
      <c r="AS32" s="264"/>
      <c r="AT32" s="264"/>
      <c r="AU32" s="264"/>
      <c r="AV32" s="264"/>
      <c r="AW32" s="264"/>
      <c r="AX32" s="264"/>
      <c r="AY32" s="264"/>
    </row>
    <row r="33" spans="1:37" ht="16.2" thickBot="1">
      <c r="A33" s="429"/>
      <c r="B33" s="429"/>
      <c r="C33" s="429"/>
      <c r="D33" s="429"/>
      <c r="E33" s="429"/>
      <c r="F33" s="263"/>
      <c r="G33" s="151"/>
      <c r="H33" s="285"/>
      <c r="I33" s="285"/>
      <c r="J33" s="285"/>
      <c r="K33" s="285"/>
      <c r="L33" s="285"/>
      <c r="M33" s="152"/>
      <c r="N33" s="262"/>
      <c r="O33" s="157" t="s">
        <v>53</v>
      </c>
      <c r="P33" s="158" t="s">
        <v>93</v>
      </c>
      <c r="Q33" s="159">
        <v>180</v>
      </c>
      <c r="R33" s="160">
        <f t="shared" si="3"/>
        <v>278</v>
      </c>
      <c r="S33" s="160">
        <f t="shared" si="4"/>
        <v>1.5444444444444445</v>
      </c>
      <c r="T33" s="161">
        <f>S33/B2</f>
        <v>1.5444444444444445</v>
      </c>
      <c r="U33" s="264"/>
      <c r="V33" s="264"/>
      <c r="W33" s="264"/>
      <c r="X33" s="264"/>
      <c r="Y33" s="264"/>
      <c r="Z33" s="264"/>
      <c r="AA33" s="264"/>
      <c r="AB33" s="264"/>
      <c r="AC33" s="264"/>
      <c r="AD33" s="265"/>
      <c r="AE33" s="265"/>
      <c r="AF33" s="264"/>
      <c r="AG33" s="282"/>
      <c r="AH33" s="282"/>
      <c r="AI33" s="147" t="s">
        <v>53</v>
      </c>
      <c r="AJ33" s="391" t="s">
        <v>93</v>
      </c>
      <c r="AK33" s="391"/>
    </row>
    <row r="34" spans="1:37">
      <c r="A34" s="429"/>
      <c r="B34" s="429"/>
      <c r="C34" s="429"/>
      <c r="D34" s="429"/>
      <c r="E34" s="429"/>
      <c r="F34" s="263"/>
      <c r="G34" s="412" t="s">
        <v>99</v>
      </c>
      <c r="H34" s="413"/>
      <c r="I34" s="414"/>
      <c r="J34" s="287"/>
      <c r="K34" s="412" t="s">
        <v>100</v>
      </c>
      <c r="L34" s="413"/>
      <c r="M34" s="414"/>
      <c r="N34" s="262"/>
      <c r="O34" s="144" t="s">
        <v>55</v>
      </c>
      <c r="P34" s="415" t="s">
        <v>101</v>
      </c>
      <c r="Q34" s="156">
        <v>10</v>
      </c>
      <c r="R34" s="146">
        <f t="shared" si="3"/>
        <v>8</v>
      </c>
      <c r="S34" s="146">
        <f t="shared" si="4"/>
        <v>0.8</v>
      </c>
      <c r="T34" s="418">
        <f>SUM(S34:S35)/B2</f>
        <v>1.4666666666666668</v>
      </c>
      <c r="U34" s="264"/>
      <c r="V34" s="264"/>
      <c r="W34" s="264"/>
      <c r="X34" s="264"/>
      <c r="Y34" s="264"/>
      <c r="Z34" s="264"/>
      <c r="AA34" s="264"/>
      <c r="AB34" s="264"/>
      <c r="AC34" s="264"/>
      <c r="AD34" s="265"/>
      <c r="AE34" s="265"/>
      <c r="AF34" s="264"/>
      <c r="AG34" s="282"/>
      <c r="AH34" s="282"/>
      <c r="AI34" s="147" t="s">
        <v>102</v>
      </c>
      <c r="AJ34" s="391" t="s">
        <v>103</v>
      </c>
      <c r="AK34" s="391"/>
    </row>
    <row r="35" spans="1:37" ht="16.2" thickBot="1">
      <c r="A35" s="429"/>
      <c r="B35" s="429"/>
      <c r="C35" s="429"/>
      <c r="D35" s="429"/>
      <c r="E35" s="429"/>
      <c r="F35" s="263"/>
      <c r="G35" s="433">
        <f>T36/2</f>
        <v>0</v>
      </c>
      <c r="H35" s="434"/>
      <c r="I35" s="435"/>
      <c r="J35" s="288"/>
      <c r="K35" s="433">
        <f>T31/4</f>
        <v>0.90833333333333333</v>
      </c>
      <c r="L35" s="434"/>
      <c r="M35" s="435"/>
      <c r="N35" s="262"/>
      <c r="O35" s="153" t="s">
        <v>102</v>
      </c>
      <c r="P35" s="417"/>
      <c r="Q35" s="154">
        <v>15</v>
      </c>
      <c r="R35" s="155">
        <f t="shared" si="3"/>
        <v>10</v>
      </c>
      <c r="S35" s="155">
        <f t="shared" si="4"/>
        <v>0.66666666666666663</v>
      </c>
      <c r="T35" s="420"/>
      <c r="U35" s="264"/>
      <c r="V35" s="264"/>
      <c r="W35" s="264"/>
      <c r="X35" s="264"/>
      <c r="Y35" s="264"/>
      <c r="Z35" s="264"/>
      <c r="AA35" s="264"/>
      <c r="AB35" s="264"/>
      <c r="AC35" s="264"/>
      <c r="AD35" s="265"/>
      <c r="AE35" s="265"/>
      <c r="AF35" s="264"/>
      <c r="AG35" s="282"/>
      <c r="AH35" s="282"/>
      <c r="AI35" s="147" t="s">
        <v>55</v>
      </c>
      <c r="AJ35" s="391" t="s">
        <v>104</v>
      </c>
      <c r="AK35" s="391"/>
    </row>
    <row r="36" spans="1:37">
      <c r="A36" s="429"/>
      <c r="B36" s="429"/>
      <c r="C36" s="429"/>
      <c r="D36" s="429"/>
      <c r="E36" s="429"/>
      <c r="F36" s="263"/>
      <c r="G36" s="151"/>
      <c r="H36" s="285"/>
      <c r="I36" s="285"/>
      <c r="J36" s="285"/>
      <c r="K36" s="285"/>
      <c r="L36" s="285"/>
      <c r="M36" s="152"/>
      <c r="N36" s="262"/>
      <c r="O36" s="144" t="s">
        <v>61</v>
      </c>
      <c r="P36" s="415" t="s">
        <v>99</v>
      </c>
      <c r="Q36" s="156">
        <v>25</v>
      </c>
      <c r="R36" s="146">
        <f t="shared" si="3"/>
        <v>0</v>
      </c>
      <c r="S36" s="146">
        <f t="shared" si="4"/>
        <v>0</v>
      </c>
      <c r="T36" s="436">
        <f>SUM(S37:S38)/B2</f>
        <v>0</v>
      </c>
      <c r="U36" s="264"/>
      <c r="V36" s="264"/>
      <c r="W36" s="264"/>
      <c r="X36" s="264"/>
      <c r="Y36" s="264"/>
      <c r="Z36" s="264"/>
      <c r="AA36" s="264"/>
      <c r="AB36" s="264"/>
      <c r="AC36" s="264"/>
      <c r="AD36" s="265"/>
      <c r="AE36" s="265"/>
      <c r="AF36" s="264"/>
      <c r="AG36" s="282"/>
      <c r="AH36" s="282"/>
      <c r="AI36" s="147" t="s">
        <v>57</v>
      </c>
      <c r="AJ36" s="391" t="s">
        <v>105</v>
      </c>
      <c r="AK36" s="391"/>
    </row>
    <row r="37" spans="1:37" ht="16.2" thickBot="1">
      <c r="A37" s="263"/>
      <c r="B37" s="263"/>
      <c r="C37" s="263"/>
      <c r="D37" s="263"/>
      <c r="E37" s="263"/>
      <c r="F37" s="263"/>
      <c r="G37" s="412" t="s">
        <v>105</v>
      </c>
      <c r="H37" s="413"/>
      <c r="I37" s="414"/>
      <c r="J37" s="287"/>
      <c r="K37" s="412" t="s">
        <v>106</v>
      </c>
      <c r="L37" s="413"/>
      <c r="M37" s="414"/>
      <c r="N37" s="262"/>
      <c r="O37" s="153" t="s">
        <v>107</v>
      </c>
      <c r="P37" s="417"/>
      <c r="Q37" s="154">
        <v>80</v>
      </c>
      <c r="R37" s="155">
        <f t="shared" si="3"/>
        <v>0</v>
      </c>
      <c r="S37" s="155">
        <f t="shared" si="4"/>
        <v>0</v>
      </c>
      <c r="T37" s="437"/>
      <c r="U37" s="264"/>
      <c r="V37" s="264"/>
      <c r="W37" s="264"/>
      <c r="X37" s="264"/>
      <c r="Y37" s="264"/>
      <c r="Z37" s="264"/>
      <c r="AA37" s="264"/>
      <c r="AB37" s="264"/>
      <c r="AC37" s="264"/>
      <c r="AD37" s="265"/>
      <c r="AE37" s="265"/>
      <c r="AF37" s="264"/>
      <c r="AG37" s="282"/>
      <c r="AH37" s="282"/>
      <c r="AI37" s="147" t="s">
        <v>61</v>
      </c>
      <c r="AJ37" s="391" t="s">
        <v>108</v>
      </c>
      <c r="AK37" s="391"/>
    </row>
    <row r="38" spans="1:37">
      <c r="A38" s="392" t="s">
        <v>109</v>
      </c>
      <c r="B38" s="392"/>
      <c r="C38" s="445"/>
      <c r="D38" s="445"/>
      <c r="E38" s="446"/>
      <c r="F38" s="263"/>
      <c r="G38" s="447">
        <f>T40/4</f>
        <v>0</v>
      </c>
      <c r="H38" s="448"/>
      <c r="I38" s="449"/>
      <c r="J38" s="289"/>
      <c r="K38" s="450">
        <f>T38/3</f>
        <v>0</v>
      </c>
      <c r="L38" s="451"/>
      <c r="M38" s="452"/>
      <c r="N38" s="262"/>
      <c r="O38" s="144" t="s">
        <v>59</v>
      </c>
      <c r="P38" s="415" t="s">
        <v>106</v>
      </c>
      <c r="Q38" s="156">
        <v>200</v>
      </c>
      <c r="R38" s="146">
        <f t="shared" si="3"/>
        <v>0</v>
      </c>
      <c r="S38" s="146">
        <f t="shared" si="4"/>
        <v>0</v>
      </c>
      <c r="T38" s="418">
        <f>SUM(S38:S39)/B2</f>
        <v>0</v>
      </c>
      <c r="U38" s="264"/>
      <c r="V38" s="264"/>
      <c r="W38" s="264"/>
      <c r="X38" s="264"/>
      <c r="Y38" s="264"/>
      <c r="Z38" s="264"/>
      <c r="AA38" s="264"/>
      <c r="AB38" s="264"/>
      <c r="AC38" s="264"/>
      <c r="AD38" s="265"/>
      <c r="AE38" s="265"/>
      <c r="AF38" s="264"/>
      <c r="AG38" s="282"/>
      <c r="AH38" s="282"/>
      <c r="AI38" s="147" t="s">
        <v>107</v>
      </c>
      <c r="AJ38" s="391" t="s">
        <v>110</v>
      </c>
      <c r="AK38" s="391"/>
    </row>
    <row r="39" spans="1:37" ht="16.2" thickBot="1">
      <c r="A39" s="442" t="s">
        <v>111</v>
      </c>
      <c r="B39" s="442"/>
      <c r="C39" s="443"/>
      <c r="D39" s="443"/>
      <c r="E39" s="444"/>
      <c r="F39" s="263"/>
      <c r="G39" s="164"/>
      <c r="H39" s="165"/>
      <c r="I39" s="165"/>
      <c r="J39" s="165"/>
      <c r="K39" s="165"/>
      <c r="L39" s="165"/>
      <c r="M39" s="166"/>
      <c r="N39" s="262"/>
      <c r="O39" s="153" t="s">
        <v>112</v>
      </c>
      <c r="P39" s="417"/>
      <c r="Q39" s="154">
        <v>30</v>
      </c>
      <c r="R39" s="155">
        <f t="shared" si="3"/>
        <v>0</v>
      </c>
      <c r="S39" s="155">
        <f t="shared" si="4"/>
        <v>0</v>
      </c>
      <c r="T39" s="420"/>
      <c r="U39" s="264"/>
      <c r="V39" s="264"/>
      <c r="W39" s="264"/>
      <c r="X39" s="264"/>
      <c r="Y39" s="264"/>
      <c r="Z39" s="264"/>
      <c r="AA39" s="264"/>
      <c r="AB39" s="264"/>
      <c r="AC39" s="264"/>
      <c r="AD39" s="264"/>
      <c r="AE39" s="265"/>
      <c r="AF39" s="264"/>
      <c r="AG39" s="282"/>
      <c r="AH39" s="282"/>
      <c r="AI39" s="147" t="s">
        <v>59</v>
      </c>
      <c r="AJ39" s="391" t="s">
        <v>113</v>
      </c>
      <c r="AK39" s="391"/>
    </row>
    <row r="40" spans="1:37" ht="16.2" thickBot="1">
      <c r="A40" s="263"/>
      <c r="B40" s="263"/>
      <c r="C40" s="263"/>
      <c r="D40" s="263"/>
      <c r="E40" s="263"/>
      <c r="F40" s="263"/>
      <c r="G40" s="263"/>
      <c r="H40" s="263"/>
      <c r="I40" s="263"/>
      <c r="J40" s="263"/>
      <c r="K40" s="263"/>
      <c r="L40" s="263"/>
      <c r="M40" s="263"/>
      <c r="N40" s="262"/>
      <c r="O40" s="157" t="s">
        <v>57</v>
      </c>
      <c r="P40" s="158" t="s">
        <v>105</v>
      </c>
      <c r="Q40" s="159">
        <v>160</v>
      </c>
      <c r="R40" s="160">
        <f t="shared" si="3"/>
        <v>0</v>
      </c>
      <c r="S40" s="160">
        <f t="shared" si="4"/>
        <v>0</v>
      </c>
      <c r="T40" s="161">
        <f>S40/B2</f>
        <v>0</v>
      </c>
      <c r="U40" s="264"/>
      <c r="V40" s="264"/>
      <c r="W40" s="264"/>
      <c r="X40" s="264"/>
      <c r="Y40" s="264"/>
      <c r="Z40" s="264"/>
      <c r="AA40" s="264"/>
      <c r="AB40" s="264"/>
      <c r="AC40" s="264"/>
      <c r="AD40" s="264"/>
      <c r="AE40" s="265"/>
      <c r="AF40" s="264"/>
      <c r="AG40" s="282"/>
      <c r="AH40" s="282"/>
      <c r="AI40" s="147" t="s">
        <v>112</v>
      </c>
      <c r="AJ40" s="391" t="s">
        <v>114</v>
      </c>
      <c r="AK40" s="391"/>
    </row>
    <row r="41" spans="1:37">
      <c r="A41" s="438" t="s">
        <v>115</v>
      </c>
      <c r="B41" s="438"/>
      <c r="C41" s="438"/>
      <c r="D41" s="438"/>
      <c r="E41" s="438"/>
      <c r="F41" s="438"/>
      <c r="G41" s="438"/>
      <c r="H41" s="438"/>
      <c r="I41" s="438"/>
      <c r="J41" s="438"/>
      <c r="K41" s="438"/>
      <c r="L41" s="438"/>
      <c r="M41" s="438"/>
      <c r="N41" s="262"/>
      <c r="O41" s="269"/>
      <c r="P41" s="439"/>
      <c r="Q41" s="279"/>
      <c r="R41" s="290"/>
      <c r="S41" s="263"/>
      <c r="T41" s="440"/>
      <c r="U41" s="264"/>
      <c r="V41" s="264"/>
      <c r="W41" s="264"/>
      <c r="X41" s="264"/>
      <c r="Y41" s="264"/>
      <c r="Z41" s="264"/>
      <c r="AA41" s="264"/>
      <c r="AB41" s="264"/>
      <c r="AC41" s="264"/>
      <c r="AD41" s="264"/>
      <c r="AE41" s="265"/>
      <c r="AF41" s="264"/>
      <c r="AG41" s="264"/>
      <c r="AH41" s="264"/>
      <c r="AI41" s="264"/>
      <c r="AJ41" s="264"/>
      <c r="AK41" s="264"/>
    </row>
    <row r="42" spans="1:37">
      <c r="A42" s="168" t="s">
        <v>116</v>
      </c>
      <c r="B42" s="168" t="s">
        <v>117</v>
      </c>
      <c r="C42" s="168" t="s">
        <v>118</v>
      </c>
      <c r="D42" s="168"/>
      <c r="E42" s="168" t="s">
        <v>119</v>
      </c>
      <c r="F42" s="168" t="s">
        <v>120</v>
      </c>
      <c r="G42" s="441" t="s">
        <v>121</v>
      </c>
      <c r="H42" s="441"/>
      <c r="I42" s="169" t="s">
        <v>122</v>
      </c>
      <c r="J42" s="441" t="s">
        <v>123</v>
      </c>
      <c r="K42" s="441"/>
      <c r="L42" s="168" t="s">
        <v>124</v>
      </c>
      <c r="M42" s="168" t="s">
        <v>125</v>
      </c>
      <c r="N42" s="262"/>
      <c r="O42" s="269"/>
      <c r="P42" s="439"/>
      <c r="Q42" s="279"/>
      <c r="R42" s="290"/>
      <c r="S42" s="263"/>
      <c r="T42" s="440"/>
      <c r="U42" s="264"/>
      <c r="V42" s="264"/>
      <c r="W42" s="264"/>
      <c r="X42" s="264"/>
      <c r="Y42" s="264"/>
      <c r="Z42" s="264"/>
      <c r="AA42" s="264"/>
      <c r="AB42" s="264"/>
      <c r="AC42" s="264"/>
      <c r="AD42" s="264"/>
      <c r="AE42" s="265"/>
      <c r="AF42" s="264"/>
      <c r="AG42" s="264"/>
      <c r="AH42" s="264"/>
      <c r="AI42" s="264"/>
      <c r="AJ42" s="264"/>
      <c r="AK42" s="264"/>
    </row>
    <row r="43" spans="1:37">
      <c r="A43" s="170">
        <f>AE23</f>
        <v>521.1244999999999</v>
      </c>
      <c r="B43" s="171">
        <f>V23</f>
        <v>25.016499999999994</v>
      </c>
      <c r="C43" s="171">
        <f>W23</f>
        <v>7.3404999999999996</v>
      </c>
      <c r="D43" s="171"/>
      <c r="E43" s="171">
        <f>X23</f>
        <v>12.103499999999997</v>
      </c>
      <c r="F43" s="171">
        <f>Y23</f>
        <v>2.6265000000000001</v>
      </c>
      <c r="G43" s="453">
        <f>T23</f>
        <v>38.576499999999996</v>
      </c>
      <c r="H43" s="453"/>
      <c r="I43" s="171">
        <f>U23</f>
        <v>9.6464999999999996</v>
      </c>
      <c r="J43" s="453">
        <f>AC23</f>
        <v>8.9690000000000012</v>
      </c>
      <c r="K43" s="453"/>
      <c r="L43" s="171">
        <f>AB23</f>
        <v>30.932999999999996</v>
      </c>
      <c r="M43" s="171">
        <f>AD23</f>
        <v>1.5449999999999999</v>
      </c>
      <c r="N43" s="262"/>
      <c r="O43" s="454" t="s">
        <v>3392</v>
      </c>
      <c r="P43" s="454"/>
      <c r="Q43" s="454"/>
      <c r="R43" s="454"/>
      <c r="S43" s="263"/>
      <c r="T43" s="279"/>
      <c r="U43" s="264"/>
      <c r="V43" s="264"/>
      <c r="W43" s="264"/>
      <c r="X43" s="264"/>
      <c r="Y43" s="264"/>
      <c r="Z43" s="264"/>
      <c r="AA43" s="264"/>
      <c r="AB43" s="264"/>
      <c r="AC43" s="264"/>
      <c r="AD43" s="264"/>
      <c r="AE43" s="265"/>
      <c r="AF43" s="264"/>
      <c r="AG43" s="264"/>
      <c r="AH43" s="264"/>
      <c r="AI43" s="264"/>
      <c r="AJ43" s="264"/>
      <c r="AK43" s="264"/>
    </row>
    <row r="44" spans="1:37">
      <c r="A44" s="291"/>
      <c r="B44" s="292"/>
      <c r="C44" s="292"/>
      <c r="D44" s="292"/>
      <c r="E44" s="292"/>
      <c r="F44" s="292"/>
      <c r="G44" s="292"/>
      <c r="H44" s="292"/>
      <c r="I44" s="292"/>
      <c r="J44" s="292"/>
      <c r="K44" s="292"/>
      <c r="L44" s="292"/>
      <c r="M44" s="292"/>
      <c r="N44" s="262"/>
      <c r="O44" s="454"/>
      <c r="P44" s="454"/>
      <c r="Q44" s="454"/>
      <c r="R44" s="454"/>
      <c r="S44" s="263"/>
      <c r="T44" s="264"/>
      <c r="U44" s="264"/>
      <c r="V44" s="264"/>
      <c r="W44" s="264"/>
      <c r="X44" s="264"/>
      <c r="Y44" s="264"/>
      <c r="Z44" s="264"/>
      <c r="AA44" s="264"/>
      <c r="AB44" s="264"/>
      <c r="AC44" s="264"/>
      <c r="AD44" s="264"/>
      <c r="AE44" s="265"/>
      <c r="AF44" s="264"/>
      <c r="AG44" s="264"/>
      <c r="AH44" s="264"/>
      <c r="AI44" s="264"/>
      <c r="AJ44" s="264"/>
      <c r="AK44" s="264"/>
    </row>
    <row r="45" spans="1:37">
      <c r="A45" s="438" t="s">
        <v>126</v>
      </c>
      <c r="B45" s="438"/>
      <c r="C45" s="438"/>
      <c r="D45" s="438"/>
      <c r="E45" s="438"/>
      <c r="F45" s="438"/>
      <c r="G45" s="438"/>
      <c r="H45" s="438"/>
      <c r="I45" s="438"/>
      <c r="J45" s="438"/>
      <c r="K45" s="438"/>
      <c r="L45" s="438"/>
      <c r="M45" s="438"/>
      <c r="N45" s="262"/>
      <c r="O45" s="455" t="s">
        <v>3393</v>
      </c>
      <c r="P45" s="455"/>
      <c r="Q45" s="455"/>
      <c r="R45" s="455"/>
      <c r="S45" s="263"/>
      <c r="T45" s="264"/>
      <c r="U45" s="293"/>
      <c r="V45" s="293"/>
      <c r="W45" s="293"/>
      <c r="X45" s="293"/>
      <c r="Y45" s="264"/>
      <c r="Z45" s="264"/>
      <c r="AA45" s="264"/>
      <c r="AB45" s="264"/>
      <c r="AC45" s="264"/>
      <c r="AD45" s="264"/>
      <c r="AE45" s="265"/>
      <c r="AF45" s="264"/>
      <c r="AG45" s="264"/>
      <c r="AH45" s="264"/>
      <c r="AI45" s="264"/>
      <c r="AJ45" s="264"/>
      <c r="AK45" s="264"/>
    </row>
    <row r="46" spans="1:37">
      <c r="A46" s="168" t="s">
        <v>116</v>
      </c>
      <c r="B46" s="168" t="s">
        <v>117</v>
      </c>
      <c r="C46" s="168" t="s">
        <v>118</v>
      </c>
      <c r="D46" s="168"/>
      <c r="E46" s="168" t="s">
        <v>119</v>
      </c>
      <c r="F46" s="168" t="s">
        <v>120</v>
      </c>
      <c r="G46" s="441" t="s">
        <v>121</v>
      </c>
      <c r="H46" s="441"/>
      <c r="I46" s="169" t="s">
        <v>122</v>
      </c>
      <c r="J46" s="441" t="s">
        <v>123</v>
      </c>
      <c r="K46" s="441"/>
      <c r="L46" s="168" t="s">
        <v>124</v>
      </c>
      <c r="M46" s="168" t="s">
        <v>125</v>
      </c>
      <c r="N46" s="262"/>
      <c r="O46" s="455"/>
      <c r="P46" s="455"/>
      <c r="Q46" s="455"/>
      <c r="R46" s="455"/>
      <c r="S46" s="263"/>
      <c r="T46" s="264"/>
      <c r="U46" s="264"/>
      <c r="V46" s="264"/>
      <c r="W46" s="264"/>
      <c r="X46" s="264"/>
      <c r="Y46" s="264"/>
      <c r="Z46" s="264"/>
      <c r="AA46" s="264"/>
      <c r="AB46" s="264"/>
      <c r="AC46" s="264"/>
      <c r="AD46" s="264"/>
      <c r="AE46" s="265"/>
      <c r="AF46" s="264"/>
      <c r="AG46" s="264"/>
      <c r="AH46" s="264"/>
      <c r="AI46" s="264"/>
      <c r="AJ46" s="264"/>
      <c r="AK46" s="264"/>
    </row>
    <row r="47" spans="1:37">
      <c r="A47" s="172">
        <f>IFERROR(AE23/B2,"")</f>
        <v>521.1244999999999</v>
      </c>
      <c r="B47" s="173">
        <f>IFERROR(V23/B2,"")</f>
        <v>25.016499999999994</v>
      </c>
      <c r="C47" s="173">
        <f>IFERROR(W23/B2,"")</f>
        <v>7.3404999999999996</v>
      </c>
      <c r="D47" s="173"/>
      <c r="E47" s="173">
        <f>IFERROR(X23/B2,"")</f>
        <v>12.103499999999997</v>
      </c>
      <c r="F47" s="173">
        <f>IFERROR(Y23/B2,"")</f>
        <v>2.6265000000000001</v>
      </c>
      <c r="G47" s="456">
        <f>IFERROR(T23/B2,"")</f>
        <v>38.576499999999996</v>
      </c>
      <c r="H47" s="456"/>
      <c r="I47" s="173">
        <f>IFERROR(U23/B2,"")</f>
        <v>9.6464999999999996</v>
      </c>
      <c r="J47" s="456">
        <f>IFERROR(AC23/B2,"")</f>
        <v>8.9690000000000012</v>
      </c>
      <c r="K47" s="456"/>
      <c r="L47" s="173">
        <f>IFERROR(AB23/B2,"")</f>
        <v>30.932999999999996</v>
      </c>
      <c r="M47" s="173">
        <f>IFERROR(AD23/B2,"")</f>
        <v>1.5449999999999999</v>
      </c>
      <c r="N47" s="262"/>
      <c r="O47" s="455"/>
      <c r="P47" s="455"/>
      <c r="Q47" s="455"/>
      <c r="R47" s="455"/>
      <c r="S47" s="263"/>
      <c r="T47" s="264"/>
      <c r="U47" s="294"/>
      <c r="V47" s="294"/>
      <c r="W47" s="294"/>
      <c r="X47" s="294"/>
      <c r="Y47" s="264"/>
      <c r="Z47" s="264"/>
      <c r="AA47" s="264"/>
      <c r="AB47" s="264"/>
      <c r="AC47" s="264"/>
      <c r="AD47" s="264"/>
      <c r="AE47" s="265"/>
      <c r="AF47" s="264"/>
      <c r="AG47" s="264"/>
      <c r="AH47" s="264"/>
      <c r="AI47" s="264"/>
      <c r="AJ47" s="264"/>
      <c r="AK47" s="264"/>
    </row>
    <row r="48" spans="1:37">
      <c r="A48" s="263"/>
      <c r="B48" s="263"/>
      <c r="C48" s="263"/>
      <c r="D48" s="263"/>
      <c r="E48" s="263"/>
      <c r="F48" s="263"/>
      <c r="G48" s="263"/>
      <c r="H48" s="263"/>
      <c r="I48" s="263"/>
      <c r="J48" s="263"/>
      <c r="K48" s="263"/>
      <c r="L48" s="263"/>
      <c r="M48" s="263"/>
      <c r="N48" s="262"/>
      <c r="O48" s="455"/>
      <c r="P48" s="455"/>
      <c r="Q48" s="455"/>
      <c r="R48" s="455"/>
      <c r="S48" s="263"/>
      <c r="T48" s="264"/>
      <c r="U48" s="294"/>
      <c r="V48" s="294"/>
      <c r="W48" s="294"/>
      <c r="X48" s="294"/>
      <c r="Y48" s="264"/>
      <c r="Z48" s="264"/>
      <c r="AA48" s="264"/>
      <c r="AB48" s="264"/>
      <c r="AC48" s="264"/>
      <c r="AD48" s="264"/>
      <c r="AE48" s="265"/>
      <c r="AF48" s="264"/>
      <c r="AG48" s="264"/>
      <c r="AH48" s="264"/>
      <c r="AI48" s="264"/>
      <c r="AJ48" s="264"/>
      <c r="AK48" s="264"/>
    </row>
    <row r="49" spans="1:18">
      <c r="A49" s="263"/>
      <c r="B49" s="263"/>
      <c r="C49" s="263"/>
      <c r="D49" s="263"/>
      <c r="E49" s="263"/>
      <c r="F49" s="263"/>
      <c r="G49" s="263"/>
      <c r="H49" s="263"/>
      <c r="I49" s="263"/>
      <c r="J49" s="263"/>
      <c r="K49" s="263"/>
      <c r="L49" s="263"/>
      <c r="M49" s="263"/>
      <c r="N49" s="262"/>
      <c r="O49" s="455"/>
      <c r="P49" s="455"/>
      <c r="Q49" s="455"/>
      <c r="R49" s="455"/>
    </row>
    <row r="50" spans="1:18">
      <c r="A50" s="263"/>
      <c r="B50" s="263"/>
      <c r="C50" s="263"/>
      <c r="D50" s="263"/>
      <c r="E50" s="263"/>
      <c r="F50" s="263"/>
      <c r="G50" s="263"/>
      <c r="H50" s="263"/>
      <c r="I50" s="263"/>
      <c r="J50" s="263"/>
      <c r="K50" s="263"/>
      <c r="L50" s="263"/>
      <c r="M50" s="263"/>
      <c r="N50" s="262"/>
      <c r="O50" s="455"/>
      <c r="P50" s="455"/>
      <c r="Q50" s="455"/>
      <c r="R50" s="455"/>
    </row>
    <row r="51" spans="1:18">
      <c r="A51" s="295"/>
      <c r="B51" s="295"/>
      <c r="C51" s="295"/>
      <c r="E51" s="295"/>
      <c r="F51" s="295"/>
      <c r="G51" s="295"/>
      <c r="H51" s="295"/>
      <c r="I51" s="295"/>
      <c r="J51" s="295"/>
      <c r="K51" s="295"/>
      <c r="L51" s="295"/>
      <c r="M51" s="295"/>
      <c r="N51" s="297"/>
      <c r="O51" s="455"/>
      <c r="P51" s="455"/>
      <c r="Q51" s="455"/>
      <c r="R51" s="455"/>
    </row>
    <row r="52" spans="1:18">
      <c r="A52" s="295"/>
      <c r="B52" s="295"/>
      <c r="C52" s="295"/>
      <c r="E52" s="295"/>
      <c r="F52" s="295"/>
      <c r="G52" s="295"/>
      <c r="H52" s="295"/>
      <c r="I52" s="295"/>
      <c r="J52" s="295"/>
      <c r="K52" s="295"/>
      <c r="L52" s="295"/>
      <c r="M52" s="295"/>
      <c r="N52" s="297"/>
      <c r="O52" s="455"/>
      <c r="P52" s="455"/>
      <c r="Q52" s="455"/>
      <c r="R52" s="455"/>
    </row>
    <row r="88" spans="56:56">
      <c r="BD88" s="295" t="s">
        <v>127</v>
      </c>
    </row>
  </sheetData>
  <mergeCells count="74">
    <mergeCell ref="AI26:AK26"/>
    <mergeCell ref="B1:M1"/>
    <mergeCell ref="A4:E4"/>
    <mergeCell ref="G4:M4"/>
    <mergeCell ref="O4:AY4"/>
    <mergeCell ref="G5:M24"/>
    <mergeCell ref="O23:S23"/>
    <mergeCell ref="A26:B26"/>
    <mergeCell ref="C26:E26"/>
    <mergeCell ref="G26:M26"/>
    <mergeCell ref="O26:T26"/>
    <mergeCell ref="V26:AE26"/>
    <mergeCell ref="A27:B27"/>
    <mergeCell ref="C27:E27"/>
    <mergeCell ref="AI27:AK27"/>
    <mergeCell ref="G28:M28"/>
    <mergeCell ref="P28:P30"/>
    <mergeCell ref="T28:T30"/>
    <mergeCell ref="AJ28:AK28"/>
    <mergeCell ref="A29:B29"/>
    <mergeCell ref="C29:E29"/>
    <mergeCell ref="G29:M29"/>
    <mergeCell ref="AJ29:AK29"/>
    <mergeCell ref="AJ30:AK30"/>
    <mergeCell ref="A31:E31"/>
    <mergeCell ref="G31:I31"/>
    <mergeCell ref="K31:M31"/>
    <mergeCell ref="P31:P32"/>
    <mergeCell ref="T31:T32"/>
    <mergeCell ref="AJ31:AK31"/>
    <mergeCell ref="A32:E36"/>
    <mergeCell ref="G32:I32"/>
    <mergeCell ref="K32:M32"/>
    <mergeCell ref="AJ32:AK32"/>
    <mergeCell ref="AJ33:AK33"/>
    <mergeCell ref="G34:I34"/>
    <mergeCell ref="K34:M34"/>
    <mergeCell ref="P34:P35"/>
    <mergeCell ref="T34:T35"/>
    <mergeCell ref="AJ34:AK34"/>
    <mergeCell ref="G35:I35"/>
    <mergeCell ref="K35:M35"/>
    <mergeCell ref="AJ35:AK35"/>
    <mergeCell ref="P36:P37"/>
    <mergeCell ref="T36:T37"/>
    <mergeCell ref="AJ36:AK36"/>
    <mergeCell ref="G37:I37"/>
    <mergeCell ref="K37:M37"/>
    <mergeCell ref="AJ37:AK37"/>
    <mergeCell ref="A41:M41"/>
    <mergeCell ref="P41:P42"/>
    <mergeCell ref="T41:T42"/>
    <mergeCell ref="G42:H42"/>
    <mergeCell ref="J42:K42"/>
    <mergeCell ref="AJ38:AK38"/>
    <mergeCell ref="A39:B39"/>
    <mergeCell ref="C39:E39"/>
    <mergeCell ref="AJ39:AK39"/>
    <mergeCell ref="AJ40:AK40"/>
    <mergeCell ref="A38:B38"/>
    <mergeCell ref="C38:E38"/>
    <mergeCell ref="G38:I38"/>
    <mergeCell ref="K38:M38"/>
    <mergeCell ref="P38:P39"/>
    <mergeCell ref="T38:T39"/>
    <mergeCell ref="G43:H43"/>
    <mergeCell ref="J43:K43"/>
    <mergeCell ref="O43:R44"/>
    <mergeCell ref="A45:M45"/>
    <mergeCell ref="O45:R52"/>
    <mergeCell ref="G46:H46"/>
    <mergeCell ref="J46:K46"/>
    <mergeCell ref="G47:H47"/>
    <mergeCell ref="J47:K47"/>
  </mergeCells>
  <conditionalFormatting sqref="G29 G32 G35 G38">
    <cfRule type="dataBar" priority="4">
      <dataBar>
        <cfvo type="num" val="0"/>
        <cfvo type="num" val="1"/>
        <color theme="7"/>
      </dataBar>
      <extLst>
        <ext xmlns:x14="http://schemas.microsoft.com/office/spreadsheetml/2009/9/main" uri="{B025F937-C7B1-47D3-B67F-A62EFF666E3E}">
          <x14:id>{97E921A2-8E63-4A95-A605-EC6C5AA71118}</x14:id>
        </ext>
      </extLst>
    </cfRule>
  </conditionalFormatting>
  <conditionalFormatting sqref="K32">
    <cfRule type="dataBar" priority="3">
      <dataBar>
        <cfvo type="num" val="0"/>
        <cfvo type="num" val="1"/>
        <color theme="7"/>
      </dataBar>
      <extLst>
        <ext xmlns:x14="http://schemas.microsoft.com/office/spreadsheetml/2009/9/main" uri="{B025F937-C7B1-47D3-B67F-A62EFF666E3E}">
          <x14:id>{5CCF5168-7EAD-4FFE-B1A4-43EECA617EED}</x14:id>
        </ext>
      </extLst>
    </cfRule>
  </conditionalFormatting>
  <conditionalFormatting sqref="K35">
    <cfRule type="dataBar" priority="2">
      <dataBar>
        <cfvo type="num" val="0"/>
        <cfvo type="num" val="1"/>
        <color theme="7"/>
      </dataBar>
      <extLst>
        <ext xmlns:x14="http://schemas.microsoft.com/office/spreadsheetml/2009/9/main" uri="{B025F937-C7B1-47D3-B67F-A62EFF666E3E}">
          <x14:id>{B32D5A9E-F8D4-4FCE-B167-13B735BAEEA2}</x14:id>
        </ext>
      </extLst>
    </cfRule>
  </conditionalFormatting>
  <conditionalFormatting sqref="K38">
    <cfRule type="dataBar" priority="1">
      <dataBar>
        <cfvo type="num" val="0"/>
        <cfvo type="num" val="1"/>
        <color theme="7"/>
      </dataBar>
      <extLst>
        <ext xmlns:x14="http://schemas.microsoft.com/office/spreadsheetml/2009/9/main" uri="{B025F937-C7B1-47D3-B67F-A62EFF666E3E}">
          <x14:id>{618F9FB6-F9B2-45BF-BA88-4A6B21BAA383}</x14:id>
        </ext>
      </extLst>
    </cfRule>
  </conditionalFormatting>
  <dataValidations count="2">
    <dataValidation type="list" allowBlank="1" showInputMessage="1" showErrorMessage="1" sqref="R6:R21" xr:uid="{F4FA6979-F866-4D4C-B30E-CABD69D38EBB}">
      <formula1>INDIRECT(Q6)</formula1>
    </dataValidation>
    <dataValidation type="list" allowBlank="1" showInputMessage="1" showErrorMessage="1" sqref="O6:O21 O28:O42" xr:uid="{F5639694-E6F9-4FCF-B57F-79D0784FE40E}">
      <formula1>$AI$28:$AI$40</formula1>
    </dataValidation>
  </dataValidations>
  <pageMargins left="0.70866141732283472" right="0.70866141732283472" top="0.74803149606299213" bottom="0.74803149606299213" header="0.31496062992125984" footer="0.31496062992125984"/>
  <pageSetup paperSize="9" orientation="portrait" copies="2" r:id="rId1"/>
  <headerFooter scaleWithDoc="0" alignWithMargins="0">
    <oddHeader>&amp;L&amp;G&amp;C&amp;G&amp;R&amp;G</oddHeader>
  </headerFooter>
  <drawing r:id="rId2"/>
  <legacyDrawingHF r:id="rId3"/>
  <extLst>
    <ext xmlns:x14="http://schemas.microsoft.com/office/spreadsheetml/2009/9/main" uri="{78C0D931-6437-407d-A8EE-F0AAD7539E65}">
      <x14:conditionalFormattings>
        <x14:conditionalFormatting xmlns:xm="http://schemas.microsoft.com/office/excel/2006/main">
          <x14:cfRule type="dataBar" id="{97E921A2-8E63-4A95-A605-EC6C5AA71118}">
            <x14:dataBar minLength="0" maxLength="100">
              <x14:cfvo type="num">
                <xm:f>0</xm:f>
              </x14:cfvo>
              <x14:cfvo type="num">
                <xm:f>1</xm:f>
              </x14:cfvo>
              <x14:negativeFillColor rgb="FFFF0000"/>
              <x14:axisColor rgb="FF000000"/>
            </x14:dataBar>
          </x14:cfRule>
          <xm:sqref>G29 G32 G35 G38</xm:sqref>
        </x14:conditionalFormatting>
        <x14:conditionalFormatting xmlns:xm="http://schemas.microsoft.com/office/excel/2006/main">
          <x14:cfRule type="dataBar" id="{5CCF5168-7EAD-4FFE-B1A4-43EECA617EED}">
            <x14:dataBar minLength="0" maxLength="100">
              <x14:cfvo type="num">
                <xm:f>0</xm:f>
              </x14:cfvo>
              <x14:cfvo type="num">
                <xm:f>1</xm:f>
              </x14:cfvo>
              <x14:negativeFillColor rgb="FFFF0000"/>
              <x14:axisColor rgb="FF000000"/>
            </x14:dataBar>
          </x14:cfRule>
          <xm:sqref>K32</xm:sqref>
        </x14:conditionalFormatting>
        <x14:conditionalFormatting xmlns:xm="http://schemas.microsoft.com/office/excel/2006/main">
          <x14:cfRule type="dataBar" id="{B32D5A9E-F8D4-4FCE-B167-13B735BAEEA2}">
            <x14:dataBar minLength="0" maxLength="100">
              <x14:cfvo type="num">
                <xm:f>0</xm:f>
              </x14:cfvo>
              <x14:cfvo type="num">
                <xm:f>1</xm:f>
              </x14:cfvo>
              <x14:negativeFillColor rgb="FFFF0000"/>
              <x14:axisColor rgb="FF000000"/>
            </x14:dataBar>
          </x14:cfRule>
          <xm:sqref>K35</xm:sqref>
        </x14:conditionalFormatting>
        <x14:conditionalFormatting xmlns:xm="http://schemas.microsoft.com/office/excel/2006/main">
          <x14:cfRule type="dataBar" id="{618F9FB6-F9B2-45BF-BA88-4A6B21BAA383}">
            <x14:dataBar minLength="0" maxLength="100">
              <x14:cfvo type="num">
                <xm:f>0</xm:f>
              </x14:cfvo>
              <x14:cfvo type="num">
                <xm:f>1</xm:f>
              </x14:cfvo>
              <x14:negativeFillColor rgb="FFFF0000"/>
              <x14:axisColor rgb="FF000000"/>
            </x14:dataBar>
          </x14:cfRule>
          <xm:sqref>K38</xm:sqref>
        </x14:conditionalFormatting>
      </x14:conditionalFormattings>
    </ext>
  </extLst>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33456991-2126-4638-9A37-682B7CC13147}">
  <dimension ref="A1:BD87"/>
  <sheetViews>
    <sheetView topLeftCell="A8" zoomScale="134" zoomScaleNormal="70" workbookViewId="0">
      <selection activeCell="F20" sqref="D20:F20"/>
    </sheetView>
  </sheetViews>
  <sheetFormatPr defaultColWidth="8.69921875" defaultRowHeight="15.6"/>
  <cols>
    <col min="1" max="1" width="13.09765625" style="103" bestFit="1" customWidth="1"/>
    <col min="2" max="2" width="8.5" style="103" customWidth="1"/>
    <col min="3" max="3" width="6.09765625" style="103" bestFit="1" customWidth="1"/>
    <col min="4" max="4" width="9.5" style="295" bestFit="1" customWidth="1"/>
    <col min="5" max="5" width="7" style="103" customWidth="1"/>
    <col min="6" max="6" width="6.59765625" style="103" customWidth="1"/>
    <col min="7" max="7" width="5.5" style="103" customWidth="1"/>
    <col min="8" max="9" width="6" style="103" customWidth="1"/>
    <col min="10" max="10" width="2" style="103" customWidth="1"/>
    <col min="11" max="12" width="6" style="103" customWidth="1"/>
    <col min="13" max="13" width="6.5" style="103" customWidth="1"/>
    <col min="14" max="14" width="3" style="104" customWidth="1"/>
    <col min="15" max="15" width="16.09765625" style="104" customWidth="1"/>
    <col min="16" max="16" width="11.59765625" style="103" bestFit="1" customWidth="1"/>
    <col min="17" max="17" width="12.5" style="105" bestFit="1" customWidth="1"/>
    <col min="18" max="18" width="29" style="105" bestFit="1" customWidth="1"/>
    <col min="19" max="19" width="14.59765625" style="105" customWidth="1"/>
    <col min="20" max="20" width="14.59765625" style="106" bestFit="1" customWidth="1"/>
    <col min="21" max="21" width="10" style="106" bestFit="1" customWidth="1"/>
    <col min="22" max="22" width="8.59765625" style="106" bestFit="1" customWidth="1"/>
    <col min="23" max="23" width="5.59765625" style="106" bestFit="1" customWidth="1"/>
    <col min="24" max="24" width="7" style="106" bestFit="1" customWidth="1"/>
    <col min="25" max="25" width="6.09765625" style="106" customWidth="1"/>
    <col min="26" max="26" width="8" style="106" bestFit="1" customWidth="1"/>
    <col min="27" max="27" width="9.59765625" style="106" bestFit="1" customWidth="1"/>
    <col min="28" max="28" width="5.59765625" style="106" bestFit="1" customWidth="1"/>
    <col min="29" max="29" width="4.59765625" style="106" bestFit="1" customWidth="1"/>
    <col min="30" max="30" width="4.5" style="106" bestFit="1" customWidth="1"/>
    <col min="31" max="31" width="8.59765625" style="107" bestFit="1" customWidth="1"/>
    <col min="32" max="32" width="7.59765625" style="108" bestFit="1" customWidth="1"/>
    <col min="33" max="33" width="7" style="106" customWidth="1"/>
    <col min="34" max="34" width="8.5" style="106" customWidth="1"/>
    <col min="35" max="35" width="7.5" style="106" bestFit="1" customWidth="1"/>
    <col min="36" max="36" width="8.59765625" style="106" bestFit="1" customWidth="1"/>
    <col min="37" max="37" width="6.59765625" style="106" bestFit="1" customWidth="1"/>
    <col min="38" max="38" width="8" style="106" bestFit="1" customWidth="1"/>
    <col min="39" max="39" width="4.5" style="106" bestFit="1" customWidth="1"/>
    <col min="40" max="40" width="5.09765625" style="106" bestFit="1" customWidth="1"/>
    <col min="41" max="43" width="5.59765625" style="106" bestFit="1" customWidth="1"/>
    <col min="44" max="44" width="6.59765625" style="106" bestFit="1" customWidth="1"/>
    <col min="45" max="45" width="5.59765625" style="106" bestFit="1" customWidth="1"/>
    <col min="46" max="46" width="7" style="106" bestFit="1" customWidth="1"/>
    <col min="47" max="47" width="5.59765625" style="106" bestFit="1" customWidth="1"/>
    <col min="48" max="51" width="4.5" style="106" bestFit="1" customWidth="1"/>
    <col min="52" max="16384" width="8.69921875" style="103"/>
  </cols>
  <sheetData>
    <row r="1" spans="1:51">
      <c r="A1" s="109" t="s">
        <v>0</v>
      </c>
      <c r="B1" s="391" t="s">
        <v>3421</v>
      </c>
      <c r="C1" s="391"/>
      <c r="D1" s="391"/>
      <c r="E1" s="391"/>
      <c r="F1" s="391"/>
      <c r="G1" s="391"/>
      <c r="H1" s="391"/>
      <c r="I1" s="391"/>
      <c r="J1" s="391"/>
      <c r="K1" s="391"/>
      <c r="L1" s="391"/>
      <c r="M1" s="391"/>
      <c r="N1" s="262"/>
      <c r="O1" s="263"/>
      <c r="P1" s="263"/>
      <c r="Q1" s="263"/>
      <c r="R1" s="263"/>
      <c r="S1" s="263"/>
      <c r="T1" s="264"/>
      <c r="U1" s="264"/>
      <c r="V1" s="264"/>
      <c r="W1" s="264"/>
      <c r="X1" s="264"/>
      <c r="Y1" s="264"/>
      <c r="Z1" s="264"/>
      <c r="AA1" s="264"/>
      <c r="AB1" s="264"/>
      <c r="AC1" s="264"/>
      <c r="AD1" s="264"/>
      <c r="AE1" s="265"/>
      <c r="AF1" s="264"/>
      <c r="AG1" s="264"/>
      <c r="AH1" s="264"/>
      <c r="AI1" s="264"/>
      <c r="AJ1" s="264"/>
      <c r="AK1" s="264"/>
      <c r="AL1" s="264"/>
      <c r="AM1" s="264"/>
      <c r="AN1" s="264"/>
      <c r="AO1" s="264"/>
      <c r="AP1" s="264"/>
      <c r="AQ1" s="264"/>
      <c r="AR1" s="264"/>
      <c r="AS1" s="264"/>
      <c r="AT1" s="264"/>
      <c r="AU1" s="264"/>
      <c r="AV1" s="264"/>
      <c r="AW1" s="264"/>
      <c r="AX1" s="264"/>
      <c r="AY1" s="264"/>
    </row>
    <row r="2" spans="1:51" ht="18">
      <c r="A2" s="109" t="s">
        <v>1</v>
      </c>
      <c r="B2" s="178">
        <v>1</v>
      </c>
      <c r="C2" s="111"/>
      <c r="D2" s="266"/>
      <c r="E2" s="266"/>
      <c r="F2" s="267"/>
      <c r="G2" s="268"/>
      <c r="H2" s="269"/>
      <c r="I2" s="269"/>
      <c r="J2" s="269"/>
      <c r="K2" s="263"/>
      <c r="L2" s="263"/>
      <c r="M2" s="263"/>
      <c r="N2" s="262"/>
      <c r="O2" s="263"/>
      <c r="P2" s="263"/>
      <c r="Q2" s="263"/>
      <c r="R2" s="263"/>
      <c r="S2" s="263"/>
      <c r="T2" s="264"/>
      <c r="U2" s="264"/>
      <c r="V2" s="264"/>
      <c r="W2" s="264"/>
      <c r="X2" s="264"/>
      <c r="Y2" s="264"/>
      <c r="Z2" s="264"/>
      <c r="AA2" s="264"/>
      <c r="AB2" s="264"/>
      <c r="AC2" s="264"/>
      <c r="AD2" s="264"/>
      <c r="AE2" s="265"/>
      <c r="AF2" s="264"/>
      <c r="AG2" s="264"/>
      <c r="AH2" s="264"/>
      <c r="AI2" s="264"/>
      <c r="AJ2" s="264"/>
      <c r="AK2" s="264"/>
      <c r="AL2" s="264"/>
      <c r="AM2" s="264"/>
      <c r="AN2" s="264"/>
      <c r="AO2" s="264"/>
      <c r="AP2" s="264"/>
      <c r="AQ2" s="264"/>
      <c r="AR2" s="264"/>
      <c r="AS2" s="264"/>
      <c r="AT2" s="264"/>
      <c r="AU2" s="264"/>
      <c r="AV2" s="264"/>
      <c r="AW2" s="264"/>
      <c r="AX2" s="264"/>
      <c r="AY2" s="264"/>
    </row>
    <row r="3" spans="1:51" ht="33.6">
      <c r="A3" s="263"/>
      <c r="B3" s="263"/>
      <c r="C3" s="263"/>
      <c r="D3" s="263"/>
      <c r="E3" s="263"/>
      <c r="F3" s="263"/>
      <c r="G3" s="263"/>
      <c r="H3" s="263"/>
      <c r="I3" s="263"/>
      <c r="J3" s="263"/>
      <c r="K3" s="263"/>
      <c r="L3" s="263"/>
      <c r="M3" s="263"/>
      <c r="N3" s="262"/>
      <c r="O3" s="263"/>
      <c r="P3" s="270"/>
      <c r="Q3" s="270"/>
      <c r="R3" s="270"/>
      <c r="S3" s="270"/>
      <c r="T3" s="270"/>
      <c r="U3" s="270"/>
      <c r="V3" s="270"/>
      <c r="W3" s="270"/>
      <c r="X3" s="270"/>
      <c r="Y3" s="270"/>
      <c r="Z3" s="270"/>
      <c r="AA3" s="270"/>
      <c r="AB3" s="270"/>
      <c r="AC3" s="270"/>
      <c r="AD3" s="270"/>
      <c r="AE3" s="270"/>
      <c r="AF3" s="270"/>
      <c r="AG3" s="270"/>
      <c r="AH3" s="270"/>
      <c r="AI3" s="270"/>
      <c r="AJ3" s="270"/>
      <c r="AK3" s="270"/>
      <c r="AL3" s="270"/>
      <c r="AM3" s="270"/>
      <c r="AN3" s="270"/>
      <c r="AO3" s="270"/>
      <c r="AP3" s="270"/>
      <c r="AQ3" s="270"/>
      <c r="AR3" s="270"/>
      <c r="AS3" s="270"/>
      <c r="AT3" s="270"/>
      <c r="AU3" s="270"/>
      <c r="AV3" s="270"/>
      <c r="AW3" s="270"/>
      <c r="AX3" s="270"/>
      <c r="AY3" s="270"/>
    </row>
    <row r="4" spans="1:51" ht="18">
      <c r="A4" s="392" t="s">
        <v>2</v>
      </c>
      <c r="B4" s="392"/>
      <c r="C4" s="392"/>
      <c r="D4" s="392"/>
      <c r="E4" s="392"/>
      <c r="F4" s="263"/>
      <c r="G4" s="393" t="s">
        <v>3</v>
      </c>
      <c r="H4" s="393"/>
      <c r="I4" s="393"/>
      <c r="J4" s="393"/>
      <c r="K4" s="393"/>
      <c r="L4" s="393"/>
      <c r="M4" s="393"/>
      <c r="N4" s="262"/>
      <c r="O4" s="192" t="s">
        <v>4</v>
      </c>
      <c r="P4" s="192"/>
      <c r="Q4" s="192"/>
      <c r="R4" s="192"/>
      <c r="S4" s="192"/>
      <c r="T4" s="192"/>
      <c r="U4" s="192"/>
      <c r="V4" s="192"/>
      <c r="W4" s="192"/>
      <c r="X4" s="192"/>
      <c r="Y4" s="192"/>
      <c r="Z4" s="192"/>
      <c r="AA4" s="192"/>
      <c r="AB4" s="192"/>
      <c r="AC4" s="192"/>
      <c r="AD4" s="192"/>
      <c r="AE4" s="192"/>
      <c r="AF4" s="192"/>
      <c r="AG4" s="192"/>
      <c r="AH4" s="192"/>
      <c r="AI4" s="192"/>
      <c r="AJ4" s="192"/>
      <c r="AK4" s="192"/>
      <c r="AL4" s="192"/>
      <c r="AM4" s="192"/>
      <c r="AN4" s="192"/>
      <c r="AO4" s="192"/>
      <c r="AP4" s="192"/>
      <c r="AQ4" s="192"/>
      <c r="AR4" s="192"/>
      <c r="AS4" s="192"/>
      <c r="AT4" s="192"/>
      <c r="AU4" s="192"/>
      <c r="AV4" s="192"/>
      <c r="AW4" s="192"/>
      <c r="AX4" s="192"/>
      <c r="AY4" s="193"/>
    </row>
    <row r="5" spans="1:51" ht="28.8">
      <c r="A5" s="330" t="s">
        <v>5</v>
      </c>
      <c r="B5" s="331" t="s">
        <v>6</v>
      </c>
      <c r="C5" s="331" t="s">
        <v>7</v>
      </c>
      <c r="D5" s="332" t="s">
        <v>3452</v>
      </c>
      <c r="E5" s="332" t="s">
        <v>8</v>
      </c>
      <c r="F5" s="333"/>
      <c r="G5" s="535" t="s">
        <v>3458</v>
      </c>
      <c r="H5" s="536"/>
      <c r="I5" s="536"/>
      <c r="J5" s="536"/>
      <c r="K5" s="536"/>
      <c r="L5" s="536"/>
      <c r="M5" s="537"/>
      <c r="N5" s="272"/>
      <c r="O5" s="115" t="s">
        <v>10</v>
      </c>
      <c r="P5" s="115" t="s">
        <v>11</v>
      </c>
      <c r="Q5" s="115" t="s">
        <v>12</v>
      </c>
      <c r="R5" s="115" t="s">
        <v>13</v>
      </c>
      <c r="S5" s="115" t="s">
        <v>14</v>
      </c>
      <c r="T5" s="116" t="s">
        <v>15</v>
      </c>
      <c r="U5" s="116" t="s">
        <v>16</v>
      </c>
      <c r="V5" s="116" t="s">
        <v>17</v>
      </c>
      <c r="W5" s="116" t="s">
        <v>18</v>
      </c>
      <c r="X5" s="116" t="s">
        <v>19</v>
      </c>
      <c r="Y5" s="116" t="s">
        <v>20</v>
      </c>
      <c r="Z5" s="116" t="s">
        <v>21</v>
      </c>
      <c r="AA5" s="116" t="s">
        <v>22</v>
      </c>
      <c r="AB5" s="116" t="s">
        <v>23</v>
      </c>
      <c r="AC5" s="116" t="s">
        <v>24</v>
      </c>
      <c r="AD5" s="116" t="s">
        <v>25</v>
      </c>
      <c r="AE5" s="117" t="s">
        <v>26</v>
      </c>
      <c r="AF5" s="116" t="s">
        <v>27</v>
      </c>
      <c r="AG5" s="116" t="s">
        <v>28</v>
      </c>
      <c r="AH5" s="116" t="s">
        <v>29</v>
      </c>
      <c r="AI5" s="116" t="s">
        <v>30</v>
      </c>
      <c r="AJ5" s="116" t="s">
        <v>31</v>
      </c>
      <c r="AK5" s="116" t="s">
        <v>32</v>
      </c>
      <c r="AL5" s="116" t="s">
        <v>33</v>
      </c>
      <c r="AM5" s="116" t="s">
        <v>34</v>
      </c>
      <c r="AN5" s="116" t="s">
        <v>35</v>
      </c>
      <c r="AO5" s="116" t="s">
        <v>36</v>
      </c>
      <c r="AP5" s="116" t="s">
        <v>37</v>
      </c>
      <c r="AQ5" s="116" t="s">
        <v>38</v>
      </c>
      <c r="AR5" s="116" t="s">
        <v>39</v>
      </c>
      <c r="AS5" s="116" t="s">
        <v>40</v>
      </c>
      <c r="AT5" s="116" t="s">
        <v>41</v>
      </c>
      <c r="AU5" s="116" t="s">
        <v>42</v>
      </c>
      <c r="AV5" s="116" t="s">
        <v>43</v>
      </c>
      <c r="AW5" s="116" t="s">
        <v>44</v>
      </c>
      <c r="AX5" s="116" t="s">
        <v>45</v>
      </c>
      <c r="AY5" s="116" t="s">
        <v>46</v>
      </c>
    </row>
    <row r="6" spans="1:51">
      <c r="A6" s="317" t="s">
        <v>3362</v>
      </c>
      <c r="B6" s="318">
        <v>100</v>
      </c>
      <c r="C6" s="307" t="s">
        <v>48</v>
      </c>
      <c r="D6" s="312">
        <f>B6/0.75</f>
        <v>133.33333333333334</v>
      </c>
      <c r="E6" s="309"/>
      <c r="F6" s="284"/>
      <c r="G6" s="538"/>
      <c r="H6" s="536"/>
      <c r="I6" s="536"/>
      <c r="J6" s="536"/>
      <c r="K6" s="536"/>
      <c r="L6" s="536"/>
      <c r="M6" s="537"/>
      <c r="N6" s="272"/>
      <c r="O6" s="121" t="s">
        <v>64</v>
      </c>
      <c r="P6" s="121">
        <v>802</v>
      </c>
      <c r="Q6" s="121" t="s">
        <v>2787</v>
      </c>
      <c r="R6" s="121" t="s">
        <v>2791</v>
      </c>
      <c r="S6" s="17">
        <v>100</v>
      </c>
      <c r="T6" s="119">
        <f>IFERROR(VLOOKUP($P6,[2]INSA_TCA_v6.0_2023!$A$1:$AU$1342,14,FALSE)*$S6/100,"")</f>
        <v>0</v>
      </c>
      <c r="U6" s="119">
        <f>IFERROR(VLOOKUP($P6,[2]INSA_TCA_v6.0_2023!$A$1:$AU$1342,15,FALSE)*$S6/100,"")</f>
        <v>0</v>
      </c>
      <c r="V6" s="119">
        <f>IFERROR(VLOOKUP($P6,[2]INSA_TCA_v6.0_2023!$A$1:$AU$1342,8,FALSE)*$S6/100,"")</f>
        <v>0.5</v>
      </c>
      <c r="W6" s="119">
        <f>IFERROR(VLOOKUP($P6,[2]INSA_TCA_v6.0_2023!$A$1:$AU$1342,9,FALSE)*$S6/100,"")</f>
        <v>0.1</v>
      </c>
      <c r="X6" s="119">
        <f>IFERROR(VLOOKUP($P6,[2]INSA_TCA_v6.0_2023!$A$1:$AU$1342,10,FALSE)*$S6/100,"")</f>
        <v>0.1</v>
      </c>
      <c r="Y6" s="119">
        <f>IFERROR(VLOOKUP($P6,[2]INSA_TCA_v6.0_2023!$A$1:$AU$1342,11,FALSE)*$S6/100,"")</f>
        <v>0.2</v>
      </c>
      <c r="Z6" s="119">
        <f>IFERROR(VLOOKUP($P6,[2]INSA_TCA_v6.0_2023!$A$1:$AU$1342,24,FALSE)*$S6/100,"")</f>
        <v>44</v>
      </c>
      <c r="AA6" s="119">
        <f>IFERROR(VLOOKUP($P6,[2]INSA_TCA_v6.0_2023!$A$1:$AU$1342,13,FALSE)*$S6/100,"")</f>
        <v>0</v>
      </c>
      <c r="AB6" s="119">
        <f>IFERROR(VLOOKUP($P6,[2]INSA_TCA_v6.0_2023!$A$1:$AU$1342,19,FALSE)*$S6/100,"")</f>
        <v>17.8</v>
      </c>
      <c r="AC6" s="119">
        <f>IFERROR(VLOOKUP($P6,[2]INSA_TCA_v6.0_2023!$A$1:$AU$1342,18,FALSE)*$S6/100,"")</f>
        <v>0</v>
      </c>
      <c r="AD6" s="119">
        <f>IFERROR(VLOOKUP($P6,[2]INSA_TCA_v6.0_2023!$A$1:$AU$1342,20,FALSE)*$S6/100,"")</f>
        <v>0.2</v>
      </c>
      <c r="AE6" s="120">
        <f>IFERROR(T6*4+V6*9+AB6*4+AC6*2+AF6*7,"")</f>
        <v>75.7</v>
      </c>
      <c r="AF6" s="119">
        <f>IFERROR(VLOOKUP($P6,[2]INSA_TCA_v6.0_2023!$A$1:$AU$1342,21,FALSE)*$S6/100,"")</f>
        <v>0</v>
      </c>
      <c r="AG6" s="119">
        <f>IFERROR(VLOOKUP($P6,[2]INSA_TCA_v6.0_2023!$A$1:$AU$1342,25,FALSE)*$S6/100,"")</f>
        <v>7</v>
      </c>
      <c r="AH6" s="119">
        <f>IFERROR(VLOOKUP($P6,[2]INSA_TCA_v6.0_2023!$A$1:$AU$1342,27,FALSE)*$S6/100,"")</f>
        <v>1</v>
      </c>
      <c r="AI6" s="119">
        <f>IFERROR(VLOOKUP($P6,[2]INSA_TCA_v6.0_2023!$A$1:$AU$1342,28,FALSE)*$S6/100,"")</f>
        <v>0.6</v>
      </c>
      <c r="AJ6" s="119">
        <f>IFERROR(VLOOKUP($P6,[2]INSA_TCA_v6.0_2023!$A$1:$AU$1342,29,FALSE)*$S6/100,"")</f>
        <v>0.06</v>
      </c>
      <c r="AK6" s="119">
        <f>IFERROR(VLOOKUP($P6,[2]INSA_TCA_v6.0_2023!$A$1:$AU$1342,30,FALSE)*$S6/100,"")</f>
        <v>0.04</v>
      </c>
      <c r="AL6" s="119">
        <f>IFERROR(VLOOKUP($P6,[2]INSA_TCA_v6.0_2023!$A$1:$AU$1342,32,FALSE)*$S6/100,"")</f>
        <v>5.6</v>
      </c>
      <c r="AM6" s="119">
        <f>IFERROR(VLOOKUP($P6,[2]INSA_TCA_v6.0_2023!$A$1:$AU$1342,34,FALSE)*$S6/100,"")</f>
        <v>0.21</v>
      </c>
      <c r="AN6" s="119">
        <f>IFERROR(VLOOKUP($P6,[2]INSA_TCA_v6.0_2023!$A$1:$AU$1342,35,FALSE)*$S6/100,"")</f>
        <v>1</v>
      </c>
      <c r="AO6" s="119">
        <f>IFERROR(VLOOKUP($P6,[2]INSA_TCA_v6.0_2023!$A$1:$AU$1342,36,FALSE)*$S6/100,"")</f>
        <v>0</v>
      </c>
      <c r="AP6" s="119">
        <f>IFERROR(VLOOKUP($P6,[2]INSA_TCA_v6.0_2023!$A$1:$AU$1342,37,FALSE)*$S6/100,"")</f>
        <v>10</v>
      </c>
      <c r="AQ6" s="119">
        <f>IFERROR(VLOOKUP($P6,[2]INSA_TCA_v6.0_2023!$A$1:$AU$1342,39,FALSE)*$S6/100,"")</f>
        <v>65</v>
      </c>
      <c r="AR6" s="119">
        <f>IFERROR(VLOOKUP($P6,[2]INSA_TCA_v6.0_2023!$A$1:$AU$1342,40,FALSE)*$S6/100,"")</f>
        <v>360</v>
      </c>
      <c r="AS6" s="119">
        <f>IFERROR(VLOOKUP($P6,[2]INSA_TCA_v6.0_2023!$A$1:$AU$1342,41,FALSE)*$S6/100,"")</f>
        <v>15</v>
      </c>
      <c r="AT6" s="119">
        <f>IFERROR(VLOOKUP($P6,[2]INSA_TCA_v6.0_2023!$A$1:$AU$1342,42,FALSE)*$S6/100,"")</f>
        <v>200</v>
      </c>
      <c r="AU6" s="119">
        <f>IFERROR(VLOOKUP($P6,[2]INSA_TCA_v6.0_2023!$A$1:$AU$1342,43,FALSE)*$S6/100,"")</f>
        <v>26</v>
      </c>
      <c r="AV6" s="119">
        <f>IFERROR(VLOOKUP($P6,[2]INSA_TCA_v6.0_2023!$A$1:$AU$1342,44,FALSE)*$S6/100,"")</f>
        <v>0.3</v>
      </c>
      <c r="AW6" s="119">
        <f>IFERROR(VLOOKUP($P6,[2]INSA_TCA_v6.0_2023!$A$1:$AU$1342,45,FALSE)*$S6/100,"")</f>
        <v>0.5</v>
      </c>
      <c r="AX6" s="119">
        <f>IFERROR(VLOOKUP($P6,[2]INSA_TCA_v6.0_2023!$A$1:$AU$1342,46,FALSE)*$S6/100,"")</f>
        <v>0</v>
      </c>
      <c r="AY6" s="119">
        <f>IFERROR(VLOOKUP($P6,[2]INSA_TCA_v6.0_2023!$A$1:$AU$1342,47,FALSE)*$S6/100,"")</f>
        <v>0</v>
      </c>
    </row>
    <row r="7" spans="1:51">
      <c r="A7" s="319" t="s">
        <v>3422</v>
      </c>
      <c r="B7" s="318">
        <v>100</v>
      </c>
      <c r="C7" s="307" t="s">
        <v>48</v>
      </c>
      <c r="D7" s="312">
        <f>B7/0.95</f>
        <v>105.26315789473685</v>
      </c>
      <c r="E7" s="309"/>
      <c r="F7" s="284"/>
      <c r="G7" s="538"/>
      <c r="H7" s="536"/>
      <c r="I7" s="536"/>
      <c r="J7" s="536"/>
      <c r="K7" s="536"/>
      <c r="L7" s="536"/>
      <c r="M7" s="537"/>
      <c r="N7" s="272"/>
      <c r="O7" s="121" t="s">
        <v>53</v>
      </c>
      <c r="P7" s="122">
        <v>577</v>
      </c>
      <c r="Q7" s="122" t="s">
        <v>93</v>
      </c>
      <c r="R7" s="122" t="s">
        <v>2515</v>
      </c>
      <c r="S7" s="17">
        <v>100</v>
      </c>
      <c r="T7" s="119">
        <f>IFERROR(VLOOKUP($P7,[2]INSA_TCA_v6.0_2023!$A$1:$AU$1342,14,FALSE)*$S7/100,"")</f>
        <v>3.8</v>
      </c>
      <c r="U7" s="119">
        <f>IFERROR(VLOOKUP($P7,[2]INSA_TCA_v6.0_2023!$A$1:$AU$1342,15,FALSE)*$S7/100,"")</f>
        <v>2.8</v>
      </c>
      <c r="V7" s="119">
        <f>IFERROR(VLOOKUP($P7,[2]INSA_TCA_v6.0_2023!$A$1:$AU$1342,8,FALSE)*$S7/100,"")</f>
        <v>0.3</v>
      </c>
      <c r="W7" s="119">
        <f>IFERROR(VLOOKUP($P7,[2]INSA_TCA_v6.0_2023!$A$1:$AU$1342,9,FALSE)*$S7/100,"")</f>
        <v>0.1</v>
      </c>
      <c r="X7" s="119">
        <f>IFERROR(VLOOKUP($P7,[2]INSA_TCA_v6.0_2023!$A$1:$AU$1342,10,FALSE)*$S7/100,"")</f>
        <v>0</v>
      </c>
      <c r="Y7" s="119">
        <f>IFERROR(VLOOKUP($P7,[2]INSA_TCA_v6.0_2023!$A$1:$AU$1342,11,FALSE)*$S7/100,"")</f>
        <v>0.2</v>
      </c>
      <c r="Z7" s="119">
        <f>IFERROR(VLOOKUP($P7,[2]INSA_TCA_v6.0_2023!$A$1:$AU$1342,24,FALSE)*$S7/100,"")</f>
        <v>0</v>
      </c>
      <c r="AA7" s="119">
        <f>IFERROR(VLOOKUP($P7,[2]INSA_TCA_v6.0_2023!$A$1:$AU$1342,13,FALSE)*$S7/100,"")</f>
        <v>0</v>
      </c>
      <c r="AB7" s="119">
        <f>IFERROR(VLOOKUP($P7,[2]INSA_TCA_v6.0_2023!$A$1:$AU$1342,19,FALSE)*$S7/100,"")</f>
        <v>1.9</v>
      </c>
      <c r="AC7" s="119">
        <f>IFERROR(VLOOKUP($P7,[2]INSA_TCA_v6.0_2023!$A$1:$AU$1342,18,FALSE)*$S7/100,"")</f>
        <v>3</v>
      </c>
      <c r="AD7" s="119">
        <f>IFERROR(VLOOKUP($P7,[2]INSA_TCA_v6.0_2023!$A$1:$AU$1342,20,FALSE)*$S7/100,"")</f>
        <v>0</v>
      </c>
      <c r="AE7" s="120">
        <f t="shared" ref="AE7:AE20" si="0">IFERROR(T7*4+V7*9+AB7*4+AC7*2+AF7*7,"")</f>
        <v>31.5</v>
      </c>
      <c r="AF7" s="119">
        <f>IFERROR(VLOOKUP($P7,[2]INSA_TCA_v6.0_2023!$A$1:$AU$1342,21,FALSE)*$S7/100,"")</f>
        <v>0</v>
      </c>
      <c r="AG7" s="119">
        <f>IFERROR(VLOOKUP($P7,[2]INSA_TCA_v6.0_2023!$A$1:$AU$1342,25,FALSE)*$S7/100,"")</f>
        <v>43</v>
      </c>
      <c r="AH7" s="119">
        <f>IFERROR(VLOOKUP($P7,[2]INSA_TCA_v6.0_2023!$A$1:$AU$1342,27,FALSE)*$S7/100,"")</f>
        <v>0</v>
      </c>
      <c r="AI7" s="119">
        <f>IFERROR(VLOOKUP($P7,[2]INSA_TCA_v6.0_2023!$A$1:$AU$1342,28,FALSE)*$S7/100,"")</f>
        <v>0.2</v>
      </c>
      <c r="AJ7" s="119">
        <f>IFERROR(VLOOKUP($P7,[2]INSA_TCA_v6.0_2023!$A$1:$AU$1342,29,FALSE)*$S7/100,"")</f>
        <v>0.05</v>
      </c>
      <c r="AK7" s="119">
        <f>IFERROR(VLOOKUP($P7,[2]INSA_TCA_v6.0_2023!$A$1:$AU$1342,30,FALSE)*$S7/100,"")</f>
        <v>7.0000000000000007E-2</v>
      </c>
      <c r="AL7" s="119">
        <f>IFERROR(VLOOKUP($P7,[2]INSA_TCA_v6.0_2023!$A$1:$AU$1342,32,FALSE)*$S7/100,"")</f>
        <v>1.2</v>
      </c>
      <c r="AM7" s="119">
        <f>IFERROR(VLOOKUP($P7,[2]INSA_TCA_v6.0_2023!$A$1:$AU$1342,34,FALSE)*$S7/100,"")</f>
        <v>0.05</v>
      </c>
      <c r="AN7" s="119">
        <f>IFERROR(VLOOKUP($P7,[2]INSA_TCA_v6.0_2023!$A$1:$AU$1342,35,FALSE)*$S7/100,"")</f>
        <v>0</v>
      </c>
      <c r="AO7" s="119">
        <f>IFERROR(VLOOKUP($P7,[2]INSA_TCA_v6.0_2023!$A$1:$AU$1342,36,FALSE)*$S7/100,"")</f>
        <v>17</v>
      </c>
      <c r="AP7" s="119">
        <f>IFERROR(VLOOKUP($P7,[2]INSA_TCA_v6.0_2023!$A$1:$AU$1342,37,FALSE)*$S7/100,"")</f>
        <v>80</v>
      </c>
      <c r="AQ7" s="119">
        <f>IFERROR(VLOOKUP($P7,[2]INSA_TCA_v6.0_2023!$A$1:$AU$1342,39,FALSE)*$S7/100,"")</f>
        <v>2</v>
      </c>
      <c r="AR7" s="119">
        <f>IFERROR(VLOOKUP($P7,[2]INSA_TCA_v6.0_2023!$A$1:$AU$1342,40,FALSE)*$S7/100,"")</f>
        <v>250</v>
      </c>
      <c r="AS7" s="119">
        <f>IFERROR(VLOOKUP($P7,[2]INSA_TCA_v6.0_2023!$A$1:$AU$1342,41,FALSE)*$S7/100,"")</f>
        <v>40</v>
      </c>
      <c r="AT7" s="119">
        <f>IFERROR(VLOOKUP($P7,[2]INSA_TCA_v6.0_2023!$A$1:$AU$1342,42,FALSE)*$S7/100,"")</f>
        <v>35</v>
      </c>
      <c r="AU7" s="119">
        <f>IFERROR(VLOOKUP($P7,[2]INSA_TCA_v6.0_2023!$A$1:$AU$1342,43,FALSE)*$S7/100,"")</f>
        <v>17</v>
      </c>
      <c r="AV7" s="119">
        <f>IFERROR(VLOOKUP($P7,[2]INSA_TCA_v6.0_2023!$A$1:$AU$1342,44,FALSE)*$S7/100,"")</f>
        <v>0.7</v>
      </c>
      <c r="AW7" s="119">
        <f>IFERROR(VLOOKUP($P7,[2]INSA_TCA_v6.0_2023!$A$1:$AU$1342,45,FALSE)*$S7/100,"")</f>
        <v>0.2</v>
      </c>
      <c r="AX7" s="119">
        <f>IFERROR(VLOOKUP($P7,[2]INSA_TCA_v6.0_2023!$A$1:$AU$1342,46,FALSE)*$S7/100,"")</f>
        <v>0</v>
      </c>
      <c r="AY7" s="119">
        <f>IFERROR(VLOOKUP($P7,[2]INSA_TCA_v6.0_2023!$A$1:$AU$1342,47,FALSE)*$S7/100,"")</f>
        <v>0</v>
      </c>
    </row>
    <row r="8" spans="1:51">
      <c r="A8" s="319" t="s">
        <v>3363</v>
      </c>
      <c r="B8" s="318">
        <v>120</v>
      </c>
      <c r="C8" s="307" t="s">
        <v>48</v>
      </c>
      <c r="D8" s="308">
        <f>B8/1</f>
        <v>120</v>
      </c>
      <c r="E8" s="309"/>
      <c r="F8" s="284"/>
      <c r="G8" s="538"/>
      <c r="H8" s="536"/>
      <c r="I8" s="536"/>
      <c r="J8" s="536"/>
      <c r="K8" s="536"/>
      <c r="L8" s="536"/>
      <c r="M8" s="537"/>
      <c r="N8" s="272"/>
      <c r="O8" s="121" t="s">
        <v>53</v>
      </c>
      <c r="P8" s="269">
        <v>597</v>
      </c>
      <c r="Q8" s="122" t="s">
        <v>93</v>
      </c>
      <c r="R8" s="122" t="s">
        <v>2489</v>
      </c>
      <c r="S8" s="17">
        <v>50</v>
      </c>
      <c r="T8" s="119">
        <f>IFERROR(VLOOKUP($P8,[2]INSA_TCA_v6.0_2023!$A$1:$AU$1342,14,FALSE)*$S8/100,"")</f>
        <v>1.55</v>
      </c>
      <c r="U8" s="119">
        <f>IFERROR(VLOOKUP($P8,[2]INSA_TCA_v6.0_2023!$A$1:$AU$1342,15,FALSE)*$S8/100,"")</f>
        <v>1.1000000000000001</v>
      </c>
      <c r="V8" s="119">
        <f>IFERROR(VLOOKUP($P8,[2]INSA_TCA_v6.0_2023!$A$1:$AU$1342,8,FALSE)*$S8/100,"")</f>
        <v>0.1</v>
      </c>
      <c r="W8" s="119">
        <f>IFERROR(VLOOKUP($P8,[2]INSA_TCA_v6.0_2023!$A$1:$AU$1342,9,FALSE)*$S8/100,"")</f>
        <v>0</v>
      </c>
      <c r="X8" s="119">
        <f>IFERROR(VLOOKUP($P8,[2]INSA_TCA_v6.0_2023!$A$1:$AU$1342,10,FALSE)*$S8/100,"")</f>
        <v>0</v>
      </c>
      <c r="Y8" s="119">
        <f>IFERROR(VLOOKUP($P8,[2]INSA_TCA_v6.0_2023!$A$1:$AU$1342,11,FALSE)*$S8/100,"")</f>
        <v>0.1</v>
      </c>
      <c r="Z8" s="119">
        <f>IFERROR(VLOOKUP($P8,[2]INSA_TCA_v6.0_2023!$A$1:$AU$1342,24,FALSE)*$S8/100,"")</f>
        <v>0</v>
      </c>
      <c r="AA8" s="119">
        <f>IFERROR(VLOOKUP($P8,[2]INSA_TCA_v6.0_2023!$A$1:$AU$1342,13,FALSE)*$S8/100,"")</f>
        <v>0</v>
      </c>
      <c r="AB8" s="119">
        <f>IFERROR(VLOOKUP($P8,[2]INSA_TCA_v6.0_2023!$A$1:$AU$1342,19,FALSE)*$S8/100,"")</f>
        <v>0.45</v>
      </c>
      <c r="AC8" s="119">
        <f>IFERROR(VLOOKUP($P8,[2]INSA_TCA_v6.0_2023!$A$1:$AU$1342,18,FALSE)*$S8/100,"")</f>
        <v>0.65</v>
      </c>
      <c r="AD8" s="119">
        <f>IFERROR(VLOOKUP($P8,[2]INSA_TCA_v6.0_2023!$A$1:$AU$1342,20,FALSE)*$S8/100,"")</f>
        <v>0</v>
      </c>
      <c r="AE8" s="120">
        <f t="shared" si="0"/>
        <v>10.200000000000001</v>
      </c>
      <c r="AF8" s="119">
        <f>IFERROR(VLOOKUP($P8,[2]INSA_TCA_v6.0_2023!$A$1:$AU$1342,21,FALSE)*$S8/100,"")</f>
        <v>0</v>
      </c>
      <c r="AG8" s="119">
        <f>IFERROR(VLOOKUP($P8,[2]INSA_TCA_v6.0_2023!$A$1:$AU$1342,25,FALSE)*$S8/100,"")</f>
        <v>0</v>
      </c>
      <c r="AH8" s="119">
        <f>IFERROR(VLOOKUP($P8,[2]INSA_TCA_v6.0_2023!$A$1:$AU$1342,27,FALSE)*$S8/100,"")</f>
        <v>0</v>
      </c>
      <c r="AI8" s="119">
        <f>IFERROR(VLOOKUP($P8,[2]INSA_TCA_v6.0_2023!$A$1:$AU$1342,28,FALSE)*$S8/100,"")</f>
        <v>0.15</v>
      </c>
      <c r="AJ8" s="119">
        <f>IFERROR(VLOOKUP($P8,[2]INSA_TCA_v6.0_2023!$A$1:$AU$1342,29,FALSE)*$S8/100,"")</f>
        <v>6.5000000000000002E-2</v>
      </c>
      <c r="AK8" s="119">
        <f>IFERROR(VLOOKUP($P8,[2]INSA_TCA_v6.0_2023!$A$1:$AU$1342,30,FALSE)*$S8/100,"")</f>
        <v>5.0000000000000001E-3</v>
      </c>
      <c r="AL8" s="119">
        <f>IFERROR(VLOOKUP($P8,[2]INSA_TCA_v6.0_2023!$A$1:$AU$1342,32,FALSE)*$S8/100,"")</f>
        <v>0.35</v>
      </c>
      <c r="AM8" s="119">
        <f>IFERROR(VLOOKUP($P8,[2]INSA_TCA_v6.0_2023!$A$1:$AU$1342,34,FALSE)*$S8/100,"")</f>
        <v>0.1</v>
      </c>
      <c r="AN8" s="119">
        <f>IFERROR(VLOOKUP($P8,[2]INSA_TCA_v6.0_2023!$A$1:$AU$1342,35,FALSE)*$S8/100,"")</f>
        <v>0</v>
      </c>
      <c r="AO8" s="119">
        <f>IFERROR(VLOOKUP($P8,[2]INSA_TCA_v6.0_2023!$A$1:$AU$1342,36,FALSE)*$S8/100,"")</f>
        <v>4</v>
      </c>
      <c r="AP8" s="119">
        <f>IFERROR(VLOOKUP($P8,[2]INSA_TCA_v6.0_2023!$A$1:$AU$1342,37,FALSE)*$S8/100,"")</f>
        <v>8.5</v>
      </c>
      <c r="AQ8" s="119">
        <f>IFERROR(VLOOKUP($P8,[2]INSA_TCA_v6.0_2023!$A$1:$AU$1342,39,FALSE)*$S8/100,"")</f>
        <v>5</v>
      </c>
      <c r="AR8" s="119">
        <f>IFERROR(VLOOKUP($P8,[2]INSA_TCA_v6.0_2023!$A$1:$AU$1342,40,FALSE)*$S8/100,"")</f>
        <v>105</v>
      </c>
      <c r="AS8" s="119">
        <f>IFERROR(VLOOKUP($P8,[2]INSA_TCA_v6.0_2023!$A$1:$AU$1342,41,FALSE)*$S8/100,"")</f>
        <v>15.5</v>
      </c>
      <c r="AT8" s="119">
        <f>IFERROR(VLOOKUP($P8,[2]INSA_TCA_v6.0_2023!$A$1:$AU$1342,42,FALSE)*$S8/100,"")</f>
        <v>15</v>
      </c>
      <c r="AU8" s="119">
        <f>IFERROR(VLOOKUP($P8,[2]INSA_TCA_v6.0_2023!$A$1:$AU$1342,43,FALSE)*$S8/100,"")</f>
        <v>6</v>
      </c>
      <c r="AV8" s="119">
        <f>IFERROR(VLOOKUP($P8,[2]INSA_TCA_v6.0_2023!$A$1:$AU$1342,44,FALSE)*$S8/100,"")</f>
        <v>0.25</v>
      </c>
      <c r="AW8" s="119">
        <f>IFERROR(VLOOKUP($P8,[2]INSA_TCA_v6.0_2023!$A$1:$AU$1342,45,FALSE)*$S8/100,"")</f>
        <v>0.15</v>
      </c>
      <c r="AX8" s="119">
        <f>IFERROR(VLOOKUP($P8,[2]INSA_TCA_v6.0_2023!$A$1:$AU$1342,46,FALSE)*$S8/100,"")</f>
        <v>0</v>
      </c>
      <c r="AY8" s="119">
        <f>IFERROR(VLOOKUP($P8,[2]INSA_TCA_v6.0_2023!$A$1:$AU$1342,47,FALSE)*$S8/100,"")</f>
        <v>0.85</v>
      </c>
    </row>
    <row r="9" spans="1:51">
      <c r="A9" s="319" t="s">
        <v>3364</v>
      </c>
      <c r="B9" s="318">
        <v>75</v>
      </c>
      <c r="C9" s="307" t="s">
        <v>48</v>
      </c>
      <c r="D9" s="308">
        <f>B9/1</f>
        <v>75</v>
      </c>
      <c r="E9" s="309"/>
      <c r="F9" s="284"/>
      <c r="G9" s="538"/>
      <c r="H9" s="536"/>
      <c r="I9" s="536"/>
      <c r="J9" s="536"/>
      <c r="K9" s="536"/>
      <c r="L9" s="536"/>
      <c r="M9" s="537"/>
      <c r="N9" s="272"/>
      <c r="O9" s="121" t="s">
        <v>53</v>
      </c>
      <c r="P9" s="122">
        <v>8</v>
      </c>
      <c r="Q9" s="122" t="s">
        <v>93</v>
      </c>
      <c r="R9" s="122" t="s">
        <v>2482</v>
      </c>
      <c r="S9" s="17">
        <v>3</v>
      </c>
      <c r="T9" s="119">
        <f>IFERROR(VLOOKUP($P9,[2]INSA_TCA_v6.0_2023!$A$1:$AU$1342,14,FALSE)*$S9/100,"")</f>
        <v>0.33900000000000008</v>
      </c>
      <c r="U9" s="119">
        <f>IFERROR(VLOOKUP($P9,[2]INSA_TCA_v6.0_2023!$A$1:$AU$1342,15,FALSE)*$S9/100,"")</f>
        <v>3.9000000000000007E-2</v>
      </c>
      <c r="V9" s="119">
        <f>IFERROR(VLOOKUP($P9,[2]INSA_TCA_v6.0_2023!$A$1:$AU$1342,8,FALSE)*$S9/100,"")</f>
        <v>1.7999999999999999E-2</v>
      </c>
      <c r="W9" s="119">
        <f>IFERROR(VLOOKUP($P9,[2]INSA_TCA_v6.0_2023!$A$1:$AU$1342,9,FALSE)*$S9/100,"")</f>
        <v>3.0000000000000005E-3</v>
      </c>
      <c r="X9" s="119">
        <f>IFERROR(VLOOKUP($P9,[2]INSA_TCA_v6.0_2023!$A$1:$AU$1342,10,FALSE)*$S9/100,"")</f>
        <v>0</v>
      </c>
      <c r="Y9" s="119">
        <f>IFERROR(VLOOKUP($P9,[2]INSA_TCA_v6.0_2023!$A$1:$AU$1342,11,FALSE)*$S9/100,"")</f>
        <v>8.9999999999999993E-3</v>
      </c>
      <c r="Z9" s="119">
        <f>IFERROR(VLOOKUP($P9,[2]INSA_TCA_v6.0_2023!$A$1:$AU$1342,24,FALSE)*$S9/100,"")</f>
        <v>0</v>
      </c>
      <c r="AA9" s="119">
        <f>IFERROR(VLOOKUP($P9,[2]INSA_TCA_v6.0_2023!$A$1:$AU$1342,13,FALSE)*$S9/100,"")</f>
        <v>0</v>
      </c>
      <c r="AB9" s="119">
        <f>IFERROR(VLOOKUP($P9,[2]INSA_TCA_v6.0_2023!$A$1:$AU$1342,19,FALSE)*$S9/100,"")</f>
        <v>0.11399999999999999</v>
      </c>
      <c r="AC9" s="119">
        <f>IFERROR(VLOOKUP($P9,[2]INSA_TCA_v6.0_2023!$A$1:$AU$1342,18,FALSE)*$S9/100,"")</f>
        <v>0.09</v>
      </c>
      <c r="AD9" s="119">
        <f>IFERROR(VLOOKUP($P9,[2]INSA_TCA_v6.0_2023!$A$1:$AU$1342,20,FALSE)*$S9/100,"")</f>
        <v>0</v>
      </c>
      <c r="AE9" s="120">
        <f t="shared" si="0"/>
        <v>2.1540000000000004</v>
      </c>
      <c r="AF9" s="119">
        <f>IFERROR(VLOOKUP($P9,[2]INSA_TCA_v6.0_2023!$A$1:$AU$1342,21,FALSE)*$S9/100,"")</f>
        <v>0</v>
      </c>
      <c r="AG9" s="119">
        <f>IFERROR(VLOOKUP($P9,[2]INSA_TCA_v6.0_2023!$A$1:$AU$1342,25,FALSE)*$S9/100,"")</f>
        <v>0</v>
      </c>
      <c r="AH9" s="119">
        <f>IFERROR(VLOOKUP($P9,[2]INSA_TCA_v6.0_2023!$A$1:$AU$1342,27,FALSE)*$S9/100,"")</f>
        <v>0</v>
      </c>
      <c r="AI9" s="119">
        <f>IFERROR(VLOOKUP($P9,[2]INSA_TCA_v6.0_2023!$A$1:$AU$1342,28,FALSE)*$S9/100,"")</f>
        <v>2.9999999999999997E-4</v>
      </c>
      <c r="AJ9" s="119">
        <f>IFERROR(VLOOKUP($P9,[2]INSA_TCA_v6.0_2023!$A$1:$AU$1342,29,FALSE)*$S9/100,"")</f>
        <v>6.3E-3</v>
      </c>
      <c r="AK9" s="119">
        <f>IFERROR(VLOOKUP($P9,[2]INSA_TCA_v6.0_2023!$A$1:$AU$1342,30,FALSE)*$S9/100,"")</f>
        <v>5.9999999999999995E-4</v>
      </c>
      <c r="AL9" s="119">
        <f>IFERROR(VLOOKUP($P9,[2]INSA_TCA_v6.0_2023!$A$1:$AU$1342,32,FALSE)*$S9/100,"")</f>
        <v>4.1999999999999996E-2</v>
      </c>
      <c r="AM9" s="119">
        <f>IFERROR(VLOOKUP($P9,[2]INSA_TCA_v6.0_2023!$A$1:$AU$1342,34,FALSE)*$S9/100,"")</f>
        <v>1.14E-2</v>
      </c>
      <c r="AN9" s="119">
        <f>IFERROR(VLOOKUP($P9,[2]INSA_TCA_v6.0_2023!$A$1:$AU$1342,35,FALSE)*$S9/100,"")</f>
        <v>0</v>
      </c>
      <c r="AO9" s="119">
        <f>IFERROR(VLOOKUP($P9,[2]INSA_TCA_v6.0_2023!$A$1:$AU$1342,36,FALSE)*$S9/100,"")</f>
        <v>0.51</v>
      </c>
      <c r="AP9" s="119">
        <f>IFERROR(VLOOKUP($P9,[2]INSA_TCA_v6.0_2023!$A$1:$AU$1342,37,FALSE)*$S9/100,"")</f>
        <v>0.09</v>
      </c>
      <c r="AQ9" s="119">
        <f>IFERROR(VLOOKUP($P9,[2]INSA_TCA_v6.0_2023!$A$1:$AU$1342,39,FALSE)*$S9/100,"")</f>
        <v>0.3</v>
      </c>
      <c r="AR9" s="119">
        <f>IFERROR(VLOOKUP($P9,[2]INSA_TCA_v6.0_2023!$A$1:$AU$1342,40,FALSE)*$S9/100,"")</f>
        <v>10.5</v>
      </c>
      <c r="AS9" s="119">
        <f>IFERROR(VLOOKUP($P9,[2]INSA_TCA_v6.0_2023!$A$1:$AU$1342,41,FALSE)*$S9/100,"")</f>
        <v>0.51</v>
      </c>
      <c r="AT9" s="119">
        <f>IFERROR(VLOOKUP($P9,[2]INSA_TCA_v6.0_2023!$A$1:$AU$1342,42,FALSE)*$S9/100,"")</f>
        <v>2.58</v>
      </c>
      <c r="AU9" s="119">
        <f>IFERROR(VLOOKUP($P9,[2]INSA_TCA_v6.0_2023!$A$1:$AU$1342,43,FALSE)*$S9/100,"")</f>
        <v>0.51</v>
      </c>
      <c r="AV9" s="119">
        <f>IFERROR(VLOOKUP($P9,[2]INSA_TCA_v6.0_2023!$A$1:$AU$1342,44,FALSE)*$S9/100,"")</f>
        <v>2.4000000000000004E-2</v>
      </c>
      <c r="AW9" s="119">
        <f>IFERROR(VLOOKUP($P9,[2]INSA_TCA_v6.0_2023!$A$1:$AU$1342,45,FALSE)*$S9/100,"")</f>
        <v>2.0999999999999998E-2</v>
      </c>
      <c r="AX9" s="119">
        <f>IFERROR(VLOOKUP($P9,[2]INSA_TCA_v6.0_2023!$A$1:$AU$1342,46,FALSE)*$S9/100,"")</f>
        <v>0</v>
      </c>
      <c r="AY9" s="119">
        <f>IFERROR(VLOOKUP($P9,[2]INSA_TCA_v6.0_2023!$A$1:$AU$1342,47,FALSE)*$S9/100,"")</f>
        <v>0</v>
      </c>
    </row>
    <row r="10" spans="1:51">
      <c r="A10" s="319" t="s">
        <v>56</v>
      </c>
      <c r="B10" s="318">
        <v>50</v>
      </c>
      <c r="C10" s="307" t="s">
        <v>48</v>
      </c>
      <c r="D10" s="312">
        <f>B10/0.89</f>
        <v>56.179775280898873</v>
      </c>
      <c r="E10" s="309"/>
      <c r="F10" s="284"/>
      <c r="G10" s="538"/>
      <c r="H10" s="536"/>
      <c r="I10" s="536"/>
      <c r="J10" s="536"/>
      <c r="K10" s="536"/>
      <c r="L10" s="536"/>
      <c r="M10" s="537"/>
      <c r="N10" s="272"/>
      <c r="O10" s="121" t="s">
        <v>53</v>
      </c>
      <c r="P10" s="122">
        <v>581</v>
      </c>
      <c r="Q10" s="122" t="s">
        <v>93</v>
      </c>
      <c r="R10" s="122" t="s">
        <v>2483</v>
      </c>
      <c r="S10" s="17">
        <v>50</v>
      </c>
      <c r="T10" s="119">
        <f>IFERROR(VLOOKUP($P10,[2]INSA_TCA_v6.0_2023!$A$1:$AU$1342,14,FALSE)*$S10/100,"")</f>
        <v>1.45</v>
      </c>
      <c r="U10" s="119">
        <f>IFERROR(VLOOKUP($P10,[2]INSA_TCA_v6.0_2023!$A$1:$AU$1342,15,FALSE)*$S10/100,"")</f>
        <v>1.1000000000000001</v>
      </c>
      <c r="V10" s="119">
        <f>IFERROR(VLOOKUP($P10,[2]INSA_TCA_v6.0_2023!$A$1:$AU$1342,8,FALSE)*$S10/100,"")</f>
        <v>0.15</v>
      </c>
      <c r="W10" s="119">
        <f>IFERROR(VLOOKUP($P10,[2]INSA_TCA_v6.0_2023!$A$1:$AU$1342,9,FALSE)*$S10/100,"")</f>
        <v>0.05</v>
      </c>
      <c r="X10" s="119">
        <f>IFERROR(VLOOKUP($P10,[2]INSA_TCA_v6.0_2023!$A$1:$AU$1342,10,FALSE)*$S10/100,"")</f>
        <v>0</v>
      </c>
      <c r="Y10" s="119">
        <f>IFERROR(VLOOKUP($P10,[2]INSA_TCA_v6.0_2023!$A$1:$AU$1342,11,FALSE)*$S10/100,"")</f>
        <v>0.1</v>
      </c>
      <c r="Z10" s="119">
        <f>IFERROR(VLOOKUP($P10,[2]INSA_TCA_v6.0_2023!$A$1:$AU$1342,24,FALSE)*$S10/100,"")</f>
        <v>0</v>
      </c>
      <c r="AA10" s="119">
        <f>IFERROR(VLOOKUP($P10,[2]INSA_TCA_v6.0_2023!$A$1:$AU$1342,13,FALSE)*$S10/100,"")</f>
        <v>0</v>
      </c>
      <c r="AB10" s="119">
        <f>IFERROR(VLOOKUP($P10,[2]INSA_TCA_v6.0_2023!$A$1:$AU$1342,19,FALSE)*$S10/100,"")</f>
        <v>0.9</v>
      </c>
      <c r="AC10" s="119">
        <f>IFERROR(VLOOKUP($P10,[2]INSA_TCA_v6.0_2023!$A$1:$AU$1342,18,FALSE)*$S10/100,"")</f>
        <v>1.2</v>
      </c>
      <c r="AD10" s="119">
        <f>IFERROR(VLOOKUP($P10,[2]INSA_TCA_v6.0_2023!$A$1:$AU$1342,20,FALSE)*$S10/100,"")</f>
        <v>0</v>
      </c>
      <c r="AE10" s="120">
        <f t="shared" si="0"/>
        <v>13.15</v>
      </c>
      <c r="AF10" s="119">
        <f>IFERROR(VLOOKUP($P10,[2]INSA_TCA_v6.0_2023!$A$1:$AU$1342,21,FALSE)*$S10/100,"")</f>
        <v>0</v>
      </c>
      <c r="AG10" s="119">
        <f>IFERROR(VLOOKUP($P10,[2]INSA_TCA_v6.0_2023!$A$1:$AU$1342,25,FALSE)*$S10/100,"")</f>
        <v>62</v>
      </c>
      <c r="AH10" s="119">
        <f>IFERROR(VLOOKUP($P10,[2]INSA_TCA_v6.0_2023!$A$1:$AU$1342,27,FALSE)*$S10/100,"")</f>
        <v>0</v>
      </c>
      <c r="AI10" s="119">
        <f>IFERROR(VLOOKUP($P10,[2]INSA_TCA_v6.0_2023!$A$1:$AU$1342,28,FALSE)*$S10/100,"")</f>
        <v>0.33500000000000002</v>
      </c>
      <c r="AJ10" s="119">
        <f>IFERROR(VLOOKUP($P10,[2]INSA_TCA_v6.0_2023!$A$1:$AU$1342,29,FALSE)*$S10/100,"")</f>
        <v>0.14499999999999999</v>
      </c>
      <c r="AK10" s="119">
        <f>IFERROR(VLOOKUP($P10,[2]INSA_TCA_v6.0_2023!$A$1:$AU$1342,30,FALSE)*$S10/100,"")</f>
        <v>2.5000000000000001E-2</v>
      </c>
      <c r="AL10" s="119">
        <f>IFERROR(VLOOKUP($P10,[2]INSA_TCA_v6.0_2023!$A$1:$AU$1342,32,FALSE)*$S10/100,"")</f>
        <v>0.3</v>
      </c>
      <c r="AM10" s="119">
        <f>IFERROR(VLOOKUP($P10,[2]INSA_TCA_v6.0_2023!$A$1:$AU$1342,34,FALSE)*$S10/100,"")</f>
        <v>0.24</v>
      </c>
      <c r="AN10" s="119">
        <f>IFERROR(VLOOKUP($P10,[2]INSA_TCA_v6.0_2023!$A$1:$AU$1342,35,FALSE)*$S10/100,"")</f>
        <v>0</v>
      </c>
      <c r="AO10" s="119">
        <f>IFERROR(VLOOKUP($P10,[2]INSA_TCA_v6.0_2023!$A$1:$AU$1342,36,FALSE)*$S10/100,"")</f>
        <v>10</v>
      </c>
      <c r="AP10" s="119">
        <f>IFERROR(VLOOKUP($P10,[2]INSA_TCA_v6.0_2023!$A$1:$AU$1342,37,FALSE)*$S10/100,"")</f>
        <v>43.5</v>
      </c>
      <c r="AQ10" s="119">
        <f>IFERROR(VLOOKUP($P10,[2]INSA_TCA_v6.0_2023!$A$1:$AU$1342,39,FALSE)*$S10/100,"")</f>
        <v>2</v>
      </c>
      <c r="AR10" s="119">
        <f>IFERROR(VLOOKUP($P10,[2]INSA_TCA_v6.0_2023!$A$1:$AU$1342,40,FALSE)*$S10/100,"")</f>
        <v>120</v>
      </c>
      <c r="AS10" s="119">
        <f>IFERROR(VLOOKUP($P10,[2]INSA_TCA_v6.0_2023!$A$1:$AU$1342,41,FALSE)*$S10/100,"")</f>
        <v>12</v>
      </c>
      <c r="AT10" s="119">
        <f>IFERROR(VLOOKUP($P10,[2]INSA_TCA_v6.0_2023!$A$1:$AU$1342,42,FALSE)*$S10/100,"")</f>
        <v>22</v>
      </c>
      <c r="AU10" s="119">
        <f>IFERROR(VLOOKUP($P10,[2]INSA_TCA_v6.0_2023!$A$1:$AU$1342,43,FALSE)*$S10/100,"")</f>
        <v>5.5</v>
      </c>
      <c r="AV10" s="119">
        <f>IFERROR(VLOOKUP($P10,[2]INSA_TCA_v6.0_2023!$A$1:$AU$1342,44,FALSE)*$S10/100,"")</f>
        <v>0.5</v>
      </c>
      <c r="AW10" s="119">
        <f>IFERROR(VLOOKUP($P10,[2]INSA_TCA_v6.0_2023!$A$1:$AU$1342,45,FALSE)*$S10/100,"")</f>
        <v>0.1</v>
      </c>
      <c r="AX10" s="119">
        <f>IFERROR(VLOOKUP($P10,[2]INSA_TCA_v6.0_2023!$A$1:$AU$1342,46,FALSE)*$S10/100,"")</f>
        <v>0</v>
      </c>
      <c r="AY10" s="119">
        <f>IFERROR(VLOOKUP($P10,[2]INSA_TCA_v6.0_2023!$A$1:$AU$1342,47,FALSE)*$S10/100,"")</f>
        <v>0</v>
      </c>
    </row>
    <row r="11" spans="1:51">
      <c r="A11" s="319" t="s">
        <v>3423</v>
      </c>
      <c r="B11" s="318">
        <v>50</v>
      </c>
      <c r="C11" s="307" t="s">
        <v>48</v>
      </c>
      <c r="D11" s="312">
        <f>B11/0.56</f>
        <v>89.285714285714278</v>
      </c>
      <c r="E11" s="309"/>
      <c r="F11" s="284"/>
      <c r="G11" s="538"/>
      <c r="H11" s="536"/>
      <c r="I11" s="536"/>
      <c r="J11" s="536"/>
      <c r="K11" s="536"/>
      <c r="L11" s="536"/>
      <c r="M11" s="537"/>
      <c r="N11" s="272"/>
      <c r="O11" s="121" t="s">
        <v>107</v>
      </c>
      <c r="P11" s="123">
        <v>530</v>
      </c>
      <c r="Q11" s="123" t="s">
        <v>99</v>
      </c>
      <c r="R11" s="123" t="s">
        <v>2617</v>
      </c>
      <c r="S11" s="96">
        <v>120</v>
      </c>
      <c r="T11" s="119">
        <f>IFERROR(VLOOKUP($P11,[2]INSA_TCA_v6.0_2023!$A$1:$AU$1342,14,FALSE)*$S11/100,"")</f>
        <v>21.72</v>
      </c>
      <c r="U11" s="119">
        <f>IFERROR(VLOOKUP($P11,[2]INSA_TCA_v6.0_2023!$A$1:$AU$1342,15,FALSE)*$S11/100,"")</f>
        <v>1.2</v>
      </c>
      <c r="V11" s="119">
        <f>IFERROR(VLOOKUP($P11,[2]INSA_TCA_v6.0_2023!$A$1:$AU$1342,8,FALSE)*$S11/100,"")</f>
        <v>0.84</v>
      </c>
      <c r="W11" s="119">
        <f>IFERROR(VLOOKUP($P11,[2]INSA_TCA_v6.0_2023!$A$1:$AU$1342,9,FALSE)*$S11/100,"")</f>
        <v>0.24</v>
      </c>
      <c r="X11" s="119">
        <f>IFERROR(VLOOKUP($P11,[2]INSA_TCA_v6.0_2023!$A$1:$AU$1342,10,FALSE)*$S11/100,"")</f>
        <v>0.12</v>
      </c>
      <c r="Y11" s="119">
        <f>IFERROR(VLOOKUP($P11,[2]INSA_TCA_v6.0_2023!$A$1:$AU$1342,11,FALSE)*$S11/100,"")</f>
        <v>0.36</v>
      </c>
      <c r="Z11" s="119">
        <f>IFERROR(VLOOKUP($P11,[2]INSA_TCA_v6.0_2023!$A$1:$AU$1342,24,FALSE)*$S11/100,"")</f>
        <v>0</v>
      </c>
      <c r="AA11" s="119">
        <f>IFERROR(VLOOKUP($P11,[2]INSA_TCA_v6.0_2023!$A$1:$AU$1342,13,FALSE)*$S11/100,"")</f>
        <v>0</v>
      </c>
      <c r="AB11" s="119">
        <f>IFERROR(VLOOKUP($P11,[2]INSA_TCA_v6.0_2023!$A$1:$AU$1342,19,FALSE)*$S11/100,"")</f>
        <v>10.56</v>
      </c>
      <c r="AC11" s="119">
        <f>IFERROR(VLOOKUP($P11,[2]INSA_TCA_v6.0_2023!$A$1:$AU$1342,18,FALSE)*$S11/100,"")</f>
        <v>5.64</v>
      </c>
      <c r="AD11" s="119">
        <f>IFERROR(VLOOKUP($P11,[2]INSA_TCA_v6.0_2023!$A$1:$AU$1342,20,FALSE)*$S11/100,"")</f>
        <v>0.72</v>
      </c>
      <c r="AE11" s="120">
        <f t="shared" si="0"/>
        <v>147.96</v>
      </c>
      <c r="AF11" s="119">
        <f>IFERROR(VLOOKUP($P11,[2]INSA_TCA_v6.0_2023!$A$1:$AU$1342,21,FALSE)*$S11/100,"")</f>
        <v>0</v>
      </c>
      <c r="AG11" s="119">
        <f>IFERROR(VLOOKUP($P11,[2]INSA_TCA_v6.0_2023!$A$1:$AU$1342,25,FALSE)*$S11/100,"")</f>
        <v>2.4</v>
      </c>
      <c r="AH11" s="119">
        <f>IFERROR(VLOOKUP($P11,[2]INSA_TCA_v6.0_2023!$A$1:$AU$1342,27,FALSE)*$S11/100,"")</f>
        <v>0</v>
      </c>
      <c r="AI11" s="119">
        <f>IFERROR(VLOOKUP($P11,[2]INSA_TCA_v6.0_2023!$A$1:$AU$1342,28,FALSE)*$S11/100,"")</f>
        <v>0.24</v>
      </c>
      <c r="AJ11" s="119">
        <f>IFERROR(VLOOKUP($P11,[2]INSA_TCA_v6.0_2023!$A$1:$AU$1342,29,FALSE)*$S11/100,"")</f>
        <v>0.22800000000000001</v>
      </c>
      <c r="AK11" s="119">
        <f>IFERROR(VLOOKUP($P11,[2]INSA_TCA_v6.0_2023!$A$1:$AU$1342,30,FALSE)*$S11/100,"")</f>
        <v>0.06</v>
      </c>
      <c r="AL11" s="119">
        <f>IFERROR(VLOOKUP($P11,[2]INSA_TCA_v6.0_2023!$A$1:$AU$1342,32,FALSE)*$S11/100,"")</f>
        <v>2.88</v>
      </c>
      <c r="AM11" s="119">
        <f>IFERROR(VLOOKUP($P11,[2]INSA_TCA_v6.0_2023!$A$1:$AU$1342,34,FALSE)*$S11/100,"")</f>
        <v>0.12</v>
      </c>
      <c r="AN11" s="119">
        <f>IFERROR(VLOOKUP($P11,[2]INSA_TCA_v6.0_2023!$A$1:$AU$1342,35,FALSE)*$S11/100,"")</f>
        <v>0</v>
      </c>
      <c r="AO11" s="119">
        <f>IFERROR(VLOOKUP($P11,[2]INSA_TCA_v6.0_2023!$A$1:$AU$1342,36,FALSE)*$S11/100,"")</f>
        <v>0</v>
      </c>
      <c r="AP11" s="119">
        <f>IFERROR(VLOOKUP($P11,[2]INSA_TCA_v6.0_2023!$A$1:$AU$1342,37,FALSE)*$S11/100,"")</f>
        <v>252</v>
      </c>
      <c r="AQ11" s="119">
        <f>IFERROR(VLOOKUP($P11,[2]INSA_TCA_v6.0_2023!$A$1:$AU$1342,39,FALSE)*$S11/100,"")</f>
        <v>300</v>
      </c>
      <c r="AR11" s="119">
        <f>IFERROR(VLOOKUP($P11,[2]INSA_TCA_v6.0_2023!$A$1:$AU$1342,40,FALSE)*$S11/100,"")</f>
        <v>384</v>
      </c>
      <c r="AS11" s="119">
        <f>IFERROR(VLOOKUP($P11,[2]INSA_TCA_v6.0_2023!$A$1:$AU$1342,41,FALSE)*$S11/100,"")</f>
        <v>25.2</v>
      </c>
      <c r="AT11" s="119">
        <f>IFERROR(VLOOKUP($P11,[2]INSA_TCA_v6.0_2023!$A$1:$AU$1342,42,FALSE)*$S11/100,"")</f>
        <v>168</v>
      </c>
      <c r="AU11" s="119">
        <f>IFERROR(VLOOKUP($P11,[2]INSA_TCA_v6.0_2023!$A$1:$AU$1342,43,FALSE)*$S11/100,"")</f>
        <v>56.4</v>
      </c>
      <c r="AV11" s="119">
        <f>IFERROR(VLOOKUP($P11,[2]INSA_TCA_v6.0_2023!$A$1:$AU$1342,44,FALSE)*$S11/100,"")</f>
        <v>2.2799999999999998</v>
      </c>
      <c r="AW11" s="119">
        <f>IFERROR(VLOOKUP($P11,[2]INSA_TCA_v6.0_2023!$A$1:$AU$1342,45,FALSE)*$S11/100,"")</f>
        <v>1.32</v>
      </c>
      <c r="AX11" s="119">
        <f>IFERROR(VLOOKUP($P11,[2]INSA_TCA_v6.0_2023!$A$1:$AU$1342,46,FALSE)*$S11/100,"")</f>
        <v>0</v>
      </c>
      <c r="AY11" s="119">
        <f>IFERROR(VLOOKUP($P11,[2]INSA_TCA_v6.0_2023!$A$1:$AU$1342,47,FALSE)*$S11/100,"")</f>
        <v>0.36</v>
      </c>
    </row>
    <row r="12" spans="1:51">
      <c r="A12" s="319" t="s">
        <v>62</v>
      </c>
      <c r="B12" s="318">
        <v>3</v>
      </c>
      <c r="C12" s="307" t="s">
        <v>48</v>
      </c>
      <c r="D12" s="308">
        <f>B12/0.75</f>
        <v>4</v>
      </c>
      <c r="E12" s="309"/>
      <c r="F12" s="284"/>
      <c r="G12" s="538"/>
      <c r="H12" s="536"/>
      <c r="I12" s="536"/>
      <c r="J12" s="536"/>
      <c r="K12" s="536"/>
      <c r="L12" s="536"/>
      <c r="M12" s="537"/>
      <c r="N12" s="272"/>
      <c r="O12" s="124" t="s">
        <v>41</v>
      </c>
      <c r="P12" s="125" t="s">
        <v>1352</v>
      </c>
      <c r="Q12" s="125" t="s">
        <v>91</v>
      </c>
      <c r="R12" s="125" t="s">
        <v>1353</v>
      </c>
      <c r="S12" s="97">
        <v>75</v>
      </c>
      <c r="T12" s="119">
        <f>IFERROR(VLOOKUP($P12,[2]INSA_TCA_v6.0_2023!$A$1:$AU$1342,14,FALSE)*$S12/100,"")</f>
        <v>36.375</v>
      </c>
      <c r="U12" s="119">
        <f>IFERROR(VLOOKUP($P12,[2]INSA_TCA_v6.0_2023!$A$1:$AU$1342,15,FALSE)*$S12/100,"")</f>
        <v>3.45</v>
      </c>
      <c r="V12" s="119">
        <f>IFERROR(VLOOKUP($P12,[2]INSA_TCA_v6.0_2023!$A$1:$AU$1342,8,FALSE)*$S12/100,"")</f>
        <v>1.8</v>
      </c>
      <c r="W12" s="119">
        <f>IFERROR(VLOOKUP($P12,[2]INSA_TCA_v6.0_2023!$A$1:$AU$1342,9,FALSE)*$S12/100,"")</f>
        <v>0.3</v>
      </c>
      <c r="X12" s="119">
        <f>IFERROR(VLOOKUP($P12,[2]INSA_TCA_v6.0_2023!$A$1:$AU$1342,10,FALSE)*$S12/100,"")</f>
        <v>0</v>
      </c>
      <c r="Y12" s="119">
        <f>IFERROR(VLOOKUP($P12,[2]INSA_TCA_v6.0_2023!$A$1:$AU$1342,11,FALSE)*$S12/100,"")</f>
        <v>0</v>
      </c>
      <c r="Z12" s="119">
        <f>IFERROR(VLOOKUP($P12,[2]INSA_TCA_v6.0_2023!$A$1:$AU$1342,24,FALSE)*$S12/100,"")</f>
        <v>0</v>
      </c>
      <c r="AA12" s="119">
        <f>IFERROR(VLOOKUP($P12,[2]INSA_TCA_v6.0_2023!$A$1:$AU$1342,13,FALSE)*$S12/100,"")</f>
        <v>0</v>
      </c>
      <c r="AB12" s="119">
        <f>IFERROR(VLOOKUP($P12,[2]INSA_TCA_v6.0_2023!$A$1:$AU$1342,19,FALSE)*$S12/100,"")</f>
        <v>5.0999999999999996</v>
      </c>
      <c r="AC12" s="119">
        <f>IFERROR(VLOOKUP($P12,[2]INSA_TCA_v6.0_2023!$A$1:$AU$1342,18,FALSE)*$S12/100,"")</f>
        <v>3.45</v>
      </c>
      <c r="AD12" s="119">
        <f>IFERROR(VLOOKUP($P12,[2]INSA_TCA_v6.0_2023!$A$1:$AU$1342,20,FALSE)*$S12/100,"")</f>
        <v>0.67500000000000004</v>
      </c>
      <c r="AE12" s="120">
        <f t="shared" si="0"/>
        <v>189</v>
      </c>
      <c r="AF12" s="119">
        <f>IFERROR(VLOOKUP($P12,[2]INSA_TCA_v6.0_2023!$A$1:$AU$1342,21,FALSE)*$S12/100,"")</f>
        <v>0</v>
      </c>
      <c r="AG12" s="119">
        <f>IFERROR(VLOOKUP($P12,[2]INSA_TCA_v6.0_2023!$A$1:$AU$1342,25,FALSE)*$S12/100,"")</f>
        <v>0</v>
      </c>
      <c r="AH12" s="119">
        <f>IFERROR(VLOOKUP($P12,[2]INSA_TCA_v6.0_2023!$A$1:$AU$1342,27,FALSE)*$S12/100,"")</f>
        <v>0</v>
      </c>
      <c r="AI12" s="119">
        <f>IFERROR(VLOOKUP($P12,[2]INSA_TCA_v6.0_2023!$A$1:$AU$1342,28,FALSE)*$S12/100,"")</f>
        <v>0</v>
      </c>
      <c r="AJ12" s="119">
        <f>IFERROR(VLOOKUP($P12,[2]INSA_TCA_v6.0_2023!$A$1:$AU$1342,29,FALSE)*$S12/100,"")</f>
        <v>0</v>
      </c>
      <c r="AK12" s="119">
        <f>IFERROR(VLOOKUP($P12,[2]INSA_TCA_v6.0_2023!$A$1:$AU$1342,30,FALSE)*$S12/100,"")</f>
        <v>0</v>
      </c>
      <c r="AL12" s="119">
        <f>IFERROR(VLOOKUP($P12,[2]INSA_TCA_v6.0_2023!$A$1:$AU$1342,32,FALSE)*$S12/100,"")</f>
        <v>0</v>
      </c>
      <c r="AM12" s="119">
        <f>IFERROR(VLOOKUP($P12,[2]INSA_TCA_v6.0_2023!$A$1:$AU$1342,34,FALSE)*$S12/100,"")</f>
        <v>0</v>
      </c>
      <c r="AN12" s="119">
        <f>IFERROR(VLOOKUP($P12,[2]INSA_TCA_v6.0_2023!$A$1:$AU$1342,35,FALSE)*$S12/100,"")</f>
        <v>0</v>
      </c>
      <c r="AO12" s="119">
        <f>IFERROR(VLOOKUP($P12,[2]INSA_TCA_v6.0_2023!$A$1:$AU$1342,36,FALSE)*$S12/100,"")</f>
        <v>0</v>
      </c>
      <c r="AP12" s="119">
        <f>IFERROR(VLOOKUP($P12,[2]INSA_TCA_v6.0_2023!$A$1:$AU$1342,37,FALSE)*$S12/100,"")</f>
        <v>0</v>
      </c>
      <c r="AQ12" s="119">
        <f>IFERROR(VLOOKUP($P12,[2]INSA_TCA_v6.0_2023!$A$1:$AU$1342,39,FALSE)*$S12/100,"")</f>
        <v>0</v>
      </c>
      <c r="AR12" s="119">
        <f>IFERROR(VLOOKUP($P12,[2]INSA_TCA_v6.0_2023!$A$1:$AU$1342,40,FALSE)*$S12/100,"")</f>
        <v>0</v>
      </c>
      <c r="AS12" s="119">
        <f>IFERROR(VLOOKUP($P12,[2]INSA_TCA_v6.0_2023!$A$1:$AU$1342,41,FALSE)*$S12/100,"")</f>
        <v>0</v>
      </c>
      <c r="AT12" s="119">
        <f>IFERROR(VLOOKUP($P12,[2]INSA_TCA_v6.0_2023!$A$1:$AU$1342,42,FALSE)*$S12/100,"")</f>
        <v>0</v>
      </c>
      <c r="AU12" s="119">
        <f>IFERROR(VLOOKUP($P12,[2]INSA_TCA_v6.0_2023!$A$1:$AU$1342,43,FALSE)*$S12/100,"")</f>
        <v>0</v>
      </c>
      <c r="AV12" s="119">
        <f>IFERROR(VLOOKUP($P12,[2]INSA_TCA_v6.0_2023!$A$1:$AU$1342,44,FALSE)*$S12/100,"")</f>
        <v>0</v>
      </c>
      <c r="AW12" s="119">
        <f>IFERROR(VLOOKUP($P12,[2]INSA_TCA_v6.0_2023!$A$1:$AU$1342,45,FALSE)*$S12/100,"")</f>
        <v>0</v>
      </c>
      <c r="AX12" s="119">
        <f>IFERROR(VLOOKUP($P12,[2]INSA_TCA_v6.0_2023!$A$1:$AU$1342,46,FALSE)*$S12/100,"")</f>
        <v>0</v>
      </c>
      <c r="AY12" s="119">
        <f>IFERROR(VLOOKUP($P12,[2]INSA_TCA_v6.0_2023!$A$1:$AU$1342,47,FALSE)*$S12/100,"")</f>
        <v>0</v>
      </c>
    </row>
    <row r="13" spans="1:51">
      <c r="A13" s="319" t="s">
        <v>3316</v>
      </c>
      <c r="B13" s="318">
        <v>10</v>
      </c>
      <c r="C13" s="307" t="s">
        <v>48</v>
      </c>
      <c r="D13" s="308">
        <f>B13/1</f>
        <v>10</v>
      </c>
      <c r="E13" s="309"/>
      <c r="F13" s="284"/>
      <c r="G13" s="538"/>
      <c r="H13" s="536"/>
      <c r="I13" s="536"/>
      <c r="J13" s="536"/>
      <c r="K13" s="536"/>
      <c r="L13" s="536"/>
      <c r="M13" s="537"/>
      <c r="N13" s="272"/>
      <c r="O13" s="121" t="s">
        <v>55</v>
      </c>
      <c r="P13" s="122">
        <v>395</v>
      </c>
      <c r="Q13" s="122" t="s">
        <v>101</v>
      </c>
      <c r="R13" s="122" t="s">
        <v>2441</v>
      </c>
      <c r="S13" s="17">
        <v>10</v>
      </c>
      <c r="T13" s="119">
        <f>IFERROR(VLOOKUP($P13,[2]INSA_TCA_v6.0_2023!$A$1:$AU$1342,14,FALSE)*$S13/100,"")</f>
        <v>0</v>
      </c>
      <c r="U13" s="119">
        <f>IFERROR(VLOOKUP($P13,[2]INSA_TCA_v6.0_2023!$A$1:$AU$1342,15,FALSE)*$S13/100,"")</f>
        <v>0</v>
      </c>
      <c r="V13" s="119">
        <f>IFERROR(VLOOKUP($P13,[2]INSA_TCA_v6.0_2023!$A$1:$AU$1342,8,FALSE)*$S13/100,"")</f>
        <v>9.99</v>
      </c>
      <c r="W13" s="119">
        <f>IFERROR(VLOOKUP($P13,[2]INSA_TCA_v6.0_2023!$A$1:$AU$1342,9,FALSE)*$S13/100,"")</f>
        <v>1.44</v>
      </c>
      <c r="X13" s="119">
        <f>IFERROR(VLOOKUP($P13,[2]INSA_TCA_v6.0_2023!$A$1:$AU$1342,10,FALSE)*$S13/100,"")</f>
        <v>7.86</v>
      </c>
      <c r="Y13" s="119">
        <f>IFERROR(VLOOKUP($P13,[2]INSA_TCA_v6.0_2023!$A$1:$AU$1342,11,FALSE)*$S13/100,"")</f>
        <v>0.69</v>
      </c>
      <c r="Z13" s="119">
        <f>IFERROR(VLOOKUP($P13,[2]INSA_TCA_v6.0_2023!$A$1:$AU$1342,24,FALSE)*$S13/100,"")</f>
        <v>0</v>
      </c>
      <c r="AA13" s="119">
        <f>IFERROR(VLOOKUP($P13,[2]INSA_TCA_v6.0_2023!$A$1:$AU$1342,13,FALSE)*$S13/100,"")</f>
        <v>0</v>
      </c>
      <c r="AB13" s="119">
        <f>IFERROR(VLOOKUP($P13,[2]INSA_TCA_v6.0_2023!$A$1:$AU$1342,19,FALSE)*$S13/100,"")</f>
        <v>0</v>
      </c>
      <c r="AC13" s="119">
        <f>IFERROR(VLOOKUP($P13,[2]INSA_TCA_v6.0_2023!$A$1:$AU$1342,18,FALSE)*$S13/100,"")</f>
        <v>0</v>
      </c>
      <c r="AD13" s="119">
        <f>IFERROR(VLOOKUP($P13,[2]INSA_TCA_v6.0_2023!$A$1:$AU$1342,20,FALSE)*$S13/100,"")</f>
        <v>0</v>
      </c>
      <c r="AE13" s="120">
        <f t="shared" si="0"/>
        <v>89.91</v>
      </c>
      <c r="AF13" s="119">
        <f>IFERROR(VLOOKUP($P13,[2]INSA_TCA_v6.0_2023!$A$1:$AU$1342,21,FALSE)*$S13/100,"")</f>
        <v>0</v>
      </c>
      <c r="AG13" s="119">
        <f>IFERROR(VLOOKUP($P13,[2]INSA_TCA_v6.0_2023!$A$1:$AU$1342,25,FALSE)*$S13/100,"")</f>
        <v>0</v>
      </c>
      <c r="AH13" s="119">
        <f>IFERROR(VLOOKUP($P13,[2]INSA_TCA_v6.0_2023!$A$1:$AU$1342,27,FALSE)*$S13/100,"")</f>
        <v>0</v>
      </c>
      <c r="AI13" s="119">
        <f>IFERROR(VLOOKUP($P13,[2]INSA_TCA_v6.0_2023!$A$1:$AU$1342,28,FALSE)*$S13/100,"")</f>
        <v>1.4</v>
      </c>
      <c r="AJ13" s="119">
        <f>IFERROR(VLOOKUP($P13,[2]INSA_TCA_v6.0_2023!$A$1:$AU$1342,29,FALSE)*$S13/100,"")</f>
        <v>0</v>
      </c>
      <c r="AK13" s="119">
        <f>IFERROR(VLOOKUP($P13,[2]INSA_TCA_v6.0_2023!$A$1:$AU$1342,30,FALSE)*$S13/100,"")</f>
        <v>0</v>
      </c>
      <c r="AL13" s="119">
        <f>IFERROR(VLOOKUP($P13,[2]INSA_TCA_v6.0_2023!$A$1:$AU$1342,32,FALSE)*$S13/100,"")</f>
        <v>0</v>
      </c>
      <c r="AM13" s="119">
        <f>IFERROR(VLOOKUP($P13,[2]INSA_TCA_v6.0_2023!$A$1:$AU$1342,34,FALSE)*$S13/100,"")</f>
        <v>0</v>
      </c>
      <c r="AN13" s="119">
        <f>IFERROR(VLOOKUP($P13,[2]INSA_TCA_v6.0_2023!$A$1:$AU$1342,35,FALSE)*$S13/100,"")</f>
        <v>0</v>
      </c>
      <c r="AO13" s="119">
        <f>IFERROR(VLOOKUP($P13,[2]INSA_TCA_v6.0_2023!$A$1:$AU$1342,36,FALSE)*$S13/100,"")</f>
        <v>0</v>
      </c>
      <c r="AP13" s="119">
        <f>IFERROR(VLOOKUP($P13,[2]INSA_TCA_v6.0_2023!$A$1:$AU$1342,37,FALSE)*$S13/100,"")</f>
        <v>0</v>
      </c>
      <c r="AQ13" s="119">
        <f>IFERROR(VLOOKUP($P13,[2]INSA_TCA_v6.0_2023!$A$1:$AU$1342,39,FALSE)*$S13/100,"")</f>
        <v>0</v>
      </c>
      <c r="AR13" s="119">
        <f>IFERROR(VLOOKUP($P13,[2]INSA_TCA_v6.0_2023!$A$1:$AU$1342,40,FALSE)*$S13/100,"")</f>
        <v>0</v>
      </c>
      <c r="AS13" s="119">
        <f>IFERROR(VLOOKUP($P13,[2]INSA_TCA_v6.0_2023!$A$1:$AU$1342,41,FALSE)*$S13/100,"")</f>
        <v>0</v>
      </c>
      <c r="AT13" s="119">
        <f>IFERROR(VLOOKUP($P13,[2]INSA_TCA_v6.0_2023!$A$1:$AU$1342,42,FALSE)*$S13/100,"")</f>
        <v>0</v>
      </c>
      <c r="AU13" s="119">
        <f>IFERROR(VLOOKUP($P13,[2]INSA_TCA_v6.0_2023!$A$1:$AU$1342,43,FALSE)*$S13/100,"")</f>
        <v>0</v>
      </c>
      <c r="AV13" s="119">
        <f>IFERROR(VLOOKUP($P13,[2]INSA_TCA_v6.0_2023!$A$1:$AU$1342,44,FALSE)*$S13/100,"")</f>
        <v>0</v>
      </c>
      <c r="AW13" s="119">
        <f>IFERROR(VLOOKUP($P13,[2]INSA_TCA_v6.0_2023!$A$1:$AU$1342,45,FALSE)*$S13/100,"")</f>
        <v>0</v>
      </c>
      <c r="AX13" s="119">
        <f>IFERROR(VLOOKUP($P13,[2]INSA_TCA_v6.0_2023!$A$1:$AU$1342,46,FALSE)*$S13/100,"")</f>
        <v>0</v>
      </c>
      <c r="AY13" s="119">
        <f>IFERROR(VLOOKUP($P13,[2]INSA_TCA_v6.0_2023!$A$1:$AU$1342,47,FALSE)*$S13/100,"")</f>
        <v>0</v>
      </c>
    </row>
    <row r="14" spans="1:51">
      <c r="A14" s="319" t="s">
        <v>3459</v>
      </c>
      <c r="B14" s="318">
        <v>0.3</v>
      </c>
      <c r="C14" s="307" t="s">
        <v>48</v>
      </c>
      <c r="D14" s="308">
        <f>B14/1</f>
        <v>0.3</v>
      </c>
      <c r="E14" s="309"/>
      <c r="F14" s="284"/>
      <c r="G14" s="538"/>
      <c r="H14" s="536"/>
      <c r="I14" s="536"/>
      <c r="J14" s="536"/>
      <c r="K14" s="536"/>
      <c r="L14" s="536"/>
      <c r="M14" s="537"/>
      <c r="N14" s="272"/>
      <c r="O14" s="121"/>
      <c r="P14" s="122" t="s">
        <v>1151</v>
      </c>
      <c r="Q14" s="122" t="s">
        <v>93</v>
      </c>
      <c r="R14" s="122" t="s">
        <v>2542</v>
      </c>
      <c r="S14" s="17">
        <v>0.3</v>
      </c>
      <c r="T14" s="119">
        <f>IFERROR(VLOOKUP($P14,[2]INSA_TCA_v6.0_2023!$A$1:$AU$1342,14,FALSE)*$S14/100,"")</f>
        <v>0</v>
      </c>
      <c r="U14" s="119">
        <f>IFERROR(VLOOKUP($P14,[2]INSA_TCA_v6.0_2023!$A$1:$AU$1342,15,FALSE)*$S14/100,"")</f>
        <v>0</v>
      </c>
      <c r="V14" s="119">
        <f>IFERROR(VLOOKUP($P14,[2]INSA_TCA_v6.0_2023!$A$1:$AU$1342,8,FALSE)*$S14/100,"")</f>
        <v>0</v>
      </c>
      <c r="W14" s="119">
        <f>IFERROR(VLOOKUP($P14,[2]INSA_TCA_v6.0_2023!$A$1:$AU$1342,9,FALSE)*$S14/100,"")</f>
        <v>0</v>
      </c>
      <c r="X14" s="119">
        <f>IFERROR(VLOOKUP($P14,[2]INSA_TCA_v6.0_2023!$A$1:$AU$1342,10,FALSE)*$S14/100,"")</f>
        <v>0</v>
      </c>
      <c r="Y14" s="119">
        <f>IFERROR(VLOOKUP($P14,[2]INSA_TCA_v6.0_2023!$A$1:$AU$1342,11,FALSE)*$S14/100,"")</f>
        <v>0</v>
      </c>
      <c r="Z14" s="119">
        <f>IFERROR(VLOOKUP($P14,[2]INSA_TCA_v6.0_2023!$A$1:$AU$1342,24,FALSE)*$S14/100,"")</f>
        <v>0</v>
      </c>
      <c r="AA14" s="119">
        <f>IFERROR(VLOOKUP($P14,[2]INSA_TCA_v6.0_2023!$A$1:$AU$1342,13,FALSE)*$S14/100,"")</f>
        <v>0</v>
      </c>
      <c r="AB14" s="119">
        <f>IFERROR(VLOOKUP($P14,[2]INSA_TCA_v6.0_2023!$A$1:$AU$1342,19,FALSE)*$S14/100,"")</f>
        <v>0</v>
      </c>
      <c r="AC14" s="119">
        <f>IFERROR(VLOOKUP($P14,[2]INSA_TCA_v6.0_2023!$A$1:$AU$1342,18,FALSE)*$S14/100,"")</f>
        <v>0</v>
      </c>
      <c r="AD14" s="119">
        <f>IFERROR(VLOOKUP($P14,[2]INSA_TCA_v6.0_2023!$A$1:$AU$1342,20,FALSE)*$S14/100,"")</f>
        <v>0</v>
      </c>
      <c r="AE14" s="120">
        <f t="shared" si="0"/>
        <v>0</v>
      </c>
      <c r="AF14" s="119">
        <f>IFERROR(VLOOKUP($P14,[2]INSA_TCA_v6.0_2023!$A$1:$AU$1342,21,FALSE)*$S14/100,"")</f>
        <v>0</v>
      </c>
      <c r="AG14" s="119">
        <f>IFERROR(VLOOKUP($P14,[2]INSA_TCA_v6.0_2023!$A$1:$AU$1342,25,FALSE)*$S14/100,"")</f>
        <v>0</v>
      </c>
      <c r="AH14" s="119">
        <f>IFERROR(VLOOKUP($P14,[2]INSA_TCA_v6.0_2023!$A$1:$AU$1342,27,FALSE)*$S14/100,"")</f>
        <v>0</v>
      </c>
      <c r="AI14" s="119">
        <f>IFERROR(VLOOKUP($P14,[2]INSA_TCA_v6.0_2023!$A$1:$AU$1342,28,FALSE)*$S14/100,"")</f>
        <v>0</v>
      </c>
      <c r="AJ14" s="119">
        <f>IFERROR(VLOOKUP($P14,[2]INSA_TCA_v6.0_2023!$A$1:$AU$1342,29,FALSE)*$S14/100,"")</f>
        <v>0</v>
      </c>
      <c r="AK14" s="119">
        <f>IFERROR(VLOOKUP($P14,[2]INSA_TCA_v6.0_2023!$A$1:$AU$1342,30,FALSE)*$S14/100,"")</f>
        <v>0</v>
      </c>
      <c r="AL14" s="119">
        <f>IFERROR(VLOOKUP($P14,[2]INSA_TCA_v6.0_2023!$A$1:$AU$1342,32,FALSE)*$S14/100,"")</f>
        <v>0</v>
      </c>
      <c r="AM14" s="119">
        <f>IFERROR(VLOOKUP($P14,[2]INSA_TCA_v6.0_2023!$A$1:$AU$1342,34,FALSE)*$S14/100,"")</f>
        <v>0</v>
      </c>
      <c r="AN14" s="119">
        <f>IFERROR(VLOOKUP($P14,[2]INSA_TCA_v6.0_2023!$A$1:$AU$1342,35,FALSE)*$S14/100,"")</f>
        <v>0</v>
      </c>
      <c r="AO14" s="119">
        <f>IFERROR(VLOOKUP($P14,[2]INSA_TCA_v6.0_2023!$A$1:$AU$1342,36,FALSE)*$S14/100,"")</f>
        <v>0</v>
      </c>
      <c r="AP14" s="119">
        <f>IFERROR(VLOOKUP($P14,[2]INSA_TCA_v6.0_2023!$A$1:$AU$1342,37,FALSE)*$S14/100,"")</f>
        <v>0</v>
      </c>
      <c r="AQ14" s="119">
        <f>IFERROR(VLOOKUP($P14,[2]INSA_TCA_v6.0_2023!$A$1:$AU$1342,39,FALSE)*$S14/100,"")</f>
        <v>0</v>
      </c>
      <c r="AR14" s="119">
        <f>IFERROR(VLOOKUP($P14,[2]INSA_TCA_v6.0_2023!$A$1:$AU$1342,40,FALSE)*$S14/100,"")</f>
        <v>0</v>
      </c>
      <c r="AS14" s="119">
        <f>IFERROR(VLOOKUP($P14,[2]INSA_TCA_v6.0_2023!$A$1:$AU$1342,41,FALSE)*$S14/100,"")</f>
        <v>0</v>
      </c>
      <c r="AT14" s="119">
        <f>IFERROR(VLOOKUP($P14,[2]INSA_TCA_v6.0_2023!$A$1:$AU$1342,42,FALSE)*$S14/100,"")</f>
        <v>0</v>
      </c>
      <c r="AU14" s="119">
        <f>IFERROR(VLOOKUP($P14,[2]INSA_TCA_v6.0_2023!$A$1:$AU$1342,43,FALSE)*$S14/100,"")</f>
        <v>0</v>
      </c>
      <c r="AV14" s="119">
        <f>IFERROR(VLOOKUP($P14,[2]INSA_TCA_v6.0_2023!$A$1:$AU$1342,44,FALSE)*$S14/100,"")</f>
        <v>0</v>
      </c>
      <c r="AW14" s="119">
        <f>IFERROR(VLOOKUP($P14,[2]INSA_TCA_v6.0_2023!$A$1:$AU$1342,45,FALSE)*$S14/100,"")</f>
        <v>0</v>
      </c>
      <c r="AX14" s="119">
        <f>IFERROR(VLOOKUP($P14,[2]INSA_TCA_v6.0_2023!$A$1:$AU$1342,46,FALSE)*$S14/100,"")</f>
        <v>0</v>
      </c>
      <c r="AY14" s="119">
        <f>IFERROR(VLOOKUP($P14,[2]INSA_TCA_v6.0_2023!$A$1:$AU$1342,47,FALSE)*$S14/100,"")</f>
        <v>0</v>
      </c>
    </row>
    <row r="15" spans="1:51">
      <c r="A15" s="319" t="s">
        <v>3321</v>
      </c>
      <c r="B15" s="318">
        <v>5</v>
      </c>
      <c r="C15" s="307" t="s">
        <v>48</v>
      </c>
      <c r="D15" s="312">
        <f>B15/0.9</f>
        <v>5.5555555555555554</v>
      </c>
      <c r="E15" s="309"/>
      <c r="F15" s="284"/>
      <c r="G15" s="538"/>
      <c r="H15" s="536"/>
      <c r="I15" s="536"/>
      <c r="J15" s="536"/>
      <c r="K15" s="536"/>
      <c r="L15" s="536"/>
      <c r="M15" s="537"/>
      <c r="N15" s="272"/>
      <c r="O15" s="121"/>
      <c r="P15" s="122">
        <v>7</v>
      </c>
      <c r="Q15" s="122" t="s">
        <v>93</v>
      </c>
      <c r="R15" s="122" t="s">
        <v>2499</v>
      </c>
      <c r="S15" s="17">
        <v>5</v>
      </c>
      <c r="T15" s="119">
        <f>IFERROR(VLOOKUP($P15,[2]INSA_TCA_v6.0_2023!$A$1:$AU$1342,14,FALSE)*$S15/100,"")</f>
        <v>0.09</v>
      </c>
      <c r="U15" s="119">
        <f>IFERROR(VLOOKUP($P15,[2]INSA_TCA_v6.0_2023!$A$1:$AU$1342,15,FALSE)*$S15/100,"")</f>
        <v>7.4999999999999997E-2</v>
      </c>
      <c r="V15" s="119">
        <f>IFERROR(VLOOKUP($P15,[2]INSA_TCA_v6.0_2023!$A$1:$AU$1342,8,FALSE)*$S15/100,"")</f>
        <v>0.03</v>
      </c>
      <c r="W15" s="119">
        <f>IFERROR(VLOOKUP($P15,[2]INSA_TCA_v6.0_2023!$A$1:$AU$1342,9,FALSE)*$S15/100,"")</f>
        <v>5.0000000000000001E-3</v>
      </c>
      <c r="X15" s="119">
        <f>IFERROR(VLOOKUP($P15,[2]INSA_TCA_v6.0_2023!$A$1:$AU$1342,10,FALSE)*$S15/100,"")</f>
        <v>0</v>
      </c>
      <c r="Y15" s="119">
        <f>IFERROR(VLOOKUP($P15,[2]INSA_TCA_v6.0_2023!$A$1:$AU$1342,11,FALSE)*$S15/100,"")</f>
        <v>0.02</v>
      </c>
      <c r="Z15" s="119">
        <f>IFERROR(VLOOKUP($P15,[2]INSA_TCA_v6.0_2023!$A$1:$AU$1342,24,FALSE)*$S15/100,"")</f>
        <v>0</v>
      </c>
      <c r="AA15" s="119">
        <f>IFERROR(VLOOKUP($P15,[2]INSA_TCA_v6.0_2023!$A$1:$AU$1342,13,FALSE)*$S15/100,"")</f>
        <v>0</v>
      </c>
      <c r="AB15" s="119">
        <f>IFERROR(VLOOKUP($P15,[2]INSA_TCA_v6.0_2023!$A$1:$AU$1342,19,FALSE)*$S15/100,"")</f>
        <v>0.12</v>
      </c>
      <c r="AC15" s="119">
        <f>IFERROR(VLOOKUP($P15,[2]INSA_TCA_v6.0_2023!$A$1:$AU$1342,18,FALSE)*$S15/100,"")</f>
        <v>0.14499999999999999</v>
      </c>
      <c r="AD15" s="119">
        <f>IFERROR(VLOOKUP($P15,[2]INSA_TCA_v6.0_2023!$A$1:$AU$1342,20,FALSE)*$S15/100,"")</f>
        <v>5.0000000000000001E-3</v>
      </c>
      <c r="AE15" s="120">
        <f t="shared" si="0"/>
        <v>1.4</v>
      </c>
      <c r="AF15" s="119">
        <f>IFERROR(VLOOKUP($P15,[2]INSA_TCA_v6.0_2023!$A$1:$AU$1342,21,FALSE)*$S15/100,"")</f>
        <v>0</v>
      </c>
      <c r="AG15" s="119">
        <f>IFERROR(VLOOKUP($P15,[2]INSA_TCA_v6.0_2023!$A$1:$AU$1342,25,FALSE)*$S15/100,"")</f>
        <v>5.0999999999999996</v>
      </c>
      <c r="AH15" s="119">
        <f>IFERROR(VLOOKUP($P15,[2]INSA_TCA_v6.0_2023!$A$1:$AU$1342,27,FALSE)*$S15/100,"")</f>
        <v>0</v>
      </c>
      <c r="AI15" s="119">
        <f>IFERROR(VLOOKUP($P15,[2]INSA_TCA_v6.0_2023!$A$1:$AU$1342,28,FALSE)*$S15/100,"")</f>
        <v>3.5000000000000003E-2</v>
      </c>
      <c r="AJ15" s="119">
        <f>IFERROR(VLOOKUP($P15,[2]INSA_TCA_v6.0_2023!$A$1:$AU$1342,29,FALSE)*$S15/100,"")</f>
        <v>3.5000000000000005E-3</v>
      </c>
      <c r="AK15" s="119">
        <f>IFERROR(VLOOKUP($P15,[2]INSA_TCA_v6.0_2023!$A$1:$AU$1342,30,FALSE)*$S15/100,"")</f>
        <v>6.0000000000000001E-3</v>
      </c>
      <c r="AL15" s="119">
        <f>IFERROR(VLOOKUP($P15,[2]INSA_TCA_v6.0_2023!$A$1:$AU$1342,32,FALSE)*$S15/100,"")</f>
        <v>5.5E-2</v>
      </c>
      <c r="AM15" s="119">
        <f>IFERROR(VLOOKUP($P15,[2]INSA_TCA_v6.0_2023!$A$1:$AU$1342,34,FALSE)*$S15/100,"")</f>
        <v>8.9999999999999993E-3</v>
      </c>
      <c r="AN15" s="119">
        <f>IFERROR(VLOOKUP($P15,[2]INSA_TCA_v6.0_2023!$A$1:$AU$1342,35,FALSE)*$S15/100,"")</f>
        <v>0</v>
      </c>
      <c r="AO15" s="119">
        <f>IFERROR(VLOOKUP($P15,[2]INSA_TCA_v6.0_2023!$A$1:$AU$1342,36,FALSE)*$S15/100,"")</f>
        <v>3.15</v>
      </c>
      <c r="AP15" s="119">
        <f>IFERROR(VLOOKUP($P15,[2]INSA_TCA_v6.0_2023!$A$1:$AU$1342,37,FALSE)*$S15/100,"")</f>
        <v>0.9</v>
      </c>
      <c r="AQ15" s="119">
        <f>IFERROR(VLOOKUP($P15,[2]INSA_TCA_v6.0_2023!$A$1:$AU$1342,39,FALSE)*$S15/100,"")</f>
        <v>1.4</v>
      </c>
      <c r="AR15" s="119">
        <f>IFERROR(VLOOKUP($P15,[2]INSA_TCA_v6.0_2023!$A$1:$AU$1342,40,FALSE)*$S15/100,"")</f>
        <v>27</v>
      </c>
      <c r="AS15" s="119">
        <f>IFERROR(VLOOKUP($P15,[2]INSA_TCA_v6.0_2023!$A$1:$AU$1342,41,FALSE)*$S15/100,"")</f>
        <v>4.9000000000000004</v>
      </c>
      <c r="AT15" s="119">
        <f>IFERROR(VLOOKUP($P15,[2]INSA_TCA_v6.0_2023!$A$1:$AU$1342,42,FALSE)*$S15/100,"")</f>
        <v>1.8</v>
      </c>
      <c r="AU15" s="119">
        <f>IFERROR(VLOOKUP($P15,[2]INSA_TCA_v6.0_2023!$A$1:$AU$1342,43,FALSE)*$S15/100,"")</f>
        <v>1.3</v>
      </c>
      <c r="AV15" s="119">
        <f>IFERROR(VLOOKUP($P15,[2]INSA_TCA_v6.0_2023!$A$1:$AU$1342,44,FALSE)*$S15/100,"")</f>
        <v>9.5000000000000001E-2</v>
      </c>
      <c r="AW15" s="119">
        <f>IFERROR(VLOOKUP($P15,[2]INSA_TCA_v6.0_2023!$A$1:$AU$1342,45,FALSE)*$S15/100,"")</f>
        <v>0.01</v>
      </c>
      <c r="AX15" s="119">
        <f>IFERROR(VLOOKUP($P15,[2]INSA_TCA_v6.0_2023!$A$1:$AU$1342,46,FALSE)*$S15/100,"")</f>
        <v>0</v>
      </c>
      <c r="AY15" s="119">
        <f>IFERROR(VLOOKUP($P15,[2]INSA_TCA_v6.0_2023!$A$1:$AU$1342,47,FALSE)*$S15/100,"")</f>
        <v>0</v>
      </c>
    </row>
    <row r="16" spans="1:51">
      <c r="A16" s="370" t="s">
        <v>3403</v>
      </c>
      <c r="B16" s="375" t="s">
        <v>3424</v>
      </c>
      <c r="C16" s="376" t="s">
        <v>48</v>
      </c>
      <c r="D16" s="377">
        <f>B16/1</f>
        <v>20</v>
      </c>
      <c r="E16" s="378"/>
      <c r="F16" s="284"/>
      <c r="G16" s="538"/>
      <c r="H16" s="536"/>
      <c r="I16" s="536"/>
      <c r="J16" s="536"/>
      <c r="K16" s="536"/>
      <c r="L16" s="536"/>
      <c r="M16" s="537"/>
      <c r="N16" s="272"/>
      <c r="O16" s="121"/>
      <c r="P16" s="122"/>
      <c r="Q16" s="122"/>
      <c r="R16" s="122"/>
      <c r="S16" s="122"/>
      <c r="T16" s="119" t="str">
        <f>IFERROR(VLOOKUP($P16,[2]INSA_TCA_v6.0_2023!$A$1:$AU$1342,14,FALSE)*$S16/100,"")</f>
        <v/>
      </c>
      <c r="U16" s="119" t="str">
        <f>IFERROR(VLOOKUP($P16,[2]INSA_TCA_v6.0_2023!$A$1:$AU$1342,15,FALSE)*$S16/100,"")</f>
        <v/>
      </c>
      <c r="V16" s="119" t="str">
        <f>IFERROR(VLOOKUP($P16,[2]INSA_TCA_v6.0_2023!$A$1:$AU$1342,8,FALSE)*$S16/100,"")</f>
        <v/>
      </c>
      <c r="W16" s="119" t="str">
        <f>IFERROR(VLOOKUP($P16,[2]INSA_TCA_v6.0_2023!$A$1:$AU$1342,9,FALSE)*$S16/100,"")</f>
        <v/>
      </c>
      <c r="X16" s="119" t="str">
        <f>IFERROR(VLOOKUP($P16,[2]INSA_TCA_v6.0_2023!$A$1:$AU$1342,10,FALSE)*$S16/100,"")</f>
        <v/>
      </c>
      <c r="Y16" s="119" t="str">
        <f>IFERROR(VLOOKUP($P16,[2]INSA_TCA_v6.0_2023!$A$1:$AU$1342,11,FALSE)*$S16/100,"")</f>
        <v/>
      </c>
      <c r="Z16" s="119" t="str">
        <f>IFERROR(VLOOKUP($P16,[2]INSA_TCA_v6.0_2023!$A$1:$AU$1342,24,FALSE)*$S16/100,"")</f>
        <v/>
      </c>
      <c r="AA16" s="119" t="str">
        <f>IFERROR(VLOOKUP($P16,[2]INSA_TCA_v6.0_2023!$A$1:$AU$1342,13,FALSE)*$S16/100,"")</f>
        <v/>
      </c>
      <c r="AB16" s="119" t="str">
        <f>IFERROR(VLOOKUP($P16,[2]INSA_TCA_v6.0_2023!$A$1:$AU$1342,19,FALSE)*$S16/100,"")</f>
        <v/>
      </c>
      <c r="AC16" s="119" t="str">
        <f>IFERROR(VLOOKUP($P16,[2]INSA_TCA_v6.0_2023!$A$1:$AU$1342,18,FALSE)*$S16/100,"")</f>
        <v/>
      </c>
      <c r="AD16" s="119" t="str">
        <f>IFERROR(VLOOKUP($P16,[2]INSA_TCA_v6.0_2023!$A$1:$AU$1342,20,FALSE)*$S16/100,"")</f>
        <v/>
      </c>
      <c r="AE16" s="120" t="str">
        <f t="shared" si="0"/>
        <v/>
      </c>
      <c r="AF16" s="119" t="str">
        <f>IFERROR(VLOOKUP($P16,[2]INSA_TCA_v6.0_2023!$A$1:$AU$1342,21,FALSE)*$S16/100,"")</f>
        <v/>
      </c>
      <c r="AG16" s="119" t="str">
        <f>IFERROR(VLOOKUP($P16,[2]INSA_TCA_v6.0_2023!$A$1:$AU$1342,25,FALSE)*$S16/100,"")</f>
        <v/>
      </c>
      <c r="AH16" s="119" t="str">
        <f>IFERROR(VLOOKUP($P16,[2]INSA_TCA_v6.0_2023!$A$1:$AU$1342,27,FALSE)*$S16/100,"")</f>
        <v/>
      </c>
      <c r="AI16" s="119" t="str">
        <f>IFERROR(VLOOKUP($P16,[2]INSA_TCA_v6.0_2023!$A$1:$AU$1342,28,FALSE)*$S16/100,"")</f>
        <v/>
      </c>
      <c r="AJ16" s="119" t="str">
        <f>IFERROR(VLOOKUP($P16,[2]INSA_TCA_v6.0_2023!$A$1:$AU$1342,29,FALSE)*$S16/100,"")</f>
        <v/>
      </c>
      <c r="AK16" s="119" t="str">
        <f>IFERROR(VLOOKUP($P16,[2]INSA_TCA_v6.0_2023!$A$1:$AU$1342,30,FALSE)*$S16/100,"")</f>
        <v/>
      </c>
      <c r="AL16" s="119" t="str">
        <f>IFERROR(VLOOKUP($P16,[2]INSA_TCA_v6.0_2023!$A$1:$AU$1342,32,FALSE)*$S16/100,"")</f>
        <v/>
      </c>
      <c r="AM16" s="119" t="str">
        <f>IFERROR(VLOOKUP($P16,[2]INSA_TCA_v6.0_2023!$A$1:$AU$1342,34,FALSE)*$S16/100,"")</f>
        <v/>
      </c>
      <c r="AN16" s="119" t="str">
        <f>IFERROR(VLOOKUP($P16,[2]INSA_TCA_v6.0_2023!$A$1:$AU$1342,35,FALSE)*$S16/100,"")</f>
        <v/>
      </c>
      <c r="AO16" s="119" t="str">
        <f>IFERROR(VLOOKUP($P16,[2]INSA_TCA_v6.0_2023!$A$1:$AU$1342,36,FALSE)*$S16/100,"")</f>
        <v/>
      </c>
      <c r="AP16" s="119" t="str">
        <f>IFERROR(VLOOKUP($P16,[2]INSA_TCA_v6.0_2023!$A$1:$AU$1342,37,FALSE)*$S16/100,"")</f>
        <v/>
      </c>
      <c r="AQ16" s="119" t="str">
        <f>IFERROR(VLOOKUP($P16,[2]INSA_TCA_v6.0_2023!$A$1:$AU$1342,39,FALSE)*$S16/100,"")</f>
        <v/>
      </c>
      <c r="AR16" s="119" t="str">
        <f>IFERROR(VLOOKUP($P16,[2]INSA_TCA_v6.0_2023!$A$1:$AU$1342,40,FALSE)*$S16/100,"")</f>
        <v/>
      </c>
      <c r="AS16" s="119" t="str">
        <f>IFERROR(VLOOKUP($P16,[2]INSA_TCA_v6.0_2023!$A$1:$AU$1342,41,FALSE)*$S16/100,"")</f>
        <v/>
      </c>
      <c r="AT16" s="119" t="str">
        <f>IFERROR(VLOOKUP($P16,[2]INSA_TCA_v6.0_2023!$A$1:$AU$1342,42,FALSE)*$S16/100,"")</f>
        <v/>
      </c>
      <c r="AU16" s="119" t="str">
        <f>IFERROR(VLOOKUP($P16,[2]INSA_TCA_v6.0_2023!$A$1:$AU$1342,43,FALSE)*$S16/100,"")</f>
        <v/>
      </c>
      <c r="AV16" s="119" t="str">
        <f>IFERROR(VLOOKUP($P16,[2]INSA_TCA_v6.0_2023!$A$1:$AU$1342,44,FALSE)*$S16/100,"")</f>
        <v/>
      </c>
      <c r="AW16" s="119" t="str">
        <f>IFERROR(VLOOKUP($P16,[2]INSA_TCA_v6.0_2023!$A$1:$AU$1342,45,FALSE)*$S16/100,"")</f>
        <v/>
      </c>
      <c r="AX16" s="119" t="str">
        <f>IFERROR(VLOOKUP($P16,[2]INSA_TCA_v6.0_2023!$A$1:$AU$1342,46,FALSE)*$S16/100,"")</f>
        <v/>
      </c>
      <c r="AY16" s="119" t="str">
        <f>IFERROR(VLOOKUP($P16,[2]INSA_TCA_v6.0_2023!$A$1:$AU$1342,47,FALSE)*$S16/100,"")</f>
        <v/>
      </c>
    </row>
    <row r="17" spans="1:51">
      <c r="A17"/>
      <c r="B17"/>
      <c r="C17"/>
      <c r="D17"/>
      <c r="E17"/>
      <c r="F17" s="284"/>
      <c r="G17" s="538"/>
      <c r="H17" s="536"/>
      <c r="I17" s="536"/>
      <c r="J17" s="536"/>
      <c r="K17" s="536"/>
      <c r="L17" s="536"/>
      <c r="M17" s="537"/>
      <c r="N17" s="272"/>
      <c r="O17" s="121"/>
      <c r="P17" s="122"/>
      <c r="Q17" s="122"/>
      <c r="R17" s="122"/>
      <c r="S17" s="122"/>
      <c r="T17" s="119" t="str">
        <f>IFERROR(VLOOKUP($P17,[2]INSA_TCA_v6.0_2023!$A$1:$AU$1342,14,FALSE)*$S17/100,"")</f>
        <v/>
      </c>
      <c r="U17" s="119" t="str">
        <f>IFERROR(VLOOKUP($P17,[2]INSA_TCA_v6.0_2023!$A$1:$AU$1342,15,FALSE)*$S17/100,"")</f>
        <v/>
      </c>
      <c r="V17" s="119" t="str">
        <f>IFERROR(VLOOKUP($P17,[2]INSA_TCA_v6.0_2023!$A$1:$AU$1342,8,FALSE)*$S17/100,"")</f>
        <v/>
      </c>
      <c r="W17" s="119" t="str">
        <f>IFERROR(VLOOKUP($P17,[2]INSA_TCA_v6.0_2023!$A$1:$AU$1342,9,FALSE)*$S17/100,"")</f>
        <v/>
      </c>
      <c r="X17" s="119" t="str">
        <f>IFERROR(VLOOKUP($P17,[2]INSA_TCA_v6.0_2023!$A$1:$AU$1342,10,FALSE)*$S17/100,"")</f>
        <v/>
      </c>
      <c r="Y17" s="119" t="str">
        <f>IFERROR(VLOOKUP($P17,[2]INSA_TCA_v6.0_2023!$A$1:$AU$1342,11,FALSE)*$S17/100,"")</f>
        <v/>
      </c>
      <c r="Z17" s="119" t="str">
        <f>IFERROR(VLOOKUP($P17,[2]INSA_TCA_v6.0_2023!$A$1:$AU$1342,24,FALSE)*$S17/100,"")</f>
        <v/>
      </c>
      <c r="AA17" s="119" t="str">
        <f>IFERROR(VLOOKUP($P17,[2]INSA_TCA_v6.0_2023!$A$1:$AU$1342,13,FALSE)*$S17/100,"")</f>
        <v/>
      </c>
      <c r="AB17" s="119" t="str">
        <f>IFERROR(VLOOKUP($P17,[2]INSA_TCA_v6.0_2023!$A$1:$AU$1342,19,FALSE)*$S17/100,"")</f>
        <v/>
      </c>
      <c r="AC17" s="119" t="str">
        <f>IFERROR(VLOOKUP($P17,[2]INSA_TCA_v6.0_2023!$A$1:$AU$1342,18,FALSE)*$S17/100,"")</f>
        <v/>
      </c>
      <c r="AD17" s="119" t="str">
        <f>IFERROR(VLOOKUP($P17,[2]INSA_TCA_v6.0_2023!$A$1:$AU$1342,20,FALSE)*$S17/100,"")</f>
        <v/>
      </c>
      <c r="AE17" s="120" t="str">
        <f t="shared" si="0"/>
        <v/>
      </c>
      <c r="AF17" s="119" t="str">
        <f>IFERROR(VLOOKUP($P17,[2]INSA_TCA_v6.0_2023!$A$1:$AU$1342,21,FALSE)*$S17/100,"")</f>
        <v/>
      </c>
      <c r="AG17" s="119" t="str">
        <f>IFERROR(VLOOKUP($P17,[2]INSA_TCA_v6.0_2023!$A$1:$AU$1342,25,FALSE)*$S17/100,"")</f>
        <v/>
      </c>
      <c r="AH17" s="119" t="str">
        <f>IFERROR(VLOOKUP($P17,[2]INSA_TCA_v6.0_2023!$A$1:$AU$1342,27,FALSE)*$S17/100,"")</f>
        <v/>
      </c>
      <c r="AI17" s="119" t="str">
        <f>IFERROR(VLOOKUP($P17,[2]INSA_TCA_v6.0_2023!$A$1:$AU$1342,28,FALSE)*$S17/100,"")</f>
        <v/>
      </c>
      <c r="AJ17" s="119" t="str">
        <f>IFERROR(VLOOKUP($P17,[2]INSA_TCA_v6.0_2023!$A$1:$AU$1342,29,FALSE)*$S17/100,"")</f>
        <v/>
      </c>
      <c r="AK17" s="119" t="str">
        <f>IFERROR(VLOOKUP($P17,[2]INSA_TCA_v6.0_2023!$A$1:$AU$1342,30,FALSE)*$S17/100,"")</f>
        <v/>
      </c>
      <c r="AL17" s="119" t="str">
        <f>IFERROR(VLOOKUP($P17,[2]INSA_TCA_v6.0_2023!$A$1:$AU$1342,32,FALSE)*$S17/100,"")</f>
        <v/>
      </c>
      <c r="AM17" s="119" t="str">
        <f>IFERROR(VLOOKUP($P17,[2]INSA_TCA_v6.0_2023!$A$1:$AU$1342,34,FALSE)*$S17/100,"")</f>
        <v/>
      </c>
      <c r="AN17" s="119" t="str">
        <f>IFERROR(VLOOKUP($P17,[2]INSA_TCA_v6.0_2023!$A$1:$AU$1342,35,FALSE)*$S17/100,"")</f>
        <v/>
      </c>
      <c r="AO17" s="119" t="str">
        <f>IFERROR(VLOOKUP($P17,[2]INSA_TCA_v6.0_2023!$A$1:$AU$1342,36,FALSE)*$S17/100,"")</f>
        <v/>
      </c>
      <c r="AP17" s="119" t="str">
        <f>IFERROR(VLOOKUP($P17,[2]INSA_TCA_v6.0_2023!$A$1:$AU$1342,37,FALSE)*$S17/100,"")</f>
        <v/>
      </c>
      <c r="AQ17" s="119" t="str">
        <f>IFERROR(VLOOKUP($P17,[2]INSA_TCA_v6.0_2023!$A$1:$AU$1342,39,FALSE)*$S17/100,"")</f>
        <v/>
      </c>
      <c r="AR17" s="119" t="str">
        <f>IFERROR(VLOOKUP($P17,[2]INSA_TCA_v6.0_2023!$A$1:$AU$1342,40,FALSE)*$S17/100,"")</f>
        <v/>
      </c>
      <c r="AS17" s="119" t="str">
        <f>IFERROR(VLOOKUP($P17,[2]INSA_TCA_v6.0_2023!$A$1:$AU$1342,41,FALSE)*$S17/100,"")</f>
        <v/>
      </c>
      <c r="AT17" s="119" t="str">
        <f>IFERROR(VLOOKUP($P17,[2]INSA_TCA_v6.0_2023!$A$1:$AU$1342,42,FALSE)*$S17/100,"")</f>
        <v/>
      </c>
      <c r="AU17" s="119" t="str">
        <f>IFERROR(VLOOKUP($P17,[2]INSA_TCA_v6.0_2023!$A$1:$AU$1342,43,FALSE)*$S17/100,"")</f>
        <v/>
      </c>
      <c r="AV17" s="119" t="str">
        <f>IFERROR(VLOOKUP($P17,[2]INSA_TCA_v6.0_2023!$A$1:$AU$1342,44,FALSE)*$S17/100,"")</f>
        <v/>
      </c>
      <c r="AW17" s="119" t="str">
        <f>IFERROR(VLOOKUP($P17,[2]INSA_TCA_v6.0_2023!$A$1:$AU$1342,45,FALSE)*$S17/100,"")</f>
        <v/>
      </c>
      <c r="AX17" s="119" t="str">
        <f>IFERROR(VLOOKUP($P17,[2]INSA_TCA_v6.0_2023!$A$1:$AU$1342,46,FALSE)*$S17/100,"")</f>
        <v/>
      </c>
      <c r="AY17" s="119" t="str">
        <f>IFERROR(VLOOKUP($P17,[2]INSA_TCA_v6.0_2023!$A$1:$AU$1342,47,FALSE)*$S17/100,"")</f>
        <v/>
      </c>
    </row>
    <row r="18" spans="1:51">
      <c r="A18"/>
      <c r="B18"/>
      <c r="C18"/>
      <c r="D18"/>
      <c r="E18"/>
      <c r="F18" s="284"/>
      <c r="G18" s="538"/>
      <c r="H18" s="536"/>
      <c r="I18" s="536"/>
      <c r="J18" s="536"/>
      <c r="K18" s="536"/>
      <c r="L18" s="536"/>
      <c r="M18" s="537"/>
      <c r="N18" s="272"/>
      <c r="O18" s="121"/>
      <c r="P18" s="122"/>
      <c r="Q18" s="122"/>
      <c r="R18" s="122"/>
      <c r="S18" s="122"/>
      <c r="T18" s="119" t="str">
        <f>IFERROR(VLOOKUP($P18,[2]INSA_TCA_v6.0_2023!$A$1:$AU$1342,14,FALSE)*$S18/100,"")</f>
        <v/>
      </c>
      <c r="U18" s="119" t="str">
        <f>IFERROR(VLOOKUP($P18,[2]INSA_TCA_v6.0_2023!$A$1:$AU$1342,15,FALSE)*$S18/100,"")</f>
        <v/>
      </c>
      <c r="V18" s="119" t="str">
        <f>IFERROR(VLOOKUP($P18,[2]INSA_TCA_v6.0_2023!$A$1:$AU$1342,8,FALSE)*$S18/100,"")</f>
        <v/>
      </c>
      <c r="W18" s="119" t="str">
        <f>IFERROR(VLOOKUP($P18,[2]INSA_TCA_v6.0_2023!$A$1:$AU$1342,9,FALSE)*$S18/100,"")</f>
        <v/>
      </c>
      <c r="X18" s="119" t="str">
        <f>IFERROR(VLOOKUP($P18,[2]INSA_TCA_v6.0_2023!$A$1:$AU$1342,10,FALSE)*$S18/100,"")</f>
        <v/>
      </c>
      <c r="Y18" s="119" t="str">
        <f>IFERROR(VLOOKUP($P18,[2]INSA_TCA_v6.0_2023!$A$1:$AU$1342,11,FALSE)*$S18/100,"")</f>
        <v/>
      </c>
      <c r="Z18" s="119" t="str">
        <f>IFERROR(VLOOKUP($P18,[2]INSA_TCA_v6.0_2023!$A$1:$AU$1342,24,FALSE)*$S18/100,"")</f>
        <v/>
      </c>
      <c r="AA18" s="119" t="str">
        <f>IFERROR(VLOOKUP($P18,[2]INSA_TCA_v6.0_2023!$A$1:$AU$1342,13,FALSE)*$S18/100,"")</f>
        <v/>
      </c>
      <c r="AB18" s="119" t="str">
        <f>IFERROR(VLOOKUP($P18,[2]INSA_TCA_v6.0_2023!$A$1:$AU$1342,19,FALSE)*$S18/100,"")</f>
        <v/>
      </c>
      <c r="AC18" s="119" t="str">
        <f>IFERROR(VLOOKUP($P18,[2]INSA_TCA_v6.0_2023!$A$1:$AU$1342,18,FALSE)*$S18/100,"")</f>
        <v/>
      </c>
      <c r="AD18" s="119" t="str">
        <f>IFERROR(VLOOKUP($P18,[2]INSA_TCA_v6.0_2023!$A$1:$AU$1342,20,FALSE)*$S18/100,"")</f>
        <v/>
      </c>
      <c r="AE18" s="120" t="str">
        <f t="shared" si="0"/>
        <v/>
      </c>
      <c r="AF18" s="119" t="str">
        <f>IFERROR(VLOOKUP($P18,[2]INSA_TCA_v6.0_2023!$A$1:$AU$1342,21,FALSE)*$S18/100,"")</f>
        <v/>
      </c>
      <c r="AG18" s="119" t="str">
        <f>IFERROR(VLOOKUP($P18,[2]INSA_TCA_v6.0_2023!$A$1:$AU$1342,25,FALSE)*$S18/100,"")</f>
        <v/>
      </c>
      <c r="AH18" s="119" t="str">
        <f>IFERROR(VLOOKUP($P18,[2]INSA_TCA_v6.0_2023!$A$1:$AU$1342,27,FALSE)*$S18/100,"")</f>
        <v/>
      </c>
      <c r="AI18" s="119" t="str">
        <f>IFERROR(VLOOKUP($P18,[2]INSA_TCA_v6.0_2023!$A$1:$AU$1342,28,FALSE)*$S18/100,"")</f>
        <v/>
      </c>
      <c r="AJ18" s="119" t="str">
        <f>IFERROR(VLOOKUP($P18,[2]INSA_TCA_v6.0_2023!$A$1:$AU$1342,29,FALSE)*$S18/100,"")</f>
        <v/>
      </c>
      <c r="AK18" s="119" t="str">
        <f>IFERROR(VLOOKUP($P18,[2]INSA_TCA_v6.0_2023!$A$1:$AU$1342,30,FALSE)*$S18/100,"")</f>
        <v/>
      </c>
      <c r="AL18" s="119" t="str">
        <f>IFERROR(VLOOKUP($P18,[2]INSA_TCA_v6.0_2023!$A$1:$AU$1342,32,FALSE)*$S18/100,"")</f>
        <v/>
      </c>
      <c r="AM18" s="119" t="str">
        <f>IFERROR(VLOOKUP($P18,[2]INSA_TCA_v6.0_2023!$A$1:$AU$1342,34,FALSE)*$S18/100,"")</f>
        <v/>
      </c>
      <c r="AN18" s="119" t="str">
        <f>IFERROR(VLOOKUP($P18,[2]INSA_TCA_v6.0_2023!$A$1:$AU$1342,35,FALSE)*$S18/100,"")</f>
        <v/>
      </c>
      <c r="AO18" s="119" t="str">
        <f>IFERROR(VLOOKUP($P18,[2]INSA_TCA_v6.0_2023!$A$1:$AU$1342,36,FALSE)*$S18/100,"")</f>
        <v/>
      </c>
      <c r="AP18" s="119" t="str">
        <f>IFERROR(VLOOKUP($P18,[2]INSA_TCA_v6.0_2023!$A$1:$AU$1342,37,FALSE)*$S18/100,"")</f>
        <v/>
      </c>
      <c r="AQ18" s="119" t="str">
        <f>IFERROR(VLOOKUP($P18,[2]INSA_TCA_v6.0_2023!$A$1:$AU$1342,39,FALSE)*$S18/100,"")</f>
        <v/>
      </c>
      <c r="AR18" s="119" t="str">
        <f>IFERROR(VLOOKUP($P18,[2]INSA_TCA_v6.0_2023!$A$1:$AU$1342,40,FALSE)*$S18/100,"")</f>
        <v/>
      </c>
      <c r="AS18" s="119" t="str">
        <f>IFERROR(VLOOKUP($P18,[2]INSA_TCA_v6.0_2023!$A$1:$AU$1342,41,FALSE)*$S18/100,"")</f>
        <v/>
      </c>
      <c r="AT18" s="119" t="str">
        <f>IFERROR(VLOOKUP($P18,[2]INSA_TCA_v6.0_2023!$A$1:$AU$1342,42,FALSE)*$S18/100,"")</f>
        <v/>
      </c>
      <c r="AU18" s="119" t="str">
        <f>IFERROR(VLOOKUP($P18,[2]INSA_TCA_v6.0_2023!$A$1:$AU$1342,43,FALSE)*$S18/100,"")</f>
        <v/>
      </c>
      <c r="AV18" s="119" t="str">
        <f>IFERROR(VLOOKUP($P18,[2]INSA_TCA_v6.0_2023!$A$1:$AU$1342,44,FALSE)*$S18/100,"")</f>
        <v/>
      </c>
      <c r="AW18" s="119" t="str">
        <f>IFERROR(VLOOKUP($P18,[2]INSA_TCA_v6.0_2023!$A$1:$AU$1342,45,FALSE)*$S18/100,"")</f>
        <v/>
      </c>
      <c r="AX18" s="119" t="str">
        <f>IFERROR(VLOOKUP($P18,[2]INSA_TCA_v6.0_2023!$A$1:$AU$1342,46,FALSE)*$S18/100,"")</f>
        <v/>
      </c>
      <c r="AY18" s="119" t="str">
        <f>IFERROR(VLOOKUP($P18,[2]INSA_TCA_v6.0_2023!$A$1:$AU$1342,47,FALSE)*$S18/100,"")</f>
        <v/>
      </c>
    </row>
    <row r="19" spans="1:51">
      <c r="A19"/>
      <c r="B19"/>
      <c r="C19"/>
      <c r="D19"/>
      <c r="E19"/>
      <c r="F19" s="284"/>
      <c r="G19" s="538"/>
      <c r="H19" s="536"/>
      <c r="I19" s="536"/>
      <c r="J19" s="536"/>
      <c r="K19" s="536"/>
      <c r="L19" s="536"/>
      <c r="M19" s="537"/>
      <c r="N19" s="272"/>
      <c r="O19" s="121"/>
      <c r="P19" s="122"/>
      <c r="Q19" s="122"/>
      <c r="R19" s="122"/>
      <c r="S19" s="122"/>
      <c r="T19" s="119" t="str">
        <f>IFERROR(VLOOKUP($P19,[2]INSA_TCA_v6.0_2023!$A$1:$AU$1342,14,FALSE)*$S19/100,"")</f>
        <v/>
      </c>
      <c r="U19" s="119" t="str">
        <f>IFERROR(VLOOKUP($P19,[2]INSA_TCA_v6.0_2023!$A$1:$AU$1342,15,FALSE)*$S19/100,"")</f>
        <v/>
      </c>
      <c r="V19" s="119" t="str">
        <f>IFERROR(VLOOKUP($P19,[2]INSA_TCA_v6.0_2023!$A$1:$AU$1342,8,FALSE)*$S19/100,"")</f>
        <v/>
      </c>
      <c r="W19" s="119" t="str">
        <f>IFERROR(VLOOKUP($P19,[2]INSA_TCA_v6.0_2023!$A$1:$AU$1342,9,FALSE)*$S19/100,"")</f>
        <v/>
      </c>
      <c r="X19" s="119" t="str">
        <f>IFERROR(VLOOKUP($P19,[2]INSA_TCA_v6.0_2023!$A$1:$AU$1342,10,FALSE)*$S19/100,"")</f>
        <v/>
      </c>
      <c r="Y19" s="119" t="str">
        <f>IFERROR(VLOOKUP($P19,[2]INSA_TCA_v6.0_2023!$A$1:$AU$1342,11,FALSE)*$S19/100,"")</f>
        <v/>
      </c>
      <c r="Z19" s="119" t="str">
        <f>IFERROR(VLOOKUP($P19,[2]INSA_TCA_v6.0_2023!$A$1:$AU$1342,24,FALSE)*$S19/100,"")</f>
        <v/>
      </c>
      <c r="AA19" s="119" t="str">
        <f>IFERROR(VLOOKUP($P19,[2]INSA_TCA_v6.0_2023!$A$1:$AU$1342,13,FALSE)*$S19/100,"")</f>
        <v/>
      </c>
      <c r="AB19" s="119" t="str">
        <f>IFERROR(VLOOKUP($P19,[2]INSA_TCA_v6.0_2023!$A$1:$AU$1342,19,FALSE)*$S19/100,"")</f>
        <v/>
      </c>
      <c r="AC19" s="119" t="str">
        <f>IFERROR(VLOOKUP($P19,[2]INSA_TCA_v6.0_2023!$A$1:$AU$1342,18,FALSE)*$S19/100,"")</f>
        <v/>
      </c>
      <c r="AD19" s="119" t="str">
        <f>IFERROR(VLOOKUP($P19,[2]INSA_TCA_v6.0_2023!$A$1:$AU$1342,20,FALSE)*$S19/100,"")</f>
        <v/>
      </c>
      <c r="AE19" s="120" t="str">
        <f t="shared" si="0"/>
        <v/>
      </c>
      <c r="AF19" s="119" t="str">
        <f>IFERROR(VLOOKUP($P19,[2]INSA_TCA_v6.0_2023!$A$1:$AU$1342,21,FALSE)*$S19/100,"")</f>
        <v/>
      </c>
      <c r="AG19" s="119" t="str">
        <f>IFERROR(VLOOKUP($P19,[2]INSA_TCA_v6.0_2023!$A$1:$AU$1342,25,FALSE)*$S19/100,"")</f>
        <v/>
      </c>
      <c r="AH19" s="119" t="str">
        <f>IFERROR(VLOOKUP($P19,[2]INSA_TCA_v6.0_2023!$A$1:$AU$1342,27,FALSE)*$S19/100,"")</f>
        <v/>
      </c>
      <c r="AI19" s="119" t="str">
        <f>IFERROR(VLOOKUP($P19,[2]INSA_TCA_v6.0_2023!$A$1:$AU$1342,28,FALSE)*$S19/100,"")</f>
        <v/>
      </c>
      <c r="AJ19" s="119" t="str">
        <f>IFERROR(VLOOKUP($P19,[2]INSA_TCA_v6.0_2023!$A$1:$AU$1342,29,FALSE)*$S19/100,"")</f>
        <v/>
      </c>
      <c r="AK19" s="119" t="str">
        <f>IFERROR(VLOOKUP($P19,[2]INSA_TCA_v6.0_2023!$A$1:$AU$1342,30,FALSE)*$S19/100,"")</f>
        <v/>
      </c>
      <c r="AL19" s="119" t="str">
        <f>IFERROR(VLOOKUP($P19,[2]INSA_TCA_v6.0_2023!$A$1:$AU$1342,32,FALSE)*$S19/100,"")</f>
        <v/>
      </c>
      <c r="AM19" s="119" t="str">
        <f>IFERROR(VLOOKUP($P19,[2]INSA_TCA_v6.0_2023!$A$1:$AU$1342,34,FALSE)*$S19/100,"")</f>
        <v/>
      </c>
      <c r="AN19" s="119" t="str">
        <f>IFERROR(VLOOKUP($P19,[2]INSA_TCA_v6.0_2023!$A$1:$AU$1342,35,FALSE)*$S19/100,"")</f>
        <v/>
      </c>
      <c r="AO19" s="119" t="str">
        <f>IFERROR(VLOOKUP($P19,[2]INSA_TCA_v6.0_2023!$A$1:$AU$1342,36,FALSE)*$S19/100,"")</f>
        <v/>
      </c>
      <c r="AP19" s="119" t="str">
        <f>IFERROR(VLOOKUP($P19,[2]INSA_TCA_v6.0_2023!$A$1:$AU$1342,37,FALSE)*$S19/100,"")</f>
        <v/>
      </c>
      <c r="AQ19" s="119" t="str">
        <f>IFERROR(VLOOKUP($P19,[2]INSA_TCA_v6.0_2023!$A$1:$AU$1342,39,FALSE)*$S19/100,"")</f>
        <v/>
      </c>
      <c r="AR19" s="119" t="str">
        <f>IFERROR(VLOOKUP($P19,[2]INSA_TCA_v6.0_2023!$A$1:$AU$1342,40,FALSE)*$S19/100,"")</f>
        <v/>
      </c>
      <c r="AS19" s="119" t="str">
        <f>IFERROR(VLOOKUP($P19,[2]INSA_TCA_v6.0_2023!$A$1:$AU$1342,41,FALSE)*$S19/100,"")</f>
        <v/>
      </c>
      <c r="AT19" s="119" t="str">
        <f>IFERROR(VLOOKUP($P19,[2]INSA_TCA_v6.0_2023!$A$1:$AU$1342,42,FALSE)*$S19/100,"")</f>
        <v/>
      </c>
      <c r="AU19" s="119" t="str">
        <f>IFERROR(VLOOKUP($P19,[2]INSA_TCA_v6.0_2023!$A$1:$AU$1342,43,FALSE)*$S19/100,"")</f>
        <v/>
      </c>
      <c r="AV19" s="119" t="str">
        <f>IFERROR(VLOOKUP($P19,[2]INSA_TCA_v6.0_2023!$A$1:$AU$1342,44,FALSE)*$S19/100,"")</f>
        <v/>
      </c>
      <c r="AW19" s="119" t="str">
        <f>IFERROR(VLOOKUP($P19,[2]INSA_TCA_v6.0_2023!$A$1:$AU$1342,45,FALSE)*$S19/100,"")</f>
        <v/>
      </c>
      <c r="AX19" s="119" t="str">
        <f>IFERROR(VLOOKUP($P19,[2]INSA_TCA_v6.0_2023!$A$1:$AU$1342,46,FALSE)*$S19/100,"")</f>
        <v/>
      </c>
      <c r="AY19" s="119" t="str">
        <f>IFERROR(VLOOKUP($P19,[2]INSA_TCA_v6.0_2023!$A$1:$AU$1342,47,FALSE)*$S19/100,"")</f>
        <v/>
      </c>
    </row>
    <row r="20" spans="1:51">
      <c r="A20"/>
      <c r="B20"/>
      <c r="C20"/>
      <c r="D20"/>
      <c r="E20"/>
      <c r="F20" s="284"/>
      <c r="G20" s="538"/>
      <c r="H20" s="536"/>
      <c r="I20" s="536"/>
      <c r="J20" s="536"/>
      <c r="K20" s="536"/>
      <c r="L20" s="536"/>
      <c r="M20" s="537"/>
      <c r="N20" s="272"/>
      <c r="O20" s="121"/>
      <c r="P20" s="132"/>
      <c r="Q20" s="132"/>
      <c r="R20" s="132"/>
      <c r="S20" s="132"/>
      <c r="T20" s="119" t="str">
        <f>IFERROR(VLOOKUP($P20,[2]INSA_TCA_v6.0_2023!$A$1:$AU$1342,14,FALSE)*$S20/100,"")</f>
        <v/>
      </c>
      <c r="U20" s="119" t="str">
        <f>IFERROR(VLOOKUP($P20,[2]INSA_TCA_v6.0_2023!$A$1:$AU$1342,15,FALSE)*$S20/100,"")</f>
        <v/>
      </c>
      <c r="V20" s="119" t="str">
        <f>IFERROR(VLOOKUP($P20,[2]INSA_TCA_v6.0_2023!$A$1:$AU$1342,8,FALSE)*$S20/100,"")</f>
        <v/>
      </c>
      <c r="W20" s="119" t="str">
        <f>IFERROR(VLOOKUP($P20,[2]INSA_TCA_v6.0_2023!$A$1:$AU$1342,9,FALSE)*$S20/100,"")</f>
        <v/>
      </c>
      <c r="X20" s="119" t="str">
        <f>IFERROR(VLOOKUP($P20,[2]INSA_TCA_v6.0_2023!$A$1:$AU$1342,10,FALSE)*$S20/100,"")</f>
        <v/>
      </c>
      <c r="Y20" s="119" t="str">
        <f>IFERROR(VLOOKUP($P20,[2]INSA_TCA_v6.0_2023!$A$1:$AU$1342,11,FALSE)*$S20/100,"")</f>
        <v/>
      </c>
      <c r="Z20" s="119" t="str">
        <f>IFERROR(VLOOKUP($P20,[2]INSA_TCA_v6.0_2023!$A$1:$AU$1342,24,FALSE)*$S20/100,"")</f>
        <v/>
      </c>
      <c r="AA20" s="119" t="str">
        <f>IFERROR(VLOOKUP($P20,[2]INSA_TCA_v6.0_2023!$A$1:$AU$1342,13,FALSE)*$S20/100,"")</f>
        <v/>
      </c>
      <c r="AB20" s="119" t="str">
        <f>IFERROR(VLOOKUP($P20,[2]INSA_TCA_v6.0_2023!$A$1:$AU$1342,19,FALSE)*$S20/100,"")</f>
        <v/>
      </c>
      <c r="AC20" s="119" t="str">
        <f>IFERROR(VLOOKUP($P20,[2]INSA_TCA_v6.0_2023!$A$1:$AU$1342,18,FALSE)*$S20/100,"")</f>
        <v/>
      </c>
      <c r="AD20" s="119" t="str">
        <f>IFERROR(VLOOKUP($P20,[2]INSA_TCA_v6.0_2023!$A$1:$AU$1342,20,FALSE)*$S20/100,"")</f>
        <v/>
      </c>
      <c r="AE20" s="120" t="str">
        <f t="shared" si="0"/>
        <v/>
      </c>
      <c r="AF20" s="119" t="str">
        <f>IFERROR(VLOOKUP($P20,[2]INSA_TCA_v6.0_2023!$A$1:$AU$1342,21,FALSE)*$S20/100,"")</f>
        <v/>
      </c>
      <c r="AG20" s="119" t="str">
        <f>IFERROR(VLOOKUP($P20,[2]INSA_TCA_v6.0_2023!$A$1:$AU$1342,25,FALSE)*$S20/100,"")</f>
        <v/>
      </c>
      <c r="AH20" s="119" t="str">
        <f>IFERROR(VLOOKUP($P20,[2]INSA_TCA_v6.0_2023!$A$1:$AU$1342,27,FALSE)*$S20/100,"")</f>
        <v/>
      </c>
      <c r="AI20" s="119" t="str">
        <f>IFERROR(VLOOKUP($P20,[2]INSA_TCA_v6.0_2023!$A$1:$AU$1342,28,FALSE)*$S20/100,"")</f>
        <v/>
      </c>
      <c r="AJ20" s="119" t="str">
        <f>IFERROR(VLOOKUP($P20,[2]INSA_TCA_v6.0_2023!$A$1:$AU$1342,29,FALSE)*$S20/100,"")</f>
        <v/>
      </c>
      <c r="AK20" s="119" t="str">
        <f>IFERROR(VLOOKUP($P20,[2]INSA_TCA_v6.0_2023!$A$1:$AU$1342,30,FALSE)*$S20/100,"")</f>
        <v/>
      </c>
      <c r="AL20" s="119" t="str">
        <f>IFERROR(VLOOKUP($P20,[2]INSA_TCA_v6.0_2023!$A$1:$AU$1342,32,FALSE)*$S20/100,"")</f>
        <v/>
      </c>
      <c r="AM20" s="119" t="str">
        <f>IFERROR(VLOOKUP($P20,[2]INSA_TCA_v6.0_2023!$A$1:$AU$1342,34,FALSE)*$S20/100,"")</f>
        <v/>
      </c>
      <c r="AN20" s="119" t="str">
        <f>IFERROR(VLOOKUP($P20,[2]INSA_TCA_v6.0_2023!$A$1:$AU$1342,35,FALSE)*$S20/100,"")</f>
        <v/>
      </c>
      <c r="AO20" s="119" t="str">
        <f>IFERROR(VLOOKUP($P20,[2]INSA_TCA_v6.0_2023!$A$1:$AU$1342,36,FALSE)*$S20/100,"")</f>
        <v/>
      </c>
      <c r="AP20" s="119" t="str">
        <f>IFERROR(VLOOKUP($P20,[2]INSA_TCA_v6.0_2023!$A$1:$AU$1342,37,FALSE)*$S20/100,"")</f>
        <v/>
      </c>
      <c r="AQ20" s="119" t="str">
        <f>IFERROR(VLOOKUP($P20,[2]INSA_TCA_v6.0_2023!$A$1:$AU$1342,39,FALSE)*$S20/100,"")</f>
        <v/>
      </c>
      <c r="AR20" s="119" t="str">
        <f>IFERROR(VLOOKUP($P20,[2]INSA_TCA_v6.0_2023!$A$1:$AU$1342,40,FALSE)*$S20/100,"")</f>
        <v/>
      </c>
      <c r="AS20" s="119" t="str">
        <f>IFERROR(VLOOKUP($P20,[2]INSA_TCA_v6.0_2023!$A$1:$AU$1342,41,FALSE)*$S20/100,"")</f>
        <v/>
      </c>
      <c r="AT20" s="119" t="str">
        <f>IFERROR(VLOOKUP($P20,[2]INSA_TCA_v6.0_2023!$A$1:$AU$1342,42,FALSE)*$S20/100,"")</f>
        <v/>
      </c>
      <c r="AU20" s="119" t="str">
        <f>IFERROR(VLOOKUP($P20,[2]INSA_TCA_v6.0_2023!$A$1:$AU$1342,43,FALSE)*$S20/100,"")</f>
        <v/>
      </c>
      <c r="AV20" s="119" t="str">
        <f>IFERROR(VLOOKUP($P20,[2]INSA_TCA_v6.0_2023!$A$1:$AU$1342,44,FALSE)*$S20/100,"")</f>
        <v/>
      </c>
      <c r="AW20" s="119" t="str">
        <f>IFERROR(VLOOKUP($P20,[2]INSA_TCA_v6.0_2023!$A$1:$AU$1342,45,FALSE)*$S20/100,"")</f>
        <v/>
      </c>
      <c r="AX20" s="119" t="str">
        <f>IFERROR(VLOOKUP($P20,[2]INSA_TCA_v6.0_2023!$A$1:$AU$1342,46,FALSE)*$S20/100,"")</f>
        <v/>
      </c>
      <c r="AY20" s="119" t="str">
        <f>IFERROR(VLOOKUP($P20,[2]INSA_TCA_v6.0_2023!$A$1:$AU$1342,47,FALSE)*$S20/100,"")</f>
        <v/>
      </c>
    </row>
    <row r="21" spans="1:51">
      <c r="A21"/>
      <c r="B21"/>
      <c r="C21"/>
      <c r="D21"/>
      <c r="E21"/>
      <c r="F21" s="284"/>
      <c r="G21" s="538"/>
      <c r="H21" s="536"/>
      <c r="I21" s="536"/>
      <c r="J21" s="536"/>
      <c r="K21" s="536"/>
      <c r="L21" s="536"/>
      <c r="M21" s="537"/>
      <c r="N21" s="272"/>
      <c r="O21" s="274"/>
      <c r="P21" s="274"/>
      <c r="Q21" s="274"/>
      <c r="R21" s="274"/>
      <c r="S21" s="274"/>
      <c r="T21" s="275"/>
      <c r="U21" s="275"/>
      <c r="V21" s="275"/>
      <c r="W21" s="275"/>
      <c r="X21" s="275"/>
      <c r="Y21" s="275"/>
      <c r="Z21" s="275"/>
      <c r="AA21" s="275"/>
      <c r="AB21" s="275"/>
      <c r="AC21" s="275"/>
      <c r="AD21" s="275"/>
      <c r="AE21" s="276"/>
      <c r="AF21" s="275"/>
      <c r="AG21" s="275"/>
      <c r="AH21" s="275"/>
      <c r="AI21" s="275"/>
      <c r="AJ21" s="275"/>
      <c r="AK21" s="275"/>
      <c r="AL21" s="275"/>
      <c r="AM21" s="275"/>
      <c r="AN21" s="275"/>
      <c r="AO21" s="275"/>
      <c r="AP21" s="275"/>
      <c r="AQ21" s="275"/>
      <c r="AR21" s="275"/>
      <c r="AS21" s="275"/>
      <c r="AT21" s="275"/>
      <c r="AU21" s="275"/>
      <c r="AV21" s="275"/>
      <c r="AW21" s="275"/>
      <c r="AX21" s="275"/>
      <c r="AY21" s="275"/>
    </row>
    <row r="22" spans="1:51">
      <c r="A22"/>
      <c r="B22"/>
      <c r="C22"/>
      <c r="D22"/>
      <c r="E22"/>
      <c r="F22" s="284"/>
      <c r="G22" s="538"/>
      <c r="H22" s="536"/>
      <c r="I22" s="536"/>
      <c r="J22" s="536"/>
      <c r="K22" s="536"/>
      <c r="L22" s="536"/>
      <c r="M22" s="537"/>
      <c r="N22" s="272"/>
      <c r="O22" s="277" t="s">
        <v>73</v>
      </c>
      <c r="P22" s="277"/>
      <c r="Q22" s="277"/>
      <c r="R22" s="277"/>
      <c r="S22" s="194"/>
      <c r="T22" s="133">
        <f t="shared" ref="T22:AD22" si="1">SUM(T6:T20)</f>
        <v>65.323999999999998</v>
      </c>
      <c r="U22" s="133">
        <f t="shared" si="1"/>
        <v>9.7639999999999993</v>
      </c>
      <c r="V22" s="133">
        <f t="shared" si="1"/>
        <v>13.728</v>
      </c>
      <c r="W22" s="133">
        <f t="shared" si="1"/>
        <v>2.2379999999999995</v>
      </c>
      <c r="X22" s="133">
        <f t="shared" si="1"/>
        <v>8.08</v>
      </c>
      <c r="Y22" s="133">
        <f t="shared" si="1"/>
        <v>1.6789999999999998</v>
      </c>
      <c r="Z22" s="133">
        <f t="shared" si="1"/>
        <v>44</v>
      </c>
      <c r="AA22" s="133">
        <f t="shared" si="1"/>
        <v>0</v>
      </c>
      <c r="AB22" s="133">
        <f t="shared" si="1"/>
        <v>36.943999999999996</v>
      </c>
      <c r="AC22" s="133">
        <f t="shared" si="1"/>
        <v>14.174999999999997</v>
      </c>
      <c r="AD22" s="133">
        <f t="shared" si="1"/>
        <v>1.5999999999999999</v>
      </c>
      <c r="AE22" s="134">
        <f>T22*4+V22*9+AB22*4+AC22*2+AF22*7</f>
        <v>560.97399999999993</v>
      </c>
      <c r="AF22" s="133">
        <f t="shared" ref="AF22:AY22" si="2">SUM(AF6:AF20)</f>
        <v>0</v>
      </c>
      <c r="AG22" s="133">
        <f t="shared" si="2"/>
        <v>119.5</v>
      </c>
      <c r="AH22" s="133">
        <f t="shared" si="2"/>
        <v>1</v>
      </c>
      <c r="AI22" s="133">
        <f t="shared" si="2"/>
        <v>2.9603000000000002</v>
      </c>
      <c r="AJ22" s="133">
        <f t="shared" si="2"/>
        <v>0.55779999999999996</v>
      </c>
      <c r="AK22" s="133">
        <f t="shared" si="2"/>
        <v>0.20660000000000003</v>
      </c>
      <c r="AL22" s="133">
        <f t="shared" si="2"/>
        <v>10.427</v>
      </c>
      <c r="AM22" s="133">
        <f t="shared" si="2"/>
        <v>0.74039999999999995</v>
      </c>
      <c r="AN22" s="133">
        <f t="shared" si="2"/>
        <v>1</v>
      </c>
      <c r="AO22" s="133">
        <f t="shared" si="2"/>
        <v>34.660000000000004</v>
      </c>
      <c r="AP22" s="133">
        <f t="shared" si="2"/>
        <v>394.99</v>
      </c>
      <c r="AQ22" s="133">
        <f t="shared" si="2"/>
        <v>375.7</v>
      </c>
      <c r="AR22" s="133">
        <f t="shared" si="2"/>
        <v>1256.5</v>
      </c>
      <c r="AS22" s="133">
        <f t="shared" si="2"/>
        <v>113.11000000000001</v>
      </c>
      <c r="AT22" s="133">
        <f t="shared" si="2"/>
        <v>444.38000000000005</v>
      </c>
      <c r="AU22" s="133">
        <f t="shared" si="2"/>
        <v>112.71</v>
      </c>
      <c r="AV22" s="133">
        <f t="shared" si="2"/>
        <v>4.149</v>
      </c>
      <c r="AW22" s="133">
        <f t="shared" si="2"/>
        <v>2.3009999999999997</v>
      </c>
      <c r="AX22" s="133">
        <f t="shared" si="2"/>
        <v>0</v>
      </c>
      <c r="AY22" s="133">
        <f t="shared" si="2"/>
        <v>1.21</v>
      </c>
    </row>
    <row r="23" spans="1:51">
      <c r="A23"/>
      <c r="B23"/>
      <c r="C23"/>
      <c r="D23"/>
      <c r="E23"/>
      <c r="F23" s="284"/>
      <c r="G23" s="539"/>
      <c r="H23" s="540"/>
      <c r="I23" s="540"/>
      <c r="J23" s="540"/>
      <c r="K23" s="540"/>
      <c r="L23" s="540"/>
      <c r="M23" s="541"/>
      <c r="N23" s="272"/>
      <c r="O23" s="278"/>
      <c r="P23" s="279"/>
      <c r="Q23" s="279"/>
      <c r="R23" s="279"/>
      <c r="S23" s="279"/>
      <c r="T23" s="136" t="s">
        <v>48</v>
      </c>
      <c r="U23" s="136" t="s">
        <v>48</v>
      </c>
      <c r="V23" s="136" t="s">
        <v>48</v>
      </c>
      <c r="W23" s="136" t="s">
        <v>48</v>
      </c>
      <c r="X23" s="136" t="s">
        <v>48</v>
      </c>
      <c r="Y23" s="136" t="s">
        <v>48</v>
      </c>
      <c r="Z23" s="136" t="s">
        <v>48</v>
      </c>
      <c r="AA23" s="136" t="s">
        <v>48</v>
      </c>
      <c r="AB23" s="136" t="s">
        <v>48</v>
      </c>
      <c r="AC23" s="136" t="s">
        <v>48</v>
      </c>
      <c r="AD23" s="136" t="s">
        <v>48</v>
      </c>
      <c r="AE23" s="137" t="s">
        <v>74</v>
      </c>
      <c r="AF23" s="136" t="s">
        <v>48</v>
      </c>
      <c r="AG23" s="136" t="s">
        <v>75</v>
      </c>
      <c r="AH23" s="136" t="s">
        <v>75</v>
      </c>
      <c r="AI23" s="136" t="s">
        <v>76</v>
      </c>
      <c r="AJ23" s="136" t="s">
        <v>76</v>
      </c>
      <c r="AK23" s="136" t="s">
        <v>76</v>
      </c>
      <c r="AL23" s="136" t="s">
        <v>76</v>
      </c>
      <c r="AM23" s="136" t="s">
        <v>76</v>
      </c>
      <c r="AN23" s="136" t="s">
        <v>75</v>
      </c>
      <c r="AO23" s="136" t="s">
        <v>76</v>
      </c>
      <c r="AP23" s="136" t="s">
        <v>75</v>
      </c>
      <c r="AQ23" s="136" t="s">
        <v>76</v>
      </c>
      <c r="AR23" s="136" t="s">
        <v>76</v>
      </c>
      <c r="AS23" s="136" t="s">
        <v>76</v>
      </c>
      <c r="AT23" s="136" t="s">
        <v>76</v>
      </c>
      <c r="AU23" s="136" t="s">
        <v>76</v>
      </c>
      <c r="AV23" s="136" t="s">
        <v>76</v>
      </c>
      <c r="AW23" s="136" t="s">
        <v>76</v>
      </c>
      <c r="AX23" s="136" t="s">
        <v>75</v>
      </c>
      <c r="AY23" s="136" t="s">
        <v>75</v>
      </c>
    </row>
    <row r="24" spans="1:51">
      <c r="A24"/>
      <c r="B24"/>
      <c r="C24"/>
      <c r="D24"/>
      <c r="E24"/>
      <c r="F24" s="263"/>
      <c r="G24" s="280"/>
      <c r="H24" s="280"/>
      <c r="I24" s="280"/>
      <c r="J24" s="280"/>
      <c r="K24" s="280"/>
      <c r="L24" s="280"/>
      <c r="M24" s="280"/>
      <c r="N24" s="272"/>
      <c r="O24" s="263"/>
      <c r="P24" s="263"/>
      <c r="Q24" s="263"/>
      <c r="R24" s="263"/>
      <c r="S24" s="263"/>
      <c r="T24" s="264"/>
      <c r="U24" s="264"/>
      <c r="V24" s="264"/>
      <c r="W24" s="264"/>
      <c r="X24" s="264"/>
      <c r="Y24" s="264"/>
      <c r="Z24" s="264"/>
      <c r="AA24" s="264"/>
      <c r="AB24" s="264"/>
      <c r="AC24" s="264"/>
      <c r="AD24" s="264"/>
      <c r="AE24" s="265"/>
      <c r="AF24" s="264"/>
      <c r="AG24" s="264"/>
      <c r="AH24" s="264"/>
      <c r="AI24" s="264"/>
      <c r="AJ24" s="264"/>
      <c r="AK24" s="264"/>
      <c r="AL24" s="264"/>
      <c r="AM24" s="264"/>
      <c r="AN24" s="264"/>
      <c r="AO24" s="264"/>
      <c r="AP24" s="264"/>
      <c r="AQ24" s="264"/>
      <c r="AR24" s="264"/>
      <c r="AS24" s="264"/>
      <c r="AT24" s="264"/>
      <c r="AU24" s="264"/>
      <c r="AV24" s="264"/>
      <c r="AW24" s="264"/>
      <c r="AX24" s="264"/>
      <c r="AY24" s="264"/>
    </row>
    <row r="25" spans="1:51" ht="18.600000000000001" thickBot="1">
      <c r="A25" s="401" t="s">
        <v>77</v>
      </c>
      <c r="B25" s="402"/>
      <c r="C25" s="403"/>
      <c r="D25" s="403"/>
      <c r="E25" s="404"/>
      <c r="F25" s="263"/>
      <c r="G25" s="405" t="s">
        <v>78</v>
      </c>
      <c r="H25" s="405"/>
      <c r="I25" s="405"/>
      <c r="J25" s="405"/>
      <c r="K25" s="405"/>
      <c r="L25" s="405"/>
      <c r="M25" s="405"/>
      <c r="N25" s="272"/>
      <c r="O25" s="406" t="s">
        <v>79</v>
      </c>
      <c r="P25" s="406"/>
      <c r="Q25" s="406"/>
      <c r="R25" s="406"/>
      <c r="S25" s="406"/>
      <c r="T25" s="406"/>
      <c r="U25" s="281" t="s">
        <v>80</v>
      </c>
      <c r="V25" s="407" t="s">
        <v>80</v>
      </c>
      <c r="W25" s="407"/>
      <c r="X25" s="407"/>
      <c r="Y25" s="407"/>
      <c r="Z25" s="407"/>
      <c r="AA25" s="407"/>
      <c r="AB25" s="407"/>
      <c r="AC25" s="407"/>
      <c r="AD25" s="407"/>
      <c r="AE25" s="408"/>
      <c r="AF25" s="264"/>
      <c r="AG25" s="282"/>
      <c r="AH25" s="282"/>
      <c r="AI25" s="387" t="s">
        <v>81</v>
      </c>
      <c r="AJ25" s="388"/>
      <c r="AK25" s="389"/>
      <c r="AL25" s="283"/>
      <c r="AM25" s="264"/>
      <c r="AN25" s="264"/>
      <c r="AO25" s="264"/>
      <c r="AP25" s="264"/>
      <c r="AQ25" s="264"/>
      <c r="AR25" s="264"/>
      <c r="AS25" s="264"/>
      <c r="AT25" s="264"/>
      <c r="AU25" s="264"/>
      <c r="AV25" s="264"/>
      <c r="AW25" s="264"/>
      <c r="AX25" s="264"/>
      <c r="AY25" s="264"/>
    </row>
    <row r="26" spans="1:51" ht="16.2" thickBot="1">
      <c r="A26" s="409" t="s">
        <v>82</v>
      </c>
      <c r="B26" s="410"/>
      <c r="C26" s="403"/>
      <c r="D26" s="403"/>
      <c r="E26" s="404"/>
      <c r="F26" s="263"/>
      <c r="G26" s="138"/>
      <c r="H26" s="139"/>
      <c r="I26" s="139"/>
      <c r="J26" s="139"/>
      <c r="K26" s="139"/>
      <c r="L26" s="139"/>
      <c r="M26" s="140"/>
      <c r="N26" s="272"/>
      <c r="O26" s="141"/>
      <c r="P26" s="142" t="s">
        <v>83</v>
      </c>
      <c r="Q26" s="142"/>
      <c r="R26" s="142" t="s">
        <v>84</v>
      </c>
      <c r="S26" s="142" t="s">
        <v>85</v>
      </c>
      <c r="T26" s="143" t="s">
        <v>85</v>
      </c>
      <c r="U26" s="264"/>
      <c r="V26" s="264"/>
      <c r="W26" s="264"/>
      <c r="X26" s="264"/>
      <c r="Y26" s="264"/>
      <c r="Z26" s="264"/>
      <c r="AA26" s="264"/>
      <c r="AB26" s="264"/>
      <c r="AC26" s="264"/>
      <c r="AD26" s="265"/>
      <c r="AE26" s="265"/>
      <c r="AF26" s="264"/>
      <c r="AG26" s="282"/>
      <c r="AH26" s="282"/>
      <c r="AI26" s="411" t="s">
        <v>10</v>
      </c>
      <c r="AJ26" s="411"/>
      <c r="AK26" s="411"/>
      <c r="AL26" s="263"/>
      <c r="AM26" s="264"/>
      <c r="AN26" s="264"/>
      <c r="AO26" s="264"/>
      <c r="AP26" s="264"/>
      <c r="AQ26" s="264"/>
      <c r="AR26" s="264"/>
      <c r="AS26" s="264"/>
      <c r="AT26" s="264"/>
      <c r="AU26" s="264"/>
      <c r="AV26" s="264"/>
      <c r="AW26" s="264"/>
      <c r="AX26" s="264"/>
      <c r="AY26" s="264"/>
    </row>
    <row r="27" spans="1:51">
      <c r="A27" s="284"/>
      <c r="B27" s="284"/>
      <c r="C27" s="284"/>
      <c r="D27" s="284"/>
      <c r="E27" s="284"/>
      <c r="F27" s="263"/>
      <c r="G27" s="412" t="s">
        <v>86</v>
      </c>
      <c r="H27" s="413"/>
      <c r="I27" s="413"/>
      <c r="J27" s="413"/>
      <c r="K27" s="413"/>
      <c r="L27" s="413"/>
      <c r="M27" s="414"/>
      <c r="N27" s="272"/>
      <c r="O27" s="144" t="s">
        <v>49</v>
      </c>
      <c r="P27" s="415" t="s">
        <v>87</v>
      </c>
      <c r="Q27" s="145">
        <v>35</v>
      </c>
      <c r="R27" s="146">
        <f t="shared" ref="R27:R39" si="3">SUMIF(O$6:O$20,O27,S$6:S$20)</f>
        <v>0</v>
      </c>
      <c r="S27" s="146">
        <f t="shared" ref="S27:S39" si="4">R27/Q27</f>
        <v>0</v>
      </c>
      <c r="T27" s="418">
        <f>SUM(S27:S29)/B2</f>
        <v>1.5</v>
      </c>
      <c r="U27" s="264"/>
      <c r="V27" s="264"/>
      <c r="W27" s="264"/>
      <c r="X27" s="264"/>
      <c r="Y27" s="264"/>
      <c r="Z27" s="264"/>
      <c r="AA27" s="264"/>
      <c r="AB27" s="264"/>
      <c r="AC27" s="264"/>
      <c r="AD27" s="265"/>
      <c r="AE27" s="265"/>
      <c r="AF27" s="264"/>
      <c r="AG27" s="282"/>
      <c r="AH27" s="282"/>
      <c r="AI27" s="147" t="s">
        <v>49</v>
      </c>
      <c r="AJ27" s="391" t="s">
        <v>88</v>
      </c>
      <c r="AK27" s="391"/>
      <c r="AL27" s="263"/>
      <c r="AM27" s="264"/>
      <c r="AN27" s="264"/>
      <c r="AO27" s="264"/>
      <c r="AP27" s="264"/>
      <c r="AQ27" s="264"/>
      <c r="AR27" s="264"/>
      <c r="AS27" s="264"/>
      <c r="AT27" s="264"/>
      <c r="AU27" s="264"/>
      <c r="AV27" s="264"/>
      <c r="AW27" s="264"/>
      <c r="AX27" s="264"/>
      <c r="AY27" s="264"/>
    </row>
    <row r="28" spans="1:51">
      <c r="A28" s="421" t="s">
        <v>89</v>
      </c>
      <c r="B28" s="421"/>
      <c r="C28" s="422"/>
      <c r="D28" s="422"/>
      <c r="E28" s="423"/>
      <c r="F28" s="263"/>
      <c r="G28" s="424">
        <f>T27/8</f>
        <v>0.1875</v>
      </c>
      <c r="H28" s="425"/>
      <c r="I28" s="425"/>
      <c r="J28" s="425"/>
      <c r="K28" s="425"/>
      <c r="L28" s="425"/>
      <c r="M28" s="426"/>
      <c r="N28" s="272"/>
      <c r="O28" s="148" t="s">
        <v>90</v>
      </c>
      <c r="P28" s="416"/>
      <c r="Q28" s="149">
        <v>125</v>
      </c>
      <c r="R28" s="150">
        <f t="shared" si="3"/>
        <v>0</v>
      </c>
      <c r="S28" s="150">
        <f t="shared" si="4"/>
        <v>0</v>
      </c>
      <c r="T28" s="419"/>
      <c r="U28" s="264"/>
      <c r="V28" s="264"/>
      <c r="W28" s="264"/>
      <c r="X28" s="264"/>
      <c r="Y28" s="264"/>
      <c r="Z28" s="264"/>
      <c r="AA28" s="264"/>
      <c r="AB28" s="264"/>
      <c r="AC28" s="264"/>
      <c r="AD28" s="265"/>
      <c r="AE28" s="265"/>
      <c r="AF28" s="264"/>
      <c r="AG28" s="282"/>
      <c r="AH28" s="282"/>
      <c r="AI28" s="147" t="s">
        <v>90</v>
      </c>
      <c r="AJ28" s="391" t="s">
        <v>50</v>
      </c>
      <c r="AK28" s="391"/>
      <c r="AL28" s="263"/>
      <c r="AM28" s="264"/>
      <c r="AN28" s="264"/>
      <c r="AO28" s="264"/>
      <c r="AP28" s="264"/>
      <c r="AQ28" s="264"/>
      <c r="AR28" s="264"/>
      <c r="AS28" s="264"/>
      <c r="AT28" s="264"/>
      <c r="AU28" s="264"/>
      <c r="AV28" s="264"/>
      <c r="AW28" s="264"/>
      <c r="AX28" s="264"/>
      <c r="AY28" s="264"/>
    </row>
    <row r="29" spans="1:51" ht="16.2" thickBot="1">
      <c r="A29" s="263"/>
      <c r="B29" s="263"/>
      <c r="C29" s="263"/>
      <c r="D29" s="263"/>
      <c r="E29" s="263"/>
      <c r="F29" s="263"/>
      <c r="G29" s="151"/>
      <c r="H29" s="285"/>
      <c r="I29" s="285"/>
      <c r="J29" s="285"/>
      <c r="K29" s="285"/>
      <c r="L29" s="285"/>
      <c r="M29" s="152"/>
      <c r="N29" s="286"/>
      <c r="O29" s="153" t="s">
        <v>41</v>
      </c>
      <c r="P29" s="417"/>
      <c r="Q29" s="154">
        <v>50</v>
      </c>
      <c r="R29" s="155">
        <f t="shared" si="3"/>
        <v>75</v>
      </c>
      <c r="S29" s="155">
        <f t="shared" si="4"/>
        <v>1.5</v>
      </c>
      <c r="T29" s="420"/>
      <c r="U29" s="264"/>
      <c r="V29" s="264"/>
      <c r="W29" s="264"/>
      <c r="X29" s="264"/>
      <c r="Y29" s="264"/>
      <c r="Z29" s="264"/>
      <c r="AA29" s="264"/>
      <c r="AB29" s="264"/>
      <c r="AC29" s="264"/>
      <c r="AD29" s="265"/>
      <c r="AE29" s="265"/>
      <c r="AF29" s="264"/>
      <c r="AG29" s="282"/>
      <c r="AH29" s="282"/>
      <c r="AI29" s="147" t="s">
        <v>41</v>
      </c>
      <c r="AJ29" s="391" t="s">
        <v>91</v>
      </c>
      <c r="AK29" s="391"/>
      <c r="AL29" s="263"/>
      <c r="AM29" s="264"/>
      <c r="AN29" s="264"/>
      <c r="AO29" s="264"/>
      <c r="AP29" s="264"/>
      <c r="AQ29" s="264"/>
      <c r="AR29" s="264"/>
      <c r="AS29" s="264"/>
      <c r="AT29" s="264"/>
      <c r="AU29" s="264"/>
      <c r="AV29" s="264"/>
      <c r="AW29" s="264"/>
      <c r="AX29" s="264"/>
      <c r="AY29" s="264"/>
    </row>
    <row r="30" spans="1:51">
      <c r="A30" s="427" t="s">
        <v>92</v>
      </c>
      <c r="B30" s="427"/>
      <c r="C30" s="427"/>
      <c r="D30" s="427"/>
      <c r="E30" s="427"/>
      <c r="F30" s="263"/>
      <c r="G30" s="412" t="s">
        <v>93</v>
      </c>
      <c r="H30" s="413"/>
      <c r="I30" s="414"/>
      <c r="J30" s="287"/>
      <c r="K30" s="412" t="s">
        <v>94</v>
      </c>
      <c r="L30" s="413"/>
      <c r="M30" s="414"/>
      <c r="N30" s="262"/>
      <c r="O30" s="144" t="s">
        <v>64</v>
      </c>
      <c r="P30" s="415" t="s">
        <v>95</v>
      </c>
      <c r="Q30" s="156">
        <v>30</v>
      </c>
      <c r="R30" s="146">
        <f t="shared" si="3"/>
        <v>100</v>
      </c>
      <c r="S30" s="146">
        <f t="shared" si="4"/>
        <v>3.3333333333333335</v>
      </c>
      <c r="T30" s="418">
        <f>SUM(S30:S31)/B2</f>
        <v>3.3333333333333335</v>
      </c>
      <c r="U30" s="264"/>
      <c r="V30" s="264"/>
      <c r="W30" s="264"/>
      <c r="X30" s="264"/>
      <c r="Y30" s="264"/>
      <c r="Z30" s="264"/>
      <c r="AA30" s="264"/>
      <c r="AB30" s="264"/>
      <c r="AC30" s="264"/>
      <c r="AD30" s="265"/>
      <c r="AE30" s="265"/>
      <c r="AF30" s="264"/>
      <c r="AG30" s="282"/>
      <c r="AH30" s="282"/>
      <c r="AI30" s="147" t="s">
        <v>64</v>
      </c>
      <c r="AJ30" s="391" t="s">
        <v>96</v>
      </c>
      <c r="AK30" s="391"/>
      <c r="AL30" s="263"/>
      <c r="AM30" s="264"/>
      <c r="AN30" s="264"/>
      <c r="AO30" s="264"/>
      <c r="AP30" s="264"/>
      <c r="AQ30" s="264"/>
      <c r="AR30" s="264"/>
      <c r="AS30" s="264"/>
      <c r="AT30" s="264"/>
      <c r="AU30" s="264"/>
      <c r="AV30" s="264"/>
      <c r="AW30" s="264"/>
      <c r="AX30" s="264"/>
      <c r="AY30" s="264"/>
    </row>
    <row r="31" spans="1:51" ht="16.2" thickBot="1">
      <c r="A31" s="428"/>
      <c r="B31" s="428"/>
      <c r="C31" s="428"/>
      <c r="D31" s="428"/>
      <c r="E31" s="428"/>
      <c r="F31" s="263"/>
      <c r="G31" s="430">
        <f>T32/4</f>
        <v>0.28194444444444444</v>
      </c>
      <c r="H31" s="431"/>
      <c r="I31" s="432"/>
      <c r="J31" s="288"/>
      <c r="K31" s="433">
        <f>T33/3</f>
        <v>0.33333333333333331</v>
      </c>
      <c r="L31" s="434"/>
      <c r="M31" s="435"/>
      <c r="N31" s="262"/>
      <c r="O31" s="153" t="s">
        <v>97</v>
      </c>
      <c r="P31" s="417"/>
      <c r="Q31" s="154">
        <v>50</v>
      </c>
      <c r="R31" s="155">
        <f t="shared" si="3"/>
        <v>0</v>
      </c>
      <c r="S31" s="155">
        <f t="shared" si="4"/>
        <v>0</v>
      </c>
      <c r="T31" s="420"/>
      <c r="U31" s="264"/>
      <c r="V31" s="264"/>
      <c r="W31" s="264"/>
      <c r="X31" s="264"/>
      <c r="Y31" s="264"/>
      <c r="Z31" s="264"/>
      <c r="AA31" s="264"/>
      <c r="AB31" s="264"/>
      <c r="AC31" s="264"/>
      <c r="AD31" s="265"/>
      <c r="AE31" s="265"/>
      <c r="AF31" s="264"/>
      <c r="AG31" s="282"/>
      <c r="AH31" s="282"/>
      <c r="AI31" s="147" t="s">
        <v>97</v>
      </c>
      <c r="AJ31" s="391" t="s">
        <v>98</v>
      </c>
      <c r="AK31" s="391"/>
      <c r="AL31" s="263"/>
      <c r="AM31" s="264"/>
      <c r="AN31" s="264"/>
      <c r="AO31" s="264"/>
      <c r="AP31" s="264"/>
      <c r="AQ31" s="264"/>
      <c r="AR31" s="264"/>
      <c r="AS31" s="264"/>
      <c r="AT31" s="264"/>
      <c r="AU31" s="264"/>
      <c r="AV31" s="264"/>
      <c r="AW31" s="264"/>
      <c r="AX31" s="264"/>
      <c r="AY31" s="264"/>
    </row>
    <row r="32" spans="1:51" ht="16.2" thickBot="1">
      <c r="A32" s="429"/>
      <c r="B32" s="429"/>
      <c r="C32" s="429"/>
      <c r="D32" s="429"/>
      <c r="E32" s="429"/>
      <c r="F32" s="263"/>
      <c r="G32" s="151"/>
      <c r="H32" s="285"/>
      <c r="I32" s="285"/>
      <c r="J32" s="285"/>
      <c r="K32" s="285"/>
      <c r="L32" s="285"/>
      <c r="M32" s="152"/>
      <c r="N32" s="262"/>
      <c r="O32" s="157" t="s">
        <v>53</v>
      </c>
      <c r="P32" s="158" t="s">
        <v>93</v>
      </c>
      <c r="Q32" s="159">
        <v>180</v>
      </c>
      <c r="R32" s="160">
        <f t="shared" si="3"/>
        <v>203</v>
      </c>
      <c r="S32" s="160">
        <f t="shared" si="4"/>
        <v>1.1277777777777778</v>
      </c>
      <c r="T32" s="161">
        <f>S32/B2</f>
        <v>1.1277777777777778</v>
      </c>
      <c r="U32" s="264"/>
      <c r="V32" s="264"/>
      <c r="W32" s="264"/>
      <c r="X32" s="264"/>
      <c r="Y32" s="264"/>
      <c r="Z32" s="264"/>
      <c r="AA32" s="264"/>
      <c r="AB32" s="264"/>
      <c r="AC32" s="264"/>
      <c r="AD32" s="265"/>
      <c r="AE32" s="265"/>
      <c r="AF32" s="264"/>
      <c r="AG32" s="282"/>
      <c r="AH32" s="282"/>
      <c r="AI32" s="147" t="s">
        <v>53</v>
      </c>
      <c r="AJ32" s="391" t="s">
        <v>93</v>
      </c>
      <c r="AK32" s="391"/>
      <c r="AL32" s="263"/>
      <c r="AM32" s="264"/>
      <c r="AN32" s="264"/>
      <c r="AO32" s="264"/>
      <c r="AP32" s="264"/>
      <c r="AQ32" s="264"/>
      <c r="AR32" s="264"/>
      <c r="AS32" s="264"/>
      <c r="AT32" s="264"/>
      <c r="AU32" s="264"/>
      <c r="AV32" s="264"/>
      <c r="AW32" s="264"/>
      <c r="AX32" s="264"/>
      <c r="AY32" s="264"/>
    </row>
    <row r="33" spans="1:37">
      <c r="A33" s="429"/>
      <c r="B33" s="429"/>
      <c r="C33" s="429"/>
      <c r="D33" s="429"/>
      <c r="E33" s="429"/>
      <c r="F33" s="263"/>
      <c r="G33" s="412" t="s">
        <v>99</v>
      </c>
      <c r="H33" s="413"/>
      <c r="I33" s="414"/>
      <c r="J33" s="287"/>
      <c r="K33" s="412" t="s">
        <v>100</v>
      </c>
      <c r="L33" s="413"/>
      <c r="M33" s="414"/>
      <c r="N33" s="262"/>
      <c r="O33" s="144" t="s">
        <v>55</v>
      </c>
      <c r="P33" s="415" t="s">
        <v>101</v>
      </c>
      <c r="Q33" s="156">
        <v>10</v>
      </c>
      <c r="R33" s="146">
        <f t="shared" si="3"/>
        <v>10</v>
      </c>
      <c r="S33" s="146">
        <f t="shared" si="4"/>
        <v>1</v>
      </c>
      <c r="T33" s="418">
        <f>SUM(S33:S34)/B2</f>
        <v>1</v>
      </c>
      <c r="U33" s="264"/>
      <c r="V33" s="264"/>
      <c r="W33" s="264"/>
      <c r="X33" s="264"/>
      <c r="Y33" s="264"/>
      <c r="Z33" s="264"/>
      <c r="AA33" s="264"/>
      <c r="AB33" s="264"/>
      <c r="AC33" s="264"/>
      <c r="AD33" s="265"/>
      <c r="AE33" s="265"/>
      <c r="AF33" s="264"/>
      <c r="AG33" s="282"/>
      <c r="AH33" s="282"/>
      <c r="AI33" s="147" t="s">
        <v>102</v>
      </c>
      <c r="AJ33" s="391" t="s">
        <v>103</v>
      </c>
      <c r="AK33" s="391"/>
    </row>
    <row r="34" spans="1:37" ht="16.2" thickBot="1">
      <c r="A34" s="429"/>
      <c r="B34" s="429"/>
      <c r="C34" s="429"/>
      <c r="D34" s="429"/>
      <c r="E34" s="429"/>
      <c r="F34" s="263"/>
      <c r="G34" s="433">
        <f>T35/2</f>
        <v>0.75</v>
      </c>
      <c r="H34" s="434"/>
      <c r="I34" s="435"/>
      <c r="J34" s="288"/>
      <c r="K34" s="433">
        <f>T30/4</f>
        <v>0.83333333333333337</v>
      </c>
      <c r="L34" s="434"/>
      <c r="M34" s="435"/>
      <c r="N34" s="262"/>
      <c r="O34" s="153" t="s">
        <v>102</v>
      </c>
      <c r="P34" s="417"/>
      <c r="Q34" s="154">
        <v>15</v>
      </c>
      <c r="R34" s="155">
        <f t="shared" si="3"/>
        <v>0</v>
      </c>
      <c r="S34" s="155">
        <f t="shared" si="4"/>
        <v>0</v>
      </c>
      <c r="T34" s="420"/>
      <c r="U34" s="264"/>
      <c r="V34" s="264"/>
      <c r="W34" s="264"/>
      <c r="X34" s="264"/>
      <c r="Y34" s="264"/>
      <c r="Z34" s="264"/>
      <c r="AA34" s="264"/>
      <c r="AB34" s="264"/>
      <c r="AC34" s="264"/>
      <c r="AD34" s="265"/>
      <c r="AE34" s="265"/>
      <c r="AF34" s="264"/>
      <c r="AG34" s="282"/>
      <c r="AH34" s="282"/>
      <c r="AI34" s="147" t="s">
        <v>55</v>
      </c>
      <c r="AJ34" s="391" t="s">
        <v>104</v>
      </c>
      <c r="AK34" s="391"/>
    </row>
    <row r="35" spans="1:37">
      <c r="A35" s="429"/>
      <c r="B35" s="429"/>
      <c r="C35" s="429"/>
      <c r="D35" s="429"/>
      <c r="E35" s="429"/>
      <c r="F35" s="263"/>
      <c r="G35" s="151"/>
      <c r="H35" s="285"/>
      <c r="I35" s="285"/>
      <c r="J35" s="285"/>
      <c r="K35" s="285"/>
      <c r="L35" s="285"/>
      <c r="M35" s="152"/>
      <c r="N35" s="262"/>
      <c r="O35" s="144" t="s">
        <v>61</v>
      </c>
      <c r="P35" s="415" t="s">
        <v>99</v>
      </c>
      <c r="Q35" s="156">
        <v>25</v>
      </c>
      <c r="R35" s="146">
        <f t="shared" si="3"/>
        <v>0</v>
      </c>
      <c r="S35" s="146">
        <f t="shared" si="4"/>
        <v>0</v>
      </c>
      <c r="T35" s="436">
        <f>SUM(S36:S37)/B2</f>
        <v>1.5</v>
      </c>
      <c r="U35" s="264"/>
      <c r="V35" s="264"/>
      <c r="W35" s="264"/>
      <c r="X35" s="264"/>
      <c r="Y35" s="264"/>
      <c r="Z35" s="264"/>
      <c r="AA35" s="264"/>
      <c r="AB35" s="264"/>
      <c r="AC35" s="264"/>
      <c r="AD35" s="265"/>
      <c r="AE35" s="265"/>
      <c r="AF35" s="264"/>
      <c r="AG35" s="282"/>
      <c r="AH35" s="282"/>
      <c r="AI35" s="147" t="s">
        <v>57</v>
      </c>
      <c r="AJ35" s="391" t="s">
        <v>105</v>
      </c>
      <c r="AK35" s="391"/>
    </row>
    <row r="36" spans="1:37" ht="16.2" thickBot="1">
      <c r="A36" s="263"/>
      <c r="B36" s="263"/>
      <c r="C36" s="263"/>
      <c r="D36" s="263"/>
      <c r="E36" s="263"/>
      <c r="F36" s="263"/>
      <c r="G36" s="412" t="s">
        <v>105</v>
      </c>
      <c r="H36" s="413"/>
      <c r="I36" s="414"/>
      <c r="J36" s="287"/>
      <c r="K36" s="412" t="s">
        <v>106</v>
      </c>
      <c r="L36" s="413"/>
      <c r="M36" s="414"/>
      <c r="N36" s="262"/>
      <c r="O36" s="153" t="s">
        <v>107</v>
      </c>
      <c r="P36" s="417"/>
      <c r="Q36" s="154">
        <v>80</v>
      </c>
      <c r="R36" s="155">
        <f t="shared" si="3"/>
        <v>120</v>
      </c>
      <c r="S36" s="155">
        <f t="shared" si="4"/>
        <v>1.5</v>
      </c>
      <c r="T36" s="437"/>
      <c r="U36" s="264"/>
      <c r="V36" s="264"/>
      <c r="W36" s="264"/>
      <c r="X36" s="264"/>
      <c r="Y36" s="264"/>
      <c r="Z36" s="264"/>
      <c r="AA36" s="264"/>
      <c r="AB36" s="264"/>
      <c r="AC36" s="264"/>
      <c r="AD36" s="265"/>
      <c r="AE36" s="265"/>
      <c r="AF36" s="264"/>
      <c r="AG36" s="282"/>
      <c r="AH36" s="282"/>
      <c r="AI36" s="147" t="s">
        <v>61</v>
      </c>
      <c r="AJ36" s="391" t="s">
        <v>108</v>
      </c>
      <c r="AK36" s="391"/>
    </row>
    <row r="37" spans="1:37">
      <c r="A37" s="392" t="s">
        <v>109</v>
      </c>
      <c r="B37" s="392"/>
      <c r="C37" s="445"/>
      <c r="D37" s="445"/>
      <c r="E37" s="446"/>
      <c r="F37" s="263"/>
      <c r="G37" s="447">
        <f>T39/4</f>
        <v>0</v>
      </c>
      <c r="H37" s="448"/>
      <c r="I37" s="449"/>
      <c r="J37" s="289"/>
      <c r="K37" s="450">
        <f>T37/3</f>
        <v>0</v>
      </c>
      <c r="L37" s="451"/>
      <c r="M37" s="452"/>
      <c r="N37" s="262"/>
      <c r="O37" s="144" t="s">
        <v>59</v>
      </c>
      <c r="P37" s="415" t="s">
        <v>106</v>
      </c>
      <c r="Q37" s="156">
        <v>200</v>
      </c>
      <c r="R37" s="146">
        <f t="shared" si="3"/>
        <v>0</v>
      </c>
      <c r="S37" s="146">
        <f t="shared" si="4"/>
        <v>0</v>
      </c>
      <c r="T37" s="418">
        <f>SUM(S37:S38)/B2</f>
        <v>0</v>
      </c>
      <c r="U37" s="264"/>
      <c r="V37" s="264"/>
      <c r="W37" s="264"/>
      <c r="X37" s="264"/>
      <c r="Y37" s="264"/>
      <c r="Z37" s="264"/>
      <c r="AA37" s="264"/>
      <c r="AB37" s="264"/>
      <c r="AC37" s="264"/>
      <c r="AD37" s="265"/>
      <c r="AE37" s="265"/>
      <c r="AF37" s="264"/>
      <c r="AG37" s="282"/>
      <c r="AH37" s="282"/>
      <c r="AI37" s="147" t="s">
        <v>107</v>
      </c>
      <c r="AJ37" s="391" t="s">
        <v>110</v>
      </c>
      <c r="AK37" s="391"/>
    </row>
    <row r="38" spans="1:37" ht="16.2" thickBot="1">
      <c r="A38" s="442" t="s">
        <v>111</v>
      </c>
      <c r="B38" s="442"/>
      <c r="C38" s="443"/>
      <c r="D38" s="443"/>
      <c r="E38" s="444"/>
      <c r="F38" s="263"/>
      <c r="G38" s="164"/>
      <c r="H38" s="165"/>
      <c r="I38" s="165"/>
      <c r="J38" s="165"/>
      <c r="K38" s="165"/>
      <c r="L38" s="165"/>
      <c r="M38" s="166"/>
      <c r="N38" s="262"/>
      <c r="O38" s="153" t="s">
        <v>112</v>
      </c>
      <c r="P38" s="417"/>
      <c r="Q38" s="154">
        <v>30</v>
      </c>
      <c r="R38" s="155">
        <f t="shared" si="3"/>
        <v>0</v>
      </c>
      <c r="S38" s="155">
        <f t="shared" si="4"/>
        <v>0</v>
      </c>
      <c r="T38" s="420"/>
      <c r="U38" s="264"/>
      <c r="V38" s="264"/>
      <c r="W38" s="264"/>
      <c r="X38" s="264"/>
      <c r="Y38" s="264"/>
      <c r="Z38" s="264"/>
      <c r="AA38" s="264"/>
      <c r="AB38" s="264"/>
      <c r="AC38" s="264"/>
      <c r="AD38" s="264"/>
      <c r="AE38" s="265"/>
      <c r="AF38" s="264"/>
      <c r="AG38" s="282"/>
      <c r="AH38" s="282"/>
      <c r="AI38" s="147" t="s">
        <v>59</v>
      </c>
      <c r="AJ38" s="391" t="s">
        <v>113</v>
      </c>
      <c r="AK38" s="391"/>
    </row>
    <row r="39" spans="1:37" ht="16.2" thickBot="1">
      <c r="A39" s="263"/>
      <c r="B39" s="263"/>
      <c r="C39" s="263"/>
      <c r="D39" s="263"/>
      <c r="E39" s="263"/>
      <c r="F39" s="263"/>
      <c r="G39" s="263"/>
      <c r="H39" s="263"/>
      <c r="I39" s="263"/>
      <c r="J39" s="263"/>
      <c r="K39" s="263"/>
      <c r="L39" s="263"/>
      <c r="M39" s="263"/>
      <c r="N39" s="262"/>
      <c r="O39" s="157" t="s">
        <v>57</v>
      </c>
      <c r="P39" s="158" t="s">
        <v>105</v>
      </c>
      <c r="Q39" s="159">
        <v>160</v>
      </c>
      <c r="R39" s="160">
        <f t="shared" si="3"/>
        <v>0</v>
      </c>
      <c r="S39" s="160">
        <f t="shared" si="4"/>
        <v>0</v>
      </c>
      <c r="T39" s="161">
        <f>S39/B2</f>
        <v>0</v>
      </c>
      <c r="U39" s="264"/>
      <c r="V39" s="264"/>
      <c r="W39" s="264"/>
      <c r="X39" s="264"/>
      <c r="Y39" s="264"/>
      <c r="Z39" s="264"/>
      <c r="AA39" s="264"/>
      <c r="AB39" s="264"/>
      <c r="AC39" s="264"/>
      <c r="AD39" s="264"/>
      <c r="AE39" s="265"/>
      <c r="AF39" s="264"/>
      <c r="AG39" s="282"/>
      <c r="AH39" s="282"/>
      <c r="AI39" s="147" t="s">
        <v>112</v>
      </c>
      <c r="AJ39" s="391" t="s">
        <v>114</v>
      </c>
      <c r="AK39" s="391"/>
    </row>
    <row r="40" spans="1:37">
      <c r="A40" s="438" t="s">
        <v>115</v>
      </c>
      <c r="B40" s="438"/>
      <c r="C40" s="438"/>
      <c r="D40" s="438"/>
      <c r="E40" s="438"/>
      <c r="F40" s="438"/>
      <c r="G40" s="438"/>
      <c r="H40" s="438"/>
      <c r="I40" s="438"/>
      <c r="J40" s="438"/>
      <c r="K40" s="438"/>
      <c r="L40" s="438"/>
      <c r="M40" s="438"/>
      <c r="N40" s="262"/>
      <c r="O40" s="269"/>
      <c r="P40" s="439"/>
      <c r="Q40" s="279"/>
      <c r="R40" s="290"/>
      <c r="S40" s="263"/>
      <c r="T40" s="440"/>
      <c r="U40" s="264"/>
      <c r="V40" s="264"/>
      <c r="W40" s="264"/>
      <c r="X40" s="264"/>
      <c r="Y40" s="264"/>
      <c r="Z40" s="264"/>
      <c r="AA40" s="264"/>
      <c r="AB40" s="264"/>
      <c r="AC40" s="264"/>
      <c r="AD40" s="264"/>
      <c r="AE40" s="265"/>
      <c r="AF40" s="264"/>
      <c r="AG40" s="264"/>
      <c r="AH40" s="264"/>
      <c r="AI40" s="264"/>
      <c r="AJ40" s="264"/>
      <c r="AK40" s="264"/>
    </row>
    <row r="41" spans="1:37">
      <c r="A41" s="168" t="s">
        <v>116</v>
      </c>
      <c r="B41" s="168" t="s">
        <v>117</v>
      </c>
      <c r="C41" s="168" t="s">
        <v>118</v>
      </c>
      <c r="D41" s="168"/>
      <c r="E41" s="168" t="s">
        <v>119</v>
      </c>
      <c r="F41" s="168" t="s">
        <v>120</v>
      </c>
      <c r="G41" s="441" t="s">
        <v>121</v>
      </c>
      <c r="H41" s="441"/>
      <c r="I41" s="169" t="s">
        <v>122</v>
      </c>
      <c r="J41" s="441" t="s">
        <v>123</v>
      </c>
      <c r="K41" s="441"/>
      <c r="L41" s="168" t="s">
        <v>124</v>
      </c>
      <c r="M41" s="168" t="s">
        <v>125</v>
      </c>
      <c r="N41" s="262"/>
      <c r="O41" s="269"/>
      <c r="P41" s="439"/>
      <c r="Q41" s="279"/>
      <c r="R41" s="290"/>
      <c r="S41" s="263"/>
      <c r="T41" s="440"/>
      <c r="U41" s="264"/>
      <c r="V41" s="264"/>
      <c r="W41" s="264"/>
      <c r="X41" s="264"/>
      <c r="Y41" s="264"/>
      <c r="Z41" s="264"/>
      <c r="AA41" s="264"/>
      <c r="AB41" s="264"/>
      <c r="AC41" s="264"/>
      <c r="AD41" s="264"/>
      <c r="AE41" s="265"/>
      <c r="AF41" s="264"/>
      <c r="AG41" s="264"/>
      <c r="AH41" s="264"/>
      <c r="AI41" s="264"/>
      <c r="AJ41" s="264"/>
      <c r="AK41" s="264"/>
    </row>
    <row r="42" spans="1:37">
      <c r="A42" s="170">
        <f>AE22</f>
        <v>560.97399999999993</v>
      </c>
      <c r="B42" s="171">
        <f>V22</f>
        <v>13.728</v>
      </c>
      <c r="C42" s="171">
        <f>W22</f>
        <v>2.2379999999999995</v>
      </c>
      <c r="D42" s="171"/>
      <c r="E42" s="171">
        <f>X22</f>
        <v>8.08</v>
      </c>
      <c r="F42" s="171">
        <f>Y22</f>
        <v>1.6789999999999998</v>
      </c>
      <c r="G42" s="453">
        <f>T22</f>
        <v>65.323999999999998</v>
      </c>
      <c r="H42" s="453"/>
      <c r="I42" s="171">
        <f>U22</f>
        <v>9.7639999999999993</v>
      </c>
      <c r="J42" s="453">
        <f>AC22</f>
        <v>14.174999999999997</v>
      </c>
      <c r="K42" s="453"/>
      <c r="L42" s="171">
        <f>AB22</f>
        <v>36.943999999999996</v>
      </c>
      <c r="M42" s="171">
        <f>AD22</f>
        <v>1.5999999999999999</v>
      </c>
      <c r="N42" s="262"/>
      <c r="O42" s="454" t="s">
        <v>3392</v>
      </c>
      <c r="P42" s="454"/>
      <c r="Q42" s="454"/>
      <c r="R42" s="454"/>
      <c r="S42" s="263"/>
      <c r="T42" s="279"/>
      <c r="U42" s="264"/>
      <c r="V42" s="264"/>
      <c r="W42" s="264"/>
      <c r="X42" s="264"/>
      <c r="Y42" s="264"/>
      <c r="Z42" s="264"/>
      <c r="AA42" s="264"/>
      <c r="AB42" s="264"/>
      <c r="AC42" s="264"/>
      <c r="AD42" s="264"/>
      <c r="AE42" s="265"/>
      <c r="AF42" s="264"/>
      <c r="AG42" s="264"/>
      <c r="AH42" s="264"/>
      <c r="AI42" s="264"/>
      <c r="AJ42" s="264"/>
      <c r="AK42" s="264"/>
    </row>
    <row r="43" spans="1:37">
      <c r="A43" s="291"/>
      <c r="B43" s="292"/>
      <c r="C43" s="292"/>
      <c r="D43" s="292"/>
      <c r="E43" s="292"/>
      <c r="F43" s="292"/>
      <c r="G43" s="292"/>
      <c r="H43" s="292"/>
      <c r="I43" s="292"/>
      <c r="J43" s="292"/>
      <c r="K43" s="292"/>
      <c r="L43" s="292"/>
      <c r="M43" s="292"/>
      <c r="N43" s="262"/>
      <c r="O43" s="454"/>
      <c r="P43" s="454"/>
      <c r="Q43" s="454"/>
      <c r="R43" s="454"/>
      <c r="S43" s="263"/>
      <c r="T43" s="264"/>
      <c r="U43" s="264"/>
      <c r="V43" s="264"/>
      <c r="W43" s="264"/>
      <c r="X43" s="264"/>
      <c r="Y43" s="264"/>
      <c r="Z43" s="264"/>
      <c r="AA43" s="264"/>
      <c r="AB43" s="264"/>
      <c r="AC43" s="264"/>
      <c r="AD43" s="264"/>
      <c r="AE43" s="265"/>
      <c r="AF43" s="264"/>
      <c r="AG43" s="264"/>
      <c r="AH43" s="264"/>
      <c r="AI43" s="264"/>
      <c r="AJ43" s="264"/>
      <c r="AK43" s="264"/>
    </row>
    <row r="44" spans="1:37">
      <c r="A44" s="438" t="s">
        <v>126</v>
      </c>
      <c r="B44" s="438"/>
      <c r="C44" s="438"/>
      <c r="D44" s="438"/>
      <c r="E44" s="438"/>
      <c r="F44" s="438"/>
      <c r="G44" s="438"/>
      <c r="H44" s="438"/>
      <c r="I44" s="438"/>
      <c r="J44" s="438"/>
      <c r="K44" s="438"/>
      <c r="L44" s="438"/>
      <c r="M44" s="438"/>
      <c r="N44" s="262"/>
      <c r="O44" s="455" t="s">
        <v>3425</v>
      </c>
      <c r="P44" s="455"/>
      <c r="Q44" s="455"/>
      <c r="R44" s="455"/>
      <c r="S44" s="263"/>
      <c r="T44" s="264"/>
      <c r="U44" s="293"/>
      <c r="V44" s="293"/>
      <c r="W44" s="293"/>
      <c r="X44" s="293"/>
      <c r="Y44" s="264"/>
      <c r="Z44" s="264"/>
      <c r="AA44" s="264"/>
      <c r="AB44" s="264"/>
      <c r="AC44" s="264"/>
      <c r="AD44" s="264"/>
      <c r="AE44" s="265"/>
      <c r="AF44" s="264"/>
      <c r="AG44" s="264"/>
      <c r="AH44" s="264"/>
      <c r="AI44" s="264"/>
      <c r="AJ44" s="264"/>
      <c r="AK44" s="264"/>
    </row>
    <row r="45" spans="1:37">
      <c r="A45" s="168" t="s">
        <v>116</v>
      </c>
      <c r="B45" s="168" t="s">
        <v>117</v>
      </c>
      <c r="C45" s="168" t="s">
        <v>118</v>
      </c>
      <c r="D45" s="168"/>
      <c r="E45" s="168" t="s">
        <v>119</v>
      </c>
      <c r="F45" s="168" t="s">
        <v>120</v>
      </c>
      <c r="G45" s="441" t="s">
        <v>121</v>
      </c>
      <c r="H45" s="441"/>
      <c r="I45" s="169" t="s">
        <v>122</v>
      </c>
      <c r="J45" s="441" t="s">
        <v>123</v>
      </c>
      <c r="K45" s="441"/>
      <c r="L45" s="168" t="s">
        <v>124</v>
      </c>
      <c r="M45" s="168" t="s">
        <v>125</v>
      </c>
      <c r="N45" s="262"/>
      <c r="O45" s="455"/>
      <c r="P45" s="455"/>
      <c r="Q45" s="455"/>
      <c r="R45" s="455"/>
      <c r="S45" s="263"/>
      <c r="T45" s="264"/>
      <c r="U45" s="264"/>
      <c r="V45" s="264"/>
      <c r="W45" s="264"/>
      <c r="X45" s="264"/>
      <c r="Y45" s="264"/>
      <c r="Z45" s="264"/>
      <c r="AA45" s="264"/>
      <c r="AB45" s="264"/>
      <c r="AC45" s="264"/>
      <c r="AD45" s="264"/>
      <c r="AE45" s="265"/>
      <c r="AF45" s="264"/>
      <c r="AG45" s="264"/>
      <c r="AH45" s="264"/>
      <c r="AI45" s="264"/>
      <c r="AJ45" s="264"/>
      <c r="AK45" s="264"/>
    </row>
    <row r="46" spans="1:37">
      <c r="A46" s="172">
        <f>IFERROR(AE22/B2,"")</f>
        <v>560.97399999999993</v>
      </c>
      <c r="B46" s="173">
        <f>IFERROR(V22/B2,"")</f>
        <v>13.728</v>
      </c>
      <c r="C46" s="173">
        <f>IFERROR(W22/B2,"")</f>
        <v>2.2379999999999995</v>
      </c>
      <c r="D46" s="173"/>
      <c r="E46" s="173">
        <f>IFERROR(X22/B2,"")</f>
        <v>8.08</v>
      </c>
      <c r="F46" s="173">
        <f>IFERROR(Y22/B2,"")</f>
        <v>1.6789999999999998</v>
      </c>
      <c r="G46" s="456">
        <f>IFERROR(T22/B2,"")</f>
        <v>65.323999999999998</v>
      </c>
      <c r="H46" s="456"/>
      <c r="I46" s="173">
        <f>IFERROR(U22/B2,"")</f>
        <v>9.7639999999999993</v>
      </c>
      <c r="J46" s="456">
        <f>IFERROR(AC22/B2,"")</f>
        <v>14.174999999999997</v>
      </c>
      <c r="K46" s="456"/>
      <c r="L46" s="173">
        <f>IFERROR(AB22/B2,"")</f>
        <v>36.943999999999996</v>
      </c>
      <c r="M46" s="173">
        <f>IFERROR(AD22/B2,"")</f>
        <v>1.5999999999999999</v>
      </c>
      <c r="N46" s="262"/>
      <c r="O46" s="455"/>
      <c r="P46" s="455"/>
      <c r="Q46" s="455"/>
      <c r="R46" s="455"/>
      <c r="S46" s="263"/>
      <c r="T46" s="264"/>
      <c r="U46" s="294"/>
      <c r="V46" s="294"/>
      <c r="W46" s="294"/>
      <c r="X46" s="294"/>
      <c r="Y46" s="264"/>
      <c r="Z46" s="264"/>
      <c r="AA46" s="264"/>
      <c r="AB46" s="264"/>
      <c r="AC46" s="264"/>
      <c r="AD46" s="264"/>
      <c r="AE46" s="265"/>
      <c r="AF46" s="264"/>
      <c r="AG46" s="264"/>
      <c r="AH46" s="264"/>
      <c r="AI46" s="264"/>
      <c r="AJ46" s="264"/>
      <c r="AK46" s="264"/>
    </row>
    <row r="47" spans="1:37">
      <c r="A47" s="263"/>
      <c r="B47" s="263"/>
      <c r="C47" s="263"/>
      <c r="D47" s="263"/>
      <c r="E47" s="263"/>
      <c r="F47" s="263"/>
      <c r="G47" s="263"/>
      <c r="H47" s="263"/>
      <c r="I47" s="263"/>
      <c r="J47" s="263"/>
      <c r="K47" s="263"/>
      <c r="L47" s="263"/>
      <c r="M47" s="263"/>
      <c r="N47" s="262"/>
      <c r="O47" s="455"/>
      <c r="P47" s="455"/>
      <c r="Q47" s="455"/>
      <c r="R47" s="455"/>
      <c r="S47" s="263"/>
      <c r="T47" s="264"/>
      <c r="U47" s="294"/>
      <c r="V47" s="294"/>
      <c r="W47" s="294"/>
      <c r="X47" s="294"/>
      <c r="Y47" s="264"/>
      <c r="Z47" s="264"/>
      <c r="AA47" s="264"/>
      <c r="AB47" s="264"/>
      <c r="AC47" s="264"/>
      <c r="AD47" s="264"/>
      <c r="AE47" s="265"/>
      <c r="AF47" s="264"/>
      <c r="AG47" s="264"/>
      <c r="AH47" s="264"/>
      <c r="AI47" s="264"/>
      <c r="AJ47" s="264"/>
      <c r="AK47" s="264"/>
    </row>
    <row r="48" spans="1:37">
      <c r="A48" s="263"/>
      <c r="B48" s="263"/>
      <c r="C48" s="263"/>
      <c r="D48" s="263"/>
      <c r="E48" s="263"/>
      <c r="F48" s="263"/>
      <c r="G48" s="263"/>
      <c r="H48" s="263"/>
      <c r="I48" s="263"/>
      <c r="J48" s="263"/>
      <c r="K48" s="263"/>
      <c r="L48" s="263"/>
      <c r="M48" s="263"/>
      <c r="N48" s="262"/>
      <c r="O48" s="455"/>
      <c r="P48" s="455"/>
      <c r="Q48" s="455"/>
      <c r="R48" s="455"/>
      <c r="S48" s="263"/>
      <c r="T48" s="264"/>
      <c r="U48" s="294"/>
      <c r="V48" s="294"/>
      <c r="W48" s="294"/>
      <c r="X48" s="294"/>
      <c r="Y48" s="264"/>
      <c r="Z48" s="264"/>
      <c r="AA48" s="264"/>
      <c r="AB48" s="264"/>
      <c r="AC48" s="264"/>
      <c r="AD48" s="264"/>
      <c r="AE48" s="265"/>
      <c r="AF48" s="264"/>
      <c r="AG48" s="264"/>
      <c r="AH48" s="264"/>
      <c r="AI48" s="264"/>
      <c r="AJ48" s="264"/>
      <c r="AK48" s="264"/>
    </row>
    <row r="49" spans="15:18">
      <c r="O49" s="455"/>
      <c r="P49" s="455"/>
      <c r="Q49" s="455"/>
      <c r="R49" s="455"/>
    </row>
    <row r="50" spans="15:18">
      <c r="O50" s="455"/>
      <c r="P50" s="455"/>
      <c r="Q50" s="455"/>
      <c r="R50" s="455"/>
    </row>
    <row r="51" spans="15:18">
      <c r="O51" s="455"/>
      <c r="P51" s="455"/>
      <c r="Q51" s="455"/>
      <c r="R51" s="455"/>
    </row>
    <row r="87" spans="56:56">
      <c r="BD87" s="295" t="s">
        <v>127</v>
      </c>
    </row>
  </sheetData>
  <mergeCells count="72">
    <mergeCell ref="B1:M1"/>
    <mergeCell ref="A4:E4"/>
    <mergeCell ref="G4:M4"/>
    <mergeCell ref="G5:M23"/>
    <mergeCell ref="A25:B25"/>
    <mergeCell ref="C25:E25"/>
    <mergeCell ref="G25:M25"/>
    <mergeCell ref="O25:T25"/>
    <mergeCell ref="V25:AE25"/>
    <mergeCell ref="AI25:AK25"/>
    <mergeCell ref="A26:B26"/>
    <mergeCell ref="C26:E26"/>
    <mergeCell ref="AI26:AK26"/>
    <mergeCell ref="G27:M27"/>
    <mergeCell ref="P27:P29"/>
    <mergeCell ref="T27:T29"/>
    <mergeCell ref="AJ27:AK27"/>
    <mergeCell ref="A28:B28"/>
    <mergeCell ref="C28:E28"/>
    <mergeCell ref="G28:M28"/>
    <mergeCell ref="AJ28:AK28"/>
    <mergeCell ref="AJ29:AK29"/>
    <mergeCell ref="AJ30:AK30"/>
    <mergeCell ref="A31:E35"/>
    <mergeCell ref="G31:I31"/>
    <mergeCell ref="K31:M31"/>
    <mergeCell ref="AJ31:AK31"/>
    <mergeCell ref="A30:E30"/>
    <mergeCell ref="G30:I30"/>
    <mergeCell ref="K30:M30"/>
    <mergeCell ref="P30:P31"/>
    <mergeCell ref="T30:T31"/>
    <mergeCell ref="AJ32:AK32"/>
    <mergeCell ref="G33:I33"/>
    <mergeCell ref="K33:M33"/>
    <mergeCell ref="P33:P34"/>
    <mergeCell ref="T33:T34"/>
    <mergeCell ref="AJ33:AK33"/>
    <mergeCell ref="G34:I34"/>
    <mergeCell ref="K34:M34"/>
    <mergeCell ref="AJ34:AK34"/>
    <mergeCell ref="P35:P36"/>
    <mergeCell ref="T35:T36"/>
    <mergeCell ref="AJ35:AK35"/>
    <mergeCell ref="G36:I36"/>
    <mergeCell ref="K36:M36"/>
    <mergeCell ref="AJ36:AK36"/>
    <mergeCell ref="A40:M40"/>
    <mergeCell ref="P40:P41"/>
    <mergeCell ref="T40:T41"/>
    <mergeCell ref="G41:H41"/>
    <mergeCell ref="J41:K41"/>
    <mergeCell ref="AJ37:AK37"/>
    <mergeCell ref="A38:B38"/>
    <mergeCell ref="C38:E38"/>
    <mergeCell ref="AJ38:AK38"/>
    <mergeCell ref="AJ39:AK39"/>
    <mergeCell ref="A37:B37"/>
    <mergeCell ref="C37:E37"/>
    <mergeCell ref="G37:I37"/>
    <mergeCell ref="K37:M37"/>
    <mergeCell ref="P37:P38"/>
    <mergeCell ref="T37:T38"/>
    <mergeCell ref="G42:H42"/>
    <mergeCell ref="J42:K42"/>
    <mergeCell ref="O42:R43"/>
    <mergeCell ref="A44:M44"/>
    <mergeCell ref="O44:R51"/>
    <mergeCell ref="G45:H45"/>
    <mergeCell ref="J45:K45"/>
    <mergeCell ref="G46:H46"/>
    <mergeCell ref="J46:K46"/>
  </mergeCells>
  <conditionalFormatting sqref="G28 G31 G34 G37">
    <cfRule type="dataBar" priority="4">
      <dataBar>
        <cfvo type="num" val="0"/>
        <cfvo type="num" val="1"/>
        <color theme="7"/>
      </dataBar>
      <extLst>
        <ext xmlns:x14="http://schemas.microsoft.com/office/spreadsheetml/2009/9/main" uri="{B025F937-C7B1-47D3-B67F-A62EFF666E3E}">
          <x14:id>{82B05769-BA8E-4428-A5B1-75E59CF1FE25}</x14:id>
        </ext>
      </extLst>
    </cfRule>
  </conditionalFormatting>
  <conditionalFormatting sqref="K31">
    <cfRule type="dataBar" priority="3">
      <dataBar>
        <cfvo type="num" val="0"/>
        <cfvo type="num" val="1"/>
        <color theme="7"/>
      </dataBar>
      <extLst>
        <ext xmlns:x14="http://schemas.microsoft.com/office/spreadsheetml/2009/9/main" uri="{B025F937-C7B1-47D3-B67F-A62EFF666E3E}">
          <x14:id>{EEEA5E05-F20A-492B-9206-9073F17B6BAF}</x14:id>
        </ext>
      </extLst>
    </cfRule>
  </conditionalFormatting>
  <conditionalFormatting sqref="K34">
    <cfRule type="dataBar" priority="2">
      <dataBar>
        <cfvo type="num" val="0"/>
        <cfvo type="num" val="1"/>
        <color theme="7"/>
      </dataBar>
      <extLst>
        <ext xmlns:x14="http://schemas.microsoft.com/office/spreadsheetml/2009/9/main" uri="{B025F937-C7B1-47D3-B67F-A62EFF666E3E}">
          <x14:id>{F18AAC8C-5071-4EBC-8B70-3B3282FFF5D1}</x14:id>
        </ext>
      </extLst>
    </cfRule>
  </conditionalFormatting>
  <conditionalFormatting sqref="K37">
    <cfRule type="dataBar" priority="1">
      <dataBar>
        <cfvo type="num" val="0"/>
        <cfvo type="num" val="1"/>
        <color theme="7"/>
      </dataBar>
      <extLst>
        <ext xmlns:x14="http://schemas.microsoft.com/office/spreadsheetml/2009/9/main" uri="{B025F937-C7B1-47D3-B67F-A62EFF666E3E}">
          <x14:id>{A4E9FD95-412E-4168-A47D-69BFBC8B0114}</x14:id>
        </ext>
      </extLst>
    </cfRule>
  </conditionalFormatting>
  <dataValidations count="2">
    <dataValidation type="list" allowBlank="1" showInputMessage="1" showErrorMessage="1" sqref="R6:R20" xr:uid="{FB6E8EEE-C545-416A-8FEA-CD899B1993BC}">
      <formula1>INDIRECT(Q6)</formula1>
    </dataValidation>
    <dataValidation type="list" allowBlank="1" showInputMessage="1" showErrorMessage="1" sqref="O6:O20 O27:O41" xr:uid="{D8744FB6-C2BE-4477-A10E-0D3FA83EF757}">
      <formula1>$AI$27:$AI$39</formula1>
    </dataValidation>
  </dataValidations>
  <pageMargins left="0.70866141732283472" right="0.70866141732283472" top="0.74803149606299213" bottom="0.74803149606299213" header="0.31496062992125984" footer="0.31496062992125984"/>
  <pageSetup paperSize="9" orientation="portrait" copies="2" r:id="rId1"/>
  <headerFooter scaleWithDoc="0" alignWithMargins="0">
    <oddHeader>&amp;L&amp;G&amp;C&amp;G&amp;R&amp;G</oddHeader>
  </headerFooter>
  <drawing r:id="rId2"/>
  <legacyDrawingHF r:id="rId3"/>
  <extLst>
    <ext xmlns:x14="http://schemas.microsoft.com/office/spreadsheetml/2009/9/main" uri="{78C0D931-6437-407d-A8EE-F0AAD7539E65}">
      <x14:conditionalFormattings>
        <x14:conditionalFormatting xmlns:xm="http://schemas.microsoft.com/office/excel/2006/main">
          <x14:cfRule type="dataBar" id="{82B05769-BA8E-4428-A5B1-75E59CF1FE25}">
            <x14:dataBar minLength="0" maxLength="100">
              <x14:cfvo type="num">
                <xm:f>0</xm:f>
              </x14:cfvo>
              <x14:cfvo type="num">
                <xm:f>1</xm:f>
              </x14:cfvo>
              <x14:negativeFillColor rgb="FFFF0000"/>
              <x14:axisColor rgb="FF000000"/>
            </x14:dataBar>
          </x14:cfRule>
          <xm:sqref>G28 G31 G34 G37</xm:sqref>
        </x14:conditionalFormatting>
        <x14:conditionalFormatting xmlns:xm="http://schemas.microsoft.com/office/excel/2006/main">
          <x14:cfRule type="dataBar" id="{EEEA5E05-F20A-492B-9206-9073F17B6BAF}">
            <x14:dataBar minLength="0" maxLength="100">
              <x14:cfvo type="num">
                <xm:f>0</xm:f>
              </x14:cfvo>
              <x14:cfvo type="num">
                <xm:f>1</xm:f>
              </x14:cfvo>
              <x14:negativeFillColor rgb="FFFF0000"/>
              <x14:axisColor rgb="FF000000"/>
            </x14:dataBar>
          </x14:cfRule>
          <xm:sqref>K31</xm:sqref>
        </x14:conditionalFormatting>
        <x14:conditionalFormatting xmlns:xm="http://schemas.microsoft.com/office/excel/2006/main">
          <x14:cfRule type="dataBar" id="{F18AAC8C-5071-4EBC-8B70-3B3282FFF5D1}">
            <x14:dataBar minLength="0" maxLength="100">
              <x14:cfvo type="num">
                <xm:f>0</xm:f>
              </x14:cfvo>
              <x14:cfvo type="num">
                <xm:f>1</xm:f>
              </x14:cfvo>
              <x14:negativeFillColor rgb="FFFF0000"/>
              <x14:axisColor rgb="FF000000"/>
            </x14:dataBar>
          </x14:cfRule>
          <xm:sqref>K34</xm:sqref>
        </x14:conditionalFormatting>
        <x14:conditionalFormatting xmlns:xm="http://schemas.microsoft.com/office/excel/2006/main">
          <x14:cfRule type="dataBar" id="{A4E9FD95-412E-4168-A47D-69BFBC8B0114}">
            <x14:dataBar minLength="0" maxLength="100">
              <x14:cfvo type="num">
                <xm:f>0</xm:f>
              </x14:cfvo>
              <x14:cfvo type="num">
                <xm:f>1</xm:f>
              </x14:cfvo>
              <x14:negativeFillColor rgb="FFFF0000"/>
              <x14:axisColor rgb="FF000000"/>
            </x14:dataBar>
          </x14:cfRule>
          <xm:sqref>K37</xm:sqref>
        </x14:conditionalFormatting>
      </x14:conditionalFormattings>
    </ext>
  </extLst>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BFF2BF-B9A6-4BC9-A2AC-043391BBE59B}">
  <dimension ref="A1:BD88"/>
  <sheetViews>
    <sheetView topLeftCell="A11" zoomScale="137" zoomScaleNormal="70" workbookViewId="0">
      <selection activeCell="G5" sqref="G5:M23"/>
    </sheetView>
  </sheetViews>
  <sheetFormatPr defaultColWidth="8.69921875" defaultRowHeight="15.6"/>
  <cols>
    <col min="1" max="1" width="13.09765625" style="103" bestFit="1" customWidth="1"/>
    <col min="2" max="2" width="8.5" style="103" customWidth="1"/>
    <col min="3" max="3" width="6.09765625" style="103" bestFit="1" customWidth="1"/>
    <col min="4" max="4" width="6.09765625" style="295" customWidth="1"/>
    <col min="5" max="5" width="7" style="103" customWidth="1"/>
    <col min="6" max="6" width="6.59765625" style="103" customWidth="1"/>
    <col min="7" max="7" width="5.5" style="103" customWidth="1"/>
    <col min="8" max="9" width="6" style="103" customWidth="1"/>
    <col min="10" max="10" width="2" style="103" customWidth="1"/>
    <col min="11" max="12" width="6" style="103" customWidth="1"/>
    <col min="13" max="13" width="6.5" style="103" customWidth="1"/>
    <col min="14" max="14" width="3" style="104" customWidth="1"/>
    <col min="15" max="15" width="12.5" style="104" bestFit="1" customWidth="1"/>
    <col min="16" max="16" width="11.59765625" style="103" bestFit="1" customWidth="1"/>
    <col min="17" max="17" width="12.5" style="105" bestFit="1" customWidth="1"/>
    <col min="18" max="18" width="29" style="105" bestFit="1" customWidth="1"/>
    <col min="19" max="19" width="14.59765625" style="105" customWidth="1"/>
    <col min="20" max="20" width="14.59765625" style="106" bestFit="1" customWidth="1"/>
    <col min="21" max="21" width="10" style="106" bestFit="1" customWidth="1"/>
    <col min="22" max="22" width="8.59765625" style="106" bestFit="1" customWidth="1"/>
    <col min="23" max="23" width="5.59765625" style="106" bestFit="1" customWidth="1"/>
    <col min="24" max="24" width="7" style="106" bestFit="1" customWidth="1"/>
    <col min="25" max="25" width="6.09765625" style="106" customWidth="1"/>
    <col min="26" max="26" width="8" style="106" bestFit="1" customWidth="1"/>
    <col min="27" max="27" width="9.59765625" style="106" bestFit="1" customWidth="1"/>
    <col min="28" max="28" width="5.59765625" style="106" bestFit="1" customWidth="1"/>
    <col min="29" max="29" width="4.59765625" style="106" bestFit="1" customWidth="1"/>
    <col min="30" max="30" width="4.5" style="106" bestFit="1" customWidth="1"/>
    <col min="31" max="31" width="8.59765625" style="107" bestFit="1" customWidth="1"/>
    <col min="32" max="32" width="7.59765625" style="108" bestFit="1" customWidth="1"/>
    <col min="33" max="33" width="7" style="106" customWidth="1"/>
    <col min="34" max="34" width="8.5" style="106" customWidth="1"/>
    <col min="35" max="35" width="7.5" style="106" bestFit="1" customWidth="1"/>
    <col min="36" max="36" width="8.59765625" style="106" bestFit="1" customWidth="1"/>
    <col min="37" max="37" width="6.59765625" style="106" bestFit="1" customWidth="1"/>
    <col min="38" max="38" width="8" style="106" bestFit="1" customWidth="1"/>
    <col min="39" max="39" width="4.5" style="106" bestFit="1" customWidth="1"/>
    <col min="40" max="40" width="5.09765625" style="106" bestFit="1" customWidth="1"/>
    <col min="41" max="43" width="5.59765625" style="106" bestFit="1" customWidth="1"/>
    <col min="44" max="44" width="6.59765625" style="106" bestFit="1" customWidth="1"/>
    <col min="45" max="45" width="5.59765625" style="106" bestFit="1" customWidth="1"/>
    <col min="46" max="46" width="7" style="106" bestFit="1" customWidth="1"/>
    <col min="47" max="47" width="5.59765625" style="106" bestFit="1" customWidth="1"/>
    <col min="48" max="51" width="4.5" style="106" bestFit="1" customWidth="1"/>
    <col min="52" max="16384" width="8.69921875" style="103"/>
  </cols>
  <sheetData>
    <row r="1" spans="1:51">
      <c r="A1" s="109" t="s">
        <v>0</v>
      </c>
      <c r="B1" s="391" t="s">
        <v>3426</v>
      </c>
      <c r="C1" s="391"/>
      <c r="D1" s="391"/>
      <c r="E1" s="391"/>
      <c r="F1" s="391"/>
      <c r="G1" s="391"/>
      <c r="H1" s="391"/>
      <c r="I1" s="391"/>
      <c r="J1" s="391"/>
      <c r="K1" s="391"/>
      <c r="L1" s="391"/>
      <c r="M1" s="391"/>
      <c r="N1" s="262"/>
      <c r="O1" s="263"/>
      <c r="P1" s="263"/>
      <c r="Q1" s="263"/>
      <c r="R1" s="263"/>
      <c r="S1" s="263"/>
      <c r="T1" s="264"/>
      <c r="U1" s="264"/>
      <c r="V1" s="264"/>
      <c r="W1" s="264"/>
      <c r="X1" s="264"/>
      <c r="Y1" s="264"/>
      <c r="Z1" s="264"/>
      <c r="AA1" s="264"/>
      <c r="AB1" s="264"/>
      <c r="AC1" s="264"/>
      <c r="AD1" s="264"/>
      <c r="AE1" s="265"/>
      <c r="AF1" s="264"/>
      <c r="AG1" s="264"/>
      <c r="AH1" s="264"/>
      <c r="AI1" s="264"/>
      <c r="AJ1" s="264"/>
      <c r="AK1" s="264"/>
      <c r="AL1" s="264"/>
      <c r="AM1" s="264"/>
      <c r="AN1" s="264"/>
      <c r="AO1" s="264"/>
      <c r="AP1" s="264"/>
      <c r="AQ1" s="264"/>
      <c r="AR1" s="264"/>
      <c r="AS1" s="264"/>
      <c r="AT1" s="264"/>
      <c r="AU1" s="264"/>
      <c r="AV1" s="264"/>
      <c r="AW1" s="264"/>
      <c r="AX1" s="264"/>
      <c r="AY1" s="264"/>
    </row>
    <row r="2" spans="1:51" ht="18">
      <c r="A2" s="109" t="s">
        <v>1</v>
      </c>
      <c r="B2" s="110">
        <v>1</v>
      </c>
      <c r="C2" s="111"/>
      <c r="D2" s="266"/>
      <c r="E2" s="266"/>
      <c r="F2" s="267"/>
      <c r="G2" s="268"/>
      <c r="H2" s="269"/>
      <c r="I2" s="269"/>
      <c r="J2" s="269"/>
      <c r="K2" s="263"/>
      <c r="L2" s="263"/>
      <c r="M2" s="263"/>
      <c r="N2" s="262"/>
      <c r="O2" s="263"/>
      <c r="P2" s="263"/>
      <c r="Q2" s="263"/>
      <c r="R2" s="263"/>
      <c r="S2" s="263"/>
      <c r="T2" s="264"/>
      <c r="U2" s="264"/>
      <c r="V2" s="264"/>
      <c r="W2" s="264"/>
      <c r="X2" s="264"/>
      <c r="Y2" s="264"/>
      <c r="Z2" s="264"/>
      <c r="AA2" s="264"/>
      <c r="AB2" s="264"/>
      <c r="AC2" s="264"/>
      <c r="AD2" s="264"/>
      <c r="AE2" s="265"/>
      <c r="AF2" s="264"/>
      <c r="AG2" s="264"/>
      <c r="AH2" s="264"/>
      <c r="AI2" s="264"/>
      <c r="AJ2" s="264"/>
      <c r="AK2" s="264"/>
      <c r="AL2" s="264"/>
      <c r="AM2" s="264"/>
      <c r="AN2" s="264"/>
      <c r="AO2" s="264"/>
      <c r="AP2" s="264"/>
      <c r="AQ2" s="264"/>
      <c r="AR2" s="264"/>
      <c r="AS2" s="264"/>
      <c r="AT2" s="264"/>
      <c r="AU2" s="264"/>
      <c r="AV2" s="264"/>
      <c r="AW2" s="264"/>
      <c r="AX2" s="264"/>
      <c r="AY2" s="264"/>
    </row>
    <row r="3" spans="1:51" ht="33.6">
      <c r="A3" s="263"/>
      <c r="B3" s="263"/>
      <c r="C3" s="263"/>
      <c r="D3" s="263"/>
      <c r="E3" s="263"/>
      <c r="F3" s="263"/>
      <c r="G3" s="263"/>
      <c r="H3" s="263"/>
      <c r="I3" s="263"/>
      <c r="J3" s="263"/>
      <c r="K3" s="263"/>
      <c r="L3" s="263"/>
      <c r="M3" s="263"/>
      <c r="N3" s="262"/>
      <c r="O3" s="263"/>
      <c r="P3" s="270"/>
      <c r="Q3" s="270"/>
      <c r="R3" s="270"/>
      <c r="S3" s="270"/>
      <c r="T3" s="270"/>
      <c r="U3" s="270"/>
      <c r="V3" s="270"/>
      <c r="W3" s="270"/>
      <c r="X3" s="270"/>
      <c r="Y3" s="270"/>
      <c r="Z3" s="270"/>
      <c r="AA3" s="270"/>
      <c r="AB3" s="270"/>
      <c r="AC3" s="270"/>
      <c r="AD3" s="270"/>
      <c r="AE3" s="270"/>
      <c r="AF3" s="270"/>
      <c r="AG3" s="270"/>
      <c r="AH3" s="270"/>
      <c r="AI3" s="270"/>
      <c r="AJ3" s="270"/>
      <c r="AK3" s="270"/>
      <c r="AL3" s="270"/>
      <c r="AM3" s="270"/>
      <c r="AN3" s="270"/>
      <c r="AO3" s="270"/>
      <c r="AP3" s="270"/>
      <c r="AQ3" s="270"/>
      <c r="AR3" s="270"/>
      <c r="AS3" s="270"/>
      <c r="AT3" s="270"/>
      <c r="AU3" s="270"/>
      <c r="AV3" s="270"/>
      <c r="AW3" s="270"/>
      <c r="AX3" s="270"/>
      <c r="AY3" s="270"/>
    </row>
    <row r="4" spans="1:51" ht="18">
      <c r="A4" s="392" t="s">
        <v>2</v>
      </c>
      <c r="B4" s="392"/>
      <c r="C4" s="392"/>
      <c r="D4" s="392"/>
      <c r="E4" s="392"/>
      <c r="F4" s="263"/>
      <c r="G4" s="393" t="s">
        <v>3</v>
      </c>
      <c r="H4" s="393"/>
      <c r="I4" s="393"/>
      <c r="J4" s="393"/>
      <c r="K4" s="393"/>
      <c r="L4" s="393"/>
      <c r="M4" s="393"/>
      <c r="N4" s="262"/>
      <c r="O4" s="394" t="s">
        <v>4</v>
      </c>
      <c r="P4" s="394"/>
      <c r="Q4" s="394"/>
      <c r="R4" s="394"/>
      <c r="S4" s="394"/>
      <c r="T4" s="394"/>
      <c r="U4" s="394"/>
      <c r="V4" s="394"/>
      <c r="W4" s="394"/>
      <c r="X4" s="394"/>
      <c r="Y4" s="394"/>
      <c r="Z4" s="394"/>
      <c r="AA4" s="394"/>
      <c r="AB4" s="394"/>
      <c r="AC4" s="394"/>
      <c r="AD4" s="394"/>
      <c r="AE4" s="394"/>
      <c r="AF4" s="394"/>
      <c r="AG4" s="394"/>
      <c r="AH4" s="394"/>
      <c r="AI4" s="394"/>
      <c r="AJ4" s="394"/>
      <c r="AK4" s="394"/>
      <c r="AL4" s="394"/>
      <c r="AM4" s="394"/>
      <c r="AN4" s="394"/>
      <c r="AO4" s="394"/>
      <c r="AP4" s="394"/>
      <c r="AQ4" s="394"/>
      <c r="AR4" s="394"/>
      <c r="AS4" s="394"/>
      <c r="AT4" s="394"/>
      <c r="AU4" s="394"/>
      <c r="AV4" s="394"/>
      <c r="AW4" s="394"/>
      <c r="AX4" s="394"/>
      <c r="AY4" s="395"/>
    </row>
    <row r="5" spans="1:51" ht="43.2">
      <c r="A5" s="360" t="s">
        <v>5</v>
      </c>
      <c r="B5" s="361" t="s">
        <v>6</v>
      </c>
      <c r="C5" s="361" t="s">
        <v>7</v>
      </c>
      <c r="D5" s="362" t="s">
        <v>3443</v>
      </c>
      <c r="E5" s="362" t="s">
        <v>8</v>
      </c>
      <c r="F5" s="333"/>
      <c r="G5" s="553" t="s">
        <v>3468</v>
      </c>
      <c r="H5" s="531"/>
      <c r="I5" s="531"/>
      <c r="J5" s="531"/>
      <c r="K5" s="531"/>
      <c r="L5" s="531"/>
      <c r="M5" s="490"/>
      <c r="N5" s="272"/>
      <c r="O5" s="115" t="s">
        <v>10</v>
      </c>
      <c r="P5" s="115" t="s">
        <v>11</v>
      </c>
      <c r="Q5" s="115" t="s">
        <v>12</v>
      </c>
      <c r="R5" s="115" t="s">
        <v>13</v>
      </c>
      <c r="S5" s="115" t="s">
        <v>14</v>
      </c>
      <c r="T5" s="116" t="s">
        <v>15</v>
      </c>
      <c r="U5" s="116" t="s">
        <v>16</v>
      </c>
      <c r="V5" s="116" t="s">
        <v>17</v>
      </c>
      <c r="W5" s="116" t="s">
        <v>18</v>
      </c>
      <c r="X5" s="116" t="s">
        <v>19</v>
      </c>
      <c r="Y5" s="116" t="s">
        <v>20</v>
      </c>
      <c r="Z5" s="116" t="s">
        <v>21</v>
      </c>
      <c r="AA5" s="116" t="s">
        <v>22</v>
      </c>
      <c r="AB5" s="116" t="s">
        <v>23</v>
      </c>
      <c r="AC5" s="116" t="s">
        <v>24</v>
      </c>
      <c r="AD5" s="116" t="s">
        <v>25</v>
      </c>
      <c r="AE5" s="117" t="s">
        <v>26</v>
      </c>
      <c r="AF5" s="116" t="s">
        <v>27</v>
      </c>
      <c r="AG5" s="116" t="s">
        <v>28</v>
      </c>
      <c r="AH5" s="116" t="s">
        <v>29</v>
      </c>
      <c r="AI5" s="116" t="s">
        <v>30</v>
      </c>
      <c r="AJ5" s="116" t="s">
        <v>31</v>
      </c>
      <c r="AK5" s="116" t="s">
        <v>32</v>
      </c>
      <c r="AL5" s="116" t="s">
        <v>33</v>
      </c>
      <c r="AM5" s="116" t="s">
        <v>34</v>
      </c>
      <c r="AN5" s="116" t="s">
        <v>35</v>
      </c>
      <c r="AO5" s="116" t="s">
        <v>36</v>
      </c>
      <c r="AP5" s="116" t="s">
        <v>37</v>
      </c>
      <c r="AQ5" s="116" t="s">
        <v>38</v>
      </c>
      <c r="AR5" s="116" t="s">
        <v>39</v>
      </c>
      <c r="AS5" s="116" t="s">
        <v>40</v>
      </c>
      <c r="AT5" s="116" t="s">
        <v>41</v>
      </c>
      <c r="AU5" s="116" t="s">
        <v>42</v>
      </c>
      <c r="AV5" s="116" t="s">
        <v>43</v>
      </c>
      <c r="AW5" s="116" t="s">
        <v>44</v>
      </c>
      <c r="AX5" s="116" t="s">
        <v>45</v>
      </c>
      <c r="AY5" s="116" t="s">
        <v>46</v>
      </c>
    </row>
    <row r="6" spans="1:51">
      <c r="A6" s="363" t="s">
        <v>3351</v>
      </c>
      <c r="B6" s="349">
        <v>80</v>
      </c>
      <c r="C6" s="364" t="s">
        <v>48</v>
      </c>
      <c r="D6" s="364">
        <v>80</v>
      </c>
      <c r="E6" s="365"/>
      <c r="F6" s="284"/>
      <c r="G6" s="491"/>
      <c r="H6" s="533"/>
      <c r="I6" s="533"/>
      <c r="J6" s="533"/>
      <c r="K6" s="533"/>
      <c r="L6" s="533"/>
      <c r="M6" s="490"/>
      <c r="N6" s="272"/>
      <c r="O6" s="121" t="s">
        <v>49</v>
      </c>
      <c r="P6" s="121">
        <v>402</v>
      </c>
      <c r="Q6" s="121" t="s">
        <v>1986</v>
      </c>
      <c r="R6" s="121" t="s">
        <v>1987</v>
      </c>
      <c r="S6" s="122">
        <v>80</v>
      </c>
      <c r="T6" s="119">
        <f>IFERROR(VLOOKUP($P6,[2]INSA_TCA_v6.0_2023!$A$1:$AU$1342,14,FALSE)*$S6/100,"")</f>
        <v>62.48</v>
      </c>
      <c r="U6" s="119">
        <f>IFERROR(VLOOKUP($P6,[2]INSA_TCA_v6.0_2023!$A$1:$AU$1342,15,FALSE)*$S6/100,"")</f>
        <v>0</v>
      </c>
      <c r="V6" s="119">
        <f>IFERROR(VLOOKUP($P6,[2]INSA_TCA_v6.0_2023!$A$1:$AU$1342,8,FALSE)*$S6/100,"")</f>
        <v>0.32</v>
      </c>
      <c r="W6" s="119">
        <f>IFERROR(VLOOKUP($P6,[2]INSA_TCA_v6.0_2023!$A$1:$AU$1342,9,FALSE)*$S6/100,"")</f>
        <v>0.08</v>
      </c>
      <c r="X6" s="119">
        <f>IFERROR(VLOOKUP($P6,[2]INSA_TCA_v6.0_2023!$A$1:$AU$1342,10,FALSE)*$S6/100,"")</f>
        <v>0.08</v>
      </c>
      <c r="Y6" s="119">
        <f>IFERROR(VLOOKUP($P6,[2]INSA_TCA_v6.0_2023!$A$1:$AU$1342,11,FALSE)*$S6/100,"")</f>
        <v>0.08</v>
      </c>
      <c r="Z6" s="119">
        <f>IFERROR(VLOOKUP($P6,[2]INSA_TCA_v6.0_2023!$A$1:$AU$1342,24,FALSE)*$S6/100,"")</f>
        <v>0</v>
      </c>
      <c r="AA6" s="119">
        <f>IFERROR(VLOOKUP($P6,[2]INSA_TCA_v6.0_2023!$A$1:$AU$1342,13,FALSE)*$S6/100,"")</f>
        <v>0</v>
      </c>
      <c r="AB6" s="119">
        <f>IFERROR(VLOOKUP($P6,[2]INSA_TCA_v6.0_2023!$A$1:$AU$1342,19,FALSE)*$S6/100,"")</f>
        <v>5.36</v>
      </c>
      <c r="AC6" s="119">
        <f>IFERROR(VLOOKUP($P6,[2]INSA_TCA_v6.0_2023!$A$1:$AU$1342,18,FALSE)*$S6/100,"")</f>
        <v>1.68</v>
      </c>
      <c r="AD6" s="119">
        <f>IFERROR(VLOOKUP($P6,[2]INSA_TCA_v6.0_2023!$A$1:$AU$1342,20,FALSE)*$S6/100,"")</f>
        <v>0</v>
      </c>
      <c r="AE6" s="120">
        <f>IFERROR(T6*4+V6*9+AB6*4+AC6*2+AF6*7,"")</f>
        <v>277.60000000000002</v>
      </c>
      <c r="AF6" s="119">
        <f>IFERROR(VLOOKUP($P6,[2]INSA_TCA_v6.0_2023!$A$1:$AU$1342,21,FALSE)*$S6/100,"")</f>
        <v>0</v>
      </c>
      <c r="AG6" s="119">
        <f>IFERROR(VLOOKUP($P6,[2]INSA_TCA_v6.0_2023!$A$1:$AU$1342,25,FALSE)*$S6/100,"")</f>
        <v>0</v>
      </c>
      <c r="AH6" s="119">
        <f>IFERROR(VLOOKUP($P6,[2]INSA_TCA_v6.0_2023!$A$1:$AU$1342,27,FALSE)*$S6/100,"")</f>
        <v>0</v>
      </c>
      <c r="AI6" s="119">
        <f>IFERROR(VLOOKUP($P6,[2]INSA_TCA_v6.0_2023!$A$1:$AU$1342,28,FALSE)*$S6/100,"")</f>
        <v>0.08</v>
      </c>
      <c r="AJ6" s="119">
        <f>IFERROR(VLOOKUP($P6,[2]INSA_TCA_v6.0_2023!$A$1:$AU$1342,29,FALSE)*$S6/100,"")</f>
        <v>4.8000000000000001E-2</v>
      </c>
      <c r="AK6" s="119">
        <f>IFERROR(VLOOKUP($P6,[2]INSA_TCA_v6.0_2023!$A$1:$AU$1342,30,FALSE)*$S6/100,"")</f>
        <v>2.4E-2</v>
      </c>
      <c r="AL6" s="119">
        <f>IFERROR(VLOOKUP($P6,[2]INSA_TCA_v6.0_2023!$A$1:$AU$1342,32,FALSE)*$S6/100,"")</f>
        <v>2.72</v>
      </c>
      <c r="AM6" s="119">
        <f>IFERROR(VLOOKUP($P6,[2]INSA_TCA_v6.0_2023!$A$1:$AU$1342,34,FALSE)*$S6/100,"")</f>
        <v>0.23199999999999998</v>
      </c>
      <c r="AN6" s="119">
        <f>IFERROR(VLOOKUP($P6,[2]INSA_TCA_v6.0_2023!$A$1:$AU$1342,35,FALSE)*$S6/100,"")</f>
        <v>0</v>
      </c>
      <c r="AO6" s="119">
        <f>IFERROR(VLOOKUP($P6,[2]INSA_TCA_v6.0_2023!$A$1:$AU$1342,36,FALSE)*$S6/100,"")</f>
        <v>0</v>
      </c>
      <c r="AP6" s="119">
        <f>IFERROR(VLOOKUP($P6,[2]INSA_TCA_v6.0_2023!$A$1:$AU$1342,37,FALSE)*$S6/100,"")</f>
        <v>15.2</v>
      </c>
      <c r="AQ6" s="119">
        <f>IFERROR(VLOOKUP($P6,[2]INSA_TCA_v6.0_2023!$A$1:$AU$1342,39,FALSE)*$S6/100,"")</f>
        <v>4.8</v>
      </c>
      <c r="AR6" s="119">
        <f>IFERROR(VLOOKUP($P6,[2]INSA_TCA_v6.0_2023!$A$1:$AU$1342,40,FALSE)*$S6/100,"")</f>
        <v>75.2</v>
      </c>
      <c r="AS6" s="119">
        <f>IFERROR(VLOOKUP($P6,[2]INSA_TCA_v6.0_2023!$A$1:$AU$1342,41,FALSE)*$S6/100,"")</f>
        <v>10.4</v>
      </c>
      <c r="AT6" s="119">
        <f>IFERROR(VLOOKUP($P6,[2]INSA_TCA_v6.0_2023!$A$1:$AU$1342,42,FALSE)*$S6/100,"")</f>
        <v>69.599999999999994</v>
      </c>
      <c r="AU6" s="119">
        <f>IFERROR(VLOOKUP($P6,[2]INSA_TCA_v6.0_2023!$A$1:$AU$1342,43,FALSE)*$S6/100,"")</f>
        <v>25.6</v>
      </c>
      <c r="AV6" s="119">
        <f>IFERROR(VLOOKUP($P6,[2]INSA_TCA_v6.0_2023!$A$1:$AU$1342,44,FALSE)*$S6/100,"")</f>
        <v>0.48</v>
      </c>
      <c r="AW6" s="119">
        <f>IFERROR(VLOOKUP($P6,[2]INSA_TCA_v6.0_2023!$A$1:$AU$1342,45,FALSE)*$S6/100,"")</f>
        <v>1.04</v>
      </c>
      <c r="AX6" s="119">
        <f>IFERROR(VLOOKUP($P6,[2]INSA_TCA_v6.0_2023!$A$1:$AU$1342,46,FALSE)*$S6/100,"")</f>
        <v>0</v>
      </c>
      <c r="AY6" s="119">
        <f>IFERROR(VLOOKUP($P6,[2]INSA_TCA_v6.0_2023!$A$1:$AU$1342,47,FALSE)*$S6/100,"")</f>
        <v>0</v>
      </c>
    </row>
    <row r="7" spans="1:51">
      <c r="A7" s="325" t="s">
        <v>3316</v>
      </c>
      <c r="B7" s="349">
        <v>13</v>
      </c>
      <c r="C7" s="364" t="s">
        <v>48</v>
      </c>
      <c r="D7" s="364">
        <v>13</v>
      </c>
      <c r="E7" s="365"/>
      <c r="F7" s="284"/>
      <c r="G7" s="491"/>
      <c r="H7" s="533"/>
      <c r="I7" s="533"/>
      <c r="J7" s="533"/>
      <c r="K7" s="533"/>
      <c r="L7" s="533"/>
      <c r="M7" s="490"/>
      <c r="N7" s="272"/>
      <c r="O7" s="121" t="s">
        <v>55</v>
      </c>
      <c r="P7" s="122">
        <v>395</v>
      </c>
      <c r="Q7" s="122" t="s">
        <v>101</v>
      </c>
      <c r="R7" s="122" t="s">
        <v>2441</v>
      </c>
      <c r="S7" s="122">
        <v>13</v>
      </c>
      <c r="T7" s="119">
        <f>IFERROR(VLOOKUP($P7,[2]INSA_TCA_v6.0_2023!$A$1:$AU$1342,14,FALSE)*$S7/100,"")</f>
        <v>0</v>
      </c>
      <c r="U7" s="119">
        <f>IFERROR(VLOOKUP($P7,[2]INSA_TCA_v6.0_2023!$A$1:$AU$1342,15,FALSE)*$S7/100,"")</f>
        <v>0</v>
      </c>
      <c r="V7" s="119">
        <f>IFERROR(VLOOKUP($P7,[2]INSA_TCA_v6.0_2023!$A$1:$AU$1342,8,FALSE)*$S7/100,"")</f>
        <v>12.987</v>
      </c>
      <c r="W7" s="119">
        <f>IFERROR(VLOOKUP($P7,[2]INSA_TCA_v6.0_2023!$A$1:$AU$1342,9,FALSE)*$S7/100,"")</f>
        <v>1.8720000000000001</v>
      </c>
      <c r="X7" s="119">
        <f>IFERROR(VLOOKUP($P7,[2]INSA_TCA_v6.0_2023!$A$1:$AU$1342,10,FALSE)*$S7/100,"")</f>
        <v>10.218</v>
      </c>
      <c r="Y7" s="119">
        <f>IFERROR(VLOOKUP($P7,[2]INSA_TCA_v6.0_2023!$A$1:$AU$1342,11,FALSE)*$S7/100,"")</f>
        <v>0.89700000000000002</v>
      </c>
      <c r="Z7" s="119">
        <f>IFERROR(VLOOKUP($P7,[2]INSA_TCA_v6.0_2023!$A$1:$AU$1342,24,FALSE)*$S7/100,"")</f>
        <v>0</v>
      </c>
      <c r="AA7" s="119">
        <f>IFERROR(VLOOKUP($P7,[2]INSA_TCA_v6.0_2023!$A$1:$AU$1342,13,FALSE)*$S7/100,"")</f>
        <v>0</v>
      </c>
      <c r="AB7" s="119">
        <f>IFERROR(VLOOKUP($P7,[2]INSA_TCA_v6.0_2023!$A$1:$AU$1342,19,FALSE)*$S7/100,"")</f>
        <v>0</v>
      </c>
      <c r="AC7" s="119">
        <f>IFERROR(VLOOKUP($P7,[2]INSA_TCA_v6.0_2023!$A$1:$AU$1342,18,FALSE)*$S7/100,"")</f>
        <v>0</v>
      </c>
      <c r="AD7" s="119">
        <f>IFERROR(VLOOKUP($P7,[2]INSA_TCA_v6.0_2023!$A$1:$AU$1342,20,FALSE)*$S7/100,"")</f>
        <v>0</v>
      </c>
      <c r="AE7" s="120">
        <f t="shared" ref="AE7:AE20" si="0">IFERROR(T7*4+V7*9+AB7*4+AC7*2+AF7*7,"")</f>
        <v>116.883</v>
      </c>
      <c r="AF7" s="119">
        <f>IFERROR(VLOOKUP($P7,[2]INSA_TCA_v6.0_2023!$A$1:$AU$1342,21,FALSE)*$S7/100,"")</f>
        <v>0</v>
      </c>
      <c r="AG7" s="119">
        <f>IFERROR(VLOOKUP($P7,[2]INSA_TCA_v6.0_2023!$A$1:$AU$1342,25,FALSE)*$S7/100,"")</f>
        <v>0</v>
      </c>
      <c r="AH7" s="119">
        <f>IFERROR(VLOOKUP($P7,[2]INSA_TCA_v6.0_2023!$A$1:$AU$1342,27,FALSE)*$S7/100,"")</f>
        <v>0</v>
      </c>
      <c r="AI7" s="119">
        <f>IFERROR(VLOOKUP($P7,[2]INSA_TCA_v6.0_2023!$A$1:$AU$1342,28,FALSE)*$S7/100,"")</f>
        <v>1.82</v>
      </c>
      <c r="AJ7" s="119">
        <f>IFERROR(VLOOKUP($P7,[2]INSA_TCA_v6.0_2023!$A$1:$AU$1342,29,FALSE)*$S7/100,"")</f>
        <v>0</v>
      </c>
      <c r="AK7" s="119">
        <f>IFERROR(VLOOKUP($P7,[2]INSA_TCA_v6.0_2023!$A$1:$AU$1342,30,FALSE)*$S7/100,"")</f>
        <v>0</v>
      </c>
      <c r="AL7" s="119">
        <f>IFERROR(VLOOKUP($P7,[2]INSA_TCA_v6.0_2023!$A$1:$AU$1342,32,FALSE)*$S7/100,"")</f>
        <v>0</v>
      </c>
      <c r="AM7" s="119">
        <f>IFERROR(VLOOKUP($P7,[2]INSA_TCA_v6.0_2023!$A$1:$AU$1342,34,FALSE)*$S7/100,"")</f>
        <v>0</v>
      </c>
      <c r="AN7" s="119">
        <f>IFERROR(VLOOKUP($P7,[2]INSA_TCA_v6.0_2023!$A$1:$AU$1342,35,FALSE)*$S7/100,"")</f>
        <v>0</v>
      </c>
      <c r="AO7" s="119">
        <f>IFERROR(VLOOKUP($P7,[2]INSA_TCA_v6.0_2023!$A$1:$AU$1342,36,FALSE)*$S7/100,"")</f>
        <v>0</v>
      </c>
      <c r="AP7" s="119">
        <f>IFERROR(VLOOKUP($P7,[2]INSA_TCA_v6.0_2023!$A$1:$AU$1342,37,FALSE)*$S7/100,"")</f>
        <v>0</v>
      </c>
      <c r="AQ7" s="119">
        <f>IFERROR(VLOOKUP($P7,[2]INSA_TCA_v6.0_2023!$A$1:$AU$1342,39,FALSE)*$S7/100,"")</f>
        <v>0</v>
      </c>
      <c r="AR7" s="119">
        <f>IFERROR(VLOOKUP($P7,[2]INSA_TCA_v6.0_2023!$A$1:$AU$1342,40,FALSE)*$S7/100,"")</f>
        <v>0</v>
      </c>
      <c r="AS7" s="119">
        <f>IFERROR(VLOOKUP($P7,[2]INSA_TCA_v6.0_2023!$A$1:$AU$1342,41,FALSE)*$S7/100,"")</f>
        <v>0</v>
      </c>
      <c r="AT7" s="119">
        <f>IFERROR(VLOOKUP($P7,[2]INSA_TCA_v6.0_2023!$A$1:$AU$1342,42,FALSE)*$S7/100,"")</f>
        <v>0</v>
      </c>
      <c r="AU7" s="119">
        <f>IFERROR(VLOOKUP($P7,[2]INSA_TCA_v6.0_2023!$A$1:$AU$1342,43,FALSE)*$S7/100,"")</f>
        <v>0</v>
      </c>
      <c r="AV7" s="119">
        <f>IFERROR(VLOOKUP($P7,[2]INSA_TCA_v6.0_2023!$A$1:$AU$1342,44,FALSE)*$S7/100,"")</f>
        <v>0</v>
      </c>
      <c r="AW7" s="119">
        <f>IFERROR(VLOOKUP($P7,[2]INSA_TCA_v6.0_2023!$A$1:$AU$1342,45,FALSE)*$S7/100,"")</f>
        <v>0</v>
      </c>
      <c r="AX7" s="119">
        <f>IFERROR(VLOOKUP($P7,[2]INSA_TCA_v6.0_2023!$A$1:$AU$1342,46,FALSE)*$S7/100,"")</f>
        <v>0</v>
      </c>
      <c r="AY7" s="119">
        <f>IFERROR(VLOOKUP($P7,[2]INSA_TCA_v6.0_2023!$A$1:$AU$1342,47,FALSE)*$S7/100,"")</f>
        <v>0</v>
      </c>
    </row>
    <row r="8" spans="1:51">
      <c r="A8" s="325" t="s">
        <v>62</v>
      </c>
      <c r="B8" s="349">
        <v>7</v>
      </c>
      <c r="C8" s="364" t="s">
        <v>48</v>
      </c>
      <c r="D8" s="366">
        <f>B8/0.75</f>
        <v>9.3333333333333339</v>
      </c>
      <c r="E8" s="365"/>
      <c r="F8" s="284"/>
      <c r="G8" s="491"/>
      <c r="H8" s="533"/>
      <c r="I8" s="533"/>
      <c r="J8" s="533"/>
      <c r="K8" s="533"/>
      <c r="L8" s="533"/>
      <c r="M8" s="490"/>
      <c r="N8" s="272"/>
      <c r="O8" s="121" t="s">
        <v>53</v>
      </c>
      <c r="P8" s="269">
        <v>8</v>
      </c>
      <c r="Q8" s="122" t="s">
        <v>93</v>
      </c>
      <c r="R8" s="122" t="s">
        <v>2482</v>
      </c>
      <c r="S8" s="122">
        <v>7</v>
      </c>
      <c r="T8" s="119">
        <f>IFERROR(VLOOKUP($P8,[2]INSA_TCA_v6.0_2023!$A$1:$AU$1342,14,FALSE)*$S8/100,"")</f>
        <v>0.79100000000000004</v>
      </c>
      <c r="U8" s="119">
        <f>IFERROR(VLOOKUP($P8,[2]INSA_TCA_v6.0_2023!$A$1:$AU$1342,15,FALSE)*$S8/100,"")</f>
        <v>9.0999999999999998E-2</v>
      </c>
      <c r="V8" s="119">
        <f>IFERROR(VLOOKUP($P8,[2]INSA_TCA_v6.0_2023!$A$1:$AU$1342,8,FALSE)*$S8/100,"")</f>
        <v>4.2000000000000003E-2</v>
      </c>
      <c r="W8" s="119">
        <f>IFERROR(VLOOKUP($P8,[2]INSA_TCA_v6.0_2023!$A$1:$AU$1342,9,FALSE)*$S8/100,"")</f>
        <v>7.000000000000001E-3</v>
      </c>
      <c r="X8" s="119">
        <f>IFERROR(VLOOKUP($P8,[2]INSA_TCA_v6.0_2023!$A$1:$AU$1342,10,FALSE)*$S8/100,"")</f>
        <v>0</v>
      </c>
      <c r="Y8" s="119">
        <f>IFERROR(VLOOKUP($P8,[2]INSA_TCA_v6.0_2023!$A$1:$AU$1342,11,FALSE)*$S8/100,"")</f>
        <v>2.1000000000000001E-2</v>
      </c>
      <c r="Z8" s="119">
        <f>IFERROR(VLOOKUP($P8,[2]INSA_TCA_v6.0_2023!$A$1:$AU$1342,24,FALSE)*$S8/100,"")</f>
        <v>0</v>
      </c>
      <c r="AA8" s="119">
        <f>IFERROR(VLOOKUP($P8,[2]INSA_TCA_v6.0_2023!$A$1:$AU$1342,13,FALSE)*$S8/100,"")</f>
        <v>0</v>
      </c>
      <c r="AB8" s="119">
        <f>IFERROR(VLOOKUP($P8,[2]INSA_TCA_v6.0_2023!$A$1:$AU$1342,19,FALSE)*$S8/100,"")</f>
        <v>0.26599999999999996</v>
      </c>
      <c r="AC8" s="119">
        <f>IFERROR(VLOOKUP($P8,[2]INSA_TCA_v6.0_2023!$A$1:$AU$1342,18,FALSE)*$S8/100,"")</f>
        <v>0.21</v>
      </c>
      <c r="AD8" s="119">
        <f>IFERROR(VLOOKUP($P8,[2]INSA_TCA_v6.0_2023!$A$1:$AU$1342,20,FALSE)*$S8/100,"")</f>
        <v>0</v>
      </c>
      <c r="AE8" s="120">
        <f t="shared" si="0"/>
        <v>5.0259999999999998</v>
      </c>
      <c r="AF8" s="119">
        <f>IFERROR(VLOOKUP($P8,[2]INSA_TCA_v6.0_2023!$A$1:$AU$1342,21,FALSE)*$S8/100,"")</f>
        <v>0</v>
      </c>
      <c r="AG8" s="119">
        <f>IFERROR(VLOOKUP($P8,[2]INSA_TCA_v6.0_2023!$A$1:$AU$1342,25,FALSE)*$S8/100,"")</f>
        <v>0</v>
      </c>
      <c r="AH8" s="119">
        <f>IFERROR(VLOOKUP($P8,[2]INSA_TCA_v6.0_2023!$A$1:$AU$1342,27,FALSE)*$S8/100,"")</f>
        <v>0</v>
      </c>
      <c r="AI8" s="119">
        <f>IFERROR(VLOOKUP($P8,[2]INSA_TCA_v6.0_2023!$A$1:$AU$1342,28,FALSE)*$S8/100,"")</f>
        <v>7.000000000000001E-4</v>
      </c>
      <c r="AJ8" s="119">
        <f>IFERROR(VLOOKUP($P8,[2]INSA_TCA_v6.0_2023!$A$1:$AU$1342,29,FALSE)*$S8/100,"")</f>
        <v>1.47E-2</v>
      </c>
      <c r="AK8" s="119">
        <f>IFERROR(VLOOKUP($P8,[2]INSA_TCA_v6.0_2023!$A$1:$AU$1342,30,FALSE)*$S8/100,"")</f>
        <v>1.4000000000000002E-3</v>
      </c>
      <c r="AL8" s="119">
        <f>IFERROR(VLOOKUP($P8,[2]INSA_TCA_v6.0_2023!$A$1:$AU$1342,32,FALSE)*$S8/100,"")</f>
        <v>9.799999999999999E-2</v>
      </c>
      <c r="AM8" s="119">
        <f>IFERROR(VLOOKUP($P8,[2]INSA_TCA_v6.0_2023!$A$1:$AU$1342,34,FALSE)*$S8/100,"")</f>
        <v>2.6600000000000002E-2</v>
      </c>
      <c r="AN8" s="119">
        <f>IFERROR(VLOOKUP($P8,[2]INSA_TCA_v6.0_2023!$A$1:$AU$1342,35,FALSE)*$S8/100,"")</f>
        <v>0</v>
      </c>
      <c r="AO8" s="119">
        <f>IFERROR(VLOOKUP($P8,[2]INSA_TCA_v6.0_2023!$A$1:$AU$1342,36,FALSE)*$S8/100,"")</f>
        <v>1.19</v>
      </c>
      <c r="AP8" s="119">
        <f>IFERROR(VLOOKUP($P8,[2]INSA_TCA_v6.0_2023!$A$1:$AU$1342,37,FALSE)*$S8/100,"")</f>
        <v>0.21</v>
      </c>
      <c r="AQ8" s="119">
        <f>IFERROR(VLOOKUP($P8,[2]INSA_TCA_v6.0_2023!$A$1:$AU$1342,39,FALSE)*$S8/100,"")</f>
        <v>0.7</v>
      </c>
      <c r="AR8" s="119">
        <f>IFERROR(VLOOKUP($P8,[2]INSA_TCA_v6.0_2023!$A$1:$AU$1342,40,FALSE)*$S8/100,"")</f>
        <v>24.5</v>
      </c>
      <c r="AS8" s="119">
        <f>IFERROR(VLOOKUP($P8,[2]INSA_TCA_v6.0_2023!$A$1:$AU$1342,41,FALSE)*$S8/100,"")</f>
        <v>1.19</v>
      </c>
      <c r="AT8" s="119">
        <f>IFERROR(VLOOKUP($P8,[2]INSA_TCA_v6.0_2023!$A$1:$AU$1342,42,FALSE)*$S8/100,"")</f>
        <v>6.02</v>
      </c>
      <c r="AU8" s="119">
        <f>IFERROR(VLOOKUP($P8,[2]INSA_TCA_v6.0_2023!$A$1:$AU$1342,43,FALSE)*$S8/100,"")</f>
        <v>1.19</v>
      </c>
      <c r="AV8" s="119">
        <f>IFERROR(VLOOKUP($P8,[2]INSA_TCA_v6.0_2023!$A$1:$AU$1342,44,FALSE)*$S8/100,"")</f>
        <v>5.6000000000000008E-2</v>
      </c>
      <c r="AW8" s="119">
        <f>IFERROR(VLOOKUP($P8,[2]INSA_TCA_v6.0_2023!$A$1:$AU$1342,45,FALSE)*$S8/100,"")</f>
        <v>4.8999999999999995E-2</v>
      </c>
      <c r="AX8" s="119">
        <f>IFERROR(VLOOKUP($P8,[2]INSA_TCA_v6.0_2023!$A$1:$AU$1342,46,FALSE)*$S8/100,"")</f>
        <v>0</v>
      </c>
      <c r="AY8" s="119">
        <f>IFERROR(VLOOKUP($P8,[2]INSA_TCA_v6.0_2023!$A$1:$AU$1342,47,FALSE)*$S8/100,"")</f>
        <v>0</v>
      </c>
    </row>
    <row r="9" spans="1:51">
      <c r="A9" s="325" t="s">
        <v>3427</v>
      </c>
      <c r="B9" s="349">
        <v>0.2</v>
      </c>
      <c r="C9" s="364" t="s">
        <v>48</v>
      </c>
      <c r="D9" s="364">
        <v>0.2</v>
      </c>
      <c r="E9" s="365" t="s">
        <v>3428</v>
      </c>
      <c r="F9" s="284"/>
      <c r="G9" s="491"/>
      <c r="H9" s="533"/>
      <c r="I9" s="533"/>
      <c r="J9" s="533"/>
      <c r="K9" s="533"/>
      <c r="L9" s="533"/>
      <c r="M9" s="490"/>
      <c r="N9" s="272"/>
      <c r="O9" s="121"/>
      <c r="P9" s="122" t="s">
        <v>1151</v>
      </c>
      <c r="Q9" s="122" t="s">
        <v>93</v>
      </c>
      <c r="R9" s="122" t="s">
        <v>2542</v>
      </c>
      <c r="S9" s="122">
        <v>0.2</v>
      </c>
      <c r="T9" s="119">
        <f>IFERROR(VLOOKUP($P9,[2]INSA_TCA_v6.0_2023!$A$1:$AU$1342,14,FALSE)*$S9/100,"")</f>
        <v>0</v>
      </c>
      <c r="U9" s="119">
        <f>IFERROR(VLOOKUP($P9,[2]INSA_TCA_v6.0_2023!$A$1:$AU$1342,15,FALSE)*$S9/100,"")</f>
        <v>0</v>
      </c>
      <c r="V9" s="119">
        <f>IFERROR(VLOOKUP($P9,[2]INSA_TCA_v6.0_2023!$A$1:$AU$1342,8,FALSE)*$S9/100,"")</f>
        <v>0</v>
      </c>
      <c r="W9" s="119">
        <f>IFERROR(VLOOKUP($P9,[2]INSA_TCA_v6.0_2023!$A$1:$AU$1342,9,FALSE)*$S9/100,"")</f>
        <v>0</v>
      </c>
      <c r="X9" s="119">
        <f>IFERROR(VLOOKUP($P9,[2]INSA_TCA_v6.0_2023!$A$1:$AU$1342,10,FALSE)*$S9/100,"")</f>
        <v>0</v>
      </c>
      <c r="Y9" s="119">
        <f>IFERROR(VLOOKUP($P9,[2]INSA_TCA_v6.0_2023!$A$1:$AU$1342,11,FALSE)*$S9/100,"")</f>
        <v>0</v>
      </c>
      <c r="Z9" s="119">
        <f>IFERROR(VLOOKUP($P9,[2]INSA_TCA_v6.0_2023!$A$1:$AU$1342,24,FALSE)*$S9/100,"")</f>
        <v>0</v>
      </c>
      <c r="AA9" s="119">
        <f>IFERROR(VLOOKUP($P9,[2]INSA_TCA_v6.0_2023!$A$1:$AU$1342,13,FALSE)*$S9/100,"")</f>
        <v>0</v>
      </c>
      <c r="AB9" s="119">
        <f>IFERROR(VLOOKUP($P9,[2]INSA_TCA_v6.0_2023!$A$1:$AU$1342,19,FALSE)*$S9/100,"")</f>
        <v>0</v>
      </c>
      <c r="AC9" s="119">
        <f>IFERROR(VLOOKUP($P9,[2]INSA_TCA_v6.0_2023!$A$1:$AU$1342,18,FALSE)*$S9/100,"")</f>
        <v>0</v>
      </c>
      <c r="AD9" s="119">
        <f>IFERROR(VLOOKUP($P9,[2]INSA_TCA_v6.0_2023!$A$1:$AU$1342,20,FALSE)*$S9/100,"")</f>
        <v>0</v>
      </c>
      <c r="AE9" s="120">
        <f t="shared" si="0"/>
        <v>0</v>
      </c>
      <c r="AF9" s="119">
        <f>IFERROR(VLOOKUP($P9,[2]INSA_TCA_v6.0_2023!$A$1:$AU$1342,21,FALSE)*$S9/100,"")</f>
        <v>0</v>
      </c>
      <c r="AG9" s="119">
        <f>IFERROR(VLOOKUP($P9,[2]INSA_TCA_v6.0_2023!$A$1:$AU$1342,25,FALSE)*$S9/100,"")</f>
        <v>0</v>
      </c>
      <c r="AH9" s="119">
        <f>IFERROR(VLOOKUP($P9,[2]INSA_TCA_v6.0_2023!$A$1:$AU$1342,27,FALSE)*$S9/100,"")</f>
        <v>0</v>
      </c>
      <c r="AI9" s="119">
        <f>IFERROR(VLOOKUP($P9,[2]INSA_TCA_v6.0_2023!$A$1:$AU$1342,28,FALSE)*$S9/100,"")</f>
        <v>0</v>
      </c>
      <c r="AJ9" s="119">
        <f>IFERROR(VLOOKUP($P9,[2]INSA_TCA_v6.0_2023!$A$1:$AU$1342,29,FALSE)*$S9/100,"")</f>
        <v>0</v>
      </c>
      <c r="AK9" s="119">
        <f>IFERROR(VLOOKUP($P9,[2]INSA_TCA_v6.0_2023!$A$1:$AU$1342,30,FALSE)*$S9/100,"")</f>
        <v>0</v>
      </c>
      <c r="AL9" s="119">
        <f>IFERROR(VLOOKUP($P9,[2]INSA_TCA_v6.0_2023!$A$1:$AU$1342,32,FALSE)*$S9/100,"")</f>
        <v>0</v>
      </c>
      <c r="AM9" s="119">
        <f>IFERROR(VLOOKUP($P9,[2]INSA_TCA_v6.0_2023!$A$1:$AU$1342,34,FALSE)*$S9/100,"")</f>
        <v>0</v>
      </c>
      <c r="AN9" s="119">
        <f>IFERROR(VLOOKUP($P9,[2]INSA_TCA_v6.0_2023!$A$1:$AU$1342,35,FALSE)*$S9/100,"")</f>
        <v>0</v>
      </c>
      <c r="AO9" s="119">
        <f>IFERROR(VLOOKUP($P9,[2]INSA_TCA_v6.0_2023!$A$1:$AU$1342,36,FALSE)*$S9/100,"")</f>
        <v>0</v>
      </c>
      <c r="AP9" s="119">
        <f>IFERROR(VLOOKUP($P9,[2]INSA_TCA_v6.0_2023!$A$1:$AU$1342,37,FALSE)*$S9/100,"")</f>
        <v>0</v>
      </c>
      <c r="AQ9" s="119">
        <f>IFERROR(VLOOKUP($P9,[2]INSA_TCA_v6.0_2023!$A$1:$AU$1342,39,FALSE)*$S9/100,"")</f>
        <v>0</v>
      </c>
      <c r="AR9" s="119">
        <f>IFERROR(VLOOKUP($P9,[2]INSA_TCA_v6.0_2023!$A$1:$AU$1342,40,FALSE)*$S9/100,"")</f>
        <v>0</v>
      </c>
      <c r="AS9" s="119">
        <f>IFERROR(VLOOKUP($P9,[2]INSA_TCA_v6.0_2023!$A$1:$AU$1342,41,FALSE)*$S9/100,"")</f>
        <v>0</v>
      </c>
      <c r="AT9" s="119">
        <f>IFERROR(VLOOKUP($P9,[2]INSA_TCA_v6.0_2023!$A$1:$AU$1342,42,FALSE)*$S9/100,"")</f>
        <v>0</v>
      </c>
      <c r="AU9" s="119">
        <f>IFERROR(VLOOKUP($P9,[2]INSA_TCA_v6.0_2023!$A$1:$AU$1342,43,FALSE)*$S9/100,"")</f>
        <v>0</v>
      </c>
      <c r="AV9" s="119">
        <f>IFERROR(VLOOKUP($P9,[2]INSA_TCA_v6.0_2023!$A$1:$AU$1342,44,FALSE)*$S9/100,"")</f>
        <v>0</v>
      </c>
      <c r="AW9" s="119">
        <f>IFERROR(VLOOKUP($P9,[2]INSA_TCA_v6.0_2023!$A$1:$AU$1342,45,FALSE)*$S9/100,"")</f>
        <v>0</v>
      </c>
      <c r="AX9" s="119">
        <f>IFERROR(VLOOKUP($P9,[2]INSA_TCA_v6.0_2023!$A$1:$AU$1342,46,FALSE)*$S9/100,"")</f>
        <v>0</v>
      </c>
      <c r="AY9" s="119">
        <f>IFERROR(VLOOKUP($P9,[2]INSA_TCA_v6.0_2023!$A$1:$AU$1342,47,FALSE)*$S9/100,"")</f>
        <v>0</v>
      </c>
    </row>
    <row r="10" spans="1:51">
      <c r="A10" s="325" t="s">
        <v>56</v>
      </c>
      <c r="B10" s="349">
        <v>33</v>
      </c>
      <c r="C10" s="364" t="s">
        <v>48</v>
      </c>
      <c r="D10" s="366">
        <f>B10/0.89</f>
        <v>37.078651685393261</v>
      </c>
      <c r="E10" s="365"/>
      <c r="F10" s="284"/>
      <c r="G10" s="491"/>
      <c r="H10" s="533"/>
      <c r="I10" s="533"/>
      <c r="J10" s="533"/>
      <c r="K10" s="533"/>
      <c r="L10" s="533"/>
      <c r="M10" s="490"/>
      <c r="N10" s="272"/>
      <c r="O10" s="121" t="s">
        <v>53</v>
      </c>
      <c r="P10" s="122">
        <v>597</v>
      </c>
      <c r="Q10" s="122" t="s">
        <v>93</v>
      </c>
      <c r="R10" s="122" t="s">
        <v>2489</v>
      </c>
      <c r="S10" s="122">
        <v>33</v>
      </c>
      <c r="T10" s="119">
        <f>IFERROR(VLOOKUP($P10,[2]INSA_TCA_v6.0_2023!$A$1:$AU$1342,14,FALSE)*$S10/100,"")</f>
        <v>1.0229999999999999</v>
      </c>
      <c r="U10" s="119">
        <f>IFERROR(VLOOKUP($P10,[2]INSA_TCA_v6.0_2023!$A$1:$AU$1342,15,FALSE)*$S10/100,"")</f>
        <v>0.72600000000000009</v>
      </c>
      <c r="V10" s="119">
        <f>IFERROR(VLOOKUP($P10,[2]INSA_TCA_v6.0_2023!$A$1:$AU$1342,8,FALSE)*$S10/100,"")</f>
        <v>6.6000000000000003E-2</v>
      </c>
      <c r="W10" s="119">
        <f>IFERROR(VLOOKUP($P10,[2]INSA_TCA_v6.0_2023!$A$1:$AU$1342,9,FALSE)*$S10/100,"")</f>
        <v>0</v>
      </c>
      <c r="X10" s="119">
        <f>IFERROR(VLOOKUP($P10,[2]INSA_TCA_v6.0_2023!$A$1:$AU$1342,10,FALSE)*$S10/100,"")</f>
        <v>0</v>
      </c>
      <c r="Y10" s="119">
        <f>IFERROR(VLOOKUP($P10,[2]INSA_TCA_v6.0_2023!$A$1:$AU$1342,11,FALSE)*$S10/100,"")</f>
        <v>6.6000000000000003E-2</v>
      </c>
      <c r="Z10" s="119">
        <f>IFERROR(VLOOKUP($P10,[2]INSA_TCA_v6.0_2023!$A$1:$AU$1342,24,FALSE)*$S10/100,"")</f>
        <v>0</v>
      </c>
      <c r="AA10" s="119">
        <f>IFERROR(VLOOKUP($P10,[2]INSA_TCA_v6.0_2023!$A$1:$AU$1342,13,FALSE)*$S10/100,"")</f>
        <v>0</v>
      </c>
      <c r="AB10" s="119">
        <f>IFERROR(VLOOKUP($P10,[2]INSA_TCA_v6.0_2023!$A$1:$AU$1342,19,FALSE)*$S10/100,"")</f>
        <v>0.29699999999999999</v>
      </c>
      <c r="AC10" s="119">
        <f>IFERROR(VLOOKUP($P10,[2]INSA_TCA_v6.0_2023!$A$1:$AU$1342,18,FALSE)*$S10/100,"")</f>
        <v>0.42899999999999999</v>
      </c>
      <c r="AD10" s="119">
        <f>IFERROR(VLOOKUP($P10,[2]INSA_TCA_v6.0_2023!$A$1:$AU$1342,20,FALSE)*$S10/100,"")</f>
        <v>0</v>
      </c>
      <c r="AE10" s="120">
        <f t="shared" si="0"/>
        <v>6.7319999999999993</v>
      </c>
      <c r="AF10" s="119">
        <f>IFERROR(VLOOKUP($P10,[2]INSA_TCA_v6.0_2023!$A$1:$AU$1342,21,FALSE)*$S10/100,"")</f>
        <v>0</v>
      </c>
      <c r="AG10" s="119">
        <f>IFERROR(VLOOKUP($P10,[2]INSA_TCA_v6.0_2023!$A$1:$AU$1342,25,FALSE)*$S10/100,"")</f>
        <v>0</v>
      </c>
      <c r="AH10" s="119">
        <f>IFERROR(VLOOKUP($P10,[2]INSA_TCA_v6.0_2023!$A$1:$AU$1342,27,FALSE)*$S10/100,"")</f>
        <v>0</v>
      </c>
      <c r="AI10" s="119">
        <f>IFERROR(VLOOKUP($P10,[2]INSA_TCA_v6.0_2023!$A$1:$AU$1342,28,FALSE)*$S10/100,"")</f>
        <v>9.9000000000000005E-2</v>
      </c>
      <c r="AJ10" s="119">
        <f>IFERROR(VLOOKUP($P10,[2]INSA_TCA_v6.0_2023!$A$1:$AU$1342,29,FALSE)*$S10/100,"")</f>
        <v>4.2900000000000001E-2</v>
      </c>
      <c r="AK10" s="119">
        <f>IFERROR(VLOOKUP($P10,[2]INSA_TCA_v6.0_2023!$A$1:$AU$1342,30,FALSE)*$S10/100,"")</f>
        <v>3.3E-3</v>
      </c>
      <c r="AL10" s="119">
        <f>IFERROR(VLOOKUP($P10,[2]INSA_TCA_v6.0_2023!$A$1:$AU$1342,32,FALSE)*$S10/100,"")</f>
        <v>0.23099999999999998</v>
      </c>
      <c r="AM10" s="119">
        <f>IFERROR(VLOOKUP($P10,[2]INSA_TCA_v6.0_2023!$A$1:$AU$1342,34,FALSE)*$S10/100,"")</f>
        <v>6.6000000000000003E-2</v>
      </c>
      <c r="AN10" s="119">
        <f>IFERROR(VLOOKUP($P10,[2]INSA_TCA_v6.0_2023!$A$1:$AU$1342,35,FALSE)*$S10/100,"")</f>
        <v>0</v>
      </c>
      <c r="AO10" s="119">
        <f>IFERROR(VLOOKUP($P10,[2]INSA_TCA_v6.0_2023!$A$1:$AU$1342,36,FALSE)*$S10/100,"")</f>
        <v>2.64</v>
      </c>
      <c r="AP10" s="119">
        <f>IFERROR(VLOOKUP($P10,[2]INSA_TCA_v6.0_2023!$A$1:$AU$1342,37,FALSE)*$S10/100,"")</f>
        <v>5.61</v>
      </c>
      <c r="AQ10" s="119">
        <f>IFERROR(VLOOKUP($P10,[2]INSA_TCA_v6.0_2023!$A$1:$AU$1342,39,FALSE)*$S10/100,"")</f>
        <v>3.3</v>
      </c>
      <c r="AR10" s="119">
        <f>IFERROR(VLOOKUP($P10,[2]INSA_TCA_v6.0_2023!$A$1:$AU$1342,40,FALSE)*$S10/100,"")</f>
        <v>69.3</v>
      </c>
      <c r="AS10" s="119">
        <f>IFERROR(VLOOKUP($P10,[2]INSA_TCA_v6.0_2023!$A$1:$AU$1342,41,FALSE)*$S10/100,"")</f>
        <v>10.23</v>
      </c>
      <c r="AT10" s="119">
        <f>IFERROR(VLOOKUP($P10,[2]INSA_TCA_v6.0_2023!$A$1:$AU$1342,42,FALSE)*$S10/100,"")</f>
        <v>9.9</v>
      </c>
      <c r="AU10" s="119">
        <f>IFERROR(VLOOKUP($P10,[2]INSA_TCA_v6.0_2023!$A$1:$AU$1342,43,FALSE)*$S10/100,"")</f>
        <v>3.96</v>
      </c>
      <c r="AV10" s="119">
        <f>IFERROR(VLOOKUP($P10,[2]INSA_TCA_v6.0_2023!$A$1:$AU$1342,44,FALSE)*$S10/100,"")</f>
        <v>0.16500000000000001</v>
      </c>
      <c r="AW10" s="119">
        <f>IFERROR(VLOOKUP($P10,[2]INSA_TCA_v6.0_2023!$A$1:$AU$1342,45,FALSE)*$S10/100,"")</f>
        <v>9.9000000000000005E-2</v>
      </c>
      <c r="AX10" s="119">
        <f>IFERROR(VLOOKUP($P10,[2]INSA_TCA_v6.0_2023!$A$1:$AU$1342,46,FALSE)*$S10/100,"")</f>
        <v>0</v>
      </c>
      <c r="AY10" s="119">
        <f>IFERROR(VLOOKUP($P10,[2]INSA_TCA_v6.0_2023!$A$1:$AU$1342,47,FALSE)*$S10/100,"")</f>
        <v>0.56100000000000005</v>
      </c>
    </row>
    <row r="11" spans="1:51">
      <c r="A11" s="325" t="s">
        <v>3406</v>
      </c>
      <c r="B11" s="349">
        <v>33</v>
      </c>
      <c r="C11" s="364" t="s">
        <v>48</v>
      </c>
      <c r="D11" s="366">
        <f>B11/0.85</f>
        <v>38.82352941176471</v>
      </c>
      <c r="E11" s="365"/>
      <c r="F11" s="284"/>
      <c r="G11" s="491"/>
      <c r="H11" s="533"/>
      <c r="I11" s="533"/>
      <c r="J11" s="533"/>
      <c r="K11" s="533"/>
      <c r="L11" s="533"/>
      <c r="M11" s="490"/>
      <c r="N11" s="272"/>
      <c r="O11" s="121" t="s">
        <v>53</v>
      </c>
      <c r="P11" s="123">
        <v>615</v>
      </c>
      <c r="Q11" s="123" t="s">
        <v>93</v>
      </c>
      <c r="R11" s="123" t="s">
        <v>2539</v>
      </c>
      <c r="S11" s="123">
        <v>33</v>
      </c>
      <c r="T11" s="119">
        <f>IFERROR(VLOOKUP($P11,[2]INSA_TCA_v6.0_2023!$A$1:$AU$1342,14,FALSE)*$S11/100,"")</f>
        <v>1.155</v>
      </c>
      <c r="U11" s="119">
        <f>IFERROR(VLOOKUP($P11,[2]INSA_TCA_v6.0_2023!$A$1:$AU$1342,15,FALSE)*$S11/100,"")</f>
        <v>1.155</v>
      </c>
      <c r="V11" s="119">
        <f>IFERROR(VLOOKUP($P11,[2]INSA_TCA_v6.0_2023!$A$1:$AU$1342,8,FALSE)*$S11/100,"")</f>
        <v>9.9000000000000005E-2</v>
      </c>
      <c r="W11" s="119">
        <f>IFERROR(VLOOKUP($P11,[2]INSA_TCA_v6.0_2023!$A$1:$AU$1342,9,FALSE)*$S11/100,"")</f>
        <v>0</v>
      </c>
      <c r="X11" s="119">
        <f>IFERROR(VLOOKUP($P11,[2]INSA_TCA_v6.0_2023!$A$1:$AU$1342,10,FALSE)*$S11/100,"")</f>
        <v>3.3000000000000002E-2</v>
      </c>
      <c r="Y11" s="119">
        <f>IFERROR(VLOOKUP($P11,[2]INSA_TCA_v6.0_2023!$A$1:$AU$1342,11,FALSE)*$S11/100,"")</f>
        <v>6.6000000000000003E-2</v>
      </c>
      <c r="Z11" s="119">
        <f>IFERROR(VLOOKUP($P11,[2]INSA_TCA_v6.0_2023!$A$1:$AU$1342,24,FALSE)*$S11/100,"")</f>
        <v>0</v>
      </c>
      <c r="AA11" s="119">
        <f>IFERROR(VLOOKUP($P11,[2]INSA_TCA_v6.0_2023!$A$1:$AU$1342,13,FALSE)*$S11/100,"")</f>
        <v>0</v>
      </c>
      <c r="AB11" s="119">
        <f>IFERROR(VLOOKUP($P11,[2]INSA_TCA_v6.0_2023!$A$1:$AU$1342,19,FALSE)*$S11/100,"")</f>
        <v>0.26400000000000001</v>
      </c>
      <c r="AC11" s="119">
        <f>IFERROR(VLOOKUP($P11,[2]INSA_TCA_v6.0_2023!$A$1:$AU$1342,18,FALSE)*$S11/100,"")</f>
        <v>0.42899999999999999</v>
      </c>
      <c r="AD11" s="119">
        <f>IFERROR(VLOOKUP($P11,[2]INSA_TCA_v6.0_2023!$A$1:$AU$1342,20,FALSE)*$S11/100,"")</f>
        <v>0</v>
      </c>
      <c r="AE11" s="120">
        <f t="shared" si="0"/>
        <v>7.4249999999999998</v>
      </c>
      <c r="AF11" s="119">
        <f>IFERROR(VLOOKUP($P11,[2]INSA_TCA_v6.0_2023!$A$1:$AU$1342,21,FALSE)*$S11/100,"")</f>
        <v>0</v>
      </c>
      <c r="AG11" s="119">
        <f>IFERROR(VLOOKUP($P11,[2]INSA_TCA_v6.0_2023!$A$1:$AU$1342,25,FALSE)*$S11/100,"")</f>
        <v>28.05</v>
      </c>
      <c r="AH11" s="119">
        <f>IFERROR(VLOOKUP($P11,[2]INSA_TCA_v6.0_2023!$A$1:$AU$1342,27,FALSE)*$S11/100,"")</f>
        <v>0</v>
      </c>
      <c r="AI11" s="119">
        <f>IFERROR(VLOOKUP($P11,[2]INSA_TCA_v6.0_2023!$A$1:$AU$1342,28,FALSE)*$S11/100,"")</f>
        <v>0.39600000000000002</v>
      </c>
      <c r="AJ11" s="119">
        <f>IFERROR(VLOOKUP($P11,[2]INSA_TCA_v6.0_2023!$A$1:$AU$1342,29,FALSE)*$S11/100,"")</f>
        <v>1.6500000000000001E-2</v>
      </c>
      <c r="AK11" s="119">
        <f>IFERROR(VLOOKUP($P11,[2]INSA_TCA_v6.0_2023!$A$1:$AU$1342,30,FALSE)*$S11/100,"")</f>
        <v>9.8999999999999991E-3</v>
      </c>
      <c r="AL11" s="119">
        <f>IFERROR(VLOOKUP($P11,[2]INSA_TCA_v6.0_2023!$A$1:$AU$1342,32,FALSE)*$S11/100,"")</f>
        <v>0.23099999999999998</v>
      </c>
      <c r="AM11" s="119">
        <f>IFERROR(VLOOKUP($P11,[2]INSA_TCA_v6.0_2023!$A$1:$AU$1342,34,FALSE)*$S11/100,"")</f>
        <v>4.6199999999999998E-2</v>
      </c>
      <c r="AN11" s="119">
        <f>IFERROR(VLOOKUP($P11,[2]INSA_TCA_v6.0_2023!$A$1:$AU$1342,35,FALSE)*$S11/100,"")</f>
        <v>0</v>
      </c>
      <c r="AO11" s="119">
        <f>IFERROR(VLOOKUP($P11,[2]INSA_TCA_v6.0_2023!$A$1:$AU$1342,36,FALSE)*$S11/100,"")</f>
        <v>6.6</v>
      </c>
      <c r="AP11" s="119">
        <f>IFERROR(VLOOKUP($P11,[2]INSA_TCA_v6.0_2023!$A$1:$AU$1342,37,FALSE)*$S11/100,"")</f>
        <v>5.61</v>
      </c>
      <c r="AQ11" s="119">
        <f>IFERROR(VLOOKUP($P11,[2]INSA_TCA_v6.0_2023!$A$1:$AU$1342,39,FALSE)*$S11/100,"")</f>
        <v>4.29</v>
      </c>
      <c r="AR11" s="119">
        <f>IFERROR(VLOOKUP($P11,[2]INSA_TCA_v6.0_2023!$A$1:$AU$1342,40,FALSE)*$S11/100,"")</f>
        <v>82.5</v>
      </c>
      <c r="AS11" s="119">
        <f>IFERROR(VLOOKUP($P11,[2]INSA_TCA_v6.0_2023!$A$1:$AU$1342,41,FALSE)*$S11/100,"")</f>
        <v>3.63</v>
      </c>
      <c r="AT11" s="119">
        <f>IFERROR(VLOOKUP($P11,[2]INSA_TCA_v6.0_2023!$A$1:$AU$1342,42,FALSE)*$S11/100,"")</f>
        <v>5.61</v>
      </c>
      <c r="AU11" s="119">
        <f>IFERROR(VLOOKUP($P11,[2]INSA_TCA_v6.0_2023!$A$1:$AU$1342,43,FALSE)*$S11/100,"")</f>
        <v>3.63</v>
      </c>
      <c r="AV11" s="119">
        <f>IFERROR(VLOOKUP($P11,[2]INSA_TCA_v6.0_2023!$A$1:$AU$1342,44,FALSE)*$S11/100,"")</f>
        <v>0.23099999999999998</v>
      </c>
      <c r="AW11" s="119">
        <f>IFERROR(VLOOKUP($P11,[2]INSA_TCA_v6.0_2023!$A$1:$AU$1342,45,FALSE)*$S11/100,"")</f>
        <v>3.3000000000000002E-2</v>
      </c>
      <c r="AX11" s="119">
        <f>IFERROR(VLOOKUP($P11,[2]INSA_TCA_v6.0_2023!$A$1:$AU$1342,46,FALSE)*$S11/100,"")</f>
        <v>0</v>
      </c>
      <c r="AY11" s="119">
        <f>IFERROR(VLOOKUP($P11,[2]INSA_TCA_v6.0_2023!$A$1:$AU$1342,47,FALSE)*$S11/100,"")</f>
        <v>9.9000000000000005E-2</v>
      </c>
    </row>
    <row r="12" spans="1:51">
      <c r="A12" s="325" t="s">
        <v>3429</v>
      </c>
      <c r="B12" s="349">
        <v>33</v>
      </c>
      <c r="C12" s="364" t="s">
        <v>48</v>
      </c>
      <c r="D12" s="364">
        <v>33</v>
      </c>
      <c r="E12" s="365"/>
      <c r="F12" s="284"/>
      <c r="G12" s="491"/>
      <c r="H12" s="533"/>
      <c r="I12" s="533"/>
      <c r="J12" s="533"/>
      <c r="K12" s="533"/>
      <c r="L12" s="533"/>
      <c r="M12" s="490"/>
      <c r="N12" s="272"/>
      <c r="O12" s="124" t="s">
        <v>53</v>
      </c>
      <c r="P12" s="125" t="s">
        <v>1247</v>
      </c>
      <c r="Q12" s="125" t="s">
        <v>2217</v>
      </c>
      <c r="R12" s="125" t="s">
        <v>2263</v>
      </c>
      <c r="S12" s="125">
        <v>33</v>
      </c>
      <c r="T12" s="119">
        <f>IFERROR(VLOOKUP($P12,[2]INSA_TCA_v6.0_2023!$A$1:$AU$1342,14,FALSE)*$S12/100,"")</f>
        <v>1.1879999999999999</v>
      </c>
      <c r="U12" s="119">
        <f>IFERROR(VLOOKUP($P12,[2]INSA_TCA_v6.0_2023!$A$1:$AU$1342,15,FALSE)*$S12/100,"")</f>
        <v>0.95700000000000007</v>
      </c>
      <c r="V12" s="119">
        <f>IFERROR(VLOOKUP($P12,[2]INSA_TCA_v6.0_2023!$A$1:$AU$1342,8,FALSE)*$S12/100,"")</f>
        <v>0</v>
      </c>
      <c r="W12" s="119">
        <f>IFERROR(VLOOKUP($P12,[2]INSA_TCA_v6.0_2023!$A$1:$AU$1342,9,FALSE)*$S12/100,"")</f>
        <v>0</v>
      </c>
      <c r="X12" s="119">
        <f>IFERROR(VLOOKUP($P12,[2]INSA_TCA_v6.0_2023!$A$1:$AU$1342,10,FALSE)*$S12/100,"")</f>
        <v>0</v>
      </c>
      <c r="Y12" s="119">
        <f>IFERROR(VLOOKUP($P12,[2]INSA_TCA_v6.0_2023!$A$1:$AU$1342,11,FALSE)*$S12/100,"")</f>
        <v>0</v>
      </c>
      <c r="Z12" s="119">
        <f>IFERROR(VLOOKUP($P12,[2]INSA_TCA_v6.0_2023!$A$1:$AU$1342,24,FALSE)*$S12/100,"")</f>
        <v>0</v>
      </c>
      <c r="AA12" s="119">
        <f>IFERROR(VLOOKUP($P12,[2]INSA_TCA_v6.0_2023!$A$1:$AU$1342,13,FALSE)*$S12/100,"")</f>
        <v>0</v>
      </c>
      <c r="AB12" s="119">
        <f>IFERROR(VLOOKUP($P12,[2]INSA_TCA_v6.0_2023!$A$1:$AU$1342,19,FALSE)*$S12/100,"")</f>
        <v>0.36300000000000004</v>
      </c>
      <c r="AC12" s="119">
        <f>IFERROR(VLOOKUP($P12,[2]INSA_TCA_v6.0_2023!$A$1:$AU$1342,18,FALSE)*$S12/100,"")</f>
        <v>0</v>
      </c>
      <c r="AD12" s="119">
        <f>IFERROR(VLOOKUP($P12,[2]INSA_TCA_v6.0_2023!$A$1:$AU$1342,20,FALSE)*$S12/100,"")</f>
        <v>3.3000000000000002E-2</v>
      </c>
      <c r="AE12" s="120">
        <f t="shared" si="0"/>
        <v>6.2039999999999997</v>
      </c>
      <c r="AF12" s="119">
        <f>IFERROR(VLOOKUP($P12,[2]INSA_TCA_v6.0_2023!$A$1:$AU$1342,21,FALSE)*$S12/100,"")</f>
        <v>0</v>
      </c>
      <c r="AG12" s="119">
        <f>IFERROR(VLOOKUP($P12,[2]INSA_TCA_v6.0_2023!$A$1:$AU$1342,25,FALSE)*$S12/100,"")</f>
        <v>0</v>
      </c>
      <c r="AH12" s="119">
        <f>IFERROR(VLOOKUP($P12,[2]INSA_TCA_v6.0_2023!$A$1:$AU$1342,27,FALSE)*$S12/100,"")</f>
        <v>0</v>
      </c>
      <c r="AI12" s="119">
        <f>IFERROR(VLOOKUP($P12,[2]INSA_TCA_v6.0_2023!$A$1:$AU$1342,28,FALSE)*$S12/100,"")</f>
        <v>0</v>
      </c>
      <c r="AJ12" s="119">
        <f>IFERROR(VLOOKUP($P12,[2]INSA_TCA_v6.0_2023!$A$1:$AU$1342,29,FALSE)*$S12/100,"")</f>
        <v>0</v>
      </c>
      <c r="AK12" s="119">
        <f>IFERROR(VLOOKUP($P12,[2]INSA_TCA_v6.0_2023!$A$1:$AU$1342,30,FALSE)*$S12/100,"")</f>
        <v>0</v>
      </c>
      <c r="AL12" s="119">
        <f>IFERROR(VLOOKUP($P12,[2]INSA_TCA_v6.0_2023!$A$1:$AU$1342,32,FALSE)*$S12/100,"")</f>
        <v>0</v>
      </c>
      <c r="AM12" s="119">
        <f>IFERROR(VLOOKUP($P12,[2]INSA_TCA_v6.0_2023!$A$1:$AU$1342,34,FALSE)*$S12/100,"")</f>
        <v>0</v>
      </c>
      <c r="AN12" s="119">
        <f>IFERROR(VLOOKUP($P12,[2]INSA_TCA_v6.0_2023!$A$1:$AU$1342,35,FALSE)*$S12/100,"")</f>
        <v>0</v>
      </c>
      <c r="AO12" s="119">
        <f>IFERROR(VLOOKUP($P12,[2]INSA_TCA_v6.0_2023!$A$1:$AU$1342,36,FALSE)*$S12/100,"")</f>
        <v>0</v>
      </c>
      <c r="AP12" s="119">
        <f>IFERROR(VLOOKUP($P12,[2]INSA_TCA_v6.0_2023!$A$1:$AU$1342,37,FALSE)*$S12/100,"")</f>
        <v>0</v>
      </c>
      <c r="AQ12" s="119">
        <f>IFERROR(VLOOKUP($P12,[2]INSA_TCA_v6.0_2023!$A$1:$AU$1342,39,FALSE)*$S12/100,"")</f>
        <v>0</v>
      </c>
      <c r="AR12" s="119">
        <f>IFERROR(VLOOKUP($P12,[2]INSA_TCA_v6.0_2023!$A$1:$AU$1342,40,FALSE)*$S12/100,"")</f>
        <v>0</v>
      </c>
      <c r="AS12" s="119">
        <f>IFERROR(VLOOKUP($P12,[2]INSA_TCA_v6.0_2023!$A$1:$AU$1342,41,FALSE)*$S12/100,"")</f>
        <v>0</v>
      </c>
      <c r="AT12" s="119">
        <f>IFERROR(VLOOKUP($P12,[2]INSA_TCA_v6.0_2023!$A$1:$AU$1342,42,FALSE)*$S12/100,"")</f>
        <v>0</v>
      </c>
      <c r="AU12" s="119">
        <f>IFERROR(VLOOKUP($P12,[2]INSA_TCA_v6.0_2023!$A$1:$AU$1342,43,FALSE)*$S12/100,"")</f>
        <v>0</v>
      </c>
      <c r="AV12" s="119">
        <f>IFERROR(VLOOKUP($P12,[2]INSA_TCA_v6.0_2023!$A$1:$AU$1342,44,FALSE)*$S12/100,"")</f>
        <v>0</v>
      </c>
      <c r="AW12" s="119">
        <f>IFERROR(VLOOKUP($P12,[2]INSA_TCA_v6.0_2023!$A$1:$AU$1342,45,FALSE)*$S12/100,"")</f>
        <v>0</v>
      </c>
      <c r="AX12" s="119">
        <f>IFERROR(VLOOKUP($P12,[2]INSA_TCA_v6.0_2023!$A$1:$AU$1342,46,FALSE)*$S12/100,"")</f>
        <v>0</v>
      </c>
      <c r="AY12" s="119">
        <f>IFERROR(VLOOKUP($P12,[2]INSA_TCA_v6.0_2023!$A$1:$AU$1342,47,FALSE)*$S12/100,"")</f>
        <v>0</v>
      </c>
    </row>
    <row r="13" spans="1:51">
      <c r="A13" s="325" t="s">
        <v>58</v>
      </c>
      <c r="B13" s="349">
        <v>17</v>
      </c>
      <c r="C13" s="364" t="s">
        <v>48</v>
      </c>
      <c r="D13" s="366">
        <f>B13/0.82</f>
        <v>20.731707317073173</v>
      </c>
      <c r="E13" s="365"/>
      <c r="F13" s="284"/>
      <c r="G13" s="491"/>
      <c r="H13" s="533"/>
      <c r="I13" s="533"/>
      <c r="J13" s="533"/>
      <c r="K13" s="533"/>
      <c r="L13" s="533"/>
      <c r="M13" s="490"/>
      <c r="N13" s="272"/>
      <c r="O13" s="124" t="s">
        <v>53</v>
      </c>
      <c r="P13" s="126">
        <v>600</v>
      </c>
      <c r="Q13" s="126" t="s">
        <v>93</v>
      </c>
      <c r="R13" s="126" t="s">
        <v>2494</v>
      </c>
      <c r="S13" s="126">
        <v>17</v>
      </c>
      <c r="T13" s="119">
        <f>IFERROR(VLOOKUP($P13,[2]INSA_TCA_v6.0_2023!$A$1:$AU$1342,14,FALSE)*$S13/100,"")</f>
        <v>0.74800000000000011</v>
      </c>
      <c r="U13" s="119">
        <f>IFERROR(VLOOKUP($P13,[2]INSA_TCA_v6.0_2023!$A$1:$AU$1342,15,FALSE)*$S13/100,"")</f>
        <v>0.69699999999999984</v>
      </c>
      <c r="V13" s="119">
        <f>IFERROR(VLOOKUP($P13,[2]INSA_TCA_v6.0_2023!$A$1:$AU$1342,8,FALSE)*$S13/100,"")</f>
        <v>0</v>
      </c>
      <c r="W13" s="119">
        <f>IFERROR(VLOOKUP($P13,[2]INSA_TCA_v6.0_2023!$A$1:$AU$1342,9,FALSE)*$S13/100,"")</f>
        <v>0</v>
      </c>
      <c r="X13" s="119">
        <f>IFERROR(VLOOKUP($P13,[2]INSA_TCA_v6.0_2023!$A$1:$AU$1342,10,FALSE)*$S13/100,"")</f>
        <v>0</v>
      </c>
      <c r="Y13" s="119">
        <f>IFERROR(VLOOKUP($P13,[2]INSA_TCA_v6.0_2023!$A$1:$AU$1342,11,FALSE)*$S13/100,"")</f>
        <v>0</v>
      </c>
      <c r="Z13" s="119">
        <f>IFERROR(VLOOKUP($P13,[2]INSA_TCA_v6.0_2023!$A$1:$AU$1342,24,FALSE)*$S13/100,"")</f>
        <v>0</v>
      </c>
      <c r="AA13" s="119">
        <f>IFERROR(VLOOKUP($P13,[2]INSA_TCA_v6.0_2023!$A$1:$AU$1342,13,FALSE)*$S13/100,"")</f>
        <v>0</v>
      </c>
      <c r="AB13" s="119">
        <f>IFERROR(VLOOKUP($P13,[2]INSA_TCA_v6.0_2023!$A$1:$AU$1342,19,FALSE)*$S13/100,"")</f>
        <v>0.10199999999999999</v>
      </c>
      <c r="AC13" s="119">
        <f>IFERROR(VLOOKUP($P13,[2]INSA_TCA_v6.0_2023!$A$1:$AU$1342,18,FALSE)*$S13/100,"")</f>
        <v>0.442</v>
      </c>
      <c r="AD13" s="119">
        <f>IFERROR(VLOOKUP($P13,[2]INSA_TCA_v6.0_2023!$A$1:$AU$1342,20,FALSE)*$S13/100,"")</f>
        <v>1.7000000000000001E-2</v>
      </c>
      <c r="AE13" s="120">
        <f t="shared" si="0"/>
        <v>4.2840000000000007</v>
      </c>
      <c r="AF13" s="119">
        <f>IFERROR(VLOOKUP($P13,[2]INSA_TCA_v6.0_2023!$A$1:$AU$1342,21,FALSE)*$S13/100,"")</f>
        <v>0</v>
      </c>
      <c r="AG13" s="119">
        <f>IFERROR(VLOOKUP($P13,[2]INSA_TCA_v6.0_2023!$A$1:$AU$1342,25,FALSE)*$S13/100,"")</f>
        <v>158.61000000000001</v>
      </c>
      <c r="AH13" s="119">
        <f>IFERROR(VLOOKUP($P13,[2]INSA_TCA_v6.0_2023!$A$1:$AU$1342,27,FALSE)*$S13/100,"")</f>
        <v>0</v>
      </c>
      <c r="AI13" s="119">
        <f>IFERROR(VLOOKUP($P13,[2]INSA_TCA_v6.0_2023!$A$1:$AU$1342,28,FALSE)*$S13/100,"")</f>
        <v>8.5000000000000006E-2</v>
      </c>
      <c r="AJ13" s="119">
        <f>IFERROR(VLOOKUP($P13,[2]INSA_TCA_v6.0_2023!$A$1:$AU$1342,29,FALSE)*$S13/100,"")</f>
        <v>8.5000000000000006E-3</v>
      </c>
      <c r="AK13" s="119">
        <f>IFERROR(VLOOKUP($P13,[2]INSA_TCA_v6.0_2023!$A$1:$AU$1342,30,FALSE)*$S13/100,"")</f>
        <v>3.4000000000000002E-3</v>
      </c>
      <c r="AL13" s="119">
        <f>IFERROR(VLOOKUP($P13,[2]INSA_TCA_v6.0_2023!$A$1:$AU$1342,32,FALSE)*$S13/100,"")</f>
        <v>0.17</v>
      </c>
      <c r="AM13" s="119">
        <f>IFERROR(VLOOKUP($P13,[2]INSA_TCA_v6.0_2023!$A$1:$AU$1342,34,FALSE)*$S13/100,"")</f>
        <v>1.1900000000000001E-2</v>
      </c>
      <c r="AN13" s="119">
        <f>IFERROR(VLOOKUP($P13,[2]INSA_TCA_v6.0_2023!$A$1:$AU$1342,35,FALSE)*$S13/100,"")</f>
        <v>0</v>
      </c>
      <c r="AO13" s="119">
        <f>IFERROR(VLOOKUP($P13,[2]INSA_TCA_v6.0_2023!$A$1:$AU$1342,36,FALSE)*$S13/100,"")</f>
        <v>0.51</v>
      </c>
      <c r="AP13" s="119">
        <f>IFERROR(VLOOKUP($P13,[2]INSA_TCA_v6.0_2023!$A$1:$AU$1342,37,FALSE)*$S13/100,"")</f>
        <v>4.76</v>
      </c>
      <c r="AQ13" s="119">
        <f>IFERROR(VLOOKUP($P13,[2]INSA_TCA_v6.0_2023!$A$1:$AU$1342,39,FALSE)*$S13/100,"")</f>
        <v>9.86</v>
      </c>
      <c r="AR13" s="119">
        <f>IFERROR(VLOOKUP($P13,[2]INSA_TCA_v6.0_2023!$A$1:$AU$1342,40,FALSE)*$S13/100,"")</f>
        <v>52.7</v>
      </c>
      <c r="AS13" s="119">
        <f>IFERROR(VLOOKUP($P13,[2]INSA_TCA_v6.0_2023!$A$1:$AU$1342,41,FALSE)*$S13/100,"")</f>
        <v>6.97</v>
      </c>
      <c r="AT13" s="119">
        <f>IFERROR(VLOOKUP($P13,[2]INSA_TCA_v6.0_2023!$A$1:$AU$1342,42,FALSE)*$S13/100,"")</f>
        <v>5.61</v>
      </c>
      <c r="AU13" s="119">
        <f>IFERROR(VLOOKUP($P13,[2]INSA_TCA_v6.0_2023!$A$1:$AU$1342,43,FALSE)*$S13/100,"")</f>
        <v>1.19</v>
      </c>
      <c r="AV13" s="119">
        <f>IFERROR(VLOOKUP($P13,[2]INSA_TCA_v6.0_2023!$A$1:$AU$1342,44,FALSE)*$S13/100,"")</f>
        <v>0.11899999999999998</v>
      </c>
      <c r="AW13" s="119">
        <f>IFERROR(VLOOKUP($P13,[2]INSA_TCA_v6.0_2023!$A$1:$AU$1342,45,FALSE)*$S13/100,"")</f>
        <v>1.7000000000000001E-2</v>
      </c>
      <c r="AX13" s="119">
        <f>IFERROR(VLOOKUP($P13,[2]INSA_TCA_v6.0_2023!$A$1:$AU$1342,46,FALSE)*$S13/100,"")</f>
        <v>0</v>
      </c>
      <c r="AY13" s="119">
        <f>IFERROR(VLOOKUP($P13,[2]INSA_TCA_v6.0_2023!$A$1:$AU$1342,47,FALSE)*$S13/100,"")</f>
        <v>0.28899999999999998</v>
      </c>
    </row>
    <row r="14" spans="1:51">
      <c r="A14" s="325" t="s">
        <v>3430</v>
      </c>
      <c r="B14" s="349">
        <v>67</v>
      </c>
      <c r="C14" s="364" t="s">
        <v>48</v>
      </c>
      <c r="D14" s="364">
        <v>67</v>
      </c>
      <c r="E14" s="365"/>
      <c r="F14" s="284"/>
      <c r="G14" s="491"/>
      <c r="H14" s="533"/>
      <c r="I14" s="533"/>
      <c r="J14" s="533"/>
      <c r="K14" s="533"/>
      <c r="L14" s="533"/>
      <c r="M14" s="490"/>
      <c r="N14" s="272"/>
      <c r="O14" s="121" t="s">
        <v>64</v>
      </c>
      <c r="P14" s="122">
        <v>814</v>
      </c>
      <c r="Q14" s="122" t="s">
        <v>2273</v>
      </c>
      <c r="R14" s="122" t="s">
        <v>2275</v>
      </c>
      <c r="S14" s="122">
        <v>67</v>
      </c>
      <c r="T14" s="119">
        <f>IFERROR(VLOOKUP($P14,[2]INSA_TCA_v6.0_2023!$A$1:$AU$1342,14,FALSE)*$S14/100,"")</f>
        <v>0</v>
      </c>
      <c r="U14" s="119">
        <f>IFERROR(VLOOKUP($P14,[2]INSA_TCA_v6.0_2023!$A$1:$AU$1342,15,FALSE)*$S14/100,"")</f>
        <v>0</v>
      </c>
      <c r="V14" s="119">
        <f>IFERROR(VLOOKUP($P14,[2]INSA_TCA_v6.0_2023!$A$1:$AU$1342,8,FALSE)*$S14/100,"")</f>
        <v>8.7100000000000009</v>
      </c>
      <c r="W14" s="119">
        <f>IFERROR(VLOOKUP($P14,[2]INSA_TCA_v6.0_2023!$A$1:$AU$1342,9,FALSE)*$S14/100,"")</f>
        <v>0.60300000000000009</v>
      </c>
      <c r="X14" s="119">
        <f>IFERROR(VLOOKUP($P14,[2]INSA_TCA_v6.0_2023!$A$1:$AU$1342,10,FALSE)*$S14/100,"")</f>
        <v>2.5459999999999998</v>
      </c>
      <c r="Y14" s="119">
        <f>IFERROR(VLOOKUP($P14,[2]INSA_TCA_v6.0_2023!$A$1:$AU$1342,11,FALSE)*$S14/100,"")</f>
        <v>4.7569999999999997</v>
      </c>
      <c r="Z14" s="119">
        <f>IFERROR(VLOOKUP($P14,[2]INSA_TCA_v6.0_2023!$A$1:$AU$1342,24,FALSE)*$S14/100,"")</f>
        <v>27.47</v>
      </c>
      <c r="AA14" s="119">
        <f>IFERROR(VLOOKUP($P14,[2]INSA_TCA_v6.0_2023!$A$1:$AU$1342,13,FALSE)*$S14/100,"")</f>
        <v>0.13400000000000001</v>
      </c>
      <c r="AB14" s="119">
        <f>IFERROR(VLOOKUP($P14,[2]INSA_TCA_v6.0_2023!$A$1:$AU$1342,19,FALSE)*$S14/100,"")</f>
        <v>16.281000000000002</v>
      </c>
      <c r="AC14" s="119">
        <f>IFERROR(VLOOKUP($P14,[2]INSA_TCA_v6.0_2023!$A$1:$AU$1342,18,FALSE)*$S14/100,"")</f>
        <v>0</v>
      </c>
      <c r="AD14" s="119">
        <f>IFERROR(VLOOKUP($P14,[2]INSA_TCA_v6.0_2023!$A$1:$AU$1342,20,FALSE)*$S14/100,"")</f>
        <v>0.73699999999999999</v>
      </c>
      <c r="AE14" s="120">
        <f t="shared" si="0"/>
        <v>143.51400000000001</v>
      </c>
      <c r="AF14" s="119">
        <f>IFERROR(VLOOKUP($P14,[2]INSA_TCA_v6.0_2023!$A$1:$AU$1342,21,FALSE)*$S14/100,"")</f>
        <v>0</v>
      </c>
      <c r="AG14" s="119">
        <f>IFERROR(VLOOKUP($P14,[2]INSA_TCA_v6.0_2023!$A$1:$AU$1342,25,FALSE)*$S14/100,"")</f>
        <v>15.41</v>
      </c>
      <c r="AH14" s="119">
        <f>IFERROR(VLOOKUP($P14,[2]INSA_TCA_v6.0_2023!$A$1:$AU$1342,27,FALSE)*$S14/100,"")</f>
        <v>0.26800000000000002</v>
      </c>
      <c r="AI14" s="119">
        <f>IFERROR(VLOOKUP($P14,[2]INSA_TCA_v6.0_2023!$A$1:$AU$1342,28,FALSE)*$S14/100,"")</f>
        <v>1.2729999999999999</v>
      </c>
      <c r="AJ14" s="119">
        <f>IFERROR(VLOOKUP($P14,[2]INSA_TCA_v6.0_2023!$A$1:$AU$1342,29,FALSE)*$S14/100,"")</f>
        <v>1.34E-2</v>
      </c>
      <c r="AK14" s="119">
        <f>IFERROR(VLOOKUP($P14,[2]INSA_TCA_v6.0_2023!$A$1:$AU$1342,30,FALSE)*$S14/100,"")</f>
        <v>1.34E-2</v>
      </c>
      <c r="AL14" s="119">
        <f>IFERROR(VLOOKUP($P14,[2]INSA_TCA_v6.0_2023!$A$1:$AU$1342,32,FALSE)*$S14/100,"")</f>
        <v>9.3800000000000008</v>
      </c>
      <c r="AM14" s="119">
        <f>IFERROR(VLOOKUP($P14,[2]INSA_TCA_v6.0_2023!$A$1:$AU$1342,34,FALSE)*$S14/100,"")</f>
        <v>0.15410000000000001</v>
      </c>
      <c r="AN14" s="119">
        <f>IFERROR(VLOOKUP($P14,[2]INSA_TCA_v6.0_2023!$A$1:$AU$1342,35,FALSE)*$S14/100,"")</f>
        <v>1.6079999999999999</v>
      </c>
      <c r="AO14" s="119">
        <f>IFERROR(VLOOKUP($P14,[2]INSA_TCA_v6.0_2023!$A$1:$AU$1342,36,FALSE)*$S14/100,"")</f>
        <v>0</v>
      </c>
      <c r="AP14" s="119">
        <f>IFERROR(VLOOKUP($P14,[2]INSA_TCA_v6.0_2023!$A$1:$AU$1342,37,FALSE)*$S14/100,"")</f>
        <v>9.3800000000000008</v>
      </c>
      <c r="AQ14" s="119">
        <f>IFERROR(VLOOKUP($P14,[2]INSA_TCA_v6.0_2023!$A$1:$AU$1342,39,FALSE)*$S14/100,"")</f>
        <v>281.39999999999998</v>
      </c>
      <c r="AR14" s="119">
        <f>IFERROR(VLOOKUP($P14,[2]INSA_TCA_v6.0_2023!$A$1:$AU$1342,40,FALSE)*$S14/100,"")</f>
        <v>174.2</v>
      </c>
      <c r="AS14" s="119">
        <f>IFERROR(VLOOKUP($P14,[2]INSA_TCA_v6.0_2023!$A$1:$AU$1342,41,FALSE)*$S14/100,"")</f>
        <v>6.03</v>
      </c>
      <c r="AT14" s="119">
        <f>IFERROR(VLOOKUP($P14,[2]INSA_TCA_v6.0_2023!$A$1:$AU$1342,42,FALSE)*$S14/100,"")</f>
        <v>134</v>
      </c>
      <c r="AU14" s="119">
        <f>IFERROR(VLOOKUP($P14,[2]INSA_TCA_v6.0_2023!$A$1:$AU$1342,43,FALSE)*$S14/100,"")</f>
        <v>26.8</v>
      </c>
      <c r="AV14" s="119">
        <f>IFERROR(VLOOKUP($P14,[2]INSA_TCA_v6.0_2023!$A$1:$AU$1342,44,FALSE)*$S14/100,"")</f>
        <v>0.46899999999999997</v>
      </c>
      <c r="AW14" s="119">
        <f>IFERROR(VLOOKUP($P14,[2]INSA_TCA_v6.0_2023!$A$1:$AU$1342,45,FALSE)*$S14/100,"")</f>
        <v>0.60300000000000009</v>
      </c>
      <c r="AX14" s="119">
        <f>IFERROR(VLOOKUP($P14,[2]INSA_TCA_v6.0_2023!$A$1:$AU$1342,46,FALSE)*$S14/100,"")</f>
        <v>0</v>
      </c>
      <c r="AY14" s="119">
        <f>IFERROR(VLOOKUP($P14,[2]INSA_TCA_v6.0_2023!$A$1:$AU$1342,47,FALSE)*$S14/100,"")</f>
        <v>13.4</v>
      </c>
    </row>
    <row r="15" spans="1:51" ht="28.8">
      <c r="A15" s="367" t="s">
        <v>3431</v>
      </c>
      <c r="B15" s="349">
        <v>33</v>
      </c>
      <c r="C15" s="364" t="s">
        <v>48</v>
      </c>
      <c r="D15" s="364">
        <v>33</v>
      </c>
      <c r="E15" s="365"/>
      <c r="F15" s="284"/>
      <c r="G15" s="491"/>
      <c r="H15" s="533"/>
      <c r="I15" s="533"/>
      <c r="J15" s="533"/>
      <c r="K15" s="533"/>
      <c r="L15" s="533"/>
      <c r="M15" s="490"/>
      <c r="N15" s="272"/>
      <c r="O15" s="121" t="s">
        <v>53</v>
      </c>
      <c r="P15" s="122">
        <v>608</v>
      </c>
      <c r="Q15" s="122" t="s">
        <v>93</v>
      </c>
      <c r="R15" s="122" t="s">
        <v>2513</v>
      </c>
      <c r="S15" s="122">
        <v>33</v>
      </c>
      <c r="T15" s="119">
        <f>IFERROR(VLOOKUP($P15,[2]INSA_TCA_v6.0_2023!$A$1:$AU$1342,14,FALSE)*$S15/100,"")</f>
        <v>0.26400000000000001</v>
      </c>
      <c r="U15" s="119">
        <f>IFERROR(VLOOKUP($P15,[2]INSA_TCA_v6.0_2023!$A$1:$AU$1342,15,FALSE)*$S15/100,"")</f>
        <v>0.23099999999999998</v>
      </c>
      <c r="V15" s="119">
        <f>IFERROR(VLOOKUP($P15,[2]INSA_TCA_v6.0_2023!$A$1:$AU$1342,8,FALSE)*$S15/100,"")</f>
        <v>0.29699999999999999</v>
      </c>
      <c r="W15" s="119">
        <f>IFERROR(VLOOKUP($P15,[2]INSA_TCA_v6.0_2023!$A$1:$AU$1342,9,FALSE)*$S15/100,"")</f>
        <v>3.3000000000000002E-2</v>
      </c>
      <c r="X15" s="119">
        <f>IFERROR(VLOOKUP($P15,[2]INSA_TCA_v6.0_2023!$A$1:$AU$1342,10,FALSE)*$S15/100,"")</f>
        <v>0</v>
      </c>
      <c r="Y15" s="119">
        <f>IFERROR(VLOOKUP($P15,[2]INSA_TCA_v6.0_2023!$A$1:$AU$1342,11,FALSE)*$S15/100,"")</f>
        <v>0.13200000000000001</v>
      </c>
      <c r="Z15" s="119">
        <f>IFERROR(VLOOKUP($P15,[2]INSA_TCA_v6.0_2023!$A$1:$AU$1342,24,FALSE)*$S15/100,"")</f>
        <v>0</v>
      </c>
      <c r="AA15" s="119">
        <f>IFERROR(VLOOKUP($P15,[2]INSA_TCA_v6.0_2023!$A$1:$AU$1342,13,FALSE)*$S15/100,"")</f>
        <v>0</v>
      </c>
      <c r="AB15" s="119">
        <f>IFERROR(VLOOKUP($P15,[2]INSA_TCA_v6.0_2023!$A$1:$AU$1342,19,FALSE)*$S15/100,"")</f>
        <v>0.85799999999999998</v>
      </c>
      <c r="AC15" s="119">
        <f>IFERROR(VLOOKUP($P15,[2]INSA_TCA_v6.0_2023!$A$1:$AU$1342,18,FALSE)*$S15/100,"")</f>
        <v>0.85799999999999998</v>
      </c>
      <c r="AD15" s="119">
        <f>IFERROR(VLOOKUP($P15,[2]INSA_TCA_v6.0_2023!$A$1:$AU$1342,20,FALSE)*$S15/100,"")</f>
        <v>0.13200000000000001</v>
      </c>
      <c r="AE15" s="120">
        <f t="shared" si="0"/>
        <v>8.8769999999999989</v>
      </c>
      <c r="AF15" s="119">
        <f>IFERROR(VLOOKUP($P15,[2]INSA_TCA_v6.0_2023!$A$1:$AU$1342,21,FALSE)*$S15/100,"")</f>
        <v>0</v>
      </c>
      <c r="AG15" s="119">
        <f>IFERROR(VLOOKUP($P15,[2]INSA_TCA_v6.0_2023!$A$1:$AU$1342,25,FALSE)*$S15/100,"")</f>
        <v>181.5</v>
      </c>
      <c r="AH15" s="119">
        <f>IFERROR(VLOOKUP($P15,[2]INSA_TCA_v6.0_2023!$A$1:$AU$1342,27,FALSE)*$S15/100,"")</f>
        <v>0</v>
      </c>
      <c r="AI15" s="119">
        <f>IFERROR(VLOOKUP($P15,[2]INSA_TCA_v6.0_2023!$A$1:$AU$1342,28,FALSE)*$S15/100,"")</f>
        <v>0.56100000000000005</v>
      </c>
      <c r="AJ15" s="119">
        <f>IFERROR(VLOOKUP($P15,[2]INSA_TCA_v6.0_2023!$A$1:$AU$1342,29,FALSE)*$S15/100,"")</f>
        <v>2.3099999999999999E-2</v>
      </c>
      <c r="AK15" s="119">
        <f>IFERROR(VLOOKUP($P15,[2]INSA_TCA_v6.0_2023!$A$1:$AU$1342,30,FALSE)*$S15/100,"")</f>
        <v>5.9399999999999994E-2</v>
      </c>
      <c r="AL15" s="119">
        <f>IFERROR(VLOOKUP($P15,[2]INSA_TCA_v6.0_2023!$A$1:$AU$1342,32,FALSE)*$S15/100,"")</f>
        <v>0.36300000000000004</v>
      </c>
      <c r="AM15" s="119">
        <f>IFERROR(VLOOKUP($P15,[2]INSA_TCA_v6.0_2023!$A$1:$AU$1342,34,FALSE)*$S15/100,"")</f>
        <v>5.6100000000000004E-2</v>
      </c>
      <c r="AN15" s="119">
        <f>IFERROR(VLOOKUP($P15,[2]INSA_TCA_v6.0_2023!$A$1:$AU$1342,35,FALSE)*$S15/100,"")</f>
        <v>0</v>
      </c>
      <c r="AO15" s="119">
        <f>IFERROR(VLOOKUP($P15,[2]INSA_TCA_v6.0_2023!$A$1:$AU$1342,36,FALSE)*$S15/100,"")</f>
        <v>11.55</v>
      </c>
      <c r="AP15" s="119">
        <f>IFERROR(VLOOKUP($P15,[2]INSA_TCA_v6.0_2023!$A$1:$AU$1342,37,FALSE)*$S15/100,"")</f>
        <v>49.5</v>
      </c>
      <c r="AQ15" s="119">
        <f>IFERROR(VLOOKUP($P15,[2]INSA_TCA_v6.0_2023!$A$1:$AU$1342,39,FALSE)*$S15/100,"")</f>
        <v>56.1</v>
      </c>
      <c r="AR15" s="119">
        <f>IFERROR(VLOOKUP($P15,[2]INSA_TCA_v6.0_2023!$A$1:$AU$1342,40,FALSE)*$S15/100,"")</f>
        <v>155.1</v>
      </c>
      <c r="AS15" s="119">
        <f>IFERROR(VLOOKUP($P15,[2]INSA_TCA_v6.0_2023!$A$1:$AU$1342,41,FALSE)*$S15/100,"")</f>
        <v>33</v>
      </c>
      <c r="AT15" s="119">
        <f>IFERROR(VLOOKUP($P15,[2]INSA_TCA_v6.0_2023!$A$1:$AU$1342,42,FALSE)*$S15/100,"")</f>
        <v>14.85</v>
      </c>
      <c r="AU15" s="119">
        <f>IFERROR(VLOOKUP($P15,[2]INSA_TCA_v6.0_2023!$A$1:$AU$1342,43,FALSE)*$S15/100,"")</f>
        <v>17.82</v>
      </c>
      <c r="AV15" s="119">
        <f>IFERROR(VLOOKUP($P15,[2]INSA_TCA_v6.0_2023!$A$1:$AU$1342,44,FALSE)*$S15/100,"")</f>
        <v>0.79200000000000004</v>
      </c>
      <c r="AW15" s="119">
        <f>IFERROR(VLOOKUP($P15,[2]INSA_TCA_v6.0_2023!$A$1:$AU$1342,45,FALSE)*$S15/100,"")</f>
        <v>0.29699999999999999</v>
      </c>
      <c r="AX15" s="119">
        <f>IFERROR(VLOOKUP($P15,[2]INSA_TCA_v6.0_2023!$A$1:$AU$1342,46,FALSE)*$S15/100,"")</f>
        <v>0</v>
      </c>
      <c r="AY15" s="119">
        <f>IFERROR(VLOOKUP($P15,[2]INSA_TCA_v6.0_2023!$A$1:$AU$1342,47,FALSE)*$S15/100,"")</f>
        <v>0</v>
      </c>
    </row>
    <row r="16" spans="1:51">
      <c r="A16" s="325" t="s">
        <v>3339</v>
      </c>
      <c r="B16" s="357" t="s">
        <v>3405</v>
      </c>
      <c r="C16" s="368" t="s">
        <v>48</v>
      </c>
      <c r="D16" s="368" t="s">
        <v>3405</v>
      </c>
      <c r="E16" s="369"/>
      <c r="F16" s="284"/>
      <c r="G16" s="491"/>
      <c r="H16" s="533"/>
      <c r="I16" s="533"/>
      <c r="J16" s="533"/>
      <c r="K16" s="533"/>
      <c r="L16" s="533"/>
      <c r="M16" s="490"/>
      <c r="N16" s="272"/>
      <c r="O16" s="121" t="s">
        <v>49</v>
      </c>
      <c r="P16" s="122">
        <v>1900000083</v>
      </c>
      <c r="Q16" s="122" t="s">
        <v>2273</v>
      </c>
      <c r="R16" s="122" t="s">
        <v>2280</v>
      </c>
      <c r="S16" s="122">
        <v>50</v>
      </c>
      <c r="T16" s="119">
        <f>IFERROR(VLOOKUP($P16,[2]INSA_TCA_v6.0_2023!$A$1:$AU$1342,14,FALSE)*$S16/100,"")</f>
        <v>9.1999999999999993</v>
      </c>
      <c r="U16" s="119">
        <f>IFERROR(VLOOKUP($P16,[2]INSA_TCA_v6.0_2023!$A$1:$AU$1342,15,FALSE)*$S16/100,"")</f>
        <v>2.6</v>
      </c>
      <c r="V16" s="119">
        <f>IFERROR(VLOOKUP($P16,[2]INSA_TCA_v6.0_2023!$A$1:$AU$1342,8,FALSE)*$S16/100,"")</f>
        <v>0.85</v>
      </c>
      <c r="W16" s="119">
        <f>IFERROR(VLOOKUP($P16,[2]INSA_TCA_v6.0_2023!$A$1:$AU$1342,9,FALSE)*$S16/100,"")</f>
        <v>0.15</v>
      </c>
      <c r="X16" s="119">
        <f>IFERROR(VLOOKUP($P16,[2]INSA_TCA_v6.0_2023!$A$1:$AU$1342,10,FALSE)*$S16/100,"")</f>
        <v>0.15</v>
      </c>
      <c r="Y16" s="119">
        <f>IFERROR(VLOOKUP($P16,[2]INSA_TCA_v6.0_2023!$A$1:$AU$1342,11,FALSE)*$S16/100,"")</f>
        <v>0.25</v>
      </c>
      <c r="Z16" s="119">
        <f>IFERROR(VLOOKUP($P16,[2]INSA_TCA_v6.0_2023!$A$1:$AU$1342,24,FALSE)*$S16/100,"")</f>
        <v>0</v>
      </c>
      <c r="AA16" s="119">
        <f>IFERROR(VLOOKUP($P16,[2]INSA_TCA_v6.0_2023!$A$1:$AU$1342,13,FALSE)*$S16/100,"")</f>
        <v>0</v>
      </c>
      <c r="AB16" s="119">
        <f>IFERROR(VLOOKUP($P16,[2]INSA_TCA_v6.0_2023!$A$1:$AU$1342,19,FALSE)*$S16/100,"")</f>
        <v>1.4</v>
      </c>
      <c r="AC16" s="119">
        <f>IFERROR(VLOOKUP($P16,[2]INSA_TCA_v6.0_2023!$A$1:$AU$1342,18,FALSE)*$S16/100,"")</f>
        <v>1.55</v>
      </c>
      <c r="AD16" s="119">
        <f>IFERROR(VLOOKUP($P16,[2]INSA_TCA_v6.0_2023!$A$1:$AU$1342,20,FALSE)*$S16/100,"")</f>
        <v>0.3</v>
      </c>
      <c r="AE16" s="120">
        <f t="shared" si="0"/>
        <v>53.15</v>
      </c>
      <c r="AF16" s="119">
        <f>IFERROR(VLOOKUP($P16,[2]INSA_TCA_v6.0_2023!$A$1:$AU$1342,21,FALSE)*$S16/100,"")</f>
        <v>0</v>
      </c>
      <c r="AG16" s="119">
        <f>IFERROR(VLOOKUP($P16,[2]INSA_TCA_v6.0_2023!$A$1:$AU$1342,25,FALSE)*$S16/100,"")</f>
        <v>2</v>
      </c>
      <c r="AH16" s="119">
        <f>IFERROR(VLOOKUP($P16,[2]INSA_TCA_v6.0_2023!$A$1:$AU$1342,27,FALSE)*$S16/100,"")</f>
        <v>0</v>
      </c>
      <c r="AI16" s="119">
        <f>IFERROR(VLOOKUP($P16,[2]INSA_TCA_v6.0_2023!$A$1:$AU$1342,28,FALSE)*$S16/100,"")</f>
        <v>0.14499999999999999</v>
      </c>
      <c r="AJ16" s="119">
        <f>IFERROR(VLOOKUP($P16,[2]INSA_TCA_v6.0_2023!$A$1:$AU$1342,29,FALSE)*$S16/100,"")</f>
        <v>1.4999999999999999E-2</v>
      </c>
      <c r="AK16" s="119">
        <f>IFERROR(VLOOKUP($P16,[2]INSA_TCA_v6.0_2023!$A$1:$AU$1342,30,FALSE)*$S16/100,"")</f>
        <v>2.5000000000000001E-2</v>
      </c>
      <c r="AL16" s="119">
        <f>IFERROR(VLOOKUP($P16,[2]INSA_TCA_v6.0_2023!$A$1:$AU$1342,32,FALSE)*$S16/100,"")</f>
        <v>0.69499999999999995</v>
      </c>
      <c r="AM16" s="119">
        <f>IFERROR(VLOOKUP($P16,[2]INSA_TCA_v6.0_2023!$A$1:$AU$1342,34,FALSE)*$S16/100,"")</f>
        <v>6.5000000000000002E-2</v>
      </c>
      <c r="AN16" s="119">
        <f>IFERROR(VLOOKUP($P16,[2]INSA_TCA_v6.0_2023!$A$1:$AU$1342,35,FALSE)*$S16/100,"")</f>
        <v>0</v>
      </c>
      <c r="AO16" s="119">
        <f>IFERROR(VLOOKUP($P16,[2]INSA_TCA_v6.0_2023!$A$1:$AU$1342,36,FALSE)*$S16/100,"")</f>
        <v>1.8</v>
      </c>
      <c r="AP16" s="119">
        <f>IFERROR(VLOOKUP($P16,[2]INSA_TCA_v6.0_2023!$A$1:$AU$1342,37,FALSE)*$S16/100,"")</f>
        <v>37.5</v>
      </c>
      <c r="AQ16" s="119">
        <f>IFERROR(VLOOKUP($P16,[2]INSA_TCA_v6.0_2023!$A$1:$AU$1342,39,FALSE)*$S16/100,"")</f>
        <v>120</v>
      </c>
      <c r="AR16" s="119">
        <f>IFERROR(VLOOKUP($P16,[2]INSA_TCA_v6.0_2023!$A$1:$AU$1342,40,FALSE)*$S16/100,"")</f>
        <v>110</v>
      </c>
      <c r="AS16" s="119">
        <f>IFERROR(VLOOKUP($P16,[2]INSA_TCA_v6.0_2023!$A$1:$AU$1342,41,FALSE)*$S16/100,"")</f>
        <v>1.75</v>
      </c>
      <c r="AT16" s="119">
        <f>IFERROR(VLOOKUP($P16,[2]INSA_TCA_v6.0_2023!$A$1:$AU$1342,42,FALSE)*$S16/100,"")</f>
        <v>27</v>
      </c>
      <c r="AU16" s="119">
        <f>IFERROR(VLOOKUP($P16,[2]INSA_TCA_v6.0_2023!$A$1:$AU$1342,43,FALSE)*$S16/100,"")</f>
        <v>13.5</v>
      </c>
      <c r="AV16" s="119">
        <f>IFERROR(VLOOKUP($P16,[2]INSA_TCA_v6.0_2023!$A$1:$AU$1342,44,FALSE)*$S16/100,"")</f>
        <v>0.2</v>
      </c>
      <c r="AW16" s="119">
        <f>IFERROR(VLOOKUP($P16,[2]INSA_TCA_v6.0_2023!$A$1:$AU$1342,45,FALSE)*$S16/100,"")</f>
        <v>0.2</v>
      </c>
      <c r="AX16" s="119">
        <f>IFERROR(VLOOKUP($P16,[2]INSA_TCA_v6.0_2023!$A$1:$AU$1342,46,FALSE)*$S16/100,"")</f>
        <v>5</v>
      </c>
      <c r="AY16" s="119">
        <f>IFERROR(VLOOKUP($P16,[2]INSA_TCA_v6.0_2023!$A$1:$AU$1342,47,FALSE)*$S16/100,"")</f>
        <v>0.55000000000000004</v>
      </c>
    </row>
    <row r="17" spans="1:51">
      <c r="A17" s="325" t="s">
        <v>3432</v>
      </c>
      <c r="B17" s="357" t="s">
        <v>3411</v>
      </c>
      <c r="C17" s="368" t="s">
        <v>48</v>
      </c>
      <c r="D17" s="368" t="s">
        <v>3411</v>
      </c>
      <c r="E17" s="369"/>
      <c r="F17" s="284"/>
      <c r="G17" s="491"/>
      <c r="H17" s="533"/>
      <c r="I17" s="533"/>
      <c r="J17" s="533"/>
      <c r="K17" s="533"/>
      <c r="L17" s="533"/>
      <c r="M17" s="490"/>
      <c r="N17" s="272"/>
      <c r="O17" s="121"/>
      <c r="P17" s="122">
        <v>1213</v>
      </c>
      <c r="Q17" s="122" t="s">
        <v>2217</v>
      </c>
      <c r="R17" s="122" t="s">
        <v>2231</v>
      </c>
      <c r="S17" s="122">
        <v>2</v>
      </c>
      <c r="T17" s="119">
        <f>IFERROR(VLOOKUP($P17,[2]INSA_TCA_v6.0_2023!$A$1:$AU$1342,14,FALSE)*$S17/100,"")</f>
        <v>0.52800000000000002</v>
      </c>
      <c r="U17" s="119">
        <f>IFERROR(VLOOKUP($P17,[2]INSA_TCA_v6.0_2023!$A$1:$AU$1342,15,FALSE)*$S17/100,"")</f>
        <v>8.199999999999999E-2</v>
      </c>
      <c r="V17" s="119">
        <f>IFERROR(VLOOKUP($P17,[2]INSA_TCA_v6.0_2023!$A$1:$AU$1342,8,FALSE)*$S17/100,"")</f>
        <v>8.5999999999999993E-2</v>
      </c>
      <c r="W17" s="119">
        <f>IFERROR(VLOOKUP($P17,[2]INSA_TCA_v6.0_2023!$A$1:$AU$1342,9,FALSE)*$S17/100,"")</f>
        <v>3.2000000000000001E-2</v>
      </c>
      <c r="X17" s="119">
        <f>IFERROR(VLOOKUP($P17,[2]INSA_TCA_v6.0_2023!$A$1:$AU$1342,10,FALSE)*$S17/100,"")</f>
        <v>1.3999999999999999E-2</v>
      </c>
      <c r="Y17" s="119">
        <f>IFERROR(VLOOKUP($P17,[2]INSA_TCA_v6.0_2023!$A$1:$AU$1342,11,FALSE)*$S17/100,"")</f>
        <v>2.7999999999999997E-2</v>
      </c>
      <c r="Z17" s="119">
        <f>IFERROR(VLOOKUP($P17,[2]INSA_TCA_v6.0_2023!$A$1:$AU$1342,24,FALSE)*$S17/100,"")</f>
        <v>0</v>
      </c>
      <c r="AA17" s="119">
        <f>IFERROR(VLOOKUP($P17,[2]INSA_TCA_v6.0_2023!$A$1:$AU$1342,13,FALSE)*$S17/100,"")</f>
        <v>0</v>
      </c>
      <c r="AB17" s="119">
        <f>IFERROR(VLOOKUP($P17,[2]INSA_TCA_v6.0_2023!$A$1:$AU$1342,19,FALSE)*$S17/100,"")</f>
        <v>0.18</v>
      </c>
      <c r="AC17" s="119">
        <f>IFERROR(VLOOKUP($P17,[2]INSA_TCA_v6.0_2023!$A$1:$AU$1342,18,FALSE)*$S17/100,"")</f>
        <v>0.85</v>
      </c>
      <c r="AD17" s="119">
        <f>IFERROR(VLOOKUP($P17,[2]INSA_TCA_v6.0_2023!$A$1:$AU$1342,20,FALSE)*$S17/100,"")</f>
        <v>2E-3</v>
      </c>
      <c r="AE17" s="120">
        <f t="shared" si="0"/>
        <v>5.306</v>
      </c>
      <c r="AF17" s="119">
        <f>IFERROR(VLOOKUP($P17,[2]INSA_TCA_v6.0_2023!$A$1:$AU$1342,21,FALSE)*$S17/100,"")</f>
        <v>0</v>
      </c>
      <c r="AG17" s="119">
        <f>IFERROR(VLOOKUP($P17,[2]INSA_TCA_v6.0_2023!$A$1:$AU$1342,25,FALSE)*$S17/100,"")</f>
        <v>1.7</v>
      </c>
      <c r="AH17" s="119">
        <f>IFERROR(VLOOKUP($P17,[2]INSA_TCA_v6.0_2023!$A$1:$AU$1342,27,FALSE)*$S17/100,"")</f>
        <v>0</v>
      </c>
      <c r="AI17" s="119">
        <f>IFERROR(VLOOKUP($P17,[2]INSA_TCA_v6.0_2023!$A$1:$AU$1342,28,FALSE)*$S17/100,"")</f>
        <v>0.36520000000000002</v>
      </c>
      <c r="AJ17" s="119">
        <f>IFERROR(VLOOKUP($P17,[2]INSA_TCA_v6.0_2023!$A$1:$AU$1342,29,FALSE)*$S17/100,"")</f>
        <v>3.5999999999999999E-3</v>
      </c>
      <c r="AK17" s="119">
        <f>IFERROR(VLOOKUP($P17,[2]INSA_TCA_v6.0_2023!$A$1:$AU$1342,30,FALSE)*$S17/100,"")</f>
        <v>1.06E-2</v>
      </c>
      <c r="AL17" s="119">
        <f>IFERROR(VLOOKUP($P17,[2]INSA_TCA_v6.0_2023!$A$1:$AU$1342,32,FALSE)*$S17/100,"")</f>
        <v>0.14279999999999998</v>
      </c>
      <c r="AM17" s="119">
        <f>IFERROR(VLOOKUP($P17,[2]INSA_TCA_v6.0_2023!$A$1:$AU$1342,34,FALSE)*$S17/100,"")</f>
        <v>2.0799999999999999E-2</v>
      </c>
      <c r="AN17" s="119">
        <f>IFERROR(VLOOKUP($P17,[2]INSA_TCA_v6.0_2023!$A$1:$AU$1342,35,FALSE)*$S17/100,"")</f>
        <v>0</v>
      </c>
      <c r="AO17" s="119">
        <f>IFERROR(VLOOKUP($P17,[2]INSA_TCA_v6.0_2023!$A$1:$AU$1342,36,FALSE)*$S17/100,"")</f>
        <v>4.5999999999999999E-2</v>
      </c>
      <c r="AP17" s="119">
        <f>IFERROR(VLOOKUP($P17,[2]INSA_TCA_v6.0_2023!$A$1:$AU$1342,37,FALSE)*$S17/100,"")</f>
        <v>4.74</v>
      </c>
      <c r="AQ17" s="119">
        <f>IFERROR(VLOOKUP($P17,[2]INSA_TCA_v6.0_2023!$A$1:$AU$1342,39,FALSE)*$S17/100,"")</f>
        <v>0.5</v>
      </c>
      <c r="AR17" s="119">
        <f>IFERROR(VLOOKUP($P17,[2]INSA_TCA_v6.0_2023!$A$1:$AU$1342,40,FALSE)*$S17/100,"")</f>
        <v>25.2</v>
      </c>
      <c r="AS17" s="119">
        <f>IFERROR(VLOOKUP($P17,[2]INSA_TCA_v6.0_2023!$A$1:$AU$1342,41,FALSE)*$S17/100,"")</f>
        <v>32</v>
      </c>
      <c r="AT17" s="119">
        <f>IFERROR(VLOOKUP($P17,[2]INSA_TCA_v6.0_2023!$A$1:$AU$1342,42,FALSE)*$S17/100,"")</f>
        <v>3</v>
      </c>
      <c r="AU17" s="119">
        <f>IFERROR(VLOOKUP($P17,[2]INSA_TCA_v6.0_2023!$A$1:$AU$1342,43,FALSE)*$S17/100,"")</f>
        <v>5.4</v>
      </c>
      <c r="AV17" s="119">
        <f>IFERROR(VLOOKUP($P17,[2]INSA_TCA_v6.0_2023!$A$1:$AU$1342,44,FALSE)*$S17/100,"")</f>
        <v>0.74</v>
      </c>
      <c r="AW17" s="119">
        <f>IFERROR(VLOOKUP($P17,[2]INSA_TCA_v6.0_2023!$A$1:$AU$1342,45,FALSE)*$S17/100,"")</f>
        <v>5.4000000000000006E-2</v>
      </c>
      <c r="AX17" s="119">
        <f>IFERROR(VLOOKUP($P17,[2]INSA_TCA_v6.0_2023!$A$1:$AU$1342,46,FALSE)*$S17/100,"")</f>
        <v>0</v>
      </c>
      <c r="AY17" s="119">
        <f>IFERROR(VLOOKUP($P17,[2]INSA_TCA_v6.0_2023!$A$1:$AU$1342,47,FALSE)*$S17/100,"")</f>
        <v>0</v>
      </c>
    </row>
    <row r="18" spans="1:51">
      <c r="A18" s="379" t="s">
        <v>3412</v>
      </c>
      <c r="B18" s="380" t="s">
        <v>3433</v>
      </c>
      <c r="C18" s="381" t="s">
        <v>48</v>
      </c>
      <c r="D18" s="381" t="s">
        <v>3433</v>
      </c>
      <c r="E18" s="382"/>
      <c r="F18" s="284"/>
      <c r="G18" s="491"/>
      <c r="H18" s="533"/>
      <c r="I18" s="533"/>
      <c r="J18" s="533"/>
      <c r="K18" s="533"/>
      <c r="L18" s="533"/>
      <c r="M18" s="490"/>
      <c r="N18" s="272"/>
      <c r="O18" s="121" t="s">
        <v>112</v>
      </c>
      <c r="P18" s="122">
        <v>1224</v>
      </c>
      <c r="Q18" s="122" t="s">
        <v>114</v>
      </c>
      <c r="R18" s="122" t="s">
        <v>3215</v>
      </c>
      <c r="S18" s="122">
        <v>13</v>
      </c>
      <c r="T18" s="119">
        <f>IFERROR(VLOOKUP($P18,[2]INSA_TCA_v6.0_2023!$A$1:$AU$1342,14,FALSE)*$S18/100,"")</f>
        <v>0.16900000000000001</v>
      </c>
      <c r="U18" s="119">
        <f>IFERROR(VLOOKUP($P18,[2]INSA_TCA_v6.0_2023!$A$1:$AU$1342,15,FALSE)*$S18/100,"")</f>
        <v>9.0999999999999998E-2</v>
      </c>
      <c r="V18" s="119">
        <f>IFERROR(VLOOKUP($P18,[2]INSA_TCA_v6.0_2023!$A$1:$AU$1342,8,FALSE)*$S18/100,"")</f>
        <v>2.5350000000000001</v>
      </c>
      <c r="W18" s="119">
        <f>IFERROR(VLOOKUP($P18,[2]INSA_TCA_v6.0_2023!$A$1:$AU$1342,9,FALSE)*$S18/100,"")</f>
        <v>1.4820000000000002</v>
      </c>
      <c r="X18" s="119">
        <f>IFERROR(VLOOKUP($P18,[2]INSA_TCA_v6.0_2023!$A$1:$AU$1342,10,FALSE)*$S18/100,"")</f>
        <v>0.78</v>
      </c>
      <c r="Y18" s="119">
        <f>IFERROR(VLOOKUP($P18,[2]INSA_TCA_v6.0_2023!$A$1:$AU$1342,11,FALSE)*$S18/100,"")</f>
        <v>9.0999999999999998E-2</v>
      </c>
      <c r="Z18" s="119">
        <f>IFERROR(VLOOKUP($P18,[2]INSA_TCA_v6.0_2023!$A$1:$AU$1342,24,FALSE)*$S18/100,"")</f>
        <v>5.98</v>
      </c>
      <c r="AA18" s="119">
        <f>IFERROR(VLOOKUP($P18,[2]INSA_TCA_v6.0_2023!$A$1:$AU$1342,13,FALSE)*$S18/100,"")</f>
        <v>0.10400000000000001</v>
      </c>
      <c r="AB18" s="119">
        <f>IFERROR(VLOOKUP($P18,[2]INSA_TCA_v6.0_2023!$A$1:$AU$1342,19,FALSE)*$S18/100,"")</f>
        <v>2.431</v>
      </c>
      <c r="AC18" s="119">
        <f>IFERROR(VLOOKUP($P18,[2]INSA_TCA_v6.0_2023!$A$1:$AU$1342,18,FALSE)*$S18/100,"")</f>
        <v>0</v>
      </c>
      <c r="AD18" s="119">
        <f>IFERROR(VLOOKUP($P18,[2]INSA_TCA_v6.0_2023!$A$1:$AU$1342,20,FALSE)*$S18/100,"")</f>
        <v>5.2000000000000005E-2</v>
      </c>
      <c r="AE18" s="120">
        <f t="shared" si="0"/>
        <v>33.215000000000003</v>
      </c>
      <c r="AF18" s="119">
        <f>IFERROR(VLOOKUP($P18,[2]INSA_TCA_v6.0_2023!$A$1:$AU$1342,21,FALSE)*$S18/100,"")</f>
        <v>0</v>
      </c>
      <c r="AG18" s="119">
        <f>IFERROR(VLOOKUP($P18,[2]INSA_TCA_v6.0_2023!$A$1:$AU$1342,25,FALSE)*$S18/100,"")</f>
        <v>41.99</v>
      </c>
      <c r="AH18" s="119">
        <f>IFERROR(VLOOKUP($P18,[2]INSA_TCA_v6.0_2023!$A$1:$AU$1342,27,FALSE)*$S18/100,"")</f>
        <v>1.3000000000000001E-2</v>
      </c>
      <c r="AI18" s="119">
        <f>IFERROR(VLOOKUP($P18,[2]INSA_TCA_v6.0_2023!$A$1:$AU$1342,28,FALSE)*$S18/100,"")</f>
        <v>5.0700000000000002E-2</v>
      </c>
      <c r="AJ18" s="119">
        <f>IFERROR(VLOOKUP($P18,[2]INSA_TCA_v6.0_2023!$A$1:$AU$1342,29,FALSE)*$S18/100,"")</f>
        <v>3.9000000000000003E-3</v>
      </c>
      <c r="AK18" s="119">
        <f>IFERROR(VLOOKUP($P18,[2]INSA_TCA_v6.0_2023!$A$1:$AU$1342,30,FALSE)*$S18/100,"")</f>
        <v>3.5099999999999999E-2</v>
      </c>
      <c r="AL18" s="119">
        <f>IFERROR(VLOOKUP($P18,[2]INSA_TCA_v6.0_2023!$A$1:$AU$1342,32,FALSE)*$S18/100,"")</f>
        <v>0.72799999999999998</v>
      </c>
      <c r="AM18" s="119">
        <f>IFERROR(VLOOKUP($P18,[2]INSA_TCA_v6.0_2023!$A$1:$AU$1342,34,FALSE)*$S18/100,"")</f>
        <v>9.1000000000000022E-3</v>
      </c>
      <c r="AN18" s="119">
        <f>IFERROR(VLOOKUP($P18,[2]INSA_TCA_v6.0_2023!$A$1:$AU$1342,35,FALSE)*$S18/100,"")</f>
        <v>0.22099999999999997</v>
      </c>
      <c r="AO18" s="119">
        <f>IFERROR(VLOOKUP($P18,[2]INSA_TCA_v6.0_2023!$A$1:$AU$1342,36,FALSE)*$S18/100,"")</f>
        <v>0</v>
      </c>
      <c r="AP18" s="119">
        <f>IFERROR(VLOOKUP($P18,[2]INSA_TCA_v6.0_2023!$A$1:$AU$1342,37,FALSE)*$S18/100,"")</f>
        <v>2.08</v>
      </c>
      <c r="AQ18" s="119">
        <f>IFERROR(VLOOKUP($P18,[2]INSA_TCA_v6.0_2023!$A$1:$AU$1342,39,FALSE)*$S18/100,"")</f>
        <v>18.2</v>
      </c>
      <c r="AR18" s="119">
        <f>IFERROR(VLOOKUP($P18,[2]INSA_TCA_v6.0_2023!$A$1:$AU$1342,40,FALSE)*$S18/100,"")</f>
        <v>1.04</v>
      </c>
      <c r="AS18" s="119">
        <f>IFERROR(VLOOKUP($P18,[2]INSA_TCA_v6.0_2023!$A$1:$AU$1342,41,FALSE)*$S18/100,"")</f>
        <v>44.2</v>
      </c>
      <c r="AT18" s="119">
        <f>IFERROR(VLOOKUP($P18,[2]INSA_TCA_v6.0_2023!$A$1:$AU$1342,42,FALSE)*$S18/100,"")</f>
        <v>45.5</v>
      </c>
      <c r="AU18" s="119">
        <f>IFERROR(VLOOKUP($P18,[2]INSA_TCA_v6.0_2023!$A$1:$AU$1342,43,FALSE)*$S18/100,"")</f>
        <v>1.3</v>
      </c>
      <c r="AV18" s="119">
        <f>IFERROR(VLOOKUP($P18,[2]INSA_TCA_v6.0_2023!$A$1:$AU$1342,44,FALSE)*$S18/100,"")</f>
        <v>1.3000000000000001E-2</v>
      </c>
      <c r="AW18" s="119">
        <f>IFERROR(VLOOKUP($P18,[2]INSA_TCA_v6.0_2023!$A$1:$AU$1342,45,FALSE)*$S18/100,"")</f>
        <v>0.33800000000000002</v>
      </c>
      <c r="AX18" s="119">
        <f>IFERROR(VLOOKUP($P18,[2]INSA_TCA_v6.0_2023!$A$1:$AU$1342,46,FALSE)*$S18/100,"")</f>
        <v>0</v>
      </c>
      <c r="AY18" s="119">
        <f>IFERROR(VLOOKUP($P18,[2]INSA_TCA_v6.0_2023!$A$1:$AU$1342,47,FALSE)*$S18/100,"")</f>
        <v>0</v>
      </c>
    </row>
    <row r="19" spans="1:51">
      <c r="A19"/>
      <c r="B19"/>
      <c r="C19"/>
      <c r="D19"/>
      <c r="E19"/>
      <c r="F19" s="284"/>
      <c r="G19" s="491"/>
      <c r="H19" s="533"/>
      <c r="I19" s="533"/>
      <c r="J19" s="533"/>
      <c r="K19" s="533"/>
      <c r="L19" s="533"/>
      <c r="M19" s="490"/>
      <c r="N19" s="272"/>
      <c r="O19" s="121"/>
      <c r="P19" s="122"/>
      <c r="Q19" s="122"/>
      <c r="R19" s="122"/>
      <c r="S19" s="122"/>
      <c r="T19" s="119" t="str">
        <f>IFERROR(VLOOKUP($P19,[2]INSA_TCA_v6.0_2023!$A$1:$AU$1342,14,FALSE)*$S19/100,"")</f>
        <v/>
      </c>
      <c r="U19" s="119" t="str">
        <f>IFERROR(VLOOKUP($P19,[2]INSA_TCA_v6.0_2023!$A$1:$AU$1342,15,FALSE)*$S19/100,"")</f>
        <v/>
      </c>
      <c r="V19" s="119" t="str">
        <f>IFERROR(VLOOKUP($P19,[2]INSA_TCA_v6.0_2023!$A$1:$AU$1342,8,FALSE)*$S19/100,"")</f>
        <v/>
      </c>
      <c r="W19" s="119" t="str">
        <f>IFERROR(VLOOKUP($P19,[3]INSA_TCA_v6.0_2023!$A$1:$AU$1342,9,FALSE)*$S19/100,"")</f>
        <v/>
      </c>
      <c r="X19" s="119" t="str">
        <f>IFERROR(VLOOKUP($P19,[2]INSA_TCA_v6.0_2023!$A$1:$AU$1342,10,FALSE)*$S19/100,"")</f>
        <v/>
      </c>
      <c r="Y19" s="119" t="str">
        <f>IFERROR(VLOOKUP($P19,[2]INSA_TCA_v6.0_2023!$A$1:$AU$1342,11,FALSE)*$S19/100,"")</f>
        <v/>
      </c>
      <c r="Z19" s="119" t="str">
        <f>IFERROR(VLOOKUP($P19,[2]INSA_TCA_v6.0_2023!$A$1:$AU$1342,24,FALSE)*$S19/100,"")</f>
        <v/>
      </c>
      <c r="AA19" s="119" t="str">
        <f>IFERROR(VLOOKUP($P19,[2]INSA_TCA_v6.0_2023!$A$1:$AU$1342,13,FALSE)*$S19/100,"")</f>
        <v/>
      </c>
      <c r="AB19" s="119" t="str">
        <f>IFERROR(VLOOKUP($P19,[2]INSA_TCA_v6.0_2023!$A$1:$AU$1342,19,FALSE)*$S19/100,"")</f>
        <v/>
      </c>
      <c r="AC19" s="119" t="str">
        <f>IFERROR(VLOOKUP($P19,[2]INSA_TCA_v6.0_2023!$A$1:$AU$1342,18,FALSE)*$S19/100,"")</f>
        <v/>
      </c>
      <c r="AD19" s="119" t="str">
        <f>IFERROR(VLOOKUP($P19,[2]INSA_TCA_v6.0_2023!$A$1:$AU$1342,20,FALSE)*$S19/100,"")</f>
        <v/>
      </c>
      <c r="AE19" s="120" t="str">
        <f t="shared" si="0"/>
        <v/>
      </c>
      <c r="AF19" s="119" t="str">
        <f>IFERROR(VLOOKUP($P19,[2]INSA_TCA_v6.0_2023!$A$1:$AU$1342,21,FALSE)*$S19/100,"")</f>
        <v/>
      </c>
      <c r="AG19" s="119" t="str">
        <f>IFERROR(VLOOKUP($P19,[2]INSA_TCA_v6.0_2023!$A$1:$AU$1342,25,FALSE)*$S19/100,"")</f>
        <v/>
      </c>
      <c r="AH19" s="119" t="str">
        <f>IFERROR(VLOOKUP($P19,[2]INSA_TCA_v6.0_2023!$A$1:$AU$1342,27,FALSE)*$S19/100,"")</f>
        <v/>
      </c>
      <c r="AI19" s="119" t="str">
        <f>IFERROR(VLOOKUP($P19,[2]INSA_TCA_v6.0_2023!$A$1:$AU$1342,28,FALSE)*$S19/100,"")</f>
        <v/>
      </c>
      <c r="AJ19" s="119" t="str">
        <f>IFERROR(VLOOKUP($P19,[2]INSA_TCA_v6.0_2023!$A$1:$AU$1342,29,FALSE)*$S19/100,"")</f>
        <v/>
      </c>
      <c r="AK19" s="119" t="str">
        <f>IFERROR(VLOOKUP($P19,[2]INSA_TCA_v6.0_2023!$A$1:$AU$1342,30,FALSE)*$S19/100,"")</f>
        <v/>
      </c>
      <c r="AL19" s="119" t="str">
        <f>IFERROR(VLOOKUP($P19,[2]INSA_TCA_v6.0_2023!$A$1:$AU$1342,32,FALSE)*$S19/100,"")</f>
        <v/>
      </c>
      <c r="AM19" s="119" t="str">
        <f>IFERROR(VLOOKUP($P19,[2]INSA_TCA_v6.0_2023!$A$1:$AU$1342,34,FALSE)*$S19/100,"")</f>
        <v/>
      </c>
      <c r="AN19" s="119" t="str">
        <f>IFERROR(VLOOKUP($P19,[2]INSA_TCA_v6.0_2023!$A$1:$AU$1342,35,FALSE)*$S19/100,"")</f>
        <v/>
      </c>
      <c r="AO19" s="119" t="str">
        <f>IFERROR(VLOOKUP($P19,[2]INSA_TCA_v6.0_2023!$A$1:$AU$1342,36,FALSE)*$S19/100,"")</f>
        <v/>
      </c>
      <c r="AP19" s="119" t="str">
        <f>IFERROR(VLOOKUP($P19,[2]INSA_TCA_v6.0_2023!$A$1:$AU$1342,37,FALSE)*$S19/100,"")</f>
        <v/>
      </c>
      <c r="AQ19" s="119" t="str">
        <f>IFERROR(VLOOKUP($P19,[2]INSA_TCA_v6.0_2023!$A$1:$AU$1342,39,FALSE)*$S19/100,"")</f>
        <v/>
      </c>
      <c r="AR19" s="119" t="str">
        <f>IFERROR(VLOOKUP($P19,[2]INSA_TCA_v6.0_2023!$A$1:$AU$1342,40,FALSE)*$S19/100,"")</f>
        <v/>
      </c>
      <c r="AS19" s="119" t="str">
        <f>IFERROR(VLOOKUP($P19,[2]INSA_TCA_v6.0_2023!$A$1:$AU$1342,41,FALSE)*$S19/100,"")</f>
        <v/>
      </c>
      <c r="AT19" s="119" t="str">
        <f>IFERROR(VLOOKUP($P19,[2]INSA_TCA_v6.0_2023!$A$1:$AU$1342,42,FALSE)*$S19/100,"")</f>
        <v/>
      </c>
      <c r="AU19" s="119" t="str">
        <f>IFERROR(VLOOKUP($P19,[2]INSA_TCA_v6.0_2023!$A$1:$AU$1342,43,FALSE)*$S19/100,"")</f>
        <v/>
      </c>
      <c r="AV19" s="119" t="str">
        <f>IFERROR(VLOOKUP($P19,[2]INSA_TCA_v6.0_2023!$A$1:$AU$1342,44,FALSE)*$S19/100,"")</f>
        <v/>
      </c>
      <c r="AW19" s="119" t="str">
        <f>IFERROR(VLOOKUP($P19,[2]INSA_TCA_v6.0_2023!$A$1:$AU$1342,45,FALSE)*$S19/100,"")</f>
        <v/>
      </c>
      <c r="AX19" s="119" t="str">
        <f>IFERROR(VLOOKUP($P19,[2]INSA_TCA_v6.0_2023!$A$1:$AU$1342,46,FALSE)*$S19/100,"")</f>
        <v/>
      </c>
      <c r="AY19" s="119" t="str">
        <f>IFERROR(VLOOKUP($P19,[2]INSA_TCA_v6.0_2023!$A$1:$AU$1342,47,FALSE)*$S19/100,"")</f>
        <v/>
      </c>
    </row>
    <row r="20" spans="1:51">
      <c r="A20"/>
      <c r="B20"/>
      <c r="C20"/>
      <c r="D20"/>
      <c r="E20"/>
      <c r="F20" s="284"/>
      <c r="G20" s="491"/>
      <c r="H20" s="533"/>
      <c r="I20" s="533"/>
      <c r="J20" s="533"/>
      <c r="K20" s="533"/>
      <c r="L20" s="533"/>
      <c r="M20" s="490"/>
      <c r="N20" s="272"/>
      <c r="O20" s="121"/>
      <c r="P20" s="132"/>
      <c r="Q20" s="132"/>
      <c r="R20" s="132"/>
      <c r="S20" s="132"/>
      <c r="T20" s="119" t="str">
        <f>IFERROR(VLOOKUP($P20,[2]INSA_TCA_v6.0_2023!$A$1:$AU$1342,14,FALSE)*$S20/100,"")</f>
        <v/>
      </c>
      <c r="U20" s="119" t="str">
        <f>IFERROR(VLOOKUP($P20,[2]INSA_TCA_v6.0_2023!$A$1:$AU$1342,15,FALSE)*$S20/100,"")</f>
        <v/>
      </c>
      <c r="V20" s="119" t="str">
        <f>IFERROR(VLOOKUP($P20,[2]INSA_TCA_v6.0_2023!$A$1:$AU$1342,8,FALSE)*$S20/100,"")</f>
        <v/>
      </c>
      <c r="W20" s="119" t="str">
        <f>IFERROR(VLOOKUP($P20,[3]INSA_TCA_v6.0_2023!$A$1:$AU$1342,9,FALSE)*$S20/100,"")</f>
        <v/>
      </c>
      <c r="X20" s="119" t="str">
        <f>IFERROR(VLOOKUP($P20,[2]INSA_TCA_v6.0_2023!$A$1:$AU$1342,10,FALSE)*$S20/100,"")</f>
        <v/>
      </c>
      <c r="Y20" s="119" t="str">
        <f>IFERROR(VLOOKUP($P20,[2]INSA_TCA_v6.0_2023!$A$1:$AU$1342,11,FALSE)*$S20/100,"")</f>
        <v/>
      </c>
      <c r="Z20" s="119" t="str">
        <f>IFERROR(VLOOKUP($P20,[2]INSA_TCA_v6.0_2023!$A$1:$AU$1342,24,FALSE)*$S20/100,"")</f>
        <v/>
      </c>
      <c r="AA20" s="119" t="str">
        <f>IFERROR(VLOOKUP($P20,[2]INSA_TCA_v6.0_2023!$A$1:$AU$1342,13,FALSE)*$S20/100,"")</f>
        <v/>
      </c>
      <c r="AB20" s="119" t="str">
        <f>IFERROR(VLOOKUP($P20,[2]INSA_TCA_v6.0_2023!$A$1:$AU$1342,19,FALSE)*$S20/100,"")</f>
        <v/>
      </c>
      <c r="AC20" s="119" t="str">
        <f>IFERROR(VLOOKUP($P20,[2]INSA_TCA_v6.0_2023!$A$1:$AU$1342,18,FALSE)*$S20/100,"")</f>
        <v/>
      </c>
      <c r="AD20" s="119" t="str">
        <f>IFERROR(VLOOKUP($P20,[2]INSA_TCA_v6.0_2023!$A$1:$AU$1342,20,FALSE)*$S20/100,"")</f>
        <v/>
      </c>
      <c r="AE20" s="120" t="str">
        <f t="shared" si="0"/>
        <v/>
      </c>
      <c r="AF20" s="119" t="str">
        <f>IFERROR(VLOOKUP($P20,[2]INSA_TCA_v6.0_2023!$A$1:$AU$1342,21,FALSE)*$S20/100,"")</f>
        <v/>
      </c>
      <c r="AG20" s="119" t="str">
        <f>IFERROR(VLOOKUP($P20,[2]INSA_TCA_v6.0_2023!$A$1:$AU$1342,25,FALSE)*$S20/100,"")</f>
        <v/>
      </c>
      <c r="AH20" s="119" t="str">
        <f>IFERROR(VLOOKUP($P20,[2]INSA_TCA_v6.0_2023!$A$1:$AU$1342,27,FALSE)*$S20/100,"")</f>
        <v/>
      </c>
      <c r="AI20" s="119" t="str">
        <f>IFERROR(VLOOKUP($P20,[2]INSA_TCA_v6.0_2023!$A$1:$AU$1342,28,FALSE)*$S20/100,"")</f>
        <v/>
      </c>
      <c r="AJ20" s="119" t="str">
        <f>IFERROR(VLOOKUP($P20,[2]INSA_TCA_v6.0_2023!$A$1:$AU$1342,29,FALSE)*$S20/100,"")</f>
        <v/>
      </c>
      <c r="AK20" s="119" t="str">
        <f>IFERROR(VLOOKUP($P20,[2]INSA_TCA_v6.0_2023!$A$1:$AU$1342,30,FALSE)*$S20/100,"")</f>
        <v/>
      </c>
      <c r="AL20" s="119" t="str">
        <f>IFERROR(VLOOKUP($P20,[2]INSA_TCA_v6.0_2023!$A$1:$AU$1342,32,FALSE)*$S20/100,"")</f>
        <v/>
      </c>
      <c r="AM20" s="119" t="str">
        <f>IFERROR(VLOOKUP($P20,[2]INSA_TCA_v6.0_2023!$A$1:$AU$1342,34,FALSE)*$S20/100,"")</f>
        <v/>
      </c>
      <c r="AN20" s="119" t="str">
        <f>IFERROR(VLOOKUP($P20,[2]INSA_TCA_v6.0_2023!$A$1:$AU$1342,35,FALSE)*$S20/100,"")</f>
        <v/>
      </c>
      <c r="AO20" s="119" t="str">
        <f>IFERROR(VLOOKUP($P20,[2]INSA_TCA_v6.0_2023!$A$1:$AU$1342,36,FALSE)*$S20/100,"")</f>
        <v/>
      </c>
      <c r="AP20" s="119" t="str">
        <f>IFERROR(VLOOKUP($P20,[2]INSA_TCA_v6.0_2023!$A$1:$AU$1342,37,FALSE)*$S20/100,"")</f>
        <v/>
      </c>
      <c r="AQ20" s="119" t="str">
        <f>IFERROR(VLOOKUP($P20,[2]INSA_TCA_v6.0_2023!$A$1:$AU$1342,39,FALSE)*$S20/100,"")</f>
        <v/>
      </c>
      <c r="AR20" s="119" t="str">
        <f>IFERROR(VLOOKUP($P20,[2]INSA_TCA_v6.0_2023!$A$1:$AU$1342,40,FALSE)*$S20/100,"")</f>
        <v/>
      </c>
      <c r="AS20" s="119" t="str">
        <f>IFERROR(VLOOKUP($P20,[2]INSA_TCA_v6.0_2023!$A$1:$AU$1342,41,FALSE)*$S20/100,"")</f>
        <v/>
      </c>
      <c r="AT20" s="119" t="str">
        <f>IFERROR(VLOOKUP($P20,[2]INSA_TCA_v6.0_2023!$A$1:$AU$1342,42,FALSE)*$S20/100,"")</f>
        <v/>
      </c>
      <c r="AU20" s="119" t="str">
        <f>IFERROR(VLOOKUP($P20,[2]INSA_TCA_v6.0_2023!$A$1:$AU$1342,43,FALSE)*$S20/100,"")</f>
        <v/>
      </c>
      <c r="AV20" s="119" t="str">
        <f>IFERROR(VLOOKUP($P20,[2]INSA_TCA_v6.0_2023!$A$1:$AU$1342,44,FALSE)*$S20/100,"")</f>
        <v/>
      </c>
      <c r="AW20" s="119" t="str">
        <f>IFERROR(VLOOKUP($P20,[2]INSA_TCA_v6.0_2023!$A$1:$AU$1342,45,FALSE)*$S20/100,"")</f>
        <v/>
      </c>
      <c r="AX20" s="119" t="str">
        <f>IFERROR(VLOOKUP($P20,[2]INSA_TCA_v6.0_2023!$A$1:$AU$1342,46,FALSE)*$S20/100,"")</f>
        <v/>
      </c>
      <c r="AY20" s="119" t="str">
        <f>IFERROR(VLOOKUP($P20,[2]INSA_TCA_v6.0_2023!$A$1:$AU$1342,47,FALSE)*$S20/100,"")</f>
        <v/>
      </c>
    </row>
    <row r="21" spans="1:51">
      <c r="A21"/>
      <c r="B21"/>
      <c r="C21"/>
      <c r="D21"/>
      <c r="E21"/>
      <c r="F21" s="284"/>
      <c r="G21" s="491"/>
      <c r="H21" s="533"/>
      <c r="I21" s="533"/>
      <c r="J21" s="533"/>
      <c r="K21" s="533"/>
      <c r="L21" s="533"/>
      <c r="M21" s="490"/>
      <c r="N21" s="272"/>
      <c r="O21" s="274"/>
      <c r="P21" s="274"/>
      <c r="Q21" s="274"/>
      <c r="R21" s="274"/>
      <c r="S21" s="274"/>
      <c r="T21" s="275"/>
      <c r="U21" s="275"/>
      <c r="V21" s="275"/>
      <c r="W21" s="275"/>
      <c r="X21" s="275"/>
      <c r="Y21" s="275"/>
      <c r="Z21" s="275"/>
      <c r="AA21" s="275"/>
      <c r="AB21" s="275"/>
      <c r="AC21" s="275"/>
      <c r="AD21" s="275"/>
      <c r="AE21" s="276"/>
      <c r="AF21" s="275"/>
      <c r="AG21" s="275"/>
      <c r="AH21" s="275"/>
      <c r="AI21" s="275"/>
      <c r="AJ21" s="275"/>
      <c r="AK21" s="275"/>
      <c r="AL21" s="275"/>
      <c r="AM21" s="275"/>
      <c r="AN21" s="275"/>
      <c r="AO21" s="275"/>
      <c r="AP21" s="275"/>
      <c r="AQ21" s="275"/>
      <c r="AR21" s="275"/>
      <c r="AS21" s="275"/>
      <c r="AT21" s="275"/>
      <c r="AU21" s="275"/>
      <c r="AV21" s="275"/>
      <c r="AW21" s="275"/>
      <c r="AX21" s="275"/>
      <c r="AY21" s="275"/>
    </row>
    <row r="22" spans="1:51">
      <c r="A22"/>
      <c r="B22"/>
      <c r="C22"/>
      <c r="D22"/>
      <c r="E22"/>
      <c r="F22" s="284"/>
      <c r="G22" s="491"/>
      <c r="H22" s="533"/>
      <c r="I22" s="533"/>
      <c r="J22" s="533"/>
      <c r="K22" s="533"/>
      <c r="L22" s="533"/>
      <c r="M22" s="490"/>
      <c r="N22" s="272"/>
      <c r="O22" s="399" t="s">
        <v>73</v>
      </c>
      <c r="P22" s="399"/>
      <c r="Q22" s="399"/>
      <c r="R22" s="399"/>
      <c r="S22" s="400"/>
      <c r="T22" s="133">
        <f t="shared" ref="T22:AD22" si="1">SUM(T6:T20)</f>
        <v>77.546000000000006</v>
      </c>
      <c r="U22" s="133">
        <f t="shared" si="1"/>
        <v>6.6300000000000008</v>
      </c>
      <c r="V22" s="133">
        <f t="shared" si="1"/>
        <v>25.992000000000004</v>
      </c>
      <c r="W22" s="133">
        <f t="shared" si="1"/>
        <v>4.2590000000000003</v>
      </c>
      <c r="X22" s="133">
        <f t="shared" si="1"/>
        <v>13.820999999999998</v>
      </c>
      <c r="Y22" s="133">
        <f t="shared" si="1"/>
        <v>6.387999999999999</v>
      </c>
      <c r="Z22" s="133">
        <f t="shared" si="1"/>
        <v>33.450000000000003</v>
      </c>
      <c r="AA22" s="133">
        <f t="shared" si="1"/>
        <v>0.23800000000000002</v>
      </c>
      <c r="AB22" s="133">
        <f t="shared" si="1"/>
        <v>27.802000000000003</v>
      </c>
      <c r="AC22" s="133">
        <f t="shared" si="1"/>
        <v>6.4479999999999995</v>
      </c>
      <c r="AD22" s="133">
        <f t="shared" si="1"/>
        <v>1.2730000000000001</v>
      </c>
      <c r="AE22" s="134">
        <f>T22*4+V22*9+AB22*4+AC22*2+AF22*7</f>
        <v>668.21600000000001</v>
      </c>
      <c r="AF22" s="133">
        <f t="shared" ref="AF22:AY22" si="2">SUM(AF6:AF20)</f>
        <v>0</v>
      </c>
      <c r="AG22" s="133">
        <f t="shared" si="2"/>
        <v>429.26000000000005</v>
      </c>
      <c r="AH22" s="133">
        <f t="shared" si="2"/>
        <v>0.28100000000000003</v>
      </c>
      <c r="AI22" s="133">
        <f t="shared" si="2"/>
        <v>4.8755999999999995</v>
      </c>
      <c r="AJ22" s="133">
        <f t="shared" si="2"/>
        <v>0.18959999999999996</v>
      </c>
      <c r="AK22" s="133">
        <f t="shared" si="2"/>
        <v>0.18549999999999997</v>
      </c>
      <c r="AL22" s="133">
        <f t="shared" si="2"/>
        <v>14.758799999999999</v>
      </c>
      <c r="AM22" s="133">
        <f t="shared" si="2"/>
        <v>0.68780000000000019</v>
      </c>
      <c r="AN22" s="133">
        <f t="shared" si="2"/>
        <v>1.8289999999999997</v>
      </c>
      <c r="AO22" s="133">
        <f t="shared" si="2"/>
        <v>24.336000000000002</v>
      </c>
      <c r="AP22" s="133">
        <f t="shared" si="2"/>
        <v>134.59000000000003</v>
      </c>
      <c r="AQ22" s="133">
        <f t="shared" si="2"/>
        <v>499.15</v>
      </c>
      <c r="AR22" s="133">
        <f t="shared" si="2"/>
        <v>769.74</v>
      </c>
      <c r="AS22" s="133">
        <f t="shared" si="2"/>
        <v>149.4</v>
      </c>
      <c r="AT22" s="133">
        <f t="shared" si="2"/>
        <v>321.09000000000003</v>
      </c>
      <c r="AU22" s="133">
        <f t="shared" si="2"/>
        <v>100.39</v>
      </c>
      <c r="AV22" s="133">
        <f t="shared" si="2"/>
        <v>3.2650000000000006</v>
      </c>
      <c r="AW22" s="133">
        <f t="shared" si="2"/>
        <v>2.73</v>
      </c>
      <c r="AX22" s="133">
        <f t="shared" si="2"/>
        <v>5</v>
      </c>
      <c r="AY22" s="133">
        <f t="shared" si="2"/>
        <v>14.899000000000001</v>
      </c>
    </row>
    <row r="23" spans="1:51">
      <c r="A23"/>
      <c r="B23"/>
      <c r="C23"/>
      <c r="D23"/>
      <c r="E23"/>
      <c r="F23" s="284"/>
      <c r="G23" s="493"/>
      <c r="H23" s="483"/>
      <c r="I23" s="483"/>
      <c r="J23" s="483"/>
      <c r="K23" s="483"/>
      <c r="L23" s="483"/>
      <c r="M23" s="484"/>
      <c r="N23" s="272"/>
      <c r="O23" s="278"/>
      <c r="P23" s="279"/>
      <c r="Q23" s="279"/>
      <c r="R23" s="279"/>
      <c r="S23" s="279"/>
      <c r="T23" s="136" t="s">
        <v>48</v>
      </c>
      <c r="U23" s="136" t="s">
        <v>48</v>
      </c>
      <c r="V23" s="136" t="s">
        <v>48</v>
      </c>
      <c r="W23" s="136" t="s">
        <v>48</v>
      </c>
      <c r="X23" s="136" t="s">
        <v>48</v>
      </c>
      <c r="Y23" s="136" t="s">
        <v>48</v>
      </c>
      <c r="Z23" s="136" t="s">
        <v>48</v>
      </c>
      <c r="AA23" s="136" t="s">
        <v>48</v>
      </c>
      <c r="AB23" s="136" t="s">
        <v>48</v>
      </c>
      <c r="AC23" s="136" t="s">
        <v>48</v>
      </c>
      <c r="AD23" s="136" t="s">
        <v>48</v>
      </c>
      <c r="AE23" s="137" t="s">
        <v>74</v>
      </c>
      <c r="AF23" s="136" t="s">
        <v>48</v>
      </c>
      <c r="AG23" s="136" t="s">
        <v>75</v>
      </c>
      <c r="AH23" s="136" t="s">
        <v>75</v>
      </c>
      <c r="AI23" s="136" t="s">
        <v>76</v>
      </c>
      <c r="AJ23" s="136" t="s">
        <v>76</v>
      </c>
      <c r="AK23" s="136" t="s">
        <v>76</v>
      </c>
      <c r="AL23" s="136" t="s">
        <v>76</v>
      </c>
      <c r="AM23" s="136" t="s">
        <v>76</v>
      </c>
      <c r="AN23" s="136" t="s">
        <v>75</v>
      </c>
      <c r="AO23" s="136" t="s">
        <v>76</v>
      </c>
      <c r="AP23" s="136" t="s">
        <v>75</v>
      </c>
      <c r="AQ23" s="136" t="s">
        <v>76</v>
      </c>
      <c r="AR23" s="136" t="s">
        <v>76</v>
      </c>
      <c r="AS23" s="136" t="s">
        <v>76</v>
      </c>
      <c r="AT23" s="136" t="s">
        <v>76</v>
      </c>
      <c r="AU23" s="136" t="s">
        <v>76</v>
      </c>
      <c r="AV23" s="136" t="s">
        <v>76</v>
      </c>
      <c r="AW23" s="136" t="s">
        <v>76</v>
      </c>
      <c r="AX23" s="136" t="s">
        <v>75</v>
      </c>
      <c r="AY23" s="136" t="s">
        <v>75</v>
      </c>
    </row>
    <row r="24" spans="1:51">
      <c r="A24" s="263"/>
      <c r="B24" s="263"/>
      <c r="C24" s="263"/>
      <c r="D24" s="263"/>
      <c r="E24" s="269"/>
      <c r="F24" s="263"/>
      <c r="G24" s="280"/>
      <c r="H24" s="280"/>
      <c r="I24" s="280"/>
      <c r="J24" s="280"/>
      <c r="K24" s="280"/>
      <c r="L24" s="280"/>
      <c r="M24" s="280"/>
      <c r="N24" s="272"/>
      <c r="O24" s="263"/>
      <c r="P24" s="263"/>
      <c r="Q24" s="263"/>
      <c r="R24" s="263"/>
      <c r="S24" s="263"/>
      <c r="T24" s="264"/>
      <c r="U24" s="264"/>
      <c r="V24" s="264"/>
      <c r="W24" s="264"/>
      <c r="X24" s="264"/>
      <c r="Y24" s="264"/>
      <c r="Z24" s="264"/>
      <c r="AA24" s="264"/>
      <c r="AB24" s="264"/>
      <c r="AC24" s="264"/>
      <c r="AD24" s="264"/>
      <c r="AE24" s="265"/>
      <c r="AF24" s="264"/>
      <c r="AG24" s="264"/>
      <c r="AH24" s="264"/>
      <c r="AI24" s="264"/>
      <c r="AJ24" s="264"/>
      <c r="AK24" s="264"/>
      <c r="AL24" s="264"/>
      <c r="AM24" s="264"/>
      <c r="AN24" s="264"/>
      <c r="AO24" s="264"/>
      <c r="AP24" s="264"/>
      <c r="AQ24" s="264"/>
      <c r="AR24" s="264"/>
      <c r="AS24" s="264"/>
      <c r="AT24" s="264"/>
      <c r="AU24" s="264"/>
      <c r="AV24" s="264"/>
      <c r="AW24" s="264"/>
      <c r="AX24" s="264"/>
      <c r="AY24" s="264"/>
    </row>
    <row r="25" spans="1:51" ht="18.600000000000001" thickBot="1">
      <c r="A25" s="401" t="s">
        <v>77</v>
      </c>
      <c r="B25" s="402"/>
      <c r="C25" s="403"/>
      <c r="D25" s="403"/>
      <c r="E25" s="404"/>
      <c r="F25" s="263"/>
      <c r="G25" s="405" t="s">
        <v>78</v>
      </c>
      <c r="H25" s="405"/>
      <c r="I25" s="405"/>
      <c r="J25" s="405"/>
      <c r="K25" s="405"/>
      <c r="L25" s="405"/>
      <c r="M25" s="405"/>
      <c r="N25" s="272"/>
      <c r="O25" s="406" t="s">
        <v>79</v>
      </c>
      <c r="P25" s="406"/>
      <c r="Q25" s="406"/>
      <c r="R25" s="406"/>
      <c r="S25" s="406"/>
      <c r="T25" s="406"/>
      <c r="U25" s="281" t="s">
        <v>80</v>
      </c>
      <c r="V25" s="407" t="s">
        <v>80</v>
      </c>
      <c r="W25" s="407"/>
      <c r="X25" s="407"/>
      <c r="Y25" s="407"/>
      <c r="Z25" s="407"/>
      <c r="AA25" s="407"/>
      <c r="AB25" s="407"/>
      <c r="AC25" s="407"/>
      <c r="AD25" s="407"/>
      <c r="AE25" s="408"/>
      <c r="AF25" s="264"/>
      <c r="AG25" s="282"/>
      <c r="AH25" s="282"/>
      <c r="AI25" s="387" t="s">
        <v>81</v>
      </c>
      <c r="AJ25" s="388"/>
      <c r="AK25" s="389"/>
      <c r="AL25" s="283"/>
      <c r="AM25" s="264"/>
      <c r="AN25" s="264"/>
      <c r="AO25" s="264"/>
      <c r="AP25" s="264"/>
      <c r="AQ25" s="264"/>
      <c r="AR25" s="264"/>
      <c r="AS25" s="264"/>
      <c r="AT25" s="264"/>
      <c r="AU25" s="264"/>
      <c r="AV25" s="264"/>
      <c r="AW25" s="264"/>
      <c r="AX25" s="264"/>
      <c r="AY25" s="264"/>
    </row>
    <row r="26" spans="1:51" ht="16.2" thickBot="1">
      <c r="A26" s="409" t="s">
        <v>82</v>
      </c>
      <c r="B26" s="410"/>
      <c r="C26" s="403"/>
      <c r="D26" s="403"/>
      <c r="E26" s="404"/>
      <c r="F26" s="263"/>
      <c r="G26" s="138"/>
      <c r="H26" s="139"/>
      <c r="I26" s="139"/>
      <c r="J26" s="139"/>
      <c r="K26" s="139"/>
      <c r="L26" s="139"/>
      <c r="M26" s="140"/>
      <c r="N26" s="272"/>
      <c r="O26" s="141"/>
      <c r="P26" s="142" t="s">
        <v>83</v>
      </c>
      <c r="Q26" s="142"/>
      <c r="R26" s="142" t="s">
        <v>84</v>
      </c>
      <c r="S26" s="142" t="s">
        <v>85</v>
      </c>
      <c r="T26" s="143" t="s">
        <v>85</v>
      </c>
      <c r="U26" s="264"/>
      <c r="V26" s="264"/>
      <c r="W26" s="264"/>
      <c r="X26" s="264"/>
      <c r="Y26" s="264"/>
      <c r="Z26" s="264"/>
      <c r="AA26" s="264"/>
      <c r="AB26" s="264"/>
      <c r="AC26" s="264"/>
      <c r="AD26" s="265"/>
      <c r="AE26" s="265"/>
      <c r="AF26" s="264"/>
      <c r="AG26" s="282"/>
      <c r="AH26" s="282"/>
      <c r="AI26" s="411" t="s">
        <v>10</v>
      </c>
      <c r="AJ26" s="411"/>
      <c r="AK26" s="411"/>
      <c r="AL26" s="263"/>
      <c r="AM26" s="264"/>
      <c r="AN26" s="264"/>
      <c r="AO26" s="264"/>
      <c r="AP26" s="264"/>
      <c r="AQ26" s="264"/>
      <c r="AR26" s="264"/>
      <c r="AS26" s="264"/>
      <c r="AT26" s="264"/>
      <c r="AU26" s="264"/>
      <c r="AV26" s="264"/>
      <c r="AW26" s="264"/>
      <c r="AX26" s="264"/>
      <c r="AY26" s="264"/>
    </row>
    <row r="27" spans="1:51">
      <c r="A27" s="284"/>
      <c r="B27" s="284"/>
      <c r="C27" s="284"/>
      <c r="D27" s="284"/>
      <c r="E27" s="284"/>
      <c r="F27" s="263"/>
      <c r="G27" s="412" t="s">
        <v>86</v>
      </c>
      <c r="H27" s="413"/>
      <c r="I27" s="413"/>
      <c r="J27" s="413"/>
      <c r="K27" s="413"/>
      <c r="L27" s="413"/>
      <c r="M27" s="414"/>
      <c r="N27" s="272"/>
      <c r="O27" s="144" t="s">
        <v>49</v>
      </c>
      <c r="P27" s="415" t="s">
        <v>87</v>
      </c>
      <c r="Q27" s="145">
        <v>35</v>
      </c>
      <c r="R27" s="146">
        <f t="shared" ref="R27:R40" si="3">SUMIF(O$6:O$20,O27,S$6:S$20)</f>
        <v>130</v>
      </c>
      <c r="S27" s="146">
        <f t="shared" ref="S27:S40" si="4">R27/Q27</f>
        <v>3.7142857142857144</v>
      </c>
      <c r="T27" s="418">
        <f>SUM(S27:S29)/B2</f>
        <v>3.7142857142857144</v>
      </c>
      <c r="U27" s="264"/>
      <c r="V27" s="264"/>
      <c r="W27" s="264"/>
      <c r="X27" s="264"/>
      <c r="Y27" s="264"/>
      <c r="Z27" s="264"/>
      <c r="AA27" s="264"/>
      <c r="AB27" s="264"/>
      <c r="AC27" s="264"/>
      <c r="AD27" s="265"/>
      <c r="AE27" s="265"/>
      <c r="AF27" s="264"/>
      <c r="AG27" s="282"/>
      <c r="AH27" s="282"/>
      <c r="AI27" s="147" t="s">
        <v>49</v>
      </c>
      <c r="AJ27" s="391" t="s">
        <v>88</v>
      </c>
      <c r="AK27" s="391"/>
      <c r="AL27" s="263"/>
      <c r="AM27" s="264"/>
      <c r="AN27" s="264"/>
      <c r="AO27" s="264"/>
      <c r="AP27" s="264"/>
      <c r="AQ27" s="264"/>
      <c r="AR27" s="264"/>
      <c r="AS27" s="264"/>
      <c r="AT27" s="264"/>
      <c r="AU27" s="264"/>
      <c r="AV27" s="264"/>
      <c r="AW27" s="264"/>
      <c r="AX27" s="264"/>
      <c r="AY27" s="264"/>
    </row>
    <row r="28" spans="1:51">
      <c r="A28" s="421" t="s">
        <v>89</v>
      </c>
      <c r="B28" s="421"/>
      <c r="C28" s="422"/>
      <c r="D28" s="422"/>
      <c r="E28" s="423"/>
      <c r="F28" s="263"/>
      <c r="G28" s="424">
        <f>T27/8</f>
        <v>0.4642857142857143</v>
      </c>
      <c r="H28" s="425"/>
      <c r="I28" s="425"/>
      <c r="J28" s="425"/>
      <c r="K28" s="425"/>
      <c r="L28" s="425"/>
      <c r="M28" s="426"/>
      <c r="N28" s="272"/>
      <c r="O28" s="148" t="s">
        <v>90</v>
      </c>
      <c r="P28" s="416"/>
      <c r="Q28" s="149">
        <v>125</v>
      </c>
      <c r="R28" s="150">
        <f t="shared" si="3"/>
        <v>0</v>
      </c>
      <c r="S28" s="150">
        <f t="shared" si="4"/>
        <v>0</v>
      </c>
      <c r="T28" s="419"/>
      <c r="U28" s="264"/>
      <c r="V28" s="264"/>
      <c r="W28" s="264"/>
      <c r="X28" s="264"/>
      <c r="Y28" s="264"/>
      <c r="Z28" s="264"/>
      <c r="AA28" s="264"/>
      <c r="AB28" s="264"/>
      <c r="AC28" s="264"/>
      <c r="AD28" s="265"/>
      <c r="AE28" s="265"/>
      <c r="AF28" s="264"/>
      <c r="AG28" s="282"/>
      <c r="AH28" s="282"/>
      <c r="AI28" s="147" t="s">
        <v>90</v>
      </c>
      <c r="AJ28" s="391" t="s">
        <v>50</v>
      </c>
      <c r="AK28" s="391"/>
      <c r="AL28" s="263"/>
      <c r="AM28" s="264"/>
      <c r="AN28" s="264"/>
      <c r="AO28" s="264"/>
      <c r="AP28" s="264"/>
      <c r="AQ28" s="264"/>
      <c r="AR28" s="264"/>
      <c r="AS28" s="264"/>
      <c r="AT28" s="264"/>
      <c r="AU28" s="264"/>
      <c r="AV28" s="264"/>
      <c r="AW28" s="264"/>
      <c r="AX28" s="264"/>
      <c r="AY28" s="264"/>
    </row>
    <row r="29" spans="1:51" ht="16.2" thickBot="1">
      <c r="A29" s="263"/>
      <c r="B29" s="263"/>
      <c r="C29" s="263"/>
      <c r="D29" s="263"/>
      <c r="E29" s="263"/>
      <c r="F29" s="263"/>
      <c r="G29" s="151"/>
      <c r="H29" s="285"/>
      <c r="I29" s="285"/>
      <c r="J29" s="285"/>
      <c r="K29" s="285"/>
      <c r="L29" s="285"/>
      <c r="M29" s="152"/>
      <c r="N29" s="286"/>
      <c r="O29" s="153" t="s">
        <v>41</v>
      </c>
      <c r="P29" s="417"/>
      <c r="Q29" s="154">
        <v>50</v>
      </c>
      <c r="R29" s="155">
        <f t="shared" si="3"/>
        <v>0</v>
      </c>
      <c r="S29" s="155">
        <f t="shared" si="4"/>
        <v>0</v>
      </c>
      <c r="T29" s="420"/>
      <c r="U29" s="264"/>
      <c r="V29" s="264"/>
      <c r="W29" s="264"/>
      <c r="X29" s="264"/>
      <c r="Y29" s="264"/>
      <c r="Z29" s="264"/>
      <c r="AA29" s="264"/>
      <c r="AB29" s="264"/>
      <c r="AC29" s="264"/>
      <c r="AD29" s="265"/>
      <c r="AE29" s="265"/>
      <c r="AF29" s="264"/>
      <c r="AG29" s="282"/>
      <c r="AH29" s="282"/>
      <c r="AI29" s="147" t="s">
        <v>41</v>
      </c>
      <c r="AJ29" s="391" t="s">
        <v>91</v>
      </c>
      <c r="AK29" s="391"/>
      <c r="AL29" s="263"/>
      <c r="AM29" s="264"/>
      <c r="AN29" s="264"/>
      <c r="AO29" s="264"/>
      <c r="AP29" s="264"/>
      <c r="AQ29" s="264"/>
      <c r="AR29" s="264"/>
      <c r="AS29" s="264"/>
      <c r="AT29" s="264"/>
      <c r="AU29" s="264"/>
      <c r="AV29" s="264"/>
      <c r="AW29" s="264"/>
      <c r="AX29" s="264"/>
      <c r="AY29" s="264"/>
    </row>
    <row r="30" spans="1:51">
      <c r="A30" s="427" t="s">
        <v>92</v>
      </c>
      <c r="B30" s="427"/>
      <c r="C30" s="427"/>
      <c r="D30" s="427"/>
      <c r="E30" s="427"/>
      <c r="F30" s="263"/>
      <c r="G30" s="412" t="s">
        <v>93</v>
      </c>
      <c r="H30" s="413"/>
      <c r="I30" s="414"/>
      <c r="J30" s="287"/>
      <c r="K30" s="412" t="s">
        <v>94</v>
      </c>
      <c r="L30" s="413"/>
      <c r="M30" s="414"/>
      <c r="N30" s="262"/>
      <c r="O30" s="144" t="s">
        <v>64</v>
      </c>
      <c r="P30" s="415" t="s">
        <v>95</v>
      </c>
      <c r="Q30" s="156">
        <v>30</v>
      </c>
      <c r="R30" s="146">
        <f t="shared" si="3"/>
        <v>67</v>
      </c>
      <c r="S30" s="146">
        <f t="shared" si="4"/>
        <v>2.2333333333333334</v>
      </c>
      <c r="T30" s="418">
        <f>SUM(S30:S31)/B2</f>
        <v>2.2333333333333334</v>
      </c>
      <c r="U30" s="264"/>
      <c r="V30" s="264"/>
      <c r="W30" s="264"/>
      <c r="X30" s="264"/>
      <c r="Y30" s="264"/>
      <c r="Z30" s="264"/>
      <c r="AA30" s="264"/>
      <c r="AB30" s="264"/>
      <c r="AC30" s="264"/>
      <c r="AD30" s="265"/>
      <c r="AE30" s="265"/>
      <c r="AF30" s="264"/>
      <c r="AG30" s="282"/>
      <c r="AH30" s="282"/>
      <c r="AI30" s="147" t="s">
        <v>64</v>
      </c>
      <c r="AJ30" s="391" t="s">
        <v>96</v>
      </c>
      <c r="AK30" s="391"/>
      <c r="AL30" s="263"/>
      <c r="AM30" s="264"/>
      <c r="AN30" s="264"/>
      <c r="AO30" s="264"/>
      <c r="AP30" s="264"/>
      <c r="AQ30" s="264"/>
      <c r="AR30" s="264"/>
      <c r="AS30" s="264"/>
      <c r="AT30" s="264"/>
      <c r="AU30" s="264"/>
      <c r="AV30" s="264"/>
      <c r="AW30" s="264"/>
      <c r="AX30" s="264"/>
      <c r="AY30" s="264"/>
    </row>
    <row r="31" spans="1:51" ht="16.2" thickBot="1">
      <c r="A31" s="428"/>
      <c r="B31" s="428"/>
      <c r="C31" s="428"/>
      <c r="D31" s="428"/>
      <c r="E31" s="428"/>
      <c r="F31" s="263"/>
      <c r="G31" s="430">
        <f>T32/4</f>
        <v>0.21666666666666667</v>
      </c>
      <c r="H31" s="431"/>
      <c r="I31" s="432"/>
      <c r="J31" s="288"/>
      <c r="K31" s="433">
        <f>T33/3</f>
        <v>0.43333333333333335</v>
      </c>
      <c r="L31" s="434"/>
      <c r="M31" s="435"/>
      <c r="N31" s="262"/>
      <c r="O31" s="153" t="s">
        <v>97</v>
      </c>
      <c r="P31" s="417"/>
      <c r="Q31" s="154">
        <v>50</v>
      </c>
      <c r="R31" s="155">
        <f t="shared" si="3"/>
        <v>0</v>
      </c>
      <c r="S31" s="155">
        <f t="shared" si="4"/>
        <v>0</v>
      </c>
      <c r="T31" s="420"/>
      <c r="U31" s="264"/>
      <c r="V31" s="264"/>
      <c r="W31" s="264"/>
      <c r="X31" s="264"/>
      <c r="Y31" s="264"/>
      <c r="Z31" s="264"/>
      <c r="AA31" s="264"/>
      <c r="AB31" s="264"/>
      <c r="AC31" s="264"/>
      <c r="AD31" s="265"/>
      <c r="AE31" s="265"/>
      <c r="AF31" s="264"/>
      <c r="AG31" s="282"/>
      <c r="AH31" s="282"/>
      <c r="AI31" s="147" t="s">
        <v>97</v>
      </c>
      <c r="AJ31" s="391" t="s">
        <v>98</v>
      </c>
      <c r="AK31" s="391"/>
      <c r="AL31" s="263"/>
      <c r="AM31" s="264"/>
      <c r="AN31" s="264"/>
      <c r="AO31" s="264"/>
      <c r="AP31" s="264"/>
      <c r="AQ31" s="264"/>
      <c r="AR31" s="264"/>
      <c r="AS31" s="264"/>
      <c r="AT31" s="264"/>
      <c r="AU31" s="264"/>
      <c r="AV31" s="264"/>
      <c r="AW31" s="264"/>
      <c r="AX31" s="264"/>
      <c r="AY31" s="264"/>
    </row>
    <row r="32" spans="1:51" ht="16.2" thickBot="1">
      <c r="A32" s="429"/>
      <c r="B32" s="429"/>
      <c r="C32" s="429"/>
      <c r="D32" s="429"/>
      <c r="E32" s="429"/>
      <c r="F32" s="263"/>
      <c r="G32" s="151"/>
      <c r="H32" s="285"/>
      <c r="I32" s="285"/>
      <c r="J32" s="285"/>
      <c r="K32" s="285"/>
      <c r="L32" s="285"/>
      <c r="M32" s="152"/>
      <c r="N32" s="262"/>
      <c r="O32" s="157" t="s">
        <v>53</v>
      </c>
      <c r="P32" s="158" t="s">
        <v>93</v>
      </c>
      <c r="Q32" s="159">
        <v>180</v>
      </c>
      <c r="R32" s="160">
        <f t="shared" si="3"/>
        <v>156</v>
      </c>
      <c r="S32" s="160">
        <f t="shared" si="4"/>
        <v>0.8666666666666667</v>
      </c>
      <c r="T32" s="161">
        <f>S32/B2</f>
        <v>0.8666666666666667</v>
      </c>
      <c r="U32" s="264"/>
      <c r="V32" s="264"/>
      <c r="W32" s="264"/>
      <c r="X32" s="264"/>
      <c r="Y32" s="264"/>
      <c r="Z32" s="264"/>
      <c r="AA32" s="264"/>
      <c r="AB32" s="264"/>
      <c r="AC32" s="264"/>
      <c r="AD32" s="265"/>
      <c r="AE32" s="265"/>
      <c r="AF32" s="264"/>
      <c r="AG32" s="282"/>
      <c r="AH32" s="282"/>
      <c r="AI32" s="147" t="s">
        <v>53</v>
      </c>
      <c r="AJ32" s="391" t="s">
        <v>93</v>
      </c>
      <c r="AK32" s="391"/>
      <c r="AL32" s="263"/>
      <c r="AM32" s="264"/>
      <c r="AN32" s="264"/>
      <c r="AO32" s="264"/>
      <c r="AP32" s="264"/>
      <c r="AQ32" s="264"/>
      <c r="AR32" s="264"/>
      <c r="AS32" s="264"/>
      <c r="AT32" s="264"/>
      <c r="AU32" s="264"/>
      <c r="AV32" s="264"/>
      <c r="AW32" s="264"/>
      <c r="AX32" s="264"/>
      <c r="AY32" s="264"/>
    </row>
    <row r="33" spans="1:37" ht="16.2" thickBot="1">
      <c r="A33" s="429"/>
      <c r="B33" s="429"/>
      <c r="C33" s="429"/>
      <c r="D33" s="429"/>
      <c r="E33" s="429"/>
      <c r="F33" s="263"/>
      <c r="G33" s="545" t="s">
        <v>99</v>
      </c>
      <c r="H33" s="546"/>
      <c r="I33" s="547"/>
      <c r="J33" s="287"/>
      <c r="K33" s="545" t="s">
        <v>100</v>
      </c>
      <c r="L33" s="546"/>
      <c r="M33" s="547"/>
      <c r="N33" s="262"/>
      <c r="O33" s="144" t="s">
        <v>55</v>
      </c>
      <c r="P33" s="415" t="s">
        <v>101</v>
      </c>
      <c r="Q33" s="156">
        <v>10</v>
      </c>
      <c r="R33" s="146">
        <f t="shared" si="3"/>
        <v>13</v>
      </c>
      <c r="S33" s="146">
        <f t="shared" si="4"/>
        <v>1.3</v>
      </c>
      <c r="T33" s="418">
        <f>SUM(S33:S35)/B2</f>
        <v>1.3</v>
      </c>
      <c r="U33" s="264"/>
      <c r="V33" s="264"/>
      <c r="W33" s="264"/>
      <c r="X33" s="264"/>
      <c r="Y33" s="264"/>
      <c r="Z33" s="264"/>
      <c r="AA33" s="264"/>
      <c r="AB33" s="264"/>
      <c r="AC33" s="264"/>
      <c r="AD33" s="265"/>
      <c r="AE33" s="265"/>
      <c r="AF33" s="264"/>
      <c r="AG33" s="282"/>
      <c r="AH33" s="282"/>
      <c r="AI33" s="147" t="s">
        <v>102</v>
      </c>
      <c r="AJ33" s="391" t="s">
        <v>103</v>
      </c>
      <c r="AK33" s="391"/>
    </row>
    <row r="34" spans="1:37">
      <c r="A34" s="429"/>
      <c r="B34" s="429"/>
      <c r="C34" s="429"/>
      <c r="D34" s="429"/>
      <c r="E34" s="429"/>
      <c r="F34" s="263"/>
      <c r="G34" s="548"/>
      <c r="H34" s="549"/>
      <c r="I34" s="550"/>
      <c r="J34" s="287"/>
      <c r="K34" s="548"/>
      <c r="L34" s="549"/>
      <c r="M34" s="550"/>
      <c r="N34" s="262"/>
      <c r="O34" s="162" t="s">
        <v>3434</v>
      </c>
      <c r="P34" s="551"/>
      <c r="Q34" s="163">
        <v>30</v>
      </c>
      <c r="R34" s="146">
        <f t="shared" si="3"/>
        <v>0</v>
      </c>
      <c r="S34" s="146">
        <f t="shared" si="4"/>
        <v>0</v>
      </c>
      <c r="T34" s="552"/>
      <c r="U34" s="264"/>
      <c r="V34" s="264"/>
      <c r="W34" s="264"/>
      <c r="X34" s="264"/>
      <c r="Y34" s="264"/>
      <c r="Z34" s="264"/>
      <c r="AA34" s="264"/>
      <c r="AB34" s="264"/>
      <c r="AC34" s="264"/>
      <c r="AD34" s="265"/>
      <c r="AE34" s="265"/>
      <c r="AF34" s="264"/>
      <c r="AG34" s="282"/>
      <c r="AH34" s="282"/>
      <c r="AI34" s="147"/>
      <c r="AJ34" s="147"/>
      <c r="AK34" s="147"/>
    </row>
    <row r="35" spans="1:37" ht="16.2" thickBot="1">
      <c r="A35" s="429"/>
      <c r="B35" s="429"/>
      <c r="C35" s="429"/>
      <c r="D35" s="429"/>
      <c r="E35" s="429"/>
      <c r="F35" s="263"/>
      <c r="G35" s="433">
        <f>T36/2</f>
        <v>0</v>
      </c>
      <c r="H35" s="434"/>
      <c r="I35" s="435"/>
      <c r="J35" s="288"/>
      <c r="K35" s="433">
        <f>T30/4</f>
        <v>0.55833333333333335</v>
      </c>
      <c r="L35" s="434"/>
      <c r="M35" s="435"/>
      <c r="N35" s="262"/>
      <c r="O35" s="153" t="s">
        <v>102</v>
      </c>
      <c r="P35" s="417"/>
      <c r="Q35" s="154">
        <v>15</v>
      </c>
      <c r="R35" s="155">
        <f t="shared" si="3"/>
        <v>0</v>
      </c>
      <c r="S35" s="155">
        <f t="shared" si="4"/>
        <v>0</v>
      </c>
      <c r="T35" s="420"/>
      <c r="U35" s="264"/>
      <c r="V35" s="264"/>
      <c r="W35" s="264"/>
      <c r="X35" s="264"/>
      <c r="Y35" s="264"/>
      <c r="Z35" s="264"/>
      <c r="AA35" s="264"/>
      <c r="AB35" s="264"/>
      <c r="AC35" s="264"/>
      <c r="AD35" s="265"/>
      <c r="AE35" s="265"/>
      <c r="AF35" s="264"/>
      <c r="AG35" s="282"/>
      <c r="AH35" s="282"/>
      <c r="AI35" s="147" t="s">
        <v>55</v>
      </c>
      <c r="AJ35" s="391" t="s">
        <v>104</v>
      </c>
      <c r="AK35" s="391"/>
    </row>
    <row r="36" spans="1:37">
      <c r="A36" s="429"/>
      <c r="B36" s="429"/>
      <c r="C36" s="429"/>
      <c r="D36" s="429"/>
      <c r="E36" s="429"/>
      <c r="F36" s="263"/>
      <c r="G36" s="151"/>
      <c r="H36" s="285"/>
      <c r="I36" s="285"/>
      <c r="J36" s="285"/>
      <c r="K36" s="285"/>
      <c r="L36" s="285"/>
      <c r="M36" s="152"/>
      <c r="N36" s="262"/>
      <c r="O36" s="144" t="s">
        <v>61</v>
      </c>
      <c r="P36" s="415" t="s">
        <v>99</v>
      </c>
      <c r="Q36" s="156">
        <v>25</v>
      </c>
      <c r="R36" s="146">
        <f t="shared" si="3"/>
        <v>0</v>
      </c>
      <c r="S36" s="146">
        <f t="shared" si="4"/>
        <v>0</v>
      </c>
      <c r="T36" s="436">
        <f>SUM(S37:S38)/B2</f>
        <v>0</v>
      </c>
      <c r="U36" s="264"/>
      <c r="V36" s="264"/>
      <c r="W36" s="264"/>
      <c r="X36" s="264"/>
      <c r="Y36" s="264"/>
      <c r="Z36" s="264"/>
      <c r="AA36" s="264"/>
      <c r="AB36" s="264"/>
      <c r="AC36" s="264"/>
      <c r="AD36" s="265"/>
      <c r="AE36" s="265"/>
      <c r="AF36" s="264"/>
      <c r="AG36" s="282"/>
      <c r="AH36" s="282"/>
      <c r="AI36" s="147" t="s">
        <v>57</v>
      </c>
      <c r="AJ36" s="391" t="s">
        <v>105</v>
      </c>
      <c r="AK36" s="391"/>
    </row>
    <row r="37" spans="1:37" ht="16.2" thickBot="1">
      <c r="A37" s="263"/>
      <c r="B37" s="263"/>
      <c r="C37" s="263"/>
      <c r="D37" s="263"/>
      <c r="E37" s="263"/>
      <c r="F37" s="263"/>
      <c r="G37" s="412" t="s">
        <v>105</v>
      </c>
      <c r="H37" s="413"/>
      <c r="I37" s="414"/>
      <c r="J37" s="287"/>
      <c r="K37" s="412" t="s">
        <v>106</v>
      </c>
      <c r="L37" s="413"/>
      <c r="M37" s="414"/>
      <c r="N37" s="262"/>
      <c r="O37" s="153" t="s">
        <v>107</v>
      </c>
      <c r="P37" s="417"/>
      <c r="Q37" s="154">
        <v>80</v>
      </c>
      <c r="R37" s="155">
        <f t="shared" si="3"/>
        <v>0</v>
      </c>
      <c r="S37" s="155">
        <f t="shared" si="4"/>
        <v>0</v>
      </c>
      <c r="T37" s="437"/>
      <c r="U37" s="264"/>
      <c r="V37" s="264"/>
      <c r="W37" s="264"/>
      <c r="X37" s="264"/>
      <c r="Y37" s="264"/>
      <c r="Z37" s="264"/>
      <c r="AA37" s="264"/>
      <c r="AB37" s="264"/>
      <c r="AC37" s="264"/>
      <c r="AD37" s="265"/>
      <c r="AE37" s="265"/>
      <c r="AF37" s="264"/>
      <c r="AG37" s="282"/>
      <c r="AH37" s="282"/>
      <c r="AI37" s="147" t="s">
        <v>61</v>
      </c>
      <c r="AJ37" s="391" t="s">
        <v>108</v>
      </c>
      <c r="AK37" s="391"/>
    </row>
    <row r="38" spans="1:37">
      <c r="A38" s="392" t="s">
        <v>109</v>
      </c>
      <c r="B38" s="392"/>
      <c r="C38" s="445"/>
      <c r="D38" s="445"/>
      <c r="E38" s="446"/>
      <c r="F38" s="263"/>
      <c r="G38" s="447">
        <f>T40/4</f>
        <v>0</v>
      </c>
      <c r="H38" s="448"/>
      <c r="I38" s="449"/>
      <c r="J38" s="289"/>
      <c r="K38" s="450">
        <f>T38/3</f>
        <v>0.14444444444444446</v>
      </c>
      <c r="L38" s="451"/>
      <c r="M38" s="452"/>
      <c r="N38" s="262"/>
      <c r="O38" s="144" t="s">
        <v>59</v>
      </c>
      <c r="P38" s="415" t="s">
        <v>106</v>
      </c>
      <c r="Q38" s="156">
        <v>200</v>
      </c>
      <c r="R38" s="146">
        <f t="shared" si="3"/>
        <v>0</v>
      </c>
      <c r="S38" s="146">
        <f t="shared" si="4"/>
        <v>0</v>
      </c>
      <c r="T38" s="418">
        <f>SUM(S38:S39)/B2</f>
        <v>0.43333333333333335</v>
      </c>
      <c r="U38" s="264"/>
      <c r="V38" s="264"/>
      <c r="W38" s="264"/>
      <c r="X38" s="264"/>
      <c r="Y38" s="264"/>
      <c r="Z38" s="264"/>
      <c r="AA38" s="264"/>
      <c r="AB38" s="264"/>
      <c r="AC38" s="264"/>
      <c r="AD38" s="265"/>
      <c r="AE38" s="265"/>
      <c r="AF38" s="264"/>
      <c r="AG38" s="282"/>
      <c r="AH38" s="282"/>
      <c r="AI38" s="147" t="s">
        <v>107</v>
      </c>
      <c r="AJ38" s="391" t="s">
        <v>110</v>
      </c>
      <c r="AK38" s="391"/>
    </row>
    <row r="39" spans="1:37" ht="16.2" thickBot="1">
      <c r="A39" s="442" t="s">
        <v>111</v>
      </c>
      <c r="B39" s="442"/>
      <c r="C39" s="443"/>
      <c r="D39" s="443"/>
      <c r="E39" s="444"/>
      <c r="F39" s="263"/>
      <c r="G39" s="164"/>
      <c r="H39" s="165"/>
      <c r="I39" s="165"/>
      <c r="J39" s="165"/>
      <c r="K39" s="165"/>
      <c r="L39" s="165"/>
      <c r="M39" s="166"/>
      <c r="N39" s="262"/>
      <c r="O39" s="153" t="s">
        <v>112</v>
      </c>
      <c r="P39" s="417"/>
      <c r="Q39" s="154">
        <v>30</v>
      </c>
      <c r="R39" s="155">
        <f t="shared" si="3"/>
        <v>13</v>
      </c>
      <c r="S39" s="155">
        <f t="shared" si="4"/>
        <v>0.43333333333333335</v>
      </c>
      <c r="T39" s="420"/>
      <c r="U39" s="264"/>
      <c r="V39" s="264"/>
      <c r="W39" s="264"/>
      <c r="X39" s="264"/>
      <c r="Y39" s="264"/>
      <c r="Z39" s="264"/>
      <c r="AA39" s="264"/>
      <c r="AB39" s="264"/>
      <c r="AC39" s="264"/>
      <c r="AD39" s="264"/>
      <c r="AE39" s="265"/>
      <c r="AF39" s="264"/>
      <c r="AG39" s="282"/>
      <c r="AH39" s="282"/>
      <c r="AI39" s="147" t="s">
        <v>59</v>
      </c>
      <c r="AJ39" s="391" t="s">
        <v>113</v>
      </c>
      <c r="AK39" s="391"/>
    </row>
    <row r="40" spans="1:37" ht="16.2" thickBot="1">
      <c r="A40" s="263"/>
      <c r="B40" s="263"/>
      <c r="C40" s="263"/>
      <c r="D40" s="263"/>
      <c r="E40" s="263"/>
      <c r="F40" s="263"/>
      <c r="G40" s="263"/>
      <c r="H40" s="263"/>
      <c r="I40" s="263"/>
      <c r="J40" s="263"/>
      <c r="K40" s="263"/>
      <c r="L40" s="263"/>
      <c r="M40" s="263"/>
      <c r="N40" s="262"/>
      <c r="O40" s="157" t="s">
        <v>57</v>
      </c>
      <c r="P40" s="158" t="s">
        <v>105</v>
      </c>
      <c r="Q40" s="159">
        <v>160</v>
      </c>
      <c r="R40" s="160">
        <f t="shared" si="3"/>
        <v>0</v>
      </c>
      <c r="S40" s="160">
        <f t="shared" si="4"/>
        <v>0</v>
      </c>
      <c r="T40" s="161">
        <f>S40/B2</f>
        <v>0</v>
      </c>
      <c r="U40" s="264"/>
      <c r="V40" s="264"/>
      <c r="W40" s="264"/>
      <c r="X40" s="264"/>
      <c r="Y40" s="264"/>
      <c r="Z40" s="264"/>
      <c r="AA40" s="264"/>
      <c r="AB40" s="264"/>
      <c r="AC40" s="264"/>
      <c r="AD40" s="264"/>
      <c r="AE40" s="265"/>
      <c r="AF40" s="264"/>
      <c r="AG40" s="282"/>
      <c r="AH40" s="282"/>
      <c r="AI40" s="167" t="s">
        <v>112</v>
      </c>
      <c r="AJ40" s="544" t="s">
        <v>114</v>
      </c>
      <c r="AK40" s="544"/>
    </row>
    <row r="41" spans="1:37">
      <c r="A41" s="438" t="s">
        <v>115</v>
      </c>
      <c r="B41" s="438"/>
      <c r="C41" s="438"/>
      <c r="D41" s="438"/>
      <c r="E41" s="438"/>
      <c r="F41" s="438"/>
      <c r="G41" s="438"/>
      <c r="H41" s="438"/>
      <c r="I41" s="438"/>
      <c r="J41" s="438"/>
      <c r="K41" s="438"/>
      <c r="L41" s="438"/>
      <c r="M41" s="438"/>
      <c r="N41" s="262"/>
      <c r="O41" s="269"/>
      <c r="P41" s="439"/>
      <c r="Q41" s="279"/>
      <c r="R41" s="290"/>
      <c r="S41" s="263"/>
      <c r="T41" s="440"/>
      <c r="U41" s="264"/>
      <c r="V41" s="264"/>
      <c r="W41" s="264"/>
      <c r="X41" s="264"/>
      <c r="Y41" s="264"/>
      <c r="Z41" s="264"/>
      <c r="AA41" s="264"/>
      <c r="AB41" s="264"/>
      <c r="AC41" s="264"/>
      <c r="AD41" s="264"/>
      <c r="AE41" s="265"/>
      <c r="AF41" s="264"/>
      <c r="AG41" s="264"/>
      <c r="AH41" s="264"/>
      <c r="AI41" s="150" t="s">
        <v>3434</v>
      </c>
      <c r="AJ41" s="542" t="s">
        <v>2717</v>
      </c>
      <c r="AK41" s="543"/>
    </row>
    <row r="42" spans="1:37">
      <c r="A42" s="168" t="s">
        <v>116</v>
      </c>
      <c r="B42" s="168" t="s">
        <v>117</v>
      </c>
      <c r="C42" s="168" t="s">
        <v>118</v>
      </c>
      <c r="D42" s="168"/>
      <c r="E42" s="168" t="s">
        <v>119</v>
      </c>
      <c r="F42" s="168" t="s">
        <v>120</v>
      </c>
      <c r="G42" s="441" t="s">
        <v>121</v>
      </c>
      <c r="H42" s="441"/>
      <c r="I42" s="169" t="s">
        <v>122</v>
      </c>
      <c r="J42" s="441" t="s">
        <v>123</v>
      </c>
      <c r="K42" s="441"/>
      <c r="L42" s="168" t="s">
        <v>124</v>
      </c>
      <c r="M42" s="168" t="s">
        <v>125</v>
      </c>
      <c r="N42" s="262"/>
      <c r="O42" s="269"/>
      <c r="P42" s="439"/>
      <c r="Q42" s="279"/>
      <c r="R42" s="290"/>
      <c r="S42" s="263"/>
      <c r="T42" s="440"/>
      <c r="U42" s="264"/>
      <c r="V42" s="264"/>
      <c r="W42" s="264"/>
      <c r="X42" s="264"/>
      <c r="Y42" s="264"/>
      <c r="Z42" s="264"/>
      <c r="AA42" s="264"/>
      <c r="AB42" s="264"/>
      <c r="AC42" s="264"/>
      <c r="AD42" s="264"/>
      <c r="AE42" s="265"/>
      <c r="AF42" s="264"/>
      <c r="AG42" s="264"/>
      <c r="AH42" s="264"/>
      <c r="AI42" s="264"/>
      <c r="AJ42" s="264"/>
      <c r="AK42" s="264"/>
    </row>
    <row r="43" spans="1:37">
      <c r="A43" s="170">
        <f>AE22</f>
        <v>668.21600000000001</v>
      </c>
      <c r="B43" s="171">
        <f>V22</f>
        <v>25.992000000000004</v>
      </c>
      <c r="C43" s="171">
        <f>W22</f>
        <v>4.2590000000000003</v>
      </c>
      <c r="D43" s="171"/>
      <c r="E43" s="171">
        <f>X22</f>
        <v>13.820999999999998</v>
      </c>
      <c r="F43" s="171">
        <f>Y22</f>
        <v>6.387999999999999</v>
      </c>
      <c r="G43" s="453">
        <f>T22</f>
        <v>77.546000000000006</v>
      </c>
      <c r="H43" s="453"/>
      <c r="I43" s="171">
        <f>U22</f>
        <v>6.6300000000000008</v>
      </c>
      <c r="J43" s="453">
        <f>AC22</f>
        <v>6.4479999999999995</v>
      </c>
      <c r="K43" s="453"/>
      <c r="L43" s="171">
        <f>AB22</f>
        <v>27.802000000000003</v>
      </c>
      <c r="M43" s="171">
        <f>AD22</f>
        <v>1.2730000000000001</v>
      </c>
      <c r="N43" s="262"/>
      <c r="O43" s="454" t="s">
        <v>3392</v>
      </c>
      <c r="P43" s="454"/>
      <c r="Q43" s="454"/>
      <c r="R43" s="454"/>
      <c r="S43" s="263"/>
      <c r="T43" s="279"/>
      <c r="U43" s="264"/>
      <c r="V43" s="264"/>
      <c r="W43" s="264"/>
      <c r="X43" s="264"/>
      <c r="Y43" s="264"/>
      <c r="Z43" s="264"/>
      <c r="AA43" s="264"/>
      <c r="AB43" s="264"/>
      <c r="AC43" s="264"/>
      <c r="AD43" s="264"/>
      <c r="AE43" s="265"/>
      <c r="AF43" s="264"/>
      <c r="AG43" s="264"/>
      <c r="AH43" s="264"/>
      <c r="AI43" s="264"/>
      <c r="AJ43" s="264"/>
      <c r="AK43" s="264"/>
    </row>
    <row r="44" spans="1:37">
      <c r="A44" s="291"/>
      <c r="B44" s="292"/>
      <c r="C44" s="292"/>
      <c r="D44" s="292"/>
      <c r="E44" s="292"/>
      <c r="F44" s="292"/>
      <c r="G44" s="292"/>
      <c r="H44" s="292"/>
      <c r="I44" s="292"/>
      <c r="J44" s="292"/>
      <c r="K44" s="292"/>
      <c r="L44" s="292"/>
      <c r="M44" s="292"/>
      <c r="N44" s="262"/>
      <c r="O44" s="454"/>
      <c r="P44" s="454"/>
      <c r="Q44" s="454"/>
      <c r="R44" s="454"/>
      <c r="S44" s="263"/>
      <c r="T44" s="264"/>
      <c r="U44" s="264"/>
      <c r="V44" s="264"/>
      <c r="W44" s="264"/>
      <c r="X44" s="264"/>
      <c r="Y44" s="264"/>
      <c r="Z44" s="264"/>
      <c r="AA44" s="264"/>
      <c r="AB44" s="264"/>
      <c r="AC44" s="264"/>
      <c r="AD44" s="264"/>
      <c r="AE44" s="265"/>
      <c r="AF44" s="264"/>
      <c r="AG44" s="264"/>
      <c r="AH44" s="264"/>
      <c r="AI44" s="264"/>
      <c r="AJ44" s="264"/>
      <c r="AK44" s="264"/>
    </row>
    <row r="45" spans="1:37">
      <c r="A45" s="438" t="s">
        <v>126</v>
      </c>
      <c r="B45" s="438"/>
      <c r="C45" s="438"/>
      <c r="D45" s="438"/>
      <c r="E45" s="438"/>
      <c r="F45" s="438"/>
      <c r="G45" s="438"/>
      <c r="H45" s="438"/>
      <c r="I45" s="438"/>
      <c r="J45" s="438"/>
      <c r="K45" s="438"/>
      <c r="L45" s="438"/>
      <c r="M45" s="438"/>
      <c r="N45" s="262"/>
      <c r="O45" s="455" t="s">
        <v>3393</v>
      </c>
      <c r="P45" s="455"/>
      <c r="Q45" s="455"/>
      <c r="R45" s="455"/>
      <c r="S45" s="263"/>
      <c r="T45" s="264"/>
      <c r="U45" s="293"/>
      <c r="V45" s="293"/>
      <c r="W45" s="293"/>
      <c r="X45" s="293"/>
      <c r="Y45" s="264"/>
      <c r="Z45" s="264"/>
      <c r="AA45" s="264"/>
      <c r="AB45" s="264"/>
      <c r="AC45" s="264"/>
      <c r="AD45" s="264"/>
      <c r="AE45" s="265"/>
      <c r="AF45" s="264"/>
      <c r="AG45" s="264"/>
      <c r="AH45" s="264"/>
      <c r="AI45" s="264"/>
      <c r="AJ45" s="264"/>
      <c r="AK45" s="264"/>
    </row>
    <row r="46" spans="1:37">
      <c r="A46" s="168" t="s">
        <v>116</v>
      </c>
      <c r="B46" s="168" t="s">
        <v>117</v>
      </c>
      <c r="C46" s="168" t="s">
        <v>118</v>
      </c>
      <c r="D46" s="168"/>
      <c r="E46" s="168" t="s">
        <v>119</v>
      </c>
      <c r="F46" s="168" t="s">
        <v>120</v>
      </c>
      <c r="G46" s="441" t="s">
        <v>121</v>
      </c>
      <c r="H46" s="441"/>
      <c r="I46" s="169" t="s">
        <v>122</v>
      </c>
      <c r="J46" s="441" t="s">
        <v>123</v>
      </c>
      <c r="K46" s="441"/>
      <c r="L46" s="168" t="s">
        <v>124</v>
      </c>
      <c r="M46" s="168" t="s">
        <v>125</v>
      </c>
      <c r="N46" s="262"/>
      <c r="O46" s="455"/>
      <c r="P46" s="455"/>
      <c r="Q46" s="455"/>
      <c r="R46" s="455"/>
      <c r="S46" s="263"/>
      <c r="T46" s="264"/>
      <c r="U46" s="264"/>
      <c r="V46" s="264"/>
      <c r="W46" s="264"/>
      <c r="X46" s="264"/>
      <c r="Y46" s="264"/>
      <c r="Z46" s="264"/>
      <c r="AA46" s="264"/>
      <c r="AB46" s="264"/>
      <c r="AC46" s="264"/>
      <c r="AD46" s="264"/>
      <c r="AE46" s="265"/>
      <c r="AF46" s="264"/>
      <c r="AG46" s="264"/>
      <c r="AH46" s="264"/>
      <c r="AI46" s="264"/>
      <c r="AJ46" s="264"/>
      <c r="AK46" s="264"/>
    </row>
    <row r="47" spans="1:37">
      <c r="A47" s="172">
        <f>IFERROR(AE22/B2,"")</f>
        <v>668.21600000000001</v>
      </c>
      <c r="B47" s="173">
        <f>IFERROR(V22/B2,"")</f>
        <v>25.992000000000004</v>
      </c>
      <c r="C47" s="173">
        <f>IFERROR(W22/B2,"")</f>
        <v>4.2590000000000003</v>
      </c>
      <c r="D47" s="173"/>
      <c r="E47" s="173">
        <f>IFERROR(X22/B2,"")</f>
        <v>13.820999999999998</v>
      </c>
      <c r="F47" s="173">
        <f>IFERROR(Y22/B2,"")</f>
        <v>6.387999999999999</v>
      </c>
      <c r="G47" s="456">
        <f>IFERROR(T22/B2,"")</f>
        <v>77.546000000000006</v>
      </c>
      <c r="H47" s="456"/>
      <c r="I47" s="173">
        <f>IFERROR(U22/B2,"")</f>
        <v>6.6300000000000008</v>
      </c>
      <c r="J47" s="456">
        <f>IFERROR(AC22/B2,"")</f>
        <v>6.4479999999999995</v>
      </c>
      <c r="K47" s="456"/>
      <c r="L47" s="173">
        <f>IFERROR(AB22/B2,"")</f>
        <v>27.802000000000003</v>
      </c>
      <c r="M47" s="173">
        <f>IFERROR(AD22/B2,"")</f>
        <v>1.2730000000000001</v>
      </c>
      <c r="N47" s="262"/>
      <c r="O47" s="455"/>
      <c r="P47" s="455"/>
      <c r="Q47" s="455"/>
      <c r="R47" s="455"/>
      <c r="S47" s="263"/>
      <c r="T47" s="264"/>
      <c r="U47" s="294"/>
      <c r="V47" s="294"/>
      <c r="W47" s="294"/>
      <c r="X47" s="294"/>
      <c r="Y47" s="264"/>
      <c r="Z47" s="264"/>
      <c r="AA47" s="264"/>
      <c r="AB47" s="264"/>
      <c r="AC47" s="264"/>
      <c r="AD47" s="264"/>
      <c r="AE47" s="265"/>
      <c r="AF47" s="264"/>
      <c r="AG47" s="264"/>
      <c r="AH47" s="264"/>
      <c r="AI47" s="264"/>
      <c r="AJ47" s="264"/>
      <c r="AK47" s="264"/>
    </row>
    <row r="48" spans="1:37">
      <c r="A48" s="263"/>
      <c r="B48" s="263"/>
      <c r="C48" s="263"/>
      <c r="D48" s="263"/>
      <c r="E48" s="263"/>
      <c r="F48" s="263"/>
      <c r="G48" s="263"/>
      <c r="H48" s="263"/>
      <c r="I48" s="263"/>
      <c r="J48" s="263"/>
      <c r="K48" s="263"/>
      <c r="L48" s="263"/>
      <c r="M48" s="263"/>
      <c r="N48" s="262"/>
      <c r="O48" s="455"/>
      <c r="P48" s="455"/>
      <c r="Q48" s="455"/>
      <c r="R48" s="455"/>
      <c r="S48" s="263"/>
      <c r="T48" s="264"/>
      <c r="U48" s="294"/>
      <c r="V48" s="294"/>
      <c r="W48" s="294"/>
      <c r="X48" s="294"/>
      <c r="Y48" s="264"/>
      <c r="Z48" s="264"/>
      <c r="AA48" s="264"/>
      <c r="AB48" s="264"/>
      <c r="AC48" s="264"/>
      <c r="AD48" s="264"/>
      <c r="AE48" s="265"/>
      <c r="AF48" s="264"/>
      <c r="AG48" s="264"/>
      <c r="AH48" s="264"/>
      <c r="AI48" s="264"/>
      <c r="AJ48" s="264"/>
      <c r="AK48" s="264"/>
    </row>
    <row r="49" spans="1:18">
      <c r="A49" s="263"/>
      <c r="B49" s="263"/>
      <c r="C49" s="263"/>
      <c r="D49" s="263"/>
      <c r="E49" s="263"/>
      <c r="F49" s="263"/>
      <c r="G49" s="263"/>
      <c r="H49" s="263"/>
      <c r="I49" s="263"/>
      <c r="J49" s="263"/>
      <c r="K49" s="263"/>
      <c r="L49" s="263"/>
      <c r="M49" s="263"/>
      <c r="N49" s="262"/>
      <c r="O49" s="455"/>
      <c r="P49" s="455"/>
      <c r="Q49" s="455"/>
      <c r="R49" s="455"/>
    </row>
    <row r="50" spans="1:18">
      <c r="A50" s="263"/>
      <c r="B50" s="263"/>
      <c r="C50" s="263"/>
      <c r="D50" s="263"/>
      <c r="E50" s="263"/>
      <c r="F50" s="263"/>
      <c r="G50" s="263"/>
      <c r="H50" s="263"/>
      <c r="I50" s="263"/>
      <c r="J50" s="263"/>
      <c r="K50" s="263"/>
      <c r="L50" s="263"/>
      <c r="M50" s="263"/>
      <c r="N50" s="262"/>
      <c r="O50" s="455"/>
      <c r="P50" s="455"/>
      <c r="Q50" s="455"/>
      <c r="R50" s="455"/>
    </row>
    <row r="51" spans="1:18">
      <c r="A51" s="295"/>
      <c r="B51" s="295"/>
      <c r="C51" s="295"/>
      <c r="E51" s="295"/>
      <c r="F51" s="295"/>
      <c r="G51" s="295"/>
      <c r="H51" s="295"/>
      <c r="I51" s="295"/>
      <c r="J51" s="295"/>
      <c r="K51" s="295"/>
      <c r="L51" s="295"/>
      <c r="M51" s="295"/>
      <c r="N51" s="297"/>
      <c r="O51" s="455"/>
      <c r="P51" s="455"/>
      <c r="Q51" s="455"/>
      <c r="R51" s="455"/>
    </row>
    <row r="52" spans="1:18">
      <c r="A52" s="295"/>
      <c r="B52" s="295"/>
      <c r="C52" s="295"/>
      <c r="E52" s="295"/>
      <c r="F52" s="295"/>
      <c r="G52" s="295"/>
      <c r="H52" s="295"/>
      <c r="I52" s="295"/>
      <c r="J52" s="295"/>
      <c r="K52" s="295"/>
      <c r="L52" s="295"/>
      <c r="M52" s="295"/>
      <c r="N52" s="297"/>
      <c r="O52" s="455"/>
      <c r="P52" s="455"/>
      <c r="Q52" s="455"/>
      <c r="R52" s="455"/>
    </row>
    <row r="88" spans="56:56">
      <c r="BD88" s="295" t="s">
        <v>127</v>
      </c>
    </row>
  </sheetData>
  <mergeCells count="75">
    <mergeCell ref="AI25:AK25"/>
    <mergeCell ref="B1:M1"/>
    <mergeCell ref="A4:E4"/>
    <mergeCell ref="G4:M4"/>
    <mergeCell ref="O4:AY4"/>
    <mergeCell ref="G5:M23"/>
    <mergeCell ref="O22:S22"/>
    <mergeCell ref="A25:B25"/>
    <mergeCell ref="C25:E25"/>
    <mergeCell ref="G25:M25"/>
    <mergeCell ref="O25:T25"/>
    <mergeCell ref="V25:AE25"/>
    <mergeCell ref="A26:B26"/>
    <mergeCell ref="C26:E26"/>
    <mergeCell ref="AI26:AK26"/>
    <mergeCell ref="G27:M27"/>
    <mergeCell ref="P27:P29"/>
    <mergeCell ref="T27:T29"/>
    <mergeCell ref="AJ27:AK27"/>
    <mergeCell ref="A28:B28"/>
    <mergeCell ref="C28:E28"/>
    <mergeCell ref="G28:M28"/>
    <mergeCell ref="AJ28:AK28"/>
    <mergeCell ref="AJ29:AK29"/>
    <mergeCell ref="A30:E30"/>
    <mergeCell ref="G30:I30"/>
    <mergeCell ref="K30:M30"/>
    <mergeCell ref="P30:P31"/>
    <mergeCell ref="T30:T31"/>
    <mergeCell ref="AJ30:AK30"/>
    <mergeCell ref="A31:E36"/>
    <mergeCell ref="G31:I31"/>
    <mergeCell ref="K31:M31"/>
    <mergeCell ref="AJ31:AK31"/>
    <mergeCell ref="AJ32:AK32"/>
    <mergeCell ref="G33:I34"/>
    <mergeCell ref="K33:M34"/>
    <mergeCell ref="P33:P35"/>
    <mergeCell ref="T33:T35"/>
    <mergeCell ref="AJ33:AK33"/>
    <mergeCell ref="G35:I35"/>
    <mergeCell ref="K35:M35"/>
    <mergeCell ref="AJ35:AK35"/>
    <mergeCell ref="P36:P37"/>
    <mergeCell ref="T36:T37"/>
    <mergeCell ref="AJ36:AK36"/>
    <mergeCell ref="G37:I37"/>
    <mergeCell ref="K37:M37"/>
    <mergeCell ref="AJ37:AK37"/>
    <mergeCell ref="A41:M41"/>
    <mergeCell ref="P41:P42"/>
    <mergeCell ref="T41:T42"/>
    <mergeCell ref="AJ41:AK41"/>
    <mergeCell ref="G42:H42"/>
    <mergeCell ref="AJ38:AK38"/>
    <mergeCell ref="A39:B39"/>
    <mergeCell ref="C39:E39"/>
    <mergeCell ref="AJ39:AK39"/>
    <mergeCell ref="AJ40:AK40"/>
    <mergeCell ref="A38:B38"/>
    <mergeCell ref="C38:E38"/>
    <mergeCell ref="G38:I38"/>
    <mergeCell ref="K38:M38"/>
    <mergeCell ref="P38:P39"/>
    <mergeCell ref="T38:T39"/>
    <mergeCell ref="J42:K42"/>
    <mergeCell ref="G43:H43"/>
    <mergeCell ref="J43:K43"/>
    <mergeCell ref="O43:R44"/>
    <mergeCell ref="A45:M45"/>
    <mergeCell ref="O45:R52"/>
    <mergeCell ref="G46:H46"/>
    <mergeCell ref="J46:K46"/>
    <mergeCell ref="G47:H47"/>
    <mergeCell ref="J47:K47"/>
  </mergeCells>
  <conditionalFormatting sqref="G28 G31 G35 G38">
    <cfRule type="dataBar" priority="4">
      <dataBar>
        <cfvo type="num" val="0"/>
        <cfvo type="num" val="1"/>
        <color theme="7"/>
      </dataBar>
      <extLst>
        <ext xmlns:x14="http://schemas.microsoft.com/office/spreadsheetml/2009/9/main" uri="{B025F937-C7B1-47D3-B67F-A62EFF666E3E}">
          <x14:id>{0F362552-82C8-4680-BAD8-F9EB6D07BE8A}</x14:id>
        </ext>
      </extLst>
    </cfRule>
  </conditionalFormatting>
  <conditionalFormatting sqref="K31">
    <cfRule type="dataBar" priority="3">
      <dataBar>
        <cfvo type="num" val="0"/>
        <cfvo type="num" val="1"/>
        <color theme="7"/>
      </dataBar>
      <extLst>
        <ext xmlns:x14="http://schemas.microsoft.com/office/spreadsheetml/2009/9/main" uri="{B025F937-C7B1-47D3-B67F-A62EFF666E3E}">
          <x14:id>{81F34E8A-C8D7-48E4-9256-4C9399F30A4F}</x14:id>
        </ext>
      </extLst>
    </cfRule>
  </conditionalFormatting>
  <conditionalFormatting sqref="K35">
    <cfRule type="dataBar" priority="2">
      <dataBar>
        <cfvo type="num" val="0"/>
        <cfvo type="num" val="1"/>
        <color theme="7"/>
      </dataBar>
      <extLst>
        <ext xmlns:x14="http://schemas.microsoft.com/office/spreadsheetml/2009/9/main" uri="{B025F937-C7B1-47D3-B67F-A62EFF666E3E}">
          <x14:id>{A6C0291E-8E24-444D-B6D7-245BDB8CAFBD}</x14:id>
        </ext>
      </extLst>
    </cfRule>
  </conditionalFormatting>
  <conditionalFormatting sqref="K38">
    <cfRule type="dataBar" priority="1">
      <dataBar>
        <cfvo type="num" val="0"/>
        <cfvo type="num" val="1"/>
        <color theme="7"/>
      </dataBar>
      <extLst>
        <ext xmlns:x14="http://schemas.microsoft.com/office/spreadsheetml/2009/9/main" uri="{B025F937-C7B1-47D3-B67F-A62EFF666E3E}">
          <x14:id>{6E4C5F00-A7B0-4D14-A083-E78DD4B2F08D}</x14:id>
        </ext>
      </extLst>
    </cfRule>
  </conditionalFormatting>
  <dataValidations count="3">
    <dataValidation type="list" allowBlank="1" showInputMessage="1" showErrorMessage="1" sqref="O42" xr:uid="{22AA87A9-B33C-478E-91F5-DCB58EA5E13E}">
      <formula1>$AI$27:$AI$40</formula1>
    </dataValidation>
    <dataValidation type="list" allowBlank="1" showInputMessage="1" showErrorMessage="1" sqref="R6:R20" xr:uid="{DDC8F0DA-F57E-4D83-973C-78C167687557}">
      <formula1>INDIRECT(Q6)</formula1>
    </dataValidation>
    <dataValidation type="list" allowBlank="1" showInputMessage="1" showErrorMessage="1" sqref="O27:O41 O6:O20" xr:uid="{42CF3EE1-4886-48E0-B7FA-E5823C4FF995}">
      <formula1>$AI$27:$AI$41</formula1>
    </dataValidation>
  </dataValidations>
  <pageMargins left="0.70866141732283472" right="0.70866141732283472" top="0.74803149606299213" bottom="0.74803149606299213" header="0.31496062992125984" footer="0.31496062992125984"/>
  <pageSetup paperSize="9" orientation="portrait" copies="2" r:id="rId1"/>
  <headerFooter scaleWithDoc="0" alignWithMargins="0">
    <oddHeader>&amp;L&amp;G&amp;C&amp;G&amp;R&amp;G</oddHeader>
  </headerFooter>
  <drawing r:id="rId2"/>
  <legacyDrawingHF r:id="rId3"/>
  <extLst>
    <ext xmlns:x14="http://schemas.microsoft.com/office/spreadsheetml/2009/9/main" uri="{78C0D931-6437-407d-A8EE-F0AAD7539E65}">
      <x14:conditionalFormattings>
        <x14:conditionalFormatting xmlns:xm="http://schemas.microsoft.com/office/excel/2006/main">
          <x14:cfRule type="dataBar" id="{0F362552-82C8-4680-BAD8-F9EB6D07BE8A}">
            <x14:dataBar minLength="0" maxLength="100">
              <x14:cfvo type="num">
                <xm:f>0</xm:f>
              </x14:cfvo>
              <x14:cfvo type="num">
                <xm:f>1</xm:f>
              </x14:cfvo>
              <x14:negativeFillColor rgb="FFFF0000"/>
              <x14:axisColor rgb="FF000000"/>
            </x14:dataBar>
          </x14:cfRule>
          <xm:sqref>G28 G31 G35 G38</xm:sqref>
        </x14:conditionalFormatting>
        <x14:conditionalFormatting xmlns:xm="http://schemas.microsoft.com/office/excel/2006/main">
          <x14:cfRule type="dataBar" id="{81F34E8A-C8D7-48E4-9256-4C9399F30A4F}">
            <x14:dataBar minLength="0" maxLength="100">
              <x14:cfvo type="num">
                <xm:f>0</xm:f>
              </x14:cfvo>
              <x14:cfvo type="num">
                <xm:f>1</xm:f>
              </x14:cfvo>
              <x14:negativeFillColor rgb="FFFF0000"/>
              <x14:axisColor rgb="FF000000"/>
            </x14:dataBar>
          </x14:cfRule>
          <xm:sqref>K31</xm:sqref>
        </x14:conditionalFormatting>
        <x14:conditionalFormatting xmlns:xm="http://schemas.microsoft.com/office/excel/2006/main">
          <x14:cfRule type="dataBar" id="{A6C0291E-8E24-444D-B6D7-245BDB8CAFBD}">
            <x14:dataBar minLength="0" maxLength="100">
              <x14:cfvo type="num">
                <xm:f>0</xm:f>
              </x14:cfvo>
              <x14:cfvo type="num">
                <xm:f>1</xm:f>
              </x14:cfvo>
              <x14:negativeFillColor rgb="FFFF0000"/>
              <x14:axisColor rgb="FF000000"/>
            </x14:dataBar>
          </x14:cfRule>
          <xm:sqref>K35</xm:sqref>
        </x14:conditionalFormatting>
        <x14:conditionalFormatting xmlns:xm="http://schemas.microsoft.com/office/excel/2006/main">
          <x14:cfRule type="dataBar" id="{6E4C5F00-A7B0-4D14-A083-E78DD4B2F08D}">
            <x14:dataBar minLength="0" maxLength="100">
              <x14:cfvo type="num">
                <xm:f>0</xm:f>
              </x14:cfvo>
              <x14:cfvo type="num">
                <xm:f>1</xm:f>
              </x14:cfvo>
              <x14:negativeFillColor rgb="FFFF0000"/>
              <x14:axisColor rgb="FF000000"/>
            </x14:dataBar>
          </x14:cfRule>
          <xm:sqref>K38</xm:sqref>
        </x14:conditionalFormatting>
      </x14:conditionalFormattings>
    </ext>
  </extLst>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BF524DEA-2C6B-41AC-B870-2F5E13D76512}">
  <dimension ref="A1:BD87"/>
  <sheetViews>
    <sheetView topLeftCell="A5" zoomScale="80" zoomScaleNormal="80" workbookViewId="0">
      <selection activeCell="D12" sqref="D12"/>
    </sheetView>
  </sheetViews>
  <sheetFormatPr defaultColWidth="8.69921875" defaultRowHeight="15.6"/>
  <cols>
    <col min="1" max="1" width="13.09765625" style="103" bestFit="1" customWidth="1"/>
    <col min="2" max="2" width="8.5" style="103" customWidth="1"/>
    <col min="3" max="3" width="6.09765625" style="103" bestFit="1" customWidth="1"/>
    <col min="4" max="4" width="6.09765625" style="295" customWidth="1"/>
    <col min="5" max="5" width="7" style="103" customWidth="1"/>
    <col min="6" max="6" width="6.59765625" style="103" customWidth="1"/>
    <col min="7" max="7" width="5.5" style="103" customWidth="1"/>
    <col min="8" max="9" width="6" style="103" customWidth="1"/>
    <col min="10" max="10" width="2" style="103" customWidth="1"/>
    <col min="11" max="12" width="6" style="103" customWidth="1"/>
    <col min="13" max="13" width="6.5" style="103" customWidth="1"/>
    <col min="14" max="14" width="3" style="104" customWidth="1"/>
    <col min="15" max="15" width="12.5" style="104" bestFit="1" customWidth="1"/>
    <col min="16" max="16" width="11.59765625" style="103" bestFit="1" customWidth="1"/>
    <col min="17" max="17" width="22.09765625" style="105" bestFit="1" customWidth="1"/>
    <col min="18" max="18" width="29.09765625" style="105" bestFit="1" customWidth="1"/>
    <col min="19" max="19" width="14.59765625" style="105" customWidth="1"/>
    <col min="20" max="20" width="14.59765625" style="106" bestFit="1" customWidth="1"/>
    <col min="21" max="21" width="10.09765625" style="106" bestFit="1" customWidth="1"/>
    <col min="22" max="22" width="8.59765625" style="106" bestFit="1" customWidth="1"/>
    <col min="23" max="23" width="5.59765625" style="106" bestFit="1" customWidth="1"/>
    <col min="24" max="24" width="7.09765625" style="106" bestFit="1" customWidth="1"/>
    <col min="25" max="25" width="6.09765625" style="106" customWidth="1"/>
    <col min="26" max="26" width="8.09765625" style="106" bestFit="1" customWidth="1"/>
    <col min="27" max="27" width="9.59765625" style="106" bestFit="1" customWidth="1"/>
    <col min="28" max="28" width="5.59765625" style="106" bestFit="1" customWidth="1"/>
    <col min="29" max="30" width="4.59765625" style="106" bestFit="1" customWidth="1"/>
    <col min="31" max="31" width="8.59765625" style="107" bestFit="1" customWidth="1"/>
    <col min="32" max="32" width="7.59765625" style="108" bestFit="1" customWidth="1"/>
    <col min="33" max="33" width="7" style="106" customWidth="1"/>
    <col min="34" max="34" width="8.5" style="106" customWidth="1"/>
    <col min="35" max="35" width="7.59765625" style="106" bestFit="1" customWidth="1"/>
    <col min="36" max="36" width="8.59765625" style="106" bestFit="1" customWidth="1"/>
    <col min="37" max="37" width="6.59765625" style="106" bestFit="1" customWidth="1"/>
    <col min="38" max="38" width="8.09765625" style="106" bestFit="1" customWidth="1"/>
    <col min="39" max="39" width="4.59765625" style="106" bestFit="1" customWidth="1"/>
    <col min="40" max="40" width="5.09765625" style="106" bestFit="1" customWidth="1"/>
    <col min="41" max="42" width="5.59765625" style="106" bestFit="1" customWidth="1"/>
    <col min="43" max="44" width="6.59765625" style="106" bestFit="1" customWidth="1"/>
    <col min="45" max="45" width="5.59765625" style="106" bestFit="1" customWidth="1"/>
    <col min="46" max="46" width="7.09765625" style="106" bestFit="1" customWidth="1"/>
    <col min="47" max="47" width="5.59765625" style="106" bestFit="1" customWidth="1"/>
    <col min="48" max="51" width="4.59765625" style="106" bestFit="1" customWidth="1"/>
    <col min="52" max="16384" width="8.69921875" style="103"/>
  </cols>
  <sheetData>
    <row r="1" spans="1:51">
      <c r="A1" s="109" t="s">
        <v>0</v>
      </c>
      <c r="B1" s="390" t="s">
        <v>3470</v>
      </c>
      <c r="C1" s="391"/>
      <c r="D1" s="391"/>
      <c r="E1" s="391"/>
      <c r="F1" s="391"/>
      <c r="G1" s="391"/>
      <c r="H1" s="391"/>
      <c r="I1" s="391"/>
      <c r="J1" s="391"/>
      <c r="K1" s="391"/>
      <c r="L1" s="391"/>
      <c r="M1" s="391"/>
      <c r="N1" s="262"/>
      <c r="O1" s="263"/>
      <c r="P1" s="263"/>
      <c r="Q1" s="263"/>
      <c r="R1" s="263"/>
      <c r="S1" s="263"/>
      <c r="T1" s="264"/>
      <c r="U1" s="264"/>
      <c r="V1" s="264"/>
      <c r="W1" s="264"/>
      <c r="X1" s="264"/>
      <c r="Y1" s="264"/>
      <c r="Z1" s="264"/>
      <c r="AA1" s="264"/>
      <c r="AB1" s="264"/>
      <c r="AC1" s="264"/>
      <c r="AD1" s="264"/>
      <c r="AE1" s="265"/>
      <c r="AF1" s="264"/>
      <c r="AG1" s="264"/>
      <c r="AH1" s="264"/>
      <c r="AI1" s="264"/>
      <c r="AJ1" s="264"/>
      <c r="AK1" s="264"/>
      <c r="AL1" s="264"/>
      <c r="AM1" s="264"/>
      <c r="AN1" s="264"/>
      <c r="AO1" s="264"/>
      <c r="AP1" s="264"/>
      <c r="AQ1" s="264"/>
      <c r="AR1" s="264"/>
      <c r="AS1" s="264"/>
      <c r="AT1" s="264"/>
      <c r="AU1" s="264"/>
      <c r="AV1" s="264"/>
      <c r="AW1" s="264"/>
      <c r="AX1" s="264"/>
      <c r="AY1" s="264"/>
    </row>
    <row r="2" spans="1:51" ht="16.95" customHeight="1">
      <c r="A2" s="109" t="s">
        <v>1</v>
      </c>
      <c r="B2" s="178">
        <v>1</v>
      </c>
      <c r="C2" s="111"/>
      <c r="D2" s="266"/>
      <c r="E2" s="266"/>
      <c r="F2" s="267"/>
      <c r="G2" s="268"/>
      <c r="H2" s="269"/>
      <c r="I2" s="269"/>
      <c r="J2" s="269"/>
      <c r="K2" s="263"/>
      <c r="L2" s="263"/>
      <c r="M2" s="263"/>
      <c r="N2" s="262"/>
      <c r="O2" s="263"/>
      <c r="P2" s="263"/>
      <c r="Q2" s="263"/>
      <c r="R2" s="263"/>
      <c r="S2" s="263"/>
      <c r="T2" s="264"/>
      <c r="U2" s="264"/>
      <c r="V2" s="264"/>
      <c r="W2" s="264"/>
      <c r="X2" s="264"/>
      <c r="Y2" s="264"/>
      <c r="Z2" s="264"/>
      <c r="AA2" s="264"/>
      <c r="AB2" s="264"/>
      <c r="AC2" s="264"/>
      <c r="AD2" s="264"/>
      <c r="AE2" s="265"/>
      <c r="AF2" s="264"/>
      <c r="AG2" s="264"/>
      <c r="AH2" s="264"/>
      <c r="AI2" s="264"/>
      <c r="AJ2" s="264"/>
      <c r="AK2" s="264"/>
      <c r="AL2" s="264"/>
      <c r="AM2" s="264"/>
      <c r="AN2" s="264"/>
      <c r="AO2" s="264"/>
      <c r="AP2" s="264"/>
      <c r="AQ2" s="264"/>
      <c r="AR2" s="264"/>
      <c r="AS2" s="264"/>
      <c r="AT2" s="264"/>
      <c r="AU2" s="264"/>
      <c r="AV2" s="264"/>
      <c r="AW2" s="264"/>
      <c r="AX2" s="264"/>
      <c r="AY2" s="264"/>
    </row>
    <row r="3" spans="1:51" ht="16.95" customHeight="1">
      <c r="A3" s="263"/>
      <c r="B3" s="263"/>
      <c r="C3" s="263"/>
      <c r="D3" s="263"/>
      <c r="E3" s="263"/>
      <c r="F3" s="263"/>
      <c r="G3" s="263"/>
      <c r="H3" s="263"/>
      <c r="I3" s="263"/>
      <c r="J3" s="263"/>
      <c r="K3" s="263"/>
      <c r="L3" s="263"/>
      <c r="M3" s="263"/>
      <c r="N3" s="262"/>
      <c r="O3" s="263"/>
      <c r="P3" s="270"/>
      <c r="Q3" s="270"/>
      <c r="R3" s="270"/>
      <c r="S3" s="270"/>
      <c r="T3" s="270"/>
      <c r="U3" s="270"/>
      <c r="V3" s="270"/>
      <c r="W3" s="270"/>
      <c r="X3" s="270"/>
      <c r="Y3" s="270"/>
      <c r="Z3" s="270"/>
      <c r="AA3" s="270"/>
      <c r="AB3" s="270"/>
      <c r="AC3" s="270"/>
      <c r="AD3" s="270"/>
      <c r="AE3" s="270"/>
      <c r="AF3" s="270"/>
      <c r="AG3" s="270"/>
      <c r="AH3" s="270"/>
      <c r="AI3" s="270"/>
      <c r="AJ3" s="270"/>
      <c r="AK3" s="270"/>
      <c r="AL3" s="270"/>
      <c r="AM3" s="270"/>
      <c r="AN3" s="270"/>
      <c r="AO3" s="270"/>
      <c r="AP3" s="270"/>
      <c r="AQ3" s="270"/>
      <c r="AR3" s="270"/>
      <c r="AS3" s="270"/>
      <c r="AT3" s="270"/>
      <c r="AU3" s="270"/>
      <c r="AV3" s="270"/>
      <c r="AW3" s="270"/>
      <c r="AX3" s="270"/>
      <c r="AY3" s="270"/>
    </row>
    <row r="4" spans="1:51" ht="18">
      <c r="A4" s="392" t="s">
        <v>2</v>
      </c>
      <c r="B4" s="392"/>
      <c r="C4" s="392"/>
      <c r="D4" s="392"/>
      <c r="E4" s="392"/>
      <c r="F4" s="263"/>
      <c r="G4" s="393" t="s">
        <v>3</v>
      </c>
      <c r="H4" s="393"/>
      <c r="I4" s="393"/>
      <c r="J4" s="393"/>
      <c r="K4" s="393"/>
      <c r="L4" s="393"/>
      <c r="M4" s="393"/>
      <c r="N4" s="262"/>
      <c r="O4" s="394" t="s">
        <v>4</v>
      </c>
      <c r="P4" s="394"/>
      <c r="Q4" s="394"/>
      <c r="R4" s="394"/>
      <c r="S4" s="394"/>
      <c r="T4" s="394"/>
      <c r="U4" s="394"/>
      <c r="V4" s="394"/>
      <c r="W4" s="394"/>
      <c r="X4" s="394"/>
      <c r="Y4" s="394"/>
      <c r="Z4" s="394"/>
      <c r="AA4" s="394"/>
      <c r="AB4" s="394"/>
      <c r="AC4" s="394"/>
      <c r="AD4" s="394"/>
      <c r="AE4" s="394"/>
      <c r="AF4" s="394"/>
      <c r="AG4" s="394"/>
      <c r="AH4" s="394"/>
      <c r="AI4" s="394"/>
      <c r="AJ4" s="394"/>
      <c r="AK4" s="394"/>
      <c r="AL4" s="394"/>
      <c r="AM4" s="394"/>
      <c r="AN4" s="394"/>
      <c r="AO4" s="394"/>
      <c r="AP4" s="394"/>
      <c r="AQ4" s="394"/>
      <c r="AR4" s="394"/>
      <c r="AS4" s="394"/>
      <c r="AT4" s="394"/>
      <c r="AU4" s="394"/>
      <c r="AV4" s="394"/>
      <c r="AW4" s="394"/>
      <c r="AX4" s="394"/>
      <c r="AY4" s="395"/>
    </row>
    <row r="5" spans="1:51" ht="43.2">
      <c r="A5" s="112" t="s">
        <v>5</v>
      </c>
      <c r="B5" s="113" t="s">
        <v>6</v>
      </c>
      <c r="C5" s="113" t="s">
        <v>7</v>
      </c>
      <c r="D5" s="114" t="s">
        <v>3443</v>
      </c>
      <c r="E5" s="114" t="s">
        <v>8</v>
      </c>
      <c r="F5" s="271"/>
      <c r="G5" s="396" t="s">
        <v>3476</v>
      </c>
      <c r="H5" s="397"/>
      <c r="I5" s="397"/>
      <c r="J5" s="397"/>
      <c r="K5" s="397"/>
      <c r="L5" s="397"/>
      <c r="M5" s="397"/>
      <c r="N5" s="272"/>
      <c r="O5" s="115" t="s">
        <v>10</v>
      </c>
      <c r="P5" s="115" t="s">
        <v>11</v>
      </c>
      <c r="Q5" s="115" t="s">
        <v>12</v>
      </c>
      <c r="R5" s="115" t="s">
        <v>13</v>
      </c>
      <c r="S5" s="115" t="s">
        <v>14</v>
      </c>
      <c r="T5" s="116" t="s">
        <v>15</v>
      </c>
      <c r="U5" s="116" t="s">
        <v>16</v>
      </c>
      <c r="V5" s="116" t="s">
        <v>17</v>
      </c>
      <c r="W5" s="116" t="s">
        <v>18</v>
      </c>
      <c r="X5" s="116" t="s">
        <v>19</v>
      </c>
      <c r="Y5" s="116" t="s">
        <v>20</v>
      </c>
      <c r="Z5" s="116" t="s">
        <v>21</v>
      </c>
      <c r="AA5" s="116" t="s">
        <v>22</v>
      </c>
      <c r="AB5" s="116" t="s">
        <v>23</v>
      </c>
      <c r="AC5" s="116" t="s">
        <v>24</v>
      </c>
      <c r="AD5" s="116" t="s">
        <v>25</v>
      </c>
      <c r="AE5" s="117" t="s">
        <v>26</v>
      </c>
      <c r="AF5" s="116" t="s">
        <v>27</v>
      </c>
      <c r="AG5" s="116" t="s">
        <v>28</v>
      </c>
      <c r="AH5" s="116" t="s">
        <v>29</v>
      </c>
      <c r="AI5" s="116" t="s">
        <v>30</v>
      </c>
      <c r="AJ5" s="116" t="s">
        <v>31</v>
      </c>
      <c r="AK5" s="116" t="s">
        <v>32</v>
      </c>
      <c r="AL5" s="116" t="s">
        <v>33</v>
      </c>
      <c r="AM5" s="116" t="s">
        <v>34</v>
      </c>
      <c r="AN5" s="116" t="s">
        <v>35</v>
      </c>
      <c r="AO5" s="116" t="s">
        <v>36</v>
      </c>
      <c r="AP5" s="116" t="s">
        <v>37</v>
      </c>
      <c r="AQ5" s="116" t="s">
        <v>38</v>
      </c>
      <c r="AR5" s="116" t="s">
        <v>39</v>
      </c>
      <c r="AS5" s="116" t="s">
        <v>40</v>
      </c>
      <c r="AT5" s="116" t="s">
        <v>41</v>
      </c>
      <c r="AU5" s="116" t="s">
        <v>42</v>
      </c>
      <c r="AV5" s="116" t="s">
        <v>43</v>
      </c>
      <c r="AW5" s="116" t="s">
        <v>44</v>
      </c>
      <c r="AX5" s="116" t="s">
        <v>45</v>
      </c>
      <c r="AY5" s="116" t="s">
        <v>46</v>
      </c>
    </row>
    <row r="6" spans="1:51">
      <c r="A6" s="305" t="s">
        <v>3471</v>
      </c>
      <c r="B6" s="306">
        <v>120</v>
      </c>
      <c r="C6" s="307" t="s">
        <v>48</v>
      </c>
      <c r="D6" s="308">
        <v>120</v>
      </c>
      <c r="E6" s="309"/>
      <c r="F6" s="263"/>
      <c r="G6" s="398"/>
      <c r="H6" s="398"/>
      <c r="I6" s="398"/>
      <c r="J6" s="398"/>
      <c r="K6" s="398"/>
      <c r="L6" s="398"/>
      <c r="M6" s="398"/>
      <c r="N6" s="272"/>
      <c r="O6" s="16" t="s">
        <v>91</v>
      </c>
      <c r="P6" s="16" t="s">
        <v>1354</v>
      </c>
      <c r="Q6" s="16" t="s">
        <v>91</v>
      </c>
      <c r="R6" s="16" t="s">
        <v>1355</v>
      </c>
      <c r="S6" s="17">
        <v>120</v>
      </c>
      <c r="T6" s="119">
        <f>IFERROR(VLOOKUP($P6,[2]INSA_TCA_v6.0_2023!$A$1:$AU$1342,14,FALSE)*$S6/100,"")</f>
        <v>63.6</v>
      </c>
      <c r="U6" s="119">
        <f>IFERROR(VLOOKUP($P6,[2]INSA_TCA_v6.0_2023!$A$1:$AU$1342,15,FALSE)*$S6/100,"")</f>
        <v>1.8</v>
      </c>
      <c r="V6" s="119">
        <f>IFERROR(VLOOKUP($P6,[2]INSA_TCA_v6.0_2023!$A$1:$AU$1342,8,FALSE)*$S6/100,"")</f>
        <v>8.8800000000000008</v>
      </c>
      <c r="W6" s="119">
        <f>IFERROR(VLOOKUP($P6,[2]INSA_TCA_v6.0_2023!$A$1:$AU$1342,9,FALSE)*$S6/100,"")</f>
        <v>1.56</v>
      </c>
      <c r="X6" s="119">
        <f>IFERROR(VLOOKUP($P6,[2]INSA_TCA_v6.0_2023!$A$1:$AU$1342,10,FALSE)*$S6/100,"")</f>
        <v>0</v>
      </c>
      <c r="Y6" s="119">
        <f>IFERROR(VLOOKUP($P6,[2]INSA_TCA_v6.0_2023!$A$1:$AU$1342,11,FALSE)*$S6/100,"")</f>
        <v>0</v>
      </c>
      <c r="Z6" s="119">
        <f>IFERROR(VLOOKUP($P6,[2]INSA_TCA_v6.0_2023!$A$1:$AU$1342,24,FALSE)*$S6/100,"")</f>
        <v>0</v>
      </c>
      <c r="AA6" s="119">
        <f>IFERROR(VLOOKUP($P6,[2]INSA_TCA_v6.0_2023!$A$1:$AU$1342,13,FALSE)*$S6/100,"")</f>
        <v>0</v>
      </c>
      <c r="AB6" s="119">
        <f>IFERROR(VLOOKUP($P6,[2]INSA_TCA_v6.0_2023!$A$1:$AU$1342,19,FALSE)*$S6/100,"")</f>
        <v>9.6</v>
      </c>
      <c r="AC6" s="119">
        <f>IFERROR(VLOOKUP($P6,[2]INSA_TCA_v6.0_2023!$A$1:$AU$1342,18,FALSE)*$S6/100,"")</f>
        <v>3.24</v>
      </c>
      <c r="AD6" s="119">
        <f>IFERROR(VLOOKUP($P6,[2]INSA_TCA_v6.0_2023!$A$1:$AU$1342,20,FALSE)*$S6/100,"")</f>
        <v>1.32</v>
      </c>
      <c r="AE6" s="120">
        <f t="shared" ref="AE6:AE20" si="0">IFERROR(T6*4+V6*9+AB6*4+AC6*2+AF6*7,"")</f>
        <v>379.2</v>
      </c>
      <c r="AF6" s="119">
        <f>IFERROR(VLOOKUP($P6,[2]INSA_TCA_v6.0_2023!$A$1:$AU$1342,21,FALSE)*$S6/100,"")</f>
        <v>0</v>
      </c>
      <c r="AG6" s="119">
        <f>IFERROR(VLOOKUP($P6,[2]INSA_TCA_v6.0_2023!$A$1:$AU$1342,25,FALSE)*$S6/100,"")</f>
        <v>0</v>
      </c>
      <c r="AH6" s="119">
        <f>IFERROR(VLOOKUP($P6,[2]INSA_TCA_v6.0_2023!$A$1:$AU$1342,27,FALSE)*$S6/100,"")</f>
        <v>0</v>
      </c>
      <c r="AI6" s="119">
        <f>IFERROR(VLOOKUP($P6,[2]INSA_TCA_v6.0_2023!$A$1:$AU$1342,28,FALSE)*$S6/100,"")</f>
        <v>0</v>
      </c>
      <c r="AJ6" s="119">
        <f>IFERROR(VLOOKUP($P6,[2]INSA_TCA_v6.0_2023!$A$1:$AU$1342,29,FALSE)*$S6/100,"")</f>
        <v>0</v>
      </c>
      <c r="AK6" s="119">
        <f>IFERROR(VLOOKUP($P6,[2]INSA_TCA_v6.0_2023!$A$1:$AU$1342,30,FALSE)*$S6/100,"")</f>
        <v>0</v>
      </c>
      <c r="AL6" s="119">
        <f>IFERROR(VLOOKUP($P6,[2]INSA_TCA_v6.0_2023!$A$1:$AU$1342,32,FALSE)*$S6/100,"")</f>
        <v>0</v>
      </c>
      <c r="AM6" s="119">
        <f>IFERROR(VLOOKUP($P6,[2]INSA_TCA_v6.0_2023!$A$1:$AU$1342,34,FALSE)*$S6/100,"")</f>
        <v>0</v>
      </c>
      <c r="AN6" s="119">
        <f>IFERROR(VLOOKUP($P6,[2]INSA_TCA_v6.0_2023!$A$1:$AU$1342,35,FALSE)*$S6/100,"")</f>
        <v>0</v>
      </c>
      <c r="AO6" s="119">
        <f>IFERROR(VLOOKUP($P6,[2]INSA_TCA_v6.0_2023!$A$1:$AU$1342,36,FALSE)*$S6/100,"")</f>
        <v>0</v>
      </c>
      <c r="AP6" s="119">
        <f>IFERROR(VLOOKUP($P6,[2]INSA_TCA_v6.0_2023!$A$1:$AU$1342,37,FALSE)*$S6/100,"")</f>
        <v>0</v>
      </c>
      <c r="AQ6" s="119">
        <f>IFERROR(VLOOKUP($P6,[2]INSA_TCA_v6.0_2023!$A$1:$AU$1342,39,FALSE)*$S6/100,"")</f>
        <v>0</v>
      </c>
      <c r="AR6" s="119">
        <f>IFERROR(VLOOKUP($P6,[2]INSA_TCA_v6.0_2023!$A$1:$AU$1342,40,FALSE)*$S6/100,"")</f>
        <v>0</v>
      </c>
      <c r="AS6" s="119">
        <f>IFERROR(VLOOKUP($P6,[2]INSA_TCA_v6.0_2023!$A$1:$AU$1342,41,FALSE)*$S6/100,"")</f>
        <v>0</v>
      </c>
      <c r="AT6" s="119">
        <f>IFERROR(VLOOKUP($P6,[2]INSA_TCA_v6.0_2023!$A$1:$AU$1342,42,FALSE)*$S6/100,"")</f>
        <v>0</v>
      </c>
      <c r="AU6" s="119">
        <f>IFERROR(VLOOKUP($P6,[2]INSA_TCA_v6.0_2023!$A$1:$AU$1342,43,FALSE)*$S6/100,"")</f>
        <v>0</v>
      </c>
      <c r="AV6" s="119">
        <f>IFERROR(VLOOKUP($P6,[2]INSA_TCA_v6.0_2023!$A$1:$AU$1342,44,FALSE)*$S6/100,"")</f>
        <v>0</v>
      </c>
      <c r="AW6" s="119">
        <f>IFERROR(VLOOKUP($P6,[2]INSA_TCA_v6.0_2023!$A$1:$AU$1342,45,FALSE)*$S6/100,"")</f>
        <v>0</v>
      </c>
      <c r="AX6" s="119">
        <f>IFERROR(VLOOKUP($P6,[2]INSA_TCA_v6.0_2023!$A$1:$AU$1342,46,FALSE)*$S6/100,"")</f>
        <v>0</v>
      </c>
      <c r="AY6" s="119">
        <f>IFERROR(VLOOKUP($P6,[2]INSA_TCA_v6.0_2023!$A$1:$AU$1342,47,FALSE)*$S6/100,"")</f>
        <v>0</v>
      </c>
    </row>
    <row r="7" spans="1:51">
      <c r="A7" s="310" t="s">
        <v>3472</v>
      </c>
      <c r="B7" s="306">
        <v>100</v>
      </c>
      <c r="C7" s="307" t="s">
        <v>48</v>
      </c>
      <c r="D7" s="312">
        <f>B7/0.79</f>
        <v>126.58227848101265</v>
      </c>
      <c r="E7" s="309"/>
      <c r="F7" s="263"/>
      <c r="G7" s="398"/>
      <c r="H7" s="398"/>
      <c r="I7" s="398"/>
      <c r="J7" s="398"/>
      <c r="K7" s="398"/>
      <c r="L7" s="398"/>
      <c r="M7" s="398"/>
      <c r="N7" s="272"/>
      <c r="O7" s="273" t="s">
        <v>93</v>
      </c>
      <c r="P7" s="197">
        <v>560</v>
      </c>
      <c r="Q7" s="197" t="s">
        <v>93</v>
      </c>
      <c r="R7" s="197" t="s">
        <v>2506</v>
      </c>
      <c r="S7" s="197">
        <v>100</v>
      </c>
      <c r="T7" s="119">
        <f>IFERROR(VLOOKUP($P7,[2]INSA_TCA_v6.0_2023!$A$1:$AU$1342,14,FALSE)*$S7/100,"")</f>
        <v>2.1</v>
      </c>
      <c r="U7" s="119">
        <f>IFERROR(VLOOKUP($P7,[2]INSA_TCA_v6.0_2023!$A$1:$AU$1342,15,FALSE)*$S7/100,"")</f>
        <v>2</v>
      </c>
      <c r="V7" s="119">
        <f>IFERROR(VLOOKUP($P7,[2]INSA_TCA_v6.0_2023!$A$1:$AU$1342,8,FALSE)*$S7/100,"")</f>
        <v>0.2</v>
      </c>
      <c r="W7" s="119">
        <f>IFERROR(VLOOKUP($P7,[2]INSA_TCA_v6.0_2023!$A$1:$AU$1342,9,FALSE)*$S7/100,"")</f>
        <v>0</v>
      </c>
      <c r="X7" s="119">
        <f>IFERROR(VLOOKUP($P7,[2]INSA_TCA_v6.0_2023!$A$1:$AU$1342,10,FALSE)*$S7/100,"")</f>
        <v>0</v>
      </c>
      <c r="Y7" s="119">
        <f>IFERROR(VLOOKUP($P7,[2]INSA_TCA_v6.0_2023!$A$1:$AU$1342,11,FALSE)*$S7/100,"")</f>
        <v>0.1</v>
      </c>
      <c r="Z7" s="119">
        <f>IFERROR(VLOOKUP($P7,[2]INSA_TCA_v6.0_2023!$A$1:$AU$1342,24,FALSE)*$S7/100,"")</f>
        <v>0</v>
      </c>
      <c r="AA7" s="119">
        <f>IFERROR(VLOOKUP($P7,[2]INSA_TCA_v6.0_2023!$A$1:$AU$1342,13,FALSE)*$S7/100,"")</f>
        <v>0</v>
      </c>
      <c r="AB7" s="119">
        <f>IFERROR(VLOOKUP($P7,[2]INSA_TCA_v6.0_2023!$A$1:$AU$1342,19,FALSE)*$S7/100,"")</f>
        <v>2.4</v>
      </c>
      <c r="AC7" s="119">
        <f>IFERROR(VLOOKUP($P7,[2]INSA_TCA_v6.0_2023!$A$1:$AU$1342,18,FALSE)*$S7/100,"")</f>
        <v>3.1</v>
      </c>
      <c r="AD7" s="119">
        <f>IFERROR(VLOOKUP($P7,[2]INSA_TCA_v6.0_2023!$A$1:$AU$1342,20,FALSE)*$S7/100,"")</f>
        <v>0</v>
      </c>
      <c r="AE7" s="120">
        <f t="shared" si="0"/>
        <v>26</v>
      </c>
      <c r="AF7" s="119">
        <f>IFERROR(VLOOKUP($P7,[2]INSA_TCA_v6.0_2023!$A$1:$AU$1342,21,FALSE)*$S7/100,"")</f>
        <v>0</v>
      </c>
      <c r="AG7" s="119">
        <f>IFERROR(VLOOKUP($P7,[2]INSA_TCA_v6.0_2023!$A$1:$AU$1342,25,FALSE)*$S7/100,"")</f>
        <v>166</v>
      </c>
      <c r="AH7" s="119">
        <f>IFERROR(VLOOKUP($P7,[2]INSA_TCA_v6.0_2023!$A$1:$AU$1342,27,FALSE)*$S7/100,"")</f>
        <v>0</v>
      </c>
      <c r="AI7" s="119">
        <f>IFERROR(VLOOKUP($P7,[2]INSA_TCA_v6.0_2023!$A$1:$AU$1342,28,FALSE)*$S7/100,"")</f>
        <v>0.2</v>
      </c>
      <c r="AJ7" s="119">
        <f>IFERROR(VLOOKUP($P7,[2]INSA_TCA_v6.0_2023!$A$1:$AU$1342,29,FALSE)*$S7/100,"")</f>
        <v>0.15</v>
      </c>
      <c r="AK7" s="119">
        <f>IFERROR(VLOOKUP($P7,[2]INSA_TCA_v6.0_2023!$A$1:$AU$1342,30,FALSE)*$S7/100,"")</f>
        <v>0.03</v>
      </c>
      <c r="AL7" s="119">
        <f>IFERROR(VLOOKUP($P7,[2]INSA_TCA_v6.0_2023!$A$1:$AU$1342,32,FALSE)*$S7/100,"")</f>
        <v>1.1000000000000001</v>
      </c>
      <c r="AM7" s="119">
        <f>IFERROR(VLOOKUP($P7,[2]INSA_TCA_v6.0_2023!$A$1:$AU$1342,34,FALSE)*$S7/100,"")</f>
        <v>0.15</v>
      </c>
      <c r="AN7" s="119">
        <f>IFERROR(VLOOKUP($P7,[2]INSA_TCA_v6.0_2023!$A$1:$AU$1342,35,FALSE)*$S7/100,"")</f>
        <v>0</v>
      </c>
      <c r="AO7" s="119">
        <f>IFERROR(VLOOKUP($P7,[2]INSA_TCA_v6.0_2023!$A$1:$AU$1342,36,FALSE)*$S7/100,"")</f>
        <v>67</v>
      </c>
      <c r="AP7" s="119">
        <f>IFERROR(VLOOKUP($P7,[2]INSA_TCA_v6.0_2023!$A$1:$AU$1342,37,FALSE)*$S7/100,"")</f>
        <v>150</v>
      </c>
      <c r="AQ7" s="119">
        <f>IFERROR(VLOOKUP($P7,[2]INSA_TCA_v6.0_2023!$A$1:$AU$1342,39,FALSE)*$S7/100,"")</f>
        <v>9</v>
      </c>
      <c r="AR7" s="119">
        <f>IFERROR(VLOOKUP($P7,[2]INSA_TCA_v6.0_2023!$A$1:$AU$1342,40,FALSE)*$S7/100,"")</f>
        <v>250</v>
      </c>
      <c r="AS7" s="119">
        <f>IFERROR(VLOOKUP($P7,[2]INSA_TCA_v6.0_2023!$A$1:$AU$1342,41,FALSE)*$S7/100,"")</f>
        <v>51</v>
      </c>
      <c r="AT7" s="119">
        <f>IFERROR(VLOOKUP($P7,[2]INSA_TCA_v6.0_2023!$A$1:$AU$1342,42,FALSE)*$S7/100,"")</f>
        <v>64</v>
      </c>
      <c r="AU7" s="119">
        <f>IFERROR(VLOOKUP($P7,[2]INSA_TCA_v6.0_2023!$A$1:$AU$1342,43,FALSE)*$S7/100,"")</f>
        <v>12</v>
      </c>
      <c r="AV7" s="119">
        <f>IFERROR(VLOOKUP($P7,[2]INSA_TCA_v6.0_2023!$A$1:$AU$1342,44,FALSE)*$S7/100,"")</f>
        <v>0.5</v>
      </c>
      <c r="AW7" s="119">
        <f>IFERROR(VLOOKUP($P7,[2]INSA_TCA_v6.0_2023!$A$1:$AU$1342,45,FALSE)*$S7/100,"")</f>
        <v>0.3</v>
      </c>
      <c r="AX7" s="119">
        <f>IFERROR(VLOOKUP($P7,[2]INSA_TCA_v6.0_2023!$A$1:$AU$1342,46,FALSE)*$S7/100,"")</f>
        <v>0</v>
      </c>
      <c r="AY7" s="119">
        <f>IFERROR(VLOOKUP($P7,[2]INSA_TCA_v6.0_2023!$A$1:$AU$1342,47,FALSE)*$S7/100,"")</f>
        <v>0</v>
      </c>
    </row>
    <row r="8" spans="1:51">
      <c r="A8" s="310" t="s">
        <v>3423</v>
      </c>
      <c r="B8" s="306">
        <v>60</v>
      </c>
      <c r="C8" s="307" t="s">
        <v>48</v>
      </c>
      <c r="D8" s="312">
        <f>B8/0.56</f>
        <v>107.14285714285714</v>
      </c>
      <c r="E8" s="309"/>
      <c r="F8" s="263"/>
      <c r="G8" s="398"/>
      <c r="H8" s="398"/>
      <c r="I8" s="398"/>
      <c r="J8" s="398"/>
      <c r="K8" s="398"/>
      <c r="L8" s="398"/>
      <c r="M8" s="398"/>
      <c r="N8" s="272"/>
      <c r="O8" s="16" t="s">
        <v>93</v>
      </c>
      <c r="P8" s="8">
        <v>581</v>
      </c>
      <c r="Q8" s="17" t="s">
        <v>93</v>
      </c>
      <c r="R8" s="17" t="s">
        <v>2483</v>
      </c>
      <c r="S8" s="17">
        <v>60</v>
      </c>
      <c r="T8" s="119">
        <f>IFERROR(VLOOKUP($P8,[2]INSA_TCA_v6.0_2023!$A$1:$AU$1342,14,FALSE)*$S8/100,"")</f>
        <v>1.74</v>
      </c>
      <c r="U8" s="119">
        <f>IFERROR(VLOOKUP($P8,[2]INSA_TCA_v6.0_2023!$A$1:$AU$1342,15,FALSE)*$S8/100,"")</f>
        <v>1.32</v>
      </c>
      <c r="V8" s="119">
        <f>IFERROR(VLOOKUP($P8,[2]INSA_TCA_v6.0_2023!$A$1:$AU$1342,8,FALSE)*$S8/100,"")</f>
        <v>0.18</v>
      </c>
      <c r="W8" s="119">
        <f>IFERROR(VLOOKUP($P8,[2]INSA_TCA_v6.0_2023!$A$1:$AU$1342,9,FALSE)*$S8/100,"")</f>
        <v>0.06</v>
      </c>
      <c r="X8" s="119">
        <f>IFERROR(VLOOKUP($P8,[2]INSA_TCA_v6.0_2023!$A$1:$AU$1342,10,FALSE)*$S8/100,"")</f>
        <v>0</v>
      </c>
      <c r="Y8" s="119">
        <f>IFERROR(VLOOKUP($P8,[2]INSA_TCA_v6.0_2023!$A$1:$AU$1342,11,FALSE)*$S8/100,"")</f>
        <v>0.12</v>
      </c>
      <c r="Z8" s="119">
        <f>IFERROR(VLOOKUP($P8,[2]INSA_TCA_v6.0_2023!$A$1:$AU$1342,24,FALSE)*$S8/100,"")</f>
        <v>0</v>
      </c>
      <c r="AA8" s="119">
        <f>IFERROR(VLOOKUP($P8,[2]INSA_TCA_v6.0_2023!$A$1:$AU$1342,13,FALSE)*$S8/100,"")</f>
        <v>0</v>
      </c>
      <c r="AB8" s="119">
        <f>IFERROR(VLOOKUP($P8,[2]INSA_TCA_v6.0_2023!$A$1:$AU$1342,19,FALSE)*$S8/100,"")</f>
        <v>1.08</v>
      </c>
      <c r="AC8" s="119">
        <f>IFERROR(VLOOKUP($P8,[2]INSA_TCA_v6.0_2023!$A$1:$AU$1342,18,FALSE)*$S8/100,"")</f>
        <v>1.44</v>
      </c>
      <c r="AD8" s="119">
        <f>IFERROR(VLOOKUP($P8,[2]INSA_TCA_v6.0_2023!$A$1:$AU$1342,20,FALSE)*$S8/100,"")</f>
        <v>0</v>
      </c>
      <c r="AE8" s="120">
        <f t="shared" si="0"/>
        <v>15.780000000000001</v>
      </c>
      <c r="AF8" s="119">
        <f>IFERROR(VLOOKUP($P8,[2]INSA_TCA_v6.0_2023!$A$1:$AU$1342,21,FALSE)*$S8/100,"")</f>
        <v>0</v>
      </c>
      <c r="AG8" s="119">
        <f>IFERROR(VLOOKUP($P8,[2]INSA_TCA_v6.0_2023!$A$1:$AU$1342,25,FALSE)*$S8/100,"")</f>
        <v>74.400000000000006</v>
      </c>
      <c r="AH8" s="119">
        <f>IFERROR(VLOOKUP($P8,[2]INSA_TCA_v6.0_2023!$A$1:$AU$1342,27,FALSE)*$S8/100,"")</f>
        <v>0</v>
      </c>
      <c r="AI8" s="119">
        <f>IFERROR(VLOOKUP($P8,[2]INSA_TCA_v6.0_2023!$A$1:$AU$1342,28,FALSE)*$S8/100,"")</f>
        <v>0.40200000000000002</v>
      </c>
      <c r="AJ8" s="119">
        <f>IFERROR(VLOOKUP($P8,[2]INSA_TCA_v6.0_2023!$A$1:$AU$1342,29,FALSE)*$S8/100,"")</f>
        <v>0.17399999999999999</v>
      </c>
      <c r="AK8" s="119">
        <f>IFERROR(VLOOKUP($P8,[2]INSA_TCA_v6.0_2023!$A$1:$AU$1342,30,FALSE)*$S8/100,"")</f>
        <v>0.03</v>
      </c>
      <c r="AL8" s="119">
        <f>IFERROR(VLOOKUP($P8,[2]INSA_TCA_v6.0_2023!$A$1:$AU$1342,32,FALSE)*$S8/100,"")</f>
        <v>0.36</v>
      </c>
      <c r="AM8" s="119">
        <f>IFERROR(VLOOKUP($P8,[2]INSA_TCA_v6.0_2023!$A$1:$AU$1342,34,FALSE)*$S8/100,"")</f>
        <v>0.28799999999999998</v>
      </c>
      <c r="AN8" s="119">
        <f>IFERROR(VLOOKUP($P8,[2]INSA_TCA_v6.0_2023!$A$1:$AU$1342,35,FALSE)*$S8/100,"")</f>
        <v>0</v>
      </c>
      <c r="AO8" s="119">
        <f>IFERROR(VLOOKUP($P8,[2]INSA_TCA_v6.0_2023!$A$1:$AU$1342,36,FALSE)*$S8/100,"")</f>
        <v>12</v>
      </c>
      <c r="AP8" s="119">
        <f>IFERROR(VLOOKUP($P8,[2]INSA_TCA_v6.0_2023!$A$1:$AU$1342,37,FALSE)*$S8/100,"")</f>
        <v>52.2</v>
      </c>
      <c r="AQ8" s="119">
        <f>IFERROR(VLOOKUP($P8,[2]INSA_TCA_v6.0_2023!$A$1:$AU$1342,39,FALSE)*$S8/100,"")</f>
        <v>2.4</v>
      </c>
      <c r="AR8" s="119">
        <f>IFERROR(VLOOKUP($P8,[2]INSA_TCA_v6.0_2023!$A$1:$AU$1342,40,FALSE)*$S8/100,"")</f>
        <v>144</v>
      </c>
      <c r="AS8" s="119">
        <f>IFERROR(VLOOKUP($P8,[2]INSA_TCA_v6.0_2023!$A$1:$AU$1342,41,FALSE)*$S8/100,"")</f>
        <v>14.4</v>
      </c>
      <c r="AT8" s="119">
        <f>IFERROR(VLOOKUP($P8,[2]INSA_TCA_v6.0_2023!$A$1:$AU$1342,42,FALSE)*$S8/100,"")</f>
        <v>26.4</v>
      </c>
      <c r="AU8" s="119">
        <f>IFERROR(VLOOKUP($P8,[2]INSA_TCA_v6.0_2023!$A$1:$AU$1342,43,FALSE)*$S8/100,"")</f>
        <v>6.6</v>
      </c>
      <c r="AV8" s="119">
        <f>IFERROR(VLOOKUP($P8,[2]INSA_TCA_v6.0_2023!$A$1:$AU$1342,44,FALSE)*$S8/100,"")</f>
        <v>0.6</v>
      </c>
      <c r="AW8" s="119">
        <f>IFERROR(VLOOKUP($P8,[2]INSA_TCA_v6.0_2023!$A$1:$AU$1342,45,FALSE)*$S8/100,"")</f>
        <v>0.12</v>
      </c>
      <c r="AX8" s="119">
        <f>IFERROR(VLOOKUP($P8,[2]INSA_TCA_v6.0_2023!$A$1:$AU$1342,46,FALSE)*$S8/100,"")</f>
        <v>0</v>
      </c>
      <c r="AY8" s="119">
        <f>IFERROR(VLOOKUP($P8,[2]INSA_TCA_v6.0_2023!$A$1:$AU$1342,47,FALSE)*$S8/100,"")</f>
        <v>0</v>
      </c>
    </row>
    <row r="9" spans="1:51">
      <c r="A9" s="311" t="s">
        <v>3316</v>
      </c>
      <c r="B9" s="306">
        <v>2.5</v>
      </c>
      <c r="C9" s="307" t="s">
        <v>3409</v>
      </c>
      <c r="D9" s="308">
        <v>2.5</v>
      </c>
      <c r="E9" s="309"/>
      <c r="F9" s="263"/>
      <c r="G9" s="398"/>
      <c r="H9" s="398"/>
      <c r="I9" s="398"/>
      <c r="J9" s="398"/>
      <c r="K9" s="398"/>
      <c r="L9" s="398"/>
      <c r="M9" s="398"/>
      <c r="N9" s="272"/>
      <c r="O9" s="16" t="s">
        <v>104</v>
      </c>
      <c r="P9" s="17">
        <v>395</v>
      </c>
      <c r="Q9" s="17" t="s">
        <v>101</v>
      </c>
      <c r="R9" s="17" t="s">
        <v>2441</v>
      </c>
      <c r="S9" s="17">
        <v>2.5</v>
      </c>
      <c r="T9" s="119">
        <f>IFERROR(VLOOKUP($P9,[2]INSA_TCA_v6.0_2023!$A$1:$AU$1342,14,FALSE)*$S9/100,"")</f>
        <v>0</v>
      </c>
      <c r="U9" s="119">
        <f>IFERROR(VLOOKUP($P9,[2]INSA_TCA_v6.0_2023!$A$1:$AU$1342,15,FALSE)*$S9/100,"")</f>
        <v>0</v>
      </c>
      <c r="V9" s="119">
        <f>IFERROR(VLOOKUP($P9,[2]INSA_TCA_v6.0_2023!$A$1:$AU$1342,8,FALSE)*$S9/100,"")</f>
        <v>2.4975000000000001</v>
      </c>
      <c r="W9" s="119">
        <f>IFERROR(VLOOKUP($P9,[2]INSA_TCA_v6.0_2023!$A$1:$AU$1342,9,FALSE)*$S9/100,"")</f>
        <v>0.36</v>
      </c>
      <c r="X9" s="119">
        <f>IFERROR(VLOOKUP($P9,[2]INSA_TCA_v6.0_2023!$A$1:$AU$1342,10,FALSE)*$S9/100,"")</f>
        <v>1.9650000000000001</v>
      </c>
      <c r="Y9" s="119">
        <f>IFERROR(VLOOKUP($P9,[2]INSA_TCA_v6.0_2023!$A$1:$AU$1342,11,FALSE)*$S9/100,"")</f>
        <v>0.17249999999999999</v>
      </c>
      <c r="Z9" s="119">
        <f>IFERROR(VLOOKUP($P9,[2]INSA_TCA_v6.0_2023!$A$1:$AU$1342,24,FALSE)*$S9/100,"")</f>
        <v>0</v>
      </c>
      <c r="AA9" s="119">
        <f>IFERROR(VLOOKUP($P9,[2]INSA_TCA_v6.0_2023!$A$1:$AU$1342,13,FALSE)*$S9/100,"")</f>
        <v>0</v>
      </c>
      <c r="AB9" s="119">
        <f>IFERROR(VLOOKUP($P9,[2]INSA_TCA_v6.0_2023!$A$1:$AU$1342,19,FALSE)*$S9/100,"")</f>
        <v>0</v>
      </c>
      <c r="AC9" s="119">
        <f>IFERROR(VLOOKUP($P9,[2]INSA_TCA_v6.0_2023!$A$1:$AU$1342,18,FALSE)*$S9/100,"")</f>
        <v>0</v>
      </c>
      <c r="AD9" s="119">
        <f>IFERROR(VLOOKUP($P9,[2]INSA_TCA_v6.0_2023!$A$1:$AU$1342,20,FALSE)*$S9/100,"")</f>
        <v>0</v>
      </c>
      <c r="AE9" s="120">
        <f t="shared" si="0"/>
        <v>22.477499999999999</v>
      </c>
      <c r="AF9" s="119">
        <f>IFERROR(VLOOKUP($P9,[2]INSA_TCA_v6.0_2023!$A$1:$AU$1342,21,FALSE)*$S9/100,"")</f>
        <v>0</v>
      </c>
      <c r="AG9" s="119">
        <f>IFERROR(VLOOKUP($P9,[2]INSA_TCA_v6.0_2023!$A$1:$AU$1342,25,FALSE)*$S9/100,"")</f>
        <v>0</v>
      </c>
      <c r="AH9" s="119">
        <f>IFERROR(VLOOKUP($P9,[2]INSA_TCA_v6.0_2023!$A$1:$AU$1342,27,FALSE)*$S9/100,"")</f>
        <v>0</v>
      </c>
      <c r="AI9" s="119">
        <f>IFERROR(VLOOKUP($P9,[2]INSA_TCA_v6.0_2023!$A$1:$AU$1342,28,FALSE)*$S9/100,"")</f>
        <v>0.35</v>
      </c>
      <c r="AJ9" s="119">
        <f>IFERROR(VLOOKUP($P9,[2]INSA_TCA_v6.0_2023!$A$1:$AU$1342,29,FALSE)*$S9/100,"")</f>
        <v>0</v>
      </c>
      <c r="AK9" s="119">
        <f>IFERROR(VLOOKUP($P9,[2]INSA_TCA_v6.0_2023!$A$1:$AU$1342,30,FALSE)*$S9/100,"")</f>
        <v>0</v>
      </c>
      <c r="AL9" s="119">
        <f>IFERROR(VLOOKUP($P9,[2]INSA_TCA_v6.0_2023!$A$1:$AU$1342,32,FALSE)*$S9/100,"")</f>
        <v>0</v>
      </c>
      <c r="AM9" s="119">
        <f>IFERROR(VLOOKUP($P9,[2]INSA_TCA_v6.0_2023!$A$1:$AU$1342,34,FALSE)*$S9/100,"")</f>
        <v>0</v>
      </c>
      <c r="AN9" s="119">
        <f>IFERROR(VLOOKUP($P9,[2]INSA_TCA_v6.0_2023!$A$1:$AU$1342,35,FALSE)*$S9/100,"")</f>
        <v>0</v>
      </c>
      <c r="AO9" s="119">
        <f>IFERROR(VLOOKUP($P9,[2]INSA_TCA_v6.0_2023!$A$1:$AU$1342,36,FALSE)*$S9/100,"")</f>
        <v>0</v>
      </c>
      <c r="AP9" s="119">
        <f>IFERROR(VLOOKUP($P9,[2]INSA_TCA_v6.0_2023!$A$1:$AU$1342,37,FALSE)*$S9/100,"")</f>
        <v>0</v>
      </c>
      <c r="AQ9" s="119">
        <f>IFERROR(VLOOKUP($P9,[2]INSA_TCA_v6.0_2023!$A$1:$AU$1342,39,FALSE)*$S9/100,"")</f>
        <v>0</v>
      </c>
      <c r="AR9" s="119">
        <f>IFERROR(VLOOKUP($P9,[2]INSA_TCA_v6.0_2023!$A$1:$AU$1342,40,FALSE)*$S9/100,"")</f>
        <v>0</v>
      </c>
      <c r="AS9" s="119">
        <f>IFERROR(VLOOKUP($P9,[2]INSA_TCA_v6.0_2023!$A$1:$AU$1342,41,FALSE)*$S9/100,"")</f>
        <v>0</v>
      </c>
      <c r="AT9" s="119">
        <f>IFERROR(VLOOKUP($P9,[2]INSA_TCA_v6.0_2023!$A$1:$AU$1342,42,FALSE)*$S9/100,"")</f>
        <v>0</v>
      </c>
      <c r="AU9" s="119">
        <f>IFERROR(VLOOKUP($P9,[2]INSA_TCA_v6.0_2023!$A$1:$AU$1342,43,FALSE)*$S9/100,"")</f>
        <v>0</v>
      </c>
      <c r="AV9" s="119">
        <f>IFERROR(VLOOKUP($P9,[2]INSA_TCA_v6.0_2023!$A$1:$AU$1342,44,FALSE)*$S9/100,"")</f>
        <v>0</v>
      </c>
      <c r="AW9" s="119">
        <f>IFERROR(VLOOKUP($P9,[2]INSA_TCA_v6.0_2023!$A$1:$AU$1342,45,FALSE)*$S9/100,"")</f>
        <v>0</v>
      </c>
      <c r="AX9" s="119">
        <f>IFERROR(VLOOKUP($P9,[2]INSA_TCA_v6.0_2023!$A$1:$AU$1342,46,FALSE)*$S9/100,"")</f>
        <v>0</v>
      </c>
      <c r="AY9" s="119">
        <f>IFERROR(VLOOKUP($P9,[2]INSA_TCA_v6.0_2023!$A$1:$AU$1342,47,FALSE)*$S9/100,"")</f>
        <v>0</v>
      </c>
    </row>
    <row r="10" spans="1:51">
      <c r="A10" s="310" t="s">
        <v>3374</v>
      </c>
      <c r="B10" s="306">
        <v>2.5</v>
      </c>
      <c r="C10" s="307" t="s">
        <v>48</v>
      </c>
      <c r="D10" s="386">
        <f>B10/0.75</f>
        <v>3.3333333333333335</v>
      </c>
      <c r="E10" s="309"/>
      <c r="F10" s="263"/>
      <c r="G10" s="398"/>
      <c r="H10" s="398"/>
      <c r="I10" s="398"/>
      <c r="J10" s="398"/>
      <c r="K10" s="398"/>
      <c r="L10" s="398"/>
      <c r="M10" s="398"/>
      <c r="N10" s="272"/>
      <c r="O10" s="16" t="s">
        <v>93</v>
      </c>
      <c r="P10" s="17">
        <v>8</v>
      </c>
      <c r="Q10" s="17" t="s">
        <v>93</v>
      </c>
      <c r="R10" s="17" t="s">
        <v>2482</v>
      </c>
      <c r="S10" s="17">
        <v>2.5</v>
      </c>
      <c r="T10" s="119">
        <f>IFERROR(VLOOKUP($P10,[2]INSA_TCA_v6.0_2023!$A$1:$AU$1342,14,FALSE)*$S10/100,"")</f>
        <v>0.28249999999999997</v>
      </c>
      <c r="U10" s="119">
        <f>IFERROR(VLOOKUP($P10,[2]INSA_TCA_v6.0_2023!$A$1:$AU$1342,15,FALSE)*$S10/100,"")</f>
        <v>3.2500000000000001E-2</v>
      </c>
      <c r="V10" s="119">
        <f>IFERROR(VLOOKUP($P10,[2]INSA_TCA_v6.0_2023!$A$1:$AU$1342,8,FALSE)*$S10/100,"")</f>
        <v>1.4999999999999999E-2</v>
      </c>
      <c r="W10" s="119">
        <f>IFERROR(VLOOKUP($P10,[2]INSA_TCA_v6.0_2023!$A$1:$AU$1342,9,FALSE)*$S10/100,"")</f>
        <v>2.5000000000000001E-3</v>
      </c>
      <c r="X10" s="119">
        <f>IFERROR(VLOOKUP($P10,[2]INSA_TCA_v6.0_2023!$A$1:$AU$1342,10,FALSE)*$S10/100,"")</f>
        <v>0</v>
      </c>
      <c r="Y10" s="119">
        <f>IFERROR(VLOOKUP($P10,[2]INSA_TCA_v6.0_2023!$A$1:$AU$1342,11,FALSE)*$S10/100,"")</f>
        <v>7.4999999999999997E-3</v>
      </c>
      <c r="Z10" s="119">
        <f>IFERROR(VLOOKUP($P10,[2]INSA_TCA_v6.0_2023!$A$1:$AU$1342,24,FALSE)*$S10/100,"")</f>
        <v>0</v>
      </c>
      <c r="AA10" s="119">
        <f>IFERROR(VLOOKUP($P10,[2]INSA_TCA_v6.0_2023!$A$1:$AU$1342,13,FALSE)*$S10/100,"")</f>
        <v>0</v>
      </c>
      <c r="AB10" s="119">
        <f>IFERROR(VLOOKUP($P10,[2]INSA_TCA_v6.0_2023!$A$1:$AU$1342,19,FALSE)*$S10/100,"")</f>
        <v>9.5000000000000001E-2</v>
      </c>
      <c r="AC10" s="119">
        <f>IFERROR(VLOOKUP($P10,[2]INSA_TCA_v6.0_2023!$A$1:$AU$1342,18,FALSE)*$S10/100,"")</f>
        <v>7.4999999999999997E-2</v>
      </c>
      <c r="AD10" s="119">
        <f>IFERROR(VLOOKUP($P10,[2]INSA_TCA_v6.0_2023!$A$1:$AU$1342,20,FALSE)*$S10/100,"")</f>
        <v>0</v>
      </c>
      <c r="AE10" s="120">
        <f t="shared" si="0"/>
        <v>1.7949999999999999</v>
      </c>
      <c r="AF10" s="119">
        <f>IFERROR(VLOOKUP($P10,[2]INSA_TCA_v6.0_2023!$A$1:$AU$1342,21,FALSE)*$S10/100,"")</f>
        <v>0</v>
      </c>
      <c r="AG10" s="119">
        <f>IFERROR(VLOOKUP($P10,[2]INSA_TCA_v6.0_2023!$A$1:$AU$1342,25,FALSE)*$S10/100,"")</f>
        <v>0</v>
      </c>
      <c r="AH10" s="119">
        <f>IFERROR(VLOOKUP($P10,[2]INSA_TCA_v6.0_2023!$A$1:$AU$1342,27,FALSE)*$S10/100,"")</f>
        <v>0</v>
      </c>
      <c r="AI10" s="119">
        <f>IFERROR(VLOOKUP($P10,[2]INSA_TCA_v6.0_2023!$A$1:$AU$1342,28,FALSE)*$S10/100,"")</f>
        <v>2.5000000000000001E-4</v>
      </c>
      <c r="AJ10" s="119">
        <f>IFERROR(VLOOKUP($P10,[2]INSA_TCA_v6.0_2023!$A$1:$AU$1342,29,FALSE)*$S10/100,"")</f>
        <v>5.2500000000000003E-3</v>
      </c>
      <c r="AK10" s="119">
        <f>IFERROR(VLOOKUP($P10,[2]INSA_TCA_v6.0_2023!$A$1:$AU$1342,30,FALSE)*$S10/100,"")</f>
        <v>5.0000000000000001E-4</v>
      </c>
      <c r="AL10" s="119">
        <f>IFERROR(VLOOKUP($P10,[2]INSA_TCA_v6.0_2023!$A$1:$AU$1342,32,FALSE)*$S10/100,"")</f>
        <v>3.5000000000000003E-2</v>
      </c>
      <c r="AM10" s="119">
        <f>IFERROR(VLOOKUP($P10,[2]INSA_TCA_v6.0_2023!$A$1:$AU$1342,34,FALSE)*$S10/100,"")</f>
        <v>9.4999999999999998E-3</v>
      </c>
      <c r="AN10" s="119">
        <f>IFERROR(VLOOKUP($P10,[2]INSA_TCA_v6.0_2023!$A$1:$AU$1342,35,FALSE)*$S10/100,"")</f>
        <v>0</v>
      </c>
      <c r="AO10" s="119">
        <f>IFERROR(VLOOKUP($P10,[2]INSA_TCA_v6.0_2023!$A$1:$AU$1342,36,FALSE)*$S10/100,"")</f>
        <v>0.42499999999999999</v>
      </c>
      <c r="AP10" s="119">
        <f>IFERROR(VLOOKUP($P10,[2]INSA_TCA_v6.0_2023!$A$1:$AU$1342,37,FALSE)*$S10/100,"")</f>
        <v>7.4999999999999997E-2</v>
      </c>
      <c r="AQ10" s="119">
        <f>IFERROR(VLOOKUP($P10,[2]INSA_TCA_v6.0_2023!$A$1:$AU$1342,39,FALSE)*$S10/100,"")</f>
        <v>0.25</v>
      </c>
      <c r="AR10" s="119">
        <f>IFERROR(VLOOKUP($P10,[2]INSA_TCA_v6.0_2023!$A$1:$AU$1342,40,FALSE)*$S10/100,"")</f>
        <v>8.75</v>
      </c>
      <c r="AS10" s="119">
        <f>IFERROR(VLOOKUP($P10,[2]INSA_TCA_v6.0_2023!$A$1:$AU$1342,41,FALSE)*$S10/100,"")</f>
        <v>0.42499999999999999</v>
      </c>
      <c r="AT10" s="119">
        <f>IFERROR(VLOOKUP($P10,[2]INSA_TCA_v6.0_2023!$A$1:$AU$1342,42,FALSE)*$S10/100,"")</f>
        <v>2.15</v>
      </c>
      <c r="AU10" s="119">
        <f>IFERROR(VLOOKUP($P10,[2]INSA_TCA_v6.0_2023!$A$1:$AU$1342,43,FALSE)*$S10/100,"")</f>
        <v>0.42499999999999999</v>
      </c>
      <c r="AV10" s="119">
        <f>IFERROR(VLOOKUP($P10,[2]INSA_TCA_v6.0_2023!$A$1:$AU$1342,44,FALSE)*$S10/100,"")</f>
        <v>0.02</v>
      </c>
      <c r="AW10" s="119">
        <f>IFERROR(VLOOKUP($P10,[2]INSA_TCA_v6.0_2023!$A$1:$AU$1342,45,FALSE)*$S10/100,"")</f>
        <v>1.7500000000000002E-2</v>
      </c>
      <c r="AX10" s="119">
        <f>IFERROR(VLOOKUP($P10,[2]INSA_TCA_v6.0_2023!$A$1:$AU$1342,46,FALSE)*$S10/100,"")</f>
        <v>0</v>
      </c>
      <c r="AY10" s="119">
        <f>IFERROR(VLOOKUP($P10,[2]INSA_TCA_v6.0_2023!$A$1:$AU$1342,47,FALSE)*$S10/100,"")</f>
        <v>0</v>
      </c>
    </row>
    <row r="11" spans="1:51">
      <c r="A11" s="310" t="s">
        <v>3354</v>
      </c>
      <c r="B11" s="306">
        <v>50</v>
      </c>
      <c r="C11" s="307" t="s">
        <v>48</v>
      </c>
      <c r="D11" s="312">
        <f>B11/0.84</f>
        <v>59.523809523809526</v>
      </c>
      <c r="E11" s="309"/>
      <c r="F11" s="263"/>
      <c r="G11" s="398"/>
      <c r="H11" s="398"/>
      <c r="I11" s="398"/>
      <c r="J11" s="398"/>
      <c r="K11" s="398"/>
      <c r="L11" s="398"/>
      <c r="M11" s="398"/>
      <c r="N11" s="272"/>
      <c r="O11" s="16" t="s">
        <v>96</v>
      </c>
      <c r="P11" s="96">
        <v>966</v>
      </c>
      <c r="Q11" s="96" t="s">
        <v>2787</v>
      </c>
      <c r="R11" s="96" t="s">
        <v>2818</v>
      </c>
      <c r="S11" s="96">
        <v>50</v>
      </c>
      <c r="T11" s="119">
        <f>IFERROR(VLOOKUP($P11,[2]INSA_TCA_v6.0_2023!$A$1:$AU$1342,14,FALSE)*$S11/100,"")</f>
        <v>0</v>
      </c>
      <c r="U11" s="119">
        <f>IFERROR(VLOOKUP($P11,[2]INSA_TCA_v6.0_2023!$A$1:$AU$1342,15,FALSE)*$S11/100,"")</f>
        <v>0</v>
      </c>
      <c r="V11" s="119">
        <f>IFERROR(VLOOKUP($P11,[2]INSA_TCA_v6.0_2023!$A$1:$AU$1342,8,FALSE)*$S11/100,"")</f>
        <v>0.7</v>
      </c>
      <c r="W11" s="119">
        <f>IFERROR(VLOOKUP($P11,[2]INSA_TCA_v6.0_2023!$A$1:$AU$1342,9,FALSE)*$S11/100,"")</f>
        <v>0.1</v>
      </c>
      <c r="X11" s="119">
        <f>IFERROR(VLOOKUP($P11,[2]INSA_TCA_v6.0_2023!$A$1:$AU$1342,10,FALSE)*$S11/100,"")</f>
        <v>0.2</v>
      </c>
      <c r="Y11" s="119">
        <f>IFERROR(VLOOKUP($P11,[2]INSA_TCA_v6.0_2023!$A$1:$AU$1342,11,FALSE)*$S11/100,"")</f>
        <v>0.2</v>
      </c>
      <c r="Z11" s="119">
        <f>IFERROR(VLOOKUP($P11,[2]INSA_TCA_v6.0_2023!$A$1:$AU$1342,24,FALSE)*$S11/100,"")</f>
        <v>9.5</v>
      </c>
      <c r="AA11" s="119">
        <f>IFERROR(VLOOKUP($P11,[2]INSA_TCA_v6.0_2023!$A$1:$AU$1342,13,FALSE)*$S11/100,"")</f>
        <v>0</v>
      </c>
      <c r="AB11" s="119">
        <f>IFERROR(VLOOKUP($P11,[2]INSA_TCA_v6.0_2023!$A$1:$AU$1342,19,FALSE)*$S11/100,"")</f>
        <v>8.8000000000000007</v>
      </c>
      <c r="AC11" s="119">
        <f>IFERROR(VLOOKUP($P11,[2]INSA_TCA_v6.0_2023!$A$1:$AU$1342,18,FALSE)*$S11/100,"")</f>
        <v>0</v>
      </c>
      <c r="AD11" s="119">
        <f>IFERROR(VLOOKUP($P11,[2]INSA_TCA_v6.0_2023!$A$1:$AU$1342,20,FALSE)*$S11/100,"")</f>
        <v>0.15</v>
      </c>
      <c r="AE11" s="120">
        <f t="shared" si="0"/>
        <v>41.5</v>
      </c>
      <c r="AF11" s="119">
        <f>IFERROR(VLOOKUP($P11,[2]INSA_TCA_v6.0_2023!$A$1:$AU$1342,21,FALSE)*$S11/100,"")</f>
        <v>0</v>
      </c>
      <c r="AG11" s="119">
        <f>IFERROR(VLOOKUP($P11,[2]INSA_TCA_v6.0_2023!$A$1:$AU$1342,25,FALSE)*$S11/100,"")</f>
        <v>5</v>
      </c>
      <c r="AH11" s="119">
        <f>IFERROR(VLOOKUP($P11,[2]INSA_TCA_v6.0_2023!$A$1:$AU$1342,27,FALSE)*$S11/100,"")</f>
        <v>0.7</v>
      </c>
      <c r="AI11" s="119">
        <f>IFERROR(VLOOKUP($P11,[2]INSA_TCA_v6.0_2023!$A$1:$AU$1342,28,FALSE)*$S11/100,"")</f>
        <v>0.25</v>
      </c>
      <c r="AJ11" s="119">
        <f>IFERROR(VLOOKUP($P11,[2]INSA_TCA_v6.0_2023!$A$1:$AU$1342,29,FALSE)*$S11/100,"")</f>
        <v>3.5000000000000003E-2</v>
      </c>
      <c r="AK11" s="119">
        <f>IFERROR(VLOOKUP($P11,[2]INSA_TCA_v6.0_2023!$A$1:$AU$1342,30,FALSE)*$S11/100,"")</f>
        <v>0.02</v>
      </c>
      <c r="AL11" s="119">
        <f>IFERROR(VLOOKUP($P11,[2]INSA_TCA_v6.0_2023!$A$1:$AU$1342,32,FALSE)*$S11/100,"")</f>
        <v>2.2000000000000002</v>
      </c>
      <c r="AM11" s="119">
        <f>IFERROR(VLOOKUP($P11,[2]INSA_TCA_v6.0_2023!$A$1:$AU$1342,34,FALSE)*$S11/100,"")</f>
        <v>0.03</v>
      </c>
      <c r="AN11" s="119">
        <f>IFERROR(VLOOKUP($P11,[2]INSA_TCA_v6.0_2023!$A$1:$AU$1342,35,FALSE)*$S11/100,"")</f>
        <v>0.36</v>
      </c>
      <c r="AO11" s="119">
        <f>IFERROR(VLOOKUP($P11,[2]INSA_TCA_v6.0_2023!$A$1:$AU$1342,36,FALSE)*$S11/100,"")</f>
        <v>0</v>
      </c>
      <c r="AP11" s="119">
        <f>IFERROR(VLOOKUP($P11,[2]INSA_TCA_v6.0_2023!$A$1:$AU$1342,37,FALSE)*$S11/100,"")</f>
        <v>9</v>
      </c>
      <c r="AQ11" s="119">
        <f>IFERROR(VLOOKUP($P11,[2]INSA_TCA_v6.0_2023!$A$1:$AU$1342,39,FALSE)*$S11/100,"")</f>
        <v>50</v>
      </c>
      <c r="AR11" s="119">
        <f>IFERROR(VLOOKUP($P11,[2]INSA_TCA_v6.0_2023!$A$1:$AU$1342,40,FALSE)*$S11/100,"")</f>
        <v>180</v>
      </c>
      <c r="AS11" s="119">
        <f>IFERROR(VLOOKUP($P11,[2]INSA_TCA_v6.0_2023!$A$1:$AU$1342,41,FALSE)*$S11/100,"")</f>
        <v>15.5</v>
      </c>
      <c r="AT11" s="119">
        <f>IFERROR(VLOOKUP($P11,[2]INSA_TCA_v6.0_2023!$A$1:$AU$1342,42,FALSE)*$S11/100,"")</f>
        <v>95</v>
      </c>
      <c r="AU11" s="119">
        <f>IFERROR(VLOOKUP($P11,[2]INSA_TCA_v6.0_2023!$A$1:$AU$1342,43,FALSE)*$S11/100,"")</f>
        <v>15.5</v>
      </c>
      <c r="AV11" s="119">
        <f>IFERROR(VLOOKUP($P11,[2]INSA_TCA_v6.0_2023!$A$1:$AU$1342,44,FALSE)*$S11/100,"")</f>
        <v>0.15</v>
      </c>
      <c r="AW11" s="119">
        <f>IFERROR(VLOOKUP($P11,[2]INSA_TCA_v6.0_2023!$A$1:$AU$1342,45,FALSE)*$S11/100,"")</f>
        <v>0.3</v>
      </c>
      <c r="AX11" s="119">
        <f>IFERROR(VLOOKUP($P11,[2]INSA_TCA_v6.0_2023!$A$1:$AU$1342,46,FALSE)*$S11/100,"")</f>
        <v>0</v>
      </c>
      <c r="AY11" s="119">
        <f>IFERROR(VLOOKUP($P11,[2]INSA_TCA_v6.0_2023!$A$1:$AU$1342,47,FALSE)*$S11/100,"")</f>
        <v>0</v>
      </c>
    </row>
    <row r="12" spans="1:51">
      <c r="A12" s="310" t="s">
        <v>3473</v>
      </c>
      <c r="B12" s="306">
        <v>50</v>
      </c>
      <c r="C12" s="307" t="s">
        <v>48</v>
      </c>
      <c r="D12" s="312">
        <v>50</v>
      </c>
      <c r="E12" s="309"/>
      <c r="F12" s="263"/>
      <c r="G12" s="398"/>
      <c r="H12" s="398"/>
      <c r="I12" s="398"/>
      <c r="J12" s="398"/>
      <c r="K12" s="398"/>
      <c r="L12" s="398"/>
      <c r="M12" s="398"/>
      <c r="N12" s="272"/>
      <c r="O12" s="273" t="s">
        <v>96</v>
      </c>
      <c r="P12" s="97">
        <v>969</v>
      </c>
      <c r="Q12" s="97" t="s">
        <v>538</v>
      </c>
      <c r="R12" s="97" t="s">
        <v>2282</v>
      </c>
      <c r="S12" s="97">
        <v>50</v>
      </c>
      <c r="T12" s="119">
        <f>IFERROR(VLOOKUP($P12,[2]INSA_TCA_v6.0_2023!$A$1:$AU$1342,14,FALSE)*$S12/100,"")</f>
        <v>0.15</v>
      </c>
      <c r="U12" s="119">
        <f>IFERROR(VLOOKUP($P12,[2]INSA_TCA_v6.0_2023!$A$1:$AU$1342,15,FALSE)*$S12/100,"")</f>
        <v>0</v>
      </c>
      <c r="V12" s="119">
        <f>IFERROR(VLOOKUP($P12,[2]INSA_TCA_v6.0_2023!$A$1:$AU$1342,8,FALSE)*$S12/100,"")</f>
        <v>0.3</v>
      </c>
      <c r="W12" s="119">
        <f>IFERROR(VLOOKUP($P12,[2]INSA_TCA_v6.0_2023!$A$1:$AU$1342,9,FALSE)*$S12/100,"")</f>
        <v>0.05</v>
      </c>
      <c r="X12" s="119">
        <f>IFERROR(VLOOKUP($P12,[2]INSA_TCA_v6.0_2023!$A$1:$AU$1342,10,FALSE)*$S12/100,"")</f>
        <v>0.05</v>
      </c>
      <c r="Y12" s="119">
        <f>IFERROR(VLOOKUP($P12,[2]INSA_TCA_v6.0_2023!$A$1:$AU$1342,11,FALSE)*$S12/100,"")</f>
        <v>0.15</v>
      </c>
      <c r="Z12" s="119">
        <f>IFERROR(VLOOKUP($P12,[2]INSA_TCA_v6.0_2023!$A$1:$AU$1342,24,FALSE)*$S12/100,"")</f>
        <v>77</v>
      </c>
      <c r="AA12" s="119">
        <f>IFERROR(VLOOKUP($P12,[2]INSA_TCA_v6.0_2023!$A$1:$AU$1342,13,FALSE)*$S12/100,"")</f>
        <v>0</v>
      </c>
      <c r="AB12" s="119">
        <f>IFERROR(VLOOKUP($P12,[2]INSA_TCA_v6.0_2023!$A$1:$AU$1342,19,FALSE)*$S12/100,"")</f>
        <v>8.8000000000000007</v>
      </c>
      <c r="AC12" s="119">
        <f>IFERROR(VLOOKUP($P12,[2]INSA_TCA_v6.0_2023!$A$1:$AU$1342,18,FALSE)*$S12/100,"")</f>
        <v>0</v>
      </c>
      <c r="AD12" s="119">
        <f>IFERROR(VLOOKUP($P12,[2]INSA_TCA_v6.0_2023!$A$1:$AU$1342,20,FALSE)*$S12/100,"")</f>
        <v>0.25</v>
      </c>
      <c r="AE12" s="120">
        <f t="shared" si="0"/>
        <v>38.5</v>
      </c>
      <c r="AF12" s="119">
        <f>IFERROR(VLOOKUP($P12,[2]INSA_TCA_v6.0_2023!$A$1:$AU$1342,21,FALSE)*$S12/100,"")</f>
        <v>0</v>
      </c>
      <c r="AG12" s="119">
        <f>IFERROR(VLOOKUP($P12,[2]INSA_TCA_v6.0_2023!$A$1:$AU$1342,25,FALSE)*$S12/100,"")</f>
        <v>0</v>
      </c>
      <c r="AH12" s="119">
        <f>IFERROR(VLOOKUP($P12,[2]INSA_TCA_v6.0_2023!$A$1:$AU$1342,27,FALSE)*$S12/100,"")</f>
        <v>0</v>
      </c>
      <c r="AI12" s="119">
        <f>IFERROR(VLOOKUP($P12,[2]INSA_TCA_v6.0_2023!$A$1:$AU$1342,28,FALSE)*$S12/100,"")</f>
        <v>0.35</v>
      </c>
      <c r="AJ12" s="119">
        <f>IFERROR(VLOOKUP($P12,[2]INSA_TCA_v6.0_2023!$A$1:$AU$1342,29,FALSE)*$S12/100,"")</f>
        <v>1.4999999999999999E-2</v>
      </c>
      <c r="AK12" s="119">
        <f>IFERROR(VLOOKUP($P12,[2]INSA_TCA_v6.0_2023!$A$1:$AU$1342,30,FALSE)*$S12/100,"")</f>
        <v>5.0000000000000001E-3</v>
      </c>
      <c r="AL12" s="119">
        <f>IFERROR(VLOOKUP($P12,[2]INSA_TCA_v6.0_2023!$A$1:$AU$1342,32,FALSE)*$S12/100,"")</f>
        <v>2.9</v>
      </c>
      <c r="AM12" s="119">
        <f>IFERROR(VLOOKUP($P12,[2]INSA_TCA_v6.0_2023!$A$1:$AU$1342,34,FALSE)*$S12/100,"")</f>
        <v>2.5000000000000001E-2</v>
      </c>
      <c r="AN12" s="119">
        <f>IFERROR(VLOOKUP($P12,[2]INSA_TCA_v6.0_2023!$A$1:$AU$1342,35,FALSE)*$S12/100,"")</f>
        <v>1.05</v>
      </c>
      <c r="AO12" s="119">
        <f>IFERROR(VLOOKUP($P12,[2]INSA_TCA_v6.0_2023!$A$1:$AU$1342,36,FALSE)*$S12/100,"")</f>
        <v>0</v>
      </c>
      <c r="AP12" s="119">
        <f>IFERROR(VLOOKUP($P12,[2]INSA_TCA_v6.0_2023!$A$1:$AU$1342,37,FALSE)*$S12/100,"")</f>
        <v>4.5</v>
      </c>
      <c r="AQ12" s="119">
        <f>IFERROR(VLOOKUP($P12,[2]INSA_TCA_v6.0_2023!$A$1:$AU$1342,39,FALSE)*$S12/100,"")</f>
        <v>95</v>
      </c>
      <c r="AR12" s="119">
        <f>IFERROR(VLOOKUP($P12,[2]INSA_TCA_v6.0_2023!$A$1:$AU$1342,40,FALSE)*$S12/100,"")</f>
        <v>90</v>
      </c>
      <c r="AS12" s="119">
        <f>IFERROR(VLOOKUP($P12,[2]INSA_TCA_v6.0_2023!$A$1:$AU$1342,41,FALSE)*$S12/100,"")</f>
        <v>43.5</v>
      </c>
      <c r="AT12" s="119">
        <f>IFERROR(VLOOKUP($P12,[2]INSA_TCA_v6.0_2023!$A$1:$AU$1342,42,FALSE)*$S12/100,"")</f>
        <v>75</v>
      </c>
      <c r="AU12" s="119">
        <f>IFERROR(VLOOKUP($P12,[2]INSA_TCA_v6.0_2023!$A$1:$AU$1342,43,FALSE)*$S12/100,"")</f>
        <v>15</v>
      </c>
      <c r="AV12" s="119">
        <f>IFERROR(VLOOKUP($P12,[2]INSA_TCA_v6.0_2023!$A$1:$AU$1342,44,FALSE)*$S12/100,"")</f>
        <v>0.9</v>
      </c>
      <c r="AW12" s="119">
        <f>IFERROR(VLOOKUP($P12,[2]INSA_TCA_v6.0_2023!$A$1:$AU$1342,45,FALSE)*$S12/100,"")</f>
        <v>0.15</v>
      </c>
      <c r="AX12" s="119">
        <f>IFERROR(VLOOKUP($P12,[2]INSA_TCA_v6.0_2023!$A$1:$AU$1342,46,FALSE)*$S12/100,"")</f>
        <v>0</v>
      </c>
      <c r="AY12" s="119">
        <f>IFERROR(VLOOKUP($P12,[2]INSA_TCA_v6.0_2023!$A$1:$AU$1342,47,FALSE)*$S12/100,"")</f>
        <v>0</v>
      </c>
    </row>
    <row r="13" spans="1:51">
      <c r="A13" s="310" t="s">
        <v>3318</v>
      </c>
      <c r="B13" s="306">
        <v>0.25</v>
      </c>
      <c r="C13" s="307" t="s">
        <v>48</v>
      </c>
      <c r="D13" s="312">
        <v>0.25</v>
      </c>
      <c r="E13" s="309"/>
      <c r="F13" s="263"/>
      <c r="G13" s="398"/>
      <c r="H13" s="398"/>
      <c r="I13" s="398"/>
      <c r="J13" s="398"/>
      <c r="K13" s="398"/>
      <c r="L13" s="398"/>
      <c r="M13" s="398"/>
      <c r="N13" s="272"/>
      <c r="O13" s="16" t="s">
        <v>114</v>
      </c>
      <c r="P13" s="17">
        <v>50800032</v>
      </c>
      <c r="Q13" s="17" t="s">
        <v>114</v>
      </c>
      <c r="R13" s="17" t="s">
        <v>3203</v>
      </c>
      <c r="S13" s="17">
        <v>15</v>
      </c>
      <c r="T13" s="119">
        <f>IFERROR(VLOOKUP($P13,[2]INSA_TCA_v6.0_2023!$A$1:$AU$1342,14,FALSE)*$S13/100,"")</f>
        <v>0.12</v>
      </c>
      <c r="U13" s="119">
        <f>IFERROR(VLOOKUP($P13,[2]INSA_TCA_v6.0_2023!$A$1:$AU$1342,15,FALSE)*$S13/100,"")</f>
        <v>4.4999999999999998E-2</v>
      </c>
      <c r="V13" s="119">
        <f>IFERROR(VLOOKUP($P13,[2]INSA_TCA_v6.0_2023!$A$1:$AU$1342,8,FALSE)*$S13/100,"")</f>
        <v>4.2450000000000001</v>
      </c>
      <c r="W13" s="119">
        <f>IFERROR(VLOOKUP($P13,[2]INSA_TCA_v6.0_2023!$A$1:$AU$1342,9,FALSE)*$S13/100,"")</f>
        <v>2.7749999999999999</v>
      </c>
      <c r="X13" s="119">
        <f>IFERROR(VLOOKUP($P13,[2]INSA_TCA_v6.0_2023!$A$1:$AU$1342,10,FALSE)*$S13/100,"")</f>
        <v>1.2</v>
      </c>
      <c r="Y13" s="119">
        <f>IFERROR(VLOOKUP($P13,[2]INSA_TCA_v6.0_2023!$A$1:$AU$1342,11,FALSE)*$S13/100,"")</f>
        <v>0.105</v>
      </c>
      <c r="Z13" s="119">
        <f>IFERROR(VLOOKUP($P13,[2]INSA_TCA_v6.0_2023!$A$1:$AU$1342,24,FALSE)*$S13/100,"")</f>
        <v>12.15</v>
      </c>
      <c r="AA13" s="119">
        <f>IFERROR(VLOOKUP($P13,[2]INSA_TCA_v6.0_2023!$A$1:$AU$1342,13,FALSE)*$S13/100,"")</f>
        <v>0.06</v>
      </c>
      <c r="AB13" s="119">
        <f>IFERROR(VLOOKUP($P13,[2]INSA_TCA_v6.0_2023!$A$1:$AU$1342,19,FALSE)*$S13/100,"")</f>
        <v>3.4049999999999998</v>
      </c>
      <c r="AC13" s="119">
        <f>IFERROR(VLOOKUP($P13,[2]INSA_TCA_v6.0_2023!$A$1:$AU$1342,18,FALSE)*$S13/100,"")</f>
        <v>0</v>
      </c>
      <c r="AD13" s="119">
        <f>IFERROR(VLOOKUP($P13,[2]INSA_TCA_v6.0_2023!$A$1:$AU$1342,20,FALSE)*$S13/100,"")</f>
        <v>0.19500000000000001</v>
      </c>
      <c r="AE13" s="120">
        <f t="shared" si="0"/>
        <v>52.304999999999993</v>
      </c>
      <c r="AF13" s="119">
        <f>IFERROR(VLOOKUP($P13,[2]INSA_TCA_v6.0_2023!$A$1:$AU$1342,21,FALSE)*$S13/100,"")</f>
        <v>0</v>
      </c>
      <c r="AG13" s="119">
        <f>IFERROR(VLOOKUP($P13,[2]INSA_TCA_v6.0_2023!$A$1:$AU$1342,25,FALSE)*$S13/100,"")</f>
        <v>63.45</v>
      </c>
      <c r="AH13" s="119">
        <f>IFERROR(VLOOKUP($P13,[2]INSA_TCA_v6.0_2023!$A$1:$AU$1342,27,FALSE)*$S13/100,"")</f>
        <v>0.03</v>
      </c>
      <c r="AI13" s="119">
        <f>IFERROR(VLOOKUP($P13,[2]INSA_TCA_v6.0_2023!$A$1:$AU$1342,28,FALSE)*$S13/100,"")</f>
        <v>0.2205</v>
      </c>
      <c r="AJ13" s="119">
        <f>IFERROR(VLOOKUP($P13,[2]INSA_TCA_v6.0_2023!$A$1:$AU$1342,29,FALSE)*$S13/100,"")</f>
        <v>7.4999999999999997E-3</v>
      </c>
      <c r="AK13" s="119">
        <f>IFERROR(VLOOKUP($P13,[2]INSA_TCA_v6.0_2023!$A$1:$AU$1342,30,FALSE)*$S13/100,"")</f>
        <v>0.06</v>
      </c>
      <c r="AL13" s="119">
        <f>IFERROR(VLOOKUP($P13,[2]INSA_TCA_v6.0_2023!$A$1:$AU$1342,32,FALSE)*$S13/100,"")</f>
        <v>1.0425</v>
      </c>
      <c r="AM13" s="119">
        <f>IFERROR(VLOOKUP($P13,[2]INSA_TCA_v6.0_2023!$A$1:$AU$1342,34,FALSE)*$S13/100,"")</f>
        <v>1.2E-2</v>
      </c>
      <c r="AN13" s="119">
        <f>IFERROR(VLOOKUP($P13,[2]INSA_TCA_v6.0_2023!$A$1:$AU$1342,35,FALSE)*$S13/100,"")</f>
        <v>0.28499999999999998</v>
      </c>
      <c r="AO13" s="119">
        <f>IFERROR(VLOOKUP($P13,[2]INSA_TCA_v6.0_2023!$A$1:$AU$1342,36,FALSE)*$S13/100,"")</f>
        <v>0</v>
      </c>
      <c r="AP13" s="119">
        <f>IFERROR(VLOOKUP($P13,[2]INSA_TCA_v6.0_2023!$A$1:$AU$1342,37,FALSE)*$S13/100,"")</f>
        <v>5.55</v>
      </c>
      <c r="AQ13" s="119">
        <f>IFERROR(VLOOKUP($P13,[2]INSA_TCA_v6.0_2023!$A$1:$AU$1342,39,FALSE)*$S13/100,"")</f>
        <v>75</v>
      </c>
      <c r="AR13" s="119">
        <f>IFERROR(VLOOKUP($P13,[2]INSA_TCA_v6.0_2023!$A$1:$AU$1342,40,FALSE)*$S13/100,"")</f>
        <v>16.5</v>
      </c>
      <c r="AS13" s="119">
        <f>IFERROR(VLOOKUP($P13,[2]INSA_TCA_v6.0_2023!$A$1:$AU$1342,41,FALSE)*$S13/100,"")</f>
        <v>124.5</v>
      </c>
      <c r="AT13" s="119">
        <f>IFERROR(VLOOKUP($P13,[2]INSA_TCA_v6.0_2023!$A$1:$AU$1342,42,FALSE)*$S13/100,"")</f>
        <v>76.5</v>
      </c>
      <c r="AU13" s="119">
        <f>IFERROR(VLOOKUP($P13,[2]INSA_TCA_v6.0_2023!$A$1:$AU$1342,43,FALSE)*$S13/100,"")</f>
        <v>7.2</v>
      </c>
      <c r="AV13" s="119">
        <f>IFERROR(VLOOKUP($P13,[2]INSA_TCA_v6.0_2023!$A$1:$AU$1342,44,FALSE)*$S13/100,"")</f>
        <v>0.13500000000000001</v>
      </c>
      <c r="AW13" s="119">
        <f>IFERROR(VLOOKUP($P13,[2]INSA_TCA_v6.0_2023!$A$1:$AU$1342,45,FALSE)*$S13/100,"")</f>
        <v>0.79500000000000004</v>
      </c>
      <c r="AX13" s="119">
        <f>IFERROR(VLOOKUP($P13,[2]INSA_TCA_v6.0_2023!$A$1:$AU$1342,46,FALSE)*$S13/100,"")</f>
        <v>0</v>
      </c>
      <c r="AY13" s="119">
        <f>IFERROR(VLOOKUP($P13,[2]INSA_TCA_v6.0_2023!$A$1:$AU$1342,47,FALSE)*$S13/100,"")</f>
        <v>5.85</v>
      </c>
    </row>
    <row r="14" spans="1:51">
      <c r="A14" s="310" t="s">
        <v>3412</v>
      </c>
      <c r="B14" s="306">
        <f>10*1.5</f>
        <v>15</v>
      </c>
      <c r="C14" s="307" t="s">
        <v>48</v>
      </c>
      <c r="D14" s="308">
        <v>15</v>
      </c>
      <c r="E14" s="309"/>
      <c r="F14" s="263"/>
      <c r="G14" s="398"/>
      <c r="H14" s="398"/>
      <c r="I14" s="398"/>
      <c r="J14" s="398"/>
      <c r="K14" s="398"/>
      <c r="L14" s="398"/>
      <c r="M14" s="398"/>
      <c r="N14" s="272"/>
      <c r="O14" s="16"/>
      <c r="P14" s="17">
        <v>1212</v>
      </c>
      <c r="Q14" s="17" t="s">
        <v>2217</v>
      </c>
      <c r="R14" s="17" t="s">
        <v>2230</v>
      </c>
      <c r="S14" s="17">
        <v>1</v>
      </c>
      <c r="T14" s="119">
        <f>IFERROR(VLOOKUP($P14,[2]INSA_TCA_v6.0_2023!$A$1:$AU$1342,14,FALSE)*$S14/100,"")</f>
        <v>0.28499999999999998</v>
      </c>
      <c r="U14" s="119">
        <f>IFERROR(VLOOKUP($P14,[2]INSA_TCA_v6.0_2023!$A$1:$AU$1342,15,FALSE)*$S14/100,"")</f>
        <v>0.245</v>
      </c>
      <c r="V14" s="119">
        <f>IFERROR(VLOOKUP($P14,[2]INSA_TCA_v6.0_2023!$A$1:$AU$1342,8,FALSE)*$S14/100,"")</f>
        <v>0.36299999999999999</v>
      </c>
      <c r="W14" s="119">
        <f>IFERROR(VLOOKUP($P14,[2]INSA_TCA_v6.0_2023!$A$1:$AU$1342,9,FALSE)*$S14/100,"")</f>
        <v>0.121</v>
      </c>
      <c r="X14" s="119">
        <f>IFERROR(VLOOKUP($P14,[2]INSA_TCA_v6.0_2023!$A$1:$AU$1342,10,FALSE)*$S14/100,"")</f>
        <v>0.121</v>
      </c>
      <c r="Y14" s="119">
        <f>IFERROR(VLOOKUP($P14,[2]INSA_TCA_v6.0_2023!$A$1:$AU$1342,11,FALSE)*$S14/100,"")</f>
        <v>0.121</v>
      </c>
      <c r="Z14" s="119">
        <f>IFERROR(VLOOKUP($P14,[2]INSA_TCA_v6.0_2023!$A$1:$AU$1342,24,FALSE)*$S14/100,"")</f>
        <v>0</v>
      </c>
      <c r="AA14" s="119">
        <f>IFERROR(VLOOKUP($P14,[2]INSA_TCA_v6.0_2023!$A$1:$AU$1342,13,FALSE)*$S14/100,"")</f>
        <v>0</v>
      </c>
      <c r="AB14" s="119">
        <f>IFERROR(VLOOKUP($P14,[2]INSA_TCA_v6.0_2023!$A$1:$AU$1342,19,FALSE)*$S14/100,"")</f>
        <v>5.7999999999999996E-2</v>
      </c>
      <c r="AC14" s="119">
        <f>IFERROR(VLOOKUP($P14,[2]INSA_TCA_v6.0_2023!$A$1:$AU$1342,18,FALSE)*$S14/100,"")</f>
        <v>0.20800000000000002</v>
      </c>
      <c r="AD14" s="119">
        <f>IFERROR(VLOOKUP($P14,[2]INSA_TCA_v6.0_2023!$A$1:$AU$1342,20,FALSE)*$S14/100,"")</f>
        <v>0</v>
      </c>
      <c r="AE14" s="120">
        <f t="shared" si="0"/>
        <v>5.0550000000000006</v>
      </c>
      <c r="AF14" s="119">
        <f>IFERROR(VLOOKUP($P14,[2]INSA_TCA_v6.0_2023!$A$1:$AU$1342,21,FALSE)*$S14/100,"")</f>
        <v>0</v>
      </c>
      <c r="AG14" s="119">
        <f>IFERROR(VLOOKUP($P14,[2]INSA_TCA_v6.0_2023!$A$1:$AU$1342,25,FALSE)*$S14/100,"")</f>
        <v>0.03</v>
      </c>
      <c r="AH14" s="119">
        <f>IFERROR(VLOOKUP($P14,[2]INSA_TCA_v6.0_2023!$A$1:$AU$1342,27,FALSE)*$S14/100,"")</f>
        <v>0</v>
      </c>
      <c r="AI14" s="119">
        <f>IFERROR(VLOOKUP($P14,[2]INSA_TCA_v6.0_2023!$A$1:$AU$1342,28,FALSE)*$S14/100,"")</f>
        <v>0</v>
      </c>
      <c r="AJ14" s="119">
        <f>IFERROR(VLOOKUP($P14,[2]INSA_TCA_v6.0_2023!$A$1:$AU$1342,29,FALSE)*$S14/100,"")</f>
        <v>3.4999999999999996E-3</v>
      </c>
      <c r="AK14" s="119">
        <f>IFERROR(VLOOKUP($P14,[2]INSA_TCA_v6.0_2023!$A$1:$AU$1342,30,FALSE)*$S14/100,"")</f>
        <v>5.9999999999999995E-4</v>
      </c>
      <c r="AL14" s="119">
        <f>IFERROR(VLOOKUP($P14,[2]INSA_TCA_v6.0_2023!$A$1:$AU$1342,32,FALSE)*$S14/100,"")</f>
        <v>1.3000000000000001E-2</v>
      </c>
      <c r="AM14" s="119">
        <f>IFERROR(VLOOKUP($P14,[2]INSA_TCA_v6.0_2023!$A$1:$AU$1342,34,FALSE)*$S14/100,"")</f>
        <v>1.6000000000000001E-3</v>
      </c>
      <c r="AN14" s="119">
        <f>IFERROR(VLOOKUP($P14,[2]INSA_TCA_v6.0_2023!$A$1:$AU$1342,35,FALSE)*$S14/100,"")</f>
        <v>0</v>
      </c>
      <c r="AO14" s="119">
        <f>IFERROR(VLOOKUP($P14,[2]INSA_TCA_v6.0_2023!$A$1:$AU$1342,36,FALSE)*$S14/100,"")</f>
        <v>0.03</v>
      </c>
      <c r="AP14" s="119">
        <f>IFERROR(VLOOKUP($P14,[2]INSA_TCA_v6.0_2023!$A$1:$AU$1342,37,FALSE)*$S14/100,"")</f>
        <v>0.76</v>
      </c>
      <c r="AQ14" s="119">
        <f>IFERROR(VLOOKUP($P14,[2]INSA_TCA_v6.0_2023!$A$1:$AU$1342,39,FALSE)*$S14/100,"")</f>
        <v>0.16</v>
      </c>
      <c r="AR14" s="119">
        <f>IFERROR(VLOOKUP($P14,[2]INSA_TCA_v6.0_2023!$A$1:$AU$1342,40,FALSE)*$S14/100,"")</f>
        <v>3.5</v>
      </c>
      <c r="AS14" s="119">
        <f>IFERROR(VLOOKUP($P14,[2]INSA_TCA_v6.0_2023!$A$1:$AU$1342,41,FALSE)*$S14/100,"")</f>
        <v>1.8</v>
      </c>
      <c r="AT14" s="119">
        <f>IFERROR(VLOOKUP($P14,[2]INSA_TCA_v6.0_2023!$A$1:$AU$1342,42,FALSE)*$S14/100,"")</f>
        <v>2.1</v>
      </c>
      <c r="AU14" s="119">
        <f>IFERROR(VLOOKUP($P14,[2]INSA_TCA_v6.0_2023!$A$1:$AU$1342,43,FALSE)*$S14/100,"")</f>
        <v>1.8</v>
      </c>
      <c r="AV14" s="119">
        <f>IFERROR(VLOOKUP($P14,[2]INSA_TCA_v6.0_2023!$A$1:$AU$1342,44,FALSE)*$S14/100,"")</f>
        <v>0.03</v>
      </c>
      <c r="AW14" s="119">
        <f>IFERROR(VLOOKUP($P14,[2]INSA_TCA_v6.0_2023!$A$1:$AU$1342,45,FALSE)*$S14/100,"")</f>
        <v>2.2000000000000002E-2</v>
      </c>
      <c r="AX14" s="119">
        <f>IFERROR(VLOOKUP($P14,[2]INSA_TCA_v6.0_2023!$A$1:$AU$1342,46,FALSE)*$S14/100,"")</f>
        <v>0</v>
      </c>
      <c r="AY14" s="119">
        <f>IFERROR(VLOOKUP($P14,[2]INSA_TCA_v6.0_2023!$A$1:$AU$1342,47,FALSE)*$S14/100,"")</f>
        <v>0</v>
      </c>
    </row>
    <row r="15" spans="1:51">
      <c r="A15" s="310" t="s">
        <v>3333</v>
      </c>
      <c r="B15" s="306">
        <v>1</v>
      </c>
      <c r="C15" s="307" t="s">
        <v>48</v>
      </c>
      <c r="D15" s="308">
        <v>1</v>
      </c>
      <c r="E15" s="309"/>
      <c r="F15" s="263"/>
      <c r="G15" s="398"/>
      <c r="H15" s="398"/>
      <c r="I15" s="398"/>
      <c r="J15" s="398"/>
      <c r="K15" s="398"/>
      <c r="L15" s="398"/>
      <c r="M15" s="398"/>
      <c r="N15" s="272"/>
      <c r="O15" s="16"/>
      <c r="P15" s="17">
        <v>961</v>
      </c>
      <c r="Q15" s="17" t="s">
        <v>2217</v>
      </c>
      <c r="R15" s="17" t="s">
        <v>2233</v>
      </c>
      <c r="S15" s="17">
        <v>0.5</v>
      </c>
      <c r="T15" s="119">
        <f>IFERROR(VLOOKUP($P15,[2]INSA_TCA_v6.0_2023!$A$1:$AU$1342,14,FALSE)*$S15/100,"")</f>
        <v>0.19149999999999998</v>
      </c>
      <c r="U15" s="119">
        <f>IFERROR(VLOOKUP($P15,[2]INSA_TCA_v6.0_2023!$A$1:$AU$1342,15,FALSE)*$S15/100,"")</f>
        <v>0.19149999999999998</v>
      </c>
      <c r="V15" s="119">
        <f>IFERROR(VLOOKUP($P15,[2]INSA_TCA_v6.0_2023!$A$1:$AU$1342,8,FALSE)*$S15/100,"")</f>
        <v>1.3500000000000002E-2</v>
      </c>
      <c r="W15" s="119">
        <f>IFERROR(VLOOKUP($P15,[2]INSA_TCA_v6.0_2023!$A$1:$AU$1342,9,FALSE)*$S15/100,"")</f>
        <v>4.5000000000000005E-3</v>
      </c>
      <c r="X15" s="119">
        <f>IFERROR(VLOOKUP($P15,[2]INSA_TCA_v6.0_2023!$A$1:$AU$1342,10,FALSE)*$S15/100,"")</f>
        <v>4.5000000000000005E-3</v>
      </c>
      <c r="Y15" s="119">
        <f>IFERROR(VLOOKUP($P15,[2]INSA_TCA_v6.0_2023!$A$1:$AU$1342,11,FALSE)*$S15/100,"")</f>
        <v>5.0000000000000001E-3</v>
      </c>
      <c r="Z15" s="119">
        <f>IFERROR(VLOOKUP($P15,[2]INSA_TCA_v6.0_2023!$A$1:$AU$1342,24,FALSE)*$S15/100,"")</f>
        <v>0</v>
      </c>
      <c r="AA15" s="119">
        <f>IFERROR(VLOOKUP($P15,[2]INSA_TCA_v6.0_2023!$A$1:$AU$1342,13,FALSE)*$S15/100,"")</f>
        <v>0</v>
      </c>
      <c r="AB15" s="119">
        <f>IFERROR(VLOOKUP($P15,[2]INSA_TCA_v6.0_2023!$A$1:$AU$1342,19,FALSE)*$S15/100,"")</f>
        <v>5.3499999999999999E-2</v>
      </c>
      <c r="AC15" s="119">
        <f>IFERROR(VLOOKUP($P15,[2]INSA_TCA_v6.0_2023!$A$1:$AU$1342,18,FALSE)*$S15/100,"")</f>
        <v>0.13250000000000001</v>
      </c>
      <c r="AD15" s="119">
        <f>IFERROR(VLOOKUP($P15,[2]INSA_TCA_v6.0_2023!$A$1:$AU$1342,20,FALSE)*$S15/100,"")</f>
        <v>5.0000000000000001E-4</v>
      </c>
      <c r="AE15" s="120">
        <f t="shared" si="0"/>
        <v>1.3664999999999998</v>
      </c>
      <c r="AF15" s="119">
        <f>IFERROR(VLOOKUP($P15,[2]INSA_TCA_v6.0_2023!$A$1:$AU$1342,21,FALSE)*$S15/100,"")</f>
        <v>0</v>
      </c>
      <c r="AG15" s="119">
        <f>IFERROR(VLOOKUP($P15,[2]INSA_TCA_v6.0_2023!$A$1:$AU$1342,25,FALSE)*$S15/100,"")</f>
        <v>9.5000000000000001E-2</v>
      </c>
      <c r="AH15" s="119">
        <f>IFERROR(VLOOKUP($P15,[2]INSA_TCA_v6.0_2023!$A$1:$AU$1342,27,FALSE)*$S15/100,"")</f>
        <v>0</v>
      </c>
      <c r="AI15" s="119">
        <f>IFERROR(VLOOKUP($P15,[2]INSA_TCA_v6.0_2023!$A$1:$AU$1342,28,FALSE)*$S15/100,"")</f>
        <v>5.0000000000000001E-3</v>
      </c>
      <c r="AJ15" s="119">
        <f>IFERROR(VLOOKUP($P15,[2]INSA_TCA_v6.0_2023!$A$1:$AU$1342,29,FALSE)*$S15/100,"")</f>
        <v>3.5000000000000005E-4</v>
      </c>
      <c r="AK15" s="119">
        <f>IFERROR(VLOOKUP($P15,[2]INSA_TCA_v6.0_2023!$A$1:$AU$1342,30,FALSE)*$S15/100,"")</f>
        <v>8.9999999999999998E-4</v>
      </c>
      <c r="AL15" s="119">
        <f>IFERROR(VLOOKUP($P15,[2]INSA_TCA_v6.0_2023!$A$1:$AU$1342,32,FALSE)*$S15/100,"")</f>
        <v>0.01</v>
      </c>
      <c r="AM15" s="119">
        <f>IFERROR(VLOOKUP($P15,[2]INSA_TCA_v6.0_2023!$A$1:$AU$1342,34,FALSE)*$S15/100,"")</f>
        <v>1.7000000000000001E-3</v>
      </c>
      <c r="AN15" s="119">
        <f>IFERROR(VLOOKUP($P15,[2]INSA_TCA_v6.0_2023!$A$1:$AU$1342,35,FALSE)*$S15/100,"")</f>
        <v>0</v>
      </c>
      <c r="AO15" s="119">
        <f>IFERROR(VLOOKUP($P15,[2]INSA_TCA_v6.0_2023!$A$1:$AU$1342,36,FALSE)*$S15/100,"")</f>
        <v>0.105</v>
      </c>
      <c r="AP15" s="119">
        <f>IFERROR(VLOOKUP($P15,[2]INSA_TCA_v6.0_2023!$A$1:$AU$1342,37,FALSE)*$S15/100,"")</f>
        <v>0.05</v>
      </c>
      <c r="AQ15" s="119">
        <f>IFERROR(VLOOKUP($P15,[2]INSA_TCA_v6.0_2023!$A$1:$AU$1342,39,FALSE)*$S15/100,"")</f>
        <v>0.125</v>
      </c>
      <c r="AR15" s="119">
        <f>IFERROR(VLOOKUP($P15,[2]INSA_TCA_v6.0_2023!$A$1:$AU$1342,40,FALSE)*$S15/100,"")</f>
        <v>3.35</v>
      </c>
      <c r="AS15" s="119">
        <f>IFERROR(VLOOKUP($P15,[2]INSA_TCA_v6.0_2023!$A$1:$AU$1342,41,FALSE)*$S15/100,"")</f>
        <v>1.75</v>
      </c>
      <c r="AT15" s="119">
        <f>IFERROR(VLOOKUP($P15,[2]INSA_TCA_v6.0_2023!$A$1:$AU$1342,42,FALSE)*$S15/100,"")</f>
        <v>0.9</v>
      </c>
      <c r="AU15" s="119">
        <f>IFERROR(VLOOKUP($P15,[2]INSA_TCA_v6.0_2023!$A$1:$AU$1342,43,FALSE)*$S15/100,"")</f>
        <v>0.7</v>
      </c>
      <c r="AV15" s="119">
        <f>IFERROR(VLOOKUP($P15,[2]INSA_TCA_v6.0_2023!$A$1:$AU$1342,44,FALSE)*$S15/100,"")</f>
        <v>0.11</v>
      </c>
      <c r="AW15" s="119">
        <f>IFERROR(VLOOKUP($P15,[2]INSA_TCA_v6.0_2023!$A$1:$AU$1342,45,FALSE)*$S15/100,"")</f>
        <v>6.5000000000000006E-3</v>
      </c>
      <c r="AX15" s="119">
        <f>IFERROR(VLOOKUP($P15,[2]INSA_TCA_v6.0_2023!$A$1:$AU$1342,46,FALSE)*$S15/100,"")</f>
        <v>0</v>
      </c>
      <c r="AY15" s="119">
        <f>IFERROR(VLOOKUP($P15,[2]INSA_TCA_v6.0_2023!$A$1:$AU$1342,47,FALSE)*$S15/100,"")</f>
        <v>0</v>
      </c>
    </row>
    <row r="16" spans="1:51">
      <c r="A16" s="310" t="s">
        <v>70</v>
      </c>
      <c r="B16" s="306">
        <v>0.5</v>
      </c>
      <c r="C16" s="313" t="s">
        <v>48</v>
      </c>
      <c r="D16" s="314" t="s">
        <v>3388</v>
      </c>
      <c r="E16" s="315"/>
      <c r="F16" s="263"/>
      <c r="G16" s="398"/>
      <c r="H16" s="398"/>
      <c r="I16" s="398"/>
      <c r="J16" s="398"/>
      <c r="K16" s="398"/>
      <c r="L16" s="398"/>
      <c r="M16" s="398"/>
      <c r="N16" s="272"/>
      <c r="O16" s="16"/>
      <c r="P16" s="17">
        <v>972</v>
      </c>
      <c r="Q16" s="17" t="s">
        <v>2217</v>
      </c>
      <c r="R16" s="17" t="s">
        <v>2268</v>
      </c>
      <c r="S16" s="17">
        <v>0.25</v>
      </c>
      <c r="T16" s="119">
        <f>IFERROR(VLOOKUP($P16,[2]INSA_TCA_v6.0_2023!$A$1:$AU$1342,14,FALSE)*$S16/100,"")</f>
        <v>0</v>
      </c>
      <c r="U16" s="119">
        <f>IFERROR(VLOOKUP($P16,[2]INSA_TCA_v6.0_2023!$A$1:$AU$1342,15,FALSE)*$S16/100,"")</f>
        <v>0</v>
      </c>
      <c r="V16" s="119">
        <f>IFERROR(VLOOKUP($P16,[2]INSA_TCA_v6.0_2023!$A$1:$AU$1342,8,FALSE)*$S16/100,"")</f>
        <v>0</v>
      </c>
      <c r="W16" s="119">
        <f>IFERROR(VLOOKUP($P16,[2]INSA_TCA_v6.0_2023!$A$1:$AU$1342,9,FALSE)*$S16/100,"")</f>
        <v>0</v>
      </c>
      <c r="X16" s="119">
        <f>IFERROR(VLOOKUP($P16,[2]INSA_TCA_v6.0_2023!$A$1:$AU$1342,10,FALSE)*$S16/100,"")</f>
        <v>0</v>
      </c>
      <c r="Y16" s="119">
        <f>IFERROR(VLOOKUP($P16,[2]INSA_TCA_v6.0_2023!$A$1:$AU$1342,11,FALSE)*$S16/100,"")</f>
        <v>0</v>
      </c>
      <c r="Z16" s="119">
        <f>IFERROR(VLOOKUP($P16,[2]INSA_TCA_v6.0_2023!$A$1:$AU$1342,24,FALSE)*$S16/100,"")</f>
        <v>0</v>
      </c>
      <c r="AA16" s="119">
        <f>IFERROR(VLOOKUP($P16,[2]INSA_TCA_v6.0_2023!$A$1:$AU$1342,13,FALSE)*$S16/100,"")</f>
        <v>0</v>
      </c>
      <c r="AB16" s="119">
        <f>IFERROR(VLOOKUP($P16,[2]INSA_TCA_v6.0_2023!$A$1:$AU$1342,19,FALSE)*$S16/100,"")</f>
        <v>0</v>
      </c>
      <c r="AC16" s="119">
        <f>IFERROR(VLOOKUP($P16,[2]INSA_TCA_v6.0_2023!$A$1:$AU$1342,18,FALSE)*$S16/100,"")</f>
        <v>0</v>
      </c>
      <c r="AD16" s="119">
        <f>IFERROR(VLOOKUP($P16,[2]INSA_TCA_v6.0_2023!$A$1:$AU$1342,20,FALSE)*$S16/100,"")</f>
        <v>0.25</v>
      </c>
      <c r="AE16" s="120">
        <f t="shared" si="0"/>
        <v>0</v>
      </c>
      <c r="AF16" s="119">
        <f>IFERROR(VLOOKUP($P16,[2]INSA_TCA_v6.0_2023!$A$1:$AU$1342,21,FALSE)*$S16/100,"")</f>
        <v>0</v>
      </c>
      <c r="AG16" s="119">
        <f>IFERROR(VLOOKUP($P16,[2]INSA_TCA_v6.0_2023!$A$1:$AU$1342,25,FALSE)*$S16/100,"")</f>
        <v>0</v>
      </c>
      <c r="AH16" s="119">
        <f>IFERROR(VLOOKUP($P16,[2]INSA_TCA_v6.0_2023!$A$1:$AU$1342,27,FALSE)*$S16/100,"")</f>
        <v>0</v>
      </c>
      <c r="AI16" s="119">
        <f>IFERROR(VLOOKUP($P16,[2]INSA_TCA_v6.0_2023!$A$1:$AU$1342,28,FALSE)*$S16/100,"")</f>
        <v>0</v>
      </c>
      <c r="AJ16" s="119">
        <f>IFERROR(VLOOKUP($P16,[2]INSA_TCA_v6.0_2023!$A$1:$AU$1342,29,FALSE)*$S16/100,"")</f>
        <v>0</v>
      </c>
      <c r="AK16" s="119">
        <f>IFERROR(VLOOKUP($P16,[2]INSA_TCA_v6.0_2023!$A$1:$AU$1342,30,FALSE)*$S16/100,"")</f>
        <v>0</v>
      </c>
      <c r="AL16" s="119">
        <f>IFERROR(VLOOKUP($P16,[2]INSA_TCA_v6.0_2023!$A$1:$AU$1342,32,FALSE)*$S16/100,"")</f>
        <v>0</v>
      </c>
      <c r="AM16" s="119">
        <f>IFERROR(VLOOKUP($P16,[2]INSA_TCA_v6.0_2023!$A$1:$AU$1342,34,FALSE)*$S16/100,"")</f>
        <v>0</v>
      </c>
      <c r="AN16" s="119">
        <f>IFERROR(VLOOKUP($P16,[2]INSA_TCA_v6.0_2023!$A$1:$AU$1342,35,FALSE)*$S16/100,"")</f>
        <v>0</v>
      </c>
      <c r="AO16" s="119">
        <f>IFERROR(VLOOKUP($P16,[2]INSA_TCA_v6.0_2023!$A$1:$AU$1342,36,FALSE)*$S16/100,"")</f>
        <v>0</v>
      </c>
      <c r="AP16" s="119">
        <f>IFERROR(VLOOKUP($P16,[2]INSA_TCA_v6.0_2023!$A$1:$AU$1342,37,FALSE)*$S16/100,"")</f>
        <v>0</v>
      </c>
      <c r="AQ16" s="119">
        <f>IFERROR(VLOOKUP($P16,[2]INSA_TCA_v6.0_2023!$A$1:$AU$1342,39,FALSE)*$S16/100,"")</f>
        <v>100</v>
      </c>
      <c r="AR16" s="119">
        <f>IFERROR(VLOOKUP($P16,[2]INSA_TCA_v6.0_2023!$A$1:$AU$1342,40,FALSE)*$S16/100,"")</f>
        <v>0</v>
      </c>
      <c r="AS16" s="119">
        <f>IFERROR(VLOOKUP($P16,[2]INSA_TCA_v6.0_2023!$A$1:$AU$1342,41,FALSE)*$S16/100,"")</f>
        <v>0</v>
      </c>
      <c r="AT16" s="119">
        <f>IFERROR(VLOOKUP($P16,[2]INSA_TCA_v6.0_2023!$A$1:$AU$1342,42,FALSE)*$S16/100,"")</f>
        <v>0</v>
      </c>
      <c r="AU16" s="119">
        <f>IFERROR(VLOOKUP($P16,[2]INSA_TCA_v6.0_2023!$A$1:$AU$1342,43,FALSE)*$S16/100,"")</f>
        <v>0.75</v>
      </c>
      <c r="AV16" s="119">
        <f>IFERROR(VLOOKUP($P16,[2]INSA_TCA_v6.0_2023!$A$1:$AU$1342,44,FALSE)*$S16/100,"")</f>
        <v>0</v>
      </c>
      <c r="AW16" s="119">
        <f>IFERROR(VLOOKUP($P16,[2]INSA_TCA_v6.0_2023!$A$1:$AU$1342,45,FALSE)*$S16/100,"")</f>
        <v>0</v>
      </c>
      <c r="AX16" s="119">
        <f>IFERROR(VLOOKUP($P16,[2]INSA_TCA_v6.0_2023!$A$1:$AU$1342,46,FALSE)*$S16/100,"")</f>
        <v>0</v>
      </c>
      <c r="AY16" s="119">
        <f>IFERROR(VLOOKUP($P16,[2]INSA_TCA_v6.0_2023!$A$1:$AU$1342,47,FALSE)*$S16/100,"")</f>
        <v>0</v>
      </c>
    </row>
    <row r="17" spans="1:51">
      <c r="A17" s="311" t="s">
        <v>3474</v>
      </c>
      <c r="B17" s="306">
        <v>75</v>
      </c>
      <c r="C17" s="313" t="s">
        <v>48</v>
      </c>
      <c r="D17" s="314" t="s">
        <v>3416</v>
      </c>
      <c r="E17" s="315"/>
      <c r="F17" s="263"/>
      <c r="G17" s="398"/>
      <c r="H17" s="398"/>
      <c r="I17" s="398"/>
      <c r="J17" s="398"/>
      <c r="K17" s="398"/>
      <c r="L17" s="398"/>
      <c r="M17" s="398"/>
      <c r="N17" s="272"/>
      <c r="O17" s="16"/>
      <c r="P17" s="17" t="s">
        <v>1247</v>
      </c>
      <c r="Q17" s="17" t="s">
        <v>2217</v>
      </c>
      <c r="R17" s="17" t="s">
        <v>2263</v>
      </c>
      <c r="S17" s="17">
        <v>100</v>
      </c>
      <c r="T17" s="119">
        <f>IFERROR(VLOOKUP($P17,[2]INSA_TCA_v6.0_2023!$A$1:$AU$1342,14,FALSE)*$S17/100,"")</f>
        <v>3.6</v>
      </c>
      <c r="U17" s="119">
        <f>IFERROR(VLOOKUP($P17,[2]INSA_TCA_v6.0_2023!$A$1:$AU$1342,15,FALSE)*$S17/100,"")</f>
        <v>2.9</v>
      </c>
      <c r="V17" s="119">
        <f>IFERROR(VLOOKUP($P17,[2]INSA_TCA_v6.0_2023!$A$1:$AU$1342,8,FALSE)*$S17/100,"")</f>
        <v>0</v>
      </c>
      <c r="W17" s="119">
        <f>IFERROR(VLOOKUP($P17,[2]INSA_TCA_v6.0_2023!$A$1:$AU$1342,9,FALSE)*$S17/100,"")</f>
        <v>0</v>
      </c>
      <c r="X17" s="119">
        <f>IFERROR(VLOOKUP($P17,[2]INSA_TCA_v6.0_2023!$A$1:$AU$1342,10,FALSE)*$S17/100,"")</f>
        <v>0</v>
      </c>
      <c r="Y17" s="119">
        <f>IFERROR(VLOOKUP($P17,[2]INSA_TCA_v6.0_2023!$A$1:$AU$1342,11,FALSE)*$S17/100,"")</f>
        <v>0</v>
      </c>
      <c r="Z17" s="119">
        <f>IFERROR(VLOOKUP($P17,[2]INSA_TCA_v6.0_2023!$A$1:$AU$1342,24,FALSE)*$S17/100,"")</f>
        <v>0</v>
      </c>
      <c r="AA17" s="119">
        <f>IFERROR(VLOOKUP($P17,[2]INSA_TCA_v6.0_2023!$A$1:$AU$1342,13,FALSE)*$S17/100,"")</f>
        <v>0</v>
      </c>
      <c r="AB17" s="119">
        <f>IFERROR(VLOOKUP($P17,[2]INSA_TCA_v6.0_2023!$A$1:$AU$1342,19,FALSE)*$S17/100,"")</f>
        <v>1.1000000000000001</v>
      </c>
      <c r="AC17" s="119">
        <f>IFERROR(VLOOKUP($P17,[2]INSA_TCA_v6.0_2023!$A$1:$AU$1342,18,FALSE)*$S17/100,"")</f>
        <v>0</v>
      </c>
      <c r="AD17" s="119">
        <f>IFERROR(VLOOKUP($P17,[2]INSA_TCA_v6.0_2023!$A$1:$AU$1342,20,FALSE)*$S17/100,"")</f>
        <v>0.1</v>
      </c>
      <c r="AE17" s="120">
        <f t="shared" si="0"/>
        <v>18.8</v>
      </c>
      <c r="AF17" s="119">
        <f>IFERROR(VLOOKUP($P17,[2]INSA_TCA_v6.0_2023!$A$1:$AU$1342,21,FALSE)*$S17/100,"")</f>
        <v>0</v>
      </c>
      <c r="AG17" s="119">
        <f>IFERROR(VLOOKUP($P17,[2]INSA_TCA_v6.0_2023!$A$1:$AU$1342,25,FALSE)*$S17/100,"")</f>
        <v>0</v>
      </c>
      <c r="AH17" s="119">
        <f>IFERROR(VLOOKUP($P17,[2]INSA_TCA_v6.0_2023!$A$1:$AU$1342,27,FALSE)*$S17/100,"")</f>
        <v>0</v>
      </c>
      <c r="AI17" s="119">
        <f>IFERROR(VLOOKUP($P17,[2]INSA_TCA_v6.0_2023!$A$1:$AU$1342,28,FALSE)*$S17/100,"")</f>
        <v>0</v>
      </c>
      <c r="AJ17" s="119">
        <f>IFERROR(VLOOKUP($P17,[2]INSA_TCA_v6.0_2023!$A$1:$AU$1342,29,FALSE)*$S17/100,"")</f>
        <v>0</v>
      </c>
      <c r="AK17" s="119">
        <f>IFERROR(VLOOKUP($P17,[2]INSA_TCA_v6.0_2023!$A$1:$AU$1342,30,FALSE)*$S17/100,"")</f>
        <v>0</v>
      </c>
      <c r="AL17" s="119">
        <f>IFERROR(VLOOKUP($P17,[2]INSA_TCA_v6.0_2023!$A$1:$AU$1342,32,FALSE)*$S17/100,"")</f>
        <v>0</v>
      </c>
      <c r="AM17" s="119">
        <f>IFERROR(VLOOKUP($P17,[2]INSA_TCA_v6.0_2023!$A$1:$AU$1342,34,FALSE)*$S17/100,"")</f>
        <v>0</v>
      </c>
      <c r="AN17" s="119">
        <f>IFERROR(VLOOKUP($P17,[2]INSA_TCA_v6.0_2023!$A$1:$AU$1342,35,FALSE)*$S17/100,"")</f>
        <v>0</v>
      </c>
      <c r="AO17" s="119">
        <f>IFERROR(VLOOKUP($P17,[2]INSA_TCA_v6.0_2023!$A$1:$AU$1342,36,FALSE)*$S17/100,"")</f>
        <v>0</v>
      </c>
      <c r="AP17" s="119">
        <f>IFERROR(VLOOKUP($P17,[2]INSA_TCA_v6.0_2023!$A$1:$AU$1342,37,FALSE)*$S17/100,"")</f>
        <v>0</v>
      </c>
      <c r="AQ17" s="119">
        <f>IFERROR(VLOOKUP($P17,[2]INSA_TCA_v6.0_2023!$A$1:$AU$1342,39,FALSE)*$S17/100,"")</f>
        <v>0</v>
      </c>
      <c r="AR17" s="119">
        <f>IFERROR(VLOOKUP($P17,[2]INSA_TCA_v6.0_2023!$A$1:$AU$1342,40,FALSE)*$S17/100,"")</f>
        <v>0</v>
      </c>
      <c r="AS17" s="119">
        <f>IFERROR(VLOOKUP($P17,[2]INSA_TCA_v6.0_2023!$A$1:$AU$1342,41,FALSE)*$S17/100,"")</f>
        <v>0</v>
      </c>
      <c r="AT17" s="119">
        <f>IFERROR(VLOOKUP($P17,[2]INSA_TCA_v6.0_2023!$A$1:$AU$1342,42,FALSE)*$S17/100,"")</f>
        <v>0</v>
      </c>
      <c r="AU17" s="119">
        <f>IFERROR(VLOOKUP($P17,[2]INSA_TCA_v6.0_2023!$A$1:$AU$1342,43,FALSE)*$S17/100,"")</f>
        <v>0</v>
      </c>
      <c r="AV17" s="119">
        <f>IFERROR(VLOOKUP($P17,[2]INSA_TCA_v6.0_2023!$A$1:$AU$1342,44,FALSE)*$S17/100,"")</f>
        <v>0</v>
      </c>
      <c r="AW17" s="119">
        <f>IFERROR(VLOOKUP($P17,[2]INSA_TCA_v6.0_2023!$A$1:$AU$1342,45,FALSE)*$S17/100,"")</f>
        <v>0</v>
      </c>
      <c r="AX17" s="119">
        <f>IFERROR(VLOOKUP($P17,[2]INSA_TCA_v6.0_2023!$A$1:$AU$1342,46,FALSE)*$S17/100,"")</f>
        <v>0</v>
      </c>
      <c r="AY17" s="119">
        <f>IFERROR(VLOOKUP($P17,[2]INSA_TCA_v6.0_2023!$A$1:$AU$1342,47,FALSE)*$S17/100,"")</f>
        <v>0</v>
      </c>
    </row>
    <row r="18" spans="1:51">
      <c r="A18" s="383" t="s">
        <v>3429</v>
      </c>
      <c r="B18" s="384">
        <v>100</v>
      </c>
      <c r="C18" s="376" t="s">
        <v>48</v>
      </c>
      <c r="D18" s="385" t="s">
        <v>3475</v>
      </c>
      <c r="E18" s="378"/>
      <c r="F18" s="263"/>
      <c r="G18" s="398"/>
      <c r="H18" s="398"/>
      <c r="I18" s="398"/>
      <c r="J18" s="398"/>
      <c r="K18" s="398"/>
      <c r="L18" s="398"/>
      <c r="M18" s="398"/>
      <c r="N18" s="272"/>
      <c r="O18" s="16"/>
      <c r="P18" s="17">
        <v>928</v>
      </c>
      <c r="Q18" s="17" t="s">
        <v>2217</v>
      </c>
      <c r="R18" s="17" t="s">
        <v>2256</v>
      </c>
      <c r="S18" s="17">
        <v>75</v>
      </c>
      <c r="T18" s="119">
        <f>IFERROR(VLOOKUP($P18,[2]INSA_TCA_v6.0_2023!$A$1:$AU$1342,14,FALSE)*$S18/100,"")</f>
        <v>7.2</v>
      </c>
      <c r="U18" s="119">
        <f>IFERROR(VLOOKUP($P18,[2]INSA_TCA_v6.0_2023!$A$1:$AU$1342,15,FALSE)*$S18/100,"")</f>
        <v>3.9750000000000001</v>
      </c>
      <c r="V18" s="119">
        <f>IFERROR(VLOOKUP($P18,[2]INSA_TCA_v6.0_2023!$A$1:$AU$1342,8,FALSE)*$S18/100,"")</f>
        <v>6.3</v>
      </c>
      <c r="W18" s="119">
        <f>IFERROR(VLOOKUP($P18,[2]INSA_TCA_v6.0_2023!$A$1:$AU$1342,9,FALSE)*$S18/100,"")</f>
        <v>3.5249999999999999</v>
      </c>
      <c r="X18" s="119">
        <f>IFERROR(VLOOKUP($P18,[2]INSA_TCA_v6.0_2023!$A$1:$AU$1342,10,FALSE)*$S18/100,"")</f>
        <v>1.425</v>
      </c>
      <c r="Y18" s="119">
        <f>IFERROR(VLOOKUP($P18,[2]INSA_TCA_v6.0_2023!$A$1:$AU$1342,11,FALSE)*$S18/100,"")</f>
        <v>0.22500000000000001</v>
      </c>
      <c r="Z18" s="119">
        <f>IFERROR(VLOOKUP($P18,[2]INSA_TCA_v6.0_2023!$A$1:$AU$1342,24,FALSE)*$S18/100,"")</f>
        <v>20.25</v>
      </c>
      <c r="AA18" s="119">
        <f>IFERROR(VLOOKUP($P18,[2]INSA_TCA_v6.0_2023!$A$1:$AU$1342,13,FALSE)*$S18/100,"")</f>
        <v>0.22500000000000001</v>
      </c>
      <c r="AB18" s="119">
        <f>IFERROR(VLOOKUP($P18,[2]INSA_TCA_v6.0_2023!$A$1:$AU$1342,19,FALSE)*$S18/100,"")</f>
        <v>3</v>
      </c>
      <c r="AC18" s="119">
        <f>IFERROR(VLOOKUP($P18,[2]INSA_TCA_v6.0_2023!$A$1:$AU$1342,18,FALSE)*$S18/100,"")</f>
        <v>0.15</v>
      </c>
      <c r="AD18" s="119">
        <f>IFERROR(VLOOKUP($P18,[2]INSA_TCA_v6.0_2023!$A$1:$AU$1342,20,FALSE)*$S18/100,"")</f>
        <v>0.45</v>
      </c>
      <c r="AE18" s="120">
        <f t="shared" si="0"/>
        <v>97.8</v>
      </c>
      <c r="AF18" s="119">
        <f>IFERROR(VLOOKUP($P18,[2]INSA_TCA_v6.0_2023!$A$1:$AU$1342,21,FALSE)*$S18/100,"")</f>
        <v>0</v>
      </c>
      <c r="AG18" s="119">
        <f>IFERROR(VLOOKUP($P18,[2]INSA_TCA_v6.0_2023!$A$1:$AU$1342,25,FALSE)*$S18/100,"")</f>
        <v>45</v>
      </c>
      <c r="AH18" s="119">
        <f>IFERROR(VLOOKUP($P18,[2]INSA_TCA_v6.0_2023!$A$1:$AU$1342,27,FALSE)*$S18/100,"")</f>
        <v>7.4999999999999997E-2</v>
      </c>
      <c r="AI18" s="119">
        <f>IFERROR(VLOOKUP($P18,[2]INSA_TCA_v6.0_2023!$A$1:$AU$1342,28,FALSE)*$S18/100,"")</f>
        <v>0.15</v>
      </c>
      <c r="AJ18" s="119">
        <f>IFERROR(VLOOKUP($P18,[2]INSA_TCA_v6.0_2023!$A$1:$AU$1342,29,FALSE)*$S18/100,"")</f>
        <v>1.4999999999999999E-2</v>
      </c>
      <c r="AK18" s="119">
        <f>IFERROR(VLOOKUP($P18,[2]INSA_TCA_v6.0_2023!$A$1:$AU$1342,30,FALSE)*$S18/100,"")</f>
        <v>8.2500000000000004E-2</v>
      </c>
      <c r="AL18" s="119">
        <f>IFERROR(VLOOKUP($P18,[2]INSA_TCA_v6.0_2023!$A$1:$AU$1342,32,FALSE)*$S18/100,"")</f>
        <v>0.97499999999999998</v>
      </c>
      <c r="AM18" s="119">
        <f>IFERROR(VLOOKUP($P18,[2]INSA_TCA_v6.0_2023!$A$1:$AU$1342,34,FALSE)*$S18/100,"")</f>
        <v>0.03</v>
      </c>
      <c r="AN18" s="119">
        <f>IFERROR(VLOOKUP($P18,[2]INSA_TCA_v6.0_2023!$A$1:$AU$1342,35,FALSE)*$S18/100,"")</f>
        <v>7.4999999999999997E-2</v>
      </c>
      <c r="AO18" s="119">
        <f>IFERROR(VLOOKUP($P18,[2]INSA_TCA_v6.0_2023!$A$1:$AU$1342,36,FALSE)*$S18/100,"")</f>
        <v>0</v>
      </c>
      <c r="AP18" s="119">
        <f>IFERROR(VLOOKUP($P18,[2]INSA_TCA_v6.0_2023!$A$1:$AU$1342,37,FALSE)*$S18/100,"")</f>
        <v>0.52500000000000002</v>
      </c>
      <c r="AQ18" s="119">
        <f>IFERROR(VLOOKUP($P18,[2]INSA_TCA_v6.0_2023!$A$1:$AU$1342,39,FALSE)*$S18/100,"")</f>
        <v>172.5</v>
      </c>
      <c r="AR18" s="119">
        <f>IFERROR(VLOOKUP($P18,[2]INSA_TCA_v6.0_2023!$A$1:$AU$1342,40,FALSE)*$S18/100,"")</f>
        <v>142.5</v>
      </c>
      <c r="AS18" s="119">
        <f>IFERROR(VLOOKUP($P18,[2]INSA_TCA_v6.0_2023!$A$1:$AU$1342,41,FALSE)*$S18/100,"")</f>
        <v>97.5</v>
      </c>
      <c r="AT18" s="119">
        <f>IFERROR(VLOOKUP($P18,[2]INSA_TCA_v6.0_2023!$A$1:$AU$1342,42,FALSE)*$S18/100,"")</f>
        <v>82.5</v>
      </c>
      <c r="AU18" s="119">
        <f>IFERROR(VLOOKUP($P18,[2]INSA_TCA_v6.0_2023!$A$1:$AU$1342,43,FALSE)*$S18/100,"")</f>
        <v>9.75</v>
      </c>
      <c r="AV18" s="119">
        <f>IFERROR(VLOOKUP($P18,[2]INSA_TCA_v6.0_2023!$A$1:$AU$1342,44,FALSE)*$S18/100,"")</f>
        <v>0.22500000000000001</v>
      </c>
      <c r="AW18" s="119">
        <f>IFERROR(VLOOKUP($P18,[2]INSA_TCA_v6.0_2023!$A$1:$AU$1342,45,FALSE)*$S18/100,"")</f>
        <v>0.45</v>
      </c>
      <c r="AX18" s="119">
        <f>IFERROR(VLOOKUP($P18,[2]INSA_TCA_v6.0_2023!$A$1:$AU$1342,46,FALSE)*$S18/100,"")</f>
        <v>0</v>
      </c>
      <c r="AY18" s="119">
        <f>IFERROR(VLOOKUP($P18,[2]INSA_TCA_v6.0_2023!$A$1:$AU$1342,47,FALSE)*$S18/100,"")</f>
        <v>0</v>
      </c>
    </row>
    <row r="19" spans="1:51">
      <c r="A19"/>
      <c r="B19"/>
      <c r="C19"/>
      <c r="D19"/>
      <c r="E19"/>
      <c r="F19"/>
      <c r="G19" s="398"/>
      <c r="H19" s="398"/>
      <c r="I19" s="398"/>
      <c r="J19" s="398"/>
      <c r="K19" s="398"/>
      <c r="L19" s="398"/>
      <c r="M19" s="398"/>
      <c r="N19" s="272"/>
      <c r="O19" s="16"/>
      <c r="P19" s="17"/>
      <c r="Q19" s="17"/>
      <c r="R19" s="17"/>
      <c r="S19" s="17"/>
      <c r="T19" s="119" t="str">
        <f>IFERROR(VLOOKUP($P19,[2]INSA_TCA_v6.0_2023!$A$1:$AU$1342,14,FALSE)*$S19/100,"")</f>
        <v/>
      </c>
      <c r="U19" s="119" t="str">
        <f>IFERROR(VLOOKUP($P19,[2]INSA_TCA_v6.0_2023!$A$1:$AU$1342,15,FALSE)*$S19/100,"")</f>
        <v/>
      </c>
      <c r="V19" s="119" t="str">
        <f>IFERROR(VLOOKUP($P19,[2]INSA_TCA_v6.0_2023!$A$1:$AU$1342,8,FALSE)*$S19/100,"")</f>
        <v/>
      </c>
      <c r="W19" s="119" t="str">
        <f>IFERROR(VLOOKUP($P19,[2]INSA_TCA_v6.0_2023!$A$1:$AU$1342,9,FALSE)*$S19/100,"")</f>
        <v/>
      </c>
      <c r="X19" s="119" t="str">
        <f>IFERROR(VLOOKUP($P19,[2]INSA_TCA_v6.0_2023!$A$1:$AU$1342,10,FALSE)*$S19/100,"")</f>
        <v/>
      </c>
      <c r="Y19" s="119" t="str">
        <f>IFERROR(VLOOKUP($P19,[2]INSA_TCA_v6.0_2023!$A$1:$AU$1342,11,FALSE)*$S19/100,"")</f>
        <v/>
      </c>
      <c r="Z19" s="119" t="str">
        <f>IFERROR(VLOOKUP($P19,[2]INSA_TCA_v6.0_2023!$A$1:$AU$1342,24,FALSE)*$S19/100,"")</f>
        <v/>
      </c>
      <c r="AA19" s="119" t="str">
        <f>IFERROR(VLOOKUP($P19,[2]INSA_TCA_v6.0_2023!$A$1:$AU$1342,13,FALSE)*$S19/100,"")</f>
        <v/>
      </c>
      <c r="AB19" s="119" t="str">
        <f>IFERROR(VLOOKUP($P19,[2]INSA_TCA_v6.0_2023!$A$1:$AU$1342,19,FALSE)*$S19/100,"")</f>
        <v/>
      </c>
      <c r="AC19" s="119" t="str">
        <f>IFERROR(VLOOKUP($P19,[2]INSA_TCA_v6.0_2023!$A$1:$AU$1342,18,FALSE)*$S19/100,"")</f>
        <v/>
      </c>
      <c r="AD19" s="119" t="str">
        <f>IFERROR(VLOOKUP($P19,[2]INSA_TCA_v6.0_2023!$A$1:$AU$1342,20,FALSE)*$S19/100,"")</f>
        <v/>
      </c>
      <c r="AE19" s="120" t="str">
        <f t="shared" si="0"/>
        <v/>
      </c>
      <c r="AF19" s="119" t="str">
        <f>IFERROR(VLOOKUP($P19,[2]INSA_TCA_v6.0_2023!$A$1:$AU$1342,21,FALSE)*$S19/100,"")</f>
        <v/>
      </c>
      <c r="AG19" s="119" t="str">
        <f>IFERROR(VLOOKUP($P19,[2]INSA_TCA_v6.0_2023!$A$1:$AU$1342,25,FALSE)*$S19/100,"")</f>
        <v/>
      </c>
      <c r="AH19" s="119" t="str">
        <f>IFERROR(VLOOKUP($P19,[2]INSA_TCA_v6.0_2023!$A$1:$AU$1342,27,FALSE)*$S19/100,"")</f>
        <v/>
      </c>
      <c r="AI19" s="119" t="str">
        <f>IFERROR(VLOOKUP($P19,[2]INSA_TCA_v6.0_2023!$A$1:$AU$1342,28,FALSE)*$S19/100,"")</f>
        <v/>
      </c>
      <c r="AJ19" s="119" t="str">
        <f>IFERROR(VLOOKUP($P19,[2]INSA_TCA_v6.0_2023!$A$1:$AU$1342,29,FALSE)*$S19/100,"")</f>
        <v/>
      </c>
      <c r="AK19" s="119" t="str">
        <f>IFERROR(VLOOKUP($P19,[2]INSA_TCA_v6.0_2023!$A$1:$AU$1342,30,FALSE)*$S19/100,"")</f>
        <v/>
      </c>
      <c r="AL19" s="119" t="str">
        <f>IFERROR(VLOOKUP($P19,[2]INSA_TCA_v6.0_2023!$A$1:$AU$1342,32,FALSE)*$S19/100,"")</f>
        <v/>
      </c>
      <c r="AM19" s="119" t="str">
        <f>IFERROR(VLOOKUP($P19,[2]INSA_TCA_v6.0_2023!$A$1:$AU$1342,34,FALSE)*$S19/100,"")</f>
        <v/>
      </c>
      <c r="AN19" s="119" t="str">
        <f>IFERROR(VLOOKUP($P19,[2]INSA_TCA_v6.0_2023!$A$1:$AU$1342,35,FALSE)*$S19/100,"")</f>
        <v/>
      </c>
      <c r="AO19" s="119" t="str">
        <f>IFERROR(VLOOKUP($P19,[2]INSA_TCA_v6.0_2023!$A$1:$AU$1342,36,FALSE)*$S19/100,"")</f>
        <v/>
      </c>
      <c r="AP19" s="119" t="str">
        <f>IFERROR(VLOOKUP($P19,[2]INSA_TCA_v6.0_2023!$A$1:$AU$1342,37,FALSE)*$S19/100,"")</f>
        <v/>
      </c>
      <c r="AQ19" s="119" t="str">
        <f>IFERROR(VLOOKUP($P19,[2]INSA_TCA_v6.0_2023!$A$1:$AU$1342,39,FALSE)*$S19/100,"")</f>
        <v/>
      </c>
      <c r="AR19" s="119" t="str">
        <f>IFERROR(VLOOKUP($P19,[2]INSA_TCA_v6.0_2023!$A$1:$AU$1342,40,FALSE)*$S19/100,"")</f>
        <v/>
      </c>
      <c r="AS19" s="119" t="str">
        <f>IFERROR(VLOOKUP($P19,[2]INSA_TCA_v6.0_2023!$A$1:$AU$1342,41,FALSE)*$S19/100,"")</f>
        <v/>
      </c>
      <c r="AT19" s="119" t="str">
        <f>IFERROR(VLOOKUP($P19,[2]INSA_TCA_v6.0_2023!$A$1:$AU$1342,42,FALSE)*$S19/100,"")</f>
        <v/>
      </c>
      <c r="AU19" s="119" t="str">
        <f>IFERROR(VLOOKUP($P19,[2]INSA_TCA_v6.0_2023!$A$1:$AU$1342,43,FALSE)*$S19/100,"")</f>
        <v/>
      </c>
      <c r="AV19" s="119" t="str">
        <f>IFERROR(VLOOKUP($P19,[2]INSA_TCA_v6.0_2023!$A$1:$AU$1342,44,FALSE)*$S19/100,"")</f>
        <v/>
      </c>
      <c r="AW19" s="119" t="str">
        <f>IFERROR(VLOOKUP($P19,[2]INSA_TCA_v6.0_2023!$A$1:$AU$1342,45,FALSE)*$S19/100,"")</f>
        <v/>
      </c>
      <c r="AX19" s="119" t="str">
        <f>IFERROR(VLOOKUP($P19,[2]INSA_TCA_v6.0_2023!$A$1:$AU$1342,46,FALSE)*$S19/100,"")</f>
        <v/>
      </c>
      <c r="AY19" s="119" t="str">
        <f>IFERROR(VLOOKUP($P19,[2]INSA_TCA_v6.0_2023!$A$1:$AU$1342,47,FALSE)*$S19/100,"")</f>
        <v/>
      </c>
    </row>
    <row r="20" spans="1:51">
      <c r="A20"/>
      <c r="B20"/>
      <c r="C20"/>
      <c r="D20"/>
      <c r="E20"/>
      <c r="F20"/>
      <c r="G20" s="398"/>
      <c r="H20" s="398"/>
      <c r="I20" s="398"/>
      <c r="J20" s="398"/>
      <c r="K20" s="398"/>
      <c r="L20" s="398"/>
      <c r="M20" s="398"/>
      <c r="N20" s="272"/>
      <c r="O20" s="16"/>
      <c r="P20" s="206"/>
      <c r="Q20" s="206"/>
      <c r="R20" s="206"/>
      <c r="S20" s="206"/>
      <c r="T20" s="119" t="str">
        <f>IFERROR(VLOOKUP($P20,[2]INSA_TCA_v6.0_2023!$A$1:$AU$1342,14,FALSE)*$S20/100,"")</f>
        <v/>
      </c>
      <c r="U20" s="119" t="str">
        <f>IFERROR(VLOOKUP($P20,[2]INSA_TCA_v6.0_2023!$A$1:$AU$1342,15,FALSE)*$S20/100,"")</f>
        <v/>
      </c>
      <c r="V20" s="119" t="str">
        <f>IFERROR(VLOOKUP($P20,[2]INSA_TCA_v6.0_2023!$A$1:$AU$1342,8,FALSE)*$S20/100,"")</f>
        <v/>
      </c>
      <c r="W20" s="119" t="str">
        <f>IFERROR(VLOOKUP($P20,[2]INSA_TCA_v6.0_2023!$A$1:$AU$1342,9,FALSE)*$S20/100,"")</f>
        <v/>
      </c>
      <c r="X20" s="119" t="str">
        <f>IFERROR(VLOOKUP($P20,[2]INSA_TCA_v6.0_2023!$A$1:$AU$1342,10,FALSE)*$S20/100,"")</f>
        <v/>
      </c>
      <c r="Y20" s="119" t="str">
        <f>IFERROR(VLOOKUP($P20,[2]INSA_TCA_v6.0_2023!$A$1:$AU$1342,11,FALSE)*$S20/100,"")</f>
        <v/>
      </c>
      <c r="Z20" s="119" t="str">
        <f>IFERROR(VLOOKUP($P20,[2]INSA_TCA_v6.0_2023!$A$1:$AU$1342,24,FALSE)*$S20/100,"")</f>
        <v/>
      </c>
      <c r="AA20" s="119" t="str">
        <f>IFERROR(VLOOKUP($P20,[2]INSA_TCA_v6.0_2023!$A$1:$AU$1342,13,FALSE)*$S20/100,"")</f>
        <v/>
      </c>
      <c r="AB20" s="119" t="str">
        <f>IFERROR(VLOOKUP($P20,[2]INSA_TCA_v6.0_2023!$A$1:$AU$1342,19,FALSE)*$S20/100,"")</f>
        <v/>
      </c>
      <c r="AC20" s="119" t="str">
        <f>IFERROR(VLOOKUP($P20,[2]INSA_TCA_v6.0_2023!$A$1:$AU$1342,18,FALSE)*$S20/100,"")</f>
        <v/>
      </c>
      <c r="AD20" s="119" t="str">
        <f>IFERROR(VLOOKUP($P20,[2]INSA_TCA_v6.0_2023!$A$1:$AU$1342,20,FALSE)*$S20/100,"")</f>
        <v/>
      </c>
      <c r="AE20" s="120" t="str">
        <f t="shared" si="0"/>
        <v/>
      </c>
      <c r="AF20" s="119" t="str">
        <f>IFERROR(VLOOKUP($P20,[2]INSA_TCA_v6.0_2023!$A$1:$AU$1342,21,FALSE)*$S20/100,"")</f>
        <v/>
      </c>
      <c r="AG20" s="119" t="str">
        <f>IFERROR(VLOOKUP($P20,[2]INSA_TCA_v6.0_2023!$A$1:$AU$1342,25,FALSE)*$S20/100,"")</f>
        <v/>
      </c>
      <c r="AH20" s="119" t="str">
        <f>IFERROR(VLOOKUP($P20,[2]INSA_TCA_v6.0_2023!$A$1:$AU$1342,27,FALSE)*$S20/100,"")</f>
        <v/>
      </c>
      <c r="AI20" s="119" t="str">
        <f>IFERROR(VLOOKUP($P20,[2]INSA_TCA_v6.0_2023!$A$1:$AU$1342,28,FALSE)*$S20/100,"")</f>
        <v/>
      </c>
      <c r="AJ20" s="119" t="str">
        <f>IFERROR(VLOOKUP($P20,[2]INSA_TCA_v6.0_2023!$A$1:$AU$1342,29,FALSE)*$S20/100,"")</f>
        <v/>
      </c>
      <c r="AK20" s="119" t="str">
        <f>IFERROR(VLOOKUP($P20,[2]INSA_TCA_v6.0_2023!$A$1:$AU$1342,30,FALSE)*$S20/100,"")</f>
        <v/>
      </c>
      <c r="AL20" s="119" t="str">
        <f>IFERROR(VLOOKUP($P20,[2]INSA_TCA_v6.0_2023!$A$1:$AU$1342,32,FALSE)*$S20/100,"")</f>
        <v/>
      </c>
      <c r="AM20" s="119" t="str">
        <f>IFERROR(VLOOKUP($P20,[2]INSA_TCA_v6.0_2023!$A$1:$AU$1342,34,FALSE)*$S20/100,"")</f>
        <v/>
      </c>
      <c r="AN20" s="119" t="str">
        <f>IFERROR(VLOOKUP($P20,[2]INSA_TCA_v6.0_2023!$A$1:$AU$1342,35,FALSE)*$S20/100,"")</f>
        <v/>
      </c>
      <c r="AO20" s="119" t="str">
        <f>IFERROR(VLOOKUP($P20,[2]INSA_TCA_v6.0_2023!$A$1:$AU$1342,36,FALSE)*$S20/100,"")</f>
        <v/>
      </c>
      <c r="AP20" s="119" t="str">
        <f>IFERROR(VLOOKUP($P20,[2]INSA_TCA_v6.0_2023!$A$1:$AU$1342,37,FALSE)*$S20/100,"")</f>
        <v/>
      </c>
      <c r="AQ20" s="119" t="str">
        <f>IFERROR(VLOOKUP($P20,[2]INSA_TCA_v6.0_2023!$A$1:$AU$1342,39,FALSE)*$S20/100,"")</f>
        <v/>
      </c>
      <c r="AR20" s="119" t="str">
        <f>IFERROR(VLOOKUP($P20,[2]INSA_TCA_v6.0_2023!$A$1:$AU$1342,40,FALSE)*$S20/100,"")</f>
        <v/>
      </c>
      <c r="AS20" s="119" t="str">
        <f>IFERROR(VLOOKUP($P20,[2]INSA_TCA_v6.0_2023!$A$1:$AU$1342,41,FALSE)*$S20/100,"")</f>
        <v/>
      </c>
      <c r="AT20" s="119" t="str">
        <f>IFERROR(VLOOKUP($P20,[2]INSA_TCA_v6.0_2023!$A$1:$AU$1342,42,FALSE)*$S20/100,"")</f>
        <v/>
      </c>
      <c r="AU20" s="119" t="str">
        <f>IFERROR(VLOOKUP($P20,[2]INSA_TCA_v6.0_2023!$A$1:$AU$1342,43,FALSE)*$S20/100,"")</f>
        <v/>
      </c>
      <c r="AV20" s="119" t="str">
        <f>IFERROR(VLOOKUP($P20,[2]INSA_TCA_v6.0_2023!$A$1:$AU$1342,44,FALSE)*$S20/100,"")</f>
        <v/>
      </c>
      <c r="AW20" s="119" t="str">
        <f>IFERROR(VLOOKUP($P20,[2]INSA_TCA_v6.0_2023!$A$1:$AU$1342,45,FALSE)*$S20/100,"")</f>
        <v/>
      </c>
      <c r="AX20" s="119" t="str">
        <f>IFERROR(VLOOKUP($P20,[2]INSA_TCA_v6.0_2023!$A$1:$AU$1342,46,FALSE)*$S20/100,"")</f>
        <v/>
      </c>
      <c r="AY20" s="119" t="str">
        <f>IFERROR(VLOOKUP($P20,[2]INSA_TCA_v6.0_2023!$A$1:$AU$1342,47,FALSE)*$S20/100,"")</f>
        <v/>
      </c>
    </row>
    <row r="21" spans="1:51">
      <c r="A21"/>
      <c r="B21"/>
      <c r="C21"/>
      <c r="D21"/>
      <c r="E21"/>
      <c r="F21"/>
      <c r="G21" s="398"/>
      <c r="H21" s="398"/>
      <c r="I21" s="398"/>
      <c r="J21" s="398"/>
      <c r="K21" s="398"/>
      <c r="L21" s="398"/>
      <c r="M21" s="398"/>
      <c r="N21" s="272"/>
      <c r="O21" s="274"/>
      <c r="P21" s="274"/>
      <c r="Q21" s="274"/>
      <c r="R21" s="274"/>
      <c r="S21" s="274"/>
      <c r="T21" s="275"/>
      <c r="U21" s="275"/>
      <c r="V21" s="275"/>
      <c r="W21" s="275"/>
      <c r="X21" s="275"/>
      <c r="Y21" s="275"/>
      <c r="Z21" s="275"/>
      <c r="AA21" s="275"/>
      <c r="AB21" s="275"/>
      <c r="AC21" s="275"/>
      <c r="AD21" s="275"/>
      <c r="AE21" s="276"/>
      <c r="AF21" s="275"/>
      <c r="AG21" s="275"/>
      <c r="AH21" s="275"/>
      <c r="AI21" s="275"/>
      <c r="AJ21" s="275"/>
      <c r="AK21" s="275"/>
      <c r="AL21" s="275"/>
      <c r="AM21" s="275"/>
      <c r="AN21" s="275"/>
      <c r="AO21" s="275"/>
      <c r="AP21" s="275"/>
      <c r="AQ21" s="275"/>
      <c r="AR21" s="275"/>
      <c r="AS21" s="275"/>
      <c r="AT21" s="275"/>
      <c r="AU21" s="275"/>
      <c r="AV21" s="275"/>
      <c r="AW21" s="275"/>
      <c r="AX21" s="275"/>
      <c r="AY21" s="275"/>
    </row>
    <row r="22" spans="1:51">
      <c r="A22"/>
      <c r="B22"/>
      <c r="C22"/>
      <c r="D22"/>
      <c r="E22"/>
      <c r="F22"/>
      <c r="G22" s="398"/>
      <c r="H22" s="398"/>
      <c r="I22" s="398"/>
      <c r="J22" s="398"/>
      <c r="K22" s="398"/>
      <c r="L22" s="398"/>
      <c r="M22" s="398"/>
      <c r="N22" s="272"/>
      <c r="O22" s="399" t="s">
        <v>73</v>
      </c>
      <c r="P22" s="399"/>
      <c r="Q22" s="399"/>
      <c r="R22" s="399"/>
      <c r="S22" s="400"/>
      <c r="T22" s="133">
        <f t="shared" ref="T22:AD22" si="1">SUM(T6:T20)</f>
        <v>79.269000000000005</v>
      </c>
      <c r="U22" s="133">
        <f t="shared" si="1"/>
        <v>12.508999999999999</v>
      </c>
      <c r="V22" s="133">
        <f t="shared" si="1"/>
        <v>23.694000000000003</v>
      </c>
      <c r="W22" s="133">
        <f t="shared" si="1"/>
        <v>8.5579999999999998</v>
      </c>
      <c r="X22" s="133">
        <f t="shared" si="1"/>
        <v>4.9655000000000005</v>
      </c>
      <c r="Y22" s="133">
        <f t="shared" si="1"/>
        <v>1.206</v>
      </c>
      <c r="Z22" s="133">
        <f t="shared" si="1"/>
        <v>118.9</v>
      </c>
      <c r="AA22" s="133">
        <f t="shared" si="1"/>
        <v>0.28500000000000003</v>
      </c>
      <c r="AB22" s="133">
        <f t="shared" si="1"/>
        <v>38.391500000000001</v>
      </c>
      <c r="AC22" s="133">
        <f t="shared" si="1"/>
        <v>8.3454999999999995</v>
      </c>
      <c r="AD22" s="133">
        <f t="shared" si="1"/>
        <v>2.7155</v>
      </c>
      <c r="AE22" s="134">
        <f>T22*4+V22*9+AB22*4+AC22*2+AF22*7</f>
        <v>700.57900000000018</v>
      </c>
      <c r="AF22" s="133">
        <f t="shared" ref="AF22:AY22" si="2">SUM(AF6:AF20)</f>
        <v>0</v>
      </c>
      <c r="AG22" s="133">
        <f t="shared" si="2"/>
        <v>353.97500000000002</v>
      </c>
      <c r="AH22" s="133">
        <f t="shared" si="2"/>
        <v>0.80499999999999994</v>
      </c>
      <c r="AI22" s="133">
        <f t="shared" si="2"/>
        <v>1.9277499999999996</v>
      </c>
      <c r="AJ22" s="133">
        <f t="shared" si="2"/>
        <v>0.40560000000000002</v>
      </c>
      <c r="AK22" s="133">
        <f t="shared" si="2"/>
        <v>0.22950000000000004</v>
      </c>
      <c r="AL22" s="133">
        <f t="shared" si="2"/>
        <v>8.6355000000000004</v>
      </c>
      <c r="AM22" s="133">
        <f t="shared" si="2"/>
        <v>0.54780000000000006</v>
      </c>
      <c r="AN22" s="133">
        <f t="shared" si="2"/>
        <v>1.77</v>
      </c>
      <c r="AO22" s="133">
        <f t="shared" si="2"/>
        <v>79.56</v>
      </c>
      <c r="AP22" s="133">
        <f t="shared" si="2"/>
        <v>222.66</v>
      </c>
      <c r="AQ22" s="133">
        <f t="shared" si="2"/>
        <v>504.435</v>
      </c>
      <c r="AR22" s="133">
        <f t="shared" si="2"/>
        <v>838.6</v>
      </c>
      <c r="AS22" s="133">
        <f t="shared" si="2"/>
        <v>350.375</v>
      </c>
      <c r="AT22" s="133">
        <f t="shared" si="2"/>
        <v>424.55</v>
      </c>
      <c r="AU22" s="133">
        <f t="shared" si="2"/>
        <v>69.725000000000009</v>
      </c>
      <c r="AV22" s="133">
        <f t="shared" si="2"/>
        <v>2.6699999999999995</v>
      </c>
      <c r="AW22" s="133">
        <f t="shared" si="2"/>
        <v>2.161</v>
      </c>
      <c r="AX22" s="133">
        <f t="shared" si="2"/>
        <v>0</v>
      </c>
      <c r="AY22" s="133">
        <f t="shared" si="2"/>
        <v>5.85</v>
      </c>
    </row>
    <row r="23" spans="1:51">
      <c r="A23"/>
      <c r="B23"/>
      <c r="C23"/>
      <c r="D23"/>
      <c r="E23"/>
      <c r="F23"/>
      <c r="G23" s="398"/>
      <c r="H23" s="398"/>
      <c r="I23" s="398"/>
      <c r="J23" s="398"/>
      <c r="K23" s="398"/>
      <c r="L23" s="398"/>
      <c r="M23" s="398"/>
      <c r="N23" s="272"/>
      <c r="O23" s="278"/>
      <c r="P23" s="279"/>
      <c r="Q23" s="279"/>
      <c r="R23" s="279"/>
      <c r="S23" s="279"/>
      <c r="T23" s="136" t="s">
        <v>48</v>
      </c>
      <c r="U23" s="136" t="s">
        <v>48</v>
      </c>
      <c r="V23" s="136" t="s">
        <v>48</v>
      </c>
      <c r="W23" s="136" t="s">
        <v>48</v>
      </c>
      <c r="X23" s="136" t="s">
        <v>48</v>
      </c>
      <c r="Y23" s="136" t="s">
        <v>48</v>
      </c>
      <c r="Z23" s="136" t="s">
        <v>48</v>
      </c>
      <c r="AA23" s="136" t="s">
        <v>48</v>
      </c>
      <c r="AB23" s="136" t="s">
        <v>48</v>
      </c>
      <c r="AC23" s="136" t="s">
        <v>48</v>
      </c>
      <c r="AD23" s="136" t="s">
        <v>48</v>
      </c>
      <c r="AE23" s="137" t="s">
        <v>74</v>
      </c>
      <c r="AF23" s="136" t="s">
        <v>48</v>
      </c>
      <c r="AG23" s="136" t="s">
        <v>75</v>
      </c>
      <c r="AH23" s="136" t="s">
        <v>75</v>
      </c>
      <c r="AI23" s="136" t="s">
        <v>76</v>
      </c>
      <c r="AJ23" s="136" t="s">
        <v>76</v>
      </c>
      <c r="AK23" s="136" t="s">
        <v>76</v>
      </c>
      <c r="AL23" s="136" t="s">
        <v>76</v>
      </c>
      <c r="AM23" s="136" t="s">
        <v>76</v>
      </c>
      <c r="AN23" s="136" t="s">
        <v>75</v>
      </c>
      <c r="AO23" s="136" t="s">
        <v>76</v>
      </c>
      <c r="AP23" s="136" t="s">
        <v>75</v>
      </c>
      <c r="AQ23" s="136" t="s">
        <v>76</v>
      </c>
      <c r="AR23" s="136" t="s">
        <v>76</v>
      </c>
      <c r="AS23" s="136" t="s">
        <v>76</v>
      </c>
      <c r="AT23" s="136" t="s">
        <v>76</v>
      </c>
      <c r="AU23" s="136" t="s">
        <v>76</v>
      </c>
      <c r="AV23" s="136" t="s">
        <v>76</v>
      </c>
      <c r="AW23" s="136" t="s">
        <v>76</v>
      </c>
      <c r="AX23" s="136" t="s">
        <v>75</v>
      </c>
      <c r="AY23" s="136" t="s">
        <v>75</v>
      </c>
    </row>
    <row r="24" spans="1:51">
      <c r="A24" s="263"/>
      <c r="B24" s="263"/>
      <c r="C24" s="263"/>
      <c r="D24" s="263"/>
      <c r="E24" s="269"/>
      <c r="F24" s="263"/>
      <c r="G24" s="280"/>
      <c r="H24" s="280"/>
      <c r="I24" s="280"/>
      <c r="J24" s="280"/>
      <c r="K24" s="280"/>
      <c r="L24" s="280"/>
      <c r="M24" s="280"/>
      <c r="N24" s="272"/>
      <c r="O24" s="263"/>
      <c r="P24" s="263"/>
      <c r="Q24" s="263"/>
      <c r="R24" s="263"/>
      <c r="S24" s="263"/>
      <c r="T24" s="264"/>
      <c r="U24" s="264"/>
      <c r="V24" s="264"/>
      <c r="W24" s="264"/>
      <c r="X24" s="264"/>
      <c r="Y24" s="264"/>
      <c r="Z24" s="264"/>
      <c r="AA24" s="264"/>
      <c r="AB24" s="264"/>
      <c r="AC24" s="264"/>
      <c r="AD24" s="264"/>
      <c r="AE24" s="265"/>
      <c r="AF24" s="264"/>
      <c r="AG24" s="264"/>
      <c r="AH24" s="264"/>
      <c r="AI24" s="264"/>
      <c r="AJ24" s="264"/>
      <c r="AK24" s="264"/>
      <c r="AL24" s="264"/>
      <c r="AM24" s="264"/>
      <c r="AN24" s="264"/>
      <c r="AO24" s="264"/>
      <c r="AP24" s="264"/>
      <c r="AQ24" s="264"/>
      <c r="AR24" s="264"/>
      <c r="AS24" s="264"/>
      <c r="AT24" s="264"/>
      <c r="AU24" s="264"/>
      <c r="AV24" s="264"/>
      <c r="AW24" s="264"/>
      <c r="AX24" s="264"/>
      <c r="AY24" s="264"/>
    </row>
    <row r="25" spans="1:51" ht="18.600000000000001" thickBot="1">
      <c r="A25" s="401" t="s">
        <v>77</v>
      </c>
      <c r="B25" s="402"/>
      <c r="C25" s="403"/>
      <c r="D25" s="403"/>
      <c r="E25" s="404"/>
      <c r="F25" s="263"/>
      <c r="G25" s="405" t="s">
        <v>78</v>
      </c>
      <c r="H25" s="405"/>
      <c r="I25" s="405"/>
      <c r="J25" s="405"/>
      <c r="K25" s="405"/>
      <c r="L25" s="405"/>
      <c r="M25" s="405"/>
      <c r="N25" s="272"/>
      <c r="O25" s="406" t="s">
        <v>79</v>
      </c>
      <c r="P25" s="406"/>
      <c r="Q25" s="406"/>
      <c r="R25" s="406"/>
      <c r="S25" s="406"/>
      <c r="T25" s="406"/>
      <c r="U25" s="281" t="s">
        <v>80</v>
      </c>
      <c r="V25" s="407" t="s">
        <v>80</v>
      </c>
      <c r="W25" s="407"/>
      <c r="X25" s="407"/>
      <c r="Y25" s="407"/>
      <c r="Z25" s="407"/>
      <c r="AA25" s="407"/>
      <c r="AB25" s="407"/>
      <c r="AC25" s="407"/>
      <c r="AD25" s="407"/>
      <c r="AE25" s="408"/>
      <c r="AF25" s="264"/>
      <c r="AG25" s="282"/>
      <c r="AH25" s="282"/>
      <c r="AI25" s="387" t="s">
        <v>81</v>
      </c>
      <c r="AJ25" s="388"/>
      <c r="AK25" s="389"/>
      <c r="AL25" s="283"/>
      <c r="AM25" s="264"/>
      <c r="AN25" s="264"/>
      <c r="AO25" s="264"/>
      <c r="AP25" s="264"/>
      <c r="AQ25" s="264"/>
      <c r="AR25" s="264"/>
      <c r="AS25" s="264"/>
      <c r="AT25" s="264"/>
      <c r="AU25" s="264"/>
      <c r="AV25" s="264"/>
      <c r="AW25" s="264"/>
      <c r="AX25" s="264"/>
      <c r="AY25" s="264"/>
    </row>
    <row r="26" spans="1:51" ht="16.2" thickBot="1">
      <c r="A26" s="409" t="s">
        <v>82</v>
      </c>
      <c r="B26" s="410"/>
      <c r="C26" s="403"/>
      <c r="D26" s="403"/>
      <c r="E26" s="404"/>
      <c r="F26" s="263"/>
      <c r="G26" s="138"/>
      <c r="H26" s="139"/>
      <c r="I26" s="139"/>
      <c r="J26" s="139"/>
      <c r="K26" s="139"/>
      <c r="L26" s="139"/>
      <c r="M26" s="140"/>
      <c r="N26" s="272"/>
      <c r="O26" s="141"/>
      <c r="P26" s="142" t="s">
        <v>83</v>
      </c>
      <c r="Q26" s="142"/>
      <c r="R26" s="142" t="s">
        <v>84</v>
      </c>
      <c r="S26" s="142" t="s">
        <v>85</v>
      </c>
      <c r="T26" s="143" t="s">
        <v>85</v>
      </c>
      <c r="U26" s="264"/>
      <c r="V26" s="264"/>
      <c r="W26" s="264"/>
      <c r="X26" s="264"/>
      <c r="Y26" s="264"/>
      <c r="Z26" s="264"/>
      <c r="AA26" s="264"/>
      <c r="AB26" s="264"/>
      <c r="AC26" s="264"/>
      <c r="AD26" s="265"/>
      <c r="AE26" s="265"/>
      <c r="AF26" s="264"/>
      <c r="AG26" s="282"/>
      <c r="AH26" s="282"/>
      <c r="AI26" s="411" t="s">
        <v>10</v>
      </c>
      <c r="AJ26" s="411"/>
      <c r="AK26" s="411"/>
      <c r="AL26" s="263"/>
      <c r="AM26" s="264"/>
      <c r="AN26" s="264"/>
      <c r="AO26" s="264"/>
      <c r="AP26" s="264"/>
      <c r="AQ26" s="264"/>
      <c r="AR26" s="264"/>
      <c r="AS26" s="264"/>
      <c r="AT26" s="264"/>
      <c r="AU26" s="264"/>
      <c r="AV26" s="264"/>
      <c r="AW26" s="264"/>
      <c r="AX26" s="264"/>
      <c r="AY26" s="264"/>
    </row>
    <row r="27" spans="1:51">
      <c r="A27" s="284"/>
      <c r="B27" s="284"/>
      <c r="C27" s="284"/>
      <c r="D27" s="284"/>
      <c r="E27" s="284"/>
      <c r="F27" s="263"/>
      <c r="G27" s="412" t="s">
        <v>86</v>
      </c>
      <c r="H27" s="413"/>
      <c r="I27" s="413"/>
      <c r="J27" s="413"/>
      <c r="K27" s="413"/>
      <c r="L27" s="413"/>
      <c r="M27" s="414"/>
      <c r="N27" s="272"/>
      <c r="O27" s="144" t="s">
        <v>49</v>
      </c>
      <c r="P27" s="415" t="s">
        <v>87</v>
      </c>
      <c r="Q27" s="145">
        <v>35</v>
      </c>
      <c r="R27" s="146">
        <f t="shared" ref="R27:R39" si="3">SUMIF(O$6:O$20,O27,S$6:S$20)</f>
        <v>0</v>
      </c>
      <c r="S27" s="146">
        <f t="shared" ref="S27:S39" si="4">R27/Q27</f>
        <v>0</v>
      </c>
      <c r="T27" s="418">
        <f>SUM(S27:S29)/B2</f>
        <v>0</v>
      </c>
      <c r="U27" s="264"/>
      <c r="V27" s="264"/>
      <c r="W27" s="264"/>
      <c r="X27" s="264"/>
      <c r="Y27" s="264"/>
      <c r="Z27" s="264"/>
      <c r="AA27" s="264"/>
      <c r="AB27" s="264"/>
      <c r="AC27" s="264"/>
      <c r="AD27" s="265"/>
      <c r="AE27" s="265"/>
      <c r="AF27" s="264"/>
      <c r="AG27" s="282"/>
      <c r="AH27" s="282"/>
      <c r="AI27" s="147" t="s">
        <v>49</v>
      </c>
      <c r="AJ27" s="391" t="s">
        <v>88</v>
      </c>
      <c r="AK27" s="391"/>
      <c r="AL27" s="263"/>
      <c r="AM27" s="264"/>
      <c r="AN27" s="264"/>
      <c r="AO27" s="264"/>
      <c r="AP27" s="264"/>
      <c r="AQ27" s="264"/>
      <c r="AR27" s="264"/>
      <c r="AS27" s="264"/>
      <c r="AT27" s="264"/>
      <c r="AU27" s="264"/>
      <c r="AV27" s="264"/>
      <c r="AW27" s="264"/>
      <c r="AX27" s="264"/>
      <c r="AY27" s="264"/>
    </row>
    <row r="28" spans="1:51">
      <c r="A28" s="421" t="s">
        <v>89</v>
      </c>
      <c r="B28" s="421"/>
      <c r="C28" s="422"/>
      <c r="D28" s="422"/>
      <c r="E28" s="423"/>
      <c r="F28" s="263"/>
      <c r="G28" s="424">
        <f>T27/8</f>
        <v>0</v>
      </c>
      <c r="H28" s="425"/>
      <c r="I28" s="425"/>
      <c r="J28" s="425"/>
      <c r="K28" s="425"/>
      <c r="L28" s="425"/>
      <c r="M28" s="426"/>
      <c r="N28" s="272"/>
      <c r="O28" s="148" t="s">
        <v>90</v>
      </c>
      <c r="P28" s="416"/>
      <c r="Q28" s="149">
        <v>125</v>
      </c>
      <c r="R28" s="150">
        <f t="shared" si="3"/>
        <v>0</v>
      </c>
      <c r="S28" s="150">
        <f t="shared" si="4"/>
        <v>0</v>
      </c>
      <c r="T28" s="419"/>
      <c r="U28" s="264"/>
      <c r="V28" s="264"/>
      <c r="W28" s="264"/>
      <c r="X28" s="264"/>
      <c r="Y28" s="264"/>
      <c r="Z28" s="264"/>
      <c r="AA28" s="264"/>
      <c r="AB28" s="264"/>
      <c r="AC28" s="264"/>
      <c r="AD28" s="265"/>
      <c r="AE28" s="265"/>
      <c r="AF28" s="264"/>
      <c r="AG28" s="282"/>
      <c r="AH28" s="282"/>
      <c r="AI28" s="147" t="s">
        <v>90</v>
      </c>
      <c r="AJ28" s="391" t="s">
        <v>50</v>
      </c>
      <c r="AK28" s="391"/>
      <c r="AL28" s="263"/>
      <c r="AM28" s="264"/>
      <c r="AN28" s="264"/>
      <c r="AO28" s="264"/>
      <c r="AP28" s="264"/>
      <c r="AQ28" s="264"/>
      <c r="AR28" s="264"/>
      <c r="AS28" s="264"/>
      <c r="AT28" s="264"/>
      <c r="AU28" s="264"/>
      <c r="AV28" s="264"/>
      <c r="AW28" s="264"/>
      <c r="AX28" s="264"/>
      <c r="AY28" s="264"/>
    </row>
    <row r="29" spans="1:51" ht="16.2" thickBot="1">
      <c r="A29" s="263"/>
      <c r="B29" s="263"/>
      <c r="C29" s="263"/>
      <c r="D29" s="263"/>
      <c r="E29" s="263"/>
      <c r="F29" s="263"/>
      <c r="G29" s="151"/>
      <c r="H29" s="285"/>
      <c r="I29" s="285"/>
      <c r="J29" s="285"/>
      <c r="K29" s="285"/>
      <c r="L29" s="285"/>
      <c r="M29" s="152"/>
      <c r="N29" s="286"/>
      <c r="O29" s="153" t="s">
        <v>41</v>
      </c>
      <c r="P29" s="417"/>
      <c r="Q29" s="154">
        <v>50</v>
      </c>
      <c r="R29" s="155">
        <f t="shared" si="3"/>
        <v>0</v>
      </c>
      <c r="S29" s="155">
        <f t="shared" si="4"/>
        <v>0</v>
      </c>
      <c r="T29" s="420"/>
      <c r="U29" s="264"/>
      <c r="V29" s="264"/>
      <c r="W29" s="264"/>
      <c r="X29" s="264"/>
      <c r="Y29" s="264"/>
      <c r="Z29" s="264"/>
      <c r="AA29" s="264"/>
      <c r="AB29" s="264"/>
      <c r="AC29" s="264"/>
      <c r="AD29" s="265"/>
      <c r="AE29" s="265"/>
      <c r="AF29" s="264"/>
      <c r="AG29" s="282"/>
      <c r="AH29" s="282"/>
      <c r="AI29" s="147" t="s">
        <v>41</v>
      </c>
      <c r="AJ29" s="391" t="s">
        <v>91</v>
      </c>
      <c r="AK29" s="391"/>
      <c r="AL29" s="263"/>
      <c r="AM29" s="264"/>
      <c r="AN29" s="264"/>
      <c r="AO29" s="264"/>
      <c r="AP29" s="264"/>
      <c r="AQ29" s="264"/>
      <c r="AR29" s="264"/>
      <c r="AS29" s="264"/>
      <c r="AT29" s="264"/>
      <c r="AU29" s="264"/>
      <c r="AV29" s="264"/>
      <c r="AW29" s="264"/>
      <c r="AX29" s="264"/>
      <c r="AY29" s="264"/>
    </row>
    <row r="30" spans="1:51">
      <c r="A30" s="427" t="s">
        <v>92</v>
      </c>
      <c r="B30" s="427"/>
      <c r="C30" s="427"/>
      <c r="D30" s="427"/>
      <c r="E30" s="427"/>
      <c r="F30" s="263"/>
      <c r="G30" s="412" t="s">
        <v>93</v>
      </c>
      <c r="H30" s="413"/>
      <c r="I30" s="414"/>
      <c r="J30" s="287"/>
      <c r="K30" s="412" t="s">
        <v>94</v>
      </c>
      <c r="L30" s="413"/>
      <c r="M30" s="414"/>
      <c r="N30" s="262"/>
      <c r="O30" s="144" t="s">
        <v>64</v>
      </c>
      <c r="P30" s="415" t="s">
        <v>95</v>
      </c>
      <c r="Q30" s="156">
        <v>30</v>
      </c>
      <c r="R30" s="146">
        <f t="shared" si="3"/>
        <v>0</v>
      </c>
      <c r="S30" s="146">
        <f t="shared" si="4"/>
        <v>0</v>
      </c>
      <c r="T30" s="418">
        <f>SUM(S30:S31)/B2</f>
        <v>0</v>
      </c>
      <c r="U30" s="264"/>
      <c r="V30" s="264"/>
      <c r="W30" s="264"/>
      <c r="X30" s="264"/>
      <c r="Y30" s="264"/>
      <c r="Z30" s="264"/>
      <c r="AA30" s="264"/>
      <c r="AB30" s="264"/>
      <c r="AC30" s="264"/>
      <c r="AD30" s="265"/>
      <c r="AE30" s="265"/>
      <c r="AF30" s="264"/>
      <c r="AG30" s="282"/>
      <c r="AH30" s="282"/>
      <c r="AI30" s="147" t="s">
        <v>64</v>
      </c>
      <c r="AJ30" s="391" t="s">
        <v>96</v>
      </c>
      <c r="AK30" s="391"/>
      <c r="AL30" s="263"/>
      <c r="AM30" s="264"/>
      <c r="AN30" s="264"/>
      <c r="AO30" s="264"/>
      <c r="AP30" s="264"/>
      <c r="AQ30" s="264"/>
      <c r="AR30" s="264"/>
      <c r="AS30" s="264"/>
      <c r="AT30" s="264"/>
      <c r="AU30" s="264"/>
      <c r="AV30" s="264"/>
      <c r="AW30" s="264"/>
      <c r="AX30" s="264"/>
      <c r="AY30" s="264"/>
    </row>
    <row r="31" spans="1:51" ht="16.2" thickBot="1">
      <c r="A31" s="428"/>
      <c r="B31" s="428"/>
      <c r="C31" s="428"/>
      <c r="D31" s="428"/>
      <c r="E31" s="428"/>
      <c r="F31" s="263"/>
      <c r="G31" s="430">
        <f>T32/4</f>
        <v>0</v>
      </c>
      <c r="H31" s="431"/>
      <c r="I31" s="432"/>
      <c r="J31" s="288"/>
      <c r="K31" s="433">
        <f>T33/3</f>
        <v>0</v>
      </c>
      <c r="L31" s="434"/>
      <c r="M31" s="435"/>
      <c r="N31" s="262"/>
      <c r="O31" s="153" t="s">
        <v>97</v>
      </c>
      <c r="P31" s="417"/>
      <c r="Q31" s="154">
        <v>50</v>
      </c>
      <c r="R31" s="155">
        <f t="shared" si="3"/>
        <v>0</v>
      </c>
      <c r="S31" s="155">
        <f t="shared" si="4"/>
        <v>0</v>
      </c>
      <c r="T31" s="420"/>
      <c r="U31" s="264"/>
      <c r="V31" s="264"/>
      <c r="W31" s="264"/>
      <c r="X31" s="264"/>
      <c r="Y31" s="264"/>
      <c r="Z31" s="264"/>
      <c r="AA31" s="264"/>
      <c r="AB31" s="264"/>
      <c r="AC31" s="264"/>
      <c r="AD31" s="265"/>
      <c r="AE31" s="265"/>
      <c r="AF31" s="264"/>
      <c r="AG31" s="282"/>
      <c r="AH31" s="282"/>
      <c r="AI31" s="147" t="s">
        <v>97</v>
      </c>
      <c r="AJ31" s="391" t="s">
        <v>98</v>
      </c>
      <c r="AK31" s="391"/>
      <c r="AL31" s="263"/>
      <c r="AM31" s="264"/>
      <c r="AN31" s="264"/>
      <c r="AO31" s="264"/>
      <c r="AP31" s="264"/>
      <c r="AQ31" s="264"/>
      <c r="AR31" s="264"/>
      <c r="AS31" s="264"/>
      <c r="AT31" s="264"/>
      <c r="AU31" s="264"/>
      <c r="AV31" s="264"/>
      <c r="AW31" s="264"/>
      <c r="AX31" s="264"/>
      <c r="AY31" s="264"/>
    </row>
    <row r="32" spans="1:51" ht="16.2" thickBot="1">
      <c r="A32" s="429"/>
      <c r="B32" s="429"/>
      <c r="C32" s="429"/>
      <c r="D32" s="429"/>
      <c r="E32" s="429"/>
      <c r="F32" s="263"/>
      <c r="G32" s="151"/>
      <c r="H32" s="285"/>
      <c r="I32" s="285"/>
      <c r="J32" s="285"/>
      <c r="K32" s="285"/>
      <c r="L32" s="285"/>
      <c r="M32" s="152"/>
      <c r="N32" s="262"/>
      <c r="O32" s="157" t="s">
        <v>53</v>
      </c>
      <c r="P32" s="158" t="s">
        <v>93</v>
      </c>
      <c r="Q32" s="159">
        <v>180</v>
      </c>
      <c r="R32" s="160">
        <f t="shared" si="3"/>
        <v>0</v>
      </c>
      <c r="S32" s="160">
        <f t="shared" si="4"/>
        <v>0</v>
      </c>
      <c r="T32" s="161">
        <f>S32/B2</f>
        <v>0</v>
      </c>
      <c r="U32" s="264"/>
      <c r="V32" s="264"/>
      <c r="W32" s="264"/>
      <c r="X32" s="264"/>
      <c r="Y32" s="264"/>
      <c r="Z32" s="264"/>
      <c r="AA32" s="264"/>
      <c r="AB32" s="264"/>
      <c r="AC32" s="264"/>
      <c r="AD32" s="265"/>
      <c r="AE32" s="265"/>
      <c r="AF32" s="264"/>
      <c r="AG32" s="282"/>
      <c r="AH32" s="282"/>
      <c r="AI32" s="147" t="s">
        <v>53</v>
      </c>
      <c r="AJ32" s="391" t="s">
        <v>93</v>
      </c>
      <c r="AK32" s="391"/>
      <c r="AL32" s="263"/>
      <c r="AM32" s="264"/>
      <c r="AN32" s="264"/>
      <c r="AO32" s="264"/>
      <c r="AP32" s="264"/>
      <c r="AQ32" s="264"/>
      <c r="AR32" s="264"/>
      <c r="AS32" s="264"/>
      <c r="AT32" s="264"/>
      <c r="AU32" s="264"/>
      <c r="AV32" s="264"/>
      <c r="AW32" s="264"/>
      <c r="AX32" s="264"/>
      <c r="AY32" s="264"/>
    </row>
    <row r="33" spans="1:37">
      <c r="A33" s="429"/>
      <c r="B33" s="429"/>
      <c r="C33" s="429"/>
      <c r="D33" s="429"/>
      <c r="E33" s="429"/>
      <c r="F33" s="263"/>
      <c r="G33" s="412" t="s">
        <v>99</v>
      </c>
      <c r="H33" s="413"/>
      <c r="I33" s="414"/>
      <c r="J33" s="287"/>
      <c r="K33" s="412" t="s">
        <v>100</v>
      </c>
      <c r="L33" s="413"/>
      <c r="M33" s="414"/>
      <c r="N33" s="262"/>
      <c r="O33" s="144" t="s">
        <v>55</v>
      </c>
      <c r="P33" s="415" t="s">
        <v>101</v>
      </c>
      <c r="Q33" s="156">
        <v>10</v>
      </c>
      <c r="R33" s="146">
        <f t="shared" si="3"/>
        <v>0</v>
      </c>
      <c r="S33" s="146">
        <f t="shared" si="4"/>
        <v>0</v>
      </c>
      <c r="T33" s="418">
        <f>SUM(S33:S34)/B2</f>
        <v>0</v>
      </c>
      <c r="U33" s="264"/>
      <c r="V33" s="264"/>
      <c r="W33" s="264"/>
      <c r="X33" s="264"/>
      <c r="Y33" s="264"/>
      <c r="Z33" s="264"/>
      <c r="AA33" s="264"/>
      <c r="AB33" s="264"/>
      <c r="AC33" s="264"/>
      <c r="AD33" s="265"/>
      <c r="AE33" s="265"/>
      <c r="AF33" s="264"/>
      <c r="AG33" s="282"/>
      <c r="AH33" s="282"/>
      <c r="AI33" s="147" t="s">
        <v>102</v>
      </c>
      <c r="AJ33" s="391" t="s">
        <v>103</v>
      </c>
      <c r="AK33" s="391"/>
    </row>
    <row r="34" spans="1:37" ht="16.2" thickBot="1">
      <c r="A34" s="429"/>
      <c r="B34" s="429"/>
      <c r="C34" s="429"/>
      <c r="D34" s="429"/>
      <c r="E34" s="429"/>
      <c r="F34" s="263"/>
      <c r="G34" s="433">
        <f>T35/2</f>
        <v>0</v>
      </c>
      <c r="H34" s="434"/>
      <c r="I34" s="435"/>
      <c r="J34" s="288"/>
      <c r="K34" s="433">
        <f>T30/4</f>
        <v>0</v>
      </c>
      <c r="L34" s="434"/>
      <c r="M34" s="435"/>
      <c r="N34" s="262"/>
      <c r="O34" s="153" t="s">
        <v>102</v>
      </c>
      <c r="P34" s="417"/>
      <c r="Q34" s="154">
        <v>15</v>
      </c>
      <c r="R34" s="155">
        <f t="shared" si="3"/>
        <v>0</v>
      </c>
      <c r="S34" s="155">
        <f t="shared" si="4"/>
        <v>0</v>
      </c>
      <c r="T34" s="420"/>
      <c r="U34" s="264"/>
      <c r="V34" s="264"/>
      <c r="W34" s="264"/>
      <c r="X34" s="264"/>
      <c r="Y34" s="264"/>
      <c r="Z34" s="264"/>
      <c r="AA34" s="264"/>
      <c r="AB34" s="264"/>
      <c r="AC34" s="264"/>
      <c r="AD34" s="265"/>
      <c r="AE34" s="265"/>
      <c r="AF34" s="264"/>
      <c r="AG34" s="282"/>
      <c r="AH34" s="282"/>
      <c r="AI34" s="147" t="s">
        <v>55</v>
      </c>
      <c r="AJ34" s="391" t="s">
        <v>104</v>
      </c>
      <c r="AK34" s="391"/>
    </row>
    <row r="35" spans="1:37">
      <c r="A35" s="429"/>
      <c r="B35" s="429"/>
      <c r="C35" s="429"/>
      <c r="D35" s="429"/>
      <c r="E35" s="429"/>
      <c r="F35" s="263"/>
      <c r="G35" s="151"/>
      <c r="H35" s="285"/>
      <c r="I35" s="285"/>
      <c r="J35" s="285"/>
      <c r="K35" s="285"/>
      <c r="L35" s="285"/>
      <c r="M35" s="152"/>
      <c r="N35" s="262"/>
      <c r="O35" s="144" t="s">
        <v>61</v>
      </c>
      <c r="P35" s="415" t="s">
        <v>99</v>
      </c>
      <c r="Q35" s="156">
        <v>25</v>
      </c>
      <c r="R35" s="146">
        <f t="shared" si="3"/>
        <v>0</v>
      </c>
      <c r="S35" s="146">
        <f t="shared" si="4"/>
        <v>0</v>
      </c>
      <c r="T35" s="436">
        <f>SUM(S36:S37)/B2</f>
        <v>0</v>
      </c>
      <c r="U35" s="264"/>
      <c r="V35" s="264"/>
      <c r="W35" s="264"/>
      <c r="X35" s="264"/>
      <c r="Y35" s="264"/>
      <c r="Z35" s="264"/>
      <c r="AA35" s="264"/>
      <c r="AB35" s="264"/>
      <c r="AC35" s="264"/>
      <c r="AD35" s="265"/>
      <c r="AE35" s="265"/>
      <c r="AF35" s="264"/>
      <c r="AG35" s="282"/>
      <c r="AH35" s="282"/>
      <c r="AI35" s="147" t="s">
        <v>57</v>
      </c>
      <c r="AJ35" s="391" t="s">
        <v>105</v>
      </c>
      <c r="AK35" s="391"/>
    </row>
    <row r="36" spans="1:37" ht="16.2" thickBot="1">
      <c r="A36" s="263"/>
      <c r="B36" s="263"/>
      <c r="C36" s="263"/>
      <c r="D36" s="263"/>
      <c r="E36" s="263"/>
      <c r="F36" s="263"/>
      <c r="G36" s="412" t="s">
        <v>105</v>
      </c>
      <c r="H36" s="413"/>
      <c r="I36" s="414"/>
      <c r="J36" s="287"/>
      <c r="K36" s="412" t="s">
        <v>106</v>
      </c>
      <c r="L36" s="413"/>
      <c r="M36" s="414"/>
      <c r="N36" s="262"/>
      <c r="O36" s="153" t="s">
        <v>107</v>
      </c>
      <c r="P36" s="417"/>
      <c r="Q36" s="154">
        <v>80</v>
      </c>
      <c r="R36" s="155">
        <f t="shared" si="3"/>
        <v>0</v>
      </c>
      <c r="S36" s="155">
        <f t="shared" si="4"/>
        <v>0</v>
      </c>
      <c r="T36" s="437"/>
      <c r="U36" s="264"/>
      <c r="V36" s="264"/>
      <c r="W36" s="264"/>
      <c r="X36" s="264"/>
      <c r="Y36" s="264"/>
      <c r="Z36" s="264"/>
      <c r="AA36" s="264"/>
      <c r="AB36" s="264"/>
      <c r="AC36" s="264"/>
      <c r="AD36" s="265"/>
      <c r="AE36" s="265"/>
      <c r="AF36" s="264"/>
      <c r="AG36" s="282"/>
      <c r="AH36" s="282"/>
      <c r="AI36" s="147" t="s">
        <v>61</v>
      </c>
      <c r="AJ36" s="391" t="s">
        <v>108</v>
      </c>
      <c r="AK36" s="391"/>
    </row>
    <row r="37" spans="1:37">
      <c r="A37" s="392" t="s">
        <v>109</v>
      </c>
      <c r="B37" s="392"/>
      <c r="C37" s="445"/>
      <c r="D37" s="445"/>
      <c r="E37" s="446"/>
      <c r="F37" s="263"/>
      <c r="G37" s="447">
        <f>T39/4</f>
        <v>0</v>
      </c>
      <c r="H37" s="448"/>
      <c r="I37" s="449"/>
      <c r="J37" s="289"/>
      <c r="K37" s="450">
        <f>T37/3</f>
        <v>0</v>
      </c>
      <c r="L37" s="451"/>
      <c r="M37" s="452"/>
      <c r="N37" s="262"/>
      <c r="O37" s="144" t="s">
        <v>59</v>
      </c>
      <c r="P37" s="415" t="s">
        <v>106</v>
      </c>
      <c r="Q37" s="156">
        <v>200</v>
      </c>
      <c r="R37" s="146">
        <f t="shared" si="3"/>
        <v>0</v>
      </c>
      <c r="S37" s="146">
        <f t="shared" si="4"/>
        <v>0</v>
      </c>
      <c r="T37" s="418">
        <f>SUM(S37:S38)/B2</f>
        <v>0</v>
      </c>
      <c r="U37" s="264"/>
      <c r="V37" s="264"/>
      <c r="W37" s="264"/>
      <c r="X37" s="264"/>
      <c r="Y37" s="264"/>
      <c r="Z37" s="264"/>
      <c r="AA37" s="264"/>
      <c r="AB37" s="264"/>
      <c r="AC37" s="264"/>
      <c r="AD37" s="265"/>
      <c r="AE37" s="265"/>
      <c r="AF37" s="264"/>
      <c r="AG37" s="282"/>
      <c r="AH37" s="282"/>
      <c r="AI37" s="147" t="s">
        <v>107</v>
      </c>
      <c r="AJ37" s="391" t="s">
        <v>110</v>
      </c>
      <c r="AK37" s="391"/>
    </row>
    <row r="38" spans="1:37" ht="16.2" thickBot="1">
      <c r="A38" s="442" t="s">
        <v>111</v>
      </c>
      <c r="B38" s="442"/>
      <c r="C38" s="443"/>
      <c r="D38" s="443"/>
      <c r="E38" s="444"/>
      <c r="F38" s="263"/>
      <c r="G38" s="164"/>
      <c r="H38" s="165"/>
      <c r="I38" s="165"/>
      <c r="J38" s="165"/>
      <c r="K38" s="165"/>
      <c r="L38" s="165"/>
      <c r="M38" s="166"/>
      <c r="N38" s="262"/>
      <c r="O38" s="153" t="s">
        <v>112</v>
      </c>
      <c r="P38" s="417"/>
      <c r="Q38" s="154">
        <v>30</v>
      </c>
      <c r="R38" s="155">
        <f t="shared" si="3"/>
        <v>0</v>
      </c>
      <c r="S38" s="155">
        <f t="shared" si="4"/>
        <v>0</v>
      </c>
      <c r="T38" s="420"/>
      <c r="U38" s="264"/>
      <c r="V38" s="264"/>
      <c r="W38" s="264"/>
      <c r="X38" s="264"/>
      <c r="Y38" s="264"/>
      <c r="Z38" s="264"/>
      <c r="AA38" s="264"/>
      <c r="AB38" s="264"/>
      <c r="AC38" s="264"/>
      <c r="AD38" s="264"/>
      <c r="AE38" s="265"/>
      <c r="AF38" s="264"/>
      <c r="AG38" s="282"/>
      <c r="AH38" s="282"/>
      <c r="AI38" s="147" t="s">
        <v>59</v>
      </c>
      <c r="AJ38" s="391" t="s">
        <v>113</v>
      </c>
      <c r="AK38" s="391"/>
    </row>
    <row r="39" spans="1:37" ht="16.2" thickBot="1">
      <c r="A39" s="263"/>
      <c r="B39" s="263"/>
      <c r="C39" s="263"/>
      <c r="D39" s="263"/>
      <c r="E39" s="263"/>
      <c r="F39" s="263"/>
      <c r="G39" s="263"/>
      <c r="H39" s="263"/>
      <c r="I39" s="263"/>
      <c r="J39" s="263"/>
      <c r="K39" s="263"/>
      <c r="L39" s="263"/>
      <c r="M39" s="263"/>
      <c r="N39" s="262"/>
      <c r="O39" s="157" t="s">
        <v>57</v>
      </c>
      <c r="P39" s="158" t="s">
        <v>105</v>
      </c>
      <c r="Q39" s="159">
        <v>160</v>
      </c>
      <c r="R39" s="160">
        <f t="shared" si="3"/>
        <v>0</v>
      </c>
      <c r="S39" s="160">
        <f t="shared" si="4"/>
        <v>0</v>
      </c>
      <c r="T39" s="161">
        <f>S39/B2</f>
        <v>0</v>
      </c>
      <c r="U39" s="264"/>
      <c r="V39" s="264"/>
      <c r="W39" s="264"/>
      <c r="X39" s="264"/>
      <c r="Y39" s="264"/>
      <c r="Z39" s="264"/>
      <c r="AA39" s="264"/>
      <c r="AB39" s="264"/>
      <c r="AC39" s="264"/>
      <c r="AD39" s="264"/>
      <c r="AE39" s="265"/>
      <c r="AF39" s="264"/>
      <c r="AG39" s="282"/>
      <c r="AH39" s="282"/>
      <c r="AI39" s="147" t="s">
        <v>112</v>
      </c>
      <c r="AJ39" s="391" t="s">
        <v>114</v>
      </c>
      <c r="AK39" s="391"/>
    </row>
    <row r="40" spans="1:37">
      <c r="A40" s="438" t="s">
        <v>115</v>
      </c>
      <c r="B40" s="438"/>
      <c r="C40" s="438"/>
      <c r="D40" s="438"/>
      <c r="E40" s="438"/>
      <c r="F40" s="438"/>
      <c r="G40" s="438"/>
      <c r="H40" s="438"/>
      <c r="I40" s="438"/>
      <c r="J40" s="438"/>
      <c r="K40" s="438"/>
      <c r="L40" s="438"/>
      <c r="M40" s="438"/>
      <c r="N40" s="262"/>
      <c r="O40" s="269"/>
      <c r="P40" s="439"/>
      <c r="Q40" s="279"/>
      <c r="R40" s="290"/>
      <c r="S40" s="263"/>
      <c r="T40" s="440"/>
      <c r="U40" s="264"/>
      <c r="V40" s="264"/>
      <c r="W40" s="264"/>
      <c r="X40" s="264"/>
      <c r="Y40" s="264"/>
      <c r="Z40" s="264"/>
      <c r="AA40" s="264"/>
      <c r="AB40" s="264"/>
      <c r="AC40" s="264"/>
      <c r="AD40" s="264"/>
      <c r="AE40" s="265"/>
      <c r="AF40" s="264"/>
      <c r="AG40" s="264"/>
      <c r="AH40" s="264"/>
      <c r="AI40" s="264"/>
      <c r="AJ40" s="264"/>
      <c r="AK40" s="264"/>
    </row>
    <row r="41" spans="1:37">
      <c r="A41" s="168" t="s">
        <v>116</v>
      </c>
      <c r="B41" s="168" t="s">
        <v>117</v>
      </c>
      <c r="C41" s="168" t="s">
        <v>118</v>
      </c>
      <c r="D41" s="168"/>
      <c r="E41" s="168" t="s">
        <v>119</v>
      </c>
      <c r="F41" s="168" t="s">
        <v>120</v>
      </c>
      <c r="G41" s="441" t="s">
        <v>121</v>
      </c>
      <c r="H41" s="441"/>
      <c r="I41" s="169" t="s">
        <v>122</v>
      </c>
      <c r="J41" s="441" t="s">
        <v>123</v>
      </c>
      <c r="K41" s="441"/>
      <c r="L41" s="168" t="s">
        <v>124</v>
      </c>
      <c r="M41" s="168" t="s">
        <v>125</v>
      </c>
      <c r="N41" s="262"/>
      <c r="O41" s="269"/>
      <c r="P41" s="439"/>
      <c r="Q41" s="279"/>
      <c r="R41" s="290"/>
      <c r="S41" s="263"/>
      <c r="T41" s="440"/>
      <c r="U41" s="264"/>
      <c r="V41" s="264"/>
      <c r="W41" s="264"/>
      <c r="X41" s="264"/>
      <c r="Y41" s="264"/>
      <c r="Z41" s="264"/>
      <c r="AA41" s="264"/>
      <c r="AB41" s="264"/>
      <c r="AC41" s="264"/>
      <c r="AD41" s="264"/>
      <c r="AE41" s="265"/>
      <c r="AF41" s="264"/>
      <c r="AG41" s="264"/>
      <c r="AH41" s="264"/>
      <c r="AI41" s="264"/>
      <c r="AJ41" s="264"/>
      <c r="AK41" s="264"/>
    </row>
    <row r="42" spans="1:37">
      <c r="A42" s="170">
        <f>AE22</f>
        <v>700.57900000000018</v>
      </c>
      <c r="B42" s="171">
        <f>V22</f>
        <v>23.694000000000003</v>
      </c>
      <c r="C42" s="171">
        <f>W22</f>
        <v>8.5579999999999998</v>
      </c>
      <c r="D42" s="171"/>
      <c r="E42" s="171">
        <f>X22</f>
        <v>4.9655000000000005</v>
      </c>
      <c r="F42" s="171">
        <f>Y22</f>
        <v>1.206</v>
      </c>
      <c r="G42" s="453">
        <f>T22</f>
        <v>79.269000000000005</v>
      </c>
      <c r="H42" s="453"/>
      <c r="I42" s="171">
        <f>U22</f>
        <v>12.508999999999999</v>
      </c>
      <c r="J42" s="453">
        <f>AC22</f>
        <v>8.3454999999999995</v>
      </c>
      <c r="K42" s="453"/>
      <c r="L42" s="171">
        <f>AB22</f>
        <v>38.391500000000001</v>
      </c>
      <c r="M42" s="171">
        <f>AD22</f>
        <v>2.7155</v>
      </c>
      <c r="N42" s="262"/>
      <c r="O42" s="454" t="s">
        <v>3381</v>
      </c>
      <c r="P42" s="454"/>
      <c r="Q42" s="454"/>
      <c r="R42" s="454"/>
      <c r="S42" s="263"/>
      <c r="T42" s="279"/>
      <c r="U42" s="264"/>
      <c r="V42" s="264"/>
      <c r="W42" s="264"/>
      <c r="X42" s="264"/>
      <c r="Y42" s="264"/>
      <c r="Z42" s="264"/>
      <c r="AA42" s="264"/>
      <c r="AB42" s="264"/>
      <c r="AC42" s="264"/>
      <c r="AD42" s="264"/>
      <c r="AE42" s="265"/>
      <c r="AF42" s="264"/>
      <c r="AG42" s="264"/>
      <c r="AH42" s="264"/>
      <c r="AI42" s="264"/>
      <c r="AJ42" s="264"/>
      <c r="AK42" s="264"/>
    </row>
    <row r="43" spans="1:37">
      <c r="A43" s="291"/>
      <c r="B43" s="292"/>
      <c r="C43" s="292"/>
      <c r="D43" s="292"/>
      <c r="E43" s="292"/>
      <c r="F43" s="292"/>
      <c r="G43" s="292"/>
      <c r="H43" s="292"/>
      <c r="I43" s="292"/>
      <c r="J43" s="292"/>
      <c r="K43" s="292"/>
      <c r="L43" s="292"/>
      <c r="M43" s="292"/>
      <c r="N43" s="262"/>
      <c r="O43" s="454"/>
      <c r="P43" s="454"/>
      <c r="Q43" s="454"/>
      <c r="R43" s="454"/>
      <c r="S43" s="263"/>
      <c r="T43" s="264"/>
      <c r="U43" s="264"/>
      <c r="V43" s="264"/>
      <c r="W43" s="264"/>
      <c r="X43" s="264"/>
      <c r="Y43" s="264"/>
      <c r="Z43" s="264"/>
      <c r="AA43" s="264"/>
      <c r="AB43" s="264"/>
      <c r="AC43" s="264"/>
      <c r="AD43" s="264"/>
      <c r="AE43" s="265"/>
      <c r="AF43" s="264"/>
      <c r="AG43" s="264"/>
      <c r="AH43" s="264"/>
      <c r="AI43" s="264"/>
      <c r="AJ43" s="264"/>
      <c r="AK43" s="264"/>
    </row>
    <row r="44" spans="1:37">
      <c r="A44" s="438" t="s">
        <v>126</v>
      </c>
      <c r="B44" s="438"/>
      <c r="C44" s="438"/>
      <c r="D44" s="438"/>
      <c r="E44" s="438"/>
      <c r="F44" s="438"/>
      <c r="G44" s="438"/>
      <c r="H44" s="438"/>
      <c r="I44" s="438"/>
      <c r="J44" s="438"/>
      <c r="K44" s="438"/>
      <c r="L44" s="438"/>
      <c r="M44" s="438"/>
      <c r="N44" s="262"/>
      <c r="O44" s="455" t="s">
        <v>3382</v>
      </c>
      <c r="P44" s="455"/>
      <c r="Q44" s="455"/>
      <c r="R44" s="455"/>
      <c r="S44" s="263"/>
      <c r="T44" s="264"/>
      <c r="U44" s="293"/>
      <c r="V44" s="293"/>
      <c r="W44" s="293"/>
      <c r="X44" s="293"/>
      <c r="Y44" s="264"/>
      <c r="Z44" s="264"/>
      <c r="AA44" s="264"/>
      <c r="AB44" s="264"/>
      <c r="AC44" s="264"/>
      <c r="AD44" s="264"/>
      <c r="AE44" s="265"/>
      <c r="AF44" s="264"/>
      <c r="AG44" s="264"/>
      <c r="AH44" s="264"/>
      <c r="AI44" s="264"/>
      <c r="AJ44" s="264"/>
      <c r="AK44" s="264"/>
    </row>
    <row r="45" spans="1:37">
      <c r="A45" s="168" t="s">
        <v>116</v>
      </c>
      <c r="B45" s="168" t="s">
        <v>117</v>
      </c>
      <c r="C45" s="168" t="s">
        <v>118</v>
      </c>
      <c r="D45" s="168"/>
      <c r="E45" s="168" t="s">
        <v>119</v>
      </c>
      <c r="F45" s="168" t="s">
        <v>120</v>
      </c>
      <c r="G45" s="441" t="s">
        <v>121</v>
      </c>
      <c r="H45" s="441"/>
      <c r="I45" s="169" t="s">
        <v>122</v>
      </c>
      <c r="J45" s="441" t="s">
        <v>123</v>
      </c>
      <c r="K45" s="441"/>
      <c r="L45" s="168" t="s">
        <v>124</v>
      </c>
      <c r="M45" s="168" t="s">
        <v>125</v>
      </c>
      <c r="N45" s="262"/>
      <c r="O45" s="455"/>
      <c r="P45" s="455"/>
      <c r="Q45" s="455"/>
      <c r="R45" s="455"/>
      <c r="S45" s="263"/>
      <c r="T45" s="264"/>
      <c r="U45" s="264"/>
      <c r="V45" s="264"/>
      <c r="W45" s="264"/>
      <c r="X45" s="264"/>
      <c r="Y45" s="264"/>
      <c r="Z45" s="264"/>
      <c r="AA45" s="264"/>
      <c r="AB45" s="264"/>
      <c r="AC45" s="264"/>
      <c r="AD45" s="264"/>
      <c r="AE45" s="265"/>
      <c r="AF45" s="264"/>
      <c r="AG45" s="264"/>
      <c r="AH45" s="264"/>
      <c r="AI45" s="264"/>
      <c r="AJ45" s="264"/>
      <c r="AK45" s="264"/>
    </row>
    <row r="46" spans="1:37">
      <c r="A46" s="172">
        <f>IFERROR(AE22/B2,"")</f>
        <v>700.57900000000018</v>
      </c>
      <c r="B46" s="173">
        <f>IFERROR(V22/B2,"")</f>
        <v>23.694000000000003</v>
      </c>
      <c r="C46" s="173">
        <f>IFERROR(W22/B2,"")</f>
        <v>8.5579999999999998</v>
      </c>
      <c r="D46" s="173"/>
      <c r="E46" s="173">
        <f>IFERROR(X22/B2,"")</f>
        <v>4.9655000000000005</v>
      </c>
      <c r="F46" s="173">
        <f>IFERROR(Y22/B2,"")</f>
        <v>1.206</v>
      </c>
      <c r="G46" s="456">
        <f>IFERROR(T22/B2,"")</f>
        <v>79.269000000000005</v>
      </c>
      <c r="H46" s="456"/>
      <c r="I46" s="173">
        <f>IFERROR(U22/B2,"")</f>
        <v>12.508999999999999</v>
      </c>
      <c r="J46" s="456">
        <f>IFERROR(AC22/B2,"")</f>
        <v>8.3454999999999995</v>
      </c>
      <c r="K46" s="456"/>
      <c r="L46" s="173">
        <f>IFERROR(AB22/B2,"")</f>
        <v>38.391500000000001</v>
      </c>
      <c r="M46" s="173">
        <f>IFERROR(AD22/B2,"")</f>
        <v>2.7155</v>
      </c>
      <c r="N46" s="262"/>
      <c r="O46" s="455"/>
      <c r="P46" s="455"/>
      <c r="Q46" s="455"/>
      <c r="R46" s="455"/>
      <c r="S46" s="263"/>
      <c r="T46" s="264"/>
      <c r="U46" s="294"/>
      <c r="V46" s="294"/>
      <c r="W46" s="294"/>
      <c r="X46" s="294"/>
      <c r="Y46" s="264"/>
      <c r="Z46" s="264"/>
      <c r="AA46" s="264"/>
      <c r="AB46" s="264"/>
      <c r="AC46" s="264"/>
      <c r="AD46" s="264"/>
      <c r="AE46" s="265"/>
      <c r="AF46" s="264"/>
      <c r="AG46" s="264"/>
      <c r="AH46" s="264"/>
      <c r="AI46" s="264"/>
      <c r="AJ46" s="264"/>
      <c r="AK46" s="264"/>
    </row>
    <row r="47" spans="1:37">
      <c r="A47" s="263"/>
      <c r="B47" s="263"/>
      <c r="C47" s="263"/>
      <c r="D47" s="263"/>
      <c r="E47" s="263"/>
      <c r="F47" s="263"/>
      <c r="G47" s="263"/>
      <c r="H47" s="263"/>
      <c r="I47" s="263"/>
      <c r="J47" s="263"/>
      <c r="K47" s="263"/>
      <c r="L47" s="263"/>
      <c r="M47" s="263"/>
      <c r="N47" s="262"/>
      <c r="O47" s="455"/>
      <c r="P47" s="455"/>
      <c r="Q47" s="455"/>
      <c r="R47" s="455"/>
      <c r="S47" s="263"/>
      <c r="T47" s="264"/>
      <c r="U47" s="294"/>
      <c r="V47" s="294"/>
      <c r="W47" s="294"/>
      <c r="X47" s="294"/>
      <c r="Y47" s="264"/>
      <c r="Z47" s="264"/>
      <c r="AA47" s="264"/>
      <c r="AB47" s="264"/>
      <c r="AC47" s="264"/>
      <c r="AD47" s="264"/>
      <c r="AE47" s="265"/>
      <c r="AF47" s="264"/>
      <c r="AG47" s="264"/>
      <c r="AH47" s="264"/>
      <c r="AI47" s="264"/>
      <c r="AJ47" s="264"/>
      <c r="AK47" s="264"/>
    </row>
    <row r="48" spans="1:37">
      <c r="A48" s="263"/>
      <c r="B48" s="263"/>
      <c r="C48" s="263"/>
      <c r="D48" s="263"/>
      <c r="E48" s="263"/>
      <c r="F48" s="263"/>
      <c r="G48" s="263"/>
      <c r="H48" s="263"/>
      <c r="I48" s="263"/>
      <c r="J48" s="263"/>
      <c r="K48" s="263"/>
      <c r="L48" s="263"/>
      <c r="M48" s="263"/>
      <c r="N48" s="262"/>
      <c r="O48" s="455"/>
      <c r="P48" s="455"/>
      <c r="Q48" s="455"/>
      <c r="R48" s="455"/>
      <c r="S48" s="263"/>
      <c r="T48" s="264"/>
      <c r="U48" s="294"/>
      <c r="V48" s="294"/>
      <c r="W48" s="294"/>
      <c r="X48" s="294"/>
      <c r="Y48" s="264"/>
      <c r="Z48" s="264"/>
      <c r="AA48" s="264"/>
      <c r="AB48" s="264"/>
      <c r="AC48" s="264"/>
      <c r="AD48" s="264"/>
      <c r="AE48" s="265"/>
      <c r="AF48" s="264"/>
      <c r="AG48" s="264"/>
      <c r="AH48" s="264"/>
      <c r="AI48" s="264"/>
      <c r="AJ48" s="264"/>
      <c r="AK48" s="264"/>
    </row>
    <row r="49" spans="15:18">
      <c r="O49" s="455"/>
      <c r="P49" s="455"/>
      <c r="Q49" s="455"/>
      <c r="R49" s="455"/>
    </row>
    <row r="50" spans="15:18">
      <c r="O50" s="455"/>
      <c r="P50" s="455"/>
      <c r="Q50" s="455"/>
      <c r="R50" s="455"/>
    </row>
    <row r="51" spans="15:18">
      <c r="O51" s="455"/>
      <c r="P51" s="455"/>
      <c r="Q51" s="455"/>
      <c r="R51" s="455"/>
    </row>
    <row r="87" spans="56:56">
      <c r="BD87" s="295" t="s">
        <v>127</v>
      </c>
    </row>
  </sheetData>
  <mergeCells count="74">
    <mergeCell ref="A44:M44"/>
    <mergeCell ref="O44:R51"/>
    <mergeCell ref="G45:H45"/>
    <mergeCell ref="J45:K45"/>
    <mergeCell ref="G46:H46"/>
    <mergeCell ref="J46:K46"/>
    <mergeCell ref="G37:I37"/>
    <mergeCell ref="K37:M37"/>
    <mergeCell ref="P37:P38"/>
    <mergeCell ref="T37:T38"/>
    <mergeCell ref="G42:H42"/>
    <mergeCell ref="J42:K42"/>
    <mergeCell ref="O42:R43"/>
    <mergeCell ref="AJ35:AK35"/>
    <mergeCell ref="G36:I36"/>
    <mergeCell ref="K36:M36"/>
    <mergeCell ref="AJ36:AK36"/>
    <mergeCell ref="A40:M40"/>
    <mergeCell ref="P40:P41"/>
    <mergeCell ref="T40:T41"/>
    <mergeCell ref="G41:H41"/>
    <mergeCell ref="J41:K41"/>
    <mergeCell ref="AJ37:AK37"/>
    <mergeCell ref="A38:B38"/>
    <mergeCell ref="C38:E38"/>
    <mergeCell ref="AJ38:AK38"/>
    <mergeCell ref="AJ39:AK39"/>
    <mergeCell ref="A37:B37"/>
    <mergeCell ref="C37:E37"/>
    <mergeCell ref="AJ30:AK30"/>
    <mergeCell ref="A31:E35"/>
    <mergeCell ref="G31:I31"/>
    <mergeCell ref="K31:M31"/>
    <mergeCell ref="AJ31:AK31"/>
    <mergeCell ref="AJ32:AK32"/>
    <mergeCell ref="G33:I33"/>
    <mergeCell ref="K33:M33"/>
    <mergeCell ref="P33:P34"/>
    <mergeCell ref="T33:T34"/>
    <mergeCell ref="AJ33:AK33"/>
    <mergeCell ref="G34:I34"/>
    <mergeCell ref="K34:M34"/>
    <mergeCell ref="AJ34:AK34"/>
    <mergeCell ref="P35:P36"/>
    <mergeCell ref="T35:T36"/>
    <mergeCell ref="A30:E30"/>
    <mergeCell ref="G30:I30"/>
    <mergeCell ref="K30:M30"/>
    <mergeCell ref="P30:P31"/>
    <mergeCell ref="T30:T31"/>
    <mergeCell ref="A26:B26"/>
    <mergeCell ref="C26:E26"/>
    <mergeCell ref="AI26:AK26"/>
    <mergeCell ref="G27:M27"/>
    <mergeCell ref="P27:P29"/>
    <mergeCell ref="T27:T29"/>
    <mergeCell ref="AJ27:AK27"/>
    <mergeCell ref="A28:B28"/>
    <mergeCell ref="C28:E28"/>
    <mergeCell ref="G28:M28"/>
    <mergeCell ref="AJ28:AK28"/>
    <mergeCell ref="AJ29:AK29"/>
    <mergeCell ref="AI25:AK25"/>
    <mergeCell ref="B1:M1"/>
    <mergeCell ref="A4:E4"/>
    <mergeCell ref="G4:M4"/>
    <mergeCell ref="O4:AY4"/>
    <mergeCell ref="G5:M23"/>
    <mergeCell ref="O22:S22"/>
    <mergeCell ref="A25:B25"/>
    <mergeCell ref="C25:E25"/>
    <mergeCell ref="G25:M25"/>
    <mergeCell ref="O25:T25"/>
    <mergeCell ref="V25:AE25"/>
  </mergeCells>
  <conditionalFormatting sqref="G28 G31 G34 G37">
    <cfRule type="dataBar" priority="4">
      <dataBar>
        <cfvo type="num" val="0"/>
        <cfvo type="num" val="1"/>
        <color theme="7"/>
      </dataBar>
      <extLst>
        <ext xmlns:x14="http://schemas.microsoft.com/office/spreadsheetml/2009/9/main" uri="{B025F937-C7B1-47D3-B67F-A62EFF666E3E}">
          <x14:id>{AEB995F7-4E2D-4617-8E86-F26028476EE0}</x14:id>
        </ext>
      </extLst>
    </cfRule>
  </conditionalFormatting>
  <conditionalFormatting sqref="K31">
    <cfRule type="dataBar" priority="3">
      <dataBar>
        <cfvo type="num" val="0"/>
        <cfvo type="num" val="1"/>
        <color theme="7"/>
      </dataBar>
      <extLst>
        <ext xmlns:x14="http://schemas.microsoft.com/office/spreadsheetml/2009/9/main" uri="{B025F937-C7B1-47D3-B67F-A62EFF666E3E}">
          <x14:id>{42626FD5-1FDB-4F25-931C-F6877AE9C972}</x14:id>
        </ext>
      </extLst>
    </cfRule>
  </conditionalFormatting>
  <conditionalFormatting sqref="K34">
    <cfRule type="dataBar" priority="2">
      <dataBar>
        <cfvo type="num" val="0"/>
        <cfvo type="num" val="1"/>
        <color theme="7"/>
      </dataBar>
      <extLst>
        <ext xmlns:x14="http://schemas.microsoft.com/office/spreadsheetml/2009/9/main" uri="{B025F937-C7B1-47D3-B67F-A62EFF666E3E}">
          <x14:id>{F2E57C89-13AA-494A-B519-BA5D12512035}</x14:id>
        </ext>
      </extLst>
    </cfRule>
  </conditionalFormatting>
  <conditionalFormatting sqref="K37">
    <cfRule type="dataBar" priority="1">
      <dataBar>
        <cfvo type="num" val="0"/>
        <cfvo type="num" val="1"/>
        <color theme="7"/>
      </dataBar>
      <extLst>
        <ext xmlns:x14="http://schemas.microsoft.com/office/spreadsheetml/2009/9/main" uri="{B025F937-C7B1-47D3-B67F-A62EFF666E3E}">
          <x14:id>{B4917CF3-DD63-4E60-82ED-4B097E3125DE}</x14:id>
        </ext>
      </extLst>
    </cfRule>
  </conditionalFormatting>
  <dataValidations count="3">
    <dataValidation type="list" allowBlank="1" showErrorMessage="1" sqref="R6:R20" xr:uid="{503F82A1-403F-42F8-B86E-6328FC74448E}">
      <formula1>INDIRECT(Q6)</formula1>
    </dataValidation>
    <dataValidation type="list" allowBlank="1" showErrorMessage="1" sqref="O6:O20" xr:uid="{BBA24CCD-2A0B-462A-A0C5-8001439603FE}">
      <formula1>$AJ$27:$AJ$39</formula1>
    </dataValidation>
    <dataValidation type="list" allowBlank="1" showInputMessage="1" showErrorMessage="1" sqref="O27:O41" xr:uid="{6334B7E3-696E-4CEE-83B6-8EE912FF6DD7}">
      <formula1>$AI$27:$AI$39</formula1>
    </dataValidation>
  </dataValidations>
  <pageMargins left="0.70866141732283472" right="0.70866141732283472" top="0.74803149606299213" bottom="0.74803149606299213" header="0.31496062992125984" footer="0.31496062992125984"/>
  <pageSetup paperSize="9" orientation="portrait" copies="2" r:id="rId1"/>
  <headerFooter scaleWithDoc="0" alignWithMargins="0">
    <oddHeader>&amp;L&amp;G&amp;C&amp;G&amp;R&amp;G</oddHeader>
  </headerFooter>
  <drawing r:id="rId2"/>
  <legacyDrawingHF r:id="rId3"/>
  <extLst>
    <ext xmlns:x14="http://schemas.microsoft.com/office/spreadsheetml/2009/9/main" uri="{78C0D931-6437-407d-A8EE-F0AAD7539E65}">
      <x14:conditionalFormattings>
        <x14:conditionalFormatting xmlns:xm="http://schemas.microsoft.com/office/excel/2006/main">
          <x14:cfRule type="dataBar" id="{AEB995F7-4E2D-4617-8E86-F26028476EE0}">
            <x14:dataBar minLength="0" maxLength="100">
              <x14:cfvo type="num">
                <xm:f>0</xm:f>
              </x14:cfvo>
              <x14:cfvo type="num">
                <xm:f>1</xm:f>
              </x14:cfvo>
              <x14:negativeFillColor rgb="FFFF0000"/>
              <x14:axisColor rgb="FF000000"/>
            </x14:dataBar>
          </x14:cfRule>
          <xm:sqref>G28 G31 G34 G37</xm:sqref>
        </x14:conditionalFormatting>
        <x14:conditionalFormatting xmlns:xm="http://schemas.microsoft.com/office/excel/2006/main">
          <x14:cfRule type="dataBar" id="{42626FD5-1FDB-4F25-931C-F6877AE9C972}">
            <x14:dataBar minLength="0" maxLength="100">
              <x14:cfvo type="num">
                <xm:f>0</xm:f>
              </x14:cfvo>
              <x14:cfvo type="num">
                <xm:f>1</xm:f>
              </x14:cfvo>
              <x14:negativeFillColor rgb="FFFF0000"/>
              <x14:axisColor rgb="FF000000"/>
            </x14:dataBar>
          </x14:cfRule>
          <xm:sqref>K31</xm:sqref>
        </x14:conditionalFormatting>
        <x14:conditionalFormatting xmlns:xm="http://schemas.microsoft.com/office/excel/2006/main">
          <x14:cfRule type="dataBar" id="{F2E57C89-13AA-494A-B519-BA5D12512035}">
            <x14:dataBar minLength="0" maxLength="100">
              <x14:cfvo type="num">
                <xm:f>0</xm:f>
              </x14:cfvo>
              <x14:cfvo type="num">
                <xm:f>1</xm:f>
              </x14:cfvo>
              <x14:negativeFillColor rgb="FFFF0000"/>
              <x14:axisColor rgb="FF000000"/>
            </x14:dataBar>
          </x14:cfRule>
          <xm:sqref>K34</xm:sqref>
        </x14:conditionalFormatting>
        <x14:conditionalFormatting xmlns:xm="http://schemas.microsoft.com/office/excel/2006/main">
          <x14:cfRule type="dataBar" id="{B4917CF3-DD63-4E60-82ED-4B097E3125DE}">
            <x14:dataBar minLength="0" maxLength="100">
              <x14:cfvo type="num">
                <xm:f>0</xm:f>
              </x14:cfvo>
              <x14:cfvo type="num">
                <xm:f>1</xm:f>
              </x14:cfvo>
              <x14:negativeFillColor rgb="FFFF0000"/>
              <x14:axisColor rgb="FF000000"/>
            </x14:dataBar>
          </x14:cfRule>
          <xm:sqref>K37</xm:sqref>
        </x14:conditionalFormatting>
      </x14:conditionalFormattings>
    </ext>
    <ext xmlns:x14="http://schemas.microsoft.com/office/spreadsheetml/2009/9/main" uri="{CCE6A557-97BC-4b89-ADB6-D9C93CAAB3DF}">
      <x14:dataValidations xmlns:xm="http://schemas.microsoft.com/office/excel/2006/main" count="1">
        <x14:dataValidation type="list" allowBlank="1" showErrorMessage="1" xr:uid="{BA8C15D0-EC33-4612-8A0F-951862B5426E}">
          <x14:formula1>
            <xm:f>Foods!$1:$1</xm:f>
          </x14:formula1>
          <xm:sqref>Q6:Q20</xm:sqref>
        </x14:dataValidation>
      </x14:dataValidations>
    </ext>
  </extLst>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772728F-9767-4ABD-8BF3-29889B3F08EC}">
  <dimension ref="A1:BD88"/>
  <sheetViews>
    <sheetView topLeftCell="A12" zoomScale="151" zoomScaleNormal="70" workbookViewId="0">
      <selection activeCell="L2" sqref="L2"/>
    </sheetView>
  </sheetViews>
  <sheetFormatPr defaultColWidth="8.69921875" defaultRowHeight="15.6"/>
  <cols>
    <col min="1" max="1" width="13.09765625" style="103" bestFit="1" customWidth="1"/>
    <col min="2" max="2" width="8.5" style="103" customWidth="1"/>
    <col min="3" max="3" width="6.09765625" style="103" bestFit="1" customWidth="1"/>
    <col min="4" max="4" width="6.09765625" style="295" customWidth="1"/>
    <col min="5" max="5" width="7" style="103" customWidth="1"/>
    <col min="6" max="6" width="6.59765625" style="103" customWidth="1"/>
    <col min="7" max="7" width="5.5" style="103" customWidth="1"/>
    <col min="8" max="9" width="6" style="103" customWidth="1"/>
    <col min="10" max="10" width="2" style="103" customWidth="1"/>
    <col min="11" max="12" width="6" style="103" customWidth="1"/>
    <col min="13" max="13" width="6.5" style="103" customWidth="1"/>
    <col min="14" max="14" width="3" style="104" customWidth="1"/>
    <col min="15" max="15" width="12.5" style="104" bestFit="1" customWidth="1"/>
    <col min="16" max="16" width="11.59765625" style="103" bestFit="1" customWidth="1"/>
    <col min="17" max="17" width="12.5" style="103" bestFit="1" customWidth="1"/>
    <col min="18" max="18" width="29" style="103" bestFit="1" customWidth="1"/>
    <col min="19" max="19" width="14.59765625" style="103" customWidth="1"/>
    <col min="20" max="20" width="14.59765625" style="106" bestFit="1" customWidth="1"/>
    <col min="21" max="21" width="10" style="106" bestFit="1" customWidth="1"/>
    <col min="22" max="22" width="8.59765625" style="106" bestFit="1" customWidth="1"/>
    <col min="23" max="23" width="5.59765625" style="106" bestFit="1" customWidth="1"/>
    <col min="24" max="24" width="7" style="106" bestFit="1" customWidth="1"/>
    <col min="25" max="25" width="6.09765625" style="106" customWidth="1"/>
    <col min="26" max="26" width="8" style="106" bestFit="1" customWidth="1"/>
    <col min="27" max="27" width="9.59765625" style="106" bestFit="1" customWidth="1"/>
    <col min="28" max="28" width="5.59765625" style="106" bestFit="1" customWidth="1"/>
    <col min="29" max="29" width="4.59765625" style="106" bestFit="1" customWidth="1"/>
    <col min="30" max="30" width="4.5" style="106" bestFit="1" customWidth="1"/>
    <col min="31" max="31" width="8.59765625" style="107" bestFit="1" customWidth="1"/>
    <col min="32" max="32" width="7.59765625" style="108" bestFit="1" customWidth="1"/>
    <col min="33" max="33" width="7" style="106" customWidth="1"/>
    <col min="34" max="34" width="8.5" style="106" customWidth="1"/>
    <col min="35" max="35" width="7.5" style="106" bestFit="1" customWidth="1"/>
    <col min="36" max="36" width="8.59765625" style="106" bestFit="1" customWidth="1"/>
    <col min="37" max="37" width="6.59765625" style="106" bestFit="1" customWidth="1"/>
    <col min="38" max="38" width="8" style="106" bestFit="1" customWidth="1"/>
    <col min="39" max="39" width="4.5" style="106" bestFit="1" customWidth="1"/>
    <col min="40" max="40" width="5.09765625" style="106" bestFit="1" customWidth="1"/>
    <col min="41" max="43" width="5.59765625" style="106" bestFit="1" customWidth="1"/>
    <col min="44" max="44" width="6.59765625" style="106" bestFit="1" customWidth="1"/>
    <col min="45" max="45" width="5.59765625" style="106" bestFit="1" customWidth="1"/>
    <col min="46" max="46" width="7" style="106" bestFit="1" customWidth="1"/>
    <col min="47" max="47" width="5.59765625" style="106" bestFit="1" customWidth="1"/>
    <col min="48" max="51" width="4.5" style="106" bestFit="1" customWidth="1"/>
    <col min="52" max="16384" width="8.69921875" style="103"/>
  </cols>
  <sheetData>
    <row r="1" spans="1:51">
      <c r="A1" s="109" t="s">
        <v>0</v>
      </c>
      <c r="B1" s="391" t="s">
        <v>3435</v>
      </c>
      <c r="C1" s="391"/>
      <c r="D1" s="391"/>
      <c r="E1" s="391"/>
      <c r="F1" s="391"/>
      <c r="G1" s="391"/>
      <c r="H1" s="391"/>
      <c r="I1" s="391"/>
      <c r="J1" s="391"/>
      <c r="K1" s="391"/>
      <c r="L1" s="391"/>
      <c r="M1" s="391"/>
      <c r="N1" s="262"/>
      <c r="O1" s="263"/>
      <c r="P1" s="263"/>
      <c r="Q1" s="263"/>
      <c r="R1" s="263"/>
      <c r="S1" s="263"/>
      <c r="T1" s="264"/>
      <c r="U1" s="264"/>
      <c r="V1" s="264"/>
      <c r="W1" s="264"/>
      <c r="X1" s="264"/>
      <c r="Y1" s="264"/>
      <c r="Z1" s="264"/>
      <c r="AA1" s="264"/>
      <c r="AB1" s="264"/>
      <c r="AC1" s="264"/>
      <c r="AD1" s="264"/>
      <c r="AE1" s="265"/>
      <c r="AF1" s="264"/>
      <c r="AG1" s="264"/>
      <c r="AH1" s="264"/>
      <c r="AI1" s="264"/>
      <c r="AJ1" s="264"/>
      <c r="AK1" s="264"/>
      <c r="AL1" s="264"/>
      <c r="AM1" s="264"/>
      <c r="AN1" s="264"/>
      <c r="AO1" s="264"/>
      <c r="AP1" s="264"/>
      <c r="AQ1" s="264"/>
      <c r="AR1" s="264"/>
      <c r="AS1" s="264"/>
      <c r="AT1" s="264"/>
      <c r="AU1" s="264"/>
      <c r="AV1" s="264"/>
      <c r="AW1" s="264"/>
      <c r="AX1" s="264"/>
      <c r="AY1" s="264"/>
    </row>
    <row r="2" spans="1:51" ht="18">
      <c r="A2" s="109" t="s">
        <v>1</v>
      </c>
      <c r="B2" s="110">
        <v>1</v>
      </c>
      <c r="C2" s="111"/>
      <c r="D2" s="266"/>
      <c r="E2" s="266"/>
      <c r="F2" s="267"/>
      <c r="G2" s="268"/>
      <c r="H2" s="269"/>
      <c r="I2" s="269"/>
      <c r="J2" s="269"/>
      <c r="K2" s="263"/>
      <c r="L2" s="263"/>
      <c r="M2" s="263"/>
      <c r="N2" s="262"/>
      <c r="O2" s="263"/>
      <c r="P2" s="263"/>
      <c r="Q2" s="263"/>
      <c r="R2" s="263"/>
      <c r="S2" s="263"/>
      <c r="T2" s="264"/>
      <c r="U2" s="264"/>
      <c r="V2" s="264"/>
      <c r="W2" s="264"/>
      <c r="X2" s="264"/>
      <c r="Y2" s="264"/>
      <c r="Z2" s="264"/>
      <c r="AA2" s="264"/>
      <c r="AB2" s="264"/>
      <c r="AC2" s="264"/>
      <c r="AD2" s="264"/>
      <c r="AE2" s="265"/>
      <c r="AF2" s="264"/>
      <c r="AG2" s="264"/>
      <c r="AH2" s="264"/>
      <c r="AI2" s="264"/>
      <c r="AJ2" s="264"/>
      <c r="AK2" s="264"/>
      <c r="AL2" s="264"/>
      <c r="AM2" s="264"/>
      <c r="AN2" s="264"/>
      <c r="AO2" s="264"/>
      <c r="AP2" s="264"/>
      <c r="AQ2" s="264"/>
      <c r="AR2" s="264"/>
      <c r="AS2" s="264"/>
      <c r="AT2" s="264"/>
      <c r="AU2" s="264"/>
      <c r="AV2" s="264"/>
      <c r="AW2" s="264"/>
      <c r="AX2" s="264"/>
      <c r="AY2" s="264"/>
    </row>
    <row r="3" spans="1:51" ht="33.6">
      <c r="A3" s="263"/>
      <c r="B3" s="263"/>
      <c r="C3" s="263"/>
      <c r="D3" s="263"/>
      <c r="E3" s="263"/>
      <c r="F3" s="263"/>
      <c r="G3" s="263"/>
      <c r="H3" s="263"/>
      <c r="I3" s="263"/>
      <c r="J3" s="263"/>
      <c r="K3" s="263"/>
      <c r="L3" s="263"/>
      <c r="M3" s="263"/>
      <c r="N3" s="262"/>
      <c r="O3" s="263"/>
      <c r="P3" s="270"/>
      <c r="Q3" s="270"/>
      <c r="R3" s="270"/>
      <c r="S3" s="270"/>
      <c r="T3" s="270"/>
      <c r="U3" s="270"/>
      <c r="V3" s="270"/>
      <c r="W3" s="270"/>
      <c r="X3" s="270"/>
      <c r="Y3" s="270"/>
      <c r="Z3" s="270"/>
      <c r="AA3" s="270"/>
      <c r="AB3" s="270"/>
      <c r="AC3" s="270"/>
      <c r="AD3" s="270"/>
      <c r="AE3" s="270"/>
      <c r="AF3" s="270"/>
      <c r="AG3" s="270"/>
      <c r="AH3" s="270"/>
      <c r="AI3" s="270"/>
      <c r="AJ3" s="270"/>
      <c r="AK3" s="270"/>
      <c r="AL3" s="270"/>
      <c r="AM3" s="270"/>
      <c r="AN3" s="270"/>
      <c r="AO3" s="270"/>
      <c r="AP3" s="270"/>
      <c r="AQ3" s="270"/>
      <c r="AR3" s="270"/>
      <c r="AS3" s="270"/>
      <c r="AT3" s="270"/>
      <c r="AU3" s="270"/>
      <c r="AV3" s="270"/>
      <c r="AW3" s="270"/>
      <c r="AX3" s="270"/>
      <c r="AY3" s="270"/>
    </row>
    <row r="4" spans="1:51" ht="18">
      <c r="A4" s="392" t="s">
        <v>2</v>
      </c>
      <c r="B4" s="392"/>
      <c r="C4" s="392"/>
      <c r="D4" s="392"/>
      <c r="E4" s="392"/>
      <c r="F4" s="263"/>
      <c r="G4" s="393" t="s">
        <v>3</v>
      </c>
      <c r="H4" s="393"/>
      <c r="I4" s="393"/>
      <c r="J4" s="393"/>
      <c r="K4" s="393"/>
      <c r="L4" s="393"/>
      <c r="M4" s="393"/>
      <c r="N4" s="262"/>
      <c r="O4" s="394" t="s">
        <v>4</v>
      </c>
      <c r="P4" s="394"/>
      <c r="Q4" s="394"/>
      <c r="R4" s="394"/>
      <c r="S4" s="394"/>
      <c r="T4" s="394"/>
      <c r="U4" s="394"/>
      <c r="V4" s="394"/>
      <c r="W4" s="394"/>
      <c r="X4" s="394"/>
      <c r="Y4" s="394"/>
      <c r="Z4" s="394"/>
      <c r="AA4" s="394"/>
      <c r="AB4" s="394"/>
      <c r="AC4" s="394"/>
      <c r="AD4" s="394"/>
      <c r="AE4" s="394"/>
      <c r="AF4" s="394"/>
      <c r="AG4" s="394"/>
      <c r="AH4" s="394"/>
      <c r="AI4" s="394"/>
      <c r="AJ4" s="394"/>
      <c r="AK4" s="394"/>
      <c r="AL4" s="394"/>
      <c r="AM4" s="394"/>
      <c r="AN4" s="394"/>
      <c r="AO4" s="394"/>
      <c r="AP4" s="394"/>
      <c r="AQ4" s="394"/>
      <c r="AR4" s="394"/>
      <c r="AS4" s="394"/>
      <c r="AT4" s="394"/>
      <c r="AU4" s="394"/>
      <c r="AV4" s="394"/>
      <c r="AW4" s="394"/>
      <c r="AX4" s="394"/>
      <c r="AY4" s="395"/>
    </row>
    <row r="5" spans="1:51" ht="43.2">
      <c r="A5" s="112" t="s">
        <v>5</v>
      </c>
      <c r="B5" s="113" t="s">
        <v>6</v>
      </c>
      <c r="C5" s="113" t="s">
        <v>7</v>
      </c>
      <c r="D5" s="114" t="s">
        <v>3443</v>
      </c>
      <c r="E5" s="114" t="s">
        <v>8</v>
      </c>
      <c r="F5" s="271"/>
      <c r="G5" s="532" t="s">
        <v>3463</v>
      </c>
      <c r="H5" s="531"/>
      <c r="I5" s="531"/>
      <c r="J5" s="531"/>
      <c r="K5" s="531"/>
      <c r="L5" s="531"/>
      <c r="M5" s="490"/>
      <c r="N5" s="272"/>
      <c r="O5" s="115" t="s">
        <v>10</v>
      </c>
      <c r="P5" s="115" t="s">
        <v>11</v>
      </c>
      <c r="Q5" s="115" t="s">
        <v>12</v>
      </c>
      <c r="R5" s="115" t="s">
        <v>13</v>
      </c>
      <c r="S5" s="115" t="s">
        <v>14</v>
      </c>
      <c r="T5" s="116" t="s">
        <v>15</v>
      </c>
      <c r="U5" s="116" t="s">
        <v>16</v>
      </c>
      <c r="V5" s="116" t="s">
        <v>17</v>
      </c>
      <c r="W5" s="116" t="s">
        <v>18</v>
      </c>
      <c r="X5" s="116" t="s">
        <v>19</v>
      </c>
      <c r="Y5" s="116" t="s">
        <v>20</v>
      </c>
      <c r="Z5" s="116" t="s">
        <v>21</v>
      </c>
      <c r="AA5" s="116" t="s">
        <v>22</v>
      </c>
      <c r="AB5" s="116" t="s">
        <v>23</v>
      </c>
      <c r="AC5" s="116" t="s">
        <v>24</v>
      </c>
      <c r="AD5" s="116" t="s">
        <v>25</v>
      </c>
      <c r="AE5" s="117" t="s">
        <v>26</v>
      </c>
      <c r="AF5" s="116" t="s">
        <v>27</v>
      </c>
      <c r="AG5" s="116" t="s">
        <v>28</v>
      </c>
      <c r="AH5" s="116" t="s">
        <v>29</v>
      </c>
      <c r="AI5" s="116" t="s">
        <v>30</v>
      </c>
      <c r="AJ5" s="116" t="s">
        <v>31</v>
      </c>
      <c r="AK5" s="116" t="s">
        <v>32</v>
      </c>
      <c r="AL5" s="116" t="s">
        <v>33</v>
      </c>
      <c r="AM5" s="116" t="s">
        <v>34</v>
      </c>
      <c r="AN5" s="116" t="s">
        <v>35</v>
      </c>
      <c r="AO5" s="116" t="s">
        <v>36</v>
      </c>
      <c r="AP5" s="116" t="s">
        <v>37</v>
      </c>
      <c r="AQ5" s="116" t="s">
        <v>38</v>
      </c>
      <c r="AR5" s="116" t="s">
        <v>39</v>
      </c>
      <c r="AS5" s="116" t="s">
        <v>40</v>
      </c>
      <c r="AT5" s="116" t="s">
        <v>41</v>
      </c>
      <c r="AU5" s="116" t="s">
        <v>42</v>
      </c>
      <c r="AV5" s="116" t="s">
        <v>43</v>
      </c>
      <c r="AW5" s="116" t="s">
        <v>44</v>
      </c>
      <c r="AX5" s="116" t="s">
        <v>45</v>
      </c>
      <c r="AY5" s="116" t="s">
        <v>46</v>
      </c>
    </row>
    <row r="6" spans="1:51">
      <c r="A6" s="176" t="s">
        <v>3316</v>
      </c>
      <c r="B6" s="174">
        <v>5</v>
      </c>
      <c r="C6" s="195" t="s">
        <v>3409</v>
      </c>
      <c r="D6" s="302">
        <v>5</v>
      </c>
      <c r="E6" s="118"/>
      <c r="F6" s="263"/>
      <c r="G6" s="491"/>
      <c r="H6" s="533"/>
      <c r="I6" s="533"/>
      <c r="J6" s="533"/>
      <c r="K6" s="533"/>
      <c r="L6" s="533"/>
      <c r="M6" s="490"/>
      <c r="N6" s="272"/>
      <c r="O6" s="121" t="s">
        <v>55</v>
      </c>
      <c r="P6" s="121">
        <v>395</v>
      </c>
      <c r="Q6" s="121" t="s">
        <v>101</v>
      </c>
      <c r="R6" s="121" t="s">
        <v>2441</v>
      </c>
      <c r="S6" s="17">
        <v>5</v>
      </c>
      <c r="T6" s="119">
        <f>IFERROR(VLOOKUP($P6,[2]INSA_TCA_v6.0_2023!$A$1:$AU$1342,14,FALSE)*$S6/100,"")</f>
        <v>0</v>
      </c>
      <c r="U6" s="119">
        <f>IFERROR(VLOOKUP($P6,[2]INSA_TCA_v6.0_2023!$A$1:$AU$1342,15,FALSE)*$S6/100,"")</f>
        <v>0</v>
      </c>
      <c r="V6" s="119">
        <f>IFERROR(VLOOKUP($P6,[2]INSA_TCA_v6.0_2023!$A$1:$AU$1342,8,FALSE)*$S6/100,"")</f>
        <v>4.9950000000000001</v>
      </c>
      <c r="W6" s="119">
        <f>IFERROR(VLOOKUP($P6,[2]INSA_TCA_v6.0_2023!$A$1:$AU$1342,9,FALSE)*$S6/100,"")</f>
        <v>0.72</v>
      </c>
      <c r="X6" s="119">
        <f>IFERROR(VLOOKUP($P6,[2]INSA_TCA_v6.0_2023!$A$1:$AU$1342,10,FALSE)*$S6/100,"")</f>
        <v>3.93</v>
      </c>
      <c r="Y6" s="119">
        <f>IFERROR(VLOOKUP($P6,[2]INSA_TCA_v6.0_2023!$A$1:$AU$1342,11,FALSE)*$S6/100,"")</f>
        <v>0.34499999999999997</v>
      </c>
      <c r="Z6" s="119">
        <f>IFERROR(VLOOKUP($P6,[2]INSA_TCA_v6.0_2023!$A$1:$AU$1342,24,FALSE)*$S6/100,"")</f>
        <v>0</v>
      </c>
      <c r="AA6" s="119">
        <f>IFERROR(VLOOKUP($P6,[2]INSA_TCA_v6.0_2023!$A$1:$AU$1342,13,FALSE)*$S6/100,"")</f>
        <v>0</v>
      </c>
      <c r="AB6" s="119">
        <f>IFERROR(VLOOKUP($P6,[2]INSA_TCA_v6.0_2023!$A$1:$AU$1342,19,FALSE)*$S6/100,"")</f>
        <v>0</v>
      </c>
      <c r="AC6" s="119">
        <f>IFERROR(VLOOKUP($P6,[2]INSA_TCA_v6.0_2023!$A$1:$AU$1342,18,FALSE)*$S6/100,"")</f>
        <v>0</v>
      </c>
      <c r="AD6" s="119">
        <f>IFERROR(VLOOKUP($P6,[2]INSA_TCA_v6.0_2023!$A$1:$AU$1342,20,FALSE)*$S6/100,"")</f>
        <v>0</v>
      </c>
      <c r="AE6" s="120">
        <f t="shared" ref="AE6:AE19" si="0">IFERROR(T6*4+V6*9+AB6*4+AC6*2+AF6*7,"")</f>
        <v>44.954999999999998</v>
      </c>
      <c r="AF6" s="119">
        <f>IFERROR(VLOOKUP($P6,[2]INSA_TCA_v6.0_2023!$A$1:$AU$1342,21,FALSE)*$S6/100,"")</f>
        <v>0</v>
      </c>
      <c r="AG6" s="119">
        <f>IFERROR(VLOOKUP($P6,[2]INSA_TCA_v6.0_2023!$A$1:$AU$1342,25,FALSE)*$S6/100,"")</f>
        <v>0</v>
      </c>
      <c r="AH6" s="119">
        <f>IFERROR(VLOOKUP($P6,[2]INSA_TCA_v6.0_2023!$A$1:$AU$1342,27,FALSE)*$S6/100,"")</f>
        <v>0</v>
      </c>
      <c r="AI6" s="119">
        <f>IFERROR(VLOOKUP($P6,[2]INSA_TCA_v6.0_2023!$A$1:$AU$1342,28,FALSE)*$S6/100,"")</f>
        <v>0.7</v>
      </c>
      <c r="AJ6" s="119">
        <f>IFERROR(VLOOKUP($P6,[2]INSA_TCA_v6.0_2023!$A$1:$AU$1342,29,FALSE)*$S6/100,"")</f>
        <v>0</v>
      </c>
      <c r="AK6" s="119">
        <f>IFERROR(VLOOKUP($P6,[2]INSA_TCA_v6.0_2023!$A$1:$AU$1342,30,FALSE)*$S6/100,"")</f>
        <v>0</v>
      </c>
      <c r="AL6" s="119">
        <f>IFERROR(VLOOKUP($P6,[2]INSA_TCA_v6.0_2023!$A$1:$AU$1342,32,FALSE)*$S6/100,"")</f>
        <v>0</v>
      </c>
      <c r="AM6" s="119">
        <f>IFERROR(VLOOKUP($P6,[2]INSA_TCA_v6.0_2023!$A$1:$AU$1342,34,FALSE)*$S6/100,"")</f>
        <v>0</v>
      </c>
      <c r="AN6" s="119">
        <f>IFERROR(VLOOKUP($P6,[2]INSA_TCA_v6.0_2023!$A$1:$AU$1342,35,FALSE)*$S6/100,"")</f>
        <v>0</v>
      </c>
      <c r="AO6" s="119">
        <f>IFERROR(VLOOKUP($P6,[2]INSA_TCA_v6.0_2023!$A$1:$AU$1342,36,FALSE)*$S6/100,"")</f>
        <v>0</v>
      </c>
      <c r="AP6" s="119">
        <f>IFERROR(VLOOKUP($P6,[2]INSA_TCA_v6.0_2023!$A$1:$AU$1342,37,FALSE)*$S6/100,"")</f>
        <v>0</v>
      </c>
      <c r="AQ6" s="119">
        <f>IFERROR(VLOOKUP($P6,[2]INSA_TCA_v6.0_2023!$A$1:$AU$1342,39,FALSE)*$S6/100,"")</f>
        <v>0</v>
      </c>
      <c r="AR6" s="119">
        <f>IFERROR(VLOOKUP($P6,[2]INSA_TCA_v6.0_2023!$A$1:$AU$1342,40,FALSE)*$S6/100,"")</f>
        <v>0</v>
      </c>
      <c r="AS6" s="119">
        <f>IFERROR(VLOOKUP($P6,[2]INSA_TCA_v6.0_2023!$A$1:$AU$1342,41,FALSE)*$S6/100,"")</f>
        <v>0</v>
      </c>
      <c r="AT6" s="119">
        <f>IFERROR(VLOOKUP($P6,[2]INSA_TCA_v6.0_2023!$A$1:$AU$1342,42,FALSE)*$S6/100,"")</f>
        <v>0</v>
      </c>
      <c r="AU6" s="119">
        <f>IFERROR(VLOOKUP($P6,[2]INSA_TCA_v6.0_2023!$A$1:$AU$1342,43,FALSE)*$S6/100,"")</f>
        <v>0</v>
      </c>
      <c r="AV6" s="119">
        <f>IFERROR(VLOOKUP($P6,[2]INSA_TCA_v6.0_2023!$A$1:$AU$1342,44,FALSE)*$S6/100,"")</f>
        <v>0</v>
      </c>
      <c r="AW6" s="119">
        <f>IFERROR(VLOOKUP($P6,[2]INSA_TCA_v6.0_2023!$A$1:$AU$1342,45,FALSE)*$S6/100,"")</f>
        <v>0</v>
      </c>
      <c r="AX6" s="119">
        <f>IFERROR(VLOOKUP($P6,[2]INSA_TCA_v6.0_2023!$A$1:$AU$1342,46,FALSE)*$S6/100,"")</f>
        <v>0</v>
      </c>
      <c r="AY6" s="119">
        <f>IFERROR(VLOOKUP($P6,[2]INSA_TCA_v6.0_2023!$A$1:$AU$1342,47,FALSE)*$S6/100,"")</f>
        <v>0</v>
      </c>
    </row>
    <row r="7" spans="1:51">
      <c r="A7" s="177" t="s">
        <v>56</v>
      </c>
      <c r="B7" s="174">
        <v>30</v>
      </c>
      <c r="C7" s="195" t="s">
        <v>48</v>
      </c>
      <c r="D7" s="304">
        <f>B7/0.89</f>
        <v>33.707865168539328</v>
      </c>
      <c r="E7" s="118"/>
      <c r="F7" s="263"/>
      <c r="G7" s="491"/>
      <c r="H7" s="533"/>
      <c r="I7" s="533"/>
      <c r="J7" s="533"/>
      <c r="K7" s="533"/>
      <c r="L7" s="533"/>
      <c r="M7" s="490"/>
      <c r="N7" s="272"/>
      <c r="O7" s="121" t="s">
        <v>53</v>
      </c>
      <c r="P7" s="122">
        <v>597</v>
      </c>
      <c r="Q7" s="122" t="s">
        <v>93</v>
      </c>
      <c r="R7" s="122" t="s">
        <v>2489</v>
      </c>
      <c r="S7" s="17">
        <v>30</v>
      </c>
      <c r="T7" s="119">
        <f>IFERROR(VLOOKUP($P7,[2]INSA_TCA_v6.0_2023!$A$1:$AU$1342,14,FALSE)*$S7/100,"")</f>
        <v>0.93</v>
      </c>
      <c r="U7" s="119">
        <f>IFERROR(VLOOKUP($P7,[2]INSA_TCA_v6.0_2023!$A$1:$AU$1342,15,FALSE)*$S7/100,"")</f>
        <v>0.66</v>
      </c>
      <c r="V7" s="119">
        <f>IFERROR(VLOOKUP($P7,[2]INSA_TCA_v6.0_2023!$A$1:$AU$1342,8,FALSE)*$S7/100,"")</f>
        <v>0.06</v>
      </c>
      <c r="W7" s="119">
        <f>IFERROR(VLOOKUP($P7,[2]INSA_TCA_v6.0_2023!$A$1:$AU$1342,9,FALSE)*$S7/100,"")</f>
        <v>0</v>
      </c>
      <c r="X7" s="119">
        <f>IFERROR(VLOOKUP($P7,[2]INSA_TCA_v6.0_2023!$A$1:$AU$1342,10,FALSE)*$S7/100,"")</f>
        <v>0</v>
      </c>
      <c r="Y7" s="119">
        <f>IFERROR(VLOOKUP($P7,[2]INSA_TCA_v6.0_2023!$A$1:$AU$1342,11,FALSE)*$S7/100,"")</f>
        <v>0.06</v>
      </c>
      <c r="Z7" s="119">
        <f>IFERROR(VLOOKUP($P7,[2]INSA_TCA_v6.0_2023!$A$1:$AU$1342,24,FALSE)*$S7/100,"")</f>
        <v>0</v>
      </c>
      <c r="AA7" s="119">
        <f>IFERROR(VLOOKUP($P7,[2]INSA_TCA_v6.0_2023!$A$1:$AU$1342,13,FALSE)*$S7/100,"")</f>
        <v>0</v>
      </c>
      <c r="AB7" s="119">
        <f>IFERROR(VLOOKUP($P7,[2]INSA_TCA_v6.0_2023!$A$1:$AU$1342,19,FALSE)*$S7/100,"")</f>
        <v>0.27</v>
      </c>
      <c r="AC7" s="119">
        <f>IFERROR(VLOOKUP($P7,[2]INSA_TCA_v6.0_2023!$A$1:$AU$1342,18,FALSE)*$S7/100,"")</f>
        <v>0.39</v>
      </c>
      <c r="AD7" s="119">
        <f>IFERROR(VLOOKUP($P7,[2]INSA_TCA_v6.0_2023!$A$1:$AU$1342,20,FALSE)*$S7/100,"")</f>
        <v>0</v>
      </c>
      <c r="AE7" s="120">
        <f t="shared" si="0"/>
        <v>6.12</v>
      </c>
      <c r="AF7" s="119">
        <f>IFERROR(VLOOKUP($P7,[2]INSA_TCA_v6.0_2023!$A$1:$AU$1342,21,FALSE)*$S7/100,"")</f>
        <v>0</v>
      </c>
      <c r="AG7" s="119">
        <f>IFERROR(VLOOKUP($P7,[2]INSA_TCA_v6.0_2023!$A$1:$AU$1342,25,FALSE)*$S7/100,"")</f>
        <v>0</v>
      </c>
      <c r="AH7" s="119">
        <f>IFERROR(VLOOKUP($P7,[2]INSA_TCA_v6.0_2023!$A$1:$AU$1342,27,FALSE)*$S7/100,"")</f>
        <v>0</v>
      </c>
      <c r="AI7" s="119">
        <f>IFERROR(VLOOKUP($P7,[2]INSA_TCA_v6.0_2023!$A$1:$AU$1342,28,FALSE)*$S7/100,"")</f>
        <v>0.09</v>
      </c>
      <c r="AJ7" s="119">
        <f>IFERROR(VLOOKUP($P7,[2]INSA_TCA_v6.0_2023!$A$1:$AU$1342,29,FALSE)*$S7/100,"")</f>
        <v>3.9000000000000007E-2</v>
      </c>
      <c r="AK7" s="119">
        <f>IFERROR(VLOOKUP($P7,[2]INSA_TCA_v6.0_2023!$A$1:$AU$1342,30,FALSE)*$S7/100,"")</f>
        <v>3.0000000000000001E-3</v>
      </c>
      <c r="AL7" s="119">
        <f>IFERROR(VLOOKUP($P7,[2]INSA_TCA_v6.0_2023!$A$1:$AU$1342,32,FALSE)*$S7/100,"")</f>
        <v>0.21</v>
      </c>
      <c r="AM7" s="119">
        <f>IFERROR(VLOOKUP($P7,[2]INSA_TCA_v6.0_2023!$A$1:$AU$1342,34,FALSE)*$S7/100,"")</f>
        <v>0.06</v>
      </c>
      <c r="AN7" s="119">
        <f>IFERROR(VLOOKUP($P7,[2]INSA_TCA_v6.0_2023!$A$1:$AU$1342,35,FALSE)*$S7/100,"")</f>
        <v>0</v>
      </c>
      <c r="AO7" s="119">
        <f>IFERROR(VLOOKUP($P7,[2]INSA_TCA_v6.0_2023!$A$1:$AU$1342,36,FALSE)*$S7/100,"")</f>
        <v>2.4</v>
      </c>
      <c r="AP7" s="119">
        <f>IFERROR(VLOOKUP($P7,[2]INSA_TCA_v6.0_2023!$A$1:$AU$1342,37,FALSE)*$S7/100,"")</f>
        <v>5.0999999999999996</v>
      </c>
      <c r="AQ7" s="119">
        <f>IFERROR(VLOOKUP($P7,[2]INSA_TCA_v6.0_2023!$A$1:$AU$1342,39,FALSE)*$S7/100,"")</f>
        <v>3</v>
      </c>
      <c r="AR7" s="119">
        <f>IFERROR(VLOOKUP($P7,[2]INSA_TCA_v6.0_2023!$A$1:$AU$1342,40,FALSE)*$S7/100,"")</f>
        <v>63</v>
      </c>
      <c r="AS7" s="119">
        <f>IFERROR(VLOOKUP($P7,[2]INSA_TCA_v6.0_2023!$A$1:$AU$1342,41,FALSE)*$S7/100,"")</f>
        <v>9.3000000000000007</v>
      </c>
      <c r="AT7" s="119">
        <f>IFERROR(VLOOKUP($P7,[2]INSA_TCA_v6.0_2023!$A$1:$AU$1342,42,FALSE)*$S7/100,"")</f>
        <v>9</v>
      </c>
      <c r="AU7" s="119">
        <f>IFERROR(VLOOKUP($P7,[2]INSA_TCA_v6.0_2023!$A$1:$AU$1342,43,FALSE)*$S7/100,"")</f>
        <v>3.6</v>
      </c>
      <c r="AV7" s="119">
        <f>IFERROR(VLOOKUP($P7,[2]INSA_TCA_v6.0_2023!$A$1:$AU$1342,44,FALSE)*$S7/100,"")</f>
        <v>0.15</v>
      </c>
      <c r="AW7" s="119">
        <f>IFERROR(VLOOKUP($P7,[2]INSA_TCA_v6.0_2023!$A$1:$AU$1342,45,FALSE)*$S7/100,"")</f>
        <v>0.09</v>
      </c>
      <c r="AX7" s="119">
        <f>IFERROR(VLOOKUP($P7,[2]INSA_TCA_v6.0_2023!$A$1:$AU$1342,46,FALSE)*$S7/100,"")</f>
        <v>0</v>
      </c>
      <c r="AY7" s="119">
        <f>IFERROR(VLOOKUP($P7,[2]INSA_TCA_v6.0_2023!$A$1:$AU$1342,47,FALSE)*$S7/100,"")</f>
        <v>0.51</v>
      </c>
    </row>
    <row r="8" spans="1:51">
      <c r="A8" s="177" t="s">
        <v>62</v>
      </c>
      <c r="B8" s="174">
        <v>5</v>
      </c>
      <c r="C8" s="195" t="s">
        <v>48</v>
      </c>
      <c r="D8" s="304">
        <f>B8/0.75</f>
        <v>6.666666666666667</v>
      </c>
      <c r="E8" s="118"/>
      <c r="F8" s="263"/>
      <c r="G8" s="491"/>
      <c r="H8" s="533"/>
      <c r="I8" s="533"/>
      <c r="J8" s="533"/>
      <c r="K8" s="533"/>
      <c r="L8" s="533"/>
      <c r="M8" s="490"/>
      <c r="N8" s="272"/>
      <c r="O8" s="121" t="s">
        <v>53</v>
      </c>
      <c r="P8" s="269">
        <v>8</v>
      </c>
      <c r="Q8" s="122" t="s">
        <v>93</v>
      </c>
      <c r="R8" s="122" t="s">
        <v>2482</v>
      </c>
      <c r="S8" s="17">
        <v>5</v>
      </c>
      <c r="T8" s="119">
        <f>IFERROR(VLOOKUP($P8,[2]INSA_TCA_v6.0_2023!$A$1:$AU$1342,14,FALSE)*$S8/100,"")</f>
        <v>0.56499999999999995</v>
      </c>
      <c r="U8" s="119">
        <f>IFERROR(VLOOKUP($P8,[2]INSA_TCA_v6.0_2023!$A$1:$AU$1342,15,FALSE)*$S8/100,"")</f>
        <v>6.5000000000000002E-2</v>
      </c>
      <c r="V8" s="119">
        <f>IFERROR(VLOOKUP($P8,[2]INSA_TCA_v6.0_2023!$A$1:$AU$1342,8,FALSE)*$S8/100,"")</f>
        <v>0.03</v>
      </c>
      <c r="W8" s="119">
        <f>IFERROR(VLOOKUP($P8,[2]INSA_TCA_v6.0_2023!$A$1:$AU$1342,9,FALSE)*$S8/100,"")</f>
        <v>5.0000000000000001E-3</v>
      </c>
      <c r="X8" s="119">
        <f>IFERROR(VLOOKUP($P8,[2]INSA_TCA_v6.0_2023!$A$1:$AU$1342,10,FALSE)*$S8/100,"")</f>
        <v>0</v>
      </c>
      <c r="Y8" s="119">
        <f>IFERROR(VLOOKUP($P8,[2]INSA_TCA_v6.0_2023!$A$1:$AU$1342,11,FALSE)*$S8/100,"")</f>
        <v>1.4999999999999999E-2</v>
      </c>
      <c r="Z8" s="119">
        <f>IFERROR(VLOOKUP($P8,[2]INSA_TCA_v6.0_2023!$A$1:$AU$1342,24,FALSE)*$S8/100,"")</f>
        <v>0</v>
      </c>
      <c r="AA8" s="119">
        <f>IFERROR(VLOOKUP($P8,[2]INSA_TCA_v6.0_2023!$A$1:$AU$1342,13,FALSE)*$S8/100,"")</f>
        <v>0</v>
      </c>
      <c r="AB8" s="119">
        <f>IFERROR(VLOOKUP($P8,[2]INSA_TCA_v6.0_2023!$A$1:$AU$1342,19,FALSE)*$S8/100,"")</f>
        <v>0.19</v>
      </c>
      <c r="AC8" s="119">
        <f>IFERROR(VLOOKUP($P8,[2]INSA_TCA_v6.0_2023!$A$1:$AU$1342,18,FALSE)*$S8/100,"")</f>
        <v>0.15</v>
      </c>
      <c r="AD8" s="119">
        <f>IFERROR(VLOOKUP($P8,[2]INSA_TCA_v6.0_2023!$A$1:$AU$1342,20,FALSE)*$S8/100,"")</f>
        <v>0</v>
      </c>
      <c r="AE8" s="120">
        <f t="shared" si="0"/>
        <v>3.59</v>
      </c>
      <c r="AF8" s="119">
        <f>IFERROR(VLOOKUP($P8,[2]INSA_TCA_v6.0_2023!$A$1:$AU$1342,21,FALSE)*$S8/100,"")</f>
        <v>0</v>
      </c>
      <c r="AG8" s="119">
        <f>IFERROR(VLOOKUP($P8,[2]INSA_TCA_v6.0_2023!$A$1:$AU$1342,25,FALSE)*$S8/100,"")</f>
        <v>0</v>
      </c>
      <c r="AH8" s="119">
        <f>IFERROR(VLOOKUP($P8,[2]INSA_TCA_v6.0_2023!$A$1:$AU$1342,27,FALSE)*$S8/100,"")</f>
        <v>0</v>
      </c>
      <c r="AI8" s="119">
        <f>IFERROR(VLOOKUP($P8,[2]INSA_TCA_v6.0_2023!$A$1:$AU$1342,28,FALSE)*$S8/100,"")</f>
        <v>5.0000000000000001E-4</v>
      </c>
      <c r="AJ8" s="119">
        <f>IFERROR(VLOOKUP($P8,[2]INSA_TCA_v6.0_2023!$A$1:$AU$1342,29,FALSE)*$S8/100,"")</f>
        <v>1.0500000000000001E-2</v>
      </c>
      <c r="AK8" s="119">
        <f>IFERROR(VLOOKUP($P8,[2]INSA_TCA_v6.0_2023!$A$1:$AU$1342,30,FALSE)*$S8/100,"")</f>
        <v>1E-3</v>
      </c>
      <c r="AL8" s="119">
        <f>IFERROR(VLOOKUP($P8,[2]INSA_TCA_v6.0_2023!$A$1:$AU$1342,32,FALSE)*$S8/100,"")</f>
        <v>7.0000000000000007E-2</v>
      </c>
      <c r="AM8" s="119">
        <f>IFERROR(VLOOKUP($P8,[2]INSA_TCA_v6.0_2023!$A$1:$AU$1342,34,FALSE)*$S8/100,"")</f>
        <v>1.9E-2</v>
      </c>
      <c r="AN8" s="119">
        <f>IFERROR(VLOOKUP($P8,[2]INSA_TCA_v6.0_2023!$A$1:$AU$1342,35,FALSE)*$S8/100,"")</f>
        <v>0</v>
      </c>
      <c r="AO8" s="119">
        <f>IFERROR(VLOOKUP($P8,[2]INSA_TCA_v6.0_2023!$A$1:$AU$1342,36,FALSE)*$S8/100,"")</f>
        <v>0.85</v>
      </c>
      <c r="AP8" s="119">
        <f>IFERROR(VLOOKUP($P8,[2]INSA_TCA_v6.0_2023!$A$1:$AU$1342,37,FALSE)*$S8/100,"")</f>
        <v>0.15</v>
      </c>
      <c r="AQ8" s="119">
        <f>IFERROR(VLOOKUP($P8,[2]INSA_TCA_v6.0_2023!$A$1:$AU$1342,39,FALSE)*$S8/100,"")</f>
        <v>0.5</v>
      </c>
      <c r="AR8" s="119">
        <f>IFERROR(VLOOKUP($P8,[2]INSA_TCA_v6.0_2023!$A$1:$AU$1342,40,FALSE)*$S8/100,"")</f>
        <v>17.5</v>
      </c>
      <c r="AS8" s="119">
        <f>IFERROR(VLOOKUP($P8,[2]INSA_TCA_v6.0_2023!$A$1:$AU$1342,41,FALSE)*$S8/100,"")</f>
        <v>0.85</v>
      </c>
      <c r="AT8" s="119">
        <f>IFERROR(VLOOKUP($P8,[2]INSA_TCA_v6.0_2023!$A$1:$AU$1342,42,FALSE)*$S8/100,"")</f>
        <v>4.3</v>
      </c>
      <c r="AU8" s="119">
        <f>IFERROR(VLOOKUP($P8,[2]INSA_TCA_v6.0_2023!$A$1:$AU$1342,43,FALSE)*$S8/100,"")</f>
        <v>0.85</v>
      </c>
      <c r="AV8" s="119">
        <f>IFERROR(VLOOKUP($P8,[2]INSA_TCA_v6.0_2023!$A$1:$AU$1342,44,FALSE)*$S8/100,"")</f>
        <v>0.04</v>
      </c>
      <c r="AW8" s="119">
        <f>IFERROR(VLOOKUP($P8,[2]INSA_TCA_v6.0_2023!$A$1:$AU$1342,45,FALSE)*$S8/100,"")</f>
        <v>3.5000000000000003E-2</v>
      </c>
      <c r="AX8" s="119">
        <f>IFERROR(VLOOKUP($P8,[2]INSA_TCA_v6.0_2023!$A$1:$AU$1342,46,FALSE)*$S8/100,"")</f>
        <v>0</v>
      </c>
      <c r="AY8" s="119">
        <f>IFERROR(VLOOKUP($P8,[2]INSA_TCA_v6.0_2023!$A$1:$AU$1342,47,FALSE)*$S8/100,"")</f>
        <v>0</v>
      </c>
    </row>
    <row r="9" spans="1:51">
      <c r="A9" s="177" t="s">
        <v>3427</v>
      </c>
      <c r="B9" s="174"/>
      <c r="C9" s="195">
        <v>1</v>
      </c>
      <c r="D9" s="302">
        <v>1</v>
      </c>
      <c r="E9" s="118" t="s">
        <v>3414</v>
      </c>
      <c r="F9" s="263"/>
      <c r="G9" s="491"/>
      <c r="H9" s="533"/>
      <c r="I9" s="533"/>
      <c r="J9" s="533"/>
      <c r="K9" s="533"/>
      <c r="L9" s="533"/>
      <c r="M9" s="490"/>
      <c r="N9" s="272"/>
      <c r="O9" s="121" t="s">
        <v>53</v>
      </c>
      <c r="P9" s="122">
        <v>579</v>
      </c>
      <c r="Q9" s="122" t="s">
        <v>93</v>
      </c>
      <c r="R9" s="122" t="s">
        <v>2473</v>
      </c>
      <c r="S9" s="17">
        <v>50</v>
      </c>
      <c r="T9" s="119">
        <f>IFERROR(VLOOKUP($P9,[2]INSA_TCA_v6.0_2023!$A$1:$AU$1342,14,FALSE)*$S9/100,"")</f>
        <v>0.85</v>
      </c>
      <c r="U9" s="119">
        <f>IFERROR(VLOOKUP($P9,[2]INSA_TCA_v6.0_2023!$A$1:$AU$1342,15,FALSE)*$S9/100,"")</f>
        <v>0.7</v>
      </c>
      <c r="V9" s="119">
        <f>IFERROR(VLOOKUP($P9,[2]INSA_TCA_v6.0_2023!$A$1:$AU$1342,8,FALSE)*$S9/100,"")</f>
        <v>0.1</v>
      </c>
      <c r="W9" s="119">
        <f>IFERROR(VLOOKUP($P9,[2]INSA_TCA_v6.0_2023!$A$1:$AU$1342,9,FALSE)*$S9/100,"")</f>
        <v>0.05</v>
      </c>
      <c r="X9" s="119">
        <f>IFERROR(VLOOKUP($P9,[2]INSA_TCA_v6.0_2023!$A$1:$AU$1342,10,FALSE)*$S9/100,"")</f>
        <v>0</v>
      </c>
      <c r="Y9" s="119">
        <f>IFERROR(VLOOKUP($P9,[2]INSA_TCA_v6.0_2023!$A$1:$AU$1342,11,FALSE)*$S9/100,"")</f>
        <v>0</v>
      </c>
      <c r="Z9" s="119">
        <f>IFERROR(VLOOKUP($P9,[2]INSA_TCA_v6.0_2023!$A$1:$AU$1342,24,FALSE)*$S9/100,"")</f>
        <v>0</v>
      </c>
      <c r="AA9" s="119">
        <f>IFERROR(VLOOKUP($P9,[2]INSA_TCA_v6.0_2023!$A$1:$AU$1342,13,FALSE)*$S9/100,"")</f>
        <v>0</v>
      </c>
      <c r="AB9" s="119">
        <f>IFERROR(VLOOKUP($P9,[2]INSA_TCA_v6.0_2023!$A$1:$AU$1342,19,FALSE)*$S9/100,"")</f>
        <v>0.15</v>
      </c>
      <c r="AC9" s="119">
        <f>IFERROR(VLOOKUP($P9,[2]INSA_TCA_v6.0_2023!$A$1:$AU$1342,18,FALSE)*$S9/100,"")</f>
        <v>0.35</v>
      </c>
      <c r="AD9" s="119">
        <f>IFERROR(VLOOKUP($P9,[2]INSA_TCA_v6.0_2023!$A$1:$AU$1342,20,FALSE)*$S9/100,"")</f>
        <v>0</v>
      </c>
      <c r="AE9" s="120">
        <f t="shared" si="0"/>
        <v>5.6</v>
      </c>
      <c r="AF9" s="119">
        <f>IFERROR(VLOOKUP($P9,[2]INSA_TCA_v6.0_2023!$A$1:$AU$1342,21,FALSE)*$S9/100,"")</f>
        <v>0</v>
      </c>
      <c r="AG9" s="119">
        <f>IFERROR(VLOOKUP($P9,[2]INSA_TCA_v6.0_2023!$A$1:$AU$1342,25,FALSE)*$S9/100,"")</f>
        <v>80</v>
      </c>
      <c r="AH9" s="119">
        <f>IFERROR(VLOOKUP($P9,[2]INSA_TCA_v6.0_2023!$A$1:$AU$1342,27,FALSE)*$S9/100,"")</f>
        <v>0</v>
      </c>
      <c r="AI9" s="119">
        <f>IFERROR(VLOOKUP($P9,[2]INSA_TCA_v6.0_2023!$A$1:$AU$1342,28,FALSE)*$S9/100,"")</f>
        <v>0.5</v>
      </c>
      <c r="AJ9" s="119">
        <f>IFERROR(VLOOKUP($P9,[2]INSA_TCA_v6.0_2023!$A$1:$AU$1342,29,FALSE)*$S9/100,"")</f>
        <v>5.0000000000000001E-3</v>
      </c>
      <c r="AK9" s="119">
        <f>IFERROR(VLOOKUP($P9,[2]INSA_TCA_v6.0_2023!$A$1:$AU$1342,30,FALSE)*$S9/100,"")</f>
        <v>5.0000000000000001E-3</v>
      </c>
      <c r="AL9" s="119">
        <f>IFERROR(VLOOKUP($P9,[2]INSA_TCA_v6.0_2023!$A$1:$AU$1342,32,FALSE)*$S9/100,"")</f>
        <v>0.3</v>
      </c>
      <c r="AM9" s="119">
        <f>IFERROR(VLOOKUP($P9,[2]INSA_TCA_v6.0_2023!$A$1:$AU$1342,34,FALSE)*$S9/100,"")</f>
        <v>0.02</v>
      </c>
      <c r="AN9" s="119">
        <f>IFERROR(VLOOKUP($P9,[2]INSA_TCA_v6.0_2023!$A$1:$AU$1342,35,FALSE)*$S9/100,"")</f>
        <v>0</v>
      </c>
      <c r="AO9" s="119">
        <f>IFERROR(VLOOKUP($P9,[2]INSA_TCA_v6.0_2023!$A$1:$AU$1342,36,FALSE)*$S9/100,"")</f>
        <v>6</v>
      </c>
      <c r="AP9" s="119">
        <f>IFERROR(VLOOKUP($P9,[2]INSA_TCA_v6.0_2023!$A$1:$AU$1342,37,FALSE)*$S9/100,"")</f>
        <v>4</v>
      </c>
      <c r="AQ9" s="119">
        <f>IFERROR(VLOOKUP($P9,[2]INSA_TCA_v6.0_2023!$A$1:$AU$1342,39,FALSE)*$S9/100,"")</f>
        <v>0.5</v>
      </c>
      <c r="AR9" s="119">
        <f>IFERROR(VLOOKUP($P9,[2]INSA_TCA_v6.0_2023!$A$1:$AU$1342,40,FALSE)*$S9/100,"")</f>
        <v>100</v>
      </c>
      <c r="AS9" s="119">
        <f>IFERROR(VLOOKUP($P9,[2]INSA_TCA_v6.0_2023!$A$1:$AU$1342,41,FALSE)*$S9/100,"")</f>
        <v>12.5</v>
      </c>
      <c r="AT9" s="119">
        <f>IFERROR(VLOOKUP($P9,[2]INSA_TCA_v6.0_2023!$A$1:$AU$1342,42,FALSE)*$S9/100,"")</f>
        <v>2.5</v>
      </c>
      <c r="AU9" s="119">
        <f>IFERROR(VLOOKUP($P9,[2]INSA_TCA_v6.0_2023!$A$1:$AU$1342,43,FALSE)*$S9/100,"")</f>
        <v>2.5</v>
      </c>
      <c r="AV9" s="119">
        <f>IFERROR(VLOOKUP($P9,[2]INSA_TCA_v6.0_2023!$A$1:$AU$1342,44,FALSE)*$S9/100,"")</f>
        <v>0.05</v>
      </c>
      <c r="AW9" s="119">
        <f>IFERROR(VLOOKUP($P9,[2]INSA_TCA_v6.0_2023!$A$1:$AU$1342,45,FALSE)*$S9/100,"")</f>
        <v>0.05</v>
      </c>
      <c r="AX9" s="119">
        <f>IFERROR(VLOOKUP($P9,[2]INSA_TCA_v6.0_2023!$A$1:$AU$1342,46,FALSE)*$S9/100,"")</f>
        <v>0</v>
      </c>
      <c r="AY9" s="119">
        <f>IFERROR(VLOOKUP($P9,[2]INSA_TCA_v6.0_2023!$A$1:$AU$1342,47,FALSE)*$S9/100,"")</f>
        <v>0</v>
      </c>
    </row>
    <row r="10" spans="1:51">
      <c r="A10" s="209" t="s">
        <v>3436</v>
      </c>
      <c r="B10" s="208">
        <v>50</v>
      </c>
      <c r="C10" s="343" t="s">
        <v>48</v>
      </c>
      <c r="D10" s="344">
        <f>B10/0.65</f>
        <v>76.92307692307692</v>
      </c>
      <c r="E10" s="345"/>
      <c r="F10" s="263"/>
      <c r="G10" s="491"/>
      <c r="H10" s="533"/>
      <c r="I10" s="533"/>
      <c r="J10" s="533"/>
      <c r="K10" s="533"/>
      <c r="L10" s="533"/>
      <c r="M10" s="490"/>
      <c r="N10" s="272"/>
      <c r="O10" s="121" t="s">
        <v>53</v>
      </c>
      <c r="P10" s="122">
        <v>621</v>
      </c>
      <c r="Q10" s="122" t="s">
        <v>93</v>
      </c>
      <c r="R10" s="122" t="s">
        <v>2509</v>
      </c>
      <c r="S10" s="17">
        <v>60</v>
      </c>
      <c r="T10" s="119">
        <f>IFERROR(VLOOKUP($P10,[2]INSA_TCA_v6.0_2023!$A$1:$AU$1342,14,FALSE)*$S10/100,"")</f>
        <v>1.2</v>
      </c>
      <c r="U10" s="119">
        <f>IFERROR(VLOOKUP($P10,[2]INSA_TCA_v6.0_2023!$A$1:$AU$1342,15,FALSE)*$S10/100,"")</f>
        <v>1.1399999999999999</v>
      </c>
      <c r="V10" s="119">
        <f>IFERROR(VLOOKUP($P10,[2]INSA_TCA_v6.0_2023!$A$1:$AU$1342,8,FALSE)*$S10/100,"")</f>
        <v>0.18</v>
      </c>
      <c r="W10" s="119">
        <f>IFERROR(VLOOKUP($P10,[2]INSA_TCA_v6.0_2023!$A$1:$AU$1342,9,FALSE)*$S10/100,"")</f>
        <v>0.06</v>
      </c>
      <c r="X10" s="119">
        <f>IFERROR(VLOOKUP($P10,[2]INSA_TCA_v6.0_2023!$A$1:$AU$1342,10,FALSE)*$S10/100,"")</f>
        <v>0</v>
      </c>
      <c r="Y10" s="119">
        <f>IFERROR(VLOOKUP($P10,[2]INSA_TCA_v6.0_2023!$A$1:$AU$1342,11,FALSE)*$S10/100,"")</f>
        <v>0.06</v>
      </c>
      <c r="Z10" s="119">
        <f>IFERROR(VLOOKUP($P10,[2]INSA_TCA_v6.0_2023!$A$1:$AU$1342,24,FALSE)*$S10/100,"")</f>
        <v>0</v>
      </c>
      <c r="AA10" s="119">
        <f>IFERROR(VLOOKUP($P10,[2]INSA_TCA_v6.0_2023!$A$1:$AU$1342,13,FALSE)*$S10/100,"")</f>
        <v>0</v>
      </c>
      <c r="AB10" s="119">
        <f>IFERROR(VLOOKUP($P10,[2]INSA_TCA_v6.0_2023!$A$1:$AU$1342,19,FALSE)*$S10/100,"")</f>
        <v>0.96</v>
      </c>
      <c r="AC10" s="119">
        <f>IFERROR(VLOOKUP($P10,[2]INSA_TCA_v6.0_2023!$A$1:$AU$1342,18,FALSE)*$S10/100,"")</f>
        <v>0.6</v>
      </c>
      <c r="AD10" s="119">
        <f>IFERROR(VLOOKUP($P10,[2]INSA_TCA_v6.0_2023!$A$1:$AU$1342,20,FALSE)*$S10/100,"")</f>
        <v>0</v>
      </c>
      <c r="AE10" s="120">
        <f t="shared" si="0"/>
        <v>11.459999999999999</v>
      </c>
      <c r="AF10" s="119">
        <f>IFERROR(VLOOKUP($P10,[2]INSA_TCA_v6.0_2023!$A$1:$AU$1342,21,FALSE)*$S10/100,"")</f>
        <v>0</v>
      </c>
      <c r="AG10" s="119">
        <f>IFERROR(VLOOKUP($P10,[2]INSA_TCA_v6.0_2023!$A$1:$AU$1342,25,FALSE)*$S10/100,"")</f>
        <v>33</v>
      </c>
      <c r="AH10" s="119">
        <f>IFERROR(VLOOKUP($P10,[2]INSA_TCA_v6.0_2023!$A$1:$AU$1342,27,FALSE)*$S10/100,"")</f>
        <v>0</v>
      </c>
      <c r="AI10" s="119">
        <f>IFERROR(VLOOKUP($P10,[2]INSA_TCA_v6.0_2023!$A$1:$AU$1342,28,FALSE)*$S10/100,"")</f>
        <v>0</v>
      </c>
      <c r="AJ10" s="119">
        <f>IFERROR(VLOOKUP($P10,[2]INSA_TCA_v6.0_2023!$A$1:$AU$1342,29,FALSE)*$S10/100,"")</f>
        <v>6.6000000000000003E-2</v>
      </c>
      <c r="AK10" s="119">
        <f>IFERROR(VLOOKUP($P10,[2]INSA_TCA_v6.0_2023!$A$1:$AU$1342,30,FALSE)*$S10/100,"")</f>
        <v>2.4E-2</v>
      </c>
      <c r="AL10" s="119">
        <f>IFERROR(VLOOKUP($P10,[2]INSA_TCA_v6.0_2023!$A$1:$AU$1342,32,FALSE)*$S10/100,"")</f>
        <v>0.42</v>
      </c>
      <c r="AM10" s="119">
        <f>IFERROR(VLOOKUP($P10,[2]INSA_TCA_v6.0_2023!$A$1:$AU$1342,34,FALSE)*$S10/100,"")</f>
        <v>7.1999999999999995E-2</v>
      </c>
      <c r="AN10" s="119">
        <f>IFERROR(VLOOKUP($P10,[2]INSA_TCA_v6.0_2023!$A$1:$AU$1342,35,FALSE)*$S10/100,"")</f>
        <v>0</v>
      </c>
      <c r="AO10" s="119">
        <f>IFERROR(VLOOKUP($P10,[2]INSA_TCA_v6.0_2023!$A$1:$AU$1342,36,FALSE)*$S10/100,"")</f>
        <v>10.199999999999999</v>
      </c>
      <c r="AP10" s="119">
        <f>IFERROR(VLOOKUP($P10,[2]INSA_TCA_v6.0_2023!$A$1:$AU$1342,37,FALSE)*$S10/100,"")</f>
        <v>24.6</v>
      </c>
      <c r="AQ10" s="119">
        <f>IFERROR(VLOOKUP($P10,[2]INSA_TCA_v6.0_2023!$A$1:$AU$1342,39,FALSE)*$S10/100,"")</f>
        <v>1.8</v>
      </c>
      <c r="AR10" s="119">
        <f>IFERROR(VLOOKUP($P10,[2]INSA_TCA_v6.0_2023!$A$1:$AU$1342,40,FALSE)*$S10/100,"")</f>
        <v>150</v>
      </c>
      <c r="AS10" s="119">
        <f>IFERROR(VLOOKUP($P10,[2]INSA_TCA_v6.0_2023!$A$1:$AU$1342,41,FALSE)*$S10/100,"")</f>
        <v>13.2</v>
      </c>
      <c r="AT10" s="119">
        <f>IFERROR(VLOOKUP($P10,[2]INSA_TCA_v6.0_2023!$A$1:$AU$1342,42,FALSE)*$S10/100,"")</f>
        <v>19.8</v>
      </c>
      <c r="AU10" s="119">
        <f>IFERROR(VLOOKUP($P10,[2]INSA_TCA_v6.0_2023!$A$1:$AU$1342,43,FALSE)*$S10/100,"")</f>
        <v>12</v>
      </c>
      <c r="AV10" s="119">
        <f>IFERROR(VLOOKUP($P10,[2]INSA_TCA_v6.0_2023!$A$1:$AU$1342,44,FALSE)*$S10/100,"")</f>
        <v>0.48</v>
      </c>
      <c r="AW10" s="119">
        <f>IFERROR(VLOOKUP($P10,[2]INSA_TCA_v6.0_2023!$A$1:$AU$1342,45,FALSE)*$S10/100,"")</f>
        <v>0.18</v>
      </c>
      <c r="AX10" s="119">
        <f>IFERROR(VLOOKUP($P10,[2]INSA_TCA_v6.0_2023!$A$1:$AU$1342,46,FALSE)*$S10/100,"")</f>
        <v>0</v>
      </c>
      <c r="AY10" s="119">
        <f>IFERROR(VLOOKUP($P10,[2]INSA_TCA_v6.0_2023!$A$1:$AU$1342,47,FALSE)*$S10/100,"")</f>
        <v>0</v>
      </c>
    </row>
    <row r="11" spans="1:51">
      <c r="A11" s="209" t="s">
        <v>3345</v>
      </c>
      <c r="B11" s="208">
        <v>60</v>
      </c>
      <c r="C11" s="343" t="s">
        <v>48</v>
      </c>
      <c r="D11" s="344">
        <f>B11/0.95</f>
        <v>63.15789473684211</v>
      </c>
      <c r="E11" s="345"/>
      <c r="F11" s="263"/>
      <c r="G11" s="491"/>
      <c r="H11" s="533"/>
      <c r="I11" s="533"/>
      <c r="J11" s="533"/>
      <c r="K11" s="533"/>
      <c r="L11" s="533"/>
      <c r="M11" s="490"/>
      <c r="N11" s="272"/>
      <c r="O11" s="121" t="s">
        <v>53</v>
      </c>
      <c r="P11" s="123" t="s">
        <v>1247</v>
      </c>
      <c r="Q11" s="123" t="s">
        <v>2217</v>
      </c>
      <c r="R11" s="123" t="s">
        <v>2263</v>
      </c>
      <c r="S11" s="96">
        <v>20</v>
      </c>
      <c r="T11" s="119">
        <f>IFERROR(VLOOKUP($P11,[2]INSA_TCA_v6.0_2023!$A$1:$AU$1342,14,FALSE)*$S11/100,"")</f>
        <v>0.72</v>
      </c>
      <c r="U11" s="119">
        <f>IFERROR(VLOOKUP($P11,[2]INSA_TCA_v6.0_2023!$A$1:$AU$1342,15,FALSE)*$S11/100,"")</f>
        <v>0.57999999999999996</v>
      </c>
      <c r="V11" s="119">
        <f>IFERROR(VLOOKUP($P11,[2]INSA_TCA_v6.0_2023!$A$1:$AU$1342,8,FALSE)*$S11/100,"")</f>
        <v>0</v>
      </c>
      <c r="W11" s="119">
        <f>IFERROR(VLOOKUP($P11,[2]INSA_TCA_v6.0_2023!$A$1:$AU$1342,9,FALSE)*$S11/100,"")</f>
        <v>0</v>
      </c>
      <c r="X11" s="119">
        <f>IFERROR(VLOOKUP($P11,[2]INSA_TCA_v6.0_2023!$A$1:$AU$1342,10,FALSE)*$S11/100,"")</f>
        <v>0</v>
      </c>
      <c r="Y11" s="119">
        <f>IFERROR(VLOOKUP($P11,[2]INSA_TCA_v6.0_2023!$A$1:$AU$1342,11,FALSE)*$S11/100,"")</f>
        <v>0</v>
      </c>
      <c r="Z11" s="119">
        <f>IFERROR(VLOOKUP($P11,[2]INSA_TCA_v6.0_2023!$A$1:$AU$1342,24,FALSE)*$S11/100,"")</f>
        <v>0</v>
      </c>
      <c r="AA11" s="119">
        <f>IFERROR(VLOOKUP($P11,[2]INSA_TCA_v6.0_2023!$A$1:$AU$1342,13,FALSE)*$S11/100,"")</f>
        <v>0</v>
      </c>
      <c r="AB11" s="119">
        <f>IFERROR(VLOOKUP($P11,[2]INSA_TCA_v6.0_2023!$A$1:$AU$1342,19,FALSE)*$S11/100,"")</f>
        <v>0.22</v>
      </c>
      <c r="AC11" s="119">
        <f>IFERROR(VLOOKUP($P11,[2]INSA_TCA_v6.0_2023!$A$1:$AU$1342,18,FALSE)*$S11/100,"")</f>
        <v>0</v>
      </c>
      <c r="AD11" s="119">
        <f>IFERROR(VLOOKUP($P11,[2]INSA_TCA_v6.0_2023!$A$1:$AU$1342,20,FALSE)*$S11/100,"")</f>
        <v>0.02</v>
      </c>
      <c r="AE11" s="120">
        <f t="shared" si="0"/>
        <v>3.76</v>
      </c>
      <c r="AF11" s="119">
        <f>IFERROR(VLOOKUP($P11,[2]INSA_TCA_v6.0_2023!$A$1:$AU$1342,21,FALSE)*$S11/100,"")</f>
        <v>0</v>
      </c>
      <c r="AG11" s="119">
        <f>IFERROR(VLOOKUP($P11,[2]INSA_TCA_v6.0_2023!$A$1:$AU$1342,25,FALSE)*$S11/100,"")</f>
        <v>0</v>
      </c>
      <c r="AH11" s="119">
        <f>IFERROR(VLOOKUP($P11,[2]INSA_TCA_v6.0_2023!$A$1:$AU$1342,27,FALSE)*$S11/100,"")</f>
        <v>0</v>
      </c>
      <c r="AI11" s="119">
        <f>IFERROR(VLOOKUP($P11,[2]INSA_TCA_v6.0_2023!$A$1:$AU$1342,28,FALSE)*$S11/100,"")</f>
        <v>0</v>
      </c>
      <c r="AJ11" s="119">
        <f>IFERROR(VLOOKUP($P11,[2]INSA_TCA_v6.0_2023!$A$1:$AU$1342,29,FALSE)*$S11/100,"")</f>
        <v>0</v>
      </c>
      <c r="AK11" s="119">
        <f>IFERROR(VLOOKUP($P11,[2]INSA_TCA_v6.0_2023!$A$1:$AU$1342,30,FALSE)*$S11/100,"")</f>
        <v>0</v>
      </c>
      <c r="AL11" s="119">
        <f>IFERROR(VLOOKUP($P11,[2]INSA_TCA_v6.0_2023!$A$1:$AU$1342,32,FALSE)*$S11/100,"")</f>
        <v>0</v>
      </c>
      <c r="AM11" s="119">
        <f>IFERROR(VLOOKUP($P11,[2]INSA_TCA_v6.0_2023!$A$1:$AU$1342,34,FALSE)*$S11/100,"")</f>
        <v>0</v>
      </c>
      <c r="AN11" s="119">
        <f>IFERROR(VLOOKUP($P11,[2]INSA_TCA_v6.0_2023!$A$1:$AU$1342,35,FALSE)*$S11/100,"")</f>
        <v>0</v>
      </c>
      <c r="AO11" s="119">
        <f>IFERROR(VLOOKUP($P11,[2]INSA_TCA_v6.0_2023!$A$1:$AU$1342,36,FALSE)*$S11/100,"")</f>
        <v>0</v>
      </c>
      <c r="AP11" s="119">
        <f>IFERROR(VLOOKUP($P11,[2]INSA_TCA_v6.0_2023!$A$1:$AU$1342,37,FALSE)*$S11/100,"")</f>
        <v>0</v>
      </c>
      <c r="AQ11" s="119">
        <f>IFERROR(VLOOKUP($P11,[2]INSA_TCA_v6.0_2023!$A$1:$AU$1342,39,FALSE)*$S11/100,"")</f>
        <v>0</v>
      </c>
      <c r="AR11" s="119">
        <f>IFERROR(VLOOKUP($P11,[2]INSA_TCA_v6.0_2023!$A$1:$AU$1342,40,FALSE)*$S11/100,"")</f>
        <v>0</v>
      </c>
      <c r="AS11" s="119">
        <f>IFERROR(VLOOKUP($P11,[2]INSA_TCA_v6.0_2023!$A$1:$AU$1342,41,FALSE)*$S11/100,"")</f>
        <v>0</v>
      </c>
      <c r="AT11" s="119">
        <f>IFERROR(VLOOKUP($P11,[2]INSA_TCA_v6.0_2023!$A$1:$AU$1342,42,FALSE)*$S11/100,"")</f>
        <v>0</v>
      </c>
      <c r="AU11" s="119">
        <f>IFERROR(VLOOKUP($P11,[2]INSA_TCA_v6.0_2023!$A$1:$AU$1342,43,FALSE)*$S11/100,"")</f>
        <v>0</v>
      </c>
      <c r="AV11" s="119">
        <f>IFERROR(VLOOKUP($P11,[2]INSA_TCA_v6.0_2023!$A$1:$AU$1342,44,FALSE)*$S11/100,"")</f>
        <v>0</v>
      </c>
      <c r="AW11" s="119">
        <f>IFERROR(VLOOKUP($P11,[2]INSA_TCA_v6.0_2023!$A$1:$AU$1342,45,FALSE)*$S11/100,"")</f>
        <v>0</v>
      </c>
      <c r="AX11" s="119">
        <f>IFERROR(VLOOKUP($P11,[2]INSA_TCA_v6.0_2023!$A$1:$AU$1342,46,FALSE)*$S11/100,"")</f>
        <v>0</v>
      </c>
      <c r="AY11" s="119">
        <f>IFERROR(VLOOKUP($P11,[2]INSA_TCA_v6.0_2023!$A$1:$AU$1342,47,FALSE)*$S11/100,"")</f>
        <v>0</v>
      </c>
    </row>
    <row r="12" spans="1:51">
      <c r="A12" s="209" t="s">
        <v>3437</v>
      </c>
      <c r="B12" s="208">
        <v>20</v>
      </c>
      <c r="C12" s="343" t="s">
        <v>48</v>
      </c>
      <c r="D12" s="346">
        <v>20</v>
      </c>
      <c r="E12" s="345"/>
      <c r="F12" s="263"/>
      <c r="G12" s="491"/>
      <c r="H12" s="533"/>
      <c r="I12" s="533"/>
      <c r="J12" s="533"/>
      <c r="K12" s="533"/>
      <c r="L12" s="533"/>
      <c r="M12" s="490"/>
      <c r="N12" s="272"/>
      <c r="O12" s="121" t="s">
        <v>107</v>
      </c>
      <c r="P12" s="189">
        <v>534</v>
      </c>
      <c r="Q12" s="189" t="s">
        <v>99</v>
      </c>
      <c r="R12" s="189" t="s">
        <v>2618</v>
      </c>
      <c r="S12" s="98">
        <v>130</v>
      </c>
      <c r="T12" s="119">
        <f>IFERROR(VLOOKUP($P12,[2]INSA_TCA_v6.0_2023!$A$1:$AU$1342,14,FALSE)*$S12/100,"")</f>
        <v>18.2</v>
      </c>
      <c r="U12" s="119">
        <f>IFERROR(VLOOKUP($P12,[2]INSA_TCA_v6.0_2023!$A$1:$AU$1342,15,FALSE)*$S12/100,"")</f>
        <v>1.04</v>
      </c>
      <c r="V12" s="119">
        <f>IFERROR(VLOOKUP($P12,[2]INSA_TCA_v6.0_2023!$A$1:$AU$1342,8,FALSE)*$S12/100,"")</f>
        <v>0.78</v>
      </c>
      <c r="W12" s="119">
        <f>IFERROR(VLOOKUP($P12,[2]INSA_TCA_v6.0_2023!$A$1:$AU$1342,9,FALSE)*$S12/100,"")</f>
        <v>0.13</v>
      </c>
      <c r="X12" s="119">
        <f>IFERROR(VLOOKUP($P12,[2]INSA_TCA_v6.0_2023!$A$1:$AU$1342,10,FALSE)*$S12/100,"")</f>
        <v>0.26</v>
      </c>
      <c r="Y12" s="119">
        <f>IFERROR(VLOOKUP($P12,[2]INSA_TCA_v6.0_2023!$A$1:$AU$1342,11,FALSE)*$S12/100,"")</f>
        <v>0.26</v>
      </c>
      <c r="Z12" s="119">
        <f>IFERROR(VLOOKUP($P12,[2]INSA_TCA_v6.0_2023!$A$1:$AU$1342,24,FALSE)*$S12/100,"")</f>
        <v>0</v>
      </c>
      <c r="AA12" s="119">
        <f>IFERROR(VLOOKUP($P12,[2]INSA_TCA_v6.0_2023!$A$1:$AU$1342,13,FALSE)*$S12/100,"")</f>
        <v>0</v>
      </c>
      <c r="AB12" s="119">
        <f>IFERROR(VLOOKUP($P12,[2]INSA_TCA_v6.0_2023!$A$1:$AU$1342,19,FALSE)*$S12/100,"")</f>
        <v>10.14</v>
      </c>
      <c r="AC12" s="119">
        <f>IFERROR(VLOOKUP($P12,[2]INSA_TCA_v6.0_2023!$A$1:$AU$1342,18,FALSE)*$S12/100,"")</f>
        <v>9.1</v>
      </c>
      <c r="AD12" s="119">
        <f>IFERROR(VLOOKUP($P12,[2]INSA_TCA_v6.0_2023!$A$1:$AU$1342,20,FALSE)*$S12/100,"")</f>
        <v>0.78</v>
      </c>
      <c r="AE12" s="120">
        <f t="shared" si="0"/>
        <v>138.57999999999998</v>
      </c>
      <c r="AF12" s="119">
        <f>IFERROR(VLOOKUP($P12,[2]INSA_TCA_v6.0_2023!$A$1:$AU$1342,21,FALSE)*$S12/100,"")</f>
        <v>0</v>
      </c>
      <c r="AG12" s="119">
        <f>IFERROR(VLOOKUP($P12,[2]INSA_TCA_v6.0_2023!$A$1:$AU$1342,25,FALSE)*$S12/100,"")</f>
        <v>1.3</v>
      </c>
      <c r="AH12" s="119">
        <f>IFERROR(VLOOKUP($P12,[2]INSA_TCA_v6.0_2023!$A$1:$AU$1342,27,FALSE)*$S12/100,"")</f>
        <v>0</v>
      </c>
      <c r="AI12" s="119">
        <f>IFERROR(VLOOKUP($P12,[2]INSA_TCA_v6.0_2023!$A$1:$AU$1342,28,FALSE)*$S12/100,"")</f>
        <v>0.13</v>
      </c>
      <c r="AJ12" s="119">
        <f>IFERROR(VLOOKUP($P12,[2]INSA_TCA_v6.0_2023!$A$1:$AU$1342,29,FALSE)*$S12/100,"")</f>
        <v>0.18200000000000002</v>
      </c>
      <c r="AK12" s="119">
        <f>IFERROR(VLOOKUP($P12,[2]INSA_TCA_v6.0_2023!$A$1:$AU$1342,30,FALSE)*$S12/100,"")</f>
        <v>9.1000000000000011E-2</v>
      </c>
      <c r="AL12" s="119">
        <f>IFERROR(VLOOKUP($P12,[2]INSA_TCA_v6.0_2023!$A$1:$AU$1342,32,FALSE)*$S12/100,"")</f>
        <v>2.4700000000000002</v>
      </c>
      <c r="AM12" s="119">
        <f>IFERROR(VLOOKUP($P12,[2]INSA_TCA_v6.0_2023!$A$1:$AU$1342,34,FALSE)*$S12/100,"")</f>
        <v>0.13</v>
      </c>
      <c r="AN12" s="119">
        <f>IFERROR(VLOOKUP($P12,[2]INSA_TCA_v6.0_2023!$A$1:$AU$1342,35,FALSE)*$S12/100,"")</f>
        <v>0</v>
      </c>
      <c r="AO12" s="119">
        <f>IFERROR(VLOOKUP($P12,[2]INSA_TCA_v6.0_2023!$A$1:$AU$1342,36,FALSE)*$S12/100,"")</f>
        <v>0</v>
      </c>
      <c r="AP12" s="119">
        <f>IFERROR(VLOOKUP($P12,[2]INSA_TCA_v6.0_2023!$A$1:$AU$1342,37,FALSE)*$S12/100,"")</f>
        <v>55.9</v>
      </c>
      <c r="AQ12" s="119">
        <f>IFERROR(VLOOKUP($P12,[2]INSA_TCA_v6.0_2023!$A$1:$AU$1342,39,FALSE)*$S12/100,"")</f>
        <v>325</v>
      </c>
      <c r="AR12" s="119">
        <f>IFERROR(VLOOKUP($P12,[2]INSA_TCA_v6.0_2023!$A$1:$AU$1342,40,FALSE)*$S12/100,"")</f>
        <v>546</v>
      </c>
      <c r="AS12" s="119">
        <f>IFERROR(VLOOKUP($P12,[2]INSA_TCA_v6.0_2023!$A$1:$AU$1342,41,FALSE)*$S12/100,"")</f>
        <v>65</v>
      </c>
      <c r="AT12" s="119">
        <f>IFERROR(VLOOKUP($P12,[2]INSA_TCA_v6.0_2023!$A$1:$AU$1342,42,FALSE)*$S12/100,"")</f>
        <v>195</v>
      </c>
      <c r="AU12" s="119">
        <f>IFERROR(VLOOKUP($P12,[2]INSA_TCA_v6.0_2023!$A$1:$AU$1342,43,FALSE)*$S12/100,"")</f>
        <v>66.3</v>
      </c>
      <c r="AV12" s="119">
        <f>IFERROR(VLOOKUP($P12,[2]INSA_TCA_v6.0_2023!$A$1:$AU$1342,44,FALSE)*$S12/100,"")</f>
        <v>3.51</v>
      </c>
      <c r="AW12" s="119">
        <f>IFERROR(VLOOKUP($P12,[2]INSA_TCA_v6.0_2023!$A$1:$AU$1342,45,FALSE)*$S12/100,"")</f>
        <v>1.3</v>
      </c>
      <c r="AX12" s="119">
        <f>IFERROR(VLOOKUP($P12,[2]INSA_TCA_v6.0_2023!$A$1:$AU$1342,46,FALSE)*$S12/100,"")</f>
        <v>0</v>
      </c>
      <c r="AY12" s="119">
        <f>IFERROR(VLOOKUP($P12,[2]INSA_TCA_v6.0_2023!$A$1:$AU$1342,47,FALSE)*$S12/100,"")</f>
        <v>0.26</v>
      </c>
    </row>
    <row r="13" spans="1:51">
      <c r="A13" s="209" t="s">
        <v>3365</v>
      </c>
      <c r="B13" s="208">
        <v>130</v>
      </c>
      <c r="C13" s="343" t="s">
        <v>48</v>
      </c>
      <c r="D13" s="346">
        <v>130</v>
      </c>
      <c r="E13" s="345"/>
      <c r="F13" s="263"/>
      <c r="G13" s="491"/>
      <c r="H13" s="533"/>
      <c r="I13" s="533"/>
      <c r="J13" s="533"/>
      <c r="K13" s="533"/>
      <c r="L13" s="533"/>
      <c r="M13" s="490"/>
      <c r="N13" s="272"/>
      <c r="O13" s="124" t="s">
        <v>97</v>
      </c>
      <c r="P13" s="126">
        <v>83</v>
      </c>
      <c r="Q13" s="126" t="s">
        <v>2724</v>
      </c>
      <c r="R13" s="126" t="s">
        <v>2730</v>
      </c>
      <c r="S13" s="197">
        <v>55</v>
      </c>
      <c r="T13" s="119">
        <f>IFERROR(VLOOKUP($P13,[2]INSA_TCA_v6.0_2023!$A$1:$AU$1342,14,FALSE)*$S13/100,"")</f>
        <v>0.27500000000000002</v>
      </c>
      <c r="U13" s="119">
        <f>IFERROR(VLOOKUP($P13,[2]INSA_TCA_v6.0_2023!$A$1:$AU$1342,15,FALSE)*$S13/100,"")</f>
        <v>0.27500000000000002</v>
      </c>
      <c r="V13" s="119">
        <f>IFERROR(VLOOKUP($P13,[2]INSA_TCA_v6.0_2023!$A$1:$AU$1342,8,FALSE)*$S13/100,"")</f>
        <v>5.5549999999999997</v>
      </c>
      <c r="W13" s="119">
        <f>IFERROR(VLOOKUP($P13,[2]INSA_TCA_v6.0_2023!$A$1:$AU$1342,9,FALSE)*$S13/100,"")</f>
        <v>1.4850000000000001</v>
      </c>
      <c r="X13" s="119">
        <f>IFERROR(VLOOKUP($P13,[2]INSA_TCA_v6.0_2023!$A$1:$AU$1342,10,FALSE)*$S13/100,"")</f>
        <v>2.31</v>
      </c>
      <c r="Y13" s="119">
        <f>IFERROR(VLOOKUP($P13,[2]INSA_TCA_v6.0_2023!$A$1:$AU$1342,11,FALSE)*$S13/100,"")</f>
        <v>0.88</v>
      </c>
      <c r="Z13" s="119">
        <f>IFERROR(VLOOKUP($P13,[2]INSA_TCA_v6.0_2023!$A$1:$AU$1342,24,FALSE)*$S13/100,"")</f>
        <v>224.4</v>
      </c>
      <c r="AA13" s="119">
        <f>IFERROR(VLOOKUP($P13,[2]INSA_TCA_v6.0_2023!$A$1:$AU$1342,13,FALSE)*$S13/100,"")</f>
        <v>0</v>
      </c>
      <c r="AB13" s="119">
        <f>IFERROR(VLOOKUP($P13,[2]INSA_TCA_v6.0_2023!$A$1:$AU$1342,19,FALSE)*$S13/100,"")</f>
        <v>6.93</v>
      </c>
      <c r="AC13" s="119">
        <f>IFERROR(VLOOKUP($P13,[2]INSA_TCA_v6.0_2023!$A$1:$AU$1342,18,FALSE)*$S13/100,"")</f>
        <v>0</v>
      </c>
      <c r="AD13" s="119">
        <f>IFERROR(VLOOKUP($P13,[2]INSA_TCA_v6.0_2023!$A$1:$AU$1342,20,FALSE)*$S13/100,"")</f>
        <v>0</v>
      </c>
      <c r="AE13" s="120">
        <f t="shared" si="0"/>
        <v>78.814999999999998</v>
      </c>
      <c r="AF13" s="119">
        <f>IFERROR(VLOOKUP($P13,[2]INSA_TCA_v6.0_2023!$A$1:$AU$1342,21,FALSE)*$S13/100,"")</f>
        <v>0</v>
      </c>
      <c r="AG13" s="119">
        <f>IFERROR(VLOOKUP($P13,[2]INSA_TCA_v6.0_2023!$A$1:$AU$1342,25,FALSE)*$S13/100,"")</f>
        <v>104.5</v>
      </c>
      <c r="AH13" s="119">
        <f>IFERROR(VLOOKUP($P13,[2]INSA_TCA_v6.0_2023!$A$1:$AU$1342,27,FALSE)*$S13/100,"")</f>
        <v>0.93500000000000005</v>
      </c>
      <c r="AI13" s="119">
        <f>IFERROR(VLOOKUP($P13,[2]INSA_TCA_v6.0_2023!$A$1:$AU$1342,28,FALSE)*$S13/100,"")</f>
        <v>1.2649999999999999</v>
      </c>
      <c r="AJ13" s="119">
        <f>IFERROR(VLOOKUP($P13,[2]INSA_TCA_v6.0_2023!$A$1:$AU$1342,29,FALSE)*$S13/100,"")</f>
        <v>3.8500000000000006E-2</v>
      </c>
      <c r="AK13" s="119">
        <f>IFERROR(VLOOKUP($P13,[2]INSA_TCA_v6.0_2023!$A$1:$AU$1342,30,FALSE)*$S13/100,"")</f>
        <v>0.24199999999999999</v>
      </c>
      <c r="AL13" s="119">
        <f>IFERROR(VLOOKUP($P13,[2]INSA_TCA_v6.0_2023!$A$1:$AU$1342,32,FALSE)*$S13/100,"")</f>
        <v>2.09</v>
      </c>
      <c r="AM13" s="119">
        <f>IFERROR(VLOOKUP($P13,[2]INSA_TCA_v6.0_2023!$A$1:$AU$1342,34,FALSE)*$S13/100,"")</f>
        <v>0.19800000000000001</v>
      </c>
      <c r="AN13" s="119">
        <f>IFERROR(VLOOKUP($P13,[2]INSA_TCA_v6.0_2023!$A$1:$AU$1342,35,FALSE)*$S13/100,"")</f>
        <v>0.55000000000000004</v>
      </c>
      <c r="AO13" s="119">
        <f>IFERROR(VLOOKUP($P13,[2]INSA_TCA_v6.0_2023!$A$1:$AU$1342,36,FALSE)*$S13/100,"")</f>
        <v>0</v>
      </c>
      <c r="AP13" s="119">
        <f>IFERROR(VLOOKUP($P13,[2]INSA_TCA_v6.0_2023!$A$1:$AU$1342,37,FALSE)*$S13/100,"")</f>
        <v>27.5</v>
      </c>
      <c r="AQ13" s="119">
        <f>IFERROR(VLOOKUP($P13,[2]INSA_TCA_v6.0_2023!$A$1:$AU$1342,39,FALSE)*$S13/100,"")</f>
        <v>0.44</v>
      </c>
      <c r="AR13" s="119">
        <f>IFERROR(VLOOKUP($P13,[2]INSA_TCA_v6.0_2023!$A$1:$AU$1342,40,FALSE)*$S13/100,"")</f>
        <v>71.5</v>
      </c>
      <c r="AS13" s="119">
        <f>IFERROR(VLOOKUP($P13,[2]INSA_TCA_v6.0_2023!$A$1:$AU$1342,41,FALSE)*$S13/100,"")</f>
        <v>24.2</v>
      </c>
      <c r="AT13" s="119">
        <f>IFERROR(VLOOKUP($P13,[2]INSA_TCA_v6.0_2023!$A$1:$AU$1342,42,FALSE)*$S13/100,"")</f>
        <v>99</v>
      </c>
      <c r="AU13" s="119">
        <f>IFERROR(VLOOKUP($P13,[2]INSA_TCA_v6.0_2023!$A$1:$AU$1342,43,FALSE)*$S13/100,"")</f>
        <v>6.05</v>
      </c>
      <c r="AV13" s="119">
        <f>IFERROR(VLOOKUP($P13,[2]INSA_TCA_v6.0_2023!$A$1:$AU$1342,44,FALSE)*$S13/100,"")</f>
        <v>1.155</v>
      </c>
      <c r="AW13" s="119">
        <f>IFERROR(VLOOKUP($P13,[2]INSA_TCA_v6.0_2023!$A$1:$AU$1342,45,FALSE)*$S13/100,"")</f>
        <v>0.71499999999999997</v>
      </c>
      <c r="AX13" s="119">
        <f>IFERROR(VLOOKUP($P13,[2]INSA_TCA_v6.0_2023!$A$1:$AU$1342,46,FALSE)*$S13/100,"")</f>
        <v>0</v>
      </c>
      <c r="AY13" s="119">
        <f>IFERROR(VLOOKUP($P13,[2]INSA_TCA_v6.0_2023!$A$1:$AU$1342,47,FALSE)*$S13/100,"")</f>
        <v>0</v>
      </c>
    </row>
    <row r="14" spans="1:51">
      <c r="A14" s="209" t="s">
        <v>3460</v>
      </c>
      <c r="B14" s="208">
        <v>55</v>
      </c>
      <c r="C14" s="343" t="s">
        <v>48</v>
      </c>
      <c r="D14" s="346">
        <v>55</v>
      </c>
      <c r="E14" s="345" t="s">
        <v>3415</v>
      </c>
      <c r="F14" s="263"/>
      <c r="G14" s="491"/>
      <c r="H14" s="533"/>
      <c r="I14" s="533"/>
      <c r="J14" s="533"/>
      <c r="K14" s="533"/>
      <c r="L14" s="533"/>
      <c r="M14" s="490"/>
      <c r="N14" s="272"/>
      <c r="O14" s="121"/>
      <c r="P14" s="122">
        <v>1228</v>
      </c>
      <c r="Q14" s="122" t="s">
        <v>2217</v>
      </c>
      <c r="R14" s="122" t="s">
        <v>2237</v>
      </c>
      <c r="S14" s="17">
        <v>1</v>
      </c>
      <c r="T14" s="119">
        <f>IFERROR(VLOOKUP($P14,[2]INSA_TCA_v6.0_2023!$A$1:$AU$1342,14,FALSE)*$S14/100,"")</f>
        <v>0.45299999999999996</v>
      </c>
      <c r="U14" s="119">
        <f>IFERROR(VLOOKUP($P14,[2]INSA_TCA_v6.0_2023!$A$1:$AU$1342,15,FALSE)*$S14/100,"")</f>
        <v>0.45299999999999996</v>
      </c>
      <c r="V14" s="119">
        <f>IFERROR(VLOOKUP($P14,[2]INSA_TCA_v6.0_2023!$A$1:$AU$1342,8,FALSE)*$S14/100,"")</f>
        <v>7.400000000000001E-2</v>
      </c>
      <c r="W14" s="119">
        <f>IFERROR(VLOOKUP($P14,[2]INSA_TCA_v6.0_2023!$A$1:$AU$1342,9,FALSE)*$S14/100,"")</f>
        <v>2.7000000000000003E-2</v>
      </c>
      <c r="X14" s="119">
        <f>IFERROR(VLOOKUP($P14,[2]INSA_TCA_v6.0_2023!$A$1:$AU$1342,10,FALSE)*$S14/100,"")</f>
        <v>5.0000000000000001E-3</v>
      </c>
      <c r="Y14" s="119">
        <f>IFERROR(VLOOKUP($P14,[2]INSA_TCA_v6.0_2023!$A$1:$AU$1342,11,FALSE)*$S14/100,"")</f>
        <v>1.2E-2</v>
      </c>
      <c r="Z14" s="119">
        <f>IFERROR(VLOOKUP($P14,[2]INSA_TCA_v6.0_2023!$A$1:$AU$1342,24,FALSE)*$S14/100,"")</f>
        <v>0</v>
      </c>
      <c r="AA14" s="119">
        <f>IFERROR(VLOOKUP($P14,[2]INSA_TCA_v6.0_2023!$A$1:$AU$1342,13,FALSE)*$S14/100,"")</f>
        <v>0</v>
      </c>
      <c r="AB14" s="119">
        <f>IFERROR(VLOOKUP($P14,[2]INSA_TCA_v6.0_2023!$A$1:$AU$1342,19,FALSE)*$S14/100,"")</f>
        <v>9.0999999999999998E-2</v>
      </c>
      <c r="AC14" s="119">
        <f>IFERROR(VLOOKUP($P14,[2]INSA_TCA_v6.0_2023!$A$1:$AU$1342,18,FALSE)*$S14/100,"")</f>
        <v>0.18600000000000003</v>
      </c>
      <c r="AD14" s="119">
        <f>IFERROR(VLOOKUP($P14,[2]INSA_TCA_v6.0_2023!$A$1:$AU$1342,20,FALSE)*$S14/100,"")</f>
        <v>1E-3</v>
      </c>
      <c r="AE14" s="120">
        <f t="shared" si="0"/>
        <v>3.2139999999999995</v>
      </c>
      <c r="AF14" s="119">
        <f>IFERROR(VLOOKUP($P14,[2]INSA_TCA_v6.0_2023!$A$1:$AU$1342,21,FALSE)*$S14/100,"")</f>
        <v>0</v>
      </c>
      <c r="AG14" s="119">
        <f>IFERROR(VLOOKUP($P14,[2]INSA_TCA_v6.0_2023!$A$1:$AU$1342,25,FALSE)*$S14/100,"")</f>
        <v>4.5599999999999996</v>
      </c>
      <c r="AH14" s="119">
        <f>IFERROR(VLOOKUP($P14,[2]INSA_TCA_v6.0_2023!$A$1:$AU$1342,27,FALSE)*$S14/100,"")</f>
        <v>0</v>
      </c>
      <c r="AI14" s="119">
        <f>IFERROR(VLOOKUP($P14,[2]INSA_TCA_v6.0_2023!$A$1:$AU$1342,28,FALSE)*$S14/100,"")</f>
        <v>9.1499999999999998E-2</v>
      </c>
      <c r="AJ14" s="119">
        <f>IFERROR(VLOOKUP($P14,[2]INSA_TCA_v6.0_2023!$A$1:$AU$1342,29,FALSE)*$S14/100,"")</f>
        <v>5.1000000000000004E-3</v>
      </c>
      <c r="AK14" s="119">
        <f>IFERROR(VLOOKUP($P14,[2]INSA_TCA_v6.0_2023!$A$1:$AU$1342,30,FALSE)*$S14/100,"")</f>
        <v>4.0000000000000001E-3</v>
      </c>
      <c r="AL14" s="119">
        <f>IFERROR(VLOOKUP($P14,[2]INSA_TCA_v6.0_2023!$A$1:$AU$1342,32,FALSE)*$S14/100,"")</f>
        <v>7.400000000000001E-2</v>
      </c>
      <c r="AM14" s="119">
        <f>IFERROR(VLOOKUP($P14,[2]INSA_TCA_v6.0_2023!$A$1:$AU$1342,34,FALSE)*$S14/100,"")</f>
        <v>3.8E-3</v>
      </c>
      <c r="AN14" s="119">
        <f>IFERROR(VLOOKUP($P14,[2]INSA_TCA_v6.0_2023!$A$1:$AU$1342,35,FALSE)*$S14/100,"")</f>
        <v>0</v>
      </c>
      <c r="AO14" s="119">
        <f>IFERROR(VLOOKUP($P14,[2]INSA_TCA_v6.0_2023!$A$1:$AU$1342,36,FALSE)*$S14/100,"")</f>
        <v>0</v>
      </c>
      <c r="AP14" s="119">
        <f>IFERROR(VLOOKUP($P14,[2]INSA_TCA_v6.0_2023!$A$1:$AU$1342,37,FALSE)*$S14/100,"")</f>
        <v>0</v>
      </c>
      <c r="AQ14" s="119">
        <f>IFERROR(VLOOKUP($P14,[2]INSA_TCA_v6.0_2023!$A$1:$AU$1342,39,FALSE)*$S14/100,"")</f>
        <v>0.55000000000000004</v>
      </c>
      <c r="AR14" s="119">
        <f>IFERROR(VLOOKUP($P14,[2]INSA_TCA_v6.0_2023!$A$1:$AU$1342,40,FALSE)*$S14/100,"")</f>
        <v>8.1</v>
      </c>
      <c r="AS14" s="119">
        <f>IFERROR(VLOOKUP($P14,[2]INSA_TCA_v6.0_2023!$A$1:$AU$1342,41,FALSE)*$S14/100,"")</f>
        <v>18.899999999999999</v>
      </c>
      <c r="AT14" s="119">
        <f>IFERROR(VLOOKUP($P14,[2]INSA_TCA_v6.0_2023!$A$1:$AU$1342,42,FALSE)*$S14/100,"")</f>
        <v>2</v>
      </c>
      <c r="AU14" s="119">
        <f>IFERROR(VLOOKUP($P14,[2]INSA_TCA_v6.0_2023!$A$1:$AU$1342,43,FALSE)*$S14/100,"")</f>
        <v>0.4</v>
      </c>
      <c r="AV14" s="119">
        <f>IFERROR(VLOOKUP($P14,[2]INSA_TCA_v6.0_2023!$A$1:$AU$1342,44,FALSE)*$S14/100,"")</f>
        <v>1.2</v>
      </c>
      <c r="AW14" s="119">
        <f>IFERROR(VLOOKUP($P14,[2]INSA_TCA_v6.0_2023!$A$1:$AU$1342,45,FALSE)*$S14/100,"")</f>
        <v>6.2E-2</v>
      </c>
      <c r="AX14" s="119">
        <f>IFERROR(VLOOKUP($P14,[2]INSA_TCA_v6.0_2023!$A$1:$AU$1342,46,FALSE)*$S14/100,"")</f>
        <v>0</v>
      </c>
      <c r="AY14" s="119">
        <f>IFERROR(VLOOKUP($P14,[2]INSA_TCA_v6.0_2023!$A$1:$AU$1342,47,FALSE)*$S14/100,"")</f>
        <v>0</v>
      </c>
    </row>
    <row r="15" spans="1:51">
      <c r="A15" s="209" t="s">
        <v>3461</v>
      </c>
      <c r="B15" s="208">
        <v>1</v>
      </c>
      <c r="C15" s="343" t="s">
        <v>48</v>
      </c>
      <c r="D15" s="346">
        <v>1</v>
      </c>
      <c r="E15" s="345"/>
      <c r="F15" s="263"/>
      <c r="G15" s="491"/>
      <c r="H15" s="533"/>
      <c r="I15" s="533"/>
      <c r="J15" s="533"/>
      <c r="K15" s="533"/>
      <c r="L15" s="533"/>
      <c r="M15" s="490"/>
      <c r="N15" s="272"/>
      <c r="O15" s="121"/>
      <c r="P15" s="122">
        <v>972</v>
      </c>
      <c r="Q15" s="122" t="s">
        <v>2217</v>
      </c>
      <c r="R15" s="122" t="s">
        <v>2268</v>
      </c>
      <c r="S15" s="17">
        <v>0.5</v>
      </c>
      <c r="T15" s="119">
        <f>IFERROR(VLOOKUP($P15,[2]INSA_TCA_v6.0_2023!$A$1:$AU$1342,14,FALSE)*$S15/100,"")</f>
        <v>0</v>
      </c>
      <c r="U15" s="119">
        <f>IFERROR(VLOOKUP($P15,[2]INSA_TCA_v6.0_2023!$A$1:$AU$1342,15,FALSE)*$S15/100,"")</f>
        <v>0</v>
      </c>
      <c r="V15" s="119">
        <f>IFERROR(VLOOKUP($P15,[2]INSA_TCA_v6.0_2023!$A$1:$AU$1342,8,FALSE)*$S15/100,"")</f>
        <v>0</v>
      </c>
      <c r="W15" s="119">
        <f>IFERROR(VLOOKUP($P15,[2]INSA_TCA_v6.0_2023!$A$1:$AU$1342,9,FALSE)*$S15/100,"")</f>
        <v>0</v>
      </c>
      <c r="X15" s="119">
        <f>IFERROR(VLOOKUP($P15,[2]INSA_TCA_v6.0_2023!$A$1:$AU$1342,10,FALSE)*$S15/100,"")</f>
        <v>0</v>
      </c>
      <c r="Y15" s="119">
        <f>IFERROR(VLOOKUP($P15,[2]INSA_TCA_v6.0_2023!$A$1:$AU$1342,11,FALSE)*$S15/100,"")</f>
        <v>0</v>
      </c>
      <c r="Z15" s="119">
        <f>IFERROR(VLOOKUP($P15,[2]INSA_TCA_v6.0_2023!$A$1:$AU$1342,24,FALSE)*$S15/100,"")</f>
        <v>0</v>
      </c>
      <c r="AA15" s="119">
        <f>IFERROR(VLOOKUP($P15,[2]INSA_TCA_v6.0_2023!$A$1:$AU$1342,13,FALSE)*$S15/100,"")</f>
        <v>0</v>
      </c>
      <c r="AB15" s="119">
        <f>IFERROR(VLOOKUP($P15,[2]INSA_TCA_v6.0_2023!$A$1:$AU$1342,19,FALSE)*$S15/100,"")</f>
        <v>0</v>
      </c>
      <c r="AC15" s="119">
        <f>IFERROR(VLOOKUP($P15,[2]INSA_TCA_v6.0_2023!$A$1:$AU$1342,18,FALSE)*$S15/100,"")</f>
        <v>0</v>
      </c>
      <c r="AD15" s="119">
        <f>IFERROR(VLOOKUP($P15,[2]INSA_TCA_v6.0_2023!$A$1:$AU$1342,20,FALSE)*$S15/100,"")</f>
        <v>0.5</v>
      </c>
      <c r="AE15" s="120">
        <f t="shared" si="0"/>
        <v>0</v>
      </c>
      <c r="AF15" s="119">
        <f>IFERROR(VLOOKUP($P15,[2]INSA_TCA_v6.0_2023!$A$1:$AU$1342,21,FALSE)*$S15/100,"")</f>
        <v>0</v>
      </c>
      <c r="AG15" s="119">
        <f>IFERROR(VLOOKUP($P15,[2]INSA_TCA_v6.0_2023!$A$1:$AU$1342,25,FALSE)*$S15/100,"")</f>
        <v>0</v>
      </c>
      <c r="AH15" s="119">
        <f>IFERROR(VLOOKUP($P15,[2]INSA_TCA_v6.0_2023!$A$1:$AU$1342,27,FALSE)*$S15/100,"")</f>
        <v>0</v>
      </c>
      <c r="AI15" s="119">
        <f>IFERROR(VLOOKUP($P15,[2]INSA_TCA_v6.0_2023!$A$1:$AU$1342,28,FALSE)*$S15/100,"")</f>
        <v>0</v>
      </c>
      <c r="AJ15" s="119">
        <f>IFERROR(VLOOKUP($P15,[2]INSA_TCA_v6.0_2023!$A$1:$AU$1342,29,FALSE)*$S15/100,"")</f>
        <v>0</v>
      </c>
      <c r="AK15" s="119">
        <f>IFERROR(VLOOKUP($P15,[2]INSA_TCA_v6.0_2023!$A$1:$AU$1342,30,FALSE)*$S15/100,"")</f>
        <v>0</v>
      </c>
      <c r="AL15" s="119">
        <f>IFERROR(VLOOKUP($P15,[2]INSA_TCA_v6.0_2023!$A$1:$AU$1342,32,FALSE)*$S15/100,"")</f>
        <v>0</v>
      </c>
      <c r="AM15" s="119">
        <f>IFERROR(VLOOKUP($P15,[2]INSA_TCA_v6.0_2023!$A$1:$AU$1342,34,FALSE)*$S15/100,"")</f>
        <v>0</v>
      </c>
      <c r="AN15" s="119">
        <f>IFERROR(VLOOKUP($P15,[2]INSA_TCA_v6.0_2023!$A$1:$AU$1342,35,FALSE)*$S15/100,"")</f>
        <v>0</v>
      </c>
      <c r="AO15" s="119">
        <f>IFERROR(VLOOKUP($P15,[2]INSA_TCA_v6.0_2023!$A$1:$AU$1342,36,FALSE)*$S15/100,"")</f>
        <v>0</v>
      </c>
      <c r="AP15" s="119">
        <f>IFERROR(VLOOKUP($P15,[2]INSA_TCA_v6.0_2023!$A$1:$AU$1342,37,FALSE)*$S15/100,"")</f>
        <v>0</v>
      </c>
      <c r="AQ15" s="119">
        <f>IFERROR(VLOOKUP($P15,[2]INSA_TCA_v6.0_2023!$A$1:$AU$1342,39,FALSE)*$S15/100,"")</f>
        <v>200</v>
      </c>
      <c r="AR15" s="119">
        <f>IFERROR(VLOOKUP($P15,[2]INSA_TCA_v6.0_2023!$A$1:$AU$1342,40,FALSE)*$S15/100,"")</f>
        <v>0</v>
      </c>
      <c r="AS15" s="119">
        <f>IFERROR(VLOOKUP($P15,[2]INSA_TCA_v6.0_2023!$A$1:$AU$1342,41,FALSE)*$S15/100,"")</f>
        <v>0</v>
      </c>
      <c r="AT15" s="119">
        <f>IFERROR(VLOOKUP($P15,[2]INSA_TCA_v6.0_2023!$A$1:$AU$1342,42,FALSE)*$S15/100,"")</f>
        <v>0</v>
      </c>
      <c r="AU15" s="119">
        <f>IFERROR(VLOOKUP($P15,[2]INSA_TCA_v6.0_2023!$A$1:$AU$1342,43,FALSE)*$S15/100,"")</f>
        <v>1.5</v>
      </c>
      <c r="AV15" s="119">
        <f>IFERROR(VLOOKUP($P15,[2]INSA_TCA_v6.0_2023!$A$1:$AU$1342,44,FALSE)*$S15/100,"")</f>
        <v>0</v>
      </c>
      <c r="AW15" s="119">
        <f>IFERROR(VLOOKUP($P15,[2]INSA_TCA_v6.0_2023!$A$1:$AU$1342,45,FALSE)*$S15/100,"")</f>
        <v>0</v>
      </c>
      <c r="AX15" s="119">
        <f>IFERROR(VLOOKUP($P15,[2]INSA_TCA_v6.0_2023!$A$1:$AU$1342,46,FALSE)*$S15/100,"")</f>
        <v>0</v>
      </c>
      <c r="AY15" s="119">
        <f>IFERROR(VLOOKUP($P15,[2]INSA_TCA_v6.0_2023!$A$1:$AU$1342,47,FALSE)*$S15/100,"")</f>
        <v>0</v>
      </c>
    </row>
    <row r="16" spans="1:51">
      <c r="A16" s="209" t="s">
        <v>3318</v>
      </c>
      <c r="B16" s="347" t="s">
        <v>3388</v>
      </c>
      <c r="C16" s="334" t="s">
        <v>48</v>
      </c>
      <c r="D16" s="335" t="s">
        <v>3388</v>
      </c>
      <c r="E16" s="348"/>
      <c r="F16" s="263"/>
      <c r="G16" s="491"/>
      <c r="H16" s="533"/>
      <c r="I16" s="533"/>
      <c r="J16" s="533"/>
      <c r="K16" s="533"/>
      <c r="L16" s="533"/>
      <c r="M16" s="490"/>
      <c r="N16" s="272"/>
      <c r="O16" s="121" t="s">
        <v>90</v>
      </c>
      <c r="P16" s="122">
        <v>585</v>
      </c>
      <c r="Q16" s="122" t="s">
        <v>50</v>
      </c>
      <c r="R16" s="122" t="s">
        <v>1990</v>
      </c>
      <c r="S16" s="17">
        <v>120</v>
      </c>
      <c r="T16" s="119">
        <f>IFERROR(VLOOKUP($P16,[2]INSA_TCA_v6.0_2023!$A$1:$AU$1342,14,FALSE)*$S16/100,"")</f>
        <v>23.04</v>
      </c>
      <c r="U16" s="119">
        <f>IFERROR(VLOOKUP($P16,[2]INSA_TCA_v6.0_2023!$A$1:$AU$1342,15,FALSE)*$S16/100,"")</f>
        <v>1.44</v>
      </c>
      <c r="V16" s="119">
        <f>IFERROR(VLOOKUP($P16,[2]INSA_TCA_v6.0_2023!$A$1:$AU$1342,8,FALSE)*$S16/100,"")</f>
        <v>0</v>
      </c>
      <c r="W16" s="119">
        <f>IFERROR(VLOOKUP($P16,[2]INSA_TCA_v6.0_2023!$A$1:$AU$1342,9,FALSE)*$S16/100,"")</f>
        <v>0</v>
      </c>
      <c r="X16" s="119">
        <f>IFERROR(VLOOKUP($P16,[2]INSA_TCA_v6.0_2023!$A$1:$AU$1342,10,FALSE)*$S16/100,"")</f>
        <v>0</v>
      </c>
      <c r="Y16" s="119">
        <f>IFERROR(VLOOKUP($P16,[2]INSA_TCA_v6.0_2023!$A$1:$AU$1342,11,FALSE)*$S16/100,"")</f>
        <v>0</v>
      </c>
      <c r="Z16" s="119">
        <f>IFERROR(VLOOKUP($P16,[2]INSA_TCA_v6.0_2023!$A$1:$AU$1342,24,FALSE)*$S16/100,"")</f>
        <v>0</v>
      </c>
      <c r="AA16" s="119">
        <f>IFERROR(VLOOKUP($P16,[2]INSA_TCA_v6.0_2023!$A$1:$AU$1342,13,FALSE)*$S16/100,"")</f>
        <v>0</v>
      </c>
      <c r="AB16" s="119">
        <f>IFERROR(VLOOKUP($P16,[2]INSA_TCA_v6.0_2023!$A$1:$AU$1342,19,FALSE)*$S16/100,"")</f>
        <v>3</v>
      </c>
      <c r="AC16" s="119">
        <f>IFERROR(VLOOKUP($P16,[2]INSA_TCA_v6.0_2023!$A$1:$AU$1342,18,FALSE)*$S16/100,"")</f>
        <v>1.92</v>
      </c>
      <c r="AD16" s="119">
        <f>IFERROR(VLOOKUP($P16,[2]INSA_TCA_v6.0_2023!$A$1:$AU$1342,20,FALSE)*$S16/100,"")</f>
        <v>0</v>
      </c>
      <c r="AE16" s="120">
        <f t="shared" si="0"/>
        <v>108</v>
      </c>
      <c r="AF16" s="119">
        <f>IFERROR(VLOOKUP($P16,[2]INSA_TCA_v6.0_2023!$A$1:$AU$1342,21,FALSE)*$S16/100,"")</f>
        <v>0</v>
      </c>
      <c r="AG16" s="119">
        <f>IFERROR(VLOOKUP($P16,[2]INSA_TCA_v6.0_2023!$A$1:$AU$1342,25,FALSE)*$S16/100,"")</f>
        <v>0</v>
      </c>
      <c r="AH16" s="119">
        <f>IFERROR(VLOOKUP($P16,[2]INSA_TCA_v6.0_2023!$A$1:$AU$1342,27,FALSE)*$S16/100,"")</f>
        <v>0</v>
      </c>
      <c r="AI16" s="119">
        <f>IFERROR(VLOOKUP($P16,[2]INSA_TCA_v6.0_2023!$A$1:$AU$1342,28,FALSE)*$S16/100,"")</f>
        <v>7.1999999999999995E-2</v>
      </c>
      <c r="AJ16" s="119">
        <f>IFERROR(VLOOKUP($P16,[2]INSA_TCA_v6.0_2023!$A$1:$AU$1342,29,FALSE)*$S16/100,"")</f>
        <v>0.252</v>
      </c>
      <c r="AK16" s="119">
        <f>IFERROR(VLOOKUP($P16,[2]INSA_TCA_v6.0_2023!$A$1:$AU$1342,30,FALSE)*$S16/100,"")</f>
        <v>2.4E-2</v>
      </c>
      <c r="AL16" s="119">
        <f>IFERROR(VLOOKUP($P16,[2]INSA_TCA_v6.0_2023!$A$1:$AU$1342,32,FALSE)*$S16/100,"")</f>
        <v>2.4</v>
      </c>
      <c r="AM16" s="119">
        <f>IFERROR(VLOOKUP($P16,[2]INSA_TCA_v6.0_2023!$A$1:$AU$1342,34,FALSE)*$S16/100,"")</f>
        <v>0.52800000000000002</v>
      </c>
      <c r="AN16" s="119">
        <f>IFERROR(VLOOKUP($P16,[2]INSA_TCA_v6.0_2023!$A$1:$AU$1342,35,FALSE)*$S16/100,"")</f>
        <v>0</v>
      </c>
      <c r="AO16" s="119">
        <f>IFERROR(VLOOKUP($P16,[2]INSA_TCA_v6.0_2023!$A$1:$AU$1342,36,FALSE)*$S16/100,"")</f>
        <v>16.8</v>
      </c>
      <c r="AP16" s="119">
        <f>IFERROR(VLOOKUP($P16,[2]INSA_TCA_v6.0_2023!$A$1:$AU$1342,37,FALSE)*$S16/100,"")</f>
        <v>42</v>
      </c>
      <c r="AQ16" s="119">
        <f>IFERROR(VLOOKUP($P16,[2]INSA_TCA_v6.0_2023!$A$1:$AU$1342,39,FALSE)*$S16/100,"")</f>
        <v>10.8</v>
      </c>
      <c r="AR16" s="119">
        <f>IFERROR(VLOOKUP($P16,[2]INSA_TCA_v6.0_2023!$A$1:$AU$1342,40,FALSE)*$S16/100,"")</f>
        <v>540</v>
      </c>
      <c r="AS16" s="119">
        <f>IFERROR(VLOOKUP($P16,[2]INSA_TCA_v6.0_2023!$A$1:$AU$1342,41,FALSE)*$S16/100,"")</f>
        <v>10.8</v>
      </c>
      <c r="AT16" s="119">
        <f>IFERROR(VLOOKUP($P16,[2]INSA_TCA_v6.0_2023!$A$1:$AU$1342,42,FALSE)*$S16/100,"")</f>
        <v>50.4</v>
      </c>
      <c r="AU16" s="119">
        <f>IFERROR(VLOOKUP($P16,[2]INSA_TCA_v6.0_2023!$A$1:$AU$1342,43,FALSE)*$S16/100,"")</f>
        <v>15.6</v>
      </c>
      <c r="AV16" s="119">
        <f>IFERROR(VLOOKUP($P16,[2]INSA_TCA_v6.0_2023!$A$1:$AU$1342,44,FALSE)*$S16/100,"")</f>
        <v>0.24</v>
      </c>
      <c r="AW16" s="119">
        <f>IFERROR(VLOOKUP($P16,[2]INSA_TCA_v6.0_2023!$A$1:$AU$1342,45,FALSE)*$S16/100,"")</f>
        <v>0.24</v>
      </c>
      <c r="AX16" s="119">
        <f>IFERROR(VLOOKUP($P16,[2]INSA_TCA_v6.0_2023!$A$1:$AU$1342,46,FALSE)*$S16/100,"")</f>
        <v>0</v>
      </c>
      <c r="AY16" s="119">
        <f>IFERROR(VLOOKUP($P16,[2]INSA_TCA_v6.0_2023!$A$1:$AU$1342,47,FALSE)*$S16/100,"")</f>
        <v>0</v>
      </c>
    </row>
    <row r="17" spans="1:51">
      <c r="A17" s="209" t="s">
        <v>3462</v>
      </c>
      <c r="B17" s="347" t="s">
        <v>3438</v>
      </c>
      <c r="C17" s="334" t="s">
        <v>48</v>
      </c>
      <c r="D17" s="344">
        <f>B17/0.77</f>
        <v>155.84415584415584</v>
      </c>
      <c r="E17" s="348"/>
      <c r="F17" s="263"/>
      <c r="G17" s="491"/>
      <c r="H17" s="533"/>
      <c r="I17" s="533"/>
      <c r="J17" s="533"/>
      <c r="K17" s="533"/>
      <c r="L17" s="533"/>
      <c r="M17" s="490"/>
      <c r="N17" s="272"/>
      <c r="O17" s="121"/>
      <c r="P17" s="122"/>
      <c r="Q17" s="122" t="s">
        <v>2217</v>
      </c>
      <c r="R17" s="122" t="s">
        <v>2235</v>
      </c>
      <c r="S17" s="17">
        <v>1</v>
      </c>
      <c r="T17" s="119" t="str">
        <f>IFERROR(VLOOKUP($P17,[2]INSA_TCA_v6.0_2023!$A$1:$AU$1342,14,FALSE)*$S17/100,"")</f>
        <v/>
      </c>
      <c r="U17" s="119" t="str">
        <f>IFERROR(VLOOKUP($P17,[2]INSA_TCA_v6.0_2023!$A$1:$AU$1342,15,FALSE)*$S17/100,"")</f>
        <v/>
      </c>
      <c r="V17" s="119" t="str">
        <f>IFERROR(VLOOKUP($P17,[2]INSA_TCA_v6.0_2023!$A$1:$AU$1342,8,FALSE)*$S17/100,"")</f>
        <v/>
      </c>
      <c r="W17" s="119" t="str">
        <f>IFERROR(VLOOKUP($P17,[2]INSA_TCA_v6.0_2023!$A$1:$AU$1342,9,FALSE)*$S17/100,"")</f>
        <v/>
      </c>
      <c r="X17" s="119" t="str">
        <f>IFERROR(VLOOKUP($P17,[2]INSA_TCA_v6.0_2023!$A$1:$AU$1342,10,FALSE)*$S17/100,"")</f>
        <v/>
      </c>
      <c r="Y17" s="119" t="str">
        <f>IFERROR(VLOOKUP($P17,[2]INSA_TCA_v6.0_2023!$A$1:$AU$1342,11,FALSE)*$S17/100,"")</f>
        <v/>
      </c>
      <c r="Z17" s="119" t="str">
        <f>IFERROR(VLOOKUP($P17,[2]INSA_TCA_v6.0_2023!$A$1:$AU$1342,24,FALSE)*$S17/100,"")</f>
        <v/>
      </c>
      <c r="AA17" s="119" t="str">
        <f>IFERROR(VLOOKUP($P17,[2]INSA_TCA_v6.0_2023!$A$1:$AU$1342,13,FALSE)*$S17/100,"")</f>
        <v/>
      </c>
      <c r="AB17" s="119" t="str">
        <f>IFERROR(VLOOKUP($P17,[2]INSA_TCA_v6.0_2023!$A$1:$AU$1342,19,FALSE)*$S17/100,"")</f>
        <v/>
      </c>
      <c r="AC17" s="119" t="str">
        <f>IFERROR(VLOOKUP($P17,[2]INSA_TCA_v6.0_2023!$A$1:$AU$1342,18,FALSE)*$S17/100,"")</f>
        <v/>
      </c>
      <c r="AD17" s="119" t="str">
        <f>IFERROR(VLOOKUP($P17,[2]INSA_TCA_v6.0_2023!$A$1:$AU$1342,20,FALSE)*$S17/100,"")</f>
        <v/>
      </c>
      <c r="AE17" s="120" t="str">
        <f t="shared" si="0"/>
        <v/>
      </c>
      <c r="AF17" s="119" t="str">
        <f>IFERROR(VLOOKUP($P17,[2]INSA_TCA_v6.0_2023!$A$1:$AU$1342,21,FALSE)*$S17/100,"")</f>
        <v/>
      </c>
      <c r="AG17" s="119" t="str">
        <f>IFERROR(VLOOKUP($P17,[2]INSA_TCA_v6.0_2023!$A$1:$AU$1342,25,FALSE)*$S17/100,"")</f>
        <v/>
      </c>
      <c r="AH17" s="119" t="str">
        <f>IFERROR(VLOOKUP($P17,[2]INSA_TCA_v6.0_2023!$A$1:$AU$1342,27,FALSE)*$S17/100,"")</f>
        <v/>
      </c>
      <c r="AI17" s="119" t="str">
        <f>IFERROR(VLOOKUP($P17,[2]INSA_TCA_v6.0_2023!$A$1:$AU$1342,28,FALSE)*$S17/100,"")</f>
        <v/>
      </c>
      <c r="AJ17" s="119" t="str">
        <f>IFERROR(VLOOKUP($P17,[2]INSA_TCA_v6.0_2023!$A$1:$AU$1342,29,FALSE)*$S17/100,"")</f>
        <v/>
      </c>
      <c r="AK17" s="119" t="str">
        <f>IFERROR(VLOOKUP($P17,[2]INSA_TCA_v6.0_2023!$A$1:$AU$1342,30,FALSE)*$S17/100,"")</f>
        <v/>
      </c>
      <c r="AL17" s="119" t="str">
        <f>IFERROR(VLOOKUP($P17,[2]INSA_TCA_v6.0_2023!$A$1:$AU$1342,32,FALSE)*$S17/100,"")</f>
        <v/>
      </c>
      <c r="AM17" s="119" t="str">
        <f>IFERROR(VLOOKUP($P17,[2]INSA_TCA_v6.0_2023!$A$1:$AU$1342,34,FALSE)*$S17/100,"")</f>
        <v/>
      </c>
      <c r="AN17" s="119" t="str">
        <f>IFERROR(VLOOKUP($P17,[2]INSA_TCA_v6.0_2023!$A$1:$AU$1342,35,FALSE)*$S17/100,"")</f>
        <v/>
      </c>
      <c r="AO17" s="119" t="str">
        <f>IFERROR(VLOOKUP($P17,[2]INSA_TCA_v6.0_2023!$A$1:$AU$1342,36,FALSE)*$S17/100,"")</f>
        <v/>
      </c>
      <c r="AP17" s="119" t="str">
        <f>IFERROR(VLOOKUP($P17,[2]INSA_TCA_v6.0_2023!$A$1:$AU$1342,37,FALSE)*$S17/100,"")</f>
        <v/>
      </c>
      <c r="AQ17" s="119" t="str">
        <f>IFERROR(VLOOKUP($P17,[2]INSA_TCA_v6.0_2023!$A$1:$AU$1342,39,FALSE)*$S17/100,"")</f>
        <v/>
      </c>
      <c r="AR17" s="119" t="str">
        <f>IFERROR(VLOOKUP($P17,[2]INSA_TCA_v6.0_2023!$A$1:$AU$1342,40,FALSE)*$S17/100,"")</f>
        <v/>
      </c>
      <c r="AS17" s="119" t="str">
        <f>IFERROR(VLOOKUP($P17,[2]INSA_TCA_v6.0_2023!$A$1:$AU$1342,41,FALSE)*$S17/100,"")</f>
        <v/>
      </c>
      <c r="AT17" s="119" t="str">
        <f>IFERROR(VLOOKUP($P17,[2]INSA_TCA_v6.0_2023!$A$1:$AU$1342,42,FALSE)*$S17/100,"")</f>
        <v/>
      </c>
      <c r="AU17" s="119" t="str">
        <f>IFERROR(VLOOKUP($P17,[2]INSA_TCA_v6.0_2023!$A$1:$AU$1342,43,FALSE)*$S17/100,"")</f>
        <v/>
      </c>
      <c r="AV17" s="119" t="str">
        <f>IFERROR(VLOOKUP($P17,[2]INSA_TCA_v6.0_2023!$A$1:$AU$1342,44,FALSE)*$S17/100,"")</f>
        <v/>
      </c>
      <c r="AW17" s="119" t="str">
        <f>IFERROR(VLOOKUP($P17,[2]INSA_TCA_v6.0_2023!$A$1:$AU$1342,45,FALSE)*$S17/100,"")</f>
        <v/>
      </c>
      <c r="AX17" s="119" t="str">
        <f>IFERROR(VLOOKUP($P17,[2]INSA_TCA_v6.0_2023!$A$1:$AU$1342,46,FALSE)*$S17/100,"")</f>
        <v/>
      </c>
      <c r="AY17" s="119" t="str">
        <f>IFERROR(VLOOKUP($P17,[2]INSA_TCA_v6.0_2023!$A$1:$AU$1342,47,FALSE)*$S17/100,"")</f>
        <v/>
      </c>
    </row>
    <row r="18" spans="1:51">
      <c r="A18" s="209" t="s">
        <v>3400</v>
      </c>
      <c r="B18" s="347" t="s">
        <v>68</v>
      </c>
      <c r="C18" s="334" t="s">
        <v>48</v>
      </c>
      <c r="D18" s="335" t="s">
        <v>68</v>
      </c>
      <c r="E18" s="348"/>
      <c r="F18" s="263"/>
      <c r="G18" s="491"/>
      <c r="H18" s="533"/>
      <c r="I18" s="533"/>
      <c r="J18" s="533"/>
      <c r="K18" s="533"/>
      <c r="L18" s="533"/>
      <c r="M18" s="490"/>
      <c r="N18" s="272"/>
      <c r="O18" s="121"/>
      <c r="P18" s="122"/>
      <c r="Q18" s="122"/>
      <c r="R18" s="122"/>
      <c r="S18" s="122"/>
      <c r="T18" s="119" t="str">
        <f>IFERROR(VLOOKUP($P18,[2]INSA_TCA_v6.0_2023!$A$1:$AU$1342,14,FALSE)*$S18/100,"")</f>
        <v/>
      </c>
      <c r="U18" s="119" t="str">
        <f>IFERROR(VLOOKUP($P18,[2]INSA_TCA_v6.0_2023!$A$1:$AU$1342,15,FALSE)*$S18/100,"")</f>
        <v/>
      </c>
      <c r="V18" s="119" t="str">
        <f>IFERROR(VLOOKUP($P18,[2]INSA_TCA_v6.0_2023!$A$1:$AU$1342,8,FALSE)*$S18/100,"")</f>
        <v/>
      </c>
      <c r="W18" s="119" t="str">
        <f>IFERROR(VLOOKUP($P18,[2]INSA_TCA_v6.0_2023!$A$1:$AU$1342,9,FALSE)*$S18/100,"")</f>
        <v/>
      </c>
      <c r="X18" s="119" t="str">
        <f>IFERROR(VLOOKUP($P18,[2]INSA_TCA_v6.0_2023!$A$1:$AU$1342,10,FALSE)*$S18/100,"")</f>
        <v/>
      </c>
      <c r="Y18" s="119" t="str">
        <f>IFERROR(VLOOKUP($P18,[2]INSA_TCA_v6.0_2023!$A$1:$AU$1342,11,FALSE)*$S18/100,"")</f>
        <v/>
      </c>
      <c r="Z18" s="119" t="str">
        <f>IFERROR(VLOOKUP($P18,[2]INSA_TCA_v6.0_2023!$A$1:$AU$1342,24,FALSE)*$S18/100,"")</f>
        <v/>
      </c>
      <c r="AA18" s="119" t="str">
        <f>IFERROR(VLOOKUP($P18,[2]INSA_TCA_v6.0_2023!$A$1:$AU$1342,13,FALSE)*$S18/100,"")</f>
        <v/>
      </c>
      <c r="AB18" s="119" t="str">
        <f>IFERROR(VLOOKUP($P18,[2]INSA_TCA_v6.0_2023!$A$1:$AU$1342,19,FALSE)*$S18/100,"")</f>
        <v/>
      </c>
      <c r="AC18" s="119" t="str">
        <f>IFERROR(VLOOKUP($P18,[2]INSA_TCA_v6.0_2023!$A$1:$AU$1342,18,FALSE)*$S18/100,"")</f>
        <v/>
      </c>
      <c r="AD18" s="119" t="str">
        <f>IFERROR(VLOOKUP($P18,[2]INSA_TCA_v6.0_2023!$A$1:$AU$1342,20,FALSE)*$S18/100,"")</f>
        <v/>
      </c>
      <c r="AE18" s="120" t="str">
        <f t="shared" si="0"/>
        <v/>
      </c>
      <c r="AF18" s="119" t="str">
        <f>IFERROR(VLOOKUP($P18,[2]INSA_TCA_v6.0_2023!$A$1:$AU$1342,21,FALSE)*$S18/100,"")</f>
        <v/>
      </c>
      <c r="AG18" s="119" t="str">
        <f>IFERROR(VLOOKUP($P18,[2]INSA_TCA_v6.0_2023!$A$1:$AU$1342,25,FALSE)*$S18/100,"")</f>
        <v/>
      </c>
      <c r="AH18" s="119" t="str">
        <f>IFERROR(VLOOKUP($P18,[2]INSA_TCA_v6.0_2023!$A$1:$AU$1342,27,FALSE)*$S18/100,"")</f>
        <v/>
      </c>
      <c r="AI18" s="119" t="str">
        <f>IFERROR(VLOOKUP($P18,[2]INSA_TCA_v6.0_2023!$A$1:$AU$1342,28,FALSE)*$S18/100,"")</f>
        <v/>
      </c>
      <c r="AJ18" s="119" t="str">
        <f>IFERROR(VLOOKUP($P18,[2]INSA_TCA_v6.0_2023!$A$1:$AU$1342,29,FALSE)*$S18/100,"")</f>
        <v/>
      </c>
      <c r="AK18" s="119" t="str">
        <f>IFERROR(VLOOKUP($P18,[2]INSA_TCA_v6.0_2023!$A$1:$AU$1342,30,FALSE)*$S18/100,"")</f>
        <v/>
      </c>
      <c r="AL18" s="119" t="str">
        <f>IFERROR(VLOOKUP($P18,[2]INSA_TCA_v6.0_2023!$A$1:$AU$1342,32,FALSE)*$S18/100,"")</f>
        <v/>
      </c>
      <c r="AM18" s="119" t="str">
        <f>IFERROR(VLOOKUP($P18,[2]INSA_TCA_v6.0_2023!$A$1:$AU$1342,34,FALSE)*$S18/100,"")</f>
        <v/>
      </c>
      <c r="AN18" s="119" t="str">
        <f>IFERROR(VLOOKUP($P18,[2]INSA_TCA_v6.0_2023!$A$1:$AU$1342,35,FALSE)*$S18/100,"")</f>
        <v/>
      </c>
      <c r="AO18" s="119" t="str">
        <f>IFERROR(VLOOKUP($P18,[2]INSA_TCA_v6.0_2023!$A$1:$AU$1342,36,FALSE)*$S18/100,"")</f>
        <v/>
      </c>
      <c r="AP18" s="119" t="str">
        <f>IFERROR(VLOOKUP($P18,[2]INSA_TCA_v6.0_2023!$A$1:$AU$1342,37,FALSE)*$S18/100,"")</f>
        <v/>
      </c>
      <c r="AQ18" s="119" t="str">
        <f>IFERROR(VLOOKUP($P18,[2]INSA_TCA_v6.0_2023!$A$1:$AU$1342,39,FALSE)*$S18/100,"")</f>
        <v/>
      </c>
      <c r="AR18" s="119" t="str">
        <f>IFERROR(VLOOKUP($P18,[2]INSA_TCA_v6.0_2023!$A$1:$AU$1342,40,FALSE)*$S18/100,"")</f>
        <v/>
      </c>
      <c r="AS18" s="119" t="str">
        <f>IFERROR(VLOOKUP($P18,[2]INSA_TCA_v6.0_2023!$A$1:$AU$1342,41,FALSE)*$S18/100,"")</f>
        <v/>
      </c>
      <c r="AT18" s="119" t="str">
        <f>IFERROR(VLOOKUP($P18,[2]INSA_TCA_v6.0_2023!$A$1:$AU$1342,42,FALSE)*$S18/100,"")</f>
        <v/>
      </c>
      <c r="AU18" s="119" t="str">
        <f>IFERROR(VLOOKUP($P18,[2]INSA_TCA_v6.0_2023!$A$1:$AU$1342,43,FALSE)*$S18/100,"")</f>
        <v/>
      </c>
      <c r="AV18" s="119" t="str">
        <f>IFERROR(VLOOKUP($P18,[2]INSA_TCA_v6.0_2023!$A$1:$AU$1342,44,FALSE)*$S18/100,"")</f>
        <v/>
      </c>
      <c r="AW18" s="119" t="str">
        <f>IFERROR(VLOOKUP($P18,[2]INSA_TCA_v6.0_2023!$A$1:$AU$1342,45,FALSE)*$S18/100,"")</f>
        <v/>
      </c>
      <c r="AX18" s="119" t="str">
        <f>IFERROR(VLOOKUP($P18,[2]INSA_TCA_v6.0_2023!$A$1:$AU$1342,46,FALSE)*$S18/100,"")</f>
        <v/>
      </c>
      <c r="AY18" s="119" t="str">
        <f>IFERROR(VLOOKUP($P18,[2]INSA_TCA_v6.0_2023!$A$1:$AU$1342,47,FALSE)*$S18/100,"")</f>
        <v/>
      </c>
    </row>
    <row r="19" spans="1:51">
      <c r="A19" s="348"/>
      <c r="B19" s="350"/>
      <c r="C19" s="359"/>
      <c r="D19" s="359"/>
      <c r="E19" s="348"/>
      <c r="F19" s="263"/>
      <c r="G19" s="491"/>
      <c r="H19" s="533"/>
      <c r="I19" s="533"/>
      <c r="J19" s="533"/>
      <c r="K19" s="533"/>
      <c r="L19" s="533"/>
      <c r="M19" s="490"/>
      <c r="N19" s="272"/>
      <c r="O19" s="121"/>
      <c r="P19" s="122"/>
      <c r="Q19" s="122"/>
      <c r="R19" s="122"/>
      <c r="S19" s="122"/>
      <c r="T19" s="119" t="str">
        <f>IFERROR(VLOOKUP($P19,[2]INSA_TCA_v6.0_2023!$A$1:$AU$1342,14,FALSE)*$S19/100,"")</f>
        <v/>
      </c>
      <c r="U19" s="119" t="str">
        <f>IFERROR(VLOOKUP($P19,[2]INSA_TCA_v6.0_2023!$A$1:$AU$1342,15,FALSE)*$S19/100,"")</f>
        <v/>
      </c>
      <c r="V19" s="119" t="str">
        <f>IFERROR(VLOOKUP($P19,[2]INSA_TCA_v6.0_2023!$A$1:$AU$1342,8,FALSE)*$S19/100,"")</f>
        <v/>
      </c>
      <c r="W19" s="119" t="str">
        <f>IFERROR(VLOOKUP($P19,[2]INSA_TCA_v6.0_2023!$A$1:$AU$1342,9,FALSE)*$S19/100,"")</f>
        <v/>
      </c>
      <c r="X19" s="119" t="str">
        <f>IFERROR(VLOOKUP($P19,[2]INSA_TCA_v6.0_2023!$A$1:$AU$1342,10,FALSE)*$S19/100,"")</f>
        <v/>
      </c>
      <c r="Y19" s="119" t="str">
        <f>IFERROR(VLOOKUP($P19,[2]INSA_TCA_v6.0_2023!$A$1:$AU$1342,11,FALSE)*$S19/100,"")</f>
        <v/>
      </c>
      <c r="Z19" s="119" t="str">
        <f>IFERROR(VLOOKUP($P19,[2]INSA_TCA_v6.0_2023!$A$1:$AU$1342,24,FALSE)*$S19/100,"")</f>
        <v/>
      </c>
      <c r="AA19" s="119" t="str">
        <f>IFERROR(VLOOKUP($P19,[2]INSA_TCA_v6.0_2023!$A$1:$AU$1342,13,FALSE)*$S19/100,"")</f>
        <v/>
      </c>
      <c r="AB19" s="119" t="str">
        <f>IFERROR(VLOOKUP($P19,[2]INSA_TCA_v6.0_2023!$A$1:$AU$1342,19,FALSE)*$S19/100,"")</f>
        <v/>
      </c>
      <c r="AC19" s="119" t="str">
        <f>IFERROR(VLOOKUP($P19,[2]INSA_TCA_v6.0_2023!$A$1:$AU$1342,18,FALSE)*$S19/100,"")</f>
        <v/>
      </c>
      <c r="AD19" s="119" t="str">
        <f>IFERROR(VLOOKUP($P19,[2]INSA_TCA_v6.0_2023!$A$1:$AU$1342,20,FALSE)*$S19/100,"")</f>
        <v/>
      </c>
      <c r="AE19" s="120" t="str">
        <f t="shared" si="0"/>
        <v/>
      </c>
      <c r="AF19" s="119" t="str">
        <f>IFERROR(VLOOKUP($P19,[2]INSA_TCA_v6.0_2023!$A$1:$AU$1342,21,FALSE)*$S19/100,"")</f>
        <v/>
      </c>
      <c r="AG19" s="119" t="str">
        <f>IFERROR(VLOOKUP($P19,[2]INSA_TCA_v6.0_2023!$A$1:$AU$1342,25,FALSE)*$S19/100,"")</f>
        <v/>
      </c>
      <c r="AH19" s="119" t="str">
        <f>IFERROR(VLOOKUP($P19,[2]INSA_TCA_v6.0_2023!$A$1:$AU$1342,27,FALSE)*$S19/100,"")</f>
        <v/>
      </c>
      <c r="AI19" s="119" t="str">
        <f>IFERROR(VLOOKUP($P19,[2]INSA_TCA_v6.0_2023!$A$1:$AU$1342,28,FALSE)*$S19/100,"")</f>
        <v/>
      </c>
      <c r="AJ19" s="119" t="str">
        <f>IFERROR(VLOOKUP($P19,[2]INSA_TCA_v6.0_2023!$A$1:$AU$1342,29,FALSE)*$S19/100,"")</f>
        <v/>
      </c>
      <c r="AK19" s="119" t="str">
        <f>IFERROR(VLOOKUP($P19,[2]INSA_TCA_v6.0_2023!$A$1:$AU$1342,30,FALSE)*$S19/100,"")</f>
        <v/>
      </c>
      <c r="AL19" s="119" t="str">
        <f>IFERROR(VLOOKUP($P19,[2]INSA_TCA_v6.0_2023!$A$1:$AU$1342,32,FALSE)*$S19/100,"")</f>
        <v/>
      </c>
      <c r="AM19" s="119" t="str">
        <f>IFERROR(VLOOKUP($P19,[2]INSA_TCA_v6.0_2023!$A$1:$AU$1342,34,FALSE)*$S19/100,"")</f>
        <v/>
      </c>
      <c r="AN19" s="119" t="str">
        <f>IFERROR(VLOOKUP($P19,[2]INSA_TCA_v6.0_2023!$A$1:$AU$1342,35,FALSE)*$S19/100,"")</f>
        <v/>
      </c>
      <c r="AO19" s="119" t="str">
        <f>IFERROR(VLOOKUP($P19,[2]INSA_TCA_v6.0_2023!$A$1:$AU$1342,36,FALSE)*$S19/100,"")</f>
        <v/>
      </c>
      <c r="AP19" s="119" t="str">
        <f>IFERROR(VLOOKUP($P19,[2]INSA_TCA_v6.0_2023!$A$1:$AU$1342,37,FALSE)*$S19/100,"")</f>
        <v/>
      </c>
      <c r="AQ19" s="119" t="str">
        <f>IFERROR(VLOOKUP($P19,[2]INSA_TCA_v6.0_2023!$A$1:$AU$1342,39,FALSE)*$S19/100,"")</f>
        <v/>
      </c>
      <c r="AR19" s="119" t="str">
        <f>IFERROR(VLOOKUP($P19,[2]INSA_TCA_v6.0_2023!$A$1:$AU$1342,40,FALSE)*$S19/100,"")</f>
        <v/>
      </c>
      <c r="AS19" s="119" t="str">
        <f>IFERROR(VLOOKUP($P19,[2]INSA_TCA_v6.0_2023!$A$1:$AU$1342,41,FALSE)*$S19/100,"")</f>
        <v/>
      </c>
      <c r="AT19" s="119" t="str">
        <f>IFERROR(VLOOKUP($P19,[2]INSA_TCA_v6.0_2023!$A$1:$AU$1342,42,FALSE)*$S19/100,"")</f>
        <v/>
      </c>
      <c r="AU19" s="119" t="str">
        <f>IFERROR(VLOOKUP($P19,[2]INSA_TCA_v6.0_2023!$A$1:$AU$1342,43,FALSE)*$S19/100,"")</f>
        <v/>
      </c>
      <c r="AV19" s="119" t="str">
        <f>IFERROR(VLOOKUP($P19,[2]INSA_TCA_v6.0_2023!$A$1:$AU$1342,44,FALSE)*$S19/100,"")</f>
        <v/>
      </c>
      <c r="AW19" s="119" t="str">
        <f>IFERROR(VLOOKUP($P19,[2]INSA_TCA_v6.0_2023!$A$1:$AU$1342,45,FALSE)*$S19/100,"")</f>
        <v/>
      </c>
      <c r="AX19" s="119" t="str">
        <f>IFERROR(VLOOKUP($P19,[2]INSA_TCA_v6.0_2023!$A$1:$AU$1342,46,FALSE)*$S19/100,"")</f>
        <v/>
      </c>
      <c r="AY19" s="119" t="str">
        <f>IFERROR(VLOOKUP($P19,[2]INSA_TCA_v6.0_2023!$A$1:$AU$1342,47,FALSE)*$S19/100,"")</f>
        <v/>
      </c>
    </row>
    <row r="20" spans="1:51">
      <c r="A20" s="348"/>
      <c r="B20" s="350"/>
      <c r="C20" s="359"/>
      <c r="D20" s="359"/>
      <c r="E20" s="348"/>
      <c r="F20" s="263"/>
      <c r="G20" s="491"/>
      <c r="H20" s="533"/>
      <c r="I20" s="533"/>
      <c r="J20" s="533"/>
      <c r="K20" s="533"/>
      <c r="L20" s="533"/>
      <c r="M20" s="490"/>
      <c r="N20" s="272"/>
      <c r="O20" s="121"/>
      <c r="P20" s="122"/>
      <c r="Q20" s="122"/>
      <c r="R20" s="122"/>
      <c r="S20" s="122"/>
      <c r="T20" s="119"/>
      <c r="U20" s="119"/>
      <c r="V20" s="119"/>
      <c r="W20" s="119"/>
      <c r="X20" s="119"/>
      <c r="Y20" s="119"/>
      <c r="Z20" s="119"/>
      <c r="AA20" s="119"/>
      <c r="AB20" s="119"/>
      <c r="AC20" s="119"/>
      <c r="AD20" s="119"/>
      <c r="AE20" s="120"/>
      <c r="AF20" s="119"/>
      <c r="AG20" s="119"/>
      <c r="AH20" s="119"/>
      <c r="AI20" s="119"/>
      <c r="AJ20" s="119"/>
      <c r="AK20" s="119"/>
      <c r="AL20" s="119"/>
      <c r="AM20" s="119"/>
      <c r="AN20" s="119"/>
      <c r="AO20" s="119"/>
      <c r="AP20" s="119"/>
      <c r="AQ20" s="119"/>
      <c r="AR20" s="119"/>
      <c r="AS20" s="119"/>
      <c r="AT20" s="119"/>
      <c r="AU20" s="119"/>
      <c r="AV20" s="119"/>
      <c r="AW20" s="119"/>
      <c r="AX20" s="119"/>
      <c r="AY20" s="119"/>
    </row>
    <row r="21" spans="1:51">
      <c r="A21" s="348"/>
      <c r="B21" s="350"/>
      <c r="C21" s="348"/>
      <c r="D21" s="348"/>
      <c r="E21" s="348"/>
      <c r="F21" s="263"/>
      <c r="G21" s="491"/>
      <c r="H21" s="533"/>
      <c r="I21" s="533"/>
      <c r="J21" s="533"/>
      <c r="K21" s="533"/>
      <c r="L21" s="533"/>
      <c r="M21" s="490"/>
      <c r="N21" s="272"/>
      <c r="O21" s="121"/>
      <c r="P21" s="132"/>
      <c r="Q21" s="132"/>
      <c r="R21" s="132"/>
      <c r="S21" s="132"/>
      <c r="T21" s="119" t="str">
        <f>IFERROR(VLOOKUP($P21,[2]INSA_TCA_v6.0_2023!$A$1:$AU$1342,14,FALSE)*$S21/100,"")</f>
        <v/>
      </c>
      <c r="U21" s="119" t="str">
        <f>IFERROR(VLOOKUP($P21,[2]INSA_TCA_v6.0_2023!$A$1:$AU$1342,15,FALSE)*$S21/100,"")</f>
        <v/>
      </c>
      <c r="V21" s="119" t="str">
        <f>IFERROR(VLOOKUP($P21,[2]INSA_TCA_v6.0_2023!$A$1:$AU$1342,8,FALSE)*$S21/100,"")</f>
        <v/>
      </c>
      <c r="W21" s="119" t="str">
        <f>IFERROR(VLOOKUP($P21,[2]INSA_TCA_v6.0_2023!$A$1:$AU$1342,9,FALSE)*$S21/100,"")</f>
        <v/>
      </c>
      <c r="X21" s="119" t="str">
        <f>IFERROR(VLOOKUP($P21,[2]INSA_TCA_v6.0_2023!$A$1:$AU$1342,10,FALSE)*$S21/100,"")</f>
        <v/>
      </c>
      <c r="Y21" s="119" t="str">
        <f>IFERROR(VLOOKUP($P21,[2]INSA_TCA_v6.0_2023!$A$1:$AU$1342,11,FALSE)*$S21/100,"")</f>
        <v/>
      </c>
      <c r="Z21" s="119" t="str">
        <f>IFERROR(VLOOKUP($P21,[2]INSA_TCA_v6.0_2023!$A$1:$AU$1342,24,FALSE)*$S21/100,"")</f>
        <v/>
      </c>
      <c r="AA21" s="119" t="str">
        <f>IFERROR(VLOOKUP($P21,[2]INSA_TCA_v6.0_2023!$A$1:$AU$1342,13,FALSE)*$S21/100,"")</f>
        <v/>
      </c>
      <c r="AB21" s="119" t="str">
        <f>IFERROR(VLOOKUP($P21,[2]INSA_TCA_v6.0_2023!$A$1:$AU$1342,19,FALSE)*$S21/100,"")</f>
        <v/>
      </c>
      <c r="AC21" s="119" t="str">
        <f>IFERROR(VLOOKUP($P21,[2]INSA_TCA_v6.0_2023!$A$1:$AU$1342,18,FALSE)*$S21/100,"")</f>
        <v/>
      </c>
      <c r="AD21" s="119" t="str">
        <f>IFERROR(VLOOKUP($P21,[2]INSA_TCA_v6.0_2023!$A$1:$AU$1342,20,FALSE)*$S21/100,"")</f>
        <v/>
      </c>
      <c r="AE21" s="120" t="str">
        <f>IFERROR(T21*4+V21*9+AB21*4+AC21*2+AF21*7,"")</f>
        <v/>
      </c>
      <c r="AF21" s="119" t="str">
        <f>IFERROR(VLOOKUP($P21,[2]INSA_TCA_v6.0_2023!$A$1:$AU$1342,21,FALSE)*$S21/100,"")</f>
        <v/>
      </c>
      <c r="AG21" s="119" t="str">
        <f>IFERROR(VLOOKUP($P21,[2]INSA_TCA_v6.0_2023!$A$1:$AU$1342,25,FALSE)*$S21/100,"")</f>
        <v/>
      </c>
      <c r="AH21" s="119" t="str">
        <f>IFERROR(VLOOKUP($P21,[2]INSA_TCA_v6.0_2023!$A$1:$AU$1342,27,FALSE)*$S21/100,"")</f>
        <v/>
      </c>
      <c r="AI21" s="119" t="str">
        <f>IFERROR(VLOOKUP($P21,[2]INSA_TCA_v6.0_2023!$A$1:$AU$1342,28,FALSE)*$S21/100,"")</f>
        <v/>
      </c>
      <c r="AJ21" s="119" t="str">
        <f>IFERROR(VLOOKUP($P21,[2]INSA_TCA_v6.0_2023!$A$1:$AU$1342,29,FALSE)*$S21/100,"")</f>
        <v/>
      </c>
      <c r="AK21" s="119" t="str">
        <f>IFERROR(VLOOKUP($P21,[2]INSA_TCA_v6.0_2023!$A$1:$AU$1342,30,FALSE)*$S21/100,"")</f>
        <v/>
      </c>
      <c r="AL21" s="119" t="str">
        <f>IFERROR(VLOOKUP($P21,[2]INSA_TCA_v6.0_2023!$A$1:$AU$1342,32,FALSE)*$S21/100,"")</f>
        <v/>
      </c>
      <c r="AM21" s="119" t="str">
        <f>IFERROR(VLOOKUP($P21,[2]INSA_TCA_v6.0_2023!$A$1:$AU$1342,34,FALSE)*$S21/100,"")</f>
        <v/>
      </c>
      <c r="AN21" s="119" t="str">
        <f>IFERROR(VLOOKUP($P21,[2]INSA_TCA_v6.0_2023!$A$1:$AU$1342,35,FALSE)*$S21/100,"")</f>
        <v/>
      </c>
      <c r="AO21" s="119" t="str">
        <f>IFERROR(VLOOKUP($P21,[2]INSA_TCA_v6.0_2023!$A$1:$AU$1342,36,FALSE)*$S21/100,"")</f>
        <v/>
      </c>
      <c r="AP21" s="119" t="str">
        <f>IFERROR(VLOOKUP($P21,[2]INSA_TCA_v6.0_2023!$A$1:$AU$1342,37,FALSE)*$S21/100,"")</f>
        <v/>
      </c>
      <c r="AQ21" s="119" t="str">
        <f>IFERROR(VLOOKUP($P21,[2]INSA_TCA_v6.0_2023!$A$1:$AU$1342,39,FALSE)*$S21/100,"")</f>
        <v/>
      </c>
      <c r="AR21" s="119" t="str">
        <f>IFERROR(VLOOKUP($P21,[2]INSA_TCA_v6.0_2023!$A$1:$AU$1342,40,FALSE)*$S21/100,"")</f>
        <v/>
      </c>
      <c r="AS21" s="119" t="str">
        <f>IFERROR(VLOOKUP($P21,[2]INSA_TCA_v6.0_2023!$A$1:$AU$1342,41,FALSE)*$S21/100,"")</f>
        <v/>
      </c>
      <c r="AT21" s="119" t="str">
        <f>IFERROR(VLOOKUP($P21,[2]INSA_TCA_v6.0_2023!$A$1:$AU$1342,42,FALSE)*$S21/100,"")</f>
        <v/>
      </c>
      <c r="AU21" s="119" t="str">
        <f>IFERROR(VLOOKUP($P21,[2]INSA_TCA_v6.0_2023!$A$1:$AU$1342,43,FALSE)*$S21/100,"")</f>
        <v/>
      </c>
      <c r="AV21" s="119" t="str">
        <f>IFERROR(VLOOKUP($P21,[2]INSA_TCA_v6.0_2023!$A$1:$AU$1342,44,FALSE)*$S21/100,"")</f>
        <v/>
      </c>
      <c r="AW21" s="119" t="str">
        <f>IFERROR(VLOOKUP($P21,[2]INSA_TCA_v6.0_2023!$A$1:$AU$1342,45,FALSE)*$S21/100,"")</f>
        <v/>
      </c>
      <c r="AX21" s="119" t="str">
        <f>IFERROR(VLOOKUP($P21,[2]INSA_TCA_v6.0_2023!$A$1:$AU$1342,46,FALSE)*$S21/100,"")</f>
        <v/>
      </c>
      <c r="AY21" s="119" t="str">
        <f>IFERROR(VLOOKUP($P21,[2]INSA_TCA_v6.0_2023!$A$1:$AU$1342,47,FALSE)*$S21/100,"")</f>
        <v/>
      </c>
    </row>
    <row r="22" spans="1:51">
      <c r="A22" s="348"/>
      <c r="B22" s="350"/>
      <c r="C22" s="348"/>
      <c r="D22" s="348"/>
      <c r="E22" s="348"/>
      <c r="F22" s="263"/>
      <c r="G22" s="491"/>
      <c r="H22" s="533"/>
      <c r="I22" s="533"/>
      <c r="J22" s="533"/>
      <c r="K22" s="533"/>
      <c r="L22" s="533"/>
      <c r="M22" s="490"/>
      <c r="N22" s="272"/>
      <c r="O22" s="274"/>
      <c r="P22" s="274"/>
      <c r="Q22" s="274"/>
      <c r="R22" s="274"/>
      <c r="S22" s="274"/>
      <c r="T22" s="275"/>
      <c r="U22" s="275"/>
      <c r="V22" s="275"/>
      <c r="W22" s="275"/>
      <c r="X22" s="275"/>
      <c r="Y22" s="275"/>
      <c r="Z22" s="275"/>
      <c r="AA22" s="275"/>
      <c r="AB22" s="275"/>
      <c r="AC22" s="275"/>
      <c r="AD22" s="275"/>
      <c r="AE22" s="276"/>
      <c r="AF22" s="275"/>
      <c r="AG22" s="275"/>
      <c r="AH22" s="275"/>
      <c r="AI22" s="275"/>
      <c r="AJ22" s="275"/>
      <c r="AK22" s="275"/>
      <c r="AL22" s="275"/>
      <c r="AM22" s="275"/>
      <c r="AN22" s="275"/>
      <c r="AO22" s="275"/>
      <c r="AP22" s="275"/>
      <c r="AQ22" s="275"/>
      <c r="AR22" s="275"/>
      <c r="AS22" s="275"/>
      <c r="AT22" s="275"/>
      <c r="AU22" s="275"/>
      <c r="AV22" s="275"/>
      <c r="AW22" s="275"/>
      <c r="AX22" s="275"/>
      <c r="AY22" s="275"/>
    </row>
    <row r="23" spans="1:51">
      <c r="A23" s="130"/>
      <c r="B23" s="131"/>
      <c r="C23" s="130"/>
      <c r="D23" s="130"/>
      <c r="E23" s="130"/>
      <c r="F23" s="263"/>
      <c r="G23" s="491"/>
      <c r="H23" s="533"/>
      <c r="I23" s="533"/>
      <c r="J23" s="533"/>
      <c r="K23" s="533"/>
      <c r="L23" s="533"/>
      <c r="M23" s="490"/>
      <c r="N23" s="272"/>
      <c r="O23" s="399" t="s">
        <v>73</v>
      </c>
      <c r="P23" s="399"/>
      <c r="Q23" s="399"/>
      <c r="R23" s="399"/>
      <c r="S23" s="400"/>
      <c r="T23" s="133">
        <f t="shared" ref="T23:AD23" si="1">SUM(T6:T21)</f>
        <v>46.232999999999997</v>
      </c>
      <c r="U23" s="133">
        <f t="shared" si="1"/>
        <v>6.3530000000000015</v>
      </c>
      <c r="V23" s="133">
        <f t="shared" si="1"/>
        <v>11.773999999999999</v>
      </c>
      <c r="W23" s="133">
        <f t="shared" si="1"/>
        <v>2.4770000000000003</v>
      </c>
      <c r="X23" s="133">
        <f t="shared" si="1"/>
        <v>6.5049999999999999</v>
      </c>
      <c r="Y23" s="133">
        <f t="shared" si="1"/>
        <v>1.6320000000000001</v>
      </c>
      <c r="Z23" s="133">
        <f t="shared" si="1"/>
        <v>224.4</v>
      </c>
      <c r="AA23" s="133">
        <f t="shared" si="1"/>
        <v>0</v>
      </c>
      <c r="AB23" s="133">
        <f t="shared" si="1"/>
        <v>21.951000000000001</v>
      </c>
      <c r="AC23" s="133">
        <f t="shared" si="1"/>
        <v>12.696</v>
      </c>
      <c r="AD23" s="133">
        <f t="shared" si="1"/>
        <v>1.3010000000000002</v>
      </c>
      <c r="AE23" s="134">
        <f>T23*4+V23*9+AB23*4+AC23*2+AF23*7</f>
        <v>404.09399999999999</v>
      </c>
      <c r="AF23" s="133">
        <f t="shared" ref="AF23:AY23" si="2">SUM(AF6:AF21)</f>
        <v>0</v>
      </c>
      <c r="AG23" s="133">
        <f t="shared" si="2"/>
        <v>223.36</v>
      </c>
      <c r="AH23" s="133">
        <f t="shared" si="2"/>
        <v>0.93500000000000005</v>
      </c>
      <c r="AI23" s="133">
        <f t="shared" si="2"/>
        <v>2.8489999999999993</v>
      </c>
      <c r="AJ23" s="133">
        <f t="shared" si="2"/>
        <v>0.59810000000000008</v>
      </c>
      <c r="AK23" s="133">
        <f t="shared" si="2"/>
        <v>0.39400000000000002</v>
      </c>
      <c r="AL23" s="133">
        <f t="shared" si="2"/>
        <v>8.0340000000000007</v>
      </c>
      <c r="AM23" s="133">
        <f t="shared" si="2"/>
        <v>1.0308000000000002</v>
      </c>
      <c r="AN23" s="133">
        <f t="shared" si="2"/>
        <v>0.55000000000000004</v>
      </c>
      <c r="AO23" s="133">
        <f t="shared" si="2"/>
        <v>36.25</v>
      </c>
      <c r="AP23" s="133">
        <f t="shared" si="2"/>
        <v>159.25</v>
      </c>
      <c r="AQ23" s="133">
        <f t="shared" si="2"/>
        <v>542.58999999999992</v>
      </c>
      <c r="AR23" s="133">
        <f t="shared" si="2"/>
        <v>1496.1</v>
      </c>
      <c r="AS23" s="133">
        <f t="shared" si="2"/>
        <v>154.75</v>
      </c>
      <c r="AT23" s="133">
        <f t="shared" si="2"/>
        <v>382</v>
      </c>
      <c r="AU23" s="133">
        <f t="shared" si="2"/>
        <v>108.8</v>
      </c>
      <c r="AV23" s="133">
        <f t="shared" si="2"/>
        <v>6.8250000000000002</v>
      </c>
      <c r="AW23" s="133">
        <f t="shared" si="2"/>
        <v>2.6719999999999997</v>
      </c>
      <c r="AX23" s="133">
        <f t="shared" si="2"/>
        <v>0</v>
      </c>
      <c r="AY23" s="133">
        <f t="shared" si="2"/>
        <v>0.77</v>
      </c>
    </row>
    <row r="24" spans="1:51">
      <c r="A24" s="110"/>
      <c r="B24" s="135"/>
      <c r="C24" s="110"/>
      <c r="D24" s="110"/>
      <c r="E24" s="110"/>
      <c r="F24" s="263"/>
      <c r="G24" s="493"/>
      <c r="H24" s="483"/>
      <c r="I24" s="483"/>
      <c r="J24" s="483"/>
      <c r="K24" s="483"/>
      <c r="L24" s="483"/>
      <c r="M24" s="484"/>
      <c r="N24" s="272"/>
      <c r="O24" s="278"/>
      <c r="P24" s="279"/>
      <c r="Q24" s="279"/>
      <c r="R24" s="279"/>
      <c r="S24" s="279"/>
      <c r="T24" s="136" t="s">
        <v>48</v>
      </c>
      <c r="U24" s="136" t="s">
        <v>48</v>
      </c>
      <c r="V24" s="136" t="s">
        <v>48</v>
      </c>
      <c r="W24" s="136" t="s">
        <v>48</v>
      </c>
      <c r="X24" s="136" t="s">
        <v>48</v>
      </c>
      <c r="Y24" s="136" t="s">
        <v>48</v>
      </c>
      <c r="Z24" s="136" t="s">
        <v>48</v>
      </c>
      <c r="AA24" s="136" t="s">
        <v>48</v>
      </c>
      <c r="AB24" s="136" t="s">
        <v>48</v>
      </c>
      <c r="AC24" s="136" t="s">
        <v>48</v>
      </c>
      <c r="AD24" s="136" t="s">
        <v>48</v>
      </c>
      <c r="AE24" s="137" t="s">
        <v>74</v>
      </c>
      <c r="AF24" s="136" t="s">
        <v>48</v>
      </c>
      <c r="AG24" s="136" t="s">
        <v>75</v>
      </c>
      <c r="AH24" s="136" t="s">
        <v>75</v>
      </c>
      <c r="AI24" s="136" t="s">
        <v>76</v>
      </c>
      <c r="AJ24" s="136" t="s">
        <v>76</v>
      </c>
      <c r="AK24" s="136" t="s">
        <v>76</v>
      </c>
      <c r="AL24" s="136" t="s">
        <v>76</v>
      </c>
      <c r="AM24" s="136" t="s">
        <v>76</v>
      </c>
      <c r="AN24" s="136" t="s">
        <v>75</v>
      </c>
      <c r="AO24" s="136" t="s">
        <v>76</v>
      </c>
      <c r="AP24" s="136" t="s">
        <v>75</v>
      </c>
      <c r="AQ24" s="136" t="s">
        <v>76</v>
      </c>
      <c r="AR24" s="136" t="s">
        <v>76</v>
      </c>
      <c r="AS24" s="136" t="s">
        <v>76</v>
      </c>
      <c r="AT24" s="136" t="s">
        <v>76</v>
      </c>
      <c r="AU24" s="136" t="s">
        <v>76</v>
      </c>
      <c r="AV24" s="136" t="s">
        <v>76</v>
      </c>
      <c r="AW24" s="136" t="s">
        <v>76</v>
      </c>
      <c r="AX24" s="136" t="s">
        <v>75</v>
      </c>
      <c r="AY24" s="136" t="s">
        <v>75</v>
      </c>
    </row>
    <row r="25" spans="1:51">
      <c r="A25" s="263"/>
      <c r="B25" s="263"/>
      <c r="C25" s="263"/>
      <c r="D25" s="263"/>
      <c r="E25" s="269"/>
      <c r="F25" s="263"/>
      <c r="G25" s="280"/>
      <c r="H25" s="280"/>
      <c r="I25" s="280"/>
      <c r="J25" s="280"/>
      <c r="K25" s="280"/>
      <c r="L25" s="280"/>
      <c r="M25" s="280"/>
      <c r="N25" s="272"/>
      <c r="O25" s="263"/>
      <c r="P25" s="263"/>
      <c r="Q25" s="263"/>
      <c r="R25" s="263"/>
      <c r="S25" s="263"/>
      <c r="T25" s="264"/>
      <c r="U25" s="264"/>
      <c r="V25" s="264"/>
      <c r="W25" s="264"/>
      <c r="X25" s="264"/>
      <c r="Y25" s="264"/>
      <c r="Z25" s="264"/>
      <c r="AA25" s="264"/>
      <c r="AB25" s="264"/>
      <c r="AC25" s="264"/>
      <c r="AD25" s="264"/>
      <c r="AE25" s="265"/>
      <c r="AF25" s="264"/>
      <c r="AG25" s="264"/>
      <c r="AH25" s="264"/>
      <c r="AI25" s="264"/>
      <c r="AJ25" s="264"/>
      <c r="AK25" s="264"/>
      <c r="AL25" s="264"/>
      <c r="AM25" s="264"/>
      <c r="AN25" s="264"/>
      <c r="AO25" s="264"/>
      <c r="AP25" s="264"/>
      <c r="AQ25" s="264"/>
      <c r="AR25" s="264"/>
      <c r="AS25" s="264"/>
      <c r="AT25" s="264"/>
      <c r="AU25" s="264"/>
      <c r="AV25" s="264"/>
      <c r="AW25" s="264"/>
      <c r="AX25" s="264"/>
      <c r="AY25" s="264"/>
    </row>
    <row r="26" spans="1:51" ht="18.600000000000001" thickBot="1">
      <c r="A26" s="401" t="s">
        <v>77</v>
      </c>
      <c r="B26" s="402"/>
      <c r="C26" s="403"/>
      <c r="D26" s="403"/>
      <c r="E26" s="404"/>
      <c r="F26" s="263"/>
      <c r="G26" s="405" t="s">
        <v>78</v>
      </c>
      <c r="H26" s="405"/>
      <c r="I26" s="405"/>
      <c r="J26" s="405"/>
      <c r="K26" s="405"/>
      <c r="L26" s="405"/>
      <c r="M26" s="405"/>
      <c r="N26" s="272"/>
      <c r="O26" s="406" t="s">
        <v>79</v>
      </c>
      <c r="P26" s="406"/>
      <c r="Q26" s="406"/>
      <c r="R26" s="406"/>
      <c r="S26" s="406"/>
      <c r="T26" s="406"/>
      <c r="U26" s="281" t="s">
        <v>80</v>
      </c>
      <c r="V26" s="407" t="s">
        <v>80</v>
      </c>
      <c r="W26" s="407"/>
      <c r="X26" s="407"/>
      <c r="Y26" s="407"/>
      <c r="Z26" s="407"/>
      <c r="AA26" s="407"/>
      <c r="AB26" s="407"/>
      <c r="AC26" s="407"/>
      <c r="AD26" s="407"/>
      <c r="AE26" s="408"/>
      <c r="AF26" s="264"/>
      <c r="AG26" s="282"/>
      <c r="AH26" s="282"/>
      <c r="AI26" s="387" t="s">
        <v>81</v>
      </c>
      <c r="AJ26" s="388"/>
      <c r="AK26" s="389"/>
      <c r="AL26" s="283"/>
      <c r="AM26" s="264"/>
      <c r="AN26" s="264"/>
      <c r="AO26" s="264"/>
      <c r="AP26" s="264"/>
      <c r="AQ26" s="264"/>
      <c r="AR26" s="264"/>
      <c r="AS26" s="264"/>
      <c r="AT26" s="264"/>
      <c r="AU26" s="264"/>
      <c r="AV26" s="264"/>
      <c r="AW26" s="264"/>
      <c r="AX26" s="264"/>
      <c r="AY26" s="264"/>
    </row>
    <row r="27" spans="1:51" ht="16.2" thickBot="1">
      <c r="A27" s="409" t="s">
        <v>82</v>
      </c>
      <c r="B27" s="410"/>
      <c r="C27" s="403"/>
      <c r="D27" s="403"/>
      <c r="E27" s="404"/>
      <c r="F27" s="263"/>
      <c r="G27" s="138"/>
      <c r="H27" s="139"/>
      <c r="I27" s="139"/>
      <c r="J27" s="139"/>
      <c r="K27" s="139"/>
      <c r="L27" s="139"/>
      <c r="M27" s="140"/>
      <c r="N27" s="272"/>
      <c r="O27" s="141"/>
      <c r="P27" s="142" t="s">
        <v>83</v>
      </c>
      <c r="Q27" s="142"/>
      <c r="R27" s="142" t="s">
        <v>84</v>
      </c>
      <c r="S27" s="142" t="s">
        <v>85</v>
      </c>
      <c r="T27" s="143" t="s">
        <v>85</v>
      </c>
      <c r="U27" s="264"/>
      <c r="V27" s="264"/>
      <c r="W27" s="264"/>
      <c r="X27" s="264"/>
      <c r="Y27" s="264"/>
      <c r="Z27" s="264"/>
      <c r="AA27" s="264"/>
      <c r="AB27" s="264"/>
      <c r="AC27" s="264"/>
      <c r="AD27" s="265"/>
      <c r="AE27" s="265"/>
      <c r="AF27" s="264"/>
      <c r="AG27" s="282"/>
      <c r="AH27" s="282"/>
      <c r="AI27" s="411" t="s">
        <v>10</v>
      </c>
      <c r="AJ27" s="411"/>
      <c r="AK27" s="411"/>
      <c r="AL27" s="263"/>
      <c r="AM27" s="264"/>
      <c r="AN27" s="264"/>
      <c r="AO27" s="264"/>
      <c r="AP27" s="264"/>
      <c r="AQ27" s="264"/>
      <c r="AR27" s="264"/>
      <c r="AS27" s="264"/>
      <c r="AT27" s="264"/>
      <c r="AU27" s="264"/>
      <c r="AV27" s="264"/>
      <c r="AW27" s="264"/>
      <c r="AX27" s="264"/>
      <c r="AY27" s="264"/>
    </row>
    <row r="28" spans="1:51">
      <c r="A28" s="284"/>
      <c r="B28" s="284"/>
      <c r="C28" s="284"/>
      <c r="D28" s="284"/>
      <c r="E28" s="284"/>
      <c r="F28" s="263"/>
      <c r="G28" s="412" t="s">
        <v>86</v>
      </c>
      <c r="H28" s="413"/>
      <c r="I28" s="413"/>
      <c r="J28" s="413"/>
      <c r="K28" s="413"/>
      <c r="L28" s="413"/>
      <c r="M28" s="414"/>
      <c r="N28" s="272"/>
      <c r="O28" s="144" t="s">
        <v>49</v>
      </c>
      <c r="P28" s="415" t="s">
        <v>87</v>
      </c>
      <c r="Q28" s="145">
        <v>35</v>
      </c>
      <c r="R28" s="146">
        <f t="shared" ref="R28:R40" si="3">SUMIF(O$6:O$21,O28,S$6:S$21)</f>
        <v>0</v>
      </c>
      <c r="S28" s="146">
        <f t="shared" ref="S28:S40" si="4">R28/Q28</f>
        <v>0</v>
      </c>
      <c r="T28" s="418">
        <f>SUM(S28:S30)/B2</f>
        <v>0.96</v>
      </c>
      <c r="U28" s="264"/>
      <c r="V28" s="264"/>
      <c r="W28" s="264"/>
      <c r="X28" s="264"/>
      <c r="Y28" s="264"/>
      <c r="Z28" s="264"/>
      <c r="AA28" s="264"/>
      <c r="AB28" s="264"/>
      <c r="AC28" s="264"/>
      <c r="AD28" s="265"/>
      <c r="AE28" s="265"/>
      <c r="AF28" s="264"/>
      <c r="AG28" s="282"/>
      <c r="AH28" s="282"/>
      <c r="AI28" s="147" t="s">
        <v>49</v>
      </c>
      <c r="AJ28" s="391" t="s">
        <v>88</v>
      </c>
      <c r="AK28" s="391"/>
      <c r="AL28" s="263"/>
      <c r="AM28" s="264"/>
      <c r="AN28" s="264"/>
      <c r="AO28" s="264"/>
      <c r="AP28" s="264"/>
      <c r="AQ28" s="264"/>
      <c r="AR28" s="264"/>
      <c r="AS28" s="264"/>
      <c r="AT28" s="264"/>
      <c r="AU28" s="264"/>
      <c r="AV28" s="264"/>
      <c r="AW28" s="264"/>
      <c r="AX28" s="264"/>
      <c r="AY28" s="264"/>
    </row>
    <row r="29" spans="1:51">
      <c r="A29" s="421" t="s">
        <v>89</v>
      </c>
      <c r="B29" s="421"/>
      <c r="C29" s="422"/>
      <c r="D29" s="422"/>
      <c r="E29" s="423"/>
      <c r="F29" s="263"/>
      <c r="G29" s="424">
        <f>T28/8</f>
        <v>0.12</v>
      </c>
      <c r="H29" s="425"/>
      <c r="I29" s="425"/>
      <c r="J29" s="425"/>
      <c r="K29" s="425"/>
      <c r="L29" s="425"/>
      <c r="M29" s="426"/>
      <c r="N29" s="272"/>
      <c r="O29" s="148" t="s">
        <v>90</v>
      </c>
      <c r="P29" s="416"/>
      <c r="Q29" s="149">
        <v>125</v>
      </c>
      <c r="R29" s="150">
        <f t="shared" si="3"/>
        <v>120</v>
      </c>
      <c r="S29" s="150">
        <f t="shared" si="4"/>
        <v>0.96</v>
      </c>
      <c r="T29" s="419"/>
      <c r="U29" s="264"/>
      <c r="V29" s="264"/>
      <c r="W29" s="264"/>
      <c r="X29" s="264"/>
      <c r="Y29" s="264"/>
      <c r="Z29" s="264"/>
      <c r="AA29" s="264"/>
      <c r="AB29" s="264"/>
      <c r="AC29" s="264"/>
      <c r="AD29" s="265"/>
      <c r="AE29" s="265"/>
      <c r="AF29" s="264"/>
      <c r="AG29" s="282"/>
      <c r="AH29" s="282"/>
      <c r="AI29" s="147" t="s">
        <v>90</v>
      </c>
      <c r="AJ29" s="391" t="s">
        <v>50</v>
      </c>
      <c r="AK29" s="391"/>
      <c r="AL29" s="263"/>
      <c r="AM29" s="264"/>
      <c r="AN29" s="264"/>
      <c r="AO29" s="264"/>
      <c r="AP29" s="264"/>
      <c r="AQ29" s="264"/>
      <c r="AR29" s="264"/>
      <c r="AS29" s="264"/>
      <c r="AT29" s="264"/>
      <c r="AU29" s="264"/>
      <c r="AV29" s="264"/>
      <c r="AW29" s="264"/>
      <c r="AX29" s="264"/>
      <c r="AY29" s="264"/>
    </row>
    <row r="30" spans="1:51" ht="16.2" thickBot="1">
      <c r="A30" s="263"/>
      <c r="B30" s="263"/>
      <c r="C30" s="263"/>
      <c r="D30" s="263"/>
      <c r="E30" s="263"/>
      <c r="F30" s="263"/>
      <c r="G30" s="151"/>
      <c r="H30" s="285"/>
      <c r="I30" s="285"/>
      <c r="J30" s="285"/>
      <c r="K30" s="285"/>
      <c r="L30" s="285"/>
      <c r="M30" s="152"/>
      <c r="N30" s="286"/>
      <c r="O30" s="153" t="s">
        <v>41</v>
      </c>
      <c r="P30" s="417"/>
      <c r="Q30" s="154">
        <v>50</v>
      </c>
      <c r="R30" s="155">
        <f t="shared" si="3"/>
        <v>0</v>
      </c>
      <c r="S30" s="155">
        <f t="shared" si="4"/>
        <v>0</v>
      </c>
      <c r="T30" s="420"/>
      <c r="U30" s="264"/>
      <c r="V30" s="264"/>
      <c r="W30" s="264"/>
      <c r="X30" s="264"/>
      <c r="Y30" s="264"/>
      <c r="Z30" s="264"/>
      <c r="AA30" s="264"/>
      <c r="AB30" s="264"/>
      <c r="AC30" s="264"/>
      <c r="AD30" s="265"/>
      <c r="AE30" s="265"/>
      <c r="AF30" s="264"/>
      <c r="AG30" s="282"/>
      <c r="AH30" s="282"/>
      <c r="AI30" s="147" t="s">
        <v>41</v>
      </c>
      <c r="AJ30" s="391" t="s">
        <v>91</v>
      </c>
      <c r="AK30" s="391"/>
      <c r="AL30" s="263"/>
      <c r="AM30" s="264"/>
      <c r="AN30" s="264"/>
      <c r="AO30" s="264"/>
      <c r="AP30" s="264"/>
      <c r="AQ30" s="264"/>
      <c r="AR30" s="264"/>
      <c r="AS30" s="264"/>
      <c r="AT30" s="264"/>
      <c r="AU30" s="264"/>
      <c r="AV30" s="264"/>
      <c r="AW30" s="264"/>
      <c r="AX30" s="264"/>
      <c r="AY30" s="264"/>
    </row>
    <row r="31" spans="1:51">
      <c r="A31" s="427" t="s">
        <v>92</v>
      </c>
      <c r="B31" s="427"/>
      <c r="C31" s="427"/>
      <c r="D31" s="427"/>
      <c r="E31" s="427"/>
      <c r="F31" s="263"/>
      <c r="G31" s="412" t="s">
        <v>93</v>
      </c>
      <c r="H31" s="413"/>
      <c r="I31" s="414"/>
      <c r="J31" s="287"/>
      <c r="K31" s="412" t="s">
        <v>94</v>
      </c>
      <c r="L31" s="413"/>
      <c r="M31" s="414"/>
      <c r="N31" s="262"/>
      <c r="O31" s="144" t="s">
        <v>64</v>
      </c>
      <c r="P31" s="415" t="s">
        <v>95</v>
      </c>
      <c r="Q31" s="156">
        <v>30</v>
      </c>
      <c r="R31" s="146">
        <f t="shared" si="3"/>
        <v>0</v>
      </c>
      <c r="S31" s="146">
        <f t="shared" si="4"/>
        <v>0</v>
      </c>
      <c r="T31" s="418">
        <f>SUM(S31:S32)/B2</f>
        <v>1.1000000000000001</v>
      </c>
      <c r="U31" s="264"/>
      <c r="V31" s="264"/>
      <c r="W31" s="264"/>
      <c r="X31" s="264"/>
      <c r="Y31" s="264"/>
      <c r="Z31" s="264"/>
      <c r="AA31" s="264"/>
      <c r="AB31" s="264"/>
      <c r="AC31" s="264"/>
      <c r="AD31" s="265"/>
      <c r="AE31" s="265"/>
      <c r="AF31" s="264"/>
      <c r="AG31" s="282"/>
      <c r="AH31" s="282"/>
      <c r="AI31" s="147" t="s">
        <v>64</v>
      </c>
      <c r="AJ31" s="391" t="s">
        <v>96</v>
      </c>
      <c r="AK31" s="391"/>
      <c r="AL31" s="263"/>
      <c r="AM31" s="264"/>
      <c r="AN31" s="264"/>
      <c r="AO31" s="264"/>
      <c r="AP31" s="264"/>
      <c r="AQ31" s="264"/>
      <c r="AR31" s="264"/>
      <c r="AS31" s="264"/>
      <c r="AT31" s="264"/>
      <c r="AU31" s="264"/>
      <c r="AV31" s="264"/>
      <c r="AW31" s="264"/>
      <c r="AX31" s="264"/>
      <c r="AY31" s="264"/>
    </row>
    <row r="32" spans="1:51" ht="16.2" thickBot="1">
      <c r="A32" s="428"/>
      <c r="B32" s="428"/>
      <c r="C32" s="428"/>
      <c r="D32" s="428"/>
      <c r="E32" s="428"/>
      <c r="F32" s="263"/>
      <c r="G32" s="430">
        <f>T33/4</f>
        <v>0.22916666666666666</v>
      </c>
      <c r="H32" s="431"/>
      <c r="I32" s="432"/>
      <c r="J32" s="288"/>
      <c r="K32" s="433">
        <f>T34/3</f>
        <v>0.16666666666666666</v>
      </c>
      <c r="L32" s="434"/>
      <c r="M32" s="435"/>
      <c r="N32" s="262"/>
      <c r="O32" s="153" t="s">
        <v>97</v>
      </c>
      <c r="P32" s="417"/>
      <c r="Q32" s="154">
        <v>50</v>
      </c>
      <c r="R32" s="155">
        <f t="shared" si="3"/>
        <v>55</v>
      </c>
      <c r="S32" s="155">
        <f t="shared" si="4"/>
        <v>1.1000000000000001</v>
      </c>
      <c r="T32" s="420"/>
      <c r="U32" s="264"/>
      <c r="V32" s="264"/>
      <c r="W32" s="264"/>
      <c r="X32" s="264"/>
      <c r="Y32" s="264"/>
      <c r="Z32" s="264"/>
      <c r="AA32" s="264"/>
      <c r="AB32" s="264"/>
      <c r="AC32" s="264"/>
      <c r="AD32" s="265"/>
      <c r="AE32" s="265"/>
      <c r="AF32" s="264"/>
      <c r="AG32" s="282"/>
      <c r="AH32" s="282"/>
      <c r="AI32" s="147" t="s">
        <v>97</v>
      </c>
      <c r="AJ32" s="391" t="s">
        <v>98</v>
      </c>
      <c r="AK32" s="391"/>
      <c r="AL32" s="263"/>
      <c r="AM32" s="264"/>
      <c r="AN32" s="264"/>
      <c r="AO32" s="264"/>
      <c r="AP32" s="264"/>
      <c r="AQ32" s="264"/>
      <c r="AR32" s="264"/>
      <c r="AS32" s="264"/>
      <c r="AT32" s="264"/>
      <c r="AU32" s="264"/>
      <c r="AV32" s="264"/>
      <c r="AW32" s="264"/>
      <c r="AX32" s="264"/>
      <c r="AY32" s="264"/>
    </row>
    <row r="33" spans="1:37" ht="16.2" thickBot="1">
      <c r="A33" s="429"/>
      <c r="B33" s="429"/>
      <c r="C33" s="429"/>
      <c r="D33" s="429"/>
      <c r="E33" s="429"/>
      <c r="F33" s="263"/>
      <c r="G33" s="151"/>
      <c r="H33" s="285"/>
      <c r="I33" s="285"/>
      <c r="J33" s="285"/>
      <c r="K33" s="285"/>
      <c r="L33" s="285"/>
      <c r="M33" s="152"/>
      <c r="N33" s="262"/>
      <c r="O33" s="157" t="s">
        <v>53</v>
      </c>
      <c r="P33" s="158" t="s">
        <v>93</v>
      </c>
      <c r="Q33" s="159">
        <v>180</v>
      </c>
      <c r="R33" s="160">
        <f t="shared" si="3"/>
        <v>165</v>
      </c>
      <c r="S33" s="160">
        <f t="shared" si="4"/>
        <v>0.91666666666666663</v>
      </c>
      <c r="T33" s="161">
        <f>S33/B2</f>
        <v>0.91666666666666663</v>
      </c>
      <c r="U33" s="264"/>
      <c r="V33" s="264"/>
      <c r="W33" s="264"/>
      <c r="X33" s="264"/>
      <c r="Y33" s="264"/>
      <c r="Z33" s="264"/>
      <c r="AA33" s="264"/>
      <c r="AB33" s="264"/>
      <c r="AC33" s="264"/>
      <c r="AD33" s="265"/>
      <c r="AE33" s="265"/>
      <c r="AF33" s="264"/>
      <c r="AG33" s="282"/>
      <c r="AH33" s="282"/>
      <c r="AI33" s="147" t="s">
        <v>53</v>
      </c>
      <c r="AJ33" s="391" t="s">
        <v>93</v>
      </c>
      <c r="AK33" s="391"/>
    </row>
    <row r="34" spans="1:37">
      <c r="A34" s="429"/>
      <c r="B34" s="429"/>
      <c r="C34" s="429"/>
      <c r="D34" s="429"/>
      <c r="E34" s="429"/>
      <c r="F34" s="263"/>
      <c r="G34" s="412" t="s">
        <v>99</v>
      </c>
      <c r="H34" s="413"/>
      <c r="I34" s="414"/>
      <c r="J34" s="287"/>
      <c r="K34" s="412" t="s">
        <v>100</v>
      </c>
      <c r="L34" s="413"/>
      <c r="M34" s="414"/>
      <c r="N34" s="262"/>
      <c r="O34" s="144" t="s">
        <v>55</v>
      </c>
      <c r="P34" s="415" t="s">
        <v>101</v>
      </c>
      <c r="Q34" s="156">
        <v>10</v>
      </c>
      <c r="R34" s="146">
        <f t="shared" si="3"/>
        <v>5</v>
      </c>
      <c r="S34" s="146">
        <f t="shared" si="4"/>
        <v>0.5</v>
      </c>
      <c r="T34" s="418">
        <f>SUM(S34:S35)/B2</f>
        <v>0.5</v>
      </c>
      <c r="U34" s="264"/>
      <c r="V34" s="264"/>
      <c r="W34" s="264"/>
      <c r="X34" s="264"/>
      <c r="Y34" s="264"/>
      <c r="Z34" s="264"/>
      <c r="AA34" s="264"/>
      <c r="AB34" s="264"/>
      <c r="AC34" s="264"/>
      <c r="AD34" s="265"/>
      <c r="AE34" s="265"/>
      <c r="AF34" s="264"/>
      <c r="AG34" s="282"/>
      <c r="AH34" s="282"/>
      <c r="AI34" s="147" t="s">
        <v>102</v>
      </c>
      <c r="AJ34" s="391" t="s">
        <v>103</v>
      </c>
      <c r="AK34" s="391"/>
    </row>
    <row r="35" spans="1:37" ht="16.2" thickBot="1">
      <c r="A35" s="429"/>
      <c r="B35" s="429"/>
      <c r="C35" s="429"/>
      <c r="D35" s="429"/>
      <c r="E35" s="429"/>
      <c r="F35" s="263"/>
      <c r="G35" s="433">
        <f>T36/2</f>
        <v>0.8125</v>
      </c>
      <c r="H35" s="434"/>
      <c r="I35" s="435"/>
      <c r="J35" s="288"/>
      <c r="K35" s="433">
        <f>T31/4</f>
        <v>0.27500000000000002</v>
      </c>
      <c r="L35" s="434"/>
      <c r="M35" s="435"/>
      <c r="N35" s="262"/>
      <c r="O35" s="153" t="s">
        <v>102</v>
      </c>
      <c r="P35" s="417"/>
      <c r="Q35" s="154">
        <v>15</v>
      </c>
      <c r="R35" s="155">
        <f t="shared" si="3"/>
        <v>0</v>
      </c>
      <c r="S35" s="155">
        <f t="shared" si="4"/>
        <v>0</v>
      </c>
      <c r="T35" s="420"/>
      <c r="U35" s="264"/>
      <c r="V35" s="264"/>
      <c r="W35" s="264"/>
      <c r="X35" s="264"/>
      <c r="Y35" s="264"/>
      <c r="Z35" s="264"/>
      <c r="AA35" s="264"/>
      <c r="AB35" s="264"/>
      <c r="AC35" s="264"/>
      <c r="AD35" s="265"/>
      <c r="AE35" s="265"/>
      <c r="AF35" s="264"/>
      <c r="AG35" s="282"/>
      <c r="AH35" s="282"/>
      <c r="AI35" s="147" t="s">
        <v>55</v>
      </c>
      <c r="AJ35" s="391" t="s">
        <v>104</v>
      </c>
      <c r="AK35" s="391"/>
    </row>
    <row r="36" spans="1:37">
      <c r="A36" s="429"/>
      <c r="B36" s="429"/>
      <c r="C36" s="429"/>
      <c r="D36" s="429"/>
      <c r="E36" s="429"/>
      <c r="F36" s="263"/>
      <c r="G36" s="151"/>
      <c r="H36" s="285"/>
      <c r="I36" s="285"/>
      <c r="J36" s="285"/>
      <c r="K36" s="285"/>
      <c r="L36" s="285"/>
      <c r="M36" s="152"/>
      <c r="N36" s="262"/>
      <c r="O36" s="144" t="s">
        <v>61</v>
      </c>
      <c r="P36" s="415" t="s">
        <v>99</v>
      </c>
      <c r="Q36" s="156">
        <v>25</v>
      </c>
      <c r="R36" s="146">
        <f t="shared" si="3"/>
        <v>0</v>
      </c>
      <c r="S36" s="146">
        <f t="shared" si="4"/>
        <v>0</v>
      </c>
      <c r="T36" s="436">
        <f>SUM(S37:S38)/B2</f>
        <v>1.625</v>
      </c>
      <c r="U36" s="264"/>
      <c r="V36" s="264"/>
      <c r="W36" s="264"/>
      <c r="X36" s="264"/>
      <c r="Y36" s="264"/>
      <c r="Z36" s="264"/>
      <c r="AA36" s="264"/>
      <c r="AB36" s="264"/>
      <c r="AC36" s="264"/>
      <c r="AD36" s="265"/>
      <c r="AE36" s="265"/>
      <c r="AF36" s="264"/>
      <c r="AG36" s="282"/>
      <c r="AH36" s="282"/>
      <c r="AI36" s="147" t="s">
        <v>57</v>
      </c>
      <c r="AJ36" s="391" t="s">
        <v>105</v>
      </c>
      <c r="AK36" s="391"/>
    </row>
    <row r="37" spans="1:37" ht="16.2" thickBot="1">
      <c r="A37" s="263"/>
      <c r="B37" s="263"/>
      <c r="C37" s="263"/>
      <c r="D37" s="263"/>
      <c r="E37" s="263"/>
      <c r="F37" s="263"/>
      <c r="G37" s="412" t="s">
        <v>105</v>
      </c>
      <c r="H37" s="413"/>
      <c r="I37" s="414"/>
      <c r="J37" s="287"/>
      <c r="K37" s="412" t="s">
        <v>106</v>
      </c>
      <c r="L37" s="413"/>
      <c r="M37" s="414"/>
      <c r="N37" s="262"/>
      <c r="O37" s="153" t="s">
        <v>107</v>
      </c>
      <c r="P37" s="417"/>
      <c r="Q37" s="154">
        <v>80</v>
      </c>
      <c r="R37" s="155">
        <f t="shared" si="3"/>
        <v>130</v>
      </c>
      <c r="S37" s="155">
        <f t="shared" si="4"/>
        <v>1.625</v>
      </c>
      <c r="T37" s="437"/>
      <c r="U37" s="264"/>
      <c r="V37" s="264"/>
      <c r="W37" s="264"/>
      <c r="X37" s="264"/>
      <c r="Y37" s="264"/>
      <c r="Z37" s="264"/>
      <c r="AA37" s="264"/>
      <c r="AB37" s="264"/>
      <c r="AC37" s="264"/>
      <c r="AD37" s="265"/>
      <c r="AE37" s="265"/>
      <c r="AF37" s="264"/>
      <c r="AG37" s="282"/>
      <c r="AH37" s="282"/>
      <c r="AI37" s="147" t="s">
        <v>61</v>
      </c>
      <c r="AJ37" s="391" t="s">
        <v>108</v>
      </c>
      <c r="AK37" s="391"/>
    </row>
    <row r="38" spans="1:37">
      <c r="A38" s="392" t="s">
        <v>109</v>
      </c>
      <c r="B38" s="392"/>
      <c r="C38" s="445"/>
      <c r="D38" s="445"/>
      <c r="E38" s="446"/>
      <c r="F38" s="263"/>
      <c r="G38" s="447">
        <f>T40/4</f>
        <v>0</v>
      </c>
      <c r="H38" s="448"/>
      <c r="I38" s="449"/>
      <c r="J38" s="289"/>
      <c r="K38" s="450">
        <f>T38/3</f>
        <v>0</v>
      </c>
      <c r="L38" s="451"/>
      <c r="M38" s="452"/>
      <c r="N38" s="262"/>
      <c r="O38" s="144" t="s">
        <v>59</v>
      </c>
      <c r="P38" s="415" t="s">
        <v>106</v>
      </c>
      <c r="Q38" s="156">
        <v>200</v>
      </c>
      <c r="R38" s="146">
        <f t="shared" si="3"/>
        <v>0</v>
      </c>
      <c r="S38" s="146">
        <f t="shared" si="4"/>
        <v>0</v>
      </c>
      <c r="T38" s="418">
        <f>SUM(S38:S39)/B2</f>
        <v>0</v>
      </c>
      <c r="U38" s="264"/>
      <c r="V38" s="264"/>
      <c r="W38" s="264"/>
      <c r="X38" s="264"/>
      <c r="Y38" s="264"/>
      <c r="Z38" s="264"/>
      <c r="AA38" s="264"/>
      <c r="AB38" s="264"/>
      <c r="AC38" s="264"/>
      <c r="AD38" s="265"/>
      <c r="AE38" s="265"/>
      <c r="AF38" s="264"/>
      <c r="AG38" s="282"/>
      <c r="AH38" s="282"/>
      <c r="AI38" s="147" t="s">
        <v>107</v>
      </c>
      <c r="AJ38" s="391" t="s">
        <v>110</v>
      </c>
      <c r="AK38" s="391"/>
    </row>
    <row r="39" spans="1:37" ht="16.2" thickBot="1">
      <c r="A39" s="442" t="s">
        <v>111</v>
      </c>
      <c r="B39" s="442"/>
      <c r="C39" s="443"/>
      <c r="D39" s="443"/>
      <c r="E39" s="444"/>
      <c r="F39" s="263"/>
      <c r="G39" s="164"/>
      <c r="H39" s="165"/>
      <c r="I39" s="165"/>
      <c r="J39" s="165"/>
      <c r="K39" s="165"/>
      <c r="L39" s="165"/>
      <c r="M39" s="166"/>
      <c r="N39" s="262"/>
      <c r="O39" s="153" t="s">
        <v>112</v>
      </c>
      <c r="P39" s="417"/>
      <c r="Q39" s="154">
        <v>30</v>
      </c>
      <c r="R39" s="155">
        <f t="shared" si="3"/>
        <v>0</v>
      </c>
      <c r="S39" s="155">
        <f t="shared" si="4"/>
        <v>0</v>
      </c>
      <c r="T39" s="420"/>
      <c r="U39" s="264"/>
      <c r="V39" s="264"/>
      <c r="W39" s="264"/>
      <c r="X39" s="264"/>
      <c r="Y39" s="264"/>
      <c r="Z39" s="264"/>
      <c r="AA39" s="264"/>
      <c r="AB39" s="264"/>
      <c r="AC39" s="264"/>
      <c r="AD39" s="264"/>
      <c r="AE39" s="265"/>
      <c r="AF39" s="264"/>
      <c r="AG39" s="282"/>
      <c r="AH39" s="282"/>
      <c r="AI39" s="147" t="s">
        <v>59</v>
      </c>
      <c r="AJ39" s="391" t="s">
        <v>113</v>
      </c>
      <c r="AK39" s="391"/>
    </row>
    <row r="40" spans="1:37" ht="16.2" thickBot="1">
      <c r="A40" s="263"/>
      <c r="B40" s="263"/>
      <c r="C40" s="263"/>
      <c r="D40" s="263"/>
      <c r="E40" s="263"/>
      <c r="F40" s="263"/>
      <c r="G40" s="263"/>
      <c r="H40" s="263"/>
      <c r="I40" s="263"/>
      <c r="J40" s="263"/>
      <c r="K40" s="263"/>
      <c r="L40" s="263"/>
      <c r="M40" s="263"/>
      <c r="N40" s="262"/>
      <c r="O40" s="157" t="s">
        <v>57</v>
      </c>
      <c r="P40" s="158" t="s">
        <v>105</v>
      </c>
      <c r="Q40" s="159">
        <v>160</v>
      </c>
      <c r="R40" s="160">
        <f t="shared" si="3"/>
        <v>0</v>
      </c>
      <c r="S40" s="160">
        <f t="shared" si="4"/>
        <v>0</v>
      </c>
      <c r="T40" s="161">
        <f>S40/B2</f>
        <v>0</v>
      </c>
      <c r="U40" s="264"/>
      <c r="V40" s="264"/>
      <c r="W40" s="264"/>
      <c r="X40" s="264"/>
      <c r="Y40" s="264"/>
      <c r="Z40" s="264"/>
      <c r="AA40" s="264"/>
      <c r="AB40" s="264"/>
      <c r="AC40" s="264"/>
      <c r="AD40" s="264"/>
      <c r="AE40" s="265"/>
      <c r="AF40" s="264"/>
      <c r="AG40" s="282"/>
      <c r="AH40" s="282"/>
      <c r="AI40" s="147" t="s">
        <v>112</v>
      </c>
      <c r="AJ40" s="391" t="s">
        <v>114</v>
      </c>
      <c r="AK40" s="391"/>
    </row>
    <row r="41" spans="1:37">
      <c r="A41" s="438" t="s">
        <v>115</v>
      </c>
      <c r="B41" s="438"/>
      <c r="C41" s="438"/>
      <c r="D41" s="438"/>
      <c r="E41" s="438"/>
      <c r="F41" s="438"/>
      <c r="G41" s="438"/>
      <c r="H41" s="438"/>
      <c r="I41" s="438"/>
      <c r="J41" s="438"/>
      <c r="K41" s="438"/>
      <c r="L41" s="438"/>
      <c r="M41" s="438"/>
      <c r="N41" s="262"/>
      <c r="O41" s="269"/>
      <c r="P41" s="439"/>
      <c r="Q41" s="279"/>
      <c r="R41" s="290"/>
      <c r="S41" s="263"/>
      <c r="T41" s="440"/>
      <c r="U41" s="264"/>
      <c r="V41" s="264"/>
      <c r="W41" s="264"/>
      <c r="X41" s="264"/>
      <c r="Y41" s="264"/>
      <c r="Z41" s="264"/>
      <c r="AA41" s="264"/>
      <c r="AB41" s="264"/>
      <c r="AC41" s="264"/>
      <c r="AD41" s="264"/>
      <c r="AE41" s="265"/>
      <c r="AF41" s="264"/>
      <c r="AG41" s="264"/>
      <c r="AH41" s="264"/>
      <c r="AI41" s="264"/>
      <c r="AJ41" s="264"/>
      <c r="AK41" s="264"/>
    </row>
    <row r="42" spans="1:37">
      <c r="A42" s="168" t="s">
        <v>116</v>
      </c>
      <c r="B42" s="168" t="s">
        <v>117</v>
      </c>
      <c r="C42" s="168" t="s">
        <v>118</v>
      </c>
      <c r="D42" s="168"/>
      <c r="E42" s="168" t="s">
        <v>119</v>
      </c>
      <c r="F42" s="168" t="s">
        <v>120</v>
      </c>
      <c r="G42" s="441" t="s">
        <v>121</v>
      </c>
      <c r="H42" s="441"/>
      <c r="I42" s="169" t="s">
        <v>122</v>
      </c>
      <c r="J42" s="441" t="s">
        <v>123</v>
      </c>
      <c r="K42" s="441"/>
      <c r="L42" s="168" t="s">
        <v>124</v>
      </c>
      <c r="M42" s="168" t="s">
        <v>125</v>
      </c>
      <c r="N42" s="262"/>
      <c r="O42" s="269"/>
      <c r="P42" s="439"/>
      <c r="Q42" s="279"/>
      <c r="R42" s="290"/>
      <c r="S42" s="263"/>
      <c r="T42" s="440"/>
      <c r="U42" s="264"/>
      <c r="V42" s="264"/>
      <c r="W42" s="264"/>
      <c r="X42" s="264"/>
      <c r="Y42" s="264"/>
      <c r="Z42" s="264"/>
      <c r="AA42" s="264"/>
      <c r="AB42" s="264"/>
      <c r="AC42" s="264"/>
      <c r="AD42" s="264"/>
      <c r="AE42" s="265"/>
      <c r="AF42" s="264"/>
      <c r="AG42" s="264"/>
      <c r="AH42" s="264"/>
      <c r="AI42" s="264"/>
      <c r="AJ42" s="264"/>
      <c r="AK42" s="264"/>
    </row>
    <row r="43" spans="1:37">
      <c r="A43" s="170">
        <f>AE23</f>
        <v>404.09399999999999</v>
      </c>
      <c r="B43" s="171">
        <f>V23</f>
        <v>11.773999999999999</v>
      </c>
      <c r="C43" s="171">
        <f>W23</f>
        <v>2.4770000000000003</v>
      </c>
      <c r="D43" s="171"/>
      <c r="E43" s="171">
        <f>X23</f>
        <v>6.5049999999999999</v>
      </c>
      <c r="F43" s="171">
        <f>Y23</f>
        <v>1.6320000000000001</v>
      </c>
      <c r="G43" s="453">
        <f>T23</f>
        <v>46.232999999999997</v>
      </c>
      <c r="H43" s="453"/>
      <c r="I43" s="171">
        <f>U23</f>
        <v>6.3530000000000015</v>
      </c>
      <c r="J43" s="453">
        <f>AC23</f>
        <v>12.696</v>
      </c>
      <c r="K43" s="453"/>
      <c r="L43" s="171">
        <f>AB23</f>
        <v>21.951000000000001</v>
      </c>
      <c r="M43" s="171">
        <f>AD23</f>
        <v>1.3010000000000002</v>
      </c>
      <c r="N43" s="262"/>
      <c r="O43" s="454" t="s">
        <v>3392</v>
      </c>
      <c r="P43" s="454"/>
      <c r="Q43" s="454"/>
      <c r="R43" s="454"/>
      <c r="S43" s="263"/>
      <c r="T43" s="279"/>
      <c r="U43" s="264"/>
      <c r="V43" s="264"/>
      <c r="W43" s="264"/>
      <c r="X43" s="264"/>
      <c r="Y43" s="264"/>
      <c r="Z43" s="264"/>
      <c r="AA43" s="264"/>
      <c r="AB43" s="264"/>
      <c r="AC43" s="264"/>
      <c r="AD43" s="264"/>
      <c r="AE43" s="265"/>
      <c r="AF43" s="264"/>
      <c r="AG43" s="264"/>
      <c r="AH43" s="264"/>
      <c r="AI43" s="264"/>
      <c r="AJ43" s="264"/>
      <c r="AK43" s="264"/>
    </row>
    <row r="44" spans="1:37">
      <c r="A44" s="291"/>
      <c r="B44" s="292"/>
      <c r="C44" s="292"/>
      <c r="D44" s="292"/>
      <c r="E44" s="292"/>
      <c r="F44" s="292"/>
      <c r="G44" s="292"/>
      <c r="H44" s="292"/>
      <c r="I44" s="292"/>
      <c r="J44" s="292"/>
      <c r="K44" s="292"/>
      <c r="L44" s="292"/>
      <c r="M44" s="292"/>
      <c r="N44" s="262"/>
      <c r="O44" s="454"/>
      <c r="P44" s="454"/>
      <c r="Q44" s="454"/>
      <c r="R44" s="454"/>
      <c r="S44" s="263"/>
      <c r="T44" s="264"/>
      <c r="U44" s="264"/>
      <c r="V44" s="264"/>
      <c r="W44" s="264"/>
      <c r="X44" s="264"/>
      <c r="Y44" s="264"/>
      <c r="Z44" s="264"/>
      <c r="AA44" s="264"/>
      <c r="AB44" s="264"/>
      <c r="AC44" s="264"/>
      <c r="AD44" s="264"/>
      <c r="AE44" s="265"/>
      <c r="AF44" s="264"/>
      <c r="AG44" s="264"/>
      <c r="AH44" s="264"/>
      <c r="AI44" s="264"/>
      <c r="AJ44" s="264"/>
      <c r="AK44" s="264"/>
    </row>
    <row r="45" spans="1:37">
      <c r="A45" s="438" t="s">
        <v>126</v>
      </c>
      <c r="B45" s="438"/>
      <c r="C45" s="438"/>
      <c r="D45" s="438"/>
      <c r="E45" s="438"/>
      <c r="F45" s="438"/>
      <c r="G45" s="438"/>
      <c r="H45" s="438"/>
      <c r="I45" s="438"/>
      <c r="J45" s="438"/>
      <c r="K45" s="438"/>
      <c r="L45" s="438"/>
      <c r="M45" s="438"/>
      <c r="N45" s="262"/>
      <c r="O45" s="455" t="s">
        <v>3439</v>
      </c>
      <c r="P45" s="455"/>
      <c r="Q45" s="455"/>
      <c r="R45" s="455"/>
      <c r="S45" s="263"/>
      <c r="T45" s="264"/>
      <c r="U45" s="293"/>
      <c r="V45" s="293"/>
      <c r="W45" s="293"/>
      <c r="X45" s="293"/>
      <c r="Y45" s="264"/>
      <c r="Z45" s="264"/>
      <c r="AA45" s="264"/>
      <c r="AB45" s="264"/>
      <c r="AC45" s="264"/>
      <c r="AD45" s="264"/>
      <c r="AE45" s="265"/>
      <c r="AF45" s="264"/>
      <c r="AG45" s="264"/>
      <c r="AH45" s="264"/>
      <c r="AI45" s="264"/>
      <c r="AJ45" s="264"/>
      <c r="AK45" s="264"/>
    </row>
    <row r="46" spans="1:37">
      <c r="A46" s="168" t="s">
        <v>116</v>
      </c>
      <c r="B46" s="168" t="s">
        <v>117</v>
      </c>
      <c r="C46" s="168" t="s">
        <v>118</v>
      </c>
      <c r="D46" s="168"/>
      <c r="E46" s="168" t="s">
        <v>119</v>
      </c>
      <c r="F46" s="168" t="s">
        <v>120</v>
      </c>
      <c r="G46" s="441" t="s">
        <v>121</v>
      </c>
      <c r="H46" s="441"/>
      <c r="I46" s="169" t="s">
        <v>122</v>
      </c>
      <c r="J46" s="441" t="s">
        <v>123</v>
      </c>
      <c r="K46" s="441"/>
      <c r="L46" s="168" t="s">
        <v>124</v>
      </c>
      <c r="M46" s="168" t="s">
        <v>125</v>
      </c>
      <c r="N46" s="262"/>
      <c r="O46" s="455"/>
      <c r="P46" s="455"/>
      <c r="Q46" s="455"/>
      <c r="R46" s="455"/>
      <c r="S46" s="263"/>
      <c r="T46" s="264"/>
      <c r="U46" s="264"/>
      <c r="V46" s="264"/>
      <c r="W46" s="264"/>
      <c r="X46" s="264"/>
      <c r="Y46" s="264"/>
      <c r="Z46" s="264"/>
      <c r="AA46" s="264"/>
      <c r="AB46" s="264"/>
      <c r="AC46" s="264"/>
      <c r="AD46" s="264"/>
      <c r="AE46" s="265"/>
      <c r="AF46" s="264"/>
      <c r="AG46" s="264"/>
      <c r="AH46" s="264"/>
      <c r="AI46" s="264"/>
      <c r="AJ46" s="264"/>
      <c r="AK46" s="264"/>
    </row>
    <row r="47" spans="1:37">
      <c r="A47" s="172">
        <f>IFERROR(AE23/B2,"")</f>
        <v>404.09399999999999</v>
      </c>
      <c r="B47" s="173">
        <f>IFERROR(V23/B2,"")</f>
        <v>11.773999999999999</v>
      </c>
      <c r="C47" s="173">
        <f>IFERROR(W23/B2,"")</f>
        <v>2.4770000000000003</v>
      </c>
      <c r="D47" s="173"/>
      <c r="E47" s="173">
        <f>IFERROR(X23/B2,"")</f>
        <v>6.5049999999999999</v>
      </c>
      <c r="F47" s="173">
        <f>IFERROR(Y23/B2,"")</f>
        <v>1.6320000000000001</v>
      </c>
      <c r="G47" s="456">
        <f>IFERROR(T23/B2,"")</f>
        <v>46.232999999999997</v>
      </c>
      <c r="H47" s="456"/>
      <c r="I47" s="173">
        <f>IFERROR(U23/B2,"")</f>
        <v>6.3530000000000015</v>
      </c>
      <c r="J47" s="456">
        <f>IFERROR(AC23/B2,"")</f>
        <v>12.696</v>
      </c>
      <c r="K47" s="456"/>
      <c r="L47" s="173">
        <f>IFERROR(AB23/B2,"")</f>
        <v>21.951000000000001</v>
      </c>
      <c r="M47" s="173">
        <f>IFERROR(AD23/B2,"")</f>
        <v>1.3010000000000002</v>
      </c>
      <c r="N47" s="262"/>
      <c r="O47" s="455"/>
      <c r="P47" s="455"/>
      <c r="Q47" s="455"/>
      <c r="R47" s="455"/>
      <c r="S47" s="263"/>
      <c r="T47" s="264"/>
      <c r="U47" s="294"/>
      <c r="V47" s="294"/>
      <c r="W47" s="294"/>
      <c r="X47" s="294"/>
      <c r="Y47" s="264"/>
      <c r="Z47" s="264"/>
      <c r="AA47" s="264"/>
      <c r="AB47" s="264"/>
      <c r="AC47" s="264"/>
      <c r="AD47" s="264"/>
      <c r="AE47" s="265"/>
      <c r="AF47" s="264"/>
      <c r="AG47" s="264"/>
      <c r="AH47" s="264"/>
      <c r="AI47" s="264"/>
      <c r="AJ47" s="264"/>
      <c r="AK47" s="264"/>
    </row>
    <row r="48" spans="1:37">
      <c r="A48" s="263"/>
      <c r="B48" s="263"/>
      <c r="C48" s="263"/>
      <c r="D48" s="263"/>
      <c r="E48" s="263"/>
      <c r="F48" s="263"/>
      <c r="G48" s="263"/>
      <c r="H48" s="263"/>
      <c r="I48" s="263"/>
      <c r="J48" s="263"/>
      <c r="K48" s="263"/>
      <c r="L48" s="263"/>
      <c r="M48" s="263"/>
      <c r="N48" s="262"/>
      <c r="O48" s="455"/>
      <c r="P48" s="455"/>
      <c r="Q48" s="455"/>
      <c r="R48" s="455"/>
      <c r="S48" s="263"/>
      <c r="T48" s="264"/>
      <c r="U48" s="294"/>
      <c r="V48" s="294"/>
      <c r="W48" s="294"/>
      <c r="X48" s="294"/>
      <c r="Y48" s="264"/>
      <c r="Z48" s="264"/>
      <c r="AA48" s="264"/>
      <c r="AB48" s="264"/>
      <c r="AC48" s="264"/>
      <c r="AD48" s="264"/>
      <c r="AE48" s="265"/>
      <c r="AF48" s="264"/>
      <c r="AG48" s="264"/>
      <c r="AH48" s="264"/>
      <c r="AI48" s="264"/>
      <c r="AJ48" s="264"/>
      <c r="AK48" s="264"/>
    </row>
    <row r="49" spans="1:18">
      <c r="A49" s="263"/>
      <c r="B49" s="263"/>
      <c r="C49" s="263"/>
      <c r="D49" s="263"/>
      <c r="E49" s="263"/>
      <c r="F49" s="263"/>
      <c r="G49" s="263"/>
      <c r="H49" s="263"/>
      <c r="I49" s="263"/>
      <c r="J49" s="263"/>
      <c r="K49" s="263"/>
      <c r="L49" s="263"/>
      <c r="M49" s="263"/>
      <c r="N49" s="262"/>
      <c r="O49" s="455"/>
      <c r="P49" s="455"/>
      <c r="Q49" s="455"/>
      <c r="R49" s="455"/>
    </row>
    <row r="50" spans="1:18">
      <c r="A50" s="263"/>
      <c r="B50" s="263"/>
      <c r="C50" s="263"/>
      <c r="D50" s="263"/>
      <c r="E50" s="263"/>
      <c r="F50" s="263"/>
      <c r="G50" s="263"/>
      <c r="H50" s="263"/>
      <c r="I50" s="263"/>
      <c r="J50" s="263"/>
      <c r="K50" s="263"/>
      <c r="L50" s="263"/>
      <c r="M50" s="263"/>
      <c r="N50" s="262"/>
      <c r="O50" s="455"/>
      <c r="P50" s="455"/>
      <c r="Q50" s="455"/>
      <c r="R50" s="455"/>
    </row>
    <row r="51" spans="1:18">
      <c r="A51" s="295"/>
      <c r="B51" s="295"/>
      <c r="C51" s="295"/>
      <c r="E51" s="295"/>
      <c r="F51" s="295"/>
      <c r="G51" s="295"/>
      <c r="H51" s="295"/>
      <c r="I51" s="295"/>
      <c r="J51" s="295"/>
      <c r="K51" s="295"/>
      <c r="L51" s="295"/>
      <c r="M51" s="295"/>
      <c r="N51" s="297"/>
      <c r="O51" s="455"/>
      <c r="P51" s="455"/>
      <c r="Q51" s="455"/>
      <c r="R51" s="455"/>
    </row>
    <row r="52" spans="1:18">
      <c r="A52" s="295"/>
      <c r="B52" s="295"/>
      <c r="C52" s="295"/>
      <c r="E52" s="295"/>
      <c r="F52" s="295"/>
      <c r="G52" s="295"/>
      <c r="H52" s="295"/>
      <c r="I52" s="295"/>
      <c r="J52" s="295"/>
      <c r="K52" s="295"/>
      <c r="L52" s="295"/>
      <c r="M52" s="295"/>
      <c r="N52" s="297"/>
      <c r="O52" s="455"/>
      <c r="P52" s="455"/>
      <c r="Q52" s="455"/>
      <c r="R52" s="455"/>
    </row>
    <row r="88" spans="56:56">
      <c r="BD88" s="295" t="s">
        <v>127</v>
      </c>
    </row>
  </sheetData>
  <mergeCells count="74">
    <mergeCell ref="AI26:AK26"/>
    <mergeCell ref="B1:M1"/>
    <mergeCell ref="A4:E4"/>
    <mergeCell ref="G4:M4"/>
    <mergeCell ref="O4:AY4"/>
    <mergeCell ref="G5:M24"/>
    <mergeCell ref="O23:S23"/>
    <mergeCell ref="A26:B26"/>
    <mergeCell ref="C26:E26"/>
    <mergeCell ref="G26:M26"/>
    <mergeCell ref="O26:T26"/>
    <mergeCell ref="V26:AE26"/>
    <mergeCell ref="A27:B27"/>
    <mergeCell ref="C27:E27"/>
    <mergeCell ref="AI27:AK27"/>
    <mergeCell ref="G28:M28"/>
    <mergeCell ref="P28:P30"/>
    <mergeCell ref="T28:T30"/>
    <mergeCell ref="AJ28:AK28"/>
    <mergeCell ref="A29:B29"/>
    <mergeCell ref="C29:E29"/>
    <mergeCell ref="G29:M29"/>
    <mergeCell ref="AJ29:AK29"/>
    <mergeCell ref="AJ30:AK30"/>
    <mergeCell ref="A31:E31"/>
    <mergeCell ref="G31:I31"/>
    <mergeCell ref="K31:M31"/>
    <mergeCell ref="P31:P32"/>
    <mergeCell ref="T31:T32"/>
    <mergeCell ref="AJ31:AK31"/>
    <mergeCell ref="A32:E36"/>
    <mergeCell ref="G32:I32"/>
    <mergeCell ref="K32:M32"/>
    <mergeCell ref="AJ32:AK32"/>
    <mergeCell ref="AJ33:AK33"/>
    <mergeCell ref="G34:I34"/>
    <mergeCell ref="K34:M34"/>
    <mergeCell ref="P34:P35"/>
    <mergeCell ref="T34:T35"/>
    <mergeCell ref="AJ34:AK34"/>
    <mergeCell ref="G35:I35"/>
    <mergeCell ref="K35:M35"/>
    <mergeCell ref="AJ35:AK35"/>
    <mergeCell ref="P36:P37"/>
    <mergeCell ref="T36:T37"/>
    <mergeCell ref="AJ36:AK36"/>
    <mergeCell ref="G37:I37"/>
    <mergeCell ref="K37:M37"/>
    <mergeCell ref="AJ37:AK37"/>
    <mergeCell ref="A41:M41"/>
    <mergeCell ref="P41:P42"/>
    <mergeCell ref="T41:T42"/>
    <mergeCell ref="G42:H42"/>
    <mergeCell ref="J42:K42"/>
    <mergeCell ref="AJ38:AK38"/>
    <mergeCell ref="A39:B39"/>
    <mergeCell ref="C39:E39"/>
    <mergeCell ref="AJ39:AK39"/>
    <mergeCell ref="AJ40:AK40"/>
    <mergeCell ref="A38:B38"/>
    <mergeCell ref="C38:E38"/>
    <mergeCell ref="G38:I38"/>
    <mergeCell ref="K38:M38"/>
    <mergeCell ref="P38:P39"/>
    <mergeCell ref="T38:T39"/>
    <mergeCell ref="G43:H43"/>
    <mergeCell ref="J43:K43"/>
    <mergeCell ref="O43:R44"/>
    <mergeCell ref="A45:M45"/>
    <mergeCell ref="O45:R52"/>
    <mergeCell ref="G46:H46"/>
    <mergeCell ref="J46:K46"/>
    <mergeCell ref="G47:H47"/>
    <mergeCell ref="J47:K47"/>
  </mergeCells>
  <conditionalFormatting sqref="G29 G32 G35 G38">
    <cfRule type="dataBar" priority="4">
      <dataBar>
        <cfvo type="num" val="0"/>
        <cfvo type="num" val="1"/>
        <color theme="7"/>
      </dataBar>
      <extLst>
        <ext xmlns:x14="http://schemas.microsoft.com/office/spreadsheetml/2009/9/main" uri="{B025F937-C7B1-47D3-B67F-A62EFF666E3E}">
          <x14:id>{27B576BE-FC4E-4FFC-B5FD-FA2CE52709DC}</x14:id>
        </ext>
      </extLst>
    </cfRule>
  </conditionalFormatting>
  <conditionalFormatting sqref="K32">
    <cfRule type="dataBar" priority="3">
      <dataBar>
        <cfvo type="num" val="0"/>
        <cfvo type="num" val="1"/>
        <color theme="7"/>
      </dataBar>
      <extLst>
        <ext xmlns:x14="http://schemas.microsoft.com/office/spreadsheetml/2009/9/main" uri="{B025F937-C7B1-47D3-B67F-A62EFF666E3E}">
          <x14:id>{B2C1E277-DAE9-4466-AB7C-384A91AC4470}</x14:id>
        </ext>
      </extLst>
    </cfRule>
  </conditionalFormatting>
  <conditionalFormatting sqref="K35">
    <cfRule type="dataBar" priority="2">
      <dataBar>
        <cfvo type="num" val="0"/>
        <cfvo type="num" val="1"/>
        <color theme="7"/>
      </dataBar>
      <extLst>
        <ext xmlns:x14="http://schemas.microsoft.com/office/spreadsheetml/2009/9/main" uri="{B025F937-C7B1-47D3-B67F-A62EFF666E3E}">
          <x14:id>{048D594A-1B53-4D17-B24F-41EEC12A36D4}</x14:id>
        </ext>
      </extLst>
    </cfRule>
  </conditionalFormatting>
  <conditionalFormatting sqref="K38">
    <cfRule type="dataBar" priority="1">
      <dataBar>
        <cfvo type="num" val="0"/>
        <cfvo type="num" val="1"/>
        <color theme="7"/>
      </dataBar>
      <extLst>
        <ext xmlns:x14="http://schemas.microsoft.com/office/spreadsheetml/2009/9/main" uri="{B025F937-C7B1-47D3-B67F-A62EFF666E3E}">
          <x14:id>{169BC3EA-BBF7-4309-AAFE-9E8D39D9118E}</x14:id>
        </ext>
      </extLst>
    </cfRule>
  </conditionalFormatting>
  <dataValidations count="2">
    <dataValidation type="list" allowBlank="1" showInputMessage="1" showErrorMessage="1" sqref="O6:O21 O28:O42" xr:uid="{F98F8F3E-BB2C-4070-A61D-978803EF8070}">
      <formula1>$AI$28:$AI$40</formula1>
    </dataValidation>
    <dataValidation type="list" allowBlank="1" showInputMessage="1" showErrorMessage="1" sqref="R6:R21" xr:uid="{3F8290B8-FE45-4553-B56F-97AF77C72B47}">
      <formula1>INDIRECT(Q6)</formula1>
    </dataValidation>
  </dataValidations>
  <pageMargins left="0.70866141732283472" right="0.70866141732283472" top="0.74803149606299213" bottom="0.74803149606299213" header="0.31496062992125984" footer="0.31496062992125984"/>
  <pageSetup paperSize="9" orientation="portrait" copies="2" r:id="rId1"/>
  <headerFooter scaleWithDoc="0" alignWithMargins="0">
    <oddHeader>&amp;L&amp;G&amp;C&amp;G&amp;R&amp;G</oddHeader>
  </headerFooter>
  <drawing r:id="rId2"/>
  <legacyDrawingHF r:id="rId3"/>
  <extLst>
    <ext xmlns:x14="http://schemas.microsoft.com/office/spreadsheetml/2009/9/main" uri="{78C0D931-6437-407d-A8EE-F0AAD7539E65}">
      <x14:conditionalFormattings>
        <x14:conditionalFormatting xmlns:xm="http://schemas.microsoft.com/office/excel/2006/main">
          <x14:cfRule type="dataBar" id="{27B576BE-FC4E-4FFC-B5FD-FA2CE52709DC}">
            <x14:dataBar minLength="0" maxLength="100">
              <x14:cfvo type="num">
                <xm:f>0</xm:f>
              </x14:cfvo>
              <x14:cfvo type="num">
                <xm:f>1</xm:f>
              </x14:cfvo>
              <x14:negativeFillColor rgb="FFFF0000"/>
              <x14:axisColor rgb="FF000000"/>
            </x14:dataBar>
          </x14:cfRule>
          <xm:sqref>G29 G32 G35 G38</xm:sqref>
        </x14:conditionalFormatting>
        <x14:conditionalFormatting xmlns:xm="http://schemas.microsoft.com/office/excel/2006/main">
          <x14:cfRule type="dataBar" id="{B2C1E277-DAE9-4466-AB7C-384A91AC4470}">
            <x14:dataBar minLength="0" maxLength="100">
              <x14:cfvo type="num">
                <xm:f>0</xm:f>
              </x14:cfvo>
              <x14:cfvo type="num">
                <xm:f>1</xm:f>
              </x14:cfvo>
              <x14:negativeFillColor rgb="FFFF0000"/>
              <x14:axisColor rgb="FF000000"/>
            </x14:dataBar>
          </x14:cfRule>
          <xm:sqref>K32</xm:sqref>
        </x14:conditionalFormatting>
        <x14:conditionalFormatting xmlns:xm="http://schemas.microsoft.com/office/excel/2006/main">
          <x14:cfRule type="dataBar" id="{048D594A-1B53-4D17-B24F-41EEC12A36D4}">
            <x14:dataBar minLength="0" maxLength="100">
              <x14:cfvo type="num">
                <xm:f>0</xm:f>
              </x14:cfvo>
              <x14:cfvo type="num">
                <xm:f>1</xm:f>
              </x14:cfvo>
              <x14:negativeFillColor rgb="FFFF0000"/>
              <x14:axisColor rgb="FF000000"/>
            </x14:dataBar>
          </x14:cfRule>
          <xm:sqref>K35</xm:sqref>
        </x14:conditionalFormatting>
        <x14:conditionalFormatting xmlns:xm="http://schemas.microsoft.com/office/excel/2006/main">
          <x14:cfRule type="dataBar" id="{169BC3EA-BBF7-4309-AAFE-9E8D39D9118E}">
            <x14:dataBar minLength="0" maxLength="100">
              <x14:cfvo type="num">
                <xm:f>0</xm:f>
              </x14:cfvo>
              <x14:cfvo type="num">
                <xm:f>1</xm:f>
              </x14:cfvo>
              <x14:negativeFillColor rgb="FFFF0000"/>
              <x14:axisColor rgb="FF000000"/>
            </x14:dataBar>
          </x14:cfRule>
          <xm:sqref>K38</xm:sqref>
        </x14:conditionalFormatting>
      </x14:conditionalFormattings>
    </ext>
  </extLst>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5602BB26-9902-410D-8276-C4A3F6B3B667}">
  <dimension ref="A1:BD87"/>
  <sheetViews>
    <sheetView tabSelected="1" topLeftCell="A4" zoomScale="107" zoomScaleNormal="70" workbookViewId="0">
      <selection activeCell="D8" sqref="D8"/>
    </sheetView>
  </sheetViews>
  <sheetFormatPr defaultColWidth="8.69921875" defaultRowHeight="15.6"/>
  <cols>
    <col min="1" max="1" width="13.09765625" style="103" bestFit="1" customWidth="1"/>
    <col min="2" max="2" width="8.5" style="103" customWidth="1"/>
    <col min="3" max="3" width="6.09765625" style="103" bestFit="1" customWidth="1"/>
    <col min="4" max="4" width="9.5" style="295" bestFit="1" customWidth="1"/>
    <col min="5" max="5" width="7" style="103" customWidth="1"/>
    <col min="6" max="6" width="6.59765625" style="103" customWidth="1"/>
    <col min="7" max="7" width="5.5" style="103" customWidth="1"/>
    <col min="8" max="9" width="6" style="103" customWidth="1"/>
    <col min="10" max="10" width="2" style="103" customWidth="1"/>
    <col min="11" max="12" width="6" style="103" customWidth="1"/>
    <col min="13" max="13" width="6.5" style="103" customWidth="1"/>
    <col min="14" max="14" width="3" style="104" customWidth="1"/>
    <col min="15" max="15" width="12.5" style="104" bestFit="1" customWidth="1"/>
    <col min="16" max="16" width="11.59765625" style="103" bestFit="1" customWidth="1"/>
    <col min="17" max="17" width="12.5" style="103" bestFit="1" customWidth="1"/>
    <col min="18" max="18" width="29" style="103" bestFit="1" customWidth="1"/>
    <col min="19" max="19" width="14.59765625" style="103" customWidth="1"/>
    <col min="20" max="20" width="14.59765625" style="106" bestFit="1" customWidth="1"/>
    <col min="21" max="21" width="10" style="106" bestFit="1" customWidth="1"/>
    <col min="22" max="22" width="8.59765625" style="106" bestFit="1" customWidth="1"/>
    <col min="23" max="23" width="5.59765625" style="106" bestFit="1" customWidth="1"/>
    <col min="24" max="24" width="7" style="106" bestFit="1" customWidth="1"/>
    <col min="25" max="25" width="6.09765625" style="106" customWidth="1"/>
    <col min="26" max="26" width="8" style="106" bestFit="1" customWidth="1"/>
    <col min="27" max="27" width="9.59765625" style="106" bestFit="1" customWidth="1"/>
    <col min="28" max="28" width="5.59765625" style="106" bestFit="1" customWidth="1"/>
    <col min="29" max="29" width="4.59765625" style="106" bestFit="1" customWidth="1"/>
    <col min="30" max="30" width="4.5" style="106" bestFit="1" customWidth="1"/>
    <col min="31" max="31" width="8.59765625" style="107" bestFit="1" customWidth="1"/>
    <col min="32" max="32" width="7.59765625" style="108" bestFit="1" customWidth="1"/>
    <col min="33" max="33" width="7" style="106" customWidth="1"/>
    <col min="34" max="34" width="8.5" style="106" customWidth="1"/>
    <col min="35" max="35" width="7.5" style="106" bestFit="1" customWidth="1"/>
    <col min="36" max="36" width="8.59765625" style="106" bestFit="1" customWidth="1"/>
    <col min="37" max="37" width="6.59765625" style="106" bestFit="1" customWidth="1"/>
    <col min="38" max="38" width="8" style="106" bestFit="1" customWidth="1"/>
    <col min="39" max="39" width="4.5" style="106" bestFit="1" customWidth="1"/>
    <col min="40" max="40" width="5.09765625" style="106" bestFit="1" customWidth="1"/>
    <col min="41" max="43" width="5.59765625" style="106" bestFit="1" customWidth="1"/>
    <col min="44" max="44" width="6.59765625" style="106" bestFit="1" customWidth="1"/>
    <col min="45" max="45" width="5.59765625" style="106" bestFit="1" customWidth="1"/>
    <col min="46" max="46" width="7" style="106" bestFit="1" customWidth="1"/>
    <col min="47" max="47" width="5.59765625" style="106" bestFit="1" customWidth="1"/>
    <col min="48" max="51" width="4.5" style="106" bestFit="1" customWidth="1"/>
    <col min="52" max="16384" width="8.69921875" style="103"/>
  </cols>
  <sheetData>
    <row r="1" spans="1:51">
      <c r="A1" s="109" t="s">
        <v>0</v>
      </c>
      <c r="B1" s="390" t="s">
        <v>3469</v>
      </c>
      <c r="C1" s="391"/>
      <c r="D1" s="391"/>
      <c r="E1" s="391"/>
      <c r="F1" s="391"/>
      <c r="G1" s="391"/>
      <c r="H1" s="391"/>
      <c r="I1" s="391"/>
      <c r="J1" s="391"/>
      <c r="K1" s="391"/>
      <c r="L1" s="391"/>
      <c r="M1" s="391"/>
      <c r="N1" s="262"/>
      <c r="O1" s="263"/>
      <c r="P1" s="263"/>
      <c r="Q1" s="263"/>
      <c r="R1" s="263"/>
      <c r="S1" s="263"/>
      <c r="T1" s="264"/>
      <c r="U1" s="264"/>
      <c r="V1" s="264"/>
      <c r="W1" s="264"/>
      <c r="X1" s="264"/>
      <c r="Y1" s="264"/>
      <c r="Z1" s="264"/>
      <c r="AA1" s="264"/>
      <c r="AB1" s="264"/>
      <c r="AC1" s="264"/>
      <c r="AD1" s="264"/>
      <c r="AE1" s="265"/>
      <c r="AF1" s="264"/>
      <c r="AG1" s="264"/>
      <c r="AH1" s="264"/>
      <c r="AI1" s="264"/>
      <c r="AJ1" s="264"/>
      <c r="AK1" s="264"/>
      <c r="AL1" s="264"/>
      <c r="AM1" s="264"/>
      <c r="AN1" s="264"/>
      <c r="AO1" s="264"/>
      <c r="AP1" s="264"/>
      <c r="AQ1" s="264"/>
      <c r="AR1" s="264"/>
      <c r="AS1" s="264"/>
      <c r="AT1" s="264"/>
      <c r="AU1" s="264"/>
      <c r="AV1" s="264"/>
      <c r="AW1" s="264"/>
      <c r="AX1" s="264"/>
      <c r="AY1" s="264"/>
    </row>
    <row r="2" spans="1:51" ht="18">
      <c r="A2" s="109" t="s">
        <v>1</v>
      </c>
      <c r="B2" s="110">
        <v>1</v>
      </c>
      <c r="C2" s="111"/>
      <c r="D2" s="266"/>
      <c r="E2" s="266"/>
      <c r="F2" s="267"/>
      <c r="G2" s="268"/>
      <c r="H2" s="269"/>
      <c r="I2" s="269"/>
      <c r="J2" s="269"/>
      <c r="K2" s="263"/>
      <c r="L2" s="263"/>
      <c r="M2" s="263"/>
      <c r="N2" s="262"/>
      <c r="O2" s="263"/>
      <c r="P2" s="263"/>
      <c r="Q2" s="263"/>
      <c r="R2" s="263"/>
      <c r="S2" s="263"/>
      <c r="T2" s="264"/>
      <c r="U2" s="264"/>
      <c r="V2" s="264"/>
      <c r="W2" s="264"/>
      <c r="X2" s="264"/>
      <c r="Y2" s="264"/>
      <c r="Z2" s="264"/>
      <c r="AA2" s="264"/>
      <c r="AB2" s="264"/>
      <c r="AC2" s="264"/>
      <c r="AD2" s="264"/>
      <c r="AE2" s="265"/>
      <c r="AF2" s="264"/>
      <c r="AG2" s="264"/>
      <c r="AH2" s="264"/>
      <c r="AI2" s="264"/>
      <c r="AJ2" s="264"/>
      <c r="AK2" s="264"/>
      <c r="AL2" s="264"/>
      <c r="AM2" s="264"/>
      <c r="AN2" s="264"/>
      <c r="AO2" s="264"/>
      <c r="AP2" s="264"/>
      <c r="AQ2" s="264"/>
      <c r="AR2" s="264"/>
      <c r="AS2" s="264"/>
      <c r="AT2" s="264"/>
      <c r="AU2" s="264"/>
      <c r="AV2" s="264"/>
      <c r="AW2" s="264"/>
      <c r="AX2" s="264"/>
      <c r="AY2" s="264"/>
    </row>
    <row r="3" spans="1:51" ht="33.6">
      <c r="A3" s="263"/>
      <c r="B3" s="263"/>
      <c r="C3" s="263"/>
      <c r="D3" s="263"/>
      <c r="E3" s="263"/>
      <c r="F3" s="263"/>
      <c r="G3" s="263"/>
      <c r="H3" s="263"/>
      <c r="I3" s="263"/>
      <c r="J3" s="263"/>
      <c r="K3" s="263"/>
      <c r="L3" s="263"/>
      <c r="M3" s="263"/>
      <c r="N3" s="262"/>
      <c r="O3" s="263"/>
      <c r="P3" s="270"/>
      <c r="Q3" s="270"/>
      <c r="R3" s="270"/>
      <c r="S3" s="270"/>
      <c r="T3" s="270"/>
      <c r="U3" s="270"/>
      <c r="V3" s="270"/>
      <c r="W3" s="270"/>
      <c r="X3" s="270"/>
      <c r="Y3" s="270"/>
      <c r="Z3" s="270"/>
      <c r="AA3" s="270"/>
      <c r="AB3" s="270"/>
      <c r="AC3" s="270"/>
      <c r="AD3" s="270"/>
      <c r="AE3" s="270"/>
      <c r="AF3" s="270"/>
      <c r="AG3" s="270"/>
      <c r="AH3" s="270"/>
      <c r="AI3" s="270"/>
      <c r="AJ3" s="270"/>
      <c r="AK3" s="270"/>
      <c r="AL3" s="270"/>
      <c r="AM3" s="270"/>
      <c r="AN3" s="270"/>
      <c r="AO3" s="270"/>
      <c r="AP3" s="270"/>
      <c r="AQ3" s="270"/>
      <c r="AR3" s="270"/>
      <c r="AS3" s="270"/>
      <c r="AT3" s="270"/>
      <c r="AU3" s="270"/>
      <c r="AV3" s="270"/>
      <c r="AW3" s="270"/>
      <c r="AX3" s="270"/>
      <c r="AY3" s="270"/>
    </row>
    <row r="4" spans="1:51" ht="18">
      <c r="A4" s="392" t="s">
        <v>2</v>
      </c>
      <c r="B4" s="392"/>
      <c r="C4" s="392"/>
      <c r="D4" s="392"/>
      <c r="E4" s="392"/>
      <c r="F4" s="263"/>
      <c r="G4" s="393" t="s">
        <v>3</v>
      </c>
      <c r="H4" s="393"/>
      <c r="I4" s="393"/>
      <c r="J4" s="393"/>
      <c r="K4" s="393"/>
      <c r="L4" s="393"/>
      <c r="M4" s="393"/>
      <c r="N4" s="262"/>
      <c r="O4" s="394" t="s">
        <v>4</v>
      </c>
      <c r="P4" s="394"/>
      <c r="Q4" s="394"/>
      <c r="R4" s="394"/>
      <c r="S4" s="394"/>
      <c r="T4" s="394"/>
      <c r="U4" s="394"/>
      <c r="V4" s="394"/>
      <c r="W4" s="394"/>
      <c r="X4" s="394"/>
      <c r="Y4" s="394"/>
      <c r="Z4" s="394"/>
      <c r="AA4" s="394"/>
      <c r="AB4" s="394"/>
      <c r="AC4" s="394"/>
      <c r="AD4" s="394"/>
      <c r="AE4" s="394"/>
      <c r="AF4" s="394"/>
      <c r="AG4" s="394"/>
      <c r="AH4" s="394"/>
      <c r="AI4" s="394"/>
      <c r="AJ4" s="394"/>
      <c r="AK4" s="394"/>
      <c r="AL4" s="394"/>
      <c r="AM4" s="394"/>
      <c r="AN4" s="394"/>
      <c r="AO4" s="394"/>
      <c r="AP4" s="394"/>
      <c r="AQ4" s="394"/>
      <c r="AR4" s="394"/>
      <c r="AS4" s="394"/>
      <c r="AT4" s="394"/>
      <c r="AU4" s="394"/>
      <c r="AV4" s="394"/>
      <c r="AW4" s="394"/>
      <c r="AX4" s="394"/>
      <c r="AY4" s="395"/>
    </row>
    <row r="5" spans="1:51" ht="28.8">
      <c r="A5" s="112" t="s">
        <v>5</v>
      </c>
      <c r="B5" s="113" t="s">
        <v>6</v>
      </c>
      <c r="C5" s="113" t="s">
        <v>7</v>
      </c>
      <c r="D5" s="114" t="s">
        <v>3451</v>
      </c>
      <c r="E5" s="114" t="s">
        <v>8</v>
      </c>
      <c r="F5" s="271"/>
      <c r="G5" s="554" t="s">
        <v>3464</v>
      </c>
      <c r="H5" s="555"/>
      <c r="I5" s="555"/>
      <c r="J5" s="555"/>
      <c r="K5" s="555"/>
      <c r="L5" s="555"/>
      <c r="M5" s="556"/>
      <c r="N5" s="272"/>
      <c r="O5" s="115" t="s">
        <v>10</v>
      </c>
      <c r="P5" s="115" t="s">
        <v>11</v>
      </c>
      <c r="Q5" s="115" t="s">
        <v>12</v>
      </c>
      <c r="R5" s="115" t="s">
        <v>13</v>
      </c>
      <c r="S5" s="115" t="s">
        <v>14</v>
      </c>
      <c r="T5" s="116" t="s">
        <v>15</v>
      </c>
      <c r="U5" s="116" t="s">
        <v>16</v>
      </c>
      <c r="V5" s="116" t="s">
        <v>17</v>
      </c>
      <c r="W5" s="116" t="s">
        <v>18</v>
      </c>
      <c r="X5" s="116" t="s">
        <v>19</v>
      </c>
      <c r="Y5" s="116" t="s">
        <v>20</v>
      </c>
      <c r="Z5" s="116" t="s">
        <v>21</v>
      </c>
      <c r="AA5" s="116" t="s">
        <v>22</v>
      </c>
      <c r="AB5" s="116" t="s">
        <v>23</v>
      </c>
      <c r="AC5" s="116" t="s">
        <v>24</v>
      </c>
      <c r="AD5" s="116" t="s">
        <v>25</v>
      </c>
      <c r="AE5" s="117" t="s">
        <v>26</v>
      </c>
      <c r="AF5" s="116" t="s">
        <v>27</v>
      </c>
      <c r="AG5" s="116" t="s">
        <v>28</v>
      </c>
      <c r="AH5" s="116" t="s">
        <v>29</v>
      </c>
      <c r="AI5" s="116" t="s">
        <v>30</v>
      </c>
      <c r="AJ5" s="116" t="s">
        <v>31</v>
      </c>
      <c r="AK5" s="116" t="s">
        <v>32</v>
      </c>
      <c r="AL5" s="116" t="s">
        <v>33</v>
      </c>
      <c r="AM5" s="116" t="s">
        <v>34</v>
      </c>
      <c r="AN5" s="116" t="s">
        <v>35</v>
      </c>
      <c r="AO5" s="116" t="s">
        <v>36</v>
      </c>
      <c r="AP5" s="116" t="s">
        <v>37</v>
      </c>
      <c r="AQ5" s="116" t="s">
        <v>38</v>
      </c>
      <c r="AR5" s="116" t="s">
        <v>39</v>
      </c>
      <c r="AS5" s="116" t="s">
        <v>40</v>
      </c>
      <c r="AT5" s="116" t="s">
        <v>41</v>
      </c>
      <c r="AU5" s="116" t="s">
        <v>42</v>
      </c>
      <c r="AV5" s="116" t="s">
        <v>43</v>
      </c>
      <c r="AW5" s="116" t="s">
        <v>44</v>
      </c>
      <c r="AX5" s="116" t="s">
        <v>45</v>
      </c>
      <c r="AY5" s="116" t="s">
        <v>46</v>
      </c>
    </row>
    <row r="6" spans="1:51">
      <c r="A6" s="176" t="s">
        <v>3367</v>
      </c>
      <c r="B6" s="174">
        <v>120</v>
      </c>
      <c r="C6" s="195" t="s">
        <v>48</v>
      </c>
      <c r="D6" s="302">
        <f>B6/1</f>
        <v>120</v>
      </c>
      <c r="E6" s="118"/>
      <c r="F6" s="263"/>
      <c r="G6" s="557"/>
      <c r="H6" s="555"/>
      <c r="I6" s="555"/>
      <c r="J6" s="555"/>
      <c r="K6" s="555"/>
      <c r="L6" s="555"/>
      <c r="M6" s="556"/>
      <c r="N6" s="272"/>
      <c r="O6" s="121" t="s">
        <v>49</v>
      </c>
      <c r="P6" s="121">
        <v>417</v>
      </c>
      <c r="Q6" s="121" t="s">
        <v>2659</v>
      </c>
      <c r="R6" s="121" t="s">
        <v>2661</v>
      </c>
      <c r="S6" s="17">
        <v>120</v>
      </c>
      <c r="T6" s="119">
        <f>IFERROR(VLOOKUP($P6,[2]INSA_TCA_v6.0_2023!$A$1:$AU$1342,14,FALSE)*$S6/100,"")</f>
        <v>85.32</v>
      </c>
      <c r="U6" s="119">
        <f>IFERROR(VLOOKUP($P6,[2]INSA_TCA_v6.0_2023!$A$1:$AU$1342,15,FALSE)*$S6/100,"")</f>
        <v>3.72</v>
      </c>
      <c r="V6" s="119">
        <f>IFERROR(VLOOKUP($P6,[2]INSA_TCA_v6.0_2023!$A$1:$AU$1342,8,FALSE)*$S6/100,"")</f>
        <v>2.2799999999999998</v>
      </c>
      <c r="W6" s="119">
        <f>IFERROR(VLOOKUP($P6,[2]INSA_TCA_v6.0_2023!$A$1:$AU$1342,9,FALSE)*$S6/100,"")</f>
        <v>0.48</v>
      </c>
      <c r="X6" s="119">
        <f>IFERROR(VLOOKUP($P6,[2]INSA_TCA_v6.0_2023!$A$1:$AU$1342,10,FALSE)*$S6/100,"")</f>
        <v>0.36</v>
      </c>
      <c r="Y6" s="119">
        <f>IFERROR(VLOOKUP($P6,[2]INSA_TCA_v6.0_2023!$A$1:$AU$1342,11,FALSE)*$S6/100,"")</f>
        <v>1.32</v>
      </c>
      <c r="Z6" s="119">
        <f>IFERROR(VLOOKUP($P6,[2]INSA_TCA_v6.0_2023!$A$1:$AU$1342,24,FALSE)*$S6/100,"")</f>
        <v>0</v>
      </c>
      <c r="AA6" s="119">
        <f>IFERROR(VLOOKUP($P6,[2]INSA_TCA_v6.0_2023!$A$1:$AU$1342,13,FALSE)*$S6/100,"")</f>
        <v>0</v>
      </c>
      <c r="AB6" s="119">
        <f>IFERROR(VLOOKUP($P6,[2]INSA_TCA_v6.0_2023!$A$1:$AU$1342,19,FALSE)*$S6/100,"")</f>
        <v>14.52</v>
      </c>
      <c r="AC6" s="119">
        <f>IFERROR(VLOOKUP($P6,[2]INSA_TCA_v6.0_2023!$A$1:$AU$1342,18,FALSE)*$S6/100,"")</f>
        <v>6.12</v>
      </c>
      <c r="AD6" s="119">
        <f>IFERROR(VLOOKUP($P6,[2]INSA_TCA_v6.0_2023!$A$1:$AU$1342,20,FALSE)*$S6/100,"")</f>
        <v>0</v>
      </c>
      <c r="AE6" s="120">
        <f t="shared" ref="AE6:AE20" si="0">IFERROR(T6*4+V6*9+AB6*4+AC6*2+AF6*7,"")</f>
        <v>432.11999999999995</v>
      </c>
      <c r="AF6" s="119">
        <f>IFERROR(VLOOKUP($P6,[2]INSA_TCA_v6.0_2023!$A$1:$AU$1342,21,FALSE)*$S6/100,"")</f>
        <v>0</v>
      </c>
      <c r="AG6" s="119">
        <f>IFERROR(VLOOKUP($P6,[2]INSA_TCA_v6.0_2023!$A$1:$AU$1342,25,FALSE)*$S6/100,"")</f>
        <v>0</v>
      </c>
      <c r="AH6" s="119">
        <f>IFERROR(VLOOKUP($P6,[2]INSA_TCA_v6.0_2023!$A$1:$AU$1342,27,FALSE)*$S6/100,"")</f>
        <v>0</v>
      </c>
      <c r="AI6" s="119">
        <f>IFERROR(VLOOKUP($P6,[2]INSA_TCA_v6.0_2023!$A$1:$AU$1342,28,FALSE)*$S6/100,"")</f>
        <v>0</v>
      </c>
      <c r="AJ6" s="119">
        <f>IFERROR(VLOOKUP($P6,[2]INSA_TCA_v6.0_2023!$A$1:$AU$1342,29,FALSE)*$S6/100,"")</f>
        <v>0.28799999999999998</v>
      </c>
      <c r="AK6" s="119">
        <f>IFERROR(VLOOKUP($P6,[2]INSA_TCA_v6.0_2023!$A$1:$AU$1342,30,FALSE)*$S6/100,"")</f>
        <v>3.5999999999999997E-2</v>
      </c>
      <c r="AL6" s="119">
        <f>IFERROR(VLOOKUP($P6,[2]INSA_TCA_v6.0_2023!$A$1:$AU$1342,32,FALSE)*$S6/100,"")</f>
        <v>5.76</v>
      </c>
      <c r="AM6" s="119">
        <f>IFERROR(VLOOKUP($P6,[2]INSA_TCA_v6.0_2023!$A$1:$AU$1342,34,FALSE)*$S6/100,"")</f>
        <v>0.20400000000000001</v>
      </c>
      <c r="AN6" s="119">
        <f>IFERROR(VLOOKUP($P6,[2]INSA_TCA_v6.0_2023!$A$1:$AU$1342,35,FALSE)*$S6/100,"")</f>
        <v>0</v>
      </c>
      <c r="AO6" s="119">
        <f>IFERROR(VLOOKUP($P6,[2]INSA_TCA_v6.0_2023!$A$1:$AU$1342,36,FALSE)*$S6/100,"")</f>
        <v>0</v>
      </c>
      <c r="AP6" s="119">
        <f>IFERROR(VLOOKUP($P6,[2]INSA_TCA_v6.0_2023!$A$1:$AU$1342,37,FALSE)*$S6/100,"")</f>
        <v>40.799999999999997</v>
      </c>
      <c r="AQ6" s="119">
        <f>IFERROR(VLOOKUP($P6,[2]INSA_TCA_v6.0_2023!$A$1:$AU$1342,39,FALSE)*$S6/100,"")</f>
        <v>6</v>
      </c>
      <c r="AR6" s="119">
        <f>IFERROR(VLOOKUP($P6,[2]INSA_TCA_v6.0_2023!$A$1:$AU$1342,40,FALSE)*$S6/100,"")</f>
        <v>192</v>
      </c>
      <c r="AS6" s="119">
        <f>IFERROR(VLOOKUP($P6,[2]INSA_TCA_v6.0_2023!$A$1:$AU$1342,41,FALSE)*$S6/100,"")</f>
        <v>26.4</v>
      </c>
      <c r="AT6" s="119">
        <f>IFERROR(VLOOKUP($P6,[2]INSA_TCA_v6.0_2023!$A$1:$AU$1342,42,FALSE)*$S6/100,"")</f>
        <v>204</v>
      </c>
      <c r="AU6" s="119">
        <f>IFERROR(VLOOKUP($P6,[2]INSA_TCA_v6.0_2023!$A$1:$AU$1342,43,FALSE)*$S6/100,"")</f>
        <v>42</v>
      </c>
      <c r="AV6" s="119">
        <f>IFERROR(VLOOKUP($P6,[2]INSA_TCA_v6.0_2023!$A$1:$AU$1342,44,FALSE)*$S6/100,"")</f>
        <v>2.52</v>
      </c>
      <c r="AW6" s="119">
        <f>IFERROR(VLOOKUP($P6,[2]INSA_TCA_v6.0_2023!$A$1:$AU$1342,45,FALSE)*$S6/100,"")</f>
        <v>1.2</v>
      </c>
      <c r="AX6" s="119">
        <f>IFERROR(VLOOKUP($P6,[2]INSA_TCA_v6.0_2023!$A$1:$AU$1342,46,FALSE)*$S6/100,"")</f>
        <v>0</v>
      </c>
      <c r="AY6" s="119">
        <f>IFERROR(VLOOKUP($P6,[2]INSA_TCA_v6.0_2023!$A$1:$AU$1342,47,FALSE)*$S6/100,"")</f>
        <v>0</v>
      </c>
    </row>
    <row r="7" spans="1:51">
      <c r="A7" s="209" t="s">
        <v>3442</v>
      </c>
      <c r="B7" s="208">
        <v>100</v>
      </c>
      <c r="C7" s="343" t="s">
        <v>48</v>
      </c>
      <c r="D7" s="344">
        <f>B7/0.46</f>
        <v>217.39130434782606</v>
      </c>
      <c r="E7" s="118"/>
      <c r="F7" s="263"/>
      <c r="G7" s="557"/>
      <c r="H7" s="555"/>
      <c r="I7" s="555"/>
      <c r="J7" s="555"/>
      <c r="K7" s="555"/>
      <c r="L7" s="555"/>
      <c r="M7" s="556"/>
      <c r="N7" s="272"/>
      <c r="O7" s="121" t="s">
        <v>53</v>
      </c>
      <c r="P7" s="122">
        <v>550</v>
      </c>
      <c r="Q7" s="122" t="s">
        <v>93</v>
      </c>
      <c r="R7" s="122" t="s">
        <v>2487</v>
      </c>
      <c r="S7" s="17">
        <v>100</v>
      </c>
      <c r="T7" s="119">
        <f>IFERROR(VLOOKUP($P7,[2]INSA_TCA_v6.0_2023!$A$1:$AU$1342,14,FALSE)*$S7/100,"")</f>
        <v>1.5</v>
      </c>
      <c r="U7" s="119">
        <f>IFERROR(VLOOKUP($P7,[2]INSA_TCA_v6.0_2023!$A$1:$AU$1342,15,FALSE)*$S7/100,"")</f>
        <v>1.2</v>
      </c>
      <c r="V7" s="119">
        <f>IFERROR(VLOOKUP($P7,[2]INSA_TCA_v6.0_2023!$A$1:$AU$1342,8,FALSE)*$S7/100,"")</f>
        <v>0.8</v>
      </c>
      <c r="W7" s="119">
        <f>IFERROR(VLOOKUP($P7,[2]INSA_TCA_v6.0_2023!$A$1:$AU$1342,9,FALSE)*$S7/100,"")</f>
        <v>0.1</v>
      </c>
      <c r="X7" s="119">
        <f>IFERROR(VLOOKUP($P7,[2]INSA_TCA_v6.0_2023!$A$1:$AU$1342,10,FALSE)*$S7/100,"")</f>
        <v>0</v>
      </c>
      <c r="Y7" s="119">
        <f>IFERROR(VLOOKUP($P7,[2]INSA_TCA_v6.0_2023!$A$1:$AU$1342,11,FALSE)*$S7/100,"")</f>
        <v>0.4</v>
      </c>
      <c r="Z7" s="119">
        <f>IFERROR(VLOOKUP($P7,[2]INSA_TCA_v6.0_2023!$A$1:$AU$1342,24,FALSE)*$S7/100,"")</f>
        <v>0</v>
      </c>
      <c r="AA7" s="119">
        <f>IFERROR(VLOOKUP($P7,[2]INSA_TCA_v6.0_2023!$A$1:$AU$1342,13,FALSE)*$S7/100,"")</f>
        <v>0</v>
      </c>
      <c r="AB7" s="119">
        <f>IFERROR(VLOOKUP($P7,[2]INSA_TCA_v6.0_2023!$A$1:$AU$1342,19,FALSE)*$S7/100,"")</f>
        <v>3.4</v>
      </c>
      <c r="AC7" s="119">
        <f>IFERROR(VLOOKUP($P7,[2]INSA_TCA_v6.0_2023!$A$1:$AU$1342,18,FALSE)*$S7/100,"")</f>
        <v>2.6</v>
      </c>
      <c r="AD7" s="119">
        <f>IFERROR(VLOOKUP($P7,[2]INSA_TCA_v6.0_2023!$A$1:$AU$1342,20,FALSE)*$S7/100,"")</f>
        <v>0</v>
      </c>
      <c r="AE7" s="120">
        <f t="shared" si="0"/>
        <v>31.999999999999996</v>
      </c>
      <c r="AF7" s="119">
        <f>IFERROR(VLOOKUP($P7,[2]INSA_TCA_v6.0_2023!$A$1:$AU$1342,21,FALSE)*$S7/100,"")</f>
        <v>0</v>
      </c>
      <c r="AG7" s="119">
        <f>IFERROR(VLOOKUP($P7,[2]INSA_TCA_v6.0_2023!$A$1:$AU$1342,25,FALSE)*$S7/100,"")</f>
        <v>178</v>
      </c>
      <c r="AH7" s="119">
        <f>IFERROR(VLOOKUP($P7,[2]INSA_TCA_v6.0_2023!$A$1:$AU$1342,27,FALSE)*$S7/100,"")</f>
        <v>0</v>
      </c>
      <c r="AI7" s="119">
        <f>IFERROR(VLOOKUP($P7,[2]INSA_TCA_v6.0_2023!$A$1:$AU$1342,28,FALSE)*$S7/100,"")</f>
        <v>1</v>
      </c>
      <c r="AJ7" s="119">
        <f>IFERROR(VLOOKUP($P7,[2]INSA_TCA_v6.0_2023!$A$1:$AU$1342,29,FALSE)*$S7/100,"")</f>
        <v>0.1</v>
      </c>
      <c r="AK7" s="119">
        <f>IFERROR(VLOOKUP($P7,[2]INSA_TCA_v6.0_2023!$A$1:$AU$1342,30,FALSE)*$S7/100,"")</f>
        <v>0.06</v>
      </c>
      <c r="AL7" s="119">
        <f>IFERROR(VLOOKUP($P7,[2]INSA_TCA_v6.0_2023!$A$1:$AU$1342,32,FALSE)*$S7/100,"")</f>
        <v>1.6</v>
      </c>
      <c r="AM7" s="119">
        <f>IFERROR(VLOOKUP($P7,[2]INSA_TCA_v6.0_2023!$A$1:$AU$1342,34,FALSE)*$S7/100,"")</f>
        <v>0.14000000000000001</v>
      </c>
      <c r="AN7" s="119">
        <f>IFERROR(VLOOKUP($P7,[2]INSA_TCA_v6.0_2023!$A$1:$AU$1342,35,FALSE)*$S7/100,"")</f>
        <v>0</v>
      </c>
      <c r="AO7" s="119">
        <f>IFERROR(VLOOKUP($P7,[2]INSA_TCA_v6.0_2023!$A$1:$AU$1342,36,FALSE)*$S7/100,"")</f>
        <v>41</v>
      </c>
      <c r="AP7" s="119">
        <f>IFERROR(VLOOKUP($P7,[2]INSA_TCA_v6.0_2023!$A$1:$AU$1342,37,FALSE)*$S7/100,"")</f>
        <v>90</v>
      </c>
      <c r="AQ7" s="119">
        <f>IFERROR(VLOOKUP($P7,[2]INSA_TCA_v6.0_2023!$A$1:$AU$1342,39,FALSE)*$S7/100,"")</f>
        <v>8</v>
      </c>
      <c r="AR7" s="119">
        <f>IFERROR(VLOOKUP($P7,[2]INSA_TCA_v6.0_2023!$A$1:$AU$1342,40,FALSE)*$S7/100,"")</f>
        <v>370</v>
      </c>
      <c r="AS7" s="119">
        <f>IFERROR(VLOOKUP($P7,[2]INSA_TCA_v6.0_2023!$A$1:$AU$1342,41,FALSE)*$S7/100,"")</f>
        <v>67</v>
      </c>
      <c r="AT7" s="119">
        <f>IFERROR(VLOOKUP($P7,[2]INSA_TCA_v6.0_2023!$A$1:$AU$1342,42,FALSE)*$S7/100,"")</f>
        <v>50</v>
      </c>
      <c r="AU7" s="119">
        <f>IFERROR(VLOOKUP($P7,[2]INSA_TCA_v6.0_2023!$A$1:$AU$1342,43,FALSE)*$S7/100,"")</f>
        <v>22</v>
      </c>
      <c r="AV7" s="119">
        <f>IFERROR(VLOOKUP($P7,[2]INSA_TCA_v6.0_2023!$A$1:$AU$1342,44,FALSE)*$S7/100,"")</f>
        <v>1.3</v>
      </c>
      <c r="AW7" s="119">
        <f>IFERROR(VLOOKUP($P7,[2]INSA_TCA_v6.0_2023!$A$1:$AU$1342,45,FALSE)*$S7/100,"")</f>
        <v>0.6</v>
      </c>
      <c r="AX7" s="119">
        <f>IFERROR(VLOOKUP($P7,[2]INSA_TCA_v6.0_2023!$A$1:$AU$1342,46,FALSE)*$S7/100,"")</f>
        <v>0</v>
      </c>
      <c r="AY7" s="119">
        <f>IFERROR(VLOOKUP($P7,[2]INSA_TCA_v6.0_2023!$A$1:$AU$1342,47,FALSE)*$S7/100,"")</f>
        <v>0</v>
      </c>
    </row>
    <row r="8" spans="1:51">
      <c r="A8" s="209" t="s">
        <v>3369</v>
      </c>
      <c r="B8" s="208">
        <v>90</v>
      </c>
      <c r="C8" s="343" t="s">
        <v>48</v>
      </c>
      <c r="D8" s="344">
        <f>B8/0.8</f>
        <v>112.5</v>
      </c>
      <c r="E8" s="118"/>
      <c r="F8" s="263"/>
      <c r="G8" s="557"/>
      <c r="H8" s="555"/>
      <c r="I8" s="555"/>
      <c r="J8" s="555"/>
      <c r="K8" s="555"/>
      <c r="L8" s="555"/>
      <c r="M8" s="556"/>
      <c r="N8" s="272"/>
      <c r="O8" s="121" t="s">
        <v>53</v>
      </c>
      <c r="P8" s="269">
        <v>603</v>
      </c>
      <c r="Q8" s="122" t="s">
        <v>93</v>
      </c>
      <c r="R8" s="122" t="s">
        <v>2500</v>
      </c>
      <c r="S8" s="17">
        <v>90</v>
      </c>
      <c r="T8" s="119">
        <f>IFERROR(VLOOKUP($P8,[2]INSA_TCA_v6.0_2023!$A$1:$AU$1342,14,FALSE)*$S8/100,"")</f>
        <v>0.45</v>
      </c>
      <c r="U8" s="119">
        <f>IFERROR(VLOOKUP($P8,[2]INSA_TCA_v6.0_2023!$A$1:$AU$1342,15,FALSE)*$S8/100,"")</f>
        <v>0.27</v>
      </c>
      <c r="V8" s="119">
        <f>IFERROR(VLOOKUP($P8,[2]INSA_TCA_v6.0_2023!$A$1:$AU$1342,8,FALSE)*$S8/100,"")</f>
        <v>0.45</v>
      </c>
      <c r="W8" s="119">
        <f>IFERROR(VLOOKUP($P8,[2]INSA_TCA_v6.0_2023!$A$1:$AU$1342,9,FALSE)*$S8/100,"")</f>
        <v>0.09</v>
      </c>
      <c r="X8" s="119">
        <f>IFERROR(VLOOKUP($P8,[2]INSA_TCA_v6.0_2023!$A$1:$AU$1342,10,FALSE)*$S8/100,"")</f>
        <v>0</v>
      </c>
      <c r="Y8" s="119">
        <f>IFERROR(VLOOKUP($P8,[2]INSA_TCA_v6.0_2023!$A$1:$AU$1342,11,FALSE)*$S8/100,"")</f>
        <v>0.18</v>
      </c>
      <c r="Z8" s="119">
        <f>IFERROR(VLOOKUP($P8,[2]INSA_TCA_v6.0_2023!$A$1:$AU$1342,24,FALSE)*$S8/100,"")</f>
        <v>0</v>
      </c>
      <c r="AA8" s="119">
        <f>IFERROR(VLOOKUP($P8,[2]INSA_TCA_v6.0_2023!$A$1:$AU$1342,13,FALSE)*$S8/100,"")</f>
        <v>0</v>
      </c>
      <c r="AB8" s="119">
        <f>IFERROR(VLOOKUP($P8,[2]INSA_TCA_v6.0_2023!$A$1:$AU$1342,19,FALSE)*$S8/100,"")</f>
        <v>1.62</v>
      </c>
      <c r="AC8" s="119">
        <f>IFERROR(VLOOKUP($P8,[2]INSA_TCA_v6.0_2023!$A$1:$AU$1342,18,FALSE)*$S8/100,"")</f>
        <v>2.0699999999999998</v>
      </c>
      <c r="AD8" s="119">
        <f>IFERROR(VLOOKUP($P8,[2]INSA_TCA_v6.0_2023!$A$1:$AU$1342,20,FALSE)*$S8/100,"")</f>
        <v>0</v>
      </c>
      <c r="AE8" s="120">
        <f t="shared" si="0"/>
        <v>16.47</v>
      </c>
      <c r="AF8" s="119">
        <f>IFERROR(VLOOKUP($P8,[2]INSA_TCA_v6.0_2023!$A$1:$AU$1342,21,FALSE)*$S8/100,"")</f>
        <v>0</v>
      </c>
      <c r="AG8" s="119">
        <f>IFERROR(VLOOKUP($P8,[2]INSA_TCA_v6.0_2023!$A$1:$AU$1342,25,FALSE)*$S8/100,"")</f>
        <v>0</v>
      </c>
      <c r="AH8" s="119">
        <f>IFERROR(VLOOKUP($P8,[2]INSA_TCA_v6.0_2023!$A$1:$AU$1342,27,FALSE)*$S8/100,"")</f>
        <v>0</v>
      </c>
      <c r="AI8" s="119">
        <f>IFERROR(VLOOKUP($P8,[2]INSA_TCA_v6.0_2023!$A$1:$AU$1342,28,FALSE)*$S8/100,"")</f>
        <v>0.09</v>
      </c>
      <c r="AJ8" s="119">
        <f>IFERROR(VLOOKUP($P8,[2]INSA_TCA_v6.0_2023!$A$1:$AU$1342,29,FALSE)*$S8/100,"")</f>
        <v>8.1000000000000003E-2</v>
      </c>
      <c r="AK8" s="119">
        <f>IFERROR(VLOOKUP($P8,[2]INSA_TCA_v6.0_2023!$A$1:$AU$1342,30,FALSE)*$S8/100,"")</f>
        <v>0.27899999999999997</v>
      </c>
      <c r="AL8" s="119">
        <f>IFERROR(VLOOKUP($P8,[2]INSA_TCA_v6.0_2023!$A$1:$AU$1342,32,FALSE)*$S8/100,"")</f>
        <v>3.15</v>
      </c>
      <c r="AM8" s="119">
        <f>IFERROR(VLOOKUP($P8,[2]INSA_TCA_v6.0_2023!$A$1:$AU$1342,34,FALSE)*$S8/100,"")</f>
        <v>0.16200000000000001</v>
      </c>
      <c r="AN8" s="119">
        <f>IFERROR(VLOOKUP($P8,[2]INSA_TCA_v6.0_2023!$A$1:$AU$1342,35,FALSE)*$S8/100,"")</f>
        <v>0</v>
      </c>
      <c r="AO8" s="119">
        <f>IFERROR(VLOOKUP($P8,[2]INSA_TCA_v6.0_2023!$A$1:$AU$1342,36,FALSE)*$S8/100,"")</f>
        <v>0.9</v>
      </c>
      <c r="AP8" s="119">
        <f>IFERROR(VLOOKUP($P8,[2]INSA_TCA_v6.0_2023!$A$1:$AU$1342,37,FALSE)*$S8/100,"")</f>
        <v>39.6</v>
      </c>
      <c r="AQ8" s="119">
        <f>IFERROR(VLOOKUP($P8,[2]INSA_TCA_v6.0_2023!$A$1:$AU$1342,39,FALSE)*$S8/100,"")</f>
        <v>4.5</v>
      </c>
      <c r="AR8" s="119">
        <f>IFERROR(VLOOKUP($P8,[2]INSA_TCA_v6.0_2023!$A$1:$AU$1342,40,FALSE)*$S8/100,"")</f>
        <v>288</v>
      </c>
      <c r="AS8" s="119">
        <f>IFERROR(VLOOKUP($P8,[2]INSA_TCA_v6.0_2023!$A$1:$AU$1342,41,FALSE)*$S8/100,"")</f>
        <v>5.4</v>
      </c>
      <c r="AT8" s="119">
        <f>IFERROR(VLOOKUP($P8,[2]INSA_TCA_v6.0_2023!$A$1:$AU$1342,42,FALSE)*$S8/100,"")</f>
        <v>72</v>
      </c>
      <c r="AU8" s="119">
        <f>IFERROR(VLOOKUP($P8,[2]INSA_TCA_v6.0_2023!$A$1:$AU$1342,43,FALSE)*$S8/100,"")</f>
        <v>8.1</v>
      </c>
      <c r="AV8" s="119">
        <f>IFERROR(VLOOKUP($P8,[2]INSA_TCA_v6.0_2023!$A$1:$AU$1342,44,FALSE)*$S8/100,"")</f>
        <v>0.54</v>
      </c>
      <c r="AW8" s="119">
        <f>IFERROR(VLOOKUP($P8,[2]INSA_TCA_v6.0_2023!$A$1:$AU$1342,45,FALSE)*$S8/100,"")</f>
        <v>0.36</v>
      </c>
      <c r="AX8" s="119">
        <f>IFERROR(VLOOKUP($P8,[2]INSA_TCA_v6.0_2023!$A$1:$AU$1342,46,FALSE)*$S8/100,"")</f>
        <v>0</v>
      </c>
      <c r="AY8" s="119">
        <f>IFERROR(VLOOKUP($P8,[2]INSA_TCA_v6.0_2023!$A$1:$AU$1342,47,FALSE)*$S8/100,"")</f>
        <v>0</v>
      </c>
    </row>
    <row r="9" spans="1:51">
      <c r="A9" s="209" t="s">
        <v>3370</v>
      </c>
      <c r="B9" s="208">
        <v>35</v>
      </c>
      <c r="C9" s="343" t="s">
        <v>48</v>
      </c>
      <c r="D9" s="346">
        <f>B9/1</f>
        <v>35</v>
      </c>
      <c r="E9" s="118"/>
      <c r="F9" s="263"/>
      <c r="G9" s="557"/>
      <c r="H9" s="555"/>
      <c r="I9" s="555"/>
      <c r="J9" s="555"/>
      <c r="K9" s="555"/>
      <c r="L9" s="555"/>
      <c r="M9" s="556"/>
      <c r="N9" s="272"/>
      <c r="O9" s="121" t="s">
        <v>53</v>
      </c>
      <c r="P9" s="122">
        <v>597</v>
      </c>
      <c r="Q9" s="122" t="s">
        <v>93</v>
      </c>
      <c r="R9" s="122" t="s">
        <v>2489</v>
      </c>
      <c r="S9" s="17">
        <v>50</v>
      </c>
      <c r="T9" s="119">
        <f>IFERROR(VLOOKUP($P9,[2]INSA_TCA_v6.0_2023!$A$1:$AU$1342,14,FALSE)*$S9/100,"")</f>
        <v>1.55</v>
      </c>
      <c r="U9" s="119">
        <f>IFERROR(VLOOKUP($P9,[2]INSA_TCA_v6.0_2023!$A$1:$AU$1342,15,FALSE)*$S9/100,"")</f>
        <v>1.1000000000000001</v>
      </c>
      <c r="V9" s="119">
        <f>IFERROR(VLOOKUP($P9,[2]INSA_TCA_v6.0_2023!$A$1:$AU$1342,8,FALSE)*$S9/100,"")</f>
        <v>0.1</v>
      </c>
      <c r="W9" s="119">
        <f>IFERROR(VLOOKUP($P9,[2]INSA_TCA_v6.0_2023!$A$1:$AU$1342,9,FALSE)*$S9/100,"")</f>
        <v>0</v>
      </c>
      <c r="X9" s="119">
        <f>IFERROR(VLOOKUP($P9,[2]INSA_TCA_v6.0_2023!$A$1:$AU$1342,10,FALSE)*$S9/100,"")</f>
        <v>0</v>
      </c>
      <c r="Y9" s="119">
        <f>IFERROR(VLOOKUP($P9,[2]INSA_TCA_v6.0_2023!$A$1:$AU$1342,11,FALSE)*$S9/100,"")</f>
        <v>0.1</v>
      </c>
      <c r="Z9" s="119">
        <f>IFERROR(VLOOKUP($P9,[2]INSA_TCA_v6.0_2023!$A$1:$AU$1342,24,FALSE)*$S9/100,"")</f>
        <v>0</v>
      </c>
      <c r="AA9" s="119">
        <f>IFERROR(VLOOKUP($P9,[2]INSA_TCA_v6.0_2023!$A$1:$AU$1342,13,FALSE)*$S9/100,"")</f>
        <v>0</v>
      </c>
      <c r="AB9" s="119">
        <f>IFERROR(VLOOKUP($P9,[2]INSA_TCA_v6.0_2023!$A$1:$AU$1342,19,FALSE)*$S9/100,"")</f>
        <v>0.45</v>
      </c>
      <c r="AC9" s="119">
        <f>IFERROR(VLOOKUP($P9,[2]INSA_TCA_v6.0_2023!$A$1:$AU$1342,18,FALSE)*$S9/100,"")</f>
        <v>0.65</v>
      </c>
      <c r="AD9" s="119">
        <f>IFERROR(VLOOKUP($P9,[2]INSA_TCA_v6.0_2023!$A$1:$AU$1342,20,FALSE)*$S9/100,"")</f>
        <v>0</v>
      </c>
      <c r="AE9" s="120">
        <f t="shared" si="0"/>
        <v>10.200000000000001</v>
      </c>
      <c r="AF9" s="119">
        <f>IFERROR(VLOOKUP($P9,[2]INSA_TCA_v6.0_2023!$A$1:$AU$1342,21,FALSE)*$S9/100,"")</f>
        <v>0</v>
      </c>
      <c r="AG9" s="119">
        <f>IFERROR(VLOOKUP($P9,[2]INSA_TCA_v6.0_2023!$A$1:$AU$1342,25,FALSE)*$S9/100,"")</f>
        <v>0</v>
      </c>
      <c r="AH9" s="119">
        <f>IFERROR(VLOOKUP($P9,[2]INSA_TCA_v6.0_2023!$A$1:$AU$1342,27,FALSE)*$S9/100,"")</f>
        <v>0</v>
      </c>
      <c r="AI9" s="119">
        <f>IFERROR(VLOOKUP($P9,[2]INSA_TCA_v6.0_2023!$A$1:$AU$1342,28,FALSE)*$S9/100,"")</f>
        <v>0.15</v>
      </c>
      <c r="AJ9" s="119">
        <f>IFERROR(VLOOKUP($P9,[2]INSA_TCA_v6.0_2023!$A$1:$AU$1342,29,FALSE)*$S9/100,"")</f>
        <v>6.5000000000000002E-2</v>
      </c>
      <c r="AK9" s="119">
        <f>IFERROR(VLOOKUP($P9,[2]INSA_TCA_v6.0_2023!$A$1:$AU$1342,30,FALSE)*$S9/100,"")</f>
        <v>5.0000000000000001E-3</v>
      </c>
      <c r="AL9" s="119">
        <f>IFERROR(VLOOKUP($P9,[2]INSA_TCA_v6.0_2023!$A$1:$AU$1342,32,FALSE)*$S9/100,"")</f>
        <v>0.35</v>
      </c>
      <c r="AM9" s="119">
        <f>IFERROR(VLOOKUP($P9,[2]INSA_TCA_v6.0_2023!$A$1:$AU$1342,34,FALSE)*$S9/100,"")</f>
        <v>0.1</v>
      </c>
      <c r="AN9" s="119">
        <f>IFERROR(VLOOKUP($P9,[2]INSA_TCA_v6.0_2023!$A$1:$AU$1342,35,FALSE)*$S9/100,"")</f>
        <v>0</v>
      </c>
      <c r="AO9" s="119">
        <f>IFERROR(VLOOKUP($P9,[2]INSA_TCA_v6.0_2023!$A$1:$AU$1342,36,FALSE)*$S9/100,"")</f>
        <v>4</v>
      </c>
      <c r="AP9" s="119">
        <f>IFERROR(VLOOKUP($P9,[2]INSA_TCA_v6.0_2023!$A$1:$AU$1342,37,FALSE)*$S9/100,"")</f>
        <v>8.5</v>
      </c>
      <c r="AQ9" s="119">
        <f>IFERROR(VLOOKUP($P9,[2]INSA_TCA_v6.0_2023!$A$1:$AU$1342,39,FALSE)*$S9/100,"")</f>
        <v>5</v>
      </c>
      <c r="AR9" s="119">
        <f>IFERROR(VLOOKUP($P9,[2]INSA_TCA_v6.0_2023!$A$1:$AU$1342,40,FALSE)*$S9/100,"")</f>
        <v>105</v>
      </c>
      <c r="AS9" s="119">
        <f>IFERROR(VLOOKUP($P9,[2]INSA_TCA_v6.0_2023!$A$1:$AU$1342,41,FALSE)*$S9/100,"")</f>
        <v>15.5</v>
      </c>
      <c r="AT9" s="119">
        <f>IFERROR(VLOOKUP($P9,[2]INSA_TCA_v6.0_2023!$A$1:$AU$1342,42,FALSE)*$S9/100,"")</f>
        <v>15</v>
      </c>
      <c r="AU9" s="119">
        <f>IFERROR(VLOOKUP($P9,[2]INSA_TCA_v6.0_2023!$A$1:$AU$1342,43,FALSE)*$S9/100,"")</f>
        <v>6</v>
      </c>
      <c r="AV9" s="119">
        <f>IFERROR(VLOOKUP($P9,[2]INSA_TCA_v6.0_2023!$A$1:$AU$1342,44,FALSE)*$S9/100,"")</f>
        <v>0.25</v>
      </c>
      <c r="AW9" s="119">
        <f>IFERROR(VLOOKUP($P9,[2]INSA_TCA_v6.0_2023!$A$1:$AU$1342,45,FALSE)*$S9/100,"")</f>
        <v>0.15</v>
      </c>
      <c r="AX9" s="119">
        <f>IFERROR(VLOOKUP($P9,[2]INSA_TCA_v6.0_2023!$A$1:$AU$1342,46,FALSE)*$S9/100,"")</f>
        <v>0</v>
      </c>
      <c r="AY9" s="119">
        <f>IFERROR(VLOOKUP($P9,[2]INSA_TCA_v6.0_2023!$A$1:$AU$1342,47,FALSE)*$S9/100,"")</f>
        <v>0.85</v>
      </c>
    </row>
    <row r="10" spans="1:51">
      <c r="A10" s="209" t="s">
        <v>56</v>
      </c>
      <c r="B10" s="208">
        <v>50</v>
      </c>
      <c r="C10" s="343" t="s">
        <v>48</v>
      </c>
      <c r="D10" s="344">
        <f>B10/0.89</f>
        <v>56.179775280898873</v>
      </c>
      <c r="E10" s="118"/>
      <c r="F10" s="263"/>
      <c r="G10" s="557"/>
      <c r="H10" s="555"/>
      <c r="I10" s="555"/>
      <c r="J10" s="555"/>
      <c r="K10" s="555"/>
      <c r="L10" s="555"/>
      <c r="M10" s="556"/>
      <c r="N10" s="272"/>
      <c r="O10" s="121" t="s">
        <v>53</v>
      </c>
      <c r="P10" s="122">
        <v>8</v>
      </c>
      <c r="Q10" s="122" t="s">
        <v>93</v>
      </c>
      <c r="R10" s="122" t="s">
        <v>2482</v>
      </c>
      <c r="S10" s="17">
        <v>3</v>
      </c>
      <c r="T10" s="119">
        <f>IFERROR(VLOOKUP($P10,[2]INSA_TCA_v6.0_2023!$A$1:$AU$1342,14,FALSE)*$S10/100,"")</f>
        <v>0.33900000000000008</v>
      </c>
      <c r="U10" s="119">
        <f>IFERROR(VLOOKUP($P10,[2]INSA_TCA_v6.0_2023!$A$1:$AU$1342,15,FALSE)*$S10/100,"")</f>
        <v>3.9000000000000007E-2</v>
      </c>
      <c r="V10" s="119">
        <f>IFERROR(VLOOKUP($P10,[2]INSA_TCA_v6.0_2023!$A$1:$AU$1342,8,FALSE)*$S10/100,"")</f>
        <v>1.7999999999999999E-2</v>
      </c>
      <c r="W10" s="119">
        <f>IFERROR(VLOOKUP($P10,[2]INSA_TCA_v6.0_2023!$A$1:$AU$1342,9,FALSE)*$S10/100,"")</f>
        <v>3.0000000000000005E-3</v>
      </c>
      <c r="X10" s="119">
        <f>IFERROR(VLOOKUP($P10,[2]INSA_TCA_v6.0_2023!$A$1:$AU$1342,10,FALSE)*$S10/100,"")</f>
        <v>0</v>
      </c>
      <c r="Y10" s="119">
        <f>IFERROR(VLOOKUP($P10,[2]INSA_TCA_v6.0_2023!$A$1:$AU$1342,11,FALSE)*$S10/100,"")</f>
        <v>8.9999999999999993E-3</v>
      </c>
      <c r="Z10" s="119">
        <f>IFERROR(VLOOKUP($P10,[2]INSA_TCA_v6.0_2023!$A$1:$AU$1342,24,FALSE)*$S10/100,"")</f>
        <v>0</v>
      </c>
      <c r="AA10" s="119">
        <f>IFERROR(VLOOKUP($P10,[2]INSA_TCA_v6.0_2023!$A$1:$AU$1342,13,FALSE)*$S10/100,"")</f>
        <v>0</v>
      </c>
      <c r="AB10" s="119">
        <f>IFERROR(VLOOKUP($P10,[2]INSA_TCA_v6.0_2023!$A$1:$AU$1342,19,FALSE)*$S10/100,"")</f>
        <v>0.11399999999999999</v>
      </c>
      <c r="AC10" s="119">
        <f>IFERROR(VLOOKUP($P10,[2]INSA_TCA_v6.0_2023!$A$1:$AU$1342,18,FALSE)*$S10/100,"")</f>
        <v>0.09</v>
      </c>
      <c r="AD10" s="119">
        <f>IFERROR(VLOOKUP($P10,[2]INSA_TCA_v6.0_2023!$A$1:$AU$1342,20,FALSE)*$S10/100,"")</f>
        <v>0</v>
      </c>
      <c r="AE10" s="120">
        <f t="shared" si="0"/>
        <v>2.1540000000000004</v>
      </c>
      <c r="AF10" s="119">
        <f>IFERROR(VLOOKUP($P10,[2]INSA_TCA_v6.0_2023!$A$1:$AU$1342,21,FALSE)*$S10/100,"")</f>
        <v>0</v>
      </c>
      <c r="AG10" s="119">
        <f>IFERROR(VLOOKUP($P10,[2]INSA_TCA_v6.0_2023!$A$1:$AU$1342,25,FALSE)*$S10/100,"")</f>
        <v>0</v>
      </c>
      <c r="AH10" s="119">
        <f>IFERROR(VLOOKUP($P10,[2]INSA_TCA_v6.0_2023!$A$1:$AU$1342,27,FALSE)*$S10/100,"")</f>
        <v>0</v>
      </c>
      <c r="AI10" s="119">
        <f>IFERROR(VLOOKUP($P10,[2]INSA_TCA_v6.0_2023!$A$1:$AU$1342,28,FALSE)*$S10/100,"")</f>
        <v>2.9999999999999997E-4</v>
      </c>
      <c r="AJ10" s="119">
        <f>IFERROR(VLOOKUP($P10,[2]INSA_TCA_v6.0_2023!$A$1:$AU$1342,29,FALSE)*$S10/100,"")</f>
        <v>6.3E-3</v>
      </c>
      <c r="AK10" s="119">
        <f>IFERROR(VLOOKUP($P10,[2]INSA_TCA_v6.0_2023!$A$1:$AU$1342,30,FALSE)*$S10/100,"")</f>
        <v>5.9999999999999995E-4</v>
      </c>
      <c r="AL10" s="119">
        <f>IFERROR(VLOOKUP($P10,[2]INSA_TCA_v6.0_2023!$A$1:$AU$1342,32,FALSE)*$S10/100,"")</f>
        <v>4.1999999999999996E-2</v>
      </c>
      <c r="AM10" s="119">
        <f>IFERROR(VLOOKUP($P10,[2]INSA_TCA_v6.0_2023!$A$1:$AU$1342,34,FALSE)*$S10/100,"")</f>
        <v>1.14E-2</v>
      </c>
      <c r="AN10" s="119">
        <f>IFERROR(VLOOKUP($P10,[2]INSA_TCA_v6.0_2023!$A$1:$AU$1342,35,FALSE)*$S10/100,"")</f>
        <v>0</v>
      </c>
      <c r="AO10" s="119">
        <f>IFERROR(VLOOKUP($P10,[2]INSA_TCA_v6.0_2023!$A$1:$AU$1342,36,FALSE)*$S10/100,"")</f>
        <v>0.51</v>
      </c>
      <c r="AP10" s="119">
        <f>IFERROR(VLOOKUP($P10,[2]INSA_TCA_v6.0_2023!$A$1:$AU$1342,37,FALSE)*$S10/100,"")</f>
        <v>0.09</v>
      </c>
      <c r="AQ10" s="119">
        <f>IFERROR(VLOOKUP($P10,[2]INSA_TCA_v6.0_2023!$A$1:$AU$1342,39,FALSE)*$S10/100,"")</f>
        <v>0.3</v>
      </c>
      <c r="AR10" s="119">
        <f>IFERROR(VLOOKUP($P10,[2]INSA_TCA_v6.0_2023!$A$1:$AU$1342,40,FALSE)*$S10/100,"")</f>
        <v>10.5</v>
      </c>
      <c r="AS10" s="119">
        <f>IFERROR(VLOOKUP($P10,[2]INSA_TCA_v6.0_2023!$A$1:$AU$1342,41,FALSE)*$S10/100,"")</f>
        <v>0.51</v>
      </c>
      <c r="AT10" s="119">
        <f>IFERROR(VLOOKUP($P10,[2]INSA_TCA_v6.0_2023!$A$1:$AU$1342,42,FALSE)*$S10/100,"")</f>
        <v>2.58</v>
      </c>
      <c r="AU10" s="119">
        <f>IFERROR(VLOOKUP($P10,[2]INSA_TCA_v6.0_2023!$A$1:$AU$1342,43,FALSE)*$S10/100,"")</f>
        <v>0.51</v>
      </c>
      <c r="AV10" s="119">
        <f>IFERROR(VLOOKUP($P10,[2]INSA_TCA_v6.0_2023!$A$1:$AU$1342,44,FALSE)*$S10/100,"")</f>
        <v>2.4000000000000004E-2</v>
      </c>
      <c r="AW10" s="119">
        <f>IFERROR(VLOOKUP($P10,[2]INSA_TCA_v6.0_2023!$A$1:$AU$1342,45,FALSE)*$S10/100,"")</f>
        <v>2.0999999999999998E-2</v>
      </c>
      <c r="AX10" s="119">
        <f>IFERROR(VLOOKUP($P10,[2]INSA_TCA_v6.0_2023!$A$1:$AU$1342,46,FALSE)*$S10/100,"")</f>
        <v>0</v>
      </c>
      <c r="AY10" s="119">
        <f>IFERROR(VLOOKUP($P10,[2]INSA_TCA_v6.0_2023!$A$1:$AU$1342,47,FALSE)*$S10/100,"")</f>
        <v>0</v>
      </c>
    </row>
    <row r="11" spans="1:51">
      <c r="A11" s="209" t="s">
        <v>62</v>
      </c>
      <c r="B11" s="208">
        <v>3</v>
      </c>
      <c r="C11" s="343" t="s">
        <v>48</v>
      </c>
      <c r="D11" s="346">
        <f>B11/0.75</f>
        <v>4</v>
      </c>
      <c r="E11" s="118"/>
      <c r="F11" s="263"/>
      <c r="G11" s="557"/>
      <c r="H11" s="555"/>
      <c r="I11" s="555"/>
      <c r="J11" s="555"/>
      <c r="K11" s="555"/>
      <c r="L11" s="555"/>
      <c r="M11" s="556"/>
      <c r="N11" s="272"/>
      <c r="O11" s="121" t="s">
        <v>107</v>
      </c>
      <c r="P11" s="123">
        <v>538</v>
      </c>
      <c r="Q11" s="123" t="s">
        <v>99</v>
      </c>
      <c r="R11" s="123" t="s">
        <v>2623</v>
      </c>
      <c r="S11" s="96">
        <v>25</v>
      </c>
      <c r="T11" s="119">
        <f>IFERROR(VLOOKUP($P11,[2]INSA_TCA_v6.0_2023!$A$1:$AU$1342,14,FALSE)*$S11/100,"")</f>
        <v>4.1749999999999998</v>
      </c>
      <c r="U11" s="119">
        <f>IFERROR(VLOOKUP($P11,[2]INSA_TCA_v6.0_2023!$A$1:$AU$1342,15,FALSE)*$S11/100,"")</f>
        <v>0.1</v>
      </c>
      <c r="V11" s="119">
        <f>IFERROR(VLOOKUP($P11,[2]INSA_TCA_v6.0_2023!$A$1:$AU$1342,8,FALSE)*$S11/100,"")</f>
        <v>7.4999999999999997E-2</v>
      </c>
      <c r="W11" s="119">
        <f>IFERROR(VLOOKUP($P11,[2]INSA_TCA_v6.0_2023!$A$1:$AU$1342,9,FALSE)*$S11/100,"")</f>
        <v>0</v>
      </c>
      <c r="X11" s="119">
        <f>IFERROR(VLOOKUP($P11,[2]INSA_TCA_v6.0_2023!$A$1:$AU$1342,10,FALSE)*$S11/100,"")</f>
        <v>2.5000000000000001E-2</v>
      </c>
      <c r="Y11" s="119">
        <f>IFERROR(VLOOKUP($P11,[2]INSA_TCA_v6.0_2023!$A$1:$AU$1342,11,FALSE)*$S11/100,"")</f>
        <v>2.5000000000000001E-2</v>
      </c>
      <c r="Z11" s="119">
        <f>IFERROR(VLOOKUP($P11,[2]INSA_TCA_v6.0_2023!$A$1:$AU$1342,24,FALSE)*$S11/100,"")</f>
        <v>0</v>
      </c>
      <c r="AA11" s="119">
        <f>IFERROR(VLOOKUP($P11,[2]INSA_TCA_v6.0_2023!$A$1:$AU$1342,13,FALSE)*$S11/100,"")</f>
        <v>0</v>
      </c>
      <c r="AB11" s="119">
        <f>IFERROR(VLOOKUP($P11,[2]INSA_TCA_v6.0_2023!$A$1:$AU$1342,19,FALSE)*$S11/100,"")</f>
        <v>2.2749999999999999</v>
      </c>
      <c r="AC11" s="119">
        <f>IFERROR(VLOOKUP($P11,[2]INSA_TCA_v6.0_2023!$A$1:$AU$1342,18,FALSE)*$S11/100,"")</f>
        <v>1.1000000000000001</v>
      </c>
      <c r="AD11" s="119">
        <f>IFERROR(VLOOKUP($P11,[2]INSA_TCA_v6.0_2023!$A$1:$AU$1342,20,FALSE)*$S11/100,"")</f>
        <v>0.1</v>
      </c>
      <c r="AE11" s="120">
        <f t="shared" si="0"/>
        <v>28.675000000000001</v>
      </c>
      <c r="AF11" s="119">
        <f>IFERROR(VLOOKUP($P11,[2]INSA_TCA_v6.0_2023!$A$1:$AU$1342,21,FALSE)*$S11/100,"")</f>
        <v>0</v>
      </c>
      <c r="AG11" s="119">
        <f>IFERROR(VLOOKUP($P11,[2]INSA_TCA_v6.0_2023!$A$1:$AU$1342,25,FALSE)*$S11/100,"")</f>
        <v>1</v>
      </c>
      <c r="AH11" s="119">
        <f>IFERROR(VLOOKUP($P11,[2]INSA_TCA_v6.0_2023!$A$1:$AU$1342,27,FALSE)*$S11/100,"")</f>
        <v>0</v>
      </c>
      <c r="AI11" s="119">
        <f>IFERROR(VLOOKUP($P11,[2]INSA_TCA_v6.0_2023!$A$1:$AU$1342,28,FALSE)*$S11/100,"")</f>
        <v>0</v>
      </c>
      <c r="AJ11" s="119">
        <f>IFERROR(VLOOKUP($P11,[2]INSA_TCA_v6.0_2023!$A$1:$AU$1342,29,FALSE)*$S11/100,"")</f>
        <v>3.2500000000000001E-2</v>
      </c>
      <c r="AK11" s="119">
        <f>IFERROR(VLOOKUP($P11,[2]INSA_TCA_v6.0_2023!$A$1:$AU$1342,30,FALSE)*$S11/100,"")</f>
        <v>1.7500000000000002E-2</v>
      </c>
      <c r="AL11" s="119">
        <f>IFERROR(VLOOKUP($P11,[2]INSA_TCA_v6.0_2023!$A$1:$AU$1342,32,FALSE)*$S11/100,"")</f>
        <v>0.42499999999999999</v>
      </c>
      <c r="AM11" s="119">
        <f>IFERROR(VLOOKUP($P11,[2]INSA_TCA_v6.0_2023!$A$1:$AU$1342,34,FALSE)*$S11/100,"")</f>
        <v>0.06</v>
      </c>
      <c r="AN11" s="119">
        <f>IFERROR(VLOOKUP($P11,[2]INSA_TCA_v6.0_2023!$A$1:$AU$1342,35,FALSE)*$S11/100,"")</f>
        <v>0</v>
      </c>
      <c r="AO11" s="119">
        <f>IFERROR(VLOOKUP($P11,[2]INSA_TCA_v6.0_2023!$A$1:$AU$1342,36,FALSE)*$S11/100,"")</f>
        <v>0</v>
      </c>
      <c r="AP11" s="119">
        <f>IFERROR(VLOOKUP($P11,[2]INSA_TCA_v6.0_2023!$A$1:$AU$1342,37,FALSE)*$S11/100,"")</f>
        <v>6.25</v>
      </c>
      <c r="AQ11" s="119">
        <f>IFERROR(VLOOKUP($P11,[2]INSA_TCA_v6.0_2023!$A$1:$AU$1342,39,FALSE)*$S11/100,"")</f>
        <v>40</v>
      </c>
      <c r="AR11" s="119">
        <f>IFERROR(VLOOKUP($P11,[2]INSA_TCA_v6.0_2023!$A$1:$AU$1342,40,FALSE)*$S11/100,"")</f>
        <v>70</v>
      </c>
      <c r="AS11" s="119">
        <f>IFERROR(VLOOKUP($P11,[2]INSA_TCA_v6.0_2023!$A$1:$AU$1342,41,FALSE)*$S11/100,"")</f>
        <v>6.25</v>
      </c>
      <c r="AT11" s="119">
        <f>IFERROR(VLOOKUP($P11,[2]INSA_TCA_v6.0_2023!$A$1:$AU$1342,42,FALSE)*$S11/100,"")</f>
        <v>27.5</v>
      </c>
      <c r="AU11" s="119">
        <f>IFERROR(VLOOKUP($P11,[2]INSA_TCA_v6.0_2023!$A$1:$AU$1342,43,FALSE)*$S11/100,"")</f>
        <v>8.25</v>
      </c>
      <c r="AV11" s="119">
        <f>IFERROR(VLOOKUP($P11,[2]INSA_TCA_v6.0_2023!$A$1:$AU$1342,44,FALSE)*$S11/100,"")</f>
        <v>0.57499999999999996</v>
      </c>
      <c r="AW11" s="119">
        <f>IFERROR(VLOOKUP($P11,[2]INSA_TCA_v6.0_2023!$A$1:$AU$1342,45,FALSE)*$S11/100,"")</f>
        <v>0.35</v>
      </c>
      <c r="AX11" s="119">
        <f>IFERROR(VLOOKUP($P11,[2]INSA_TCA_v6.0_2023!$A$1:$AU$1342,46,FALSE)*$S11/100,"")</f>
        <v>0</v>
      </c>
      <c r="AY11" s="119">
        <f>IFERROR(VLOOKUP($P11,[2]INSA_TCA_v6.0_2023!$A$1:$AU$1342,47,FALSE)*$S11/100,"")</f>
        <v>0</v>
      </c>
    </row>
    <row r="12" spans="1:51">
      <c r="A12" s="209" t="s">
        <v>3326</v>
      </c>
      <c r="B12" s="208">
        <v>25</v>
      </c>
      <c r="C12" s="343" t="s">
        <v>48</v>
      </c>
      <c r="D12" s="346">
        <f>B12/1</f>
        <v>25</v>
      </c>
      <c r="E12" s="118"/>
      <c r="F12" s="263"/>
      <c r="G12" s="557"/>
      <c r="H12" s="555"/>
      <c r="I12" s="555"/>
      <c r="J12" s="555"/>
      <c r="K12" s="555"/>
      <c r="L12" s="555"/>
      <c r="M12" s="556"/>
      <c r="N12" s="272"/>
      <c r="O12" s="121" t="s">
        <v>55</v>
      </c>
      <c r="P12" s="189">
        <v>395</v>
      </c>
      <c r="Q12" s="189" t="s">
        <v>101</v>
      </c>
      <c r="R12" s="189" t="s">
        <v>2441</v>
      </c>
      <c r="S12" s="98">
        <v>15</v>
      </c>
      <c r="T12" s="119">
        <f>IFERROR(VLOOKUP($P12,[2]INSA_TCA_v6.0_2023!$A$1:$AU$1342,14,FALSE)*$S12/100,"")</f>
        <v>0</v>
      </c>
      <c r="U12" s="119">
        <f>IFERROR(VLOOKUP($P12,[2]INSA_TCA_v6.0_2023!$A$1:$AU$1342,15,FALSE)*$S12/100,"")</f>
        <v>0</v>
      </c>
      <c r="V12" s="119">
        <f>IFERROR(VLOOKUP($P12,[2]INSA_TCA_v6.0_2023!$A$1:$AU$1342,8,FALSE)*$S12/100,"")</f>
        <v>14.984999999999999</v>
      </c>
      <c r="W12" s="119">
        <f>IFERROR(VLOOKUP($P12,[2]INSA_TCA_v6.0_2023!$A$1:$AU$1342,9,FALSE)*$S12/100,"")</f>
        <v>2.16</v>
      </c>
      <c r="X12" s="119">
        <f>IFERROR(VLOOKUP($P12,[2]INSA_TCA_v6.0_2023!$A$1:$AU$1342,10,FALSE)*$S12/100,"")</f>
        <v>11.79</v>
      </c>
      <c r="Y12" s="119">
        <f>IFERROR(VLOOKUP($P12,[2]INSA_TCA_v6.0_2023!$A$1:$AU$1342,11,FALSE)*$S12/100,"")</f>
        <v>1.0349999999999999</v>
      </c>
      <c r="Z12" s="119">
        <f>IFERROR(VLOOKUP($P12,[2]INSA_TCA_v6.0_2023!$A$1:$AU$1342,24,FALSE)*$S12/100,"")</f>
        <v>0</v>
      </c>
      <c r="AA12" s="119">
        <f>IFERROR(VLOOKUP($P12,[2]INSA_TCA_v6.0_2023!$A$1:$AU$1342,13,FALSE)*$S12/100,"")</f>
        <v>0</v>
      </c>
      <c r="AB12" s="119">
        <f>IFERROR(VLOOKUP($P12,[2]INSA_TCA_v6.0_2023!$A$1:$AU$1342,19,FALSE)*$S12/100,"")</f>
        <v>0</v>
      </c>
      <c r="AC12" s="119">
        <f>IFERROR(VLOOKUP($P12,[2]INSA_TCA_v6.0_2023!$A$1:$AU$1342,18,FALSE)*$S12/100,"")</f>
        <v>0</v>
      </c>
      <c r="AD12" s="119">
        <f>IFERROR(VLOOKUP($P12,[2]INSA_TCA_v6.0_2023!$A$1:$AU$1342,20,FALSE)*$S12/100,"")</f>
        <v>0</v>
      </c>
      <c r="AE12" s="120">
        <f t="shared" si="0"/>
        <v>134.86500000000001</v>
      </c>
      <c r="AF12" s="119">
        <f>IFERROR(VLOOKUP($P12,[2]INSA_TCA_v6.0_2023!$A$1:$AU$1342,21,FALSE)*$S12/100,"")</f>
        <v>0</v>
      </c>
      <c r="AG12" s="119">
        <f>IFERROR(VLOOKUP($P12,[2]INSA_TCA_v6.0_2023!$A$1:$AU$1342,25,FALSE)*$S12/100,"")</f>
        <v>0</v>
      </c>
      <c r="AH12" s="119">
        <f>IFERROR(VLOOKUP($P12,[2]INSA_TCA_v6.0_2023!$A$1:$AU$1342,27,FALSE)*$S12/100,"")</f>
        <v>0</v>
      </c>
      <c r="AI12" s="119">
        <f>IFERROR(VLOOKUP($P12,[2]INSA_TCA_v6.0_2023!$A$1:$AU$1342,28,FALSE)*$S12/100,"")</f>
        <v>2.1</v>
      </c>
      <c r="AJ12" s="119">
        <f>IFERROR(VLOOKUP($P12,[2]INSA_TCA_v6.0_2023!$A$1:$AU$1342,29,FALSE)*$S12/100,"")</f>
        <v>0</v>
      </c>
      <c r="AK12" s="119">
        <f>IFERROR(VLOOKUP($P12,[2]INSA_TCA_v6.0_2023!$A$1:$AU$1342,30,FALSE)*$S12/100,"")</f>
        <v>0</v>
      </c>
      <c r="AL12" s="119">
        <f>IFERROR(VLOOKUP($P12,[2]INSA_TCA_v6.0_2023!$A$1:$AU$1342,32,FALSE)*$S12/100,"")</f>
        <v>0</v>
      </c>
      <c r="AM12" s="119">
        <f>IFERROR(VLOOKUP($P12,[2]INSA_TCA_v6.0_2023!$A$1:$AU$1342,34,FALSE)*$S12/100,"")</f>
        <v>0</v>
      </c>
      <c r="AN12" s="119">
        <f>IFERROR(VLOOKUP($P12,[2]INSA_TCA_v6.0_2023!$A$1:$AU$1342,35,FALSE)*$S12/100,"")</f>
        <v>0</v>
      </c>
      <c r="AO12" s="119">
        <f>IFERROR(VLOOKUP($P12,[2]INSA_TCA_v6.0_2023!$A$1:$AU$1342,36,FALSE)*$S12/100,"")</f>
        <v>0</v>
      </c>
      <c r="AP12" s="119">
        <f>IFERROR(VLOOKUP($P12,[2]INSA_TCA_v6.0_2023!$A$1:$AU$1342,37,FALSE)*$S12/100,"")</f>
        <v>0</v>
      </c>
      <c r="AQ12" s="119">
        <f>IFERROR(VLOOKUP($P12,[2]INSA_TCA_v6.0_2023!$A$1:$AU$1342,39,FALSE)*$S12/100,"")</f>
        <v>0</v>
      </c>
      <c r="AR12" s="119">
        <f>IFERROR(VLOOKUP($P12,[2]INSA_TCA_v6.0_2023!$A$1:$AU$1342,40,FALSE)*$S12/100,"")</f>
        <v>0</v>
      </c>
      <c r="AS12" s="119">
        <f>IFERROR(VLOOKUP($P12,[2]INSA_TCA_v6.0_2023!$A$1:$AU$1342,41,FALSE)*$S12/100,"")</f>
        <v>0</v>
      </c>
      <c r="AT12" s="119">
        <f>IFERROR(VLOOKUP($P12,[2]INSA_TCA_v6.0_2023!$A$1:$AU$1342,42,FALSE)*$S12/100,"")</f>
        <v>0</v>
      </c>
      <c r="AU12" s="119">
        <f>IFERROR(VLOOKUP($P12,[2]INSA_TCA_v6.0_2023!$A$1:$AU$1342,43,FALSE)*$S12/100,"")</f>
        <v>0</v>
      </c>
      <c r="AV12" s="119">
        <f>IFERROR(VLOOKUP($P12,[2]INSA_TCA_v6.0_2023!$A$1:$AU$1342,44,FALSE)*$S12/100,"")</f>
        <v>0</v>
      </c>
      <c r="AW12" s="119">
        <f>IFERROR(VLOOKUP($P12,[2]INSA_TCA_v6.0_2023!$A$1:$AU$1342,45,FALSE)*$S12/100,"")</f>
        <v>0</v>
      </c>
      <c r="AX12" s="119">
        <f>IFERROR(VLOOKUP($P12,[2]INSA_TCA_v6.0_2023!$A$1:$AU$1342,46,FALSE)*$S12/100,"")</f>
        <v>0</v>
      </c>
      <c r="AY12" s="119">
        <f>IFERROR(VLOOKUP($P12,[2]INSA_TCA_v6.0_2023!$A$1:$AU$1342,47,FALSE)*$S12/100,"")</f>
        <v>0</v>
      </c>
    </row>
    <row r="13" spans="1:51">
      <c r="A13" s="209" t="s">
        <v>3316</v>
      </c>
      <c r="B13" s="208">
        <v>15</v>
      </c>
      <c r="C13" s="343" t="s">
        <v>48</v>
      </c>
      <c r="D13" s="346">
        <f>B13/1</f>
        <v>15</v>
      </c>
      <c r="E13" s="118"/>
      <c r="F13" s="263"/>
      <c r="G13" s="557"/>
      <c r="H13" s="555"/>
      <c r="I13" s="555"/>
      <c r="J13" s="555"/>
      <c r="K13" s="555"/>
      <c r="L13" s="555"/>
      <c r="M13" s="556"/>
      <c r="N13" s="272"/>
      <c r="O13" s="121"/>
      <c r="P13" s="122" t="s">
        <v>1811</v>
      </c>
      <c r="Q13" s="122" t="s">
        <v>2217</v>
      </c>
      <c r="R13" s="122" t="s">
        <v>3306</v>
      </c>
      <c r="S13" s="17">
        <v>5</v>
      </c>
      <c r="T13" s="119">
        <f>IFERROR(VLOOKUP($P13,[2]INSA_TCA_v6.0_2023!$A$1:$AU$1342,14,FALSE)*$S13/100,"")</f>
        <v>0.76349999999999996</v>
      </c>
      <c r="U13" s="119">
        <f>IFERROR(VLOOKUP($P13,[2]INSA_TCA_v6.0_2023!$A$1:$AU$1342,15,FALSE)*$S13/100,"")</f>
        <v>0.76349999999999996</v>
      </c>
      <c r="V13" s="119">
        <f>IFERROR(VLOOKUP($P13,[2]INSA_TCA_v6.0_2023!$A$1:$AU$1342,8,FALSE)*$S13/100,"")</f>
        <v>0</v>
      </c>
      <c r="W13" s="119">
        <f>IFERROR(VLOOKUP($P13,[2]INSA_TCA_v6.0_2023!$A$1:$AU$1342,9,FALSE)*$S13/100,"")</f>
        <v>0</v>
      </c>
      <c r="X13" s="119">
        <f>IFERROR(VLOOKUP($P13,[2]INSA_TCA_v6.0_2023!$A$1:$AU$1342,10,FALSE)*$S13/100,"")</f>
        <v>0</v>
      </c>
      <c r="Y13" s="119">
        <f>IFERROR(VLOOKUP($P13,[2]INSA_TCA_v6.0_2023!$A$1:$AU$1342,11,FALSE)*$S13/100,"")</f>
        <v>0</v>
      </c>
      <c r="Z13" s="119">
        <f>IFERROR(VLOOKUP($P13,[2]INSA_TCA_v6.0_2023!$A$1:$AU$1342,24,FALSE)*$S13/100,"")</f>
        <v>0</v>
      </c>
      <c r="AA13" s="119">
        <f>IFERROR(VLOOKUP($P13,[2]INSA_TCA_v6.0_2023!$A$1:$AU$1342,13,FALSE)*$S13/100,"")</f>
        <v>0</v>
      </c>
      <c r="AB13" s="119">
        <f>IFERROR(VLOOKUP($P13,[2]INSA_TCA_v6.0_2023!$A$1:$AU$1342,19,FALSE)*$S13/100,"")</f>
        <v>5.0000000000000001E-3</v>
      </c>
      <c r="AC13" s="119">
        <f>IFERROR(VLOOKUP($P13,[2]INSA_TCA_v6.0_2023!$A$1:$AU$1342,18,FALSE)*$S13/100,"")</f>
        <v>0</v>
      </c>
      <c r="AD13" s="119">
        <f>IFERROR(VLOOKUP($P13,[2]INSA_TCA_v6.0_2023!$A$1:$AU$1342,20,FALSE)*$S13/100,"")</f>
        <v>3.0000000000000001E-3</v>
      </c>
      <c r="AE13" s="120">
        <f t="shared" si="0"/>
        <v>3.0739999999999998</v>
      </c>
      <c r="AF13" s="119">
        <f>IFERROR(VLOOKUP($P13,[2]INSA_TCA_v6.0_2023!$A$1:$AU$1342,21,FALSE)*$S13/100,"")</f>
        <v>0</v>
      </c>
      <c r="AG13" s="119">
        <f>IFERROR(VLOOKUP($P13,[2]INSA_TCA_v6.0_2023!$A$1:$AU$1342,25,FALSE)*$S13/100,"")</f>
        <v>0</v>
      </c>
      <c r="AH13" s="119">
        <f>IFERROR(VLOOKUP($P13,[2]INSA_TCA_v6.0_2023!$A$1:$AU$1342,27,FALSE)*$S13/100,"")</f>
        <v>0</v>
      </c>
      <c r="AI13" s="119">
        <f>IFERROR(VLOOKUP($P13,[2]INSA_TCA_v6.0_2023!$A$1:$AU$1342,28,FALSE)*$S13/100,"")</f>
        <v>0</v>
      </c>
      <c r="AJ13" s="119">
        <f>IFERROR(VLOOKUP($P13,[2]INSA_TCA_v6.0_2023!$A$1:$AU$1342,29,FALSE)*$S13/100,"")</f>
        <v>0</v>
      </c>
      <c r="AK13" s="119">
        <f>IFERROR(VLOOKUP($P13,[2]INSA_TCA_v6.0_2023!$A$1:$AU$1342,30,FALSE)*$S13/100,"")</f>
        <v>0</v>
      </c>
      <c r="AL13" s="119">
        <f>IFERROR(VLOOKUP($P13,[2]INSA_TCA_v6.0_2023!$A$1:$AU$1342,32,FALSE)*$S13/100,"")</f>
        <v>0</v>
      </c>
      <c r="AM13" s="119">
        <f>IFERROR(VLOOKUP($P13,[2]INSA_TCA_v6.0_2023!$A$1:$AU$1342,34,FALSE)*$S13/100,"")</f>
        <v>0</v>
      </c>
      <c r="AN13" s="119">
        <f>IFERROR(VLOOKUP($P13,[2]INSA_TCA_v6.0_2023!$A$1:$AU$1342,35,FALSE)*$S13/100,"")</f>
        <v>0</v>
      </c>
      <c r="AO13" s="119">
        <f>IFERROR(VLOOKUP($P13,[2]INSA_TCA_v6.0_2023!$A$1:$AU$1342,36,FALSE)*$S13/100,"")</f>
        <v>0</v>
      </c>
      <c r="AP13" s="119">
        <f>IFERROR(VLOOKUP($P13,[2]INSA_TCA_v6.0_2023!$A$1:$AU$1342,37,FALSE)*$S13/100,"")</f>
        <v>0</v>
      </c>
      <c r="AQ13" s="119">
        <f>IFERROR(VLOOKUP($P13,[2]INSA_TCA_v6.0_2023!$A$1:$AU$1342,39,FALSE)*$S13/100,"")</f>
        <v>0</v>
      </c>
      <c r="AR13" s="119">
        <f>IFERROR(VLOOKUP($P13,[2]INSA_TCA_v6.0_2023!$A$1:$AU$1342,40,FALSE)*$S13/100,"")</f>
        <v>0</v>
      </c>
      <c r="AS13" s="119">
        <f>IFERROR(VLOOKUP($P13,[2]INSA_TCA_v6.0_2023!$A$1:$AU$1342,41,FALSE)*$S13/100,"")</f>
        <v>0</v>
      </c>
      <c r="AT13" s="119">
        <f>IFERROR(VLOOKUP($P13,[2]INSA_TCA_v6.0_2023!$A$1:$AU$1342,42,FALSE)*$S13/100,"")</f>
        <v>0</v>
      </c>
      <c r="AU13" s="119">
        <f>IFERROR(VLOOKUP($P13,[2]INSA_TCA_v6.0_2023!$A$1:$AU$1342,43,FALSE)*$S13/100,"")</f>
        <v>0</v>
      </c>
      <c r="AV13" s="119">
        <f>IFERROR(VLOOKUP($P13,[2]INSA_TCA_v6.0_2023!$A$1:$AU$1342,44,FALSE)*$S13/100,"")</f>
        <v>0</v>
      </c>
      <c r="AW13" s="119">
        <f>IFERROR(VLOOKUP($P13,[2]INSA_TCA_v6.0_2023!$A$1:$AU$1342,45,FALSE)*$S13/100,"")</f>
        <v>0</v>
      </c>
      <c r="AX13" s="119">
        <f>IFERROR(VLOOKUP($P13,[2]INSA_TCA_v6.0_2023!$A$1:$AU$1342,46,FALSE)*$S13/100,"")</f>
        <v>0</v>
      </c>
      <c r="AY13" s="119">
        <f>IFERROR(VLOOKUP($P13,[2]INSA_TCA_v6.0_2023!$A$1:$AU$1342,47,FALSE)*$S13/100,"")</f>
        <v>0</v>
      </c>
    </row>
    <row r="14" spans="1:51">
      <c r="A14" s="209" t="s">
        <v>3371</v>
      </c>
      <c r="B14" s="208">
        <v>5</v>
      </c>
      <c r="C14" s="343" t="s">
        <v>48</v>
      </c>
      <c r="D14" s="346">
        <f>B14/1</f>
        <v>5</v>
      </c>
      <c r="E14" s="118"/>
      <c r="F14" s="263"/>
      <c r="G14" s="557"/>
      <c r="H14" s="555"/>
      <c r="I14" s="555"/>
      <c r="J14" s="555"/>
      <c r="K14" s="555"/>
      <c r="L14" s="555"/>
      <c r="M14" s="556"/>
      <c r="N14" s="272"/>
      <c r="O14" s="121"/>
      <c r="P14" s="122">
        <v>972</v>
      </c>
      <c r="Q14" s="122" t="s">
        <v>2217</v>
      </c>
      <c r="R14" s="122" t="s">
        <v>2268</v>
      </c>
      <c r="S14" s="17">
        <v>0.3</v>
      </c>
      <c r="T14" s="119">
        <f>IFERROR(VLOOKUP($P14,[2]INSA_TCA_v6.0_2023!$A$1:$AU$1342,14,FALSE)*$S14/100,"")</f>
        <v>0</v>
      </c>
      <c r="U14" s="119">
        <f>IFERROR(VLOOKUP($P14,[2]INSA_TCA_v6.0_2023!$A$1:$AU$1342,15,FALSE)*$S14/100,"")</f>
        <v>0</v>
      </c>
      <c r="V14" s="119">
        <f>IFERROR(VLOOKUP($P14,[2]INSA_TCA_v6.0_2023!$A$1:$AU$1342,8,FALSE)*$S14/100,"")</f>
        <v>0</v>
      </c>
      <c r="W14" s="119">
        <f>IFERROR(VLOOKUP($P14,[2]INSA_TCA_v6.0_2023!$A$1:$AU$1342,9,FALSE)*$S14/100,"")</f>
        <v>0</v>
      </c>
      <c r="X14" s="119">
        <f>IFERROR(VLOOKUP($P14,[2]INSA_TCA_v6.0_2023!$A$1:$AU$1342,10,FALSE)*$S14/100,"")</f>
        <v>0</v>
      </c>
      <c r="Y14" s="119">
        <f>IFERROR(VLOOKUP($P14,[2]INSA_TCA_v6.0_2023!$A$1:$AU$1342,11,FALSE)*$S14/100,"")</f>
        <v>0</v>
      </c>
      <c r="Z14" s="119">
        <f>IFERROR(VLOOKUP($P14,[2]INSA_TCA_v6.0_2023!$A$1:$AU$1342,24,FALSE)*$S14/100,"")</f>
        <v>0</v>
      </c>
      <c r="AA14" s="119">
        <f>IFERROR(VLOOKUP($P14,[2]INSA_TCA_v6.0_2023!$A$1:$AU$1342,13,FALSE)*$S14/100,"")</f>
        <v>0</v>
      </c>
      <c r="AB14" s="119">
        <f>IFERROR(VLOOKUP($P14,[2]INSA_TCA_v6.0_2023!$A$1:$AU$1342,19,FALSE)*$S14/100,"")</f>
        <v>0</v>
      </c>
      <c r="AC14" s="119">
        <f>IFERROR(VLOOKUP($P14,[2]INSA_TCA_v6.0_2023!$A$1:$AU$1342,18,FALSE)*$S14/100,"")</f>
        <v>0</v>
      </c>
      <c r="AD14" s="119">
        <f>IFERROR(VLOOKUP($P14,[2]INSA_TCA_v6.0_2023!$A$1:$AU$1342,20,FALSE)*$S14/100,"")</f>
        <v>0.3</v>
      </c>
      <c r="AE14" s="120">
        <f t="shared" si="0"/>
        <v>0</v>
      </c>
      <c r="AF14" s="119">
        <f>IFERROR(VLOOKUP($P14,[2]INSA_TCA_v6.0_2023!$A$1:$AU$1342,21,FALSE)*$S14/100,"")</f>
        <v>0</v>
      </c>
      <c r="AG14" s="119">
        <f>IFERROR(VLOOKUP($P14,[2]INSA_TCA_v6.0_2023!$A$1:$AU$1342,25,FALSE)*$S14/100,"")</f>
        <v>0</v>
      </c>
      <c r="AH14" s="119">
        <f>IFERROR(VLOOKUP($P14,[2]INSA_TCA_v6.0_2023!$A$1:$AU$1342,27,FALSE)*$S14/100,"")</f>
        <v>0</v>
      </c>
      <c r="AI14" s="119">
        <f>IFERROR(VLOOKUP($P14,[2]INSA_TCA_v6.0_2023!$A$1:$AU$1342,28,FALSE)*$S14/100,"")</f>
        <v>0</v>
      </c>
      <c r="AJ14" s="119">
        <f>IFERROR(VLOOKUP($P14,[2]INSA_TCA_v6.0_2023!$A$1:$AU$1342,29,FALSE)*$S14/100,"")</f>
        <v>0</v>
      </c>
      <c r="AK14" s="119">
        <f>IFERROR(VLOOKUP($P14,[2]INSA_TCA_v6.0_2023!$A$1:$AU$1342,30,FALSE)*$S14/100,"")</f>
        <v>0</v>
      </c>
      <c r="AL14" s="119">
        <f>IFERROR(VLOOKUP($P14,[2]INSA_TCA_v6.0_2023!$A$1:$AU$1342,32,FALSE)*$S14/100,"")</f>
        <v>0</v>
      </c>
      <c r="AM14" s="119">
        <f>IFERROR(VLOOKUP($P14,[2]INSA_TCA_v6.0_2023!$A$1:$AU$1342,34,FALSE)*$S14/100,"")</f>
        <v>0</v>
      </c>
      <c r="AN14" s="119">
        <f>IFERROR(VLOOKUP($P14,[2]INSA_TCA_v6.0_2023!$A$1:$AU$1342,35,FALSE)*$S14/100,"")</f>
        <v>0</v>
      </c>
      <c r="AO14" s="119">
        <f>IFERROR(VLOOKUP($P14,[2]INSA_TCA_v6.0_2023!$A$1:$AU$1342,36,FALSE)*$S14/100,"")</f>
        <v>0</v>
      </c>
      <c r="AP14" s="119">
        <f>IFERROR(VLOOKUP($P14,[2]INSA_TCA_v6.0_2023!$A$1:$AU$1342,37,FALSE)*$S14/100,"")</f>
        <v>0</v>
      </c>
      <c r="AQ14" s="119">
        <f>IFERROR(VLOOKUP($P14,[2]INSA_TCA_v6.0_2023!$A$1:$AU$1342,39,FALSE)*$S14/100,"")</f>
        <v>120</v>
      </c>
      <c r="AR14" s="119">
        <f>IFERROR(VLOOKUP($P14,[2]INSA_TCA_v6.0_2023!$A$1:$AU$1342,40,FALSE)*$S14/100,"")</f>
        <v>0</v>
      </c>
      <c r="AS14" s="119">
        <f>IFERROR(VLOOKUP($P14,[2]INSA_TCA_v6.0_2023!$A$1:$AU$1342,41,FALSE)*$S14/100,"")</f>
        <v>0</v>
      </c>
      <c r="AT14" s="119">
        <f>IFERROR(VLOOKUP($P14,[2]INSA_TCA_v6.0_2023!$A$1:$AU$1342,42,FALSE)*$S14/100,"")</f>
        <v>0</v>
      </c>
      <c r="AU14" s="119">
        <f>IFERROR(VLOOKUP($P14,[2]INSA_TCA_v6.0_2023!$A$1:$AU$1342,43,FALSE)*$S14/100,"")</f>
        <v>0.9</v>
      </c>
      <c r="AV14" s="119">
        <f>IFERROR(VLOOKUP($P14,[2]INSA_TCA_v6.0_2023!$A$1:$AU$1342,44,FALSE)*$S14/100,"")</f>
        <v>0</v>
      </c>
      <c r="AW14" s="119">
        <f>IFERROR(VLOOKUP($P14,[2]INSA_TCA_v6.0_2023!$A$1:$AU$1342,45,FALSE)*$S14/100,"")</f>
        <v>0</v>
      </c>
      <c r="AX14" s="119">
        <f>IFERROR(VLOOKUP($P14,[2]INSA_TCA_v6.0_2023!$A$1:$AU$1342,46,FALSE)*$S14/100,"")</f>
        <v>0</v>
      </c>
      <c r="AY14" s="119">
        <f>IFERROR(VLOOKUP($P14,[2]INSA_TCA_v6.0_2023!$A$1:$AU$1342,47,FALSE)*$S14/100,"")</f>
        <v>0</v>
      </c>
    </row>
    <row r="15" spans="1:51">
      <c r="A15" s="209" t="s">
        <v>3318</v>
      </c>
      <c r="B15" s="208">
        <v>0.3</v>
      </c>
      <c r="C15" s="343" t="s">
        <v>48</v>
      </c>
      <c r="D15" s="346">
        <f>B15/1</f>
        <v>0.3</v>
      </c>
      <c r="E15" s="118"/>
      <c r="F15" s="263"/>
      <c r="G15" s="557"/>
      <c r="H15" s="555"/>
      <c r="I15" s="555"/>
      <c r="J15" s="555"/>
      <c r="K15" s="555"/>
      <c r="L15" s="555"/>
      <c r="M15" s="556"/>
      <c r="N15" s="272"/>
      <c r="O15" s="121" t="s">
        <v>112</v>
      </c>
      <c r="P15" s="122" t="s">
        <v>1561</v>
      </c>
      <c r="Q15" s="122" t="s">
        <v>114</v>
      </c>
      <c r="R15" s="122" t="s">
        <v>3221</v>
      </c>
      <c r="S15" s="17">
        <v>35</v>
      </c>
      <c r="T15" s="119">
        <f>IFERROR(VLOOKUP($P15,[2]INSA_TCA_v6.0_2023!$A$1:$AU$1342,14,FALSE)*$S15/100,"")</f>
        <v>0.17499999999999999</v>
      </c>
      <c r="U15" s="119">
        <f>IFERROR(VLOOKUP($P15,[2]INSA_TCA_v6.0_2023!$A$1:$AU$1342,15,FALSE)*$S15/100,"")</f>
        <v>0.17499999999999999</v>
      </c>
      <c r="V15" s="119">
        <f>IFERROR(VLOOKUP($P15,[2]INSA_TCA_v6.0_2023!$A$1:$AU$1342,8,FALSE)*$S15/100,"")</f>
        <v>8.4</v>
      </c>
      <c r="W15" s="119">
        <f>IFERROR(VLOOKUP($P15,[2]INSA_TCA_v6.0_2023!$A$1:$AU$1342,9,FALSE)*$S15/100,"")</f>
        <v>6.02</v>
      </c>
      <c r="X15" s="119">
        <f>IFERROR(VLOOKUP($P15,[2]INSA_TCA_v6.0_2023!$A$1:$AU$1342,10,FALSE)*$S15/100,"")</f>
        <v>0</v>
      </c>
      <c r="Y15" s="119">
        <f>IFERROR(VLOOKUP($P15,[2]INSA_TCA_v6.0_2023!$A$1:$AU$1342,11,FALSE)*$S15/100,"")</f>
        <v>0</v>
      </c>
      <c r="Z15" s="119">
        <f>IFERROR(VLOOKUP($P15,[2]INSA_TCA_v6.0_2023!$A$1:$AU$1342,24,FALSE)*$S15/100,"")</f>
        <v>0</v>
      </c>
      <c r="AA15" s="119">
        <f>IFERROR(VLOOKUP($P15,[2]INSA_TCA_v6.0_2023!$A$1:$AU$1342,13,FALSE)*$S15/100,"")</f>
        <v>0</v>
      </c>
      <c r="AB15" s="119">
        <f>IFERROR(VLOOKUP($P15,[2]INSA_TCA_v6.0_2023!$A$1:$AU$1342,19,FALSE)*$S15/100,"")</f>
        <v>5.95</v>
      </c>
      <c r="AC15" s="119">
        <f>IFERROR(VLOOKUP($P15,[2]INSA_TCA_v6.0_2023!$A$1:$AU$1342,18,FALSE)*$S15/100,"")</f>
        <v>0</v>
      </c>
      <c r="AD15" s="119">
        <f>IFERROR(VLOOKUP($P15,[2]INSA_TCA_v6.0_2023!$A$1:$AU$1342,20,FALSE)*$S15/100,"")</f>
        <v>0.73499999999999999</v>
      </c>
      <c r="AE15" s="120">
        <f t="shared" si="0"/>
        <v>100.10000000000001</v>
      </c>
      <c r="AF15" s="119">
        <f>IFERROR(VLOOKUP($P15,[2]INSA_TCA_v6.0_2023!$A$1:$AU$1342,21,FALSE)*$S15/100,"")</f>
        <v>0</v>
      </c>
      <c r="AG15" s="119">
        <f>IFERROR(VLOOKUP($P15,[2]INSA_TCA_v6.0_2023!$A$1:$AU$1342,25,FALSE)*$S15/100,"")</f>
        <v>0</v>
      </c>
      <c r="AH15" s="119">
        <f>IFERROR(VLOOKUP($P15,[2]INSA_TCA_v6.0_2023!$A$1:$AU$1342,27,FALSE)*$S15/100,"")</f>
        <v>0</v>
      </c>
      <c r="AI15" s="119">
        <f>IFERROR(VLOOKUP($P15,[2]INSA_TCA_v6.0_2023!$A$1:$AU$1342,28,FALSE)*$S15/100,"")</f>
        <v>0</v>
      </c>
      <c r="AJ15" s="119">
        <f>IFERROR(VLOOKUP($P15,[2]INSA_TCA_v6.0_2023!$A$1:$AU$1342,29,FALSE)*$S15/100,"")</f>
        <v>0</v>
      </c>
      <c r="AK15" s="119">
        <f>IFERROR(VLOOKUP($P15,[2]INSA_TCA_v6.0_2023!$A$1:$AU$1342,30,FALSE)*$S15/100,"")</f>
        <v>0</v>
      </c>
      <c r="AL15" s="119">
        <f>IFERROR(VLOOKUP($P15,[2]INSA_TCA_v6.0_2023!$A$1:$AU$1342,32,FALSE)*$S15/100,"")</f>
        <v>0</v>
      </c>
      <c r="AM15" s="119">
        <f>IFERROR(VLOOKUP($P15,[2]INSA_TCA_v6.0_2023!$A$1:$AU$1342,34,FALSE)*$S15/100,"")</f>
        <v>0</v>
      </c>
      <c r="AN15" s="119">
        <f>IFERROR(VLOOKUP($P15,[2]INSA_TCA_v6.0_2023!$A$1:$AU$1342,35,FALSE)*$S15/100,"")</f>
        <v>0</v>
      </c>
      <c r="AO15" s="119">
        <f>IFERROR(VLOOKUP($P15,[2]INSA_TCA_v6.0_2023!$A$1:$AU$1342,36,FALSE)*$S15/100,"")</f>
        <v>0</v>
      </c>
      <c r="AP15" s="119">
        <f>IFERROR(VLOOKUP($P15,[2]INSA_TCA_v6.0_2023!$A$1:$AU$1342,37,FALSE)*$S15/100,"")</f>
        <v>0</v>
      </c>
      <c r="AQ15" s="119">
        <f>IFERROR(VLOOKUP($P15,[2]INSA_TCA_v6.0_2023!$A$1:$AU$1342,39,FALSE)*$S15/100,"")</f>
        <v>0</v>
      </c>
      <c r="AR15" s="119">
        <f>IFERROR(VLOOKUP($P15,[2]INSA_TCA_v6.0_2023!$A$1:$AU$1342,40,FALSE)*$S15/100,"")</f>
        <v>0</v>
      </c>
      <c r="AS15" s="119">
        <f>IFERROR(VLOOKUP($P15,[2]INSA_TCA_v6.0_2023!$A$1:$AU$1342,41,FALSE)*$S15/100,"")</f>
        <v>0</v>
      </c>
      <c r="AT15" s="119">
        <f>IFERROR(VLOOKUP($P15,[2]INSA_TCA_v6.0_2023!$A$1:$AU$1342,42,FALSE)*$S15/100,"")</f>
        <v>0</v>
      </c>
      <c r="AU15" s="119">
        <f>IFERROR(VLOOKUP($P15,[2]INSA_TCA_v6.0_2023!$A$1:$AU$1342,43,FALSE)*$S15/100,"")</f>
        <v>0</v>
      </c>
      <c r="AV15" s="119">
        <f>IFERROR(VLOOKUP($P15,[2]INSA_TCA_v6.0_2023!$A$1:$AU$1342,44,FALSE)*$S15/100,"")</f>
        <v>0</v>
      </c>
      <c r="AW15" s="119">
        <f>IFERROR(VLOOKUP($P15,[2]INSA_TCA_v6.0_2023!$A$1:$AU$1342,45,FALSE)*$S15/100,"")</f>
        <v>0</v>
      </c>
      <c r="AX15" s="119">
        <f>IFERROR(VLOOKUP($P15,[2]INSA_TCA_v6.0_2023!$A$1:$AU$1342,46,FALSE)*$S15/100,"")</f>
        <v>0</v>
      </c>
      <c r="AY15" s="119">
        <f>IFERROR(VLOOKUP($P15,[2]INSA_TCA_v6.0_2023!$A$1:$AU$1342,47,FALSE)*$S15/100,"")</f>
        <v>0</v>
      </c>
    </row>
    <row r="16" spans="1:51">
      <c r="A16" s="209" t="s">
        <v>3440</v>
      </c>
      <c r="B16" s="347" t="s">
        <v>68</v>
      </c>
      <c r="C16" s="334" t="s">
        <v>48</v>
      </c>
      <c r="D16" s="344">
        <f>B16/1</f>
        <v>1</v>
      </c>
      <c r="E16" s="130"/>
      <c r="F16" s="263"/>
      <c r="G16" s="557"/>
      <c r="H16" s="555"/>
      <c r="I16" s="555"/>
      <c r="J16" s="555"/>
      <c r="K16" s="555"/>
      <c r="L16" s="555"/>
      <c r="M16" s="556"/>
      <c r="N16" s="272"/>
      <c r="O16" s="121"/>
      <c r="P16" s="122">
        <v>1213</v>
      </c>
      <c r="Q16" s="122" t="s">
        <v>2217</v>
      </c>
      <c r="R16" s="122" t="s">
        <v>2231</v>
      </c>
      <c r="S16" s="17">
        <v>1</v>
      </c>
      <c r="T16" s="119">
        <f>IFERROR(VLOOKUP($P16,[2]INSA_TCA_v6.0_2023!$A$1:$AU$1342,14,FALSE)*$S16/100,"")</f>
        <v>0.26400000000000001</v>
      </c>
      <c r="U16" s="119">
        <f>IFERROR(VLOOKUP($P16,[2]INSA_TCA_v6.0_2023!$A$1:$AU$1342,15,FALSE)*$S16/100,"")</f>
        <v>4.0999999999999995E-2</v>
      </c>
      <c r="V16" s="119">
        <f>IFERROR(VLOOKUP($P16,[2]INSA_TCA_v6.0_2023!$A$1:$AU$1342,8,FALSE)*$S16/100,"")</f>
        <v>4.2999999999999997E-2</v>
      </c>
      <c r="W16" s="119">
        <f>IFERROR(VLOOKUP($P16,[2]INSA_TCA_v6.0_2023!$A$1:$AU$1342,9,FALSE)*$S16/100,"")</f>
        <v>1.6E-2</v>
      </c>
      <c r="X16" s="119">
        <f>IFERROR(VLOOKUP($P16,[2]INSA_TCA_v6.0_2023!$A$1:$AU$1342,10,FALSE)*$S16/100,"")</f>
        <v>6.9999999999999993E-3</v>
      </c>
      <c r="Y16" s="119">
        <f>IFERROR(VLOOKUP($P16,[2]INSA_TCA_v6.0_2023!$A$1:$AU$1342,11,FALSE)*$S16/100,"")</f>
        <v>1.3999999999999999E-2</v>
      </c>
      <c r="Z16" s="119">
        <f>IFERROR(VLOOKUP($P16,[2]INSA_TCA_v6.0_2023!$A$1:$AU$1342,24,FALSE)*$S16/100,"")</f>
        <v>0</v>
      </c>
      <c r="AA16" s="119">
        <f>IFERROR(VLOOKUP($P16,[2]INSA_TCA_v6.0_2023!$A$1:$AU$1342,13,FALSE)*$S16/100,"")</f>
        <v>0</v>
      </c>
      <c r="AB16" s="119">
        <f>IFERROR(VLOOKUP($P16,[2]INSA_TCA_v6.0_2023!$A$1:$AU$1342,19,FALSE)*$S16/100,"")</f>
        <v>0.09</v>
      </c>
      <c r="AC16" s="119">
        <f>IFERROR(VLOOKUP($P16,[2]INSA_TCA_v6.0_2023!$A$1:$AU$1342,18,FALSE)*$S16/100,"")</f>
        <v>0.42499999999999999</v>
      </c>
      <c r="AD16" s="119">
        <f>IFERROR(VLOOKUP($P16,[2]INSA_TCA_v6.0_2023!$A$1:$AU$1342,20,FALSE)*$S16/100,"")</f>
        <v>1E-3</v>
      </c>
      <c r="AE16" s="120">
        <f t="shared" si="0"/>
        <v>2.653</v>
      </c>
      <c r="AF16" s="119">
        <f>IFERROR(VLOOKUP($P16,[2]INSA_TCA_v6.0_2023!$A$1:$AU$1342,21,FALSE)*$S16/100,"")</f>
        <v>0</v>
      </c>
      <c r="AG16" s="119">
        <f>IFERROR(VLOOKUP($P16,[2]INSA_TCA_v6.0_2023!$A$1:$AU$1342,25,FALSE)*$S16/100,"")</f>
        <v>0.85</v>
      </c>
      <c r="AH16" s="119">
        <f>IFERROR(VLOOKUP($P16,[2]INSA_TCA_v6.0_2023!$A$1:$AU$1342,27,FALSE)*$S16/100,"")</f>
        <v>0</v>
      </c>
      <c r="AI16" s="119">
        <f>IFERROR(VLOOKUP($P16,[2]INSA_TCA_v6.0_2023!$A$1:$AU$1342,28,FALSE)*$S16/100,"")</f>
        <v>0.18260000000000001</v>
      </c>
      <c r="AJ16" s="119">
        <f>IFERROR(VLOOKUP($P16,[2]INSA_TCA_v6.0_2023!$A$1:$AU$1342,29,FALSE)*$S16/100,"")</f>
        <v>1.8E-3</v>
      </c>
      <c r="AK16" s="119">
        <f>IFERROR(VLOOKUP($P16,[2]INSA_TCA_v6.0_2023!$A$1:$AU$1342,30,FALSE)*$S16/100,"")</f>
        <v>5.3E-3</v>
      </c>
      <c r="AL16" s="119">
        <f>IFERROR(VLOOKUP($P16,[2]INSA_TCA_v6.0_2023!$A$1:$AU$1342,32,FALSE)*$S16/100,"")</f>
        <v>7.1399999999999991E-2</v>
      </c>
      <c r="AM16" s="119">
        <f>IFERROR(VLOOKUP($P16,[2]INSA_TCA_v6.0_2023!$A$1:$AU$1342,34,FALSE)*$S16/100,"")</f>
        <v>1.04E-2</v>
      </c>
      <c r="AN16" s="119">
        <f>IFERROR(VLOOKUP($P16,[2]INSA_TCA_v6.0_2023!$A$1:$AU$1342,35,FALSE)*$S16/100,"")</f>
        <v>0</v>
      </c>
      <c r="AO16" s="119">
        <f>IFERROR(VLOOKUP($P16,[2]INSA_TCA_v6.0_2023!$A$1:$AU$1342,36,FALSE)*$S16/100,"")</f>
        <v>2.3E-2</v>
      </c>
      <c r="AP16" s="119">
        <f>IFERROR(VLOOKUP($P16,[2]INSA_TCA_v6.0_2023!$A$1:$AU$1342,37,FALSE)*$S16/100,"")</f>
        <v>2.37</v>
      </c>
      <c r="AQ16" s="119">
        <f>IFERROR(VLOOKUP($P16,[2]INSA_TCA_v6.0_2023!$A$1:$AU$1342,39,FALSE)*$S16/100,"")</f>
        <v>0.25</v>
      </c>
      <c r="AR16" s="119">
        <f>IFERROR(VLOOKUP($P16,[2]INSA_TCA_v6.0_2023!$A$1:$AU$1342,40,FALSE)*$S16/100,"")</f>
        <v>12.6</v>
      </c>
      <c r="AS16" s="119">
        <f>IFERROR(VLOOKUP($P16,[2]INSA_TCA_v6.0_2023!$A$1:$AU$1342,41,FALSE)*$S16/100,"")</f>
        <v>16</v>
      </c>
      <c r="AT16" s="119">
        <f>IFERROR(VLOOKUP($P16,[2]INSA_TCA_v6.0_2023!$A$1:$AU$1342,42,FALSE)*$S16/100,"")</f>
        <v>1.5</v>
      </c>
      <c r="AU16" s="119">
        <f>IFERROR(VLOOKUP($P16,[2]INSA_TCA_v6.0_2023!$A$1:$AU$1342,43,FALSE)*$S16/100,"")</f>
        <v>2.7</v>
      </c>
      <c r="AV16" s="119">
        <f>IFERROR(VLOOKUP($P16,[2]INSA_TCA_v6.0_2023!$A$1:$AU$1342,44,FALSE)*$S16/100,"")</f>
        <v>0.37</v>
      </c>
      <c r="AW16" s="119">
        <f>IFERROR(VLOOKUP($P16,[2]INSA_TCA_v6.0_2023!$A$1:$AU$1342,45,FALSE)*$S16/100,"")</f>
        <v>2.7000000000000003E-2</v>
      </c>
      <c r="AX16" s="119">
        <f>IFERROR(VLOOKUP($P16,[2]INSA_TCA_v6.0_2023!$A$1:$AU$1342,46,FALSE)*$S16/100,"")</f>
        <v>0</v>
      </c>
      <c r="AY16" s="119">
        <f>IFERROR(VLOOKUP($P16,[2]INSA_TCA_v6.0_2023!$A$1:$AU$1342,47,FALSE)*$S16/100,"")</f>
        <v>0</v>
      </c>
    </row>
    <row r="17" spans="1:51">
      <c r="A17" s="127"/>
      <c r="B17" s="128"/>
      <c r="C17" s="129"/>
      <c r="D17" s="129"/>
      <c r="E17" s="130"/>
      <c r="F17" s="263"/>
      <c r="G17" s="557"/>
      <c r="H17" s="555"/>
      <c r="I17" s="555"/>
      <c r="J17" s="555"/>
      <c r="K17" s="555"/>
      <c r="L17" s="555"/>
      <c r="M17" s="556"/>
      <c r="N17" s="272"/>
      <c r="O17" s="121"/>
      <c r="P17" s="122"/>
      <c r="Q17" s="122"/>
      <c r="R17" s="122"/>
      <c r="S17" s="122"/>
      <c r="T17" s="119" t="str">
        <f>IFERROR(VLOOKUP($P17,[2]INSA_TCA_v6.0_2023!$A$1:$AU$1342,14,FALSE)*$S17/100,"")</f>
        <v/>
      </c>
      <c r="U17" s="119" t="str">
        <f>IFERROR(VLOOKUP($P17,[2]INSA_TCA_v6.0_2023!$A$1:$AU$1342,15,FALSE)*$S17/100,"")</f>
        <v/>
      </c>
      <c r="V17" s="119" t="str">
        <f>IFERROR(VLOOKUP($P17,[2]INSA_TCA_v6.0_2023!$A$1:$AU$1342,8,FALSE)*$S17/100,"")</f>
        <v/>
      </c>
      <c r="W17" s="119" t="str">
        <f>IFERROR(VLOOKUP($P17,[2]INSA_TCA_v6.0_2023!$A$1:$AU$1342,9,FALSE)*$S17/100,"")</f>
        <v/>
      </c>
      <c r="X17" s="119" t="str">
        <f>IFERROR(VLOOKUP($P17,[2]INSA_TCA_v6.0_2023!$A$1:$AU$1342,10,FALSE)*$S17/100,"")</f>
        <v/>
      </c>
      <c r="Y17" s="119" t="str">
        <f>IFERROR(VLOOKUP($P17,[2]INSA_TCA_v6.0_2023!$A$1:$AU$1342,11,FALSE)*$S17/100,"")</f>
        <v/>
      </c>
      <c r="Z17" s="119" t="str">
        <f>IFERROR(VLOOKUP($P17,[2]INSA_TCA_v6.0_2023!$A$1:$AU$1342,24,FALSE)*$S17/100,"")</f>
        <v/>
      </c>
      <c r="AA17" s="119" t="str">
        <f>IFERROR(VLOOKUP($P17,[2]INSA_TCA_v6.0_2023!$A$1:$AU$1342,13,FALSE)*$S17/100,"")</f>
        <v/>
      </c>
      <c r="AB17" s="119" t="str">
        <f>IFERROR(VLOOKUP($P17,[2]INSA_TCA_v6.0_2023!$A$1:$AU$1342,19,FALSE)*$S17/100,"")</f>
        <v/>
      </c>
      <c r="AC17" s="119" t="str">
        <f>IFERROR(VLOOKUP($P17,[2]INSA_TCA_v6.0_2023!$A$1:$AU$1342,18,FALSE)*$S17/100,"")</f>
        <v/>
      </c>
      <c r="AD17" s="119" t="str">
        <f>IFERROR(VLOOKUP($P17,[2]INSA_TCA_v6.0_2023!$A$1:$AU$1342,20,FALSE)*$S17/100,"")</f>
        <v/>
      </c>
      <c r="AE17" s="120" t="str">
        <f t="shared" si="0"/>
        <v/>
      </c>
      <c r="AF17" s="119" t="str">
        <f>IFERROR(VLOOKUP($P17,[2]INSA_TCA_v6.0_2023!$A$1:$AU$1342,21,FALSE)*$S17/100,"")</f>
        <v/>
      </c>
      <c r="AG17" s="119" t="str">
        <f>IFERROR(VLOOKUP($P17,[2]INSA_TCA_v6.0_2023!$A$1:$AU$1342,25,FALSE)*$S17/100,"")</f>
        <v/>
      </c>
      <c r="AH17" s="119" t="str">
        <f>IFERROR(VLOOKUP($P17,[2]INSA_TCA_v6.0_2023!$A$1:$AU$1342,27,FALSE)*$S17/100,"")</f>
        <v/>
      </c>
      <c r="AI17" s="119" t="str">
        <f>IFERROR(VLOOKUP($P17,[2]INSA_TCA_v6.0_2023!$A$1:$AU$1342,28,FALSE)*$S17/100,"")</f>
        <v/>
      </c>
      <c r="AJ17" s="119" t="str">
        <f>IFERROR(VLOOKUP($P17,[2]INSA_TCA_v6.0_2023!$A$1:$AU$1342,29,FALSE)*$S17/100,"")</f>
        <v/>
      </c>
      <c r="AK17" s="119" t="str">
        <f>IFERROR(VLOOKUP($P17,[2]INSA_TCA_v6.0_2023!$A$1:$AU$1342,30,FALSE)*$S17/100,"")</f>
        <v/>
      </c>
      <c r="AL17" s="119" t="str">
        <f>IFERROR(VLOOKUP($P17,[2]INSA_TCA_v6.0_2023!$A$1:$AU$1342,32,FALSE)*$S17/100,"")</f>
        <v/>
      </c>
      <c r="AM17" s="119" t="str">
        <f>IFERROR(VLOOKUP($P17,[2]INSA_TCA_v6.0_2023!$A$1:$AU$1342,34,FALSE)*$S17/100,"")</f>
        <v/>
      </c>
      <c r="AN17" s="119" t="str">
        <f>IFERROR(VLOOKUP($P17,[2]INSA_TCA_v6.0_2023!$A$1:$AU$1342,35,FALSE)*$S17/100,"")</f>
        <v/>
      </c>
      <c r="AO17" s="119" t="str">
        <f>IFERROR(VLOOKUP($P17,[2]INSA_TCA_v6.0_2023!$A$1:$AU$1342,36,FALSE)*$S17/100,"")</f>
        <v/>
      </c>
      <c r="AP17" s="119" t="str">
        <f>IFERROR(VLOOKUP($P17,[2]INSA_TCA_v6.0_2023!$A$1:$AU$1342,37,FALSE)*$S17/100,"")</f>
        <v/>
      </c>
      <c r="AQ17" s="119" t="str">
        <f>IFERROR(VLOOKUP($P17,[2]INSA_TCA_v6.0_2023!$A$1:$AU$1342,39,FALSE)*$S17/100,"")</f>
        <v/>
      </c>
      <c r="AR17" s="119" t="str">
        <f>IFERROR(VLOOKUP($P17,[2]INSA_TCA_v6.0_2023!$A$1:$AU$1342,40,FALSE)*$S17/100,"")</f>
        <v/>
      </c>
      <c r="AS17" s="119" t="str">
        <f>IFERROR(VLOOKUP($P17,[2]INSA_TCA_v6.0_2023!$A$1:$AU$1342,41,FALSE)*$S17/100,"")</f>
        <v/>
      </c>
      <c r="AT17" s="119" t="str">
        <f>IFERROR(VLOOKUP($P17,[2]INSA_TCA_v6.0_2023!$A$1:$AU$1342,42,FALSE)*$S17/100,"")</f>
        <v/>
      </c>
      <c r="AU17" s="119" t="str">
        <f>IFERROR(VLOOKUP($P17,[2]INSA_TCA_v6.0_2023!$A$1:$AU$1342,43,FALSE)*$S17/100,"")</f>
        <v/>
      </c>
      <c r="AV17" s="119" t="str">
        <f>IFERROR(VLOOKUP($P17,[2]INSA_TCA_v6.0_2023!$A$1:$AU$1342,44,FALSE)*$S17/100,"")</f>
        <v/>
      </c>
      <c r="AW17" s="119" t="str">
        <f>IFERROR(VLOOKUP($P17,[2]INSA_TCA_v6.0_2023!$A$1:$AU$1342,45,FALSE)*$S17/100,"")</f>
        <v/>
      </c>
      <c r="AX17" s="119" t="str">
        <f>IFERROR(VLOOKUP($P17,[2]INSA_TCA_v6.0_2023!$A$1:$AU$1342,46,FALSE)*$S17/100,"")</f>
        <v/>
      </c>
      <c r="AY17" s="119" t="str">
        <f>IFERROR(VLOOKUP($P17,[2]INSA_TCA_v6.0_2023!$A$1:$AU$1342,47,FALSE)*$S17/100,"")</f>
        <v/>
      </c>
    </row>
    <row r="18" spans="1:51">
      <c r="A18" s="127"/>
      <c r="B18" s="128"/>
      <c r="C18" s="129"/>
      <c r="D18" s="129"/>
      <c r="E18" s="130"/>
      <c r="F18" s="263"/>
      <c r="G18" s="557"/>
      <c r="H18" s="555"/>
      <c r="I18" s="555"/>
      <c r="J18" s="555"/>
      <c r="K18" s="555"/>
      <c r="L18" s="555"/>
      <c r="M18" s="556"/>
      <c r="N18" s="272"/>
      <c r="O18" s="121"/>
      <c r="P18" s="122"/>
      <c r="Q18" s="122"/>
      <c r="R18" s="122"/>
      <c r="S18" s="122"/>
      <c r="T18" s="119" t="str">
        <f>IFERROR(VLOOKUP($P18,[2]INSA_TCA_v6.0_2023!$A$1:$AU$1342,14,FALSE)*$S18/100,"")</f>
        <v/>
      </c>
      <c r="U18" s="119" t="str">
        <f>IFERROR(VLOOKUP($P18,[2]INSA_TCA_v6.0_2023!$A$1:$AU$1342,15,FALSE)*$S18/100,"")</f>
        <v/>
      </c>
      <c r="V18" s="119" t="str">
        <f>IFERROR(VLOOKUP($P18,[2]INSA_TCA_v6.0_2023!$A$1:$AU$1342,8,FALSE)*$S18/100,"")</f>
        <v/>
      </c>
      <c r="W18" s="119" t="str">
        <f>IFERROR(VLOOKUP($P18,[2]INSA_TCA_v6.0_2023!$A$1:$AU$1342,9,FALSE)*$S18/100,"")</f>
        <v/>
      </c>
      <c r="X18" s="119" t="str">
        <f>IFERROR(VLOOKUP($P18,[2]INSA_TCA_v6.0_2023!$A$1:$AU$1342,10,FALSE)*$S18/100,"")</f>
        <v/>
      </c>
      <c r="Y18" s="119" t="str">
        <f>IFERROR(VLOOKUP($P18,[2]INSA_TCA_v6.0_2023!$A$1:$AU$1342,11,FALSE)*$S18/100,"")</f>
        <v/>
      </c>
      <c r="Z18" s="119" t="str">
        <f>IFERROR(VLOOKUP($P18,[2]INSA_TCA_v6.0_2023!$A$1:$AU$1342,24,FALSE)*$S18/100,"")</f>
        <v/>
      </c>
      <c r="AA18" s="119" t="str">
        <f>IFERROR(VLOOKUP($P18,[2]INSA_TCA_v6.0_2023!$A$1:$AU$1342,13,FALSE)*$S18/100,"")</f>
        <v/>
      </c>
      <c r="AB18" s="119" t="str">
        <f>IFERROR(VLOOKUP($P18,[2]INSA_TCA_v6.0_2023!$A$1:$AU$1342,19,FALSE)*$S18/100,"")</f>
        <v/>
      </c>
      <c r="AC18" s="119" t="str">
        <f>IFERROR(VLOOKUP($P18,[2]INSA_TCA_v6.0_2023!$A$1:$AU$1342,18,FALSE)*$S18/100,"")</f>
        <v/>
      </c>
      <c r="AD18" s="119" t="str">
        <f>IFERROR(VLOOKUP($P18,[2]INSA_TCA_v6.0_2023!$A$1:$AU$1342,20,FALSE)*$S18/100,"")</f>
        <v/>
      </c>
      <c r="AE18" s="120" t="str">
        <f t="shared" si="0"/>
        <v/>
      </c>
      <c r="AF18" s="119" t="str">
        <f>IFERROR(VLOOKUP($P18,[2]INSA_TCA_v6.0_2023!$A$1:$AU$1342,21,FALSE)*$S18/100,"")</f>
        <v/>
      </c>
      <c r="AG18" s="119" t="str">
        <f>IFERROR(VLOOKUP($P18,[2]INSA_TCA_v6.0_2023!$A$1:$AU$1342,25,FALSE)*$S18/100,"")</f>
        <v/>
      </c>
      <c r="AH18" s="119" t="str">
        <f>IFERROR(VLOOKUP($P18,[2]INSA_TCA_v6.0_2023!$A$1:$AU$1342,27,FALSE)*$S18/100,"")</f>
        <v/>
      </c>
      <c r="AI18" s="119" t="str">
        <f>IFERROR(VLOOKUP($P18,[2]INSA_TCA_v6.0_2023!$A$1:$AU$1342,28,FALSE)*$S18/100,"")</f>
        <v/>
      </c>
      <c r="AJ18" s="119" t="str">
        <f>IFERROR(VLOOKUP($P18,[2]INSA_TCA_v6.0_2023!$A$1:$AU$1342,29,FALSE)*$S18/100,"")</f>
        <v/>
      </c>
      <c r="AK18" s="119" t="str">
        <f>IFERROR(VLOOKUP($P18,[2]INSA_TCA_v6.0_2023!$A$1:$AU$1342,30,FALSE)*$S18/100,"")</f>
        <v/>
      </c>
      <c r="AL18" s="119" t="str">
        <f>IFERROR(VLOOKUP($P18,[2]INSA_TCA_v6.0_2023!$A$1:$AU$1342,32,FALSE)*$S18/100,"")</f>
        <v/>
      </c>
      <c r="AM18" s="119" t="str">
        <f>IFERROR(VLOOKUP($P18,[2]INSA_TCA_v6.0_2023!$A$1:$AU$1342,34,FALSE)*$S18/100,"")</f>
        <v/>
      </c>
      <c r="AN18" s="119" t="str">
        <f>IFERROR(VLOOKUP($P18,[2]INSA_TCA_v6.0_2023!$A$1:$AU$1342,35,FALSE)*$S18/100,"")</f>
        <v/>
      </c>
      <c r="AO18" s="119" t="str">
        <f>IFERROR(VLOOKUP($P18,[2]INSA_TCA_v6.0_2023!$A$1:$AU$1342,36,FALSE)*$S18/100,"")</f>
        <v/>
      </c>
      <c r="AP18" s="119" t="str">
        <f>IFERROR(VLOOKUP($P18,[2]INSA_TCA_v6.0_2023!$A$1:$AU$1342,37,FALSE)*$S18/100,"")</f>
        <v/>
      </c>
      <c r="AQ18" s="119" t="str">
        <f>IFERROR(VLOOKUP($P18,[2]INSA_TCA_v6.0_2023!$A$1:$AU$1342,39,FALSE)*$S18/100,"")</f>
        <v/>
      </c>
      <c r="AR18" s="119" t="str">
        <f>IFERROR(VLOOKUP($P18,[2]INSA_TCA_v6.0_2023!$A$1:$AU$1342,40,FALSE)*$S18/100,"")</f>
        <v/>
      </c>
      <c r="AS18" s="119" t="str">
        <f>IFERROR(VLOOKUP($P18,[2]INSA_TCA_v6.0_2023!$A$1:$AU$1342,41,FALSE)*$S18/100,"")</f>
        <v/>
      </c>
      <c r="AT18" s="119" t="str">
        <f>IFERROR(VLOOKUP($P18,[2]INSA_TCA_v6.0_2023!$A$1:$AU$1342,42,FALSE)*$S18/100,"")</f>
        <v/>
      </c>
      <c r="AU18" s="119" t="str">
        <f>IFERROR(VLOOKUP($P18,[2]INSA_TCA_v6.0_2023!$A$1:$AU$1342,43,FALSE)*$S18/100,"")</f>
        <v/>
      </c>
      <c r="AV18" s="119" t="str">
        <f>IFERROR(VLOOKUP($P18,[2]INSA_TCA_v6.0_2023!$A$1:$AU$1342,44,FALSE)*$S18/100,"")</f>
        <v/>
      </c>
      <c r="AW18" s="119" t="str">
        <f>IFERROR(VLOOKUP($P18,[2]INSA_TCA_v6.0_2023!$A$1:$AU$1342,45,FALSE)*$S18/100,"")</f>
        <v/>
      </c>
      <c r="AX18" s="119" t="str">
        <f>IFERROR(VLOOKUP($P18,[2]INSA_TCA_v6.0_2023!$A$1:$AU$1342,46,FALSE)*$S18/100,"")</f>
        <v/>
      </c>
      <c r="AY18" s="119" t="str">
        <f>IFERROR(VLOOKUP($P18,[2]INSA_TCA_v6.0_2023!$A$1:$AU$1342,47,FALSE)*$S18/100,"")</f>
        <v/>
      </c>
    </row>
    <row r="19" spans="1:51">
      <c r="A19" s="130"/>
      <c r="B19" s="131"/>
      <c r="C19" s="129"/>
      <c r="D19" s="129"/>
      <c r="E19" s="130"/>
      <c r="F19" s="263"/>
      <c r="G19" s="557"/>
      <c r="H19" s="555"/>
      <c r="I19" s="555"/>
      <c r="J19" s="555"/>
      <c r="K19" s="555"/>
      <c r="L19" s="555"/>
      <c r="M19" s="556"/>
      <c r="N19" s="272"/>
      <c r="O19" s="121"/>
      <c r="P19" s="122"/>
      <c r="Q19" s="122"/>
      <c r="R19" s="122"/>
      <c r="S19" s="122"/>
      <c r="T19" s="119" t="str">
        <f>IFERROR(VLOOKUP($P19,[2]INSA_TCA_v6.0_2023!$A$1:$AU$1342,14,FALSE)*$S19/100,"")</f>
        <v/>
      </c>
      <c r="U19" s="119" t="str">
        <f>IFERROR(VLOOKUP($P19,[2]INSA_TCA_v6.0_2023!$A$1:$AU$1342,15,FALSE)*$S19/100,"")</f>
        <v/>
      </c>
      <c r="V19" s="119" t="str">
        <f>IFERROR(VLOOKUP($P19,[2]INSA_TCA_v6.0_2023!$A$1:$AU$1342,8,FALSE)*$S19/100,"")</f>
        <v/>
      </c>
      <c r="W19" s="119" t="str">
        <f>IFERROR(VLOOKUP($P19,[2]INSA_TCA_v6.0_2023!$A$1:$AU$1342,9,FALSE)*$S19/100,"")</f>
        <v/>
      </c>
      <c r="X19" s="119" t="str">
        <f>IFERROR(VLOOKUP($P19,[2]INSA_TCA_v6.0_2023!$A$1:$AU$1342,10,FALSE)*$S19/100,"")</f>
        <v/>
      </c>
      <c r="Y19" s="119" t="str">
        <f>IFERROR(VLOOKUP($P19,[2]INSA_TCA_v6.0_2023!$A$1:$AU$1342,11,FALSE)*$S19/100,"")</f>
        <v/>
      </c>
      <c r="Z19" s="119" t="str">
        <f>IFERROR(VLOOKUP($P19,[2]INSA_TCA_v6.0_2023!$A$1:$AU$1342,24,FALSE)*$S19/100,"")</f>
        <v/>
      </c>
      <c r="AA19" s="119" t="str">
        <f>IFERROR(VLOOKUP($P19,[2]INSA_TCA_v6.0_2023!$A$1:$AU$1342,13,FALSE)*$S19/100,"")</f>
        <v/>
      </c>
      <c r="AB19" s="119" t="str">
        <f>IFERROR(VLOOKUP($P19,[2]INSA_TCA_v6.0_2023!$A$1:$AU$1342,19,FALSE)*$S19/100,"")</f>
        <v/>
      </c>
      <c r="AC19" s="119" t="str">
        <f>IFERROR(VLOOKUP($P19,[2]INSA_TCA_v6.0_2023!$A$1:$AU$1342,18,FALSE)*$S19/100,"")</f>
        <v/>
      </c>
      <c r="AD19" s="119" t="str">
        <f>IFERROR(VLOOKUP($P19,[2]INSA_TCA_v6.0_2023!$A$1:$AU$1342,20,FALSE)*$S19/100,"")</f>
        <v/>
      </c>
      <c r="AE19" s="120" t="str">
        <f t="shared" si="0"/>
        <v/>
      </c>
      <c r="AF19" s="119" t="str">
        <f>IFERROR(VLOOKUP($P19,[2]INSA_TCA_v6.0_2023!$A$1:$AU$1342,21,FALSE)*$S19/100,"")</f>
        <v/>
      </c>
      <c r="AG19" s="119" t="str">
        <f>IFERROR(VLOOKUP($P19,[2]INSA_TCA_v6.0_2023!$A$1:$AU$1342,25,FALSE)*$S19/100,"")</f>
        <v/>
      </c>
      <c r="AH19" s="119" t="str">
        <f>IFERROR(VLOOKUP($P19,[2]INSA_TCA_v6.0_2023!$A$1:$AU$1342,27,FALSE)*$S19/100,"")</f>
        <v/>
      </c>
      <c r="AI19" s="119" t="str">
        <f>IFERROR(VLOOKUP($P19,[2]INSA_TCA_v6.0_2023!$A$1:$AU$1342,28,FALSE)*$S19/100,"")</f>
        <v/>
      </c>
      <c r="AJ19" s="119" t="str">
        <f>IFERROR(VLOOKUP($P19,[2]INSA_TCA_v6.0_2023!$A$1:$AU$1342,29,FALSE)*$S19/100,"")</f>
        <v/>
      </c>
      <c r="AK19" s="119" t="str">
        <f>IFERROR(VLOOKUP($P19,[2]INSA_TCA_v6.0_2023!$A$1:$AU$1342,30,FALSE)*$S19/100,"")</f>
        <v/>
      </c>
      <c r="AL19" s="119" t="str">
        <f>IFERROR(VLOOKUP($P19,[2]INSA_TCA_v6.0_2023!$A$1:$AU$1342,32,FALSE)*$S19/100,"")</f>
        <v/>
      </c>
      <c r="AM19" s="119" t="str">
        <f>IFERROR(VLOOKUP($P19,[2]INSA_TCA_v6.0_2023!$A$1:$AU$1342,34,FALSE)*$S19/100,"")</f>
        <v/>
      </c>
      <c r="AN19" s="119" t="str">
        <f>IFERROR(VLOOKUP($P19,[2]INSA_TCA_v6.0_2023!$A$1:$AU$1342,35,FALSE)*$S19/100,"")</f>
        <v/>
      </c>
      <c r="AO19" s="119" t="str">
        <f>IFERROR(VLOOKUP($P19,[2]INSA_TCA_v6.0_2023!$A$1:$AU$1342,36,FALSE)*$S19/100,"")</f>
        <v/>
      </c>
      <c r="AP19" s="119" t="str">
        <f>IFERROR(VLOOKUP($P19,[2]INSA_TCA_v6.0_2023!$A$1:$AU$1342,37,FALSE)*$S19/100,"")</f>
        <v/>
      </c>
      <c r="AQ19" s="119" t="str">
        <f>IFERROR(VLOOKUP($P19,[2]INSA_TCA_v6.0_2023!$A$1:$AU$1342,39,FALSE)*$S19/100,"")</f>
        <v/>
      </c>
      <c r="AR19" s="119" t="str">
        <f>IFERROR(VLOOKUP($P19,[2]INSA_TCA_v6.0_2023!$A$1:$AU$1342,40,FALSE)*$S19/100,"")</f>
        <v/>
      </c>
      <c r="AS19" s="119" t="str">
        <f>IFERROR(VLOOKUP($P19,[2]INSA_TCA_v6.0_2023!$A$1:$AU$1342,41,FALSE)*$S19/100,"")</f>
        <v/>
      </c>
      <c r="AT19" s="119" t="str">
        <f>IFERROR(VLOOKUP($P19,[2]INSA_TCA_v6.0_2023!$A$1:$AU$1342,42,FALSE)*$S19/100,"")</f>
        <v/>
      </c>
      <c r="AU19" s="119" t="str">
        <f>IFERROR(VLOOKUP($P19,[2]INSA_TCA_v6.0_2023!$A$1:$AU$1342,43,FALSE)*$S19/100,"")</f>
        <v/>
      </c>
      <c r="AV19" s="119" t="str">
        <f>IFERROR(VLOOKUP($P19,[2]INSA_TCA_v6.0_2023!$A$1:$AU$1342,44,FALSE)*$S19/100,"")</f>
        <v/>
      </c>
      <c r="AW19" s="119" t="str">
        <f>IFERROR(VLOOKUP($P19,[2]INSA_TCA_v6.0_2023!$A$1:$AU$1342,45,FALSE)*$S19/100,"")</f>
        <v/>
      </c>
      <c r="AX19" s="119" t="str">
        <f>IFERROR(VLOOKUP($P19,[2]INSA_TCA_v6.0_2023!$A$1:$AU$1342,46,FALSE)*$S19/100,"")</f>
        <v/>
      </c>
      <c r="AY19" s="119" t="str">
        <f>IFERROR(VLOOKUP($P19,[2]INSA_TCA_v6.0_2023!$A$1:$AU$1342,47,FALSE)*$S19/100,"")</f>
        <v/>
      </c>
    </row>
    <row r="20" spans="1:51">
      <c r="A20" s="130"/>
      <c r="B20" s="131"/>
      <c r="C20" s="130"/>
      <c r="D20" s="130"/>
      <c r="E20" s="130"/>
      <c r="F20" s="263"/>
      <c r="G20" s="557"/>
      <c r="H20" s="555"/>
      <c r="I20" s="555"/>
      <c r="J20" s="555"/>
      <c r="K20" s="555"/>
      <c r="L20" s="555"/>
      <c r="M20" s="556"/>
      <c r="N20" s="272"/>
      <c r="O20" s="121"/>
      <c r="P20" s="132"/>
      <c r="Q20" s="132"/>
      <c r="R20" s="132"/>
      <c r="S20" s="132"/>
      <c r="T20" s="119" t="str">
        <f>IFERROR(VLOOKUP($P20,[2]INSA_TCA_v6.0_2023!$A$1:$AU$1342,14,FALSE)*$S20/100,"")</f>
        <v/>
      </c>
      <c r="U20" s="119" t="str">
        <f>IFERROR(VLOOKUP($P20,[2]INSA_TCA_v6.0_2023!$A$1:$AU$1342,15,FALSE)*$S20/100,"")</f>
        <v/>
      </c>
      <c r="V20" s="119" t="str">
        <f>IFERROR(VLOOKUP($P20,[2]INSA_TCA_v6.0_2023!$A$1:$AU$1342,8,FALSE)*$S20/100,"")</f>
        <v/>
      </c>
      <c r="W20" s="119" t="str">
        <f>IFERROR(VLOOKUP($P20,[2]INSA_TCA_v6.0_2023!$A$1:$AU$1342,9,FALSE)*$S20/100,"")</f>
        <v/>
      </c>
      <c r="X20" s="119" t="str">
        <f>IFERROR(VLOOKUP($P20,[2]INSA_TCA_v6.0_2023!$A$1:$AU$1342,10,FALSE)*$S20/100,"")</f>
        <v/>
      </c>
      <c r="Y20" s="119" t="str">
        <f>IFERROR(VLOOKUP($P20,[2]INSA_TCA_v6.0_2023!$A$1:$AU$1342,11,FALSE)*$S20/100,"")</f>
        <v/>
      </c>
      <c r="Z20" s="119" t="str">
        <f>IFERROR(VLOOKUP($P20,[2]INSA_TCA_v6.0_2023!$A$1:$AU$1342,24,FALSE)*$S20/100,"")</f>
        <v/>
      </c>
      <c r="AA20" s="119" t="str">
        <f>IFERROR(VLOOKUP($P20,[2]INSA_TCA_v6.0_2023!$A$1:$AU$1342,13,FALSE)*$S20/100,"")</f>
        <v/>
      </c>
      <c r="AB20" s="119" t="str">
        <f>IFERROR(VLOOKUP($P20,[2]INSA_TCA_v6.0_2023!$A$1:$AU$1342,19,FALSE)*$S20/100,"")</f>
        <v/>
      </c>
      <c r="AC20" s="119" t="str">
        <f>IFERROR(VLOOKUP($P20,[2]INSA_TCA_v6.0_2023!$A$1:$AU$1342,18,FALSE)*$S20/100,"")</f>
        <v/>
      </c>
      <c r="AD20" s="119" t="str">
        <f>IFERROR(VLOOKUP($P20,[2]INSA_TCA_v6.0_2023!$A$1:$AU$1342,20,FALSE)*$S20/100,"")</f>
        <v/>
      </c>
      <c r="AE20" s="120" t="str">
        <f t="shared" si="0"/>
        <v/>
      </c>
      <c r="AF20" s="119" t="str">
        <f>IFERROR(VLOOKUP($P20,[2]INSA_TCA_v6.0_2023!$A$1:$AU$1342,21,FALSE)*$S20/100,"")</f>
        <v/>
      </c>
      <c r="AG20" s="119" t="str">
        <f>IFERROR(VLOOKUP($P20,[2]INSA_TCA_v6.0_2023!$A$1:$AU$1342,25,FALSE)*$S20/100,"")</f>
        <v/>
      </c>
      <c r="AH20" s="119" t="str">
        <f>IFERROR(VLOOKUP($P20,[2]INSA_TCA_v6.0_2023!$A$1:$AU$1342,27,FALSE)*$S20/100,"")</f>
        <v/>
      </c>
      <c r="AI20" s="119" t="str">
        <f>IFERROR(VLOOKUP($P20,[2]INSA_TCA_v6.0_2023!$A$1:$AU$1342,28,FALSE)*$S20/100,"")</f>
        <v/>
      </c>
      <c r="AJ20" s="119" t="str">
        <f>IFERROR(VLOOKUP($P20,[2]INSA_TCA_v6.0_2023!$A$1:$AU$1342,29,FALSE)*$S20/100,"")</f>
        <v/>
      </c>
      <c r="AK20" s="119" t="str">
        <f>IFERROR(VLOOKUP($P20,[2]INSA_TCA_v6.0_2023!$A$1:$AU$1342,30,FALSE)*$S20/100,"")</f>
        <v/>
      </c>
      <c r="AL20" s="119" t="str">
        <f>IFERROR(VLOOKUP($P20,[2]INSA_TCA_v6.0_2023!$A$1:$AU$1342,32,FALSE)*$S20/100,"")</f>
        <v/>
      </c>
      <c r="AM20" s="119" t="str">
        <f>IFERROR(VLOOKUP($P20,[2]INSA_TCA_v6.0_2023!$A$1:$AU$1342,34,FALSE)*$S20/100,"")</f>
        <v/>
      </c>
      <c r="AN20" s="119" t="str">
        <f>IFERROR(VLOOKUP($P20,[2]INSA_TCA_v6.0_2023!$A$1:$AU$1342,35,FALSE)*$S20/100,"")</f>
        <v/>
      </c>
      <c r="AO20" s="119" t="str">
        <f>IFERROR(VLOOKUP($P20,[2]INSA_TCA_v6.0_2023!$A$1:$AU$1342,36,FALSE)*$S20/100,"")</f>
        <v/>
      </c>
      <c r="AP20" s="119" t="str">
        <f>IFERROR(VLOOKUP($P20,[2]INSA_TCA_v6.0_2023!$A$1:$AU$1342,37,FALSE)*$S20/100,"")</f>
        <v/>
      </c>
      <c r="AQ20" s="119" t="str">
        <f>IFERROR(VLOOKUP($P20,[2]INSA_TCA_v6.0_2023!$A$1:$AU$1342,39,FALSE)*$S20/100,"")</f>
        <v/>
      </c>
      <c r="AR20" s="119" t="str">
        <f>IFERROR(VLOOKUP($P20,[2]INSA_TCA_v6.0_2023!$A$1:$AU$1342,40,FALSE)*$S20/100,"")</f>
        <v/>
      </c>
      <c r="AS20" s="119" t="str">
        <f>IFERROR(VLOOKUP($P20,[2]INSA_TCA_v6.0_2023!$A$1:$AU$1342,41,FALSE)*$S20/100,"")</f>
        <v/>
      </c>
      <c r="AT20" s="119" t="str">
        <f>IFERROR(VLOOKUP($P20,[2]INSA_TCA_v6.0_2023!$A$1:$AU$1342,42,FALSE)*$S20/100,"")</f>
        <v/>
      </c>
      <c r="AU20" s="119" t="str">
        <f>IFERROR(VLOOKUP($P20,[2]INSA_TCA_v6.0_2023!$A$1:$AU$1342,43,FALSE)*$S20/100,"")</f>
        <v/>
      </c>
      <c r="AV20" s="119" t="str">
        <f>IFERROR(VLOOKUP($P20,[2]INSA_TCA_v6.0_2023!$A$1:$AU$1342,44,FALSE)*$S20/100,"")</f>
        <v/>
      </c>
      <c r="AW20" s="119" t="str">
        <f>IFERROR(VLOOKUP($P20,[2]INSA_TCA_v6.0_2023!$A$1:$AU$1342,45,FALSE)*$S20/100,"")</f>
        <v/>
      </c>
      <c r="AX20" s="119" t="str">
        <f>IFERROR(VLOOKUP($P20,[2]INSA_TCA_v6.0_2023!$A$1:$AU$1342,46,FALSE)*$S20/100,"")</f>
        <v/>
      </c>
      <c r="AY20" s="119" t="str">
        <f>IFERROR(VLOOKUP($P20,[2]INSA_TCA_v6.0_2023!$A$1:$AU$1342,47,FALSE)*$S20/100,"")</f>
        <v/>
      </c>
    </row>
    <row r="21" spans="1:51">
      <c r="A21" s="130"/>
      <c r="B21" s="131"/>
      <c r="C21" s="130"/>
      <c r="D21" s="130"/>
      <c r="E21" s="130"/>
      <c r="F21" s="263"/>
      <c r="G21" s="557"/>
      <c r="H21" s="555"/>
      <c r="I21" s="555"/>
      <c r="J21" s="555"/>
      <c r="K21" s="555"/>
      <c r="L21" s="555"/>
      <c r="M21" s="556"/>
      <c r="N21" s="272"/>
      <c r="O21" s="274"/>
      <c r="P21" s="274"/>
      <c r="Q21" s="274"/>
      <c r="R21" s="274"/>
      <c r="S21" s="274"/>
      <c r="T21" s="275"/>
      <c r="U21" s="275"/>
      <c r="V21" s="275"/>
      <c r="W21" s="275"/>
      <c r="X21" s="275"/>
      <c r="Y21" s="275"/>
      <c r="Z21" s="275"/>
      <c r="AA21" s="275"/>
      <c r="AB21" s="275"/>
      <c r="AC21" s="275"/>
      <c r="AD21" s="275"/>
      <c r="AE21" s="276"/>
      <c r="AF21" s="275"/>
      <c r="AG21" s="275"/>
      <c r="AH21" s="275"/>
      <c r="AI21" s="275"/>
      <c r="AJ21" s="275"/>
      <c r="AK21" s="275"/>
      <c r="AL21" s="275"/>
      <c r="AM21" s="275"/>
      <c r="AN21" s="275"/>
      <c r="AO21" s="275"/>
      <c r="AP21" s="275"/>
      <c r="AQ21" s="275"/>
      <c r="AR21" s="275"/>
      <c r="AS21" s="275"/>
      <c r="AT21" s="275"/>
      <c r="AU21" s="275"/>
      <c r="AV21" s="275"/>
      <c r="AW21" s="275"/>
      <c r="AX21" s="275"/>
      <c r="AY21" s="275"/>
    </row>
    <row r="22" spans="1:51">
      <c r="A22" s="130"/>
      <c r="B22" s="131"/>
      <c r="C22" s="130"/>
      <c r="D22" s="130"/>
      <c r="E22" s="130"/>
      <c r="F22" s="263"/>
      <c r="G22" s="557"/>
      <c r="H22" s="555"/>
      <c r="I22" s="555"/>
      <c r="J22" s="555"/>
      <c r="K22" s="555"/>
      <c r="L22" s="555"/>
      <c r="M22" s="556"/>
      <c r="N22" s="272"/>
      <c r="O22" s="399" t="s">
        <v>73</v>
      </c>
      <c r="P22" s="399"/>
      <c r="Q22" s="399"/>
      <c r="R22" s="399"/>
      <c r="S22" s="400"/>
      <c r="T22" s="133">
        <f t="shared" ref="T22:AD22" si="1">SUM(T6:T20)</f>
        <v>94.536499999999975</v>
      </c>
      <c r="U22" s="133">
        <f t="shared" si="1"/>
        <v>7.4084999999999983</v>
      </c>
      <c r="V22" s="133">
        <f t="shared" si="1"/>
        <v>27.150999999999996</v>
      </c>
      <c r="W22" s="133">
        <f t="shared" si="1"/>
        <v>8.8689999999999998</v>
      </c>
      <c r="X22" s="133">
        <f t="shared" si="1"/>
        <v>12.181999999999999</v>
      </c>
      <c r="Y22" s="133">
        <f t="shared" si="1"/>
        <v>3.0829999999999997</v>
      </c>
      <c r="Z22" s="133">
        <f t="shared" si="1"/>
        <v>0</v>
      </c>
      <c r="AA22" s="133">
        <f t="shared" si="1"/>
        <v>0</v>
      </c>
      <c r="AB22" s="133">
        <f t="shared" si="1"/>
        <v>28.423999999999996</v>
      </c>
      <c r="AC22" s="133">
        <f t="shared" si="1"/>
        <v>13.055000000000001</v>
      </c>
      <c r="AD22" s="133">
        <f t="shared" si="1"/>
        <v>1.1389999999999998</v>
      </c>
      <c r="AE22" s="134">
        <f>T22*4+V22*9+AB22*4+AC22*2+AF22*7</f>
        <v>762.31099999999992</v>
      </c>
      <c r="AF22" s="133">
        <f t="shared" ref="AF22:AY22" si="2">SUM(AF6:AF20)</f>
        <v>0</v>
      </c>
      <c r="AG22" s="133">
        <f t="shared" si="2"/>
        <v>179.85</v>
      </c>
      <c r="AH22" s="133">
        <f t="shared" si="2"/>
        <v>0</v>
      </c>
      <c r="AI22" s="133">
        <f t="shared" si="2"/>
        <v>3.5228999999999999</v>
      </c>
      <c r="AJ22" s="133">
        <f t="shared" si="2"/>
        <v>0.5746</v>
      </c>
      <c r="AK22" s="133">
        <f t="shared" si="2"/>
        <v>0.40340000000000004</v>
      </c>
      <c r="AL22" s="133">
        <f t="shared" si="2"/>
        <v>11.398400000000001</v>
      </c>
      <c r="AM22" s="133">
        <f t="shared" si="2"/>
        <v>0.68779999999999997</v>
      </c>
      <c r="AN22" s="133">
        <f t="shared" si="2"/>
        <v>0</v>
      </c>
      <c r="AO22" s="133">
        <f t="shared" si="2"/>
        <v>46.433</v>
      </c>
      <c r="AP22" s="133">
        <f t="shared" si="2"/>
        <v>187.61</v>
      </c>
      <c r="AQ22" s="133">
        <f t="shared" si="2"/>
        <v>184.05</v>
      </c>
      <c r="AR22" s="133">
        <f t="shared" si="2"/>
        <v>1048.0999999999999</v>
      </c>
      <c r="AS22" s="133">
        <f t="shared" si="2"/>
        <v>137.06</v>
      </c>
      <c r="AT22" s="133">
        <f t="shared" si="2"/>
        <v>372.58</v>
      </c>
      <c r="AU22" s="133">
        <f t="shared" si="2"/>
        <v>90.460000000000008</v>
      </c>
      <c r="AV22" s="133">
        <f t="shared" si="2"/>
        <v>5.5790000000000006</v>
      </c>
      <c r="AW22" s="133">
        <f t="shared" si="2"/>
        <v>2.7079999999999997</v>
      </c>
      <c r="AX22" s="133">
        <f t="shared" si="2"/>
        <v>0</v>
      </c>
      <c r="AY22" s="133">
        <f t="shared" si="2"/>
        <v>0.85</v>
      </c>
    </row>
    <row r="23" spans="1:51">
      <c r="A23" s="110"/>
      <c r="B23" s="135"/>
      <c r="C23" s="110"/>
      <c r="D23" s="110"/>
      <c r="E23" s="110"/>
      <c r="F23" s="263"/>
      <c r="G23" s="558"/>
      <c r="H23" s="559"/>
      <c r="I23" s="559"/>
      <c r="J23" s="559"/>
      <c r="K23" s="559"/>
      <c r="L23" s="559"/>
      <c r="M23" s="560"/>
      <c r="N23" s="272"/>
      <c r="O23" s="278"/>
      <c r="P23" s="279"/>
      <c r="Q23" s="279"/>
      <c r="R23" s="279"/>
      <c r="S23" s="279"/>
      <c r="T23" s="136" t="s">
        <v>48</v>
      </c>
      <c r="U23" s="136" t="s">
        <v>48</v>
      </c>
      <c r="V23" s="136" t="s">
        <v>48</v>
      </c>
      <c r="W23" s="136" t="s">
        <v>48</v>
      </c>
      <c r="X23" s="136" t="s">
        <v>48</v>
      </c>
      <c r="Y23" s="136" t="s">
        <v>48</v>
      </c>
      <c r="Z23" s="136" t="s">
        <v>48</v>
      </c>
      <c r="AA23" s="136" t="s">
        <v>48</v>
      </c>
      <c r="AB23" s="136" t="s">
        <v>48</v>
      </c>
      <c r="AC23" s="136" t="s">
        <v>48</v>
      </c>
      <c r="AD23" s="136" t="s">
        <v>48</v>
      </c>
      <c r="AE23" s="137" t="s">
        <v>74</v>
      </c>
      <c r="AF23" s="136" t="s">
        <v>48</v>
      </c>
      <c r="AG23" s="136" t="s">
        <v>75</v>
      </c>
      <c r="AH23" s="136" t="s">
        <v>75</v>
      </c>
      <c r="AI23" s="136" t="s">
        <v>76</v>
      </c>
      <c r="AJ23" s="136" t="s">
        <v>76</v>
      </c>
      <c r="AK23" s="136" t="s">
        <v>76</v>
      </c>
      <c r="AL23" s="136" t="s">
        <v>76</v>
      </c>
      <c r="AM23" s="136" t="s">
        <v>76</v>
      </c>
      <c r="AN23" s="136" t="s">
        <v>75</v>
      </c>
      <c r="AO23" s="136" t="s">
        <v>76</v>
      </c>
      <c r="AP23" s="136" t="s">
        <v>75</v>
      </c>
      <c r="AQ23" s="136" t="s">
        <v>76</v>
      </c>
      <c r="AR23" s="136" t="s">
        <v>76</v>
      </c>
      <c r="AS23" s="136" t="s">
        <v>76</v>
      </c>
      <c r="AT23" s="136" t="s">
        <v>76</v>
      </c>
      <c r="AU23" s="136" t="s">
        <v>76</v>
      </c>
      <c r="AV23" s="136" t="s">
        <v>76</v>
      </c>
      <c r="AW23" s="136" t="s">
        <v>76</v>
      </c>
      <c r="AX23" s="136" t="s">
        <v>75</v>
      </c>
      <c r="AY23" s="136" t="s">
        <v>75</v>
      </c>
    </row>
    <row r="24" spans="1:51">
      <c r="A24" s="263"/>
      <c r="B24" s="263"/>
      <c r="C24" s="263"/>
      <c r="D24" s="263"/>
      <c r="E24" s="269"/>
      <c r="F24" s="263"/>
      <c r="G24" s="280"/>
      <c r="H24" s="280"/>
      <c r="I24" s="280"/>
      <c r="J24" s="280"/>
      <c r="K24" s="280"/>
      <c r="L24" s="280"/>
      <c r="M24" s="280"/>
      <c r="N24" s="272"/>
      <c r="O24" s="263"/>
      <c r="P24" s="263"/>
      <c r="Q24" s="263"/>
      <c r="R24" s="263"/>
      <c r="S24" s="263"/>
      <c r="T24" s="264"/>
      <c r="U24" s="264"/>
      <c r="V24" s="264"/>
      <c r="W24" s="264"/>
      <c r="X24" s="264"/>
      <c r="Y24" s="264"/>
      <c r="Z24" s="264"/>
      <c r="AA24" s="264"/>
      <c r="AB24" s="264"/>
      <c r="AC24" s="264"/>
      <c r="AD24" s="264"/>
      <c r="AE24" s="265"/>
      <c r="AF24" s="264"/>
      <c r="AG24" s="264"/>
      <c r="AH24" s="264"/>
      <c r="AI24" s="264"/>
      <c r="AJ24" s="264"/>
      <c r="AK24" s="264"/>
      <c r="AL24" s="264"/>
      <c r="AM24" s="264"/>
      <c r="AN24" s="264"/>
      <c r="AO24" s="264"/>
      <c r="AP24" s="264"/>
      <c r="AQ24" s="264"/>
      <c r="AR24" s="264"/>
      <c r="AS24" s="264"/>
      <c r="AT24" s="264"/>
      <c r="AU24" s="264"/>
      <c r="AV24" s="264"/>
      <c r="AW24" s="264"/>
      <c r="AX24" s="264"/>
      <c r="AY24" s="264"/>
    </row>
    <row r="25" spans="1:51" ht="18.600000000000001" thickBot="1">
      <c r="A25" s="401" t="s">
        <v>77</v>
      </c>
      <c r="B25" s="402"/>
      <c r="C25" s="403"/>
      <c r="D25" s="403"/>
      <c r="E25" s="404"/>
      <c r="F25" s="263"/>
      <c r="G25" s="405" t="s">
        <v>78</v>
      </c>
      <c r="H25" s="405"/>
      <c r="I25" s="405"/>
      <c r="J25" s="405"/>
      <c r="K25" s="405"/>
      <c r="L25" s="405"/>
      <c r="M25" s="405"/>
      <c r="N25" s="272"/>
      <c r="O25" s="406" t="s">
        <v>79</v>
      </c>
      <c r="P25" s="406"/>
      <c r="Q25" s="406"/>
      <c r="R25" s="406"/>
      <c r="S25" s="406"/>
      <c r="T25" s="406"/>
      <c r="U25" s="281" t="s">
        <v>80</v>
      </c>
      <c r="V25" s="407" t="s">
        <v>80</v>
      </c>
      <c r="W25" s="407"/>
      <c r="X25" s="407"/>
      <c r="Y25" s="407"/>
      <c r="Z25" s="407"/>
      <c r="AA25" s="407"/>
      <c r="AB25" s="407"/>
      <c r="AC25" s="407"/>
      <c r="AD25" s="407"/>
      <c r="AE25" s="408"/>
      <c r="AF25" s="264"/>
      <c r="AG25" s="282"/>
      <c r="AH25" s="282"/>
      <c r="AI25" s="387" t="s">
        <v>81</v>
      </c>
      <c r="AJ25" s="388"/>
      <c r="AK25" s="389"/>
      <c r="AL25" s="283"/>
      <c r="AM25" s="264"/>
      <c r="AN25" s="264"/>
      <c r="AO25" s="264"/>
      <c r="AP25" s="264"/>
      <c r="AQ25" s="264"/>
      <c r="AR25" s="264"/>
      <c r="AS25" s="264"/>
      <c r="AT25" s="264"/>
      <c r="AU25" s="264"/>
      <c r="AV25" s="264"/>
      <c r="AW25" s="264"/>
      <c r="AX25" s="264"/>
      <c r="AY25" s="264"/>
    </row>
    <row r="26" spans="1:51" ht="16.2" thickBot="1">
      <c r="A26" s="409" t="s">
        <v>82</v>
      </c>
      <c r="B26" s="410"/>
      <c r="C26" s="403"/>
      <c r="D26" s="403"/>
      <c r="E26" s="404"/>
      <c r="F26" s="263"/>
      <c r="G26" s="138"/>
      <c r="H26" s="139"/>
      <c r="I26" s="139"/>
      <c r="J26" s="139"/>
      <c r="K26" s="139"/>
      <c r="L26" s="139"/>
      <c r="M26" s="140"/>
      <c r="N26" s="272"/>
      <c r="O26" s="141"/>
      <c r="P26" s="142" t="s">
        <v>83</v>
      </c>
      <c r="Q26" s="142"/>
      <c r="R26" s="142" t="s">
        <v>84</v>
      </c>
      <c r="S26" s="142" t="s">
        <v>85</v>
      </c>
      <c r="T26" s="143" t="s">
        <v>85</v>
      </c>
      <c r="U26" s="264"/>
      <c r="V26" s="264"/>
      <c r="W26" s="264"/>
      <c r="X26" s="264"/>
      <c r="Y26" s="264"/>
      <c r="Z26" s="264"/>
      <c r="AA26" s="264"/>
      <c r="AB26" s="264"/>
      <c r="AC26" s="264"/>
      <c r="AD26" s="265"/>
      <c r="AE26" s="265"/>
      <c r="AF26" s="264"/>
      <c r="AG26" s="282"/>
      <c r="AH26" s="282"/>
      <c r="AI26" s="411" t="s">
        <v>10</v>
      </c>
      <c r="AJ26" s="411"/>
      <c r="AK26" s="411"/>
      <c r="AL26" s="263"/>
      <c r="AM26" s="264"/>
      <c r="AN26" s="264"/>
      <c r="AO26" s="264"/>
      <c r="AP26" s="264"/>
      <c r="AQ26" s="264"/>
      <c r="AR26" s="264"/>
      <c r="AS26" s="264"/>
      <c r="AT26" s="264"/>
      <c r="AU26" s="264"/>
      <c r="AV26" s="264"/>
      <c r="AW26" s="264"/>
      <c r="AX26" s="264"/>
      <c r="AY26" s="264"/>
    </row>
    <row r="27" spans="1:51">
      <c r="A27" s="284"/>
      <c r="B27" s="284"/>
      <c r="C27" s="284"/>
      <c r="D27" s="284"/>
      <c r="E27" s="284"/>
      <c r="F27" s="263"/>
      <c r="G27" s="412" t="s">
        <v>86</v>
      </c>
      <c r="H27" s="413"/>
      <c r="I27" s="413"/>
      <c r="J27" s="413"/>
      <c r="K27" s="413"/>
      <c r="L27" s="413"/>
      <c r="M27" s="414"/>
      <c r="N27" s="272"/>
      <c r="O27" s="144" t="s">
        <v>49</v>
      </c>
      <c r="P27" s="415" t="s">
        <v>87</v>
      </c>
      <c r="Q27" s="145">
        <v>35</v>
      </c>
      <c r="R27" s="146">
        <f t="shared" ref="R27:R39" si="3">SUMIF(O$6:O$20,O27,S$6:S$20)</f>
        <v>120</v>
      </c>
      <c r="S27" s="146">
        <f t="shared" ref="S27:S39" si="4">R27/Q27</f>
        <v>3.4285714285714284</v>
      </c>
      <c r="T27" s="418">
        <f>SUM(S27:S29)/B2</f>
        <v>3.4285714285714284</v>
      </c>
      <c r="U27" s="264"/>
      <c r="V27" s="264"/>
      <c r="W27" s="264"/>
      <c r="X27" s="264"/>
      <c r="Y27" s="264"/>
      <c r="Z27" s="264"/>
      <c r="AA27" s="264"/>
      <c r="AB27" s="264"/>
      <c r="AC27" s="264"/>
      <c r="AD27" s="265"/>
      <c r="AE27" s="265"/>
      <c r="AF27" s="264"/>
      <c r="AG27" s="282"/>
      <c r="AH27" s="282"/>
      <c r="AI27" s="147" t="s">
        <v>49</v>
      </c>
      <c r="AJ27" s="391" t="s">
        <v>88</v>
      </c>
      <c r="AK27" s="391"/>
      <c r="AL27" s="263"/>
      <c r="AM27" s="264"/>
      <c r="AN27" s="264"/>
      <c r="AO27" s="264"/>
      <c r="AP27" s="264"/>
      <c r="AQ27" s="264"/>
      <c r="AR27" s="264"/>
      <c r="AS27" s="264"/>
      <c r="AT27" s="264"/>
      <c r="AU27" s="264"/>
      <c r="AV27" s="264"/>
      <c r="AW27" s="264"/>
      <c r="AX27" s="264"/>
      <c r="AY27" s="264"/>
    </row>
    <row r="28" spans="1:51">
      <c r="A28" s="421" t="s">
        <v>89</v>
      </c>
      <c r="B28" s="421"/>
      <c r="C28" s="422"/>
      <c r="D28" s="422"/>
      <c r="E28" s="423"/>
      <c r="F28" s="263"/>
      <c r="G28" s="424">
        <f>T27/8</f>
        <v>0.42857142857142855</v>
      </c>
      <c r="H28" s="425"/>
      <c r="I28" s="425"/>
      <c r="J28" s="425"/>
      <c r="K28" s="425"/>
      <c r="L28" s="425"/>
      <c r="M28" s="426"/>
      <c r="N28" s="272"/>
      <c r="O28" s="148" t="s">
        <v>90</v>
      </c>
      <c r="P28" s="416"/>
      <c r="Q28" s="149">
        <v>125</v>
      </c>
      <c r="R28" s="150">
        <f t="shared" si="3"/>
        <v>0</v>
      </c>
      <c r="S28" s="150">
        <f t="shared" si="4"/>
        <v>0</v>
      </c>
      <c r="T28" s="419"/>
      <c r="U28" s="264"/>
      <c r="V28" s="264"/>
      <c r="W28" s="264"/>
      <c r="X28" s="264"/>
      <c r="Y28" s="264"/>
      <c r="Z28" s="264"/>
      <c r="AA28" s="264"/>
      <c r="AB28" s="264"/>
      <c r="AC28" s="264"/>
      <c r="AD28" s="265"/>
      <c r="AE28" s="265"/>
      <c r="AF28" s="264"/>
      <c r="AG28" s="282"/>
      <c r="AH28" s="282"/>
      <c r="AI28" s="147" t="s">
        <v>90</v>
      </c>
      <c r="AJ28" s="391" t="s">
        <v>50</v>
      </c>
      <c r="AK28" s="391"/>
      <c r="AL28" s="263"/>
      <c r="AM28" s="264"/>
      <c r="AN28" s="264"/>
      <c r="AO28" s="264"/>
      <c r="AP28" s="264"/>
      <c r="AQ28" s="264"/>
      <c r="AR28" s="264"/>
      <c r="AS28" s="264"/>
      <c r="AT28" s="264"/>
      <c r="AU28" s="264"/>
      <c r="AV28" s="264"/>
      <c r="AW28" s="264"/>
      <c r="AX28" s="264"/>
      <c r="AY28" s="264"/>
    </row>
    <row r="29" spans="1:51" ht="16.2" thickBot="1">
      <c r="A29" s="263"/>
      <c r="B29" s="263"/>
      <c r="C29" s="263"/>
      <c r="D29" s="263"/>
      <c r="E29" s="263"/>
      <c r="F29" s="263"/>
      <c r="G29" s="151"/>
      <c r="H29" s="285"/>
      <c r="I29" s="285"/>
      <c r="J29" s="285"/>
      <c r="K29" s="285"/>
      <c r="L29" s="285"/>
      <c r="M29" s="152"/>
      <c r="N29" s="286"/>
      <c r="O29" s="153" t="s">
        <v>41</v>
      </c>
      <c r="P29" s="417"/>
      <c r="Q29" s="154">
        <v>50</v>
      </c>
      <c r="R29" s="155">
        <f t="shared" si="3"/>
        <v>0</v>
      </c>
      <c r="S29" s="155">
        <f t="shared" si="4"/>
        <v>0</v>
      </c>
      <c r="T29" s="420"/>
      <c r="U29" s="264"/>
      <c r="V29" s="264"/>
      <c r="W29" s="264"/>
      <c r="X29" s="264"/>
      <c r="Y29" s="264"/>
      <c r="Z29" s="264"/>
      <c r="AA29" s="264"/>
      <c r="AB29" s="264"/>
      <c r="AC29" s="264"/>
      <c r="AD29" s="265"/>
      <c r="AE29" s="265"/>
      <c r="AF29" s="264"/>
      <c r="AG29" s="282"/>
      <c r="AH29" s="282"/>
      <c r="AI29" s="147" t="s">
        <v>41</v>
      </c>
      <c r="AJ29" s="391" t="s">
        <v>91</v>
      </c>
      <c r="AK29" s="391"/>
      <c r="AL29" s="263"/>
      <c r="AM29" s="264"/>
      <c r="AN29" s="264"/>
      <c r="AO29" s="264"/>
      <c r="AP29" s="264"/>
      <c r="AQ29" s="264"/>
      <c r="AR29" s="264"/>
      <c r="AS29" s="264"/>
      <c r="AT29" s="264"/>
      <c r="AU29" s="264"/>
      <c r="AV29" s="264"/>
      <c r="AW29" s="264"/>
      <c r="AX29" s="264"/>
      <c r="AY29" s="264"/>
    </row>
    <row r="30" spans="1:51">
      <c r="A30" s="427" t="s">
        <v>92</v>
      </c>
      <c r="B30" s="427"/>
      <c r="C30" s="427"/>
      <c r="D30" s="427"/>
      <c r="E30" s="427"/>
      <c r="F30" s="263"/>
      <c r="G30" s="412" t="s">
        <v>93</v>
      </c>
      <c r="H30" s="413"/>
      <c r="I30" s="414"/>
      <c r="J30" s="287"/>
      <c r="K30" s="412" t="s">
        <v>94</v>
      </c>
      <c r="L30" s="413"/>
      <c r="M30" s="414"/>
      <c r="N30" s="262"/>
      <c r="O30" s="144" t="s">
        <v>64</v>
      </c>
      <c r="P30" s="415" t="s">
        <v>95</v>
      </c>
      <c r="Q30" s="156">
        <v>30</v>
      </c>
      <c r="R30" s="146">
        <f t="shared" si="3"/>
        <v>0</v>
      </c>
      <c r="S30" s="146">
        <f t="shared" si="4"/>
        <v>0</v>
      </c>
      <c r="T30" s="418">
        <f>SUM(S30:S31)/B2</f>
        <v>0</v>
      </c>
      <c r="U30" s="264"/>
      <c r="V30" s="264"/>
      <c r="W30" s="264"/>
      <c r="X30" s="264"/>
      <c r="Y30" s="264"/>
      <c r="Z30" s="264"/>
      <c r="AA30" s="264"/>
      <c r="AB30" s="264"/>
      <c r="AC30" s="264"/>
      <c r="AD30" s="265"/>
      <c r="AE30" s="265"/>
      <c r="AF30" s="264"/>
      <c r="AG30" s="282"/>
      <c r="AH30" s="282"/>
      <c r="AI30" s="147" t="s">
        <v>64</v>
      </c>
      <c r="AJ30" s="391" t="s">
        <v>96</v>
      </c>
      <c r="AK30" s="391"/>
      <c r="AL30" s="263"/>
      <c r="AM30" s="264"/>
      <c r="AN30" s="264"/>
      <c r="AO30" s="264"/>
      <c r="AP30" s="264"/>
      <c r="AQ30" s="264"/>
      <c r="AR30" s="264"/>
      <c r="AS30" s="264"/>
      <c r="AT30" s="264"/>
      <c r="AU30" s="264"/>
      <c r="AV30" s="264"/>
      <c r="AW30" s="264"/>
      <c r="AX30" s="264"/>
      <c r="AY30" s="264"/>
    </row>
    <row r="31" spans="1:51" ht="16.2" thickBot="1">
      <c r="A31" s="428"/>
      <c r="B31" s="428"/>
      <c r="C31" s="428"/>
      <c r="D31" s="428"/>
      <c r="E31" s="428"/>
      <c r="F31" s="263"/>
      <c r="G31" s="430">
        <f>T32/4</f>
        <v>0.33750000000000002</v>
      </c>
      <c r="H31" s="431"/>
      <c r="I31" s="432"/>
      <c r="J31" s="288"/>
      <c r="K31" s="433">
        <f>T33/3</f>
        <v>0.5</v>
      </c>
      <c r="L31" s="434"/>
      <c r="M31" s="435"/>
      <c r="N31" s="262"/>
      <c r="O31" s="153" t="s">
        <v>97</v>
      </c>
      <c r="P31" s="417"/>
      <c r="Q31" s="154">
        <v>50</v>
      </c>
      <c r="R31" s="155">
        <f t="shared" si="3"/>
        <v>0</v>
      </c>
      <c r="S31" s="155">
        <f t="shared" si="4"/>
        <v>0</v>
      </c>
      <c r="T31" s="420"/>
      <c r="U31" s="264"/>
      <c r="V31" s="264"/>
      <c r="W31" s="264"/>
      <c r="X31" s="264"/>
      <c r="Y31" s="264"/>
      <c r="Z31" s="264"/>
      <c r="AA31" s="264"/>
      <c r="AB31" s="264"/>
      <c r="AC31" s="264"/>
      <c r="AD31" s="265"/>
      <c r="AE31" s="265"/>
      <c r="AF31" s="264"/>
      <c r="AG31" s="282"/>
      <c r="AH31" s="282"/>
      <c r="AI31" s="147" t="s">
        <v>97</v>
      </c>
      <c r="AJ31" s="391" t="s">
        <v>98</v>
      </c>
      <c r="AK31" s="391"/>
      <c r="AL31" s="263"/>
      <c r="AM31" s="264"/>
      <c r="AN31" s="264"/>
      <c r="AO31" s="264"/>
      <c r="AP31" s="264"/>
      <c r="AQ31" s="264"/>
      <c r="AR31" s="264"/>
      <c r="AS31" s="264"/>
      <c r="AT31" s="264"/>
      <c r="AU31" s="264"/>
      <c r="AV31" s="264"/>
      <c r="AW31" s="264"/>
      <c r="AX31" s="264"/>
      <c r="AY31" s="264"/>
    </row>
    <row r="32" spans="1:51" ht="16.2" thickBot="1">
      <c r="A32" s="429"/>
      <c r="B32" s="429"/>
      <c r="C32" s="429"/>
      <c r="D32" s="429"/>
      <c r="E32" s="429"/>
      <c r="F32" s="263"/>
      <c r="G32" s="151"/>
      <c r="H32" s="285"/>
      <c r="I32" s="285"/>
      <c r="J32" s="285"/>
      <c r="K32" s="285"/>
      <c r="L32" s="285"/>
      <c r="M32" s="152"/>
      <c r="N32" s="262"/>
      <c r="O32" s="157" t="s">
        <v>53</v>
      </c>
      <c r="P32" s="158" t="s">
        <v>93</v>
      </c>
      <c r="Q32" s="159">
        <v>180</v>
      </c>
      <c r="R32" s="160">
        <f t="shared" si="3"/>
        <v>243</v>
      </c>
      <c r="S32" s="160">
        <f t="shared" si="4"/>
        <v>1.35</v>
      </c>
      <c r="T32" s="161">
        <f>S32/B2</f>
        <v>1.35</v>
      </c>
      <c r="U32" s="264"/>
      <c r="V32" s="264"/>
      <c r="W32" s="264"/>
      <c r="X32" s="264"/>
      <c r="Y32" s="264"/>
      <c r="Z32" s="264"/>
      <c r="AA32" s="264"/>
      <c r="AB32" s="264"/>
      <c r="AC32" s="264"/>
      <c r="AD32" s="265"/>
      <c r="AE32" s="265"/>
      <c r="AF32" s="264"/>
      <c r="AG32" s="282"/>
      <c r="AH32" s="282"/>
      <c r="AI32" s="147" t="s">
        <v>53</v>
      </c>
      <c r="AJ32" s="391" t="s">
        <v>93</v>
      </c>
      <c r="AK32" s="391"/>
      <c r="AL32" s="263"/>
      <c r="AM32" s="264"/>
      <c r="AN32" s="264"/>
      <c r="AO32" s="264"/>
      <c r="AP32" s="264"/>
      <c r="AQ32" s="264"/>
      <c r="AR32" s="264"/>
      <c r="AS32" s="264"/>
      <c r="AT32" s="264"/>
      <c r="AU32" s="264"/>
      <c r="AV32" s="264"/>
      <c r="AW32" s="264"/>
      <c r="AX32" s="264"/>
      <c r="AY32" s="264"/>
    </row>
    <row r="33" spans="1:37">
      <c r="A33" s="429"/>
      <c r="B33" s="429"/>
      <c r="C33" s="429"/>
      <c r="D33" s="429"/>
      <c r="E33" s="429"/>
      <c r="F33" s="263"/>
      <c r="G33" s="412" t="s">
        <v>99</v>
      </c>
      <c r="H33" s="413"/>
      <c r="I33" s="414"/>
      <c r="J33" s="287"/>
      <c r="K33" s="412" t="s">
        <v>100</v>
      </c>
      <c r="L33" s="413"/>
      <c r="M33" s="414"/>
      <c r="N33" s="262"/>
      <c r="O33" s="144" t="s">
        <v>55</v>
      </c>
      <c r="P33" s="415" t="s">
        <v>101</v>
      </c>
      <c r="Q33" s="156">
        <v>10</v>
      </c>
      <c r="R33" s="146">
        <f t="shared" si="3"/>
        <v>15</v>
      </c>
      <c r="S33" s="146">
        <f t="shared" si="4"/>
        <v>1.5</v>
      </c>
      <c r="T33" s="418">
        <f>SUM(S33:S34)/B2</f>
        <v>1.5</v>
      </c>
      <c r="U33" s="264"/>
      <c r="V33" s="264"/>
      <c r="W33" s="264"/>
      <c r="X33" s="264"/>
      <c r="Y33" s="264"/>
      <c r="Z33" s="264"/>
      <c r="AA33" s="264"/>
      <c r="AB33" s="264"/>
      <c r="AC33" s="264"/>
      <c r="AD33" s="265"/>
      <c r="AE33" s="265"/>
      <c r="AF33" s="264"/>
      <c r="AG33" s="282"/>
      <c r="AH33" s="282"/>
      <c r="AI33" s="147" t="s">
        <v>102</v>
      </c>
      <c r="AJ33" s="391" t="s">
        <v>103</v>
      </c>
      <c r="AK33" s="391"/>
    </row>
    <row r="34" spans="1:37" ht="16.2" thickBot="1">
      <c r="A34" s="429"/>
      <c r="B34" s="429"/>
      <c r="C34" s="429"/>
      <c r="D34" s="429"/>
      <c r="E34" s="429"/>
      <c r="F34" s="263"/>
      <c r="G34" s="433">
        <f>T35/2</f>
        <v>0.15625</v>
      </c>
      <c r="H34" s="434"/>
      <c r="I34" s="435"/>
      <c r="J34" s="288"/>
      <c r="K34" s="433">
        <f>T30/4</f>
        <v>0</v>
      </c>
      <c r="L34" s="434"/>
      <c r="M34" s="435"/>
      <c r="N34" s="262"/>
      <c r="O34" s="153" t="s">
        <v>102</v>
      </c>
      <c r="P34" s="417"/>
      <c r="Q34" s="154">
        <v>15</v>
      </c>
      <c r="R34" s="155">
        <f t="shared" si="3"/>
        <v>0</v>
      </c>
      <c r="S34" s="155">
        <f t="shared" si="4"/>
        <v>0</v>
      </c>
      <c r="T34" s="420"/>
      <c r="U34" s="264"/>
      <c r="V34" s="264"/>
      <c r="W34" s="264"/>
      <c r="X34" s="264"/>
      <c r="Y34" s="264"/>
      <c r="Z34" s="264"/>
      <c r="AA34" s="264"/>
      <c r="AB34" s="264"/>
      <c r="AC34" s="264"/>
      <c r="AD34" s="265"/>
      <c r="AE34" s="265"/>
      <c r="AF34" s="264"/>
      <c r="AG34" s="282"/>
      <c r="AH34" s="282"/>
      <c r="AI34" s="147" t="s">
        <v>55</v>
      </c>
      <c r="AJ34" s="391" t="s">
        <v>104</v>
      </c>
      <c r="AK34" s="391"/>
    </row>
    <row r="35" spans="1:37">
      <c r="A35" s="429"/>
      <c r="B35" s="429"/>
      <c r="C35" s="429"/>
      <c r="D35" s="429"/>
      <c r="E35" s="429"/>
      <c r="F35" s="263"/>
      <c r="G35" s="151"/>
      <c r="H35" s="285"/>
      <c r="I35" s="285"/>
      <c r="J35" s="285"/>
      <c r="K35" s="285"/>
      <c r="L35" s="285"/>
      <c r="M35" s="152"/>
      <c r="N35" s="262"/>
      <c r="O35" s="144" t="s">
        <v>61</v>
      </c>
      <c r="P35" s="415" t="s">
        <v>99</v>
      </c>
      <c r="Q35" s="156">
        <v>25</v>
      </c>
      <c r="R35" s="146">
        <f t="shared" si="3"/>
        <v>0</v>
      </c>
      <c r="S35" s="146">
        <f t="shared" si="4"/>
        <v>0</v>
      </c>
      <c r="T35" s="436">
        <f>SUM(S36:S37)/B2</f>
        <v>0.3125</v>
      </c>
      <c r="U35" s="264"/>
      <c r="V35" s="264"/>
      <c r="W35" s="264"/>
      <c r="X35" s="264"/>
      <c r="Y35" s="264"/>
      <c r="Z35" s="264"/>
      <c r="AA35" s="264"/>
      <c r="AB35" s="264"/>
      <c r="AC35" s="264"/>
      <c r="AD35" s="265"/>
      <c r="AE35" s="265"/>
      <c r="AF35" s="264"/>
      <c r="AG35" s="282"/>
      <c r="AH35" s="282"/>
      <c r="AI35" s="147" t="s">
        <v>57</v>
      </c>
      <c r="AJ35" s="391" t="s">
        <v>105</v>
      </c>
      <c r="AK35" s="391"/>
    </row>
    <row r="36" spans="1:37" ht="16.2" thickBot="1">
      <c r="A36" s="263"/>
      <c r="B36" s="263"/>
      <c r="C36" s="263"/>
      <c r="D36" s="263"/>
      <c r="E36" s="263"/>
      <c r="F36" s="263"/>
      <c r="G36" s="412" t="s">
        <v>105</v>
      </c>
      <c r="H36" s="413"/>
      <c r="I36" s="414"/>
      <c r="J36" s="287"/>
      <c r="K36" s="412" t="s">
        <v>106</v>
      </c>
      <c r="L36" s="413"/>
      <c r="M36" s="414"/>
      <c r="N36" s="262"/>
      <c r="O36" s="153" t="s">
        <v>107</v>
      </c>
      <c r="P36" s="417"/>
      <c r="Q36" s="154">
        <v>80</v>
      </c>
      <c r="R36" s="155">
        <f t="shared" si="3"/>
        <v>25</v>
      </c>
      <c r="S36" s="155">
        <f t="shared" si="4"/>
        <v>0.3125</v>
      </c>
      <c r="T36" s="437"/>
      <c r="U36" s="264"/>
      <c r="V36" s="264"/>
      <c r="W36" s="264"/>
      <c r="X36" s="264"/>
      <c r="Y36" s="264"/>
      <c r="Z36" s="264"/>
      <c r="AA36" s="264"/>
      <c r="AB36" s="264"/>
      <c r="AC36" s="264"/>
      <c r="AD36" s="265"/>
      <c r="AE36" s="265"/>
      <c r="AF36" s="264"/>
      <c r="AG36" s="282"/>
      <c r="AH36" s="282"/>
      <c r="AI36" s="147" t="s">
        <v>61</v>
      </c>
      <c r="AJ36" s="391" t="s">
        <v>108</v>
      </c>
      <c r="AK36" s="391"/>
    </row>
    <row r="37" spans="1:37">
      <c r="A37" s="392" t="s">
        <v>109</v>
      </c>
      <c r="B37" s="392"/>
      <c r="C37" s="445"/>
      <c r="D37" s="445"/>
      <c r="E37" s="446"/>
      <c r="F37" s="263"/>
      <c r="G37" s="447">
        <f>T39/4</f>
        <v>0</v>
      </c>
      <c r="H37" s="448"/>
      <c r="I37" s="449"/>
      <c r="J37" s="289"/>
      <c r="K37" s="450">
        <f>T37/3</f>
        <v>0.3888888888888889</v>
      </c>
      <c r="L37" s="451"/>
      <c r="M37" s="452"/>
      <c r="N37" s="262"/>
      <c r="O37" s="144" t="s">
        <v>59</v>
      </c>
      <c r="P37" s="415" t="s">
        <v>106</v>
      </c>
      <c r="Q37" s="156">
        <v>200</v>
      </c>
      <c r="R37" s="146">
        <f t="shared" si="3"/>
        <v>0</v>
      </c>
      <c r="S37" s="146">
        <f t="shared" si="4"/>
        <v>0</v>
      </c>
      <c r="T37" s="418">
        <f>SUM(S37:S38)/B2</f>
        <v>1.1666666666666667</v>
      </c>
      <c r="U37" s="264"/>
      <c r="V37" s="264"/>
      <c r="W37" s="264"/>
      <c r="X37" s="264"/>
      <c r="Y37" s="264"/>
      <c r="Z37" s="264"/>
      <c r="AA37" s="264"/>
      <c r="AB37" s="264"/>
      <c r="AC37" s="264"/>
      <c r="AD37" s="265"/>
      <c r="AE37" s="265"/>
      <c r="AF37" s="264"/>
      <c r="AG37" s="282"/>
      <c r="AH37" s="282"/>
      <c r="AI37" s="147" t="s">
        <v>107</v>
      </c>
      <c r="AJ37" s="391" t="s">
        <v>110</v>
      </c>
      <c r="AK37" s="391"/>
    </row>
    <row r="38" spans="1:37" ht="16.2" thickBot="1">
      <c r="A38" s="442" t="s">
        <v>111</v>
      </c>
      <c r="B38" s="442"/>
      <c r="C38" s="443"/>
      <c r="D38" s="443"/>
      <c r="E38" s="444"/>
      <c r="F38" s="263"/>
      <c r="G38" s="164"/>
      <c r="H38" s="165"/>
      <c r="I38" s="165"/>
      <c r="J38" s="165"/>
      <c r="K38" s="165"/>
      <c r="L38" s="165"/>
      <c r="M38" s="166"/>
      <c r="N38" s="262"/>
      <c r="O38" s="153" t="s">
        <v>112</v>
      </c>
      <c r="P38" s="417"/>
      <c r="Q38" s="154">
        <v>30</v>
      </c>
      <c r="R38" s="155">
        <f t="shared" si="3"/>
        <v>35</v>
      </c>
      <c r="S38" s="155">
        <f t="shared" si="4"/>
        <v>1.1666666666666667</v>
      </c>
      <c r="T38" s="420"/>
      <c r="U38" s="264"/>
      <c r="V38" s="264"/>
      <c r="W38" s="264"/>
      <c r="X38" s="264"/>
      <c r="Y38" s="264"/>
      <c r="Z38" s="264"/>
      <c r="AA38" s="264"/>
      <c r="AB38" s="264"/>
      <c r="AC38" s="264"/>
      <c r="AD38" s="264"/>
      <c r="AE38" s="265"/>
      <c r="AF38" s="264"/>
      <c r="AG38" s="282"/>
      <c r="AH38" s="282"/>
      <c r="AI38" s="147" t="s">
        <v>59</v>
      </c>
      <c r="AJ38" s="391" t="s">
        <v>113</v>
      </c>
      <c r="AK38" s="391"/>
    </row>
    <row r="39" spans="1:37" ht="16.2" thickBot="1">
      <c r="A39" s="263"/>
      <c r="B39" s="263"/>
      <c r="C39" s="263"/>
      <c r="D39" s="263"/>
      <c r="E39" s="263"/>
      <c r="F39" s="263"/>
      <c r="G39" s="263"/>
      <c r="H39" s="263"/>
      <c r="I39" s="263"/>
      <c r="J39" s="263"/>
      <c r="K39" s="263"/>
      <c r="L39" s="263"/>
      <c r="M39" s="263"/>
      <c r="N39" s="262"/>
      <c r="O39" s="157" t="s">
        <v>57</v>
      </c>
      <c r="P39" s="158" t="s">
        <v>105</v>
      </c>
      <c r="Q39" s="159">
        <v>160</v>
      </c>
      <c r="R39" s="160">
        <f t="shared" si="3"/>
        <v>0</v>
      </c>
      <c r="S39" s="160">
        <f t="shared" si="4"/>
        <v>0</v>
      </c>
      <c r="T39" s="161">
        <f>S39/B2</f>
        <v>0</v>
      </c>
      <c r="U39" s="264"/>
      <c r="V39" s="264"/>
      <c r="W39" s="264"/>
      <c r="X39" s="264"/>
      <c r="Y39" s="264"/>
      <c r="Z39" s="264"/>
      <c r="AA39" s="264"/>
      <c r="AB39" s="264"/>
      <c r="AC39" s="264"/>
      <c r="AD39" s="264"/>
      <c r="AE39" s="265"/>
      <c r="AF39" s="264"/>
      <c r="AG39" s="282"/>
      <c r="AH39" s="282"/>
      <c r="AI39" s="147" t="s">
        <v>112</v>
      </c>
      <c r="AJ39" s="391" t="s">
        <v>114</v>
      </c>
      <c r="AK39" s="391"/>
    </row>
    <row r="40" spans="1:37">
      <c r="A40" s="438" t="s">
        <v>115</v>
      </c>
      <c r="B40" s="438"/>
      <c r="C40" s="438"/>
      <c r="D40" s="438"/>
      <c r="E40" s="438"/>
      <c r="F40" s="438"/>
      <c r="G40" s="438"/>
      <c r="H40" s="438"/>
      <c r="I40" s="438"/>
      <c r="J40" s="438"/>
      <c r="K40" s="438"/>
      <c r="L40" s="438"/>
      <c r="M40" s="438"/>
      <c r="N40" s="262"/>
      <c r="O40" s="269"/>
      <c r="P40" s="439"/>
      <c r="Q40" s="279"/>
      <c r="R40" s="290"/>
      <c r="S40" s="263"/>
      <c r="T40" s="440"/>
      <c r="U40" s="264"/>
      <c r="V40" s="264"/>
      <c r="W40" s="264"/>
      <c r="X40" s="264"/>
      <c r="Y40" s="264"/>
      <c r="Z40" s="264"/>
      <c r="AA40" s="264"/>
      <c r="AB40" s="264"/>
      <c r="AC40" s="264"/>
      <c r="AD40" s="264"/>
      <c r="AE40" s="265"/>
      <c r="AF40" s="264"/>
      <c r="AG40" s="264"/>
      <c r="AH40" s="264"/>
      <c r="AI40" s="264"/>
      <c r="AJ40" s="264"/>
      <c r="AK40" s="264"/>
    </row>
    <row r="41" spans="1:37">
      <c r="A41" s="168" t="s">
        <v>116</v>
      </c>
      <c r="B41" s="168" t="s">
        <v>117</v>
      </c>
      <c r="C41" s="168" t="s">
        <v>118</v>
      </c>
      <c r="D41" s="168"/>
      <c r="E41" s="168" t="s">
        <v>119</v>
      </c>
      <c r="F41" s="168" t="s">
        <v>120</v>
      </c>
      <c r="G41" s="441" t="s">
        <v>121</v>
      </c>
      <c r="H41" s="441"/>
      <c r="I41" s="169" t="s">
        <v>122</v>
      </c>
      <c r="J41" s="441" t="s">
        <v>123</v>
      </c>
      <c r="K41" s="441"/>
      <c r="L41" s="168" t="s">
        <v>124</v>
      </c>
      <c r="M41" s="168" t="s">
        <v>125</v>
      </c>
      <c r="N41" s="262"/>
      <c r="O41" s="269"/>
      <c r="P41" s="439"/>
      <c r="Q41" s="279"/>
      <c r="R41" s="290"/>
      <c r="S41" s="263"/>
      <c r="T41" s="440"/>
      <c r="U41" s="264"/>
      <c r="V41" s="264"/>
      <c r="W41" s="264"/>
      <c r="X41" s="264"/>
      <c r="Y41" s="264"/>
      <c r="Z41" s="264"/>
      <c r="AA41" s="264"/>
      <c r="AB41" s="264"/>
      <c r="AC41" s="264"/>
      <c r="AD41" s="264"/>
      <c r="AE41" s="265"/>
      <c r="AF41" s="264"/>
      <c r="AG41" s="264"/>
      <c r="AH41" s="264"/>
      <c r="AI41" s="264"/>
      <c r="AJ41" s="264"/>
      <c r="AK41" s="264"/>
    </row>
    <row r="42" spans="1:37">
      <c r="A42" s="170">
        <f>AE22</f>
        <v>762.31099999999992</v>
      </c>
      <c r="B42" s="171">
        <f>V22</f>
        <v>27.150999999999996</v>
      </c>
      <c r="C42" s="171">
        <f>W22</f>
        <v>8.8689999999999998</v>
      </c>
      <c r="D42" s="171"/>
      <c r="E42" s="171">
        <f>X22</f>
        <v>12.181999999999999</v>
      </c>
      <c r="F42" s="171">
        <f>Y22</f>
        <v>3.0829999999999997</v>
      </c>
      <c r="G42" s="453">
        <f>T22</f>
        <v>94.536499999999975</v>
      </c>
      <c r="H42" s="453"/>
      <c r="I42" s="171">
        <f>U22</f>
        <v>7.4084999999999983</v>
      </c>
      <c r="J42" s="453">
        <f>AC22</f>
        <v>13.055000000000001</v>
      </c>
      <c r="K42" s="453"/>
      <c r="L42" s="171">
        <f>AB22</f>
        <v>28.423999999999996</v>
      </c>
      <c r="M42" s="171">
        <f>AD22</f>
        <v>1.1389999999999998</v>
      </c>
      <c r="N42" s="262"/>
      <c r="O42" s="454" t="s">
        <v>3381</v>
      </c>
      <c r="P42" s="454"/>
      <c r="Q42" s="454"/>
      <c r="R42" s="454"/>
      <c r="S42" s="263"/>
      <c r="T42" s="279"/>
      <c r="U42" s="264"/>
      <c r="V42" s="264"/>
      <c r="W42" s="264"/>
      <c r="X42" s="264"/>
      <c r="Y42" s="264"/>
      <c r="Z42" s="264"/>
      <c r="AA42" s="264"/>
      <c r="AB42" s="264"/>
      <c r="AC42" s="264"/>
      <c r="AD42" s="264"/>
      <c r="AE42" s="265"/>
      <c r="AF42" s="264"/>
      <c r="AG42" s="264"/>
      <c r="AH42" s="264"/>
      <c r="AI42" s="264"/>
      <c r="AJ42" s="264"/>
      <c r="AK42" s="264"/>
    </row>
    <row r="43" spans="1:37">
      <c r="A43" s="291"/>
      <c r="B43" s="292"/>
      <c r="C43" s="292"/>
      <c r="D43" s="292"/>
      <c r="E43" s="292"/>
      <c r="F43" s="292"/>
      <c r="G43" s="292"/>
      <c r="H43" s="292"/>
      <c r="I43" s="292"/>
      <c r="J43" s="292"/>
      <c r="K43" s="292"/>
      <c r="L43" s="292"/>
      <c r="M43" s="292"/>
      <c r="N43" s="262"/>
      <c r="O43" s="454"/>
      <c r="P43" s="454"/>
      <c r="Q43" s="454"/>
      <c r="R43" s="454"/>
      <c r="S43" s="263"/>
      <c r="T43" s="264"/>
      <c r="U43" s="264"/>
      <c r="V43" s="264"/>
      <c r="W43" s="264"/>
      <c r="X43" s="264"/>
      <c r="Y43" s="264"/>
      <c r="Z43" s="264"/>
      <c r="AA43" s="264"/>
      <c r="AB43" s="264"/>
      <c r="AC43" s="264"/>
      <c r="AD43" s="264"/>
      <c r="AE43" s="265"/>
      <c r="AF43" s="264"/>
      <c r="AG43" s="264"/>
      <c r="AH43" s="264"/>
      <c r="AI43" s="264"/>
      <c r="AJ43" s="264"/>
      <c r="AK43" s="264"/>
    </row>
    <row r="44" spans="1:37">
      <c r="A44" s="438" t="s">
        <v>126</v>
      </c>
      <c r="B44" s="438"/>
      <c r="C44" s="438"/>
      <c r="D44" s="438"/>
      <c r="E44" s="438"/>
      <c r="F44" s="438"/>
      <c r="G44" s="438"/>
      <c r="H44" s="438"/>
      <c r="I44" s="438"/>
      <c r="J44" s="438"/>
      <c r="K44" s="438"/>
      <c r="L44" s="438"/>
      <c r="M44" s="438"/>
      <c r="N44" s="262"/>
      <c r="O44" s="455" t="s">
        <v>3441</v>
      </c>
      <c r="P44" s="455"/>
      <c r="Q44" s="455"/>
      <c r="R44" s="455"/>
      <c r="S44" s="263"/>
      <c r="T44" s="264"/>
      <c r="U44" s="293"/>
      <c r="V44" s="293"/>
      <c r="W44" s="293"/>
      <c r="X44" s="293"/>
      <c r="Y44" s="264"/>
      <c r="Z44" s="264"/>
      <c r="AA44" s="264"/>
      <c r="AB44" s="264"/>
      <c r="AC44" s="264"/>
      <c r="AD44" s="264"/>
      <c r="AE44" s="265"/>
      <c r="AF44" s="264"/>
      <c r="AG44" s="264"/>
      <c r="AH44" s="264"/>
      <c r="AI44" s="264"/>
      <c r="AJ44" s="264"/>
      <c r="AK44" s="264"/>
    </row>
    <row r="45" spans="1:37">
      <c r="A45" s="168" t="s">
        <v>116</v>
      </c>
      <c r="B45" s="168" t="s">
        <v>117</v>
      </c>
      <c r="C45" s="168" t="s">
        <v>118</v>
      </c>
      <c r="D45" s="168"/>
      <c r="E45" s="168" t="s">
        <v>119</v>
      </c>
      <c r="F45" s="168" t="s">
        <v>120</v>
      </c>
      <c r="G45" s="441" t="s">
        <v>121</v>
      </c>
      <c r="H45" s="441"/>
      <c r="I45" s="169" t="s">
        <v>122</v>
      </c>
      <c r="J45" s="441" t="s">
        <v>123</v>
      </c>
      <c r="K45" s="441"/>
      <c r="L45" s="168" t="s">
        <v>124</v>
      </c>
      <c r="M45" s="168" t="s">
        <v>125</v>
      </c>
      <c r="N45" s="262"/>
      <c r="O45" s="455"/>
      <c r="P45" s="455"/>
      <c r="Q45" s="455"/>
      <c r="R45" s="455"/>
      <c r="S45" s="263"/>
      <c r="T45" s="264"/>
      <c r="U45" s="264"/>
      <c r="V45" s="264"/>
      <c r="W45" s="264"/>
      <c r="X45" s="264"/>
      <c r="Y45" s="264"/>
      <c r="Z45" s="264"/>
      <c r="AA45" s="264"/>
      <c r="AB45" s="264"/>
      <c r="AC45" s="264"/>
      <c r="AD45" s="264"/>
      <c r="AE45" s="265"/>
      <c r="AF45" s="264"/>
      <c r="AG45" s="264"/>
      <c r="AH45" s="264"/>
      <c r="AI45" s="264"/>
      <c r="AJ45" s="264"/>
      <c r="AK45" s="264"/>
    </row>
    <row r="46" spans="1:37">
      <c r="A46" s="172">
        <f>IFERROR(AE22/B2,"")</f>
        <v>762.31099999999992</v>
      </c>
      <c r="B46" s="173">
        <f>IFERROR(V22/B2,"")</f>
        <v>27.150999999999996</v>
      </c>
      <c r="C46" s="173">
        <f>IFERROR(W22/B2,"")</f>
        <v>8.8689999999999998</v>
      </c>
      <c r="D46" s="173"/>
      <c r="E46" s="173">
        <f>IFERROR(X22/B2,"")</f>
        <v>12.181999999999999</v>
      </c>
      <c r="F46" s="173">
        <f>IFERROR(Y22/B2,"")</f>
        <v>3.0829999999999997</v>
      </c>
      <c r="G46" s="456">
        <f>IFERROR(T22/B2,"")</f>
        <v>94.536499999999975</v>
      </c>
      <c r="H46" s="456"/>
      <c r="I46" s="173">
        <f>IFERROR(U22/B2,"")</f>
        <v>7.4084999999999983</v>
      </c>
      <c r="J46" s="456">
        <f>IFERROR(AC22/B2,"")</f>
        <v>13.055000000000001</v>
      </c>
      <c r="K46" s="456"/>
      <c r="L46" s="173">
        <f>IFERROR(AB22/B2,"")</f>
        <v>28.423999999999996</v>
      </c>
      <c r="M46" s="173">
        <f>IFERROR(AD22/B2,"")</f>
        <v>1.1389999999999998</v>
      </c>
      <c r="N46" s="262"/>
      <c r="O46" s="455"/>
      <c r="P46" s="455"/>
      <c r="Q46" s="455"/>
      <c r="R46" s="455"/>
      <c r="S46" s="263"/>
      <c r="T46" s="264"/>
      <c r="U46" s="294"/>
      <c r="V46" s="294"/>
      <c r="W46" s="294"/>
      <c r="X46" s="294"/>
      <c r="Y46" s="264"/>
      <c r="Z46" s="264"/>
      <c r="AA46" s="264"/>
      <c r="AB46" s="264"/>
      <c r="AC46" s="264"/>
      <c r="AD46" s="264"/>
      <c r="AE46" s="265"/>
      <c r="AF46" s="264"/>
      <c r="AG46" s="264"/>
      <c r="AH46" s="264"/>
      <c r="AI46" s="264"/>
      <c r="AJ46" s="264"/>
      <c r="AK46" s="264"/>
    </row>
    <row r="47" spans="1:37">
      <c r="A47" s="263"/>
      <c r="B47" s="263"/>
      <c r="C47" s="263"/>
      <c r="D47" s="263"/>
      <c r="E47" s="263"/>
      <c r="F47" s="263"/>
      <c r="G47" s="263"/>
      <c r="H47" s="263"/>
      <c r="I47" s="263"/>
      <c r="J47" s="263"/>
      <c r="K47" s="263"/>
      <c r="L47" s="263"/>
      <c r="M47" s="263"/>
      <c r="N47" s="262"/>
      <c r="O47" s="455"/>
      <c r="P47" s="455"/>
      <c r="Q47" s="455"/>
      <c r="R47" s="455"/>
      <c r="S47" s="263"/>
      <c r="T47" s="264"/>
      <c r="U47" s="294"/>
      <c r="V47" s="294"/>
      <c r="W47" s="294"/>
      <c r="X47" s="294"/>
      <c r="Y47" s="264"/>
      <c r="Z47" s="264"/>
      <c r="AA47" s="264"/>
      <c r="AB47" s="264"/>
      <c r="AC47" s="264"/>
      <c r="AD47" s="264"/>
      <c r="AE47" s="265"/>
      <c r="AF47" s="264"/>
      <c r="AG47" s="264"/>
      <c r="AH47" s="264"/>
      <c r="AI47" s="264"/>
      <c r="AJ47" s="264"/>
      <c r="AK47" s="264"/>
    </row>
    <row r="48" spans="1:37">
      <c r="A48" s="263"/>
      <c r="B48" s="263"/>
      <c r="C48" s="263"/>
      <c r="D48" s="263"/>
      <c r="E48" s="263"/>
      <c r="F48" s="263"/>
      <c r="G48" s="263"/>
      <c r="H48" s="263"/>
      <c r="I48" s="263"/>
      <c r="J48" s="263"/>
      <c r="K48" s="263"/>
      <c r="L48" s="263"/>
      <c r="M48" s="263"/>
      <c r="N48" s="262"/>
      <c r="O48" s="455"/>
      <c r="P48" s="455"/>
      <c r="Q48" s="455"/>
      <c r="R48" s="455"/>
      <c r="S48" s="263"/>
      <c r="T48" s="264"/>
      <c r="U48" s="294"/>
      <c r="V48" s="294"/>
      <c r="W48" s="294"/>
      <c r="X48" s="294"/>
      <c r="Y48" s="264"/>
      <c r="Z48" s="264"/>
      <c r="AA48" s="264"/>
      <c r="AB48" s="264"/>
      <c r="AC48" s="264"/>
      <c r="AD48" s="264"/>
      <c r="AE48" s="265"/>
      <c r="AF48" s="264"/>
      <c r="AG48" s="264"/>
      <c r="AH48" s="264"/>
      <c r="AI48" s="264"/>
      <c r="AJ48" s="264"/>
      <c r="AK48" s="264"/>
    </row>
    <row r="49" spans="15:18">
      <c r="O49" s="455"/>
      <c r="P49" s="455"/>
      <c r="Q49" s="455"/>
      <c r="R49" s="455"/>
    </row>
    <row r="50" spans="15:18">
      <c r="O50" s="455"/>
      <c r="P50" s="455"/>
      <c r="Q50" s="455"/>
      <c r="R50" s="455"/>
    </row>
    <row r="51" spans="15:18">
      <c r="O51" s="455"/>
      <c r="P51" s="455"/>
      <c r="Q51" s="455"/>
      <c r="R51" s="455"/>
    </row>
    <row r="87" spans="56:56">
      <c r="BD87" s="295" t="s">
        <v>127</v>
      </c>
    </row>
  </sheetData>
  <mergeCells count="74">
    <mergeCell ref="AI25:AK25"/>
    <mergeCell ref="B1:M1"/>
    <mergeCell ref="A4:E4"/>
    <mergeCell ref="G4:M4"/>
    <mergeCell ref="O4:AY4"/>
    <mergeCell ref="G5:M23"/>
    <mergeCell ref="O22:S22"/>
    <mergeCell ref="A25:B25"/>
    <mergeCell ref="C25:E25"/>
    <mergeCell ref="G25:M25"/>
    <mergeCell ref="O25:T25"/>
    <mergeCell ref="V25:AE25"/>
    <mergeCell ref="A26:B26"/>
    <mergeCell ref="C26:E26"/>
    <mergeCell ref="AI26:AK26"/>
    <mergeCell ref="G27:M27"/>
    <mergeCell ref="P27:P29"/>
    <mergeCell ref="T27:T29"/>
    <mergeCell ref="AJ27:AK27"/>
    <mergeCell ref="A28:B28"/>
    <mergeCell ref="C28:E28"/>
    <mergeCell ref="G28:M28"/>
    <mergeCell ref="AJ28:AK28"/>
    <mergeCell ref="AJ29:AK29"/>
    <mergeCell ref="A30:E30"/>
    <mergeCell ref="G30:I30"/>
    <mergeCell ref="K30:M30"/>
    <mergeCell ref="P30:P31"/>
    <mergeCell ref="T30:T31"/>
    <mergeCell ref="AJ30:AK30"/>
    <mergeCell ref="A31:E35"/>
    <mergeCell ref="G31:I31"/>
    <mergeCell ref="K31:M31"/>
    <mergeCell ref="AJ31:AK31"/>
    <mergeCell ref="AJ32:AK32"/>
    <mergeCell ref="G33:I33"/>
    <mergeCell ref="K33:M33"/>
    <mergeCell ref="P33:P34"/>
    <mergeCell ref="T33:T34"/>
    <mergeCell ref="AJ33:AK33"/>
    <mergeCell ref="G34:I34"/>
    <mergeCell ref="K34:M34"/>
    <mergeCell ref="AJ34:AK34"/>
    <mergeCell ref="P35:P36"/>
    <mergeCell ref="T35:T36"/>
    <mergeCell ref="AJ35:AK35"/>
    <mergeCell ref="G36:I36"/>
    <mergeCell ref="K36:M36"/>
    <mergeCell ref="AJ36:AK36"/>
    <mergeCell ref="A40:M40"/>
    <mergeCell ref="P40:P41"/>
    <mergeCell ref="T40:T41"/>
    <mergeCell ref="G41:H41"/>
    <mergeCell ref="J41:K41"/>
    <mergeCell ref="AJ37:AK37"/>
    <mergeCell ref="A38:B38"/>
    <mergeCell ref="C38:E38"/>
    <mergeCell ref="AJ38:AK38"/>
    <mergeCell ref="AJ39:AK39"/>
    <mergeCell ref="A37:B37"/>
    <mergeCell ref="C37:E37"/>
    <mergeCell ref="G37:I37"/>
    <mergeCell ref="K37:M37"/>
    <mergeCell ref="P37:P38"/>
    <mergeCell ref="T37:T38"/>
    <mergeCell ref="G42:H42"/>
    <mergeCell ref="J42:K42"/>
    <mergeCell ref="O42:R43"/>
    <mergeCell ref="A44:M44"/>
    <mergeCell ref="O44:R51"/>
    <mergeCell ref="G45:H45"/>
    <mergeCell ref="J45:K45"/>
    <mergeCell ref="G46:H46"/>
    <mergeCell ref="J46:K46"/>
  </mergeCells>
  <conditionalFormatting sqref="G28 G31 G34 G37">
    <cfRule type="dataBar" priority="4">
      <dataBar>
        <cfvo type="num" val="0"/>
        <cfvo type="num" val="1"/>
        <color theme="7"/>
      </dataBar>
      <extLst>
        <ext xmlns:x14="http://schemas.microsoft.com/office/spreadsheetml/2009/9/main" uri="{B025F937-C7B1-47D3-B67F-A62EFF666E3E}">
          <x14:id>{82B4A665-137A-4330-8D1C-AFC58EE7A8CC}</x14:id>
        </ext>
      </extLst>
    </cfRule>
  </conditionalFormatting>
  <conditionalFormatting sqref="K31">
    <cfRule type="dataBar" priority="3">
      <dataBar>
        <cfvo type="num" val="0"/>
        <cfvo type="num" val="1"/>
        <color theme="7"/>
      </dataBar>
      <extLst>
        <ext xmlns:x14="http://schemas.microsoft.com/office/spreadsheetml/2009/9/main" uri="{B025F937-C7B1-47D3-B67F-A62EFF666E3E}">
          <x14:id>{EF041AD1-6936-40AF-A629-81CE91F51604}</x14:id>
        </ext>
      </extLst>
    </cfRule>
  </conditionalFormatting>
  <conditionalFormatting sqref="K34">
    <cfRule type="dataBar" priority="2">
      <dataBar>
        <cfvo type="num" val="0"/>
        <cfvo type="num" val="1"/>
        <color theme="7"/>
      </dataBar>
      <extLst>
        <ext xmlns:x14="http://schemas.microsoft.com/office/spreadsheetml/2009/9/main" uri="{B025F937-C7B1-47D3-B67F-A62EFF666E3E}">
          <x14:id>{346681D7-0677-461E-A5AF-F3C373519F34}</x14:id>
        </ext>
      </extLst>
    </cfRule>
  </conditionalFormatting>
  <conditionalFormatting sqref="K37">
    <cfRule type="dataBar" priority="1">
      <dataBar>
        <cfvo type="num" val="0"/>
        <cfvo type="num" val="1"/>
        <color theme="7"/>
      </dataBar>
      <extLst>
        <ext xmlns:x14="http://schemas.microsoft.com/office/spreadsheetml/2009/9/main" uri="{B025F937-C7B1-47D3-B67F-A62EFF666E3E}">
          <x14:id>{C4193CEE-906A-4349-96EB-1E368AC5F09C}</x14:id>
        </ext>
      </extLst>
    </cfRule>
  </conditionalFormatting>
  <dataValidations count="2">
    <dataValidation type="list" allowBlank="1" showInputMessage="1" showErrorMessage="1" sqref="O6:O20 O27:O41" xr:uid="{CFCE4345-C241-45CD-BC68-16B12B283BAB}">
      <formula1>$AI$27:$AI$39</formula1>
    </dataValidation>
    <dataValidation type="list" allowBlank="1" showInputMessage="1" showErrorMessage="1" sqref="R6:R20" xr:uid="{46666D90-69CC-4B64-BF5B-E21E196175F5}">
      <formula1>INDIRECT(Q6)</formula1>
    </dataValidation>
  </dataValidations>
  <pageMargins left="0.70866141732283472" right="0.70866141732283472" top="0.74803149606299213" bottom="0.74803149606299213" header="0.31496062992125984" footer="0.31496062992125984"/>
  <pageSetup paperSize="9" orientation="portrait" copies="2" r:id="rId1"/>
  <headerFooter scaleWithDoc="0" alignWithMargins="0">
    <oddHeader>&amp;L&amp;G&amp;C&amp;G&amp;R&amp;G</oddHeader>
  </headerFooter>
  <drawing r:id="rId2"/>
  <legacyDrawingHF r:id="rId3"/>
  <extLst>
    <ext xmlns:x14="http://schemas.microsoft.com/office/spreadsheetml/2009/9/main" uri="{78C0D931-6437-407d-A8EE-F0AAD7539E65}">
      <x14:conditionalFormattings>
        <x14:conditionalFormatting xmlns:xm="http://schemas.microsoft.com/office/excel/2006/main">
          <x14:cfRule type="dataBar" id="{82B4A665-137A-4330-8D1C-AFC58EE7A8CC}">
            <x14:dataBar minLength="0" maxLength="100">
              <x14:cfvo type="num">
                <xm:f>0</xm:f>
              </x14:cfvo>
              <x14:cfvo type="num">
                <xm:f>1</xm:f>
              </x14:cfvo>
              <x14:negativeFillColor rgb="FFFF0000"/>
              <x14:axisColor rgb="FF000000"/>
            </x14:dataBar>
          </x14:cfRule>
          <xm:sqref>G28 G31 G34 G37</xm:sqref>
        </x14:conditionalFormatting>
        <x14:conditionalFormatting xmlns:xm="http://schemas.microsoft.com/office/excel/2006/main">
          <x14:cfRule type="dataBar" id="{EF041AD1-6936-40AF-A629-81CE91F51604}">
            <x14:dataBar minLength="0" maxLength="100">
              <x14:cfvo type="num">
                <xm:f>0</xm:f>
              </x14:cfvo>
              <x14:cfvo type="num">
                <xm:f>1</xm:f>
              </x14:cfvo>
              <x14:negativeFillColor rgb="FFFF0000"/>
              <x14:axisColor rgb="FF000000"/>
            </x14:dataBar>
          </x14:cfRule>
          <xm:sqref>K31</xm:sqref>
        </x14:conditionalFormatting>
        <x14:conditionalFormatting xmlns:xm="http://schemas.microsoft.com/office/excel/2006/main">
          <x14:cfRule type="dataBar" id="{346681D7-0677-461E-A5AF-F3C373519F34}">
            <x14:dataBar minLength="0" maxLength="100">
              <x14:cfvo type="num">
                <xm:f>0</xm:f>
              </x14:cfvo>
              <x14:cfvo type="num">
                <xm:f>1</xm:f>
              </x14:cfvo>
              <x14:negativeFillColor rgb="FFFF0000"/>
              <x14:axisColor rgb="FF000000"/>
            </x14:dataBar>
          </x14:cfRule>
          <xm:sqref>K34</xm:sqref>
        </x14:conditionalFormatting>
        <x14:conditionalFormatting xmlns:xm="http://schemas.microsoft.com/office/excel/2006/main">
          <x14:cfRule type="dataBar" id="{C4193CEE-906A-4349-96EB-1E368AC5F09C}">
            <x14:dataBar minLength="0" maxLength="100">
              <x14:cfvo type="num">
                <xm:f>0</xm:f>
              </x14:cfvo>
              <x14:cfvo type="num">
                <xm:f>1</xm:f>
              </x14:cfvo>
              <x14:negativeFillColor rgb="FFFF0000"/>
              <x14:axisColor rgb="FF000000"/>
            </x14:dataBar>
          </x14:cfRule>
          <xm:sqref>K37</xm:sqref>
        </x14:conditionalFormatting>
      </x14:conditionalFormattings>
    </ext>
  </extLst>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20</vt:i4>
      </vt:variant>
      <vt:variant>
        <vt:lpstr>Named Ranges</vt:lpstr>
      </vt:variant>
      <vt:variant>
        <vt:i4>103</vt:i4>
      </vt:variant>
    </vt:vector>
  </HeadingPairs>
  <TitlesOfParts>
    <vt:vector size="123" baseType="lpstr">
      <vt:lpstr>Versão PT</vt:lpstr>
      <vt:lpstr>English Version</vt:lpstr>
      <vt:lpstr>INSA_TCA_v6.0_2023</vt:lpstr>
      <vt:lpstr>components correspond</vt:lpstr>
      <vt:lpstr>Informação adicional</vt:lpstr>
      <vt:lpstr>Foods (2)</vt:lpstr>
      <vt:lpstr>All_Foods</vt:lpstr>
      <vt:lpstr>Foods</vt:lpstr>
      <vt:lpstr>Ingredientes</vt:lpstr>
      <vt:lpstr>Perú à Portuguesa</vt:lpstr>
      <vt:lpstr>Moussaka</vt:lpstr>
      <vt:lpstr>Tajine</vt:lpstr>
      <vt:lpstr>Fusili Mediterrânico</vt:lpstr>
      <vt:lpstr>Arroz Marinheiro</vt:lpstr>
      <vt:lpstr>Empadão do Atlântico</vt:lpstr>
      <vt:lpstr>Gratinado de bacalhau</vt:lpstr>
      <vt:lpstr>Escondidinho de atum</vt:lpstr>
      <vt:lpstr>Enchiladas pescada camarão</vt:lpstr>
      <vt:lpstr>Guisado da horta</vt:lpstr>
      <vt:lpstr>Penne com lentilhas e feta</vt:lpstr>
      <vt:lpstr>All_Foods!Açúcar</vt:lpstr>
      <vt:lpstr>Açúcar</vt:lpstr>
      <vt:lpstr>All_Foods!Água</vt:lpstr>
      <vt:lpstr>Água</vt:lpstr>
      <vt:lpstr>Arroz</vt:lpstr>
      <vt:lpstr>Batata</vt:lpstr>
      <vt:lpstr>All_Foods!Beb_alcoolicas</vt:lpstr>
      <vt:lpstr>Beb_alcoolicas</vt:lpstr>
      <vt:lpstr>Biscoitos_bolachas</vt:lpstr>
      <vt:lpstr>All_Foods!Biscoitos_e_bolachas</vt:lpstr>
      <vt:lpstr>All_Foods!Borrego</vt:lpstr>
      <vt:lpstr>Borrego</vt:lpstr>
      <vt:lpstr>All_Foods!Cabrito</vt:lpstr>
      <vt:lpstr>Cabrito</vt:lpstr>
      <vt:lpstr>All_Foods!Caça</vt:lpstr>
      <vt:lpstr>Caça</vt:lpstr>
      <vt:lpstr>Café_cacau_chá</vt:lpstr>
      <vt:lpstr>All_Foods!Café_cacau_tisanas</vt:lpstr>
      <vt:lpstr>Café_cacau_tisanas</vt:lpstr>
      <vt:lpstr>Carnes_cozinhadas</vt:lpstr>
      <vt:lpstr>All_Foods!Castanha</vt:lpstr>
      <vt:lpstr>Castanha</vt:lpstr>
      <vt:lpstr>All_Foods!Cavalo</vt:lpstr>
      <vt:lpstr>Cavalo</vt:lpstr>
      <vt:lpstr>All_Foods!Cereais_outros</vt:lpstr>
      <vt:lpstr>Cereais_outros</vt:lpstr>
      <vt:lpstr>All_Foods!Cereais_PA</vt:lpstr>
      <vt:lpstr>CereaisPeqAlm</vt:lpstr>
      <vt:lpstr>All_Foods!Charcutaria</vt:lpstr>
      <vt:lpstr>Charcutaria</vt:lpstr>
      <vt:lpstr>All_Foods!Condimentos</vt:lpstr>
      <vt:lpstr>Condimentos_PlantasArom</vt:lpstr>
      <vt:lpstr>All_Foods!Conservas</vt:lpstr>
      <vt:lpstr>Conservas</vt:lpstr>
      <vt:lpstr>All_Foods!Crustáceos</vt:lpstr>
      <vt:lpstr>Crustáceos</vt:lpstr>
      <vt:lpstr>All_Foods!Farinhas</vt:lpstr>
      <vt:lpstr>Farinhas</vt:lpstr>
      <vt:lpstr>All_Foods!Frango</vt:lpstr>
      <vt:lpstr>Frango</vt:lpstr>
      <vt:lpstr>All_Foods!Fruta</vt:lpstr>
      <vt:lpstr>Fruta</vt:lpstr>
      <vt:lpstr>All_Foods!Frutos_oleaginosos</vt:lpstr>
      <vt:lpstr>Frutos_oleaginosos_Sementes</vt:lpstr>
      <vt:lpstr>All_Foods!Gorduras</vt:lpstr>
      <vt:lpstr>Gorduras</vt:lpstr>
      <vt:lpstr>All_Foods!Horticolas</vt:lpstr>
      <vt:lpstr>Hortícolas</vt:lpstr>
      <vt:lpstr>Hortícolas_cozinhados</vt:lpstr>
      <vt:lpstr>Ingred_aux</vt:lpstr>
      <vt:lpstr>All_Foods!Iogurte</vt:lpstr>
      <vt:lpstr>Iogurte</vt:lpstr>
      <vt:lpstr>All_Foods!Leguminosas</vt:lpstr>
      <vt:lpstr>Leguminosas</vt:lpstr>
      <vt:lpstr>All_Foods!Leite</vt:lpstr>
      <vt:lpstr>Leite</vt:lpstr>
      <vt:lpstr>Leite_fermentado</vt:lpstr>
      <vt:lpstr>All_Foods!Massas</vt:lpstr>
      <vt:lpstr>Massas</vt:lpstr>
      <vt:lpstr>All_Foods!Miudezas</vt:lpstr>
      <vt:lpstr>Miudezas</vt:lpstr>
      <vt:lpstr>Molhos_carne</vt:lpstr>
      <vt:lpstr>All_Foods!Moluscos</vt:lpstr>
      <vt:lpstr>Moluscos</vt:lpstr>
      <vt:lpstr>All_Foods!Natas</vt:lpstr>
      <vt:lpstr>Natas</vt:lpstr>
      <vt:lpstr>All_Foods!Ovo</vt:lpstr>
      <vt:lpstr>Ovo</vt:lpstr>
      <vt:lpstr>All_Foods!Pão</vt:lpstr>
      <vt:lpstr>Pão</vt:lpstr>
      <vt:lpstr>Pastelaria</vt:lpstr>
      <vt:lpstr>All_Foods!Pato</vt:lpstr>
      <vt:lpstr>Pato</vt:lpstr>
      <vt:lpstr>All_Foods!Peixe</vt:lpstr>
      <vt:lpstr>Peixes</vt:lpstr>
      <vt:lpstr>All_Foods!Peru</vt:lpstr>
      <vt:lpstr>Peru</vt:lpstr>
      <vt:lpstr>Pescado_cozinhado</vt:lpstr>
      <vt:lpstr>All_Foods!Porco</vt:lpstr>
      <vt:lpstr>Porco</vt:lpstr>
      <vt:lpstr>Pratos_compostos</vt:lpstr>
      <vt:lpstr>'Arroz Marinheiro'!Print_Area</vt:lpstr>
      <vt:lpstr>'Empadão do Atlântico'!Print_Area</vt:lpstr>
      <vt:lpstr>'Enchiladas pescada camarão'!Print_Area</vt:lpstr>
      <vt:lpstr>'Escondidinho de atum'!Print_Area</vt:lpstr>
      <vt:lpstr>'Fusili Mediterrânico'!Print_Area</vt:lpstr>
      <vt:lpstr>'Gratinado de bacalhau'!Print_Area</vt:lpstr>
      <vt:lpstr>'Guisado da horta'!Print_Area</vt:lpstr>
      <vt:lpstr>Moussaka!Print_Area</vt:lpstr>
      <vt:lpstr>'Penne com lentilhas e feta'!Print_Area</vt:lpstr>
      <vt:lpstr>'Perú à Portuguesa'!Print_Area</vt:lpstr>
      <vt:lpstr>Tajine!Print_Area</vt:lpstr>
      <vt:lpstr>All_Foods!Queijo</vt:lpstr>
      <vt:lpstr>Queijo</vt:lpstr>
      <vt:lpstr>Sobremesas</vt:lpstr>
      <vt:lpstr>All_Foods!Sumos</vt:lpstr>
      <vt:lpstr>Sumos</vt:lpstr>
      <vt:lpstr>All_Foods!Tubérculos</vt:lpstr>
      <vt:lpstr>Tubérculos_raízes</vt:lpstr>
      <vt:lpstr>All_Foods!Vaca</vt:lpstr>
      <vt:lpstr>Vaca</vt:lpstr>
      <vt:lpstr>All_Foods!Vegetarianos</vt:lpstr>
      <vt:lpstr>Vegetarianos</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Reviewer</dc:creator>
  <cp:keywords/>
  <dc:description/>
  <cp:lastModifiedBy>Francisca Costa</cp:lastModifiedBy>
  <cp:revision/>
  <dcterms:created xsi:type="dcterms:W3CDTF">2020-02-22T18:11:17Z</dcterms:created>
  <dcterms:modified xsi:type="dcterms:W3CDTF">2026-07-30T15:16:05Z</dcterms:modified>
  <cp:category/>
  <cp:contentStatus/>
</cp:coreProperties>
</file>